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Users\jsanmartin\Desktop\Consolidado REM Serie A 2023\"/>
    </mc:Choice>
  </mc:AlternateContent>
  <xr:revisionPtr revIDLastSave="0" documentId="13_ncr:1_{D209F70E-1296-4A04-B135-C9561FFC3254}" xr6:coauthVersionLast="47" xr6:coauthVersionMax="47" xr10:uidLastSave="{00000000-0000-0000-0000-000000000000}"/>
  <bookViews>
    <workbookView xWindow="-110" yWindow="-110" windowWidth="19420" windowHeight="10300" tabRatio="841" firstSheet="5" activeTab="22" xr2:uid="{C72EEECD-BE2F-4025-893F-557D54897288}"/>
  </bookViews>
  <sheets>
    <sheet name="A01" sheetId="41" r:id="rId1"/>
    <sheet name="A02" sheetId="14" r:id="rId2"/>
    <sheet name="A03" sheetId="38" r:id="rId3"/>
    <sheet name="A04" sheetId="26" r:id="rId4"/>
    <sheet name="A05" sheetId="44" r:id="rId5"/>
    <sheet name="A06" sheetId="42" r:id="rId6"/>
    <sheet name="A06 Seccion E" sheetId="37" r:id="rId7"/>
    <sheet name="A07" sheetId="27" r:id="rId8"/>
    <sheet name="A08" sheetId="15" r:id="rId9"/>
    <sheet name="A09" sheetId="34" r:id="rId10"/>
    <sheet name="A11" sheetId="12" r:id="rId11"/>
    <sheet name="A11a" sheetId="11" r:id="rId12"/>
    <sheet name="A19a" sheetId="33" r:id="rId13"/>
    <sheet name="A19b" sheetId="30" r:id="rId14"/>
    <sheet name="A23" sheetId="39" r:id="rId15"/>
    <sheet name="A24" sheetId="21" r:id="rId16"/>
    <sheet name="A26" sheetId="46" r:id="rId17"/>
    <sheet name="A27" sheetId="28" r:id="rId18"/>
    <sheet name="A28" sheetId="24" r:id="rId19"/>
    <sheet name="A29" sheetId="40" r:id="rId20"/>
    <sheet name="A30" sheetId="18" r:id="rId21"/>
    <sheet name="A31" sheetId="3" r:id="rId22"/>
    <sheet name="A32 1.4" sheetId="43" r:id="rId23"/>
    <sheet name="A331.4" sheetId="45" r:id="rId24"/>
  </sheets>
  <definedNames>
    <definedName name="FAMILIA_CON_NIÑO_NANEAS" localSheetId="4">#REF!</definedName>
    <definedName name="FAMILIA_CON_NIÑO_NANEAS" localSheetId="5">#REF!</definedName>
    <definedName name="FAMILIA_CON_NIÑO_NANEAS" localSheetId="7">#REF!</definedName>
    <definedName name="FAMILIA_CON_NIÑO_NANEAS" localSheetId="14">#REF!</definedName>
    <definedName name="FAMILIA_CON_NIÑO_NANEAS" localSheetId="16">#REF!</definedName>
    <definedName name="FAMILIA_CON_NIÑO_NANEAS" localSheetId="18">#REF!</definedName>
    <definedName name="FAMILIA_CON_NIÑO_NANEAS" localSheetId="22">#REF!</definedName>
    <definedName name="FAMILIA_CON_NIÑO_NANE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19" i="46" l="1"/>
  <c r="T119" i="46"/>
  <c r="S119" i="46"/>
  <c r="R119" i="46"/>
  <c r="Q119" i="46"/>
  <c r="P119" i="46"/>
  <c r="O119" i="46"/>
  <c r="N119" i="46"/>
  <c r="M119" i="46"/>
  <c r="L119" i="46"/>
  <c r="K119" i="46"/>
  <c r="J119" i="46"/>
  <c r="I119" i="46"/>
  <c r="H119" i="46"/>
  <c r="G119" i="46"/>
  <c r="F119" i="46"/>
  <c r="E119" i="46"/>
  <c r="D119" i="46"/>
  <c r="B119" i="46" s="1"/>
  <c r="C119" i="46"/>
  <c r="B118" i="46"/>
  <c r="B117" i="46"/>
  <c r="B116" i="46"/>
  <c r="B115" i="46"/>
  <c r="B114" i="46"/>
  <c r="B113" i="46"/>
  <c r="B112" i="46"/>
  <c r="B111" i="46"/>
  <c r="B110" i="46"/>
  <c r="B109" i="46"/>
  <c r="B107" i="46"/>
  <c r="B106" i="46"/>
  <c r="B105" i="46"/>
  <c r="B104" i="46"/>
  <c r="B95" i="46"/>
  <c r="B94" i="46"/>
  <c r="C89" i="46"/>
  <c r="C88" i="46"/>
  <c r="C86" i="46"/>
  <c r="C85" i="46"/>
  <c r="C84" i="46"/>
  <c r="C83" i="46"/>
  <c r="C82" i="46"/>
  <c r="D49" i="46"/>
  <c r="B49" i="46" s="1"/>
  <c r="C49" i="46"/>
  <c r="D48" i="46"/>
  <c r="C48" i="46"/>
  <c r="B48" i="46" s="1"/>
  <c r="D47" i="46"/>
  <c r="C47" i="46"/>
  <c r="B47" i="46"/>
  <c r="D46" i="46"/>
  <c r="C46" i="46"/>
  <c r="B46" i="46" s="1"/>
  <c r="XEQ35" i="46"/>
  <c r="XEA35" i="46"/>
  <c r="XDK35" i="46"/>
  <c r="XCU35" i="46"/>
  <c r="XCE35" i="46"/>
  <c r="XBO35" i="46"/>
  <c r="XAY35" i="46"/>
  <c r="XAI35" i="46"/>
  <c r="WZS35" i="46"/>
  <c r="WZC35" i="46"/>
  <c r="WYM35" i="46"/>
  <c r="WXW35" i="46"/>
  <c r="WXG35" i="46"/>
  <c r="WWQ35" i="46"/>
  <c r="WWA35" i="46"/>
  <c r="WVK35" i="46"/>
  <c r="WUU35" i="46"/>
  <c r="WUE35" i="46"/>
  <c r="WTO35" i="46"/>
  <c r="WSY35" i="46"/>
  <c r="WSI35" i="46"/>
  <c r="WRS35" i="46"/>
  <c r="WRC35" i="46"/>
  <c r="WQM35" i="46"/>
  <c r="WPW35" i="46"/>
  <c r="WPG35" i="46"/>
  <c r="WOQ35" i="46"/>
  <c r="WOA35" i="46"/>
  <c r="WNK35" i="46"/>
  <c r="WMU35" i="46"/>
  <c r="WME35" i="46"/>
  <c r="WLO35" i="46"/>
  <c r="WKY35" i="46"/>
  <c r="WKI35" i="46"/>
  <c r="WJS35" i="46"/>
  <c r="WJC35" i="46"/>
  <c r="WIM35" i="46"/>
  <c r="WHW35" i="46"/>
  <c r="WHG35" i="46"/>
  <c r="WGQ35" i="46"/>
  <c r="WGA35" i="46"/>
  <c r="WFK35" i="46"/>
  <c r="WEU35" i="46"/>
  <c r="WEE35" i="46"/>
  <c r="WDO35" i="46"/>
  <c r="WCY35" i="46"/>
  <c r="WCI35" i="46"/>
  <c r="WBS35" i="46"/>
  <c r="WBC35" i="46"/>
  <c r="WAM35" i="46"/>
  <c r="VZW35" i="46"/>
  <c r="VZG35" i="46"/>
  <c r="VYQ35" i="46"/>
  <c r="VYA35" i="46"/>
  <c r="VXK35" i="46"/>
  <c r="VWU35" i="46"/>
  <c r="VWE35" i="46"/>
  <c r="VVO35" i="46"/>
  <c r="VUY35" i="46"/>
  <c r="VUI35" i="46"/>
  <c r="VTS35" i="46"/>
  <c r="VTC35" i="46"/>
  <c r="VSM35" i="46"/>
  <c r="VRW35" i="46"/>
  <c r="VRG35" i="46"/>
  <c r="VQQ35" i="46"/>
  <c r="VQA35" i="46"/>
  <c r="VPK35" i="46"/>
  <c r="VOU35" i="46"/>
  <c r="VOE35" i="46"/>
  <c r="VNO35" i="46"/>
  <c r="VMY35" i="46"/>
  <c r="VMI35" i="46"/>
  <c r="VLS35" i="46"/>
  <c r="VLC35" i="46"/>
  <c r="VKM35" i="46"/>
  <c r="VJW35" i="46"/>
  <c r="VJG35" i="46"/>
  <c r="VIQ35" i="46"/>
  <c r="VIA35" i="46"/>
  <c r="VHK35" i="46"/>
  <c r="VGU35" i="46"/>
  <c r="VGE35" i="46"/>
  <c r="VFO35" i="46"/>
  <c r="VEY35" i="46"/>
  <c r="VEI35" i="46"/>
  <c r="VDS35" i="46"/>
  <c r="VDC35" i="46"/>
  <c r="VCM35" i="46"/>
  <c r="VBW35" i="46"/>
  <c r="VBG35" i="46"/>
  <c r="VAQ35" i="46"/>
  <c r="VAA35" i="46"/>
  <c r="UZK35" i="46"/>
  <c r="UYU35" i="46"/>
  <c r="UYE35" i="46"/>
  <c r="UXO35" i="46"/>
  <c r="UWY35" i="46"/>
  <c r="UWI35" i="46"/>
  <c r="UVS35" i="46"/>
  <c r="UVC35" i="46"/>
  <c r="UUM35" i="46"/>
  <c r="UTW35" i="46"/>
  <c r="UTG35" i="46"/>
  <c r="USQ35" i="46"/>
  <c r="USA35" i="46"/>
  <c r="URK35" i="46"/>
  <c r="UQU35" i="46"/>
  <c r="UQE35" i="46"/>
  <c r="UPO35" i="46"/>
  <c r="UOY35" i="46"/>
  <c r="UOI35" i="46"/>
  <c r="UNS35" i="46"/>
  <c r="UNC35" i="46"/>
  <c r="UMM35" i="46"/>
  <c r="ULW35" i="46"/>
  <c r="ULG35" i="46"/>
  <c r="UKQ35" i="46"/>
  <c r="UKA35" i="46"/>
  <c r="UJK35" i="46"/>
  <c r="UIU35" i="46"/>
  <c r="UIE35" i="46"/>
  <c r="UHO35" i="46"/>
  <c r="UGY35" i="46"/>
  <c r="UGI35" i="46"/>
  <c r="UFS35" i="46"/>
  <c r="UFC35" i="46"/>
  <c r="UEM35" i="46"/>
  <c r="UDW35" i="46"/>
  <c r="UDG35" i="46"/>
  <c r="UCQ35" i="46"/>
  <c r="UCA35" i="46"/>
  <c r="UBK35" i="46"/>
  <c r="UAU35" i="46"/>
  <c r="UAE35" i="46"/>
  <c r="TZO35" i="46"/>
  <c r="TYY35" i="46"/>
  <c r="TYI35" i="46"/>
  <c r="TXS35" i="46"/>
  <c r="TXC35" i="46"/>
  <c r="TWM35" i="46"/>
  <c r="TVW35" i="46"/>
  <c r="TVG35" i="46"/>
  <c r="TUQ35" i="46"/>
  <c r="TUA35" i="46"/>
  <c r="TTK35" i="46"/>
  <c r="TSU35" i="46"/>
  <c r="TSE35" i="46"/>
  <c r="TRO35" i="46"/>
  <c r="TQY35" i="46"/>
  <c r="TQI35" i="46"/>
  <c r="TPS35" i="46"/>
  <c r="TPC35" i="46"/>
  <c r="TOM35" i="46"/>
  <c r="TNW35" i="46"/>
  <c r="TNG35" i="46"/>
  <c r="TMQ35" i="46"/>
  <c r="TMA35" i="46"/>
  <c r="TLK35" i="46"/>
  <c r="TKU35" i="46"/>
  <c r="TKE35" i="46"/>
  <c r="TJO35" i="46"/>
  <c r="TIY35" i="46"/>
  <c r="TII35" i="46"/>
  <c r="THS35" i="46"/>
  <c r="THC35" i="46"/>
  <c r="TGM35" i="46"/>
  <c r="TFW35" i="46"/>
  <c r="TFG35" i="46"/>
  <c r="TEQ35" i="46"/>
  <c r="TEA35" i="46"/>
  <c r="TDK35" i="46"/>
  <c r="TCU35" i="46"/>
  <c r="TCE35" i="46"/>
  <c r="TBO35" i="46"/>
  <c r="TAY35" i="46"/>
  <c r="TAI35" i="46"/>
  <c r="SZS35" i="46"/>
  <c r="SZC35" i="46"/>
  <c r="SYM35" i="46"/>
  <c r="SXW35" i="46"/>
  <c r="SXG35" i="46"/>
  <c r="SWQ35" i="46"/>
  <c r="SWA35" i="46"/>
  <c r="SVK35" i="46"/>
  <c r="SUU35" i="46"/>
  <c r="SUE35" i="46"/>
  <c r="STO35" i="46"/>
  <c r="SSY35" i="46"/>
  <c r="SSI35" i="46"/>
  <c r="SRS35" i="46"/>
  <c r="SRC35" i="46"/>
  <c r="SQM35" i="46"/>
  <c r="SPW35" i="46"/>
  <c r="SPG35" i="46"/>
  <c r="SOQ35" i="46"/>
  <c r="SOA35" i="46"/>
  <c r="SNK35" i="46"/>
  <c r="SMU35" i="46"/>
  <c r="SME35" i="46"/>
  <c r="SLO35" i="46"/>
  <c r="SKY35" i="46"/>
  <c r="SKI35" i="46"/>
  <c r="SJS35" i="46"/>
  <c r="SJC35" i="46"/>
  <c r="SIM35" i="46"/>
  <c r="SHW35" i="46"/>
  <c r="SHG35" i="46"/>
  <c r="SGQ35" i="46"/>
  <c r="SGA35" i="46"/>
  <c r="SFK35" i="46"/>
  <c r="SEU35" i="46"/>
  <c r="SEE35" i="46"/>
  <c r="SDO35" i="46"/>
  <c r="SCY35" i="46"/>
  <c r="SCI35" i="46"/>
  <c r="SBS35" i="46"/>
  <c r="SBC35" i="46"/>
  <c r="SAM35" i="46"/>
  <c r="RZW35" i="46"/>
  <c r="RZG35" i="46"/>
  <c r="RYQ35" i="46"/>
  <c r="RYA35" i="46"/>
  <c r="RXK35" i="46"/>
  <c r="RWU35" i="46"/>
  <c r="RWE35" i="46"/>
  <c r="RVO35" i="46"/>
  <c r="RUY35" i="46"/>
  <c r="RUI35" i="46"/>
  <c r="RTS35" i="46"/>
  <c r="RTC35" i="46"/>
  <c r="RSM35" i="46"/>
  <c r="RRW35" i="46"/>
  <c r="RRG35" i="46"/>
  <c r="RQQ35" i="46"/>
  <c r="RQA35" i="46"/>
  <c r="RPK35" i="46"/>
  <c r="ROU35" i="46"/>
  <c r="ROE35" i="46"/>
  <c r="RNO35" i="46"/>
  <c r="RMY35" i="46"/>
  <c r="RMI35" i="46"/>
  <c r="RLS35" i="46"/>
  <c r="RLC35" i="46"/>
  <c r="RKM35" i="46"/>
  <c r="RJW35" i="46"/>
  <c r="RJG35" i="46"/>
  <c r="RIQ35" i="46"/>
  <c r="RIA35" i="46"/>
  <c r="RHK35" i="46"/>
  <c r="RGU35" i="46"/>
  <c r="RGE35" i="46"/>
  <c r="RFO35" i="46"/>
  <c r="REY35" i="46"/>
  <c r="REI35" i="46"/>
  <c r="RDS35" i="46"/>
  <c r="RDC35" i="46"/>
  <c r="RCM35" i="46"/>
  <c r="RBW35" i="46"/>
  <c r="RBG35" i="46"/>
  <c r="RAQ35" i="46"/>
  <c r="RAA35" i="46"/>
  <c r="QZK35" i="46"/>
  <c r="QYU35" i="46"/>
  <c r="QYE35" i="46"/>
  <c r="QXO35" i="46"/>
  <c r="QWY35" i="46"/>
  <c r="QWI35" i="46"/>
  <c r="QVS35" i="46"/>
  <c r="QVC35" i="46"/>
  <c r="QUM35" i="46"/>
  <c r="QTW35" i="46"/>
  <c r="QTG35" i="46"/>
  <c r="QSQ35" i="46"/>
  <c r="QSA35" i="46"/>
  <c r="QRK35" i="46"/>
  <c r="QQU35" i="46"/>
  <c r="QQE35" i="46"/>
  <c r="QPO35" i="46"/>
  <c r="QOY35" i="46"/>
  <c r="QOI35" i="46"/>
  <c r="QNS35" i="46"/>
  <c r="QNC35" i="46"/>
  <c r="QMM35" i="46"/>
  <c r="QLW35" i="46"/>
  <c r="QLG35" i="46"/>
  <c r="QKQ35" i="46"/>
  <c r="QKA35" i="46"/>
  <c r="QJK35" i="46"/>
  <c r="QIU35" i="46"/>
  <c r="QIE35" i="46"/>
  <c r="QHO35" i="46"/>
  <c r="QGY35" i="46"/>
  <c r="QGI35" i="46"/>
  <c r="QFS35" i="46"/>
  <c r="QFC35" i="46"/>
  <c r="QEM35" i="46"/>
  <c r="QDW35" i="46"/>
  <c r="QDG35" i="46"/>
  <c r="QCQ35" i="46"/>
  <c r="QCA35" i="46"/>
  <c r="QBK35" i="46"/>
  <c r="QAU35" i="46"/>
  <c r="QAE35" i="46"/>
  <c r="PZO35" i="46"/>
  <c r="PYY35" i="46"/>
  <c r="PYI35" i="46"/>
  <c r="PXS35" i="46"/>
  <c r="PXC35" i="46"/>
  <c r="PWM35" i="46"/>
  <c r="PVW35" i="46"/>
  <c r="PVG35" i="46"/>
  <c r="PUQ35" i="46"/>
  <c r="PUA35" i="46"/>
  <c r="PTK35" i="46"/>
  <c r="PSU35" i="46"/>
  <c r="PSE35" i="46"/>
  <c r="PRO35" i="46"/>
  <c r="PQY35" i="46"/>
  <c r="PQI35" i="46"/>
  <c r="PPS35" i="46"/>
  <c r="PPC35" i="46"/>
  <c r="POM35" i="46"/>
  <c r="PNW35" i="46"/>
  <c r="PNG35" i="46"/>
  <c r="PMQ35" i="46"/>
  <c r="PMA35" i="46"/>
  <c r="PLK35" i="46"/>
  <c r="PKU35" i="46"/>
  <c r="PKE35" i="46"/>
  <c r="PJO35" i="46"/>
  <c r="PIY35" i="46"/>
  <c r="PII35" i="46"/>
  <c r="PHS35" i="46"/>
  <c r="PHC35" i="46"/>
  <c r="PGM35" i="46"/>
  <c r="PFW35" i="46"/>
  <c r="PFG35" i="46"/>
  <c r="PEQ35" i="46"/>
  <c r="PEA35" i="46"/>
  <c r="PDK35" i="46"/>
  <c r="PCU35" i="46"/>
  <c r="PCE35" i="46"/>
  <c r="PBO35" i="46"/>
  <c r="PAY35" i="46"/>
  <c r="PAI35" i="46"/>
  <c r="OZS35" i="46"/>
  <c r="OZC35" i="46"/>
  <c r="OYM35" i="46"/>
  <c r="OXW35" i="46"/>
  <c r="OXG35" i="46"/>
  <c r="OWQ35" i="46"/>
  <c r="OWA35" i="46"/>
  <c r="OVK35" i="46"/>
  <c r="OUU35" i="46"/>
  <c r="OUE35" i="46"/>
  <c r="OTO35" i="46"/>
  <c r="OSY35" i="46"/>
  <c r="OSI35" i="46"/>
  <c r="ORS35" i="46"/>
  <c r="ORC35" i="46"/>
  <c r="OQM35" i="46"/>
  <c r="OPW35" i="46"/>
  <c r="OPG35" i="46"/>
  <c r="OOQ35" i="46"/>
  <c r="OOA35" i="46"/>
  <c r="ONK35" i="46"/>
  <c r="OMU35" i="46"/>
  <c r="OME35" i="46"/>
  <c r="OLO35" i="46"/>
  <c r="OKY35" i="46"/>
  <c r="OKI35" i="46"/>
  <c r="OJS35" i="46"/>
  <c r="OJC35" i="46"/>
  <c r="OIM35" i="46"/>
  <c r="OHW35" i="46"/>
  <c r="OHG35" i="46"/>
  <c r="OGQ35" i="46"/>
  <c r="OGA35" i="46"/>
  <c r="OFK35" i="46"/>
  <c r="OEU35" i="46"/>
  <c r="OEE35" i="46"/>
  <c r="ODO35" i="46"/>
  <c r="OCY35" i="46"/>
  <c r="OCI35" i="46"/>
  <c r="OBS35" i="46"/>
  <c r="OBC35" i="46"/>
  <c r="OAM35" i="46"/>
  <c r="NZW35" i="46"/>
  <c r="NZG35" i="46"/>
  <c r="NYQ35" i="46"/>
  <c r="NYA35" i="46"/>
  <c r="NXK35" i="46"/>
  <c r="NWU35" i="46"/>
  <c r="NWE35" i="46"/>
  <c r="NVO35" i="46"/>
  <c r="NUY35" i="46"/>
  <c r="NUI35" i="46"/>
  <c r="NTS35" i="46"/>
  <c r="NTC35" i="46"/>
  <c r="NSM35" i="46"/>
  <c r="NRW35" i="46"/>
  <c r="NRG35" i="46"/>
  <c r="NQQ35" i="46"/>
  <c r="NQA35" i="46"/>
  <c r="NPK35" i="46"/>
  <c r="NOU35" i="46"/>
  <c r="NOE35" i="46"/>
  <c r="NNO35" i="46"/>
  <c r="NMY35" i="46"/>
  <c r="NMI35" i="46"/>
  <c r="NLS35" i="46"/>
  <c r="NLC35" i="46"/>
  <c r="NKM35" i="46"/>
  <c r="NJW35" i="46"/>
  <c r="NJG35" i="46"/>
  <c r="NIQ35" i="46"/>
  <c r="NIA35" i="46"/>
  <c r="NHK35" i="46"/>
  <c r="NGU35" i="46"/>
  <c r="NGE35" i="46"/>
  <c r="NFO35" i="46"/>
  <c r="NEY35" i="46"/>
  <c r="NEI35" i="46"/>
  <c r="NDS35" i="46"/>
  <c r="NDC35" i="46"/>
  <c r="NCM35" i="46"/>
  <c r="NBW35" i="46"/>
  <c r="NBG35" i="46"/>
  <c r="NAQ35" i="46"/>
  <c r="NAA35" i="46"/>
  <c r="MZK35" i="46"/>
  <c r="MYU35" i="46"/>
  <c r="MYE35" i="46"/>
  <c r="MXO35" i="46"/>
  <c r="MWY35" i="46"/>
  <c r="MWI35" i="46"/>
  <c r="MVS35" i="46"/>
  <c r="MVC35" i="46"/>
  <c r="MUM35" i="46"/>
  <c r="MTW35" i="46"/>
  <c r="MTG35" i="46"/>
  <c r="MSQ35" i="46"/>
  <c r="MSA35" i="46"/>
  <c r="MRK35" i="46"/>
  <c r="MQU35" i="46"/>
  <c r="MQE35" i="46"/>
  <c r="MPO35" i="46"/>
  <c r="MOY35" i="46"/>
  <c r="MOI35" i="46"/>
  <c r="MNS35" i="46"/>
  <c r="MNC35" i="46"/>
  <c r="MMM35" i="46"/>
  <c r="MLW35" i="46"/>
  <c r="MLG35" i="46"/>
  <c r="MKQ35" i="46"/>
  <c r="MKA35" i="46"/>
  <c r="MJK35" i="46"/>
  <c r="MIU35" i="46"/>
  <c r="MIE35" i="46"/>
  <c r="MHO35" i="46"/>
  <c r="MGY35" i="46"/>
  <c r="MGI35" i="46"/>
  <c r="MFS35" i="46"/>
  <c r="MFC35" i="46"/>
  <c r="MEM35" i="46"/>
  <c r="MDW35" i="46"/>
  <c r="MDG35" i="46"/>
  <c r="MCQ35" i="46"/>
  <c r="MCA35" i="46"/>
  <c r="MBK35" i="46"/>
  <c r="MAU35" i="46"/>
  <c r="MAE35" i="46"/>
  <c r="LZO35" i="46"/>
  <c r="LYY35" i="46"/>
  <c r="LYI35" i="46"/>
  <c r="LXS35" i="46"/>
  <c r="LXC35" i="46"/>
  <c r="LWM35" i="46"/>
  <c r="LVW35" i="46"/>
  <c r="LVG35" i="46"/>
  <c r="LUQ35" i="46"/>
  <c r="LUA35" i="46"/>
  <c r="LTK35" i="46"/>
  <c r="LSU35" i="46"/>
  <c r="LSE35" i="46"/>
  <c r="LRO35" i="46"/>
  <c r="LQY35" i="46"/>
  <c r="LQI35" i="46"/>
  <c r="LPS35" i="46"/>
  <c r="LPC35" i="46"/>
  <c r="LOM35" i="46"/>
  <c r="LNW35" i="46"/>
  <c r="LNG35" i="46"/>
  <c r="LMQ35" i="46"/>
  <c r="LMA35" i="46"/>
  <c r="LLK35" i="46"/>
  <c r="LKU35" i="46"/>
  <c r="LKE35" i="46"/>
  <c r="LJO35" i="46"/>
  <c r="LIY35" i="46"/>
  <c r="LII35" i="46"/>
  <c r="LHS35" i="46"/>
  <c r="LHC35" i="46"/>
  <c r="LGM35" i="46"/>
  <c r="LFW35" i="46"/>
  <c r="LFG35" i="46"/>
  <c r="LEQ35" i="46"/>
  <c r="LEA35" i="46"/>
  <c r="LDK35" i="46"/>
  <c r="LCU35" i="46"/>
  <c r="LCE35" i="46"/>
  <c r="LBO35" i="46"/>
  <c r="LAY35" i="46"/>
  <c r="LAI35" i="46"/>
  <c r="KZS35" i="46"/>
  <c r="KZC35" i="46"/>
  <c r="KYM35" i="46"/>
  <c r="KXW35" i="46"/>
  <c r="KXG35" i="46"/>
  <c r="KWQ35" i="46"/>
  <c r="KWA35" i="46"/>
  <c r="KVK35" i="46"/>
  <c r="KUU35" i="46"/>
  <c r="KUE35" i="46"/>
  <c r="KTO35" i="46"/>
  <c r="KSY35" i="46"/>
  <c r="KSI35" i="46"/>
  <c r="KRS35" i="46"/>
  <c r="KRC35" i="46"/>
  <c r="KQM35" i="46"/>
  <c r="KPW35" i="46"/>
  <c r="KPG35" i="46"/>
  <c r="KOQ35" i="46"/>
  <c r="KOA35" i="46"/>
  <c r="KNK35" i="46"/>
  <c r="KMU35" i="46"/>
  <c r="KME35" i="46"/>
  <c r="KLO35" i="46"/>
  <c r="KKY35" i="46"/>
  <c r="KKI35" i="46"/>
  <c r="KJS35" i="46"/>
  <c r="KJC35" i="46"/>
  <c r="KIM35" i="46"/>
  <c r="KHW35" i="46"/>
  <c r="KHG35" i="46"/>
  <c r="KGQ35" i="46"/>
  <c r="KGA35" i="46"/>
  <c r="KFK35" i="46"/>
  <c r="KEU35" i="46"/>
  <c r="KEE35" i="46"/>
  <c r="KDO35" i="46"/>
  <c r="KCY35" i="46"/>
  <c r="KCI35" i="46"/>
  <c r="KBS35" i="46"/>
  <c r="KBC35" i="46"/>
  <c r="KAM35" i="46"/>
  <c r="JZW35" i="46"/>
  <c r="JZG35" i="46"/>
  <c r="JYQ35" i="46"/>
  <c r="JYA35" i="46"/>
  <c r="JXK35" i="46"/>
  <c r="JWU35" i="46"/>
  <c r="JWE35" i="46"/>
  <c r="JVO35" i="46"/>
  <c r="JUY35" i="46"/>
  <c r="JUI35" i="46"/>
  <c r="JTS35" i="46"/>
  <c r="JTC35" i="46"/>
  <c r="JSM35" i="46"/>
  <c r="JRW35" i="46"/>
  <c r="JRG35" i="46"/>
  <c r="JQQ35" i="46"/>
  <c r="JQA35" i="46"/>
  <c r="JPK35" i="46"/>
  <c r="JOU35" i="46"/>
  <c r="JOE35" i="46"/>
  <c r="JNO35" i="46"/>
  <c r="JMY35" i="46"/>
  <c r="JMI35" i="46"/>
  <c r="JLS35" i="46"/>
  <c r="JLC35" i="46"/>
  <c r="JKM35" i="46"/>
  <c r="JJW35" i="46"/>
  <c r="JJG35" i="46"/>
  <c r="JIQ35" i="46"/>
  <c r="JIA35" i="46"/>
  <c r="JHK35" i="46"/>
  <c r="JGU35" i="46"/>
  <c r="JGE35" i="46"/>
  <c r="JFO35" i="46"/>
  <c r="JEY35" i="46"/>
  <c r="JEI35" i="46"/>
  <c r="JDS35" i="46"/>
  <c r="JDC35" i="46"/>
  <c r="JCM35" i="46"/>
  <c r="JBW35" i="46"/>
  <c r="JBG35" i="46"/>
  <c r="JAQ35" i="46"/>
  <c r="JAA35" i="46"/>
  <c r="IZK35" i="46"/>
  <c r="IYU35" i="46"/>
  <c r="IYE35" i="46"/>
  <c r="IXO35" i="46"/>
  <c r="IWY35" i="46"/>
  <c r="IWI35" i="46"/>
  <c r="IVS35" i="46"/>
  <c r="IVC35" i="46"/>
  <c r="IUM35" i="46"/>
  <c r="ITW35" i="46"/>
  <c r="ITG35" i="46"/>
  <c r="ISQ35" i="46"/>
  <c r="ISA35" i="46"/>
  <c r="IRK35" i="46"/>
  <c r="IQU35" i="46"/>
  <c r="IQE35" i="46"/>
  <c r="IPO35" i="46"/>
  <c r="IOY35" i="46"/>
  <c r="IOI35" i="46"/>
  <c r="INS35" i="46"/>
  <c r="INC35" i="46"/>
  <c r="IMM35" i="46"/>
  <c r="ILW35" i="46"/>
  <c r="ILG35" i="46"/>
  <c r="IKQ35" i="46"/>
  <c r="IKA35" i="46"/>
  <c r="IJK35" i="46"/>
  <c r="IIU35" i="46"/>
  <c r="IIE35" i="46"/>
  <c r="IHO35" i="46"/>
  <c r="IGY35" i="46"/>
  <c r="IGI35" i="46"/>
  <c r="IFS35" i="46"/>
  <c r="IFC35" i="46"/>
  <c r="IEM35" i="46"/>
  <c r="IDW35" i="46"/>
  <c r="IDG35" i="46"/>
  <c r="ICQ35" i="46"/>
  <c r="ICA35" i="46"/>
  <c r="IBK35" i="46"/>
  <c r="IAU35" i="46"/>
  <c r="IAE35" i="46"/>
  <c r="HZO35" i="46"/>
  <c r="HYY35" i="46"/>
  <c r="HYI35" i="46"/>
  <c r="HXS35" i="46"/>
  <c r="HXC35" i="46"/>
  <c r="HWM35" i="46"/>
  <c r="HVW35" i="46"/>
  <c r="HVG35" i="46"/>
  <c r="HUQ35" i="46"/>
  <c r="HUA35" i="46"/>
  <c r="HTK35" i="46"/>
  <c r="HSU35" i="46"/>
  <c r="HSE35" i="46"/>
  <c r="HRO35" i="46"/>
  <c r="HQY35" i="46"/>
  <c r="HQI35" i="46"/>
  <c r="HPS35" i="46"/>
  <c r="HPC35" i="46"/>
  <c r="HOM35" i="46"/>
  <c r="HNW35" i="46"/>
  <c r="HNG35" i="46"/>
  <c r="HMQ35" i="46"/>
  <c r="HMA35" i="46"/>
  <c r="HLK35" i="46"/>
  <c r="HKU35" i="46"/>
  <c r="HKE35" i="46"/>
  <c r="HJO35" i="46"/>
  <c r="HIY35" i="46"/>
  <c r="HII35" i="46"/>
  <c r="HHS35" i="46"/>
  <c r="HHC35" i="46"/>
  <c r="HGM35" i="46"/>
  <c r="HFW35" i="46"/>
  <c r="HFG35" i="46"/>
  <c r="HEQ35" i="46"/>
  <c r="HEA35" i="46"/>
  <c r="HDK35" i="46"/>
  <c r="HCU35" i="46"/>
  <c r="HCE35" i="46"/>
  <c r="HBO35" i="46"/>
  <c r="HAY35" i="46"/>
  <c r="HAI35" i="46"/>
  <c r="GZS35" i="46"/>
  <c r="GZC35" i="46"/>
  <c r="GYM35" i="46"/>
  <c r="GXW35" i="46"/>
  <c r="GXG35" i="46"/>
  <c r="GWQ35" i="46"/>
  <c r="GWA35" i="46"/>
  <c r="GVK35" i="46"/>
  <c r="GUU35" i="46"/>
  <c r="GUE35" i="46"/>
  <c r="GTO35" i="46"/>
  <c r="GSY35" i="46"/>
  <c r="GSI35" i="46"/>
  <c r="GRS35" i="46"/>
  <c r="GRC35" i="46"/>
  <c r="GQM35" i="46"/>
  <c r="GPW35" i="46"/>
  <c r="GPG35" i="46"/>
  <c r="GOQ35" i="46"/>
  <c r="GOA35" i="46"/>
  <c r="GNK35" i="46"/>
  <c r="GMU35" i="46"/>
  <c r="GME35" i="46"/>
  <c r="GLO35" i="46"/>
  <c r="GKY35" i="46"/>
  <c r="GKI35" i="46"/>
  <c r="GJS35" i="46"/>
  <c r="GJC35" i="46"/>
  <c r="GIM35" i="46"/>
  <c r="GHW35" i="46"/>
  <c r="GHG35" i="46"/>
  <c r="GGQ35" i="46"/>
  <c r="GGA35" i="46"/>
  <c r="GFK35" i="46"/>
  <c r="GEU35" i="46"/>
  <c r="GEE35" i="46"/>
  <c r="GDO35" i="46"/>
  <c r="GCY35" i="46"/>
  <c r="GCI35" i="46"/>
  <c r="GBS35" i="46"/>
  <c r="GBC35" i="46"/>
  <c r="GAM35" i="46"/>
  <c r="FZW35" i="46"/>
  <c r="FZG35" i="46"/>
  <c r="FYQ35" i="46"/>
  <c r="FYA35" i="46"/>
  <c r="FXK35" i="46"/>
  <c r="FWU35" i="46"/>
  <c r="FWE35" i="46"/>
  <c r="FVO35" i="46"/>
  <c r="FUY35" i="46"/>
  <c r="FUI35" i="46"/>
  <c r="FTS35" i="46"/>
  <c r="FTC35" i="46"/>
  <c r="FSM35" i="46"/>
  <c r="FRW35" i="46"/>
  <c r="FRG35" i="46"/>
  <c r="FQQ35" i="46"/>
  <c r="FQA35" i="46"/>
  <c r="FPK35" i="46"/>
  <c r="FOU35" i="46"/>
  <c r="FOE35" i="46"/>
  <c r="FNO35" i="46"/>
  <c r="FMY35" i="46"/>
  <c r="FMI35" i="46"/>
  <c r="FLS35" i="46"/>
  <c r="FLC35" i="46"/>
  <c r="FKM35" i="46"/>
  <c r="FJW35" i="46"/>
  <c r="FJG35" i="46"/>
  <c r="FIQ35" i="46"/>
  <c r="FIA35" i="46"/>
  <c r="FHK35" i="46"/>
  <c r="FGU35" i="46"/>
  <c r="FGE35" i="46"/>
  <c r="FFO35" i="46"/>
  <c r="FEY35" i="46"/>
  <c r="FEI35" i="46"/>
  <c r="FDS35" i="46"/>
  <c r="FDC35" i="46"/>
  <c r="FCM35" i="46"/>
  <c r="FBW35" i="46"/>
  <c r="FBG35" i="46"/>
  <c r="FAQ35" i="46"/>
  <c r="FAA35" i="46"/>
  <c r="EZK35" i="46"/>
  <c r="EYU35" i="46"/>
  <c r="EYE35" i="46"/>
  <c r="EXO35" i="46"/>
  <c r="EWY35" i="46"/>
  <c r="EWI35" i="46"/>
  <c r="EVS35" i="46"/>
  <c r="EVC35" i="46"/>
  <c r="EUM35" i="46"/>
  <c r="ETW35" i="46"/>
  <c r="ETG35" i="46"/>
  <c r="ESQ35" i="46"/>
  <c r="ESA35" i="46"/>
  <c r="ERK35" i="46"/>
  <c r="EQU35" i="46"/>
  <c r="EQE35" i="46"/>
  <c r="EPO35" i="46"/>
  <c r="EOY35" i="46"/>
  <c r="EOI35" i="46"/>
  <c r="ENS35" i="46"/>
  <c r="ENC35" i="46"/>
  <c r="EMM35" i="46"/>
  <c r="ELW35" i="46"/>
  <c r="ELG35" i="46"/>
  <c r="EKQ35" i="46"/>
  <c r="EKA35" i="46"/>
  <c r="EJK35" i="46"/>
  <c r="EIU35" i="46"/>
  <c r="EIE35" i="46"/>
  <c r="EHO35" i="46"/>
  <c r="EGY35" i="46"/>
  <c r="EGI35" i="46"/>
  <c r="EFS35" i="46"/>
  <c r="EFC35" i="46"/>
  <c r="EEM35" i="46"/>
  <c r="EDW35" i="46"/>
  <c r="EDG35" i="46"/>
  <c r="ECQ35" i="46"/>
  <c r="ECA35" i="46"/>
  <c r="EBK35" i="46"/>
  <c r="EAU35" i="46"/>
  <c r="EAE35" i="46"/>
  <c r="DZO35" i="46"/>
  <c r="DYY35" i="46"/>
  <c r="DYI35" i="46"/>
  <c r="DXS35" i="46"/>
  <c r="DXC35" i="46"/>
  <c r="DWM35" i="46"/>
  <c r="DVW35" i="46"/>
  <c r="DVG35" i="46"/>
  <c r="DUQ35" i="46"/>
  <c r="DUA35" i="46"/>
  <c r="DTK35" i="46"/>
  <c r="DSU35" i="46"/>
  <c r="DSE35" i="46"/>
  <c r="DRO35" i="46"/>
  <c r="DQY35" i="46"/>
  <c r="DQI35" i="46"/>
  <c r="DPS35" i="46"/>
  <c r="DPC35" i="46"/>
  <c r="DOM35" i="46"/>
  <c r="DNW35" i="46"/>
  <c r="DNG35" i="46"/>
  <c r="DMQ35" i="46"/>
  <c r="DMA35" i="46"/>
  <c r="DLK35" i="46"/>
  <c r="DKU35" i="46"/>
  <c r="DKE35" i="46"/>
  <c r="DJO35" i="46"/>
  <c r="DIY35" i="46"/>
  <c r="DII35" i="46"/>
  <c r="DHS35" i="46"/>
  <c r="DHC35" i="46"/>
  <c r="DGM35" i="46"/>
  <c r="DFW35" i="46"/>
  <c r="DFG35" i="46"/>
  <c r="DEQ35" i="46"/>
  <c r="DEA35" i="46"/>
  <c r="DDK35" i="46"/>
  <c r="DCU35" i="46"/>
  <c r="DCE35" i="46"/>
  <c r="DBO35" i="46"/>
  <c r="DAY35" i="46"/>
  <c r="DAI35" i="46"/>
  <c r="CZS35" i="46"/>
  <c r="CZC35" i="46"/>
  <c r="CYM35" i="46"/>
  <c r="CXW35" i="46"/>
  <c r="CXG35" i="46"/>
  <c r="CWQ35" i="46"/>
  <c r="CWA35" i="46"/>
  <c r="CVK35" i="46"/>
  <c r="CUU35" i="46"/>
  <c r="CUE35" i="46"/>
  <c r="CTO35" i="46"/>
  <c r="CSY35" i="46"/>
  <c r="CSI35" i="46"/>
  <c r="CRS35" i="46"/>
  <c r="CRC35" i="46"/>
  <c r="CQM35" i="46"/>
  <c r="CPW35" i="46"/>
  <c r="CPG35" i="46"/>
  <c r="COQ35" i="46"/>
  <c r="COA35" i="46"/>
  <c r="CNK35" i="46"/>
  <c r="CMU35" i="46"/>
  <c r="CME35" i="46"/>
  <c r="CLO35" i="46"/>
  <c r="CKY35" i="46"/>
  <c r="CKI35" i="46"/>
  <c r="CJS35" i="46"/>
  <c r="CJC35" i="46"/>
  <c r="CIM35" i="46"/>
  <c r="CHW35" i="46"/>
  <c r="CHG35" i="46"/>
  <c r="CGQ35" i="46"/>
  <c r="CGA35" i="46"/>
  <c r="CFK35" i="46"/>
  <c r="CEU35" i="46"/>
  <c r="CEE35" i="46"/>
  <c r="CDO35" i="46"/>
  <c r="CCY35" i="46"/>
  <c r="CCI35" i="46"/>
  <c r="CBS35" i="46"/>
  <c r="CBC35" i="46"/>
  <c r="CAM35" i="46"/>
  <c r="BZW35" i="46"/>
  <c r="BZG35" i="46"/>
  <c r="BYQ35" i="46"/>
  <c r="BYA35" i="46"/>
  <c r="BXK35" i="46"/>
  <c r="BWU35" i="46"/>
  <c r="BWE35" i="46"/>
  <c r="BVO35" i="46"/>
  <c r="BUY35" i="46"/>
  <c r="BUI35" i="46"/>
  <c r="BTS35" i="46"/>
  <c r="BTC35" i="46"/>
  <c r="BSM35" i="46"/>
  <c r="BRW35" i="46"/>
  <c r="BRG35" i="46"/>
  <c r="BQQ35" i="46"/>
  <c r="BQA35" i="46"/>
  <c r="BPK35" i="46"/>
  <c r="BOU35" i="46"/>
  <c r="BOE35" i="46"/>
  <c r="BNO35" i="46"/>
  <c r="BMY35" i="46"/>
  <c r="BMI35" i="46"/>
  <c r="BLS35" i="46"/>
  <c r="BLC35" i="46"/>
  <c r="BKM35" i="46"/>
  <c r="BJW35" i="46"/>
  <c r="BJG35" i="46"/>
  <c r="BIQ35" i="46"/>
  <c r="BIA35" i="46"/>
  <c r="BHK35" i="46"/>
  <c r="BGU35" i="46"/>
  <c r="BGE35" i="46"/>
  <c r="BFO35" i="46"/>
  <c r="BEY35" i="46"/>
  <c r="BEI35" i="46"/>
  <c r="BDS35" i="46"/>
  <c r="BDC35" i="46"/>
  <c r="BCM35" i="46"/>
  <c r="BBW35" i="46"/>
  <c r="BBG35" i="46"/>
  <c r="BAQ35" i="46"/>
  <c r="BAA35" i="46"/>
  <c r="AZK35" i="46"/>
  <c r="AYU35" i="46"/>
  <c r="AYE35" i="46"/>
  <c r="AXO35" i="46"/>
  <c r="AWY35" i="46"/>
  <c r="AWI35" i="46"/>
  <c r="AVS35" i="46"/>
  <c r="AVC35" i="46"/>
  <c r="AUM35" i="46"/>
  <c r="ATW35" i="46"/>
  <c r="ATG35" i="46"/>
  <c r="ASQ35" i="46"/>
  <c r="ASA35" i="46"/>
  <c r="ARK35" i="46"/>
  <c r="AQU35" i="46"/>
  <c r="AQE35" i="46"/>
  <c r="APO35" i="46"/>
  <c r="AOY35" i="46"/>
  <c r="AOI35" i="46"/>
  <c r="ANS35" i="46"/>
  <c r="ANC35" i="46"/>
  <c r="AMM35" i="46"/>
  <c r="ALW35" i="46"/>
  <c r="ALG35" i="46"/>
  <c r="AKQ35" i="46"/>
  <c r="AKA35" i="46"/>
  <c r="P35" i="46"/>
  <c r="C35" i="46"/>
  <c r="XEQ34" i="46"/>
  <c r="XEA34" i="46"/>
  <c r="XDK34" i="46"/>
  <c r="XCU34" i="46"/>
  <c r="XCE34" i="46"/>
  <c r="XBO34" i="46"/>
  <c r="XAY34" i="46"/>
  <c r="XAI34" i="46"/>
  <c r="WZS34" i="46"/>
  <c r="WZC34" i="46"/>
  <c r="WYM34" i="46"/>
  <c r="WXW34" i="46"/>
  <c r="WXG34" i="46"/>
  <c r="WWQ34" i="46"/>
  <c r="WWA34" i="46"/>
  <c r="WVK34" i="46"/>
  <c r="WUU34" i="46"/>
  <c r="WUE34" i="46"/>
  <c r="WTO34" i="46"/>
  <c r="WSY34" i="46"/>
  <c r="WSI34" i="46"/>
  <c r="WRS34" i="46"/>
  <c r="WRC34" i="46"/>
  <c r="WQM34" i="46"/>
  <c r="WPW34" i="46"/>
  <c r="WPG34" i="46"/>
  <c r="WOQ34" i="46"/>
  <c r="WOA34" i="46"/>
  <c r="WNK34" i="46"/>
  <c r="WMU34" i="46"/>
  <c r="WME34" i="46"/>
  <c r="WLO34" i="46"/>
  <c r="WKY34" i="46"/>
  <c r="WKI34" i="46"/>
  <c r="WJS34" i="46"/>
  <c r="WJC34" i="46"/>
  <c r="WIM34" i="46"/>
  <c r="WHW34" i="46"/>
  <c r="WHG34" i="46"/>
  <c r="WGQ34" i="46"/>
  <c r="WGA34" i="46"/>
  <c r="WFK34" i="46"/>
  <c r="WEU34" i="46"/>
  <c r="WEE34" i="46"/>
  <c r="WDO34" i="46"/>
  <c r="WCY34" i="46"/>
  <c r="WCI34" i="46"/>
  <c r="WBS34" i="46"/>
  <c r="WBC34" i="46"/>
  <c r="WAM34" i="46"/>
  <c r="VZW34" i="46"/>
  <c r="VZG34" i="46"/>
  <c r="VYQ34" i="46"/>
  <c r="VYA34" i="46"/>
  <c r="VXK34" i="46"/>
  <c r="VWU34" i="46"/>
  <c r="VWE34" i="46"/>
  <c r="VVO34" i="46"/>
  <c r="VUY34" i="46"/>
  <c r="VUI34" i="46"/>
  <c r="VTS34" i="46"/>
  <c r="VTC34" i="46"/>
  <c r="VSM34" i="46"/>
  <c r="VRW34" i="46"/>
  <c r="VRG34" i="46"/>
  <c r="VQQ34" i="46"/>
  <c r="VQA34" i="46"/>
  <c r="VPK34" i="46"/>
  <c r="VOU34" i="46"/>
  <c r="VOE34" i="46"/>
  <c r="VNO34" i="46"/>
  <c r="VMY34" i="46"/>
  <c r="VMI34" i="46"/>
  <c r="VLS34" i="46"/>
  <c r="VLC34" i="46"/>
  <c r="VKM34" i="46"/>
  <c r="VJW34" i="46"/>
  <c r="VJG34" i="46"/>
  <c r="VIQ34" i="46"/>
  <c r="VIA34" i="46"/>
  <c r="VHK34" i="46"/>
  <c r="VGU34" i="46"/>
  <c r="VGE34" i="46"/>
  <c r="VFO34" i="46"/>
  <c r="VEY34" i="46"/>
  <c r="VEI34" i="46"/>
  <c r="VDS34" i="46"/>
  <c r="VDC34" i="46"/>
  <c r="VCM34" i="46"/>
  <c r="VBW34" i="46"/>
  <c r="VBG34" i="46"/>
  <c r="VAQ34" i="46"/>
  <c r="VAA34" i="46"/>
  <c r="UZK34" i="46"/>
  <c r="UYU34" i="46"/>
  <c r="UYE34" i="46"/>
  <c r="UXO34" i="46"/>
  <c r="UWY34" i="46"/>
  <c r="UWI34" i="46"/>
  <c r="UVS34" i="46"/>
  <c r="UVC34" i="46"/>
  <c r="UUM34" i="46"/>
  <c r="UTW34" i="46"/>
  <c r="UTG34" i="46"/>
  <c r="USQ34" i="46"/>
  <c r="USA34" i="46"/>
  <c r="URK34" i="46"/>
  <c r="UQU34" i="46"/>
  <c r="UQE34" i="46"/>
  <c r="UPO34" i="46"/>
  <c r="UOY34" i="46"/>
  <c r="UOI34" i="46"/>
  <c r="UNS34" i="46"/>
  <c r="UNC34" i="46"/>
  <c r="UMM34" i="46"/>
  <c r="ULW34" i="46"/>
  <c r="ULG34" i="46"/>
  <c r="UKQ34" i="46"/>
  <c r="UKA34" i="46"/>
  <c r="UJK34" i="46"/>
  <c r="UIU34" i="46"/>
  <c r="UIE34" i="46"/>
  <c r="UHO34" i="46"/>
  <c r="UGY34" i="46"/>
  <c r="UGI34" i="46"/>
  <c r="UFS34" i="46"/>
  <c r="UFC34" i="46"/>
  <c r="UEM34" i="46"/>
  <c r="UDW34" i="46"/>
  <c r="UDG34" i="46"/>
  <c r="UCQ34" i="46"/>
  <c r="UCA34" i="46"/>
  <c r="UBK34" i="46"/>
  <c r="UAU34" i="46"/>
  <c r="UAE34" i="46"/>
  <c r="TZO34" i="46"/>
  <c r="TYY34" i="46"/>
  <c r="TYI34" i="46"/>
  <c r="TXS34" i="46"/>
  <c r="TXC34" i="46"/>
  <c r="TWM34" i="46"/>
  <c r="TVW34" i="46"/>
  <c r="TVG34" i="46"/>
  <c r="TUQ34" i="46"/>
  <c r="TUA34" i="46"/>
  <c r="TTK34" i="46"/>
  <c r="TSU34" i="46"/>
  <c r="TSE34" i="46"/>
  <c r="TRO34" i="46"/>
  <c r="TQY34" i="46"/>
  <c r="TQI34" i="46"/>
  <c r="TPS34" i="46"/>
  <c r="TPC34" i="46"/>
  <c r="TOM34" i="46"/>
  <c r="TNW34" i="46"/>
  <c r="TNG34" i="46"/>
  <c r="TMQ34" i="46"/>
  <c r="TMA34" i="46"/>
  <c r="TLK34" i="46"/>
  <c r="TKU34" i="46"/>
  <c r="TKE34" i="46"/>
  <c r="TJO34" i="46"/>
  <c r="TIY34" i="46"/>
  <c r="TII34" i="46"/>
  <c r="THS34" i="46"/>
  <c r="THC34" i="46"/>
  <c r="TGM34" i="46"/>
  <c r="TFW34" i="46"/>
  <c r="TFG34" i="46"/>
  <c r="TEQ34" i="46"/>
  <c r="TEA34" i="46"/>
  <c r="TDK34" i="46"/>
  <c r="TCU34" i="46"/>
  <c r="TCE34" i="46"/>
  <c r="TBO34" i="46"/>
  <c r="TAY34" i="46"/>
  <c r="TAI34" i="46"/>
  <c r="SZS34" i="46"/>
  <c r="SZC34" i="46"/>
  <c r="SYM34" i="46"/>
  <c r="SXW34" i="46"/>
  <c r="SXG34" i="46"/>
  <c r="SWQ34" i="46"/>
  <c r="SWA34" i="46"/>
  <c r="SVK34" i="46"/>
  <c r="SUU34" i="46"/>
  <c r="SUE34" i="46"/>
  <c r="STO34" i="46"/>
  <c r="SSY34" i="46"/>
  <c r="SSI34" i="46"/>
  <c r="SRS34" i="46"/>
  <c r="SRC34" i="46"/>
  <c r="SQM34" i="46"/>
  <c r="SPW34" i="46"/>
  <c r="SPG34" i="46"/>
  <c r="SOQ34" i="46"/>
  <c r="SOA34" i="46"/>
  <c r="SNK34" i="46"/>
  <c r="SMU34" i="46"/>
  <c r="SME34" i="46"/>
  <c r="SLO34" i="46"/>
  <c r="SKY34" i="46"/>
  <c r="SKI34" i="46"/>
  <c r="SJS34" i="46"/>
  <c r="SJC34" i="46"/>
  <c r="SIM34" i="46"/>
  <c r="SHW34" i="46"/>
  <c r="SHG34" i="46"/>
  <c r="SGQ34" i="46"/>
  <c r="SGA34" i="46"/>
  <c r="SFK34" i="46"/>
  <c r="SEU34" i="46"/>
  <c r="SEE34" i="46"/>
  <c r="SDO34" i="46"/>
  <c r="SCY34" i="46"/>
  <c r="SCI34" i="46"/>
  <c r="SBS34" i="46"/>
  <c r="SBC34" i="46"/>
  <c r="SAM34" i="46"/>
  <c r="RZW34" i="46"/>
  <c r="RZG34" i="46"/>
  <c r="RYQ34" i="46"/>
  <c r="RYA34" i="46"/>
  <c r="RXK34" i="46"/>
  <c r="RWU34" i="46"/>
  <c r="RWE34" i="46"/>
  <c r="RVO34" i="46"/>
  <c r="RUY34" i="46"/>
  <c r="RUI34" i="46"/>
  <c r="RTS34" i="46"/>
  <c r="RTC34" i="46"/>
  <c r="RSM34" i="46"/>
  <c r="RRW34" i="46"/>
  <c r="RRG34" i="46"/>
  <c r="RQQ34" i="46"/>
  <c r="RQA34" i="46"/>
  <c r="RPK34" i="46"/>
  <c r="ROU34" i="46"/>
  <c r="ROE34" i="46"/>
  <c r="RNO34" i="46"/>
  <c r="RMY34" i="46"/>
  <c r="RMI34" i="46"/>
  <c r="RLS34" i="46"/>
  <c r="RLC34" i="46"/>
  <c r="RKM34" i="46"/>
  <c r="RJW34" i="46"/>
  <c r="RJG34" i="46"/>
  <c r="RIQ34" i="46"/>
  <c r="RIA34" i="46"/>
  <c r="RHK34" i="46"/>
  <c r="RGU34" i="46"/>
  <c r="RGE34" i="46"/>
  <c r="RFO34" i="46"/>
  <c r="REY34" i="46"/>
  <c r="REI34" i="46"/>
  <c r="RDS34" i="46"/>
  <c r="RDC34" i="46"/>
  <c r="RCM34" i="46"/>
  <c r="RBW34" i="46"/>
  <c r="RBG34" i="46"/>
  <c r="RAQ34" i="46"/>
  <c r="RAA34" i="46"/>
  <c r="QZK34" i="46"/>
  <c r="QYU34" i="46"/>
  <c r="QYE34" i="46"/>
  <c r="QXO34" i="46"/>
  <c r="QWY34" i="46"/>
  <c r="QWI34" i="46"/>
  <c r="QVS34" i="46"/>
  <c r="QVC34" i="46"/>
  <c r="QUM34" i="46"/>
  <c r="QTW34" i="46"/>
  <c r="QTG34" i="46"/>
  <c r="QSQ34" i="46"/>
  <c r="QSA34" i="46"/>
  <c r="QRK34" i="46"/>
  <c r="QQU34" i="46"/>
  <c r="QQE34" i="46"/>
  <c r="QPO34" i="46"/>
  <c r="QOY34" i="46"/>
  <c r="QOI34" i="46"/>
  <c r="QNS34" i="46"/>
  <c r="QNC34" i="46"/>
  <c r="QMM34" i="46"/>
  <c r="QLW34" i="46"/>
  <c r="QLG34" i="46"/>
  <c r="QKQ34" i="46"/>
  <c r="QKA34" i="46"/>
  <c r="QJK34" i="46"/>
  <c r="QIU34" i="46"/>
  <c r="QIE34" i="46"/>
  <c r="QHO34" i="46"/>
  <c r="QGY34" i="46"/>
  <c r="QGI34" i="46"/>
  <c r="QFS34" i="46"/>
  <c r="QFC34" i="46"/>
  <c r="QEM34" i="46"/>
  <c r="QDW34" i="46"/>
  <c r="QDG34" i="46"/>
  <c r="QCQ34" i="46"/>
  <c r="QCA34" i="46"/>
  <c r="QBK34" i="46"/>
  <c r="QAU34" i="46"/>
  <c r="QAE34" i="46"/>
  <c r="PZO34" i="46"/>
  <c r="PYY34" i="46"/>
  <c r="PYI34" i="46"/>
  <c r="PXS34" i="46"/>
  <c r="PXC34" i="46"/>
  <c r="PWM34" i="46"/>
  <c r="PVW34" i="46"/>
  <c r="PVG34" i="46"/>
  <c r="PUQ34" i="46"/>
  <c r="PUA34" i="46"/>
  <c r="PTK34" i="46"/>
  <c r="PSU34" i="46"/>
  <c r="PSE34" i="46"/>
  <c r="PRO34" i="46"/>
  <c r="PQY34" i="46"/>
  <c r="PQI34" i="46"/>
  <c r="PPS34" i="46"/>
  <c r="PPC34" i="46"/>
  <c r="POM34" i="46"/>
  <c r="PNW34" i="46"/>
  <c r="PNG34" i="46"/>
  <c r="PMQ34" i="46"/>
  <c r="PMA34" i="46"/>
  <c r="PLK34" i="46"/>
  <c r="PKU34" i="46"/>
  <c r="PKE34" i="46"/>
  <c r="PJO34" i="46"/>
  <c r="PIY34" i="46"/>
  <c r="PII34" i="46"/>
  <c r="PHS34" i="46"/>
  <c r="PHC34" i="46"/>
  <c r="PGM34" i="46"/>
  <c r="PFW34" i="46"/>
  <c r="PFG34" i="46"/>
  <c r="PEQ34" i="46"/>
  <c r="PEA34" i="46"/>
  <c r="PDK34" i="46"/>
  <c r="PCU34" i="46"/>
  <c r="PCE34" i="46"/>
  <c r="PBO34" i="46"/>
  <c r="PAY34" i="46"/>
  <c r="PAI34" i="46"/>
  <c r="OZS34" i="46"/>
  <c r="OZC34" i="46"/>
  <c r="OYM34" i="46"/>
  <c r="OXW34" i="46"/>
  <c r="OXG34" i="46"/>
  <c r="OWQ34" i="46"/>
  <c r="OWA34" i="46"/>
  <c r="OVK34" i="46"/>
  <c r="OUU34" i="46"/>
  <c r="OUE34" i="46"/>
  <c r="OTO34" i="46"/>
  <c r="OSY34" i="46"/>
  <c r="OSI34" i="46"/>
  <c r="ORS34" i="46"/>
  <c r="ORC34" i="46"/>
  <c r="OQM34" i="46"/>
  <c r="OPW34" i="46"/>
  <c r="OPG34" i="46"/>
  <c r="OOQ34" i="46"/>
  <c r="OOA34" i="46"/>
  <c r="ONK34" i="46"/>
  <c r="OMU34" i="46"/>
  <c r="OME34" i="46"/>
  <c r="OLO34" i="46"/>
  <c r="OKY34" i="46"/>
  <c r="OKI34" i="46"/>
  <c r="OJS34" i="46"/>
  <c r="OJC34" i="46"/>
  <c r="OIM34" i="46"/>
  <c r="OHW34" i="46"/>
  <c r="OHG34" i="46"/>
  <c r="OGQ34" i="46"/>
  <c r="OGA34" i="46"/>
  <c r="OFK34" i="46"/>
  <c r="OEU34" i="46"/>
  <c r="OEE34" i="46"/>
  <c r="ODO34" i="46"/>
  <c r="OCY34" i="46"/>
  <c r="OCI34" i="46"/>
  <c r="OBS34" i="46"/>
  <c r="OBC34" i="46"/>
  <c r="OAM34" i="46"/>
  <c r="NZW34" i="46"/>
  <c r="NZG34" i="46"/>
  <c r="NYQ34" i="46"/>
  <c r="NYA34" i="46"/>
  <c r="NXK34" i="46"/>
  <c r="NWU34" i="46"/>
  <c r="NWE34" i="46"/>
  <c r="NVO34" i="46"/>
  <c r="NUY34" i="46"/>
  <c r="NUI34" i="46"/>
  <c r="NTS34" i="46"/>
  <c r="NTC34" i="46"/>
  <c r="NSM34" i="46"/>
  <c r="NRW34" i="46"/>
  <c r="NRG34" i="46"/>
  <c r="NQQ34" i="46"/>
  <c r="NQA34" i="46"/>
  <c r="NPK34" i="46"/>
  <c r="NOU34" i="46"/>
  <c r="NOE34" i="46"/>
  <c r="NNO34" i="46"/>
  <c r="NMY34" i="46"/>
  <c r="NMI34" i="46"/>
  <c r="NLS34" i="46"/>
  <c r="NLC34" i="46"/>
  <c r="NKM34" i="46"/>
  <c r="NJW34" i="46"/>
  <c r="NJG34" i="46"/>
  <c r="NIQ34" i="46"/>
  <c r="NIA34" i="46"/>
  <c r="NHK34" i="46"/>
  <c r="NGU34" i="46"/>
  <c r="NGE34" i="46"/>
  <c r="NFO34" i="46"/>
  <c r="NEY34" i="46"/>
  <c r="NEI34" i="46"/>
  <c r="NDS34" i="46"/>
  <c r="NDC34" i="46"/>
  <c r="NCM34" i="46"/>
  <c r="NBW34" i="46"/>
  <c r="NBG34" i="46"/>
  <c r="NAQ34" i="46"/>
  <c r="NAA34" i="46"/>
  <c r="MZK34" i="46"/>
  <c r="MYU34" i="46"/>
  <c r="MYE34" i="46"/>
  <c r="MXO34" i="46"/>
  <c r="MWY34" i="46"/>
  <c r="MWI34" i="46"/>
  <c r="MVS34" i="46"/>
  <c r="MVC34" i="46"/>
  <c r="MUM34" i="46"/>
  <c r="MTW34" i="46"/>
  <c r="MTG34" i="46"/>
  <c r="MSQ34" i="46"/>
  <c r="MSA34" i="46"/>
  <c r="MRK34" i="46"/>
  <c r="MQU34" i="46"/>
  <c r="MQE34" i="46"/>
  <c r="MPO34" i="46"/>
  <c r="MOY34" i="46"/>
  <c r="MOI34" i="46"/>
  <c r="MNS34" i="46"/>
  <c r="MNC34" i="46"/>
  <c r="MMM34" i="46"/>
  <c r="MLW34" i="46"/>
  <c r="MLG34" i="46"/>
  <c r="MKQ34" i="46"/>
  <c r="MKA34" i="46"/>
  <c r="MJK34" i="46"/>
  <c r="MIU34" i="46"/>
  <c r="MIE34" i="46"/>
  <c r="MHO34" i="46"/>
  <c r="MGY34" i="46"/>
  <c r="MGI34" i="46"/>
  <c r="MFS34" i="46"/>
  <c r="MFC34" i="46"/>
  <c r="MEM34" i="46"/>
  <c r="MDW34" i="46"/>
  <c r="MDG34" i="46"/>
  <c r="MCQ34" i="46"/>
  <c r="MCA34" i="46"/>
  <c r="MBK34" i="46"/>
  <c r="MAU34" i="46"/>
  <c r="MAE34" i="46"/>
  <c r="LZO34" i="46"/>
  <c r="LYY34" i="46"/>
  <c r="LYI34" i="46"/>
  <c r="LXS34" i="46"/>
  <c r="LXC34" i="46"/>
  <c r="LWM34" i="46"/>
  <c r="LVW34" i="46"/>
  <c r="LVG34" i="46"/>
  <c r="LUQ34" i="46"/>
  <c r="LUA34" i="46"/>
  <c r="LTK34" i="46"/>
  <c r="LSU34" i="46"/>
  <c r="LSE34" i="46"/>
  <c r="LRO34" i="46"/>
  <c r="LQY34" i="46"/>
  <c r="LQI34" i="46"/>
  <c r="LPS34" i="46"/>
  <c r="LPC34" i="46"/>
  <c r="LOM34" i="46"/>
  <c r="LNW34" i="46"/>
  <c r="LNG34" i="46"/>
  <c r="LMQ34" i="46"/>
  <c r="LMA34" i="46"/>
  <c r="LLK34" i="46"/>
  <c r="LKU34" i="46"/>
  <c r="LKE34" i="46"/>
  <c r="LJO34" i="46"/>
  <c r="LIY34" i="46"/>
  <c r="LII34" i="46"/>
  <c r="LHS34" i="46"/>
  <c r="LHC34" i="46"/>
  <c r="LGM34" i="46"/>
  <c r="LFW34" i="46"/>
  <c r="LFG34" i="46"/>
  <c r="LEQ34" i="46"/>
  <c r="LEA34" i="46"/>
  <c r="LDK34" i="46"/>
  <c r="LCU34" i="46"/>
  <c r="LCE34" i="46"/>
  <c r="LBO34" i="46"/>
  <c r="LAY34" i="46"/>
  <c r="LAI34" i="46"/>
  <c r="KZS34" i="46"/>
  <c r="KZC34" i="46"/>
  <c r="KYM34" i="46"/>
  <c r="KXW34" i="46"/>
  <c r="KXG34" i="46"/>
  <c r="KWQ34" i="46"/>
  <c r="KWA34" i="46"/>
  <c r="KVK34" i="46"/>
  <c r="KUU34" i="46"/>
  <c r="KUE34" i="46"/>
  <c r="KTO34" i="46"/>
  <c r="KSY34" i="46"/>
  <c r="KSI34" i="46"/>
  <c r="KRS34" i="46"/>
  <c r="KRC34" i="46"/>
  <c r="KQM34" i="46"/>
  <c r="KPW34" i="46"/>
  <c r="KPG34" i="46"/>
  <c r="KOQ34" i="46"/>
  <c r="KOA34" i="46"/>
  <c r="KNK34" i="46"/>
  <c r="KMU34" i="46"/>
  <c r="KME34" i="46"/>
  <c r="KLO34" i="46"/>
  <c r="KKY34" i="46"/>
  <c r="KKI34" i="46"/>
  <c r="KJS34" i="46"/>
  <c r="KJC34" i="46"/>
  <c r="KIM34" i="46"/>
  <c r="KHW34" i="46"/>
  <c r="KHG34" i="46"/>
  <c r="KGQ34" i="46"/>
  <c r="KGA34" i="46"/>
  <c r="KFK34" i="46"/>
  <c r="KEU34" i="46"/>
  <c r="KEE34" i="46"/>
  <c r="KDO34" i="46"/>
  <c r="KCY34" i="46"/>
  <c r="KCI34" i="46"/>
  <c r="KBS34" i="46"/>
  <c r="KBC34" i="46"/>
  <c r="KAM34" i="46"/>
  <c r="JZW34" i="46"/>
  <c r="JZG34" i="46"/>
  <c r="JYQ34" i="46"/>
  <c r="JYA34" i="46"/>
  <c r="JXK34" i="46"/>
  <c r="JWU34" i="46"/>
  <c r="JWE34" i="46"/>
  <c r="JVO34" i="46"/>
  <c r="JUY34" i="46"/>
  <c r="JUI34" i="46"/>
  <c r="JTS34" i="46"/>
  <c r="JTC34" i="46"/>
  <c r="JSM34" i="46"/>
  <c r="JRW34" i="46"/>
  <c r="JRG34" i="46"/>
  <c r="JQQ34" i="46"/>
  <c r="JQA34" i="46"/>
  <c r="JPK34" i="46"/>
  <c r="JOU34" i="46"/>
  <c r="JOE34" i="46"/>
  <c r="JNO34" i="46"/>
  <c r="JMY34" i="46"/>
  <c r="JMI34" i="46"/>
  <c r="JLS34" i="46"/>
  <c r="JLC34" i="46"/>
  <c r="JKM34" i="46"/>
  <c r="JJW34" i="46"/>
  <c r="JJG34" i="46"/>
  <c r="JIQ34" i="46"/>
  <c r="JIA34" i="46"/>
  <c r="JHK34" i="46"/>
  <c r="JGU34" i="46"/>
  <c r="JGE34" i="46"/>
  <c r="JFO34" i="46"/>
  <c r="JEY34" i="46"/>
  <c r="JEI34" i="46"/>
  <c r="JDS34" i="46"/>
  <c r="JDC34" i="46"/>
  <c r="JCM34" i="46"/>
  <c r="JBW34" i="46"/>
  <c r="JBG34" i="46"/>
  <c r="JAQ34" i="46"/>
  <c r="JAA34" i="46"/>
  <c r="IZK34" i="46"/>
  <c r="IYU34" i="46"/>
  <c r="IYE34" i="46"/>
  <c r="IXO34" i="46"/>
  <c r="IWY34" i="46"/>
  <c r="IWI34" i="46"/>
  <c r="IVS34" i="46"/>
  <c r="IVC34" i="46"/>
  <c r="IUM34" i="46"/>
  <c r="ITW34" i="46"/>
  <c r="ITG34" i="46"/>
  <c r="ISQ34" i="46"/>
  <c r="ISA34" i="46"/>
  <c r="IRK34" i="46"/>
  <c r="IQU34" i="46"/>
  <c r="IQE34" i="46"/>
  <c r="IPO34" i="46"/>
  <c r="IOY34" i="46"/>
  <c r="IOI34" i="46"/>
  <c r="INS34" i="46"/>
  <c r="INC34" i="46"/>
  <c r="IMM34" i="46"/>
  <c r="ILW34" i="46"/>
  <c r="ILG34" i="46"/>
  <c r="IKQ34" i="46"/>
  <c r="IKA34" i="46"/>
  <c r="IJK34" i="46"/>
  <c r="IIU34" i="46"/>
  <c r="IIE34" i="46"/>
  <c r="IHO34" i="46"/>
  <c r="IGY34" i="46"/>
  <c r="IGI34" i="46"/>
  <c r="IFS34" i="46"/>
  <c r="IFC34" i="46"/>
  <c r="IEM34" i="46"/>
  <c r="IDW34" i="46"/>
  <c r="IDG34" i="46"/>
  <c r="ICQ34" i="46"/>
  <c r="ICA34" i="46"/>
  <c r="IBK34" i="46"/>
  <c r="IAU34" i="46"/>
  <c r="IAE34" i="46"/>
  <c r="HZO34" i="46"/>
  <c r="HYY34" i="46"/>
  <c r="HYI34" i="46"/>
  <c r="HXS34" i="46"/>
  <c r="HXC34" i="46"/>
  <c r="HWM34" i="46"/>
  <c r="HVW34" i="46"/>
  <c r="HVG34" i="46"/>
  <c r="HUQ34" i="46"/>
  <c r="HUA34" i="46"/>
  <c r="HTK34" i="46"/>
  <c r="HSU34" i="46"/>
  <c r="HSE34" i="46"/>
  <c r="HRO34" i="46"/>
  <c r="HQY34" i="46"/>
  <c r="HQI34" i="46"/>
  <c r="HPS34" i="46"/>
  <c r="HPC34" i="46"/>
  <c r="HOM34" i="46"/>
  <c r="HNW34" i="46"/>
  <c r="HNG34" i="46"/>
  <c r="HMQ34" i="46"/>
  <c r="HMA34" i="46"/>
  <c r="HLK34" i="46"/>
  <c r="HKU34" i="46"/>
  <c r="HKE34" i="46"/>
  <c r="HJO34" i="46"/>
  <c r="HIY34" i="46"/>
  <c r="HII34" i="46"/>
  <c r="HHS34" i="46"/>
  <c r="HHC34" i="46"/>
  <c r="HGM34" i="46"/>
  <c r="HFW34" i="46"/>
  <c r="HFG34" i="46"/>
  <c r="HEQ34" i="46"/>
  <c r="HEA34" i="46"/>
  <c r="HDK34" i="46"/>
  <c r="HCU34" i="46"/>
  <c r="HCE34" i="46"/>
  <c r="HBO34" i="46"/>
  <c r="HAY34" i="46"/>
  <c r="HAI34" i="46"/>
  <c r="GZS34" i="46"/>
  <c r="GZC34" i="46"/>
  <c r="GYM34" i="46"/>
  <c r="GXW34" i="46"/>
  <c r="GXG34" i="46"/>
  <c r="GWQ34" i="46"/>
  <c r="GWA34" i="46"/>
  <c r="GVK34" i="46"/>
  <c r="GUU34" i="46"/>
  <c r="GUE34" i="46"/>
  <c r="GTO34" i="46"/>
  <c r="GSY34" i="46"/>
  <c r="GSI34" i="46"/>
  <c r="GRS34" i="46"/>
  <c r="GRC34" i="46"/>
  <c r="GQM34" i="46"/>
  <c r="GPW34" i="46"/>
  <c r="GPG34" i="46"/>
  <c r="GOQ34" i="46"/>
  <c r="GOA34" i="46"/>
  <c r="GNK34" i="46"/>
  <c r="GMU34" i="46"/>
  <c r="GME34" i="46"/>
  <c r="GLO34" i="46"/>
  <c r="GKY34" i="46"/>
  <c r="GKI34" i="46"/>
  <c r="GJS34" i="46"/>
  <c r="GJC34" i="46"/>
  <c r="GIM34" i="46"/>
  <c r="GHW34" i="46"/>
  <c r="GHG34" i="46"/>
  <c r="GGQ34" i="46"/>
  <c r="GGA34" i="46"/>
  <c r="GFK34" i="46"/>
  <c r="GEU34" i="46"/>
  <c r="GEE34" i="46"/>
  <c r="GDO34" i="46"/>
  <c r="GCY34" i="46"/>
  <c r="GCI34" i="46"/>
  <c r="GBS34" i="46"/>
  <c r="GBC34" i="46"/>
  <c r="GAM34" i="46"/>
  <c r="FZW34" i="46"/>
  <c r="FZG34" i="46"/>
  <c r="FYQ34" i="46"/>
  <c r="FYA34" i="46"/>
  <c r="FXK34" i="46"/>
  <c r="FWU34" i="46"/>
  <c r="FWE34" i="46"/>
  <c r="FVO34" i="46"/>
  <c r="FUY34" i="46"/>
  <c r="FUI34" i="46"/>
  <c r="FTS34" i="46"/>
  <c r="FTC34" i="46"/>
  <c r="FSM34" i="46"/>
  <c r="FRW34" i="46"/>
  <c r="FRG34" i="46"/>
  <c r="FQQ34" i="46"/>
  <c r="FQA34" i="46"/>
  <c r="FPK34" i="46"/>
  <c r="FOU34" i="46"/>
  <c r="FOE34" i="46"/>
  <c r="FNO34" i="46"/>
  <c r="FMY34" i="46"/>
  <c r="FMI34" i="46"/>
  <c r="FLS34" i="46"/>
  <c r="FLC34" i="46"/>
  <c r="FKM34" i="46"/>
  <c r="FJW34" i="46"/>
  <c r="FJG34" i="46"/>
  <c r="FIQ34" i="46"/>
  <c r="FIA34" i="46"/>
  <c r="FHK34" i="46"/>
  <c r="FGU34" i="46"/>
  <c r="FGE34" i="46"/>
  <c r="FFO34" i="46"/>
  <c r="FEY34" i="46"/>
  <c r="FEI34" i="46"/>
  <c r="FDS34" i="46"/>
  <c r="FDC34" i="46"/>
  <c r="FCM34" i="46"/>
  <c r="FBW34" i="46"/>
  <c r="FBG34" i="46"/>
  <c r="FAQ34" i="46"/>
  <c r="FAA34" i="46"/>
  <c r="EZK34" i="46"/>
  <c r="EYU34" i="46"/>
  <c r="EYE34" i="46"/>
  <c r="EXO34" i="46"/>
  <c r="EWY34" i="46"/>
  <c r="EWI34" i="46"/>
  <c r="EVS34" i="46"/>
  <c r="EVC34" i="46"/>
  <c r="EUM34" i="46"/>
  <c r="ETW34" i="46"/>
  <c r="ETG34" i="46"/>
  <c r="ESQ34" i="46"/>
  <c r="ESA34" i="46"/>
  <c r="ERK34" i="46"/>
  <c r="EQU34" i="46"/>
  <c r="EQE34" i="46"/>
  <c r="EPO34" i="46"/>
  <c r="EOY34" i="46"/>
  <c r="EOI34" i="46"/>
  <c r="ENS34" i="46"/>
  <c r="ENC34" i="46"/>
  <c r="EMM34" i="46"/>
  <c r="ELW34" i="46"/>
  <c r="ELG34" i="46"/>
  <c r="EKQ34" i="46"/>
  <c r="EKA34" i="46"/>
  <c r="EJK34" i="46"/>
  <c r="EIU34" i="46"/>
  <c r="EIE34" i="46"/>
  <c r="EHO34" i="46"/>
  <c r="EGY34" i="46"/>
  <c r="EGI34" i="46"/>
  <c r="EFS34" i="46"/>
  <c r="EFC34" i="46"/>
  <c r="EEM34" i="46"/>
  <c r="EDW34" i="46"/>
  <c r="EDG34" i="46"/>
  <c r="ECQ34" i="46"/>
  <c r="ECA34" i="46"/>
  <c r="EBK34" i="46"/>
  <c r="EAU34" i="46"/>
  <c r="EAE34" i="46"/>
  <c r="DZO34" i="46"/>
  <c r="DYY34" i="46"/>
  <c r="DYI34" i="46"/>
  <c r="DXS34" i="46"/>
  <c r="DXC34" i="46"/>
  <c r="DWM34" i="46"/>
  <c r="DVW34" i="46"/>
  <c r="DVG34" i="46"/>
  <c r="DUQ34" i="46"/>
  <c r="DUA34" i="46"/>
  <c r="DTK34" i="46"/>
  <c r="DSU34" i="46"/>
  <c r="DSE34" i="46"/>
  <c r="DRO34" i="46"/>
  <c r="DQY34" i="46"/>
  <c r="DQI34" i="46"/>
  <c r="DPS34" i="46"/>
  <c r="DPC34" i="46"/>
  <c r="DOM34" i="46"/>
  <c r="DNW34" i="46"/>
  <c r="DNG34" i="46"/>
  <c r="DMQ34" i="46"/>
  <c r="DMA34" i="46"/>
  <c r="DLK34" i="46"/>
  <c r="DKU34" i="46"/>
  <c r="DKE34" i="46"/>
  <c r="DJO34" i="46"/>
  <c r="DIY34" i="46"/>
  <c r="DII34" i="46"/>
  <c r="DHS34" i="46"/>
  <c r="DHC34" i="46"/>
  <c r="DGM34" i="46"/>
  <c r="DFW34" i="46"/>
  <c r="DFG34" i="46"/>
  <c r="DEQ34" i="46"/>
  <c r="DEA34" i="46"/>
  <c r="DDK34" i="46"/>
  <c r="DCU34" i="46"/>
  <c r="DCE34" i="46"/>
  <c r="DBO34" i="46"/>
  <c r="DAY34" i="46"/>
  <c r="DAI34" i="46"/>
  <c r="CZS34" i="46"/>
  <c r="CZC34" i="46"/>
  <c r="CYM34" i="46"/>
  <c r="CXW34" i="46"/>
  <c r="CXG34" i="46"/>
  <c r="CWQ34" i="46"/>
  <c r="CWA34" i="46"/>
  <c r="CVK34" i="46"/>
  <c r="CUU34" i="46"/>
  <c r="CUE34" i="46"/>
  <c r="CTO34" i="46"/>
  <c r="CSY34" i="46"/>
  <c r="CSI34" i="46"/>
  <c r="CRS34" i="46"/>
  <c r="CRC34" i="46"/>
  <c r="CQM34" i="46"/>
  <c r="CPW34" i="46"/>
  <c r="CPG34" i="46"/>
  <c r="COQ34" i="46"/>
  <c r="COA34" i="46"/>
  <c r="CNK34" i="46"/>
  <c r="CMU34" i="46"/>
  <c r="CME34" i="46"/>
  <c r="CLO34" i="46"/>
  <c r="CKY34" i="46"/>
  <c r="CKI34" i="46"/>
  <c r="CJS34" i="46"/>
  <c r="CJC34" i="46"/>
  <c r="CIM34" i="46"/>
  <c r="CHW34" i="46"/>
  <c r="CHG34" i="46"/>
  <c r="CGQ34" i="46"/>
  <c r="CGA34" i="46"/>
  <c r="CFK34" i="46"/>
  <c r="CEU34" i="46"/>
  <c r="CEE34" i="46"/>
  <c r="CDO34" i="46"/>
  <c r="CCY34" i="46"/>
  <c r="CCI34" i="46"/>
  <c r="CBS34" i="46"/>
  <c r="CBC34" i="46"/>
  <c r="CAM34" i="46"/>
  <c r="BZW34" i="46"/>
  <c r="BZG34" i="46"/>
  <c r="BYQ34" i="46"/>
  <c r="BYA34" i="46"/>
  <c r="BXK34" i="46"/>
  <c r="BWU34" i="46"/>
  <c r="BWE34" i="46"/>
  <c r="BVO34" i="46"/>
  <c r="BUY34" i="46"/>
  <c r="BUI34" i="46"/>
  <c r="BTS34" i="46"/>
  <c r="BTC34" i="46"/>
  <c r="BSM34" i="46"/>
  <c r="BRW34" i="46"/>
  <c r="BRG34" i="46"/>
  <c r="BQQ34" i="46"/>
  <c r="BQA34" i="46"/>
  <c r="BPK34" i="46"/>
  <c r="BOU34" i="46"/>
  <c r="BOE34" i="46"/>
  <c r="BNO34" i="46"/>
  <c r="BMY34" i="46"/>
  <c r="BMI34" i="46"/>
  <c r="BLS34" i="46"/>
  <c r="BLC34" i="46"/>
  <c r="BKM34" i="46"/>
  <c r="BJW34" i="46"/>
  <c r="BJG34" i="46"/>
  <c r="BIQ34" i="46"/>
  <c r="BIA34" i="46"/>
  <c r="BHK34" i="46"/>
  <c r="BGU34" i="46"/>
  <c r="BGE34" i="46"/>
  <c r="BFO34" i="46"/>
  <c r="BEY34" i="46"/>
  <c r="BEI34" i="46"/>
  <c r="BDS34" i="46"/>
  <c r="BDC34" i="46"/>
  <c r="BCM34" i="46"/>
  <c r="BBW34" i="46"/>
  <c r="BBG34" i="46"/>
  <c r="BAQ34" i="46"/>
  <c r="BAA34" i="46"/>
  <c r="AZK34" i="46"/>
  <c r="AYU34" i="46"/>
  <c r="AYE34" i="46"/>
  <c r="AXO34" i="46"/>
  <c r="AWY34" i="46"/>
  <c r="AWI34" i="46"/>
  <c r="AVS34" i="46"/>
  <c r="AVC34" i="46"/>
  <c r="AUM34" i="46"/>
  <c r="ATW34" i="46"/>
  <c r="ATG34" i="46"/>
  <c r="ASQ34" i="46"/>
  <c r="ASA34" i="46"/>
  <c r="ARK34" i="46"/>
  <c r="AQU34" i="46"/>
  <c r="AQE34" i="46"/>
  <c r="APO34" i="46"/>
  <c r="AOY34" i="46"/>
  <c r="AOI34" i="46"/>
  <c r="ANS34" i="46"/>
  <c r="ANC34" i="46"/>
  <c r="AMM34" i="46"/>
  <c r="ALW34" i="46"/>
  <c r="ALG34" i="46"/>
  <c r="AKQ34" i="46"/>
  <c r="AKA34" i="46"/>
  <c r="P34" i="46"/>
  <c r="C34" i="46"/>
  <c r="P33" i="46"/>
  <c r="C33" i="46"/>
  <c r="XEQ32" i="46"/>
  <c r="XEA32" i="46"/>
  <c r="XDK32" i="46"/>
  <c r="XCU32" i="46"/>
  <c r="XCE32" i="46"/>
  <c r="XBO32" i="46"/>
  <c r="XAY32" i="46"/>
  <c r="XAI32" i="46"/>
  <c r="WZS32" i="46"/>
  <c r="WZC32" i="46"/>
  <c r="WYM32" i="46"/>
  <c r="WXW32" i="46"/>
  <c r="WXG32" i="46"/>
  <c r="WWQ32" i="46"/>
  <c r="WWA32" i="46"/>
  <c r="WVK32" i="46"/>
  <c r="WUU32" i="46"/>
  <c r="WUE32" i="46"/>
  <c r="WTO32" i="46"/>
  <c r="WSY32" i="46"/>
  <c r="WSI32" i="46"/>
  <c r="WRS32" i="46"/>
  <c r="WRC32" i="46"/>
  <c r="WQM32" i="46"/>
  <c r="WPW32" i="46"/>
  <c r="WPG32" i="46"/>
  <c r="WOQ32" i="46"/>
  <c r="WOA32" i="46"/>
  <c r="WNK32" i="46"/>
  <c r="WMU32" i="46"/>
  <c r="WME32" i="46"/>
  <c r="WLO32" i="46"/>
  <c r="WKY32" i="46"/>
  <c r="WKI32" i="46"/>
  <c r="WJS32" i="46"/>
  <c r="WJC32" i="46"/>
  <c r="WIM32" i="46"/>
  <c r="WHW32" i="46"/>
  <c r="WHG32" i="46"/>
  <c r="WGQ32" i="46"/>
  <c r="WGA32" i="46"/>
  <c r="WFK32" i="46"/>
  <c r="WEU32" i="46"/>
  <c r="WEE32" i="46"/>
  <c r="WDO32" i="46"/>
  <c r="WCY32" i="46"/>
  <c r="WCI32" i="46"/>
  <c r="WBS32" i="46"/>
  <c r="WBC32" i="46"/>
  <c r="WAM32" i="46"/>
  <c r="VZW32" i="46"/>
  <c r="VZG32" i="46"/>
  <c r="VYQ32" i="46"/>
  <c r="VYA32" i="46"/>
  <c r="VXK32" i="46"/>
  <c r="VWU32" i="46"/>
  <c r="VWE32" i="46"/>
  <c r="VVO32" i="46"/>
  <c r="VUY32" i="46"/>
  <c r="VUI32" i="46"/>
  <c r="VTS32" i="46"/>
  <c r="VTC32" i="46"/>
  <c r="VSM32" i="46"/>
  <c r="VRW32" i="46"/>
  <c r="VRG32" i="46"/>
  <c r="VQQ32" i="46"/>
  <c r="VQA32" i="46"/>
  <c r="VPK32" i="46"/>
  <c r="VOU32" i="46"/>
  <c r="VOE32" i="46"/>
  <c r="VNO32" i="46"/>
  <c r="VMY32" i="46"/>
  <c r="VMI32" i="46"/>
  <c r="VLS32" i="46"/>
  <c r="VLC32" i="46"/>
  <c r="VKM32" i="46"/>
  <c r="VJW32" i="46"/>
  <c r="VJG32" i="46"/>
  <c r="VIQ32" i="46"/>
  <c r="VIA32" i="46"/>
  <c r="VHK32" i="46"/>
  <c r="VGU32" i="46"/>
  <c r="VGE32" i="46"/>
  <c r="VFO32" i="46"/>
  <c r="VEY32" i="46"/>
  <c r="VEI32" i="46"/>
  <c r="VDS32" i="46"/>
  <c r="VDC32" i="46"/>
  <c r="VCM32" i="46"/>
  <c r="VBW32" i="46"/>
  <c r="VBG32" i="46"/>
  <c r="VAQ32" i="46"/>
  <c r="VAA32" i="46"/>
  <c r="UZK32" i="46"/>
  <c r="UYU32" i="46"/>
  <c r="UYE32" i="46"/>
  <c r="UXO32" i="46"/>
  <c r="UWY32" i="46"/>
  <c r="UWI32" i="46"/>
  <c r="UVS32" i="46"/>
  <c r="UVC32" i="46"/>
  <c r="UUM32" i="46"/>
  <c r="UTW32" i="46"/>
  <c r="UTG32" i="46"/>
  <c r="USQ32" i="46"/>
  <c r="USA32" i="46"/>
  <c r="URK32" i="46"/>
  <c r="UQU32" i="46"/>
  <c r="UQE32" i="46"/>
  <c r="UPO32" i="46"/>
  <c r="UOY32" i="46"/>
  <c r="UOI32" i="46"/>
  <c r="UNS32" i="46"/>
  <c r="UNC32" i="46"/>
  <c r="UMM32" i="46"/>
  <c r="ULW32" i="46"/>
  <c r="ULG32" i="46"/>
  <c r="UKQ32" i="46"/>
  <c r="UKA32" i="46"/>
  <c r="UJK32" i="46"/>
  <c r="UIU32" i="46"/>
  <c r="UIE32" i="46"/>
  <c r="UHO32" i="46"/>
  <c r="UGY32" i="46"/>
  <c r="UGI32" i="46"/>
  <c r="UFS32" i="46"/>
  <c r="UFC32" i="46"/>
  <c r="UEM32" i="46"/>
  <c r="UDW32" i="46"/>
  <c r="UDG32" i="46"/>
  <c r="UCQ32" i="46"/>
  <c r="UCA32" i="46"/>
  <c r="UBK32" i="46"/>
  <c r="UAU32" i="46"/>
  <c r="UAE32" i="46"/>
  <c r="TZO32" i="46"/>
  <c r="TYY32" i="46"/>
  <c r="TYI32" i="46"/>
  <c r="TXS32" i="46"/>
  <c r="TXC32" i="46"/>
  <c r="TWM32" i="46"/>
  <c r="TVW32" i="46"/>
  <c r="TVG32" i="46"/>
  <c r="TUQ32" i="46"/>
  <c r="TUA32" i="46"/>
  <c r="TTK32" i="46"/>
  <c r="TSU32" i="46"/>
  <c r="TSE32" i="46"/>
  <c r="TRO32" i="46"/>
  <c r="TQY32" i="46"/>
  <c r="TQI32" i="46"/>
  <c r="TPS32" i="46"/>
  <c r="TPC32" i="46"/>
  <c r="TOM32" i="46"/>
  <c r="TNW32" i="46"/>
  <c r="TNG32" i="46"/>
  <c r="TMQ32" i="46"/>
  <c r="TMA32" i="46"/>
  <c r="TLK32" i="46"/>
  <c r="TKU32" i="46"/>
  <c r="TKE32" i="46"/>
  <c r="TJO32" i="46"/>
  <c r="TIY32" i="46"/>
  <c r="TII32" i="46"/>
  <c r="THS32" i="46"/>
  <c r="THC32" i="46"/>
  <c r="TGM32" i="46"/>
  <c r="TFW32" i="46"/>
  <c r="TFG32" i="46"/>
  <c r="TEQ32" i="46"/>
  <c r="TEA32" i="46"/>
  <c r="TDK32" i="46"/>
  <c r="TCU32" i="46"/>
  <c r="TCE32" i="46"/>
  <c r="TBO32" i="46"/>
  <c r="TAY32" i="46"/>
  <c r="TAI32" i="46"/>
  <c r="SZS32" i="46"/>
  <c r="SZC32" i="46"/>
  <c r="SYM32" i="46"/>
  <c r="SXW32" i="46"/>
  <c r="SXG32" i="46"/>
  <c r="SWQ32" i="46"/>
  <c r="SWA32" i="46"/>
  <c r="SVK32" i="46"/>
  <c r="SUU32" i="46"/>
  <c r="SUE32" i="46"/>
  <c r="STO32" i="46"/>
  <c r="SSY32" i="46"/>
  <c r="SSI32" i="46"/>
  <c r="SRS32" i="46"/>
  <c r="SRC32" i="46"/>
  <c r="SQM32" i="46"/>
  <c r="SPW32" i="46"/>
  <c r="SPG32" i="46"/>
  <c r="SOQ32" i="46"/>
  <c r="SOA32" i="46"/>
  <c r="SNK32" i="46"/>
  <c r="SMU32" i="46"/>
  <c r="SME32" i="46"/>
  <c r="SLO32" i="46"/>
  <c r="SKY32" i="46"/>
  <c r="SKI32" i="46"/>
  <c r="SJS32" i="46"/>
  <c r="SJC32" i="46"/>
  <c r="SIM32" i="46"/>
  <c r="SHW32" i="46"/>
  <c r="SHG32" i="46"/>
  <c r="SGQ32" i="46"/>
  <c r="SGA32" i="46"/>
  <c r="SFK32" i="46"/>
  <c r="SEU32" i="46"/>
  <c r="SEE32" i="46"/>
  <c r="SDO32" i="46"/>
  <c r="SCY32" i="46"/>
  <c r="SCI32" i="46"/>
  <c r="SBS32" i="46"/>
  <c r="SBC32" i="46"/>
  <c r="SAM32" i="46"/>
  <c r="RZW32" i="46"/>
  <c r="RZG32" i="46"/>
  <c r="RYQ32" i="46"/>
  <c r="RYA32" i="46"/>
  <c r="RXK32" i="46"/>
  <c r="RWU32" i="46"/>
  <c r="RWE32" i="46"/>
  <c r="RVO32" i="46"/>
  <c r="RUY32" i="46"/>
  <c r="RUI32" i="46"/>
  <c r="RTS32" i="46"/>
  <c r="RTC32" i="46"/>
  <c r="RSM32" i="46"/>
  <c r="RRW32" i="46"/>
  <c r="RRG32" i="46"/>
  <c r="RQQ32" i="46"/>
  <c r="RQA32" i="46"/>
  <c r="RPK32" i="46"/>
  <c r="ROU32" i="46"/>
  <c r="ROE32" i="46"/>
  <c r="RNO32" i="46"/>
  <c r="RMY32" i="46"/>
  <c r="RMI32" i="46"/>
  <c r="RLS32" i="46"/>
  <c r="RLC32" i="46"/>
  <c r="RKM32" i="46"/>
  <c r="RJW32" i="46"/>
  <c r="RJG32" i="46"/>
  <c r="RIQ32" i="46"/>
  <c r="RIA32" i="46"/>
  <c r="RHK32" i="46"/>
  <c r="RGU32" i="46"/>
  <c r="RGE32" i="46"/>
  <c r="RFO32" i="46"/>
  <c r="REY32" i="46"/>
  <c r="REI32" i="46"/>
  <c r="RDS32" i="46"/>
  <c r="RDC32" i="46"/>
  <c r="RCM32" i="46"/>
  <c r="RBW32" i="46"/>
  <c r="RBG32" i="46"/>
  <c r="RAQ32" i="46"/>
  <c r="RAA32" i="46"/>
  <c r="QZK32" i="46"/>
  <c r="QYU32" i="46"/>
  <c r="QYE32" i="46"/>
  <c r="QXO32" i="46"/>
  <c r="QWY32" i="46"/>
  <c r="QWI32" i="46"/>
  <c r="QVS32" i="46"/>
  <c r="QVC32" i="46"/>
  <c r="QUM32" i="46"/>
  <c r="QTW32" i="46"/>
  <c r="QTG32" i="46"/>
  <c r="QSQ32" i="46"/>
  <c r="QSA32" i="46"/>
  <c r="QRK32" i="46"/>
  <c r="QQU32" i="46"/>
  <c r="QQE32" i="46"/>
  <c r="QPO32" i="46"/>
  <c r="QOY32" i="46"/>
  <c r="QOI32" i="46"/>
  <c r="QNS32" i="46"/>
  <c r="QNC32" i="46"/>
  <c r="QMM32" i="46"/>
  <c r="QLW32" i="46"/>
  <c r="QLG32" i="46"/>
  <c r="QKQ32" i="46"/>
  <c r="QKA32" i="46"/>
  <c r="QJK32" i="46"/>
  <c r="QIU32" i="46"/>
  <c r="QIE32" i="46"/>
  <c r="QHO32" i="46"/>
  <c r="QGY32" i="46"/>
  <c r="QGI32" i="46"/>
  <c r="QFS32" i="46"/>
  <c r="QFC32" i="46"/>
  <c r="QEM32" i="46"/>
  <c r="QDW32" i="46"/>
  <c r="QDG32" i="46"/>
  <c r="QCQ32" i="46"/>
  <c r="QCA32" i="46"/>
  <c r="QBK32" i="46"/>
  <c r="QAU32" i="46"/>
  <c r="QAE32" i="46"/>
  <c r="PZO32" i="46"/>
  <c r="PYY32" i="46"/>
  <c r="PYI32" i="46"/>
  <c r="PXS32" i="46"/>
  <c r="PXC32" i="46"/>
  <c r="PWM32" i="46"/>
  <c r="PVW32" i="46"/>
  <c r="PVG32" i="46"/>
  <c r="PUQ32" i="46"/>
  <c r="PUA32" i="46"/>
  <c r="PTK32" i="46"/>
  <c r="PSU32" i="46"/>
  <c r="PSE32" i="46"/>
  <c r="PRO32" i="46"/>
  <c r="PQY32" i="46"/>
  <c r="PQI32" i="46"/>
  <c r="PPS32" i="46"/>
  <c r="PPC32" i="46"/>
  <c r="POM32" i="46"/>
  <c r="PNW32" i="46"/>
  <c r="PNG32" i="46"/>
  <c r="PMQ32" i="46"/>
  <c r="PMA32" i="46"/>
  <c r="PLK32" i="46"/>
  <c r="PKU32" i="46"/>
  <c r="PKE32" i="46"/>
  <c r="PJO32" i="46"/>
  <c r="PIY32" i="46"/>
  <c r="PII32" i="46"/>
  <c r="PHS32" i="46"/>
  <c r="PHC32" i="46"/>
  <c r="PGM32" i="46"/>
  <c r="PFW32" i="46"/>
  <c r="PFG32" i="46"/>
  <c r="PEQ32" i="46"/>
  <c r="PEA32" i="46"/>
  <c r="PDK32" i="46"/>
  <c r="PCU32" i="46"/>
  <c r="PCE32" i="46"/>
  <c r="PBO32" i="46"/>
  <c r="PAY32" i="46"/>
  <c r="PAI32" i="46"/>
  <c r="OZS32" i="46"/>
  <c r="OZC32" i="46"/>
  <c r="OYM32" i="46"/>
  <c r="OXW32" i="46"/>
  <c r="OXG32" i="46"/>
  <c r="OWQ32" i="46"/>
  <c r="OWA32" i="46"/>
  <c r="OVK32" i="46"/>
  <c r="OUU32" i="46"/>
  <c r="OUE32" i="46"/>
  <c r="OTO32" i="46"/>
  <c r="OSY32" i="46"/>
  <c r="OSI32" i="46"/>
  <c r="ORS32" i="46"/>
  <c r="ORC32" i="46"/>
  <c r="OQM32" i="46"/>
  <c r="OPW32" i="46"/>
  <c r="OPG32" i="46"/>
  <c r="OOQ32" i="46"/>
  <c r="OOA32" i="46"/>
  <c r="ONK32" i="46"/>
  <c r="OMU32" i="46"/>
  <c r="OME32" i="46"/>
  <c r="OLO32" i="46"/>
  <c r="OKY32" i="46"/>
  <c r="OKI32" i="46"/>
  <c r="OJS32" i="46"/>
  <c r="OJC32" i="46"/>
  <c r="OIM32" i="46"/>
  <c r="OHW32" i="46"/>
  <c r="OHG32" i="46"/>
  <c r="OGQ32" i="46"/>
  <c r="OGA32" i="46"/>
  <c r="OFK32" i="46"/>
  <c r="OEU32" i="46"/>
  <c r="OEE32" i="46"/>
  <c r="ODO32" i="46"/>
  <c r="OCY32" i="46"/>
  <c r="OCI32" i="46"/>
  <c r="OBS32" i="46"/>
  <c r="OBC32" i="46"/>
  <c r="OAM32" i="46"/>
  <c r="NZW32" i="46"/>
  <c r="NZG32" i="46"/>
  <c r="NYQ32" i="46"/>
  <c r="NYA32" i="46"/>
  <c r="NXK32" i="46"/>
  <c r="NWU32" i="46"/>
  <c r="NWE32" i="46"/>
  <c r="NVO32" i="46"/>
  <c r="NUY32" i="46"/>
  <c r="NUI32" i="46"/>
  <c r="NTS32" i="46"/>
  <c r="NTC32" i="46"/>
  <c r="NSM32" i="46"/>
  <c r="NRW32" i="46"/>
  <c r="NRG32" i="46"/>
  <c r="NQQ32" i="46"/>
  <c r="NQA32" i="46"/>
  <c r="NPK32" i="46"/>
  <c r="NOU32" i="46"/>
  <c r="NOE32" i="46"/>
  <c r="NNO32" i="46"/>
  <c r="NMY32" i="46"/>
  <c r="NMI32" i="46"/>
  <c r="NLS32" i="46"/>
  <c r="NLC32" i="46"/>
  <c r="NKM32" i="46"/>
  <c r="NJW32" i="46"/>
  <c r="NJG32" i="46"/>
  <c r="NIQ32" i="46"/>
  <c r="NIA32" i="46"/>
  <c r="NHK32" i="46"/>
  <c r="NGU32" i="46"/>
  <c r="NGE32" i="46"/>
  <c r="NFO32" i="46"/>
  <c r="NEY32" i="46"/>
  <c r="NEI32" i="46"/>
  <c r="NDS32" i="46"/>
  <c r="NDC32" i="46"/>
  <c r="NCM32" i="46"/>
  <c r="NBW32" i="46"/>
  <c r="NBG32" i="46"/>
  <c r="NAQ32" i="46"/>
  <c r="NAA32" i="46"/>
  <c r="MZK32" i="46"/>
  <c r="MYU32" i="46"/>
  <c r="MYE32" i="46"/>
  <c r="MXO32" i="46"/>
  <c r="MWY32" i="46"/>
  <c r="MWI32" i="46"/>
  <c r="MVS32" i="46"/>
  <c r="MVC32" i="46"/>
  <c r="MUM32" i="46"/>
  <c r="MTW32" i="46"/>
  <c r="MTG32" i="46"/>
  <c r="MSQ32" i="46"/>
  <c r="MSA32" i="46"/>
  <c r="MRK32" i="46"/>
  <c r="MQU32" i="46"/>
  <c r="MQE32" i="46"/>
  <c r="MPO32" i="46"/>
  <c r="MOY32" i="46"/>
  <c r="MOI32" i="46"/>
  <c r="MNS32" i="46"/>
  <c r="MNC32" i="46"/>
  <c r="MMM32" i="46"/>
  <c r="MLW32" i="46"/>
  <c r="MLG32" i="46"/>
  <c r="MKQ32" i="46"/>
  <c r="MKA32" i="46"/>
  <c r="MJK32" i="46"/>
  <c r="MIU32" i="46"/>
  <c r="MIE32" i="46"/>
  <c r="MHO32" i="46"/>
  <c r="MGY32" i="46"/>
  <c r="MGI32" i="46"/>
  <c r="MFS32" i="46"/>
  <c r="MFC32" i="46"/>
  <c r="MEM32" i="46"/>
  <c r="MDW32" i="46"/>
  <c r="MDG32" i="46"/>
  <c r="MCQ32" i="46"/>
  <c r="MCA32" i="46"/>
  <c r="MBK32" i="46"/>
  <c r="MAU32" i="46"/>
  <c r="MAE32" i="46"/>
  <c r="LZO32" i="46"/>
  <c r="LYY32" i="46"/>
  <c r="LYI32" i="46"/>
  <c r="LXS32" i="46"/>
  <c r="LXC32" i="46"/>
  <c r="LWM32" i="46"/>
  <c r="LVW32" i="46"/>
  <c r="LVG32" i="46"/>
  <c r="LUQ32" i="46"/>
  <c r="LUA32" i="46"/>
  <c r="LTK32" i="46"/>
  <c r="LSU32" i="46"/>
  <c r="LSE32" i="46"/>
  <c r="LRO32" i="46"/>
  <c r="LQY32" i="46"/>
  <c r="LQI32" i="46"/>
  <c r="LPS32" i="46"/>
  <c r="LPC32" i="46"/>
  <c r="LOM32" i="46"/>
  <c r="LNW32" i="46"/>
  <c r="LNG32" i="46"/>
  <c r="LMQ32" i="46"/>
  <c r="LMA32" i="46"/>
  <c r="LLK32" i="46"/>
  <c r="LKU32" i="46"/>
  <c r="LKE32" i="46"/>
  <c r="LJO32" i="46"/>
  <c r="LIY32" i="46"/>
  <c r="LII32" i="46"/>
  <c r="LHS32" i="46"/>
  <c r="LHC32" i="46"/>
  <c r="LGM32" i="46"/>
  <c r="LFW32" i="46"/>
  <c r="LFG32" i="46"/>
  <c r="LEQ32" i="46"/>
  <c r="LEA32" i="46"/>
  <c r="LDK32" i="46"/>
  <c r="LCU32" i="46"/>
  <c r="LCE32" i="46"/>
  <c r="LBO32" i="46"/>
  <c r="LAY32" i="46"/>
  <c r="LAI32" i="46"/>
  <c r="KZS32" i="46"/>
  <c r="KZC32" i="46"/>
  <c r="KYM32" i="46"/>
  <c r="KXW32" i="46"/>
  <c r="KXG32" i="46"/>
  <c r="KWQ32" i="46"/>
  <c r="KWA32" i="46"/>
  <c r="KVK32" i="46"/>
  <c r="KUU32" i="46"/>
  <c r="KUE32" i="46"/>
  <c r="KTO32" i="46"/>
  <c r="KSY32" i="46"/>
  <c r="KSI32" i="46"/>
  <c r="KRS32" i="46"/>
  <c r="KRC32" i="46"/>
  <c r="KQM32" i="46"/>
  <c r="KPW32" i="46"/>
  <c r="KPG32" i="46"/>
  <c r="KOQ32" i="46"/>
  <c r="KOA32" i="46"/>
  <c r="KNK32" i="46"/>
  <c r="KMU32" i="46"/>
  <c r="KME32" i="46"/>
  <c r="KLO32" i="46"/>
  <c r="KKY32" i="46"/>
  <c r="KKI32" i="46"/>
  <c r="KJS32" i="46"/>
  <c r="KJC32" i="46"/>
  <c r="KIM32" i="46"/>
  <c r="KHW32" i="46"/>
  <c r="KHG32" i="46"/>
  <c r="KGQ32" i="46"/>
  <c r="KGA32" i="46"/>
  <c r="KFK32" i="46"/>
  <c r="KEU32" i="46"/>
  <c r="KEE32" i="46"/>
  <c r="KDO32" i="46"/>
  <c r="KCY32" i="46"/>
  <c r="KCI32" i="46"/>
  <c r="KBS32" i="46"/>
  <c r="KBC32" i="46"/>
  <c r="KAM32" i="46"/>
  <c r="JZW32" i="46"/>
  <c r="JZG32" i="46"/>
  <c r="JYQ32" i="46"/>
  <c r="JYA32" i="46"/>
  <c r="JXK32" i="46"/>
  <c r="JWU32" i="46"/>
  <c r="JWE32" i="46"/>
  <c r="JVO32" i="46"/>
  <c r="JUY32" i="46"/>
  <c r="JUI32" i="46"/>
  <c r="JTS32" i="46"/>
  <c r="JTC32" i="46"/>
  <c r="JSM32" i="46"/>
  <c r="JRW32" i="46"/>
  <c r="JRG32" i="46"/>
  <c r="JQQ32" i="46"/>
  <c r="JQA32" i="46"/>
  <c r="JPK32" i="46"/>
  <c r="JOU32" i="46"/>
  <c r="JOE32" i="46"/>
  <c r="JNO32" i="46"/>
  <c r="JMY32" i="46"/>
  <c r="JMI32" i="46"/>
  <c r="JLS32" i="46"/>
  <c r="JLC32" i="46"/>
  <c r="JKM32" i="46"/>
  <c r="JJW32" i="46"/>
  <c r="JJG32" i="46"/>
  <c r="JIQ32" i="46"/>
  <c r="JIA32" i="46"/>
  <c r="JHK32" i="46"/>
  <c r="JGU32" i="46"/>
  <c r="JGE32" i="46"/>
  <c r="JFO32" i="46"/>
  <c r="JEY32" i="46"/>
  <c r="JEI32" i="46"/>
  <c r="JDS32" i="46"/>
  <c r="JDC32" i="46"/>
  <c r="JCM32" i="46"/>
  <c r="JBW32" i="46"/>
  <c r="JBG32" i="46"/>
  <c r="JAQ32" i="46"/>
  <c r="JAA32" i="46"/>
  <c r="IZK32" i="46"/>
  <c r="IYU32" i="46"/>
  <c r="IYE32" i="46"/>
  <c r="IXO32" i="46"/>
  <c r="IWY32" i="46"/>
  <c r="IWI32" i="46"/>
  <c r="IVS32" i="46"/>
  <c r="IVC32" i="46"/>
  <c r="IUM32" i="46"/>
  <c r="ITW32" i="46"/>
  <c r="ITG32" i="46"/>
  <c r="ISQ32" i="46"/>
  <c r="ISA32" i="46"/>
  <c r="IRK32" i="46"/>
  <c r="IQU32" i="46"/>
  <c r="IQE32" i="46"/>
  <c r="IPO32" i="46"/>
  <c r="IOY32" i="46"/>
  <c r="IOI32" i="46"/>
  <c r="INS32" i="46"/>
  <c r="INC32" i="46"/>
  <c r="IMM32" i="46"/>
  <c r="ILW32" i="46"/>
  <c r="ILG32" i="46"/>
  <c r="IKQ32" i="46"/>
  <c r="IKA32" i="46"/>
  <c r="IJK32" i="46"/>
  <c r="IIU32" i="46"/>
  <c r="IIE32" i="46"/>
  <c r="IHO32" i="46"/>
  <c r="IGY32" i="46"/>
  <c r="IGI32" i="46"/>
  <c r="IFS32" i="46"/>
  <c r="IFC32" i="46"/>
  <c r="IEM32" i="46"/>
  <c r="IDW32" i="46"/>
  <c r="IDG32" i="46"/>
  <c r="ICQ32" i="46"/>
  <c r="ICA32" i="46"/>
  <c r="IBK32" i="46"/>
  <c r="IAU32" i="46"/>
  <c r="IAE32" i="46"/>
  <c r="HZO32" i="46"/>
  <c r="HYY32" i="46"/>
  <c r="HYI32" i="46"/>
  <c r="HXS32" i="46"/>
  <c r="HXC32" i="46"/>
  <c r="HWM32" i="46"/>
  <c r="HVW32" i="46"/>
  <c r="HVG32" i="46"/>
  <c r="HUQ32" i="46"/>
  <c r="HUA32" i="46"/>
  <c r="HTK32" i="46"/>
  <c r="HSU32" i="46"/>
  <c r="HSE32" i="46"/>
  <c r="HRO32" i="46"/>
  <c r="HQY32" i="46"/>
  <c r="HQI32" i="46"/>
  <c r="HPS32" i="46"/>
  <c r="HPC32" i="46"/>
  <c r="HOM32" i="46"/>
  <c r="HNW32" i="46"/>
  <c r="HNG32" i="46"/>
  <c r="HMQ32" i="46"/>
  <c r="HMA32" i="46"/>
  <c r="HLK32" i="46"/>
  <c r="HKU32" i="46"/>
  <c r="HKE32" i="46"/>
  <c r="HJO32" i="46"/>
  <c r="HIY32" i="46"/>
  <c r="HII32" i="46"/>
  <c r="HHS32" i="46"/>
  <c r="HHC32" i="46"/>
  <c r="HGM32" i="46"/>
  <c r="HFW32" i="46"/>
  <c r="HFG32" i="46"/>
  <c r="HEQ32" i="46"/>
  <c r="HEA32" i="46"/>
  <c r="HDK32" i="46"/>
  <c r="HCU32" i="46"/>
  <c r="HCE32" i="46"/>
  <c r="HBO32" i="46"/>
  <c r="HAY32" i="46"/>
  <c r="HAI32" i="46"/>
  <c r="GZS32" i="46"/>
  <c r="GZC32" i="46"/>
  <c r="GYM32" i="46"/>
  <c r="GXW32" i="46"/>
  <c r="GXG32" i="46"/>
  <c r="GWQ32" i="46"/>
  <c r="GWA32" i="46"/>
  <c r="GVK32" i="46"/>
  <c r="GUU32" i="46"/>
  <c r="GUE32" i="46"/>
  <c r="GTO32" i="46"/>
  <c r="GSY32" i="46"/>
  <c r="GSI32" i="46"/>
  <c r="GRS32" i="46"/>
  <c r="GRC32" i="46"/>
  <c r="GQM32" i="46"/>
  <c r="GPW32" i="46"/>
  <c r="GPG32" i="46"/>
  <c r="GOQ32" i="46"/>
  <c r="GOA32" i="46"/>
  <c r="GNK32" i="46"/>
  <c r="GMU32" i="46"/>
  <c r="GME32" i="46"/>
  <c r="GLO32" i="46"/>
  <c r="GKY32" i="46"/>
  <c r="GKI32" i="46"/>
  <c r="GJS32" i="46"/>
  <c r="GJC32" i="46"/>
  <c r="GIM32" i="46"/>
  <c r="GHW32" i="46"/>
  <c r="GHG32" i="46"/>
  <c r="GGQ32" i="46"/>
  <c r="GGA32" i="46"/>
  <c r="GFK32" i="46"/>
  <c r="GEU32" i="46"/>
  <c r="GEE32" i="46"/>
  <c r="GDO32" i="46"/>
  <c r="GCY32" i="46"/>
  <c r="GCI32" i="46"/>
  <c r="GBS32" i="46"/>
  <c r="GBC32" i="46"/>
  <c r="GAM32" i="46"/>
  <c r="FZW32" i="46"/>
  <c r="FZG32" i="46"/>
  <c r="FYQ32" i="46"/>
  <c r="FYA32" i="46"/>
  <c r="FXK32" i="46"/>
  <c r="FWU32" i="46"/>
  <c r="FWE32" i="46"/>
  <c r="FVO32" i="46"/>
  <c r="FUY32" i="46"/>
  <c r="FUI32" i="46"/>
  <c r="FTS32" i="46"/>
  <c r="FTC32" i="46"/>
  <c r="FSM32" i="46"/>
  <c r="FRW32" i="46"/>
  <c r="FRG32" i="46"/>
  <c r="FQQ32" i="46"/>
  <c r="FQA32" i="46"/>
  <c r="FPK32" i="46"/>
  <c r="FOU32" i="46"/>
  <c r="FOE32" i="46"/>
  <c r="FNO32" i="46"/>
  <c r="FMY32" i="46"/>
  <c r="FMI32" i="46"/>
  <c r="FLS32" i="46"/>
  <c r="FLC32" i="46"/>
  <c r="FKM32" i="46"/>
  <c r="FJW32" i="46"/>
  <c r="FJG32" i="46"/>
  <c r="FIQ32" i="46"/>
  <c r="FIA32" i="46"/>
  <c r="FHK32" i="46"/>
  <c r="FGU32" i="46"/>
  <c r="FGE32" i="46"/>
  <c r="FFO32" i="46"/>
  <c r="FEY32" i="46"/>
  <c r="FEI32" i="46"/>
  <c r="FDS32" i="46"/>
  <c r="FDC32" i="46"/>
  <c r="FCM32" i="46"/>
  <c r="FBW32" i="46"/>
  <c r="FBG32" i="46"/>
  <c r="FAQ32" i="46"/>
  <c r="FAA32" i="46"/>
  <c r="EZK32" i="46"/>
  <c r="EYU32" i="46"/>
  <c r="EYE32" i="46"/>
  <c r="EXO32" i="46"/>
  <c r="EWY32" i="46"/>
  <c r="EWI32" i="46"/>
  <c r="EVS32" i="46"/>
  <c r="EVC32" i="46"/>
  <c r="EUM32" i="46"/>
  <c r="ETW32" i="46"/>
  <c r="ETG32" i="46"/>
  <c r="ESQ32" i="46"/>
  <c r="ESA32" i="46"/>
  <c r="ERK32" i="46"/>
  <c r="EQU32" i="46"/>
  <c r="EQE32" i="46"/>
  <c r="EPO32" i="46"/>
  <c r="EOY32" i="46"/>
  <c r="EOI32" i="46"/>
  <c r="ENS32" i="46"/>
  <c r="ENC32" i="46"/>
  <c r="EMM32" i="46"/>
  <c r="ELW32" i="46"/>
  <c r="ELG32" i="46"/>
  <c r="EKQ32" i="46"/>
  <c r="EKA32" i="46"/>
  <c r="EJK32" i="46"/>
  <c r="EIU32" i="46"/>
  <c r="EIE32" i="46"/>
  <c r="EHO32" i="46"/>
  <c r="EGY32" i="46"/>
  <c r="EGI32" i="46"/>
  <c r="EFS32" i="46"/>
  <c r="EFC32" i="46"/>
  <c r="EEM32" i="46"/>
  <c r="EDW32" i="46"/>
  <c r="EDG32" i="46"/>
  <c r="ECQ32" i="46"/>
  <c r="ECA32" i="46"/>
  <c r="EBK32" i="46"/>
  <c r="EAU32" i="46"/>
  <c r="EAE32" i="46"/>
  <c r="DZO32" i="46"/>
  <c r="DYY32" i="46"/>
  <c r="DYI32" i="46"/>
  <c r="DXS32" i="46"/>
  <c r="DXC32" i="46"/>
  <c r="DWM32" i="46"/>
  <c r="DVW32" i="46"/>
  <c r="DVG32" i="46"/>
  <c r="DUQ32" i="46"/>
  <c r="DUA32" i="46"/>
  <c r="DTK32" i="46"/>
  <c r="DSU32" i="46"/>
  <c r="DSE32" i="46"/>
  <c r="DRO32" i="46"/>
  <c r="DQY32" i="46"/>
  <c r="DQI32" i="46"/>
  <c r="DPS32" i="46"/>
  <c r="DPC32" i="46"/>
  <c r="DOM32" i="46"/>
  <c r="DNW32" i="46"/>
  <c r="DNG32" i="46"/>
  <c r="DMQ32" i="46"/>
  <c r="DMA32" i="46"/>
  <c r="DLK32" i="46"/>
  <c r="DKU32" i="46"/>
  <c r="DKE32" i="46"/>
  <c r="DJO32" i="46"/>
  <c r="DIY32" i="46"/>
  <c r="DII32" i="46"/>
  <c r="DHS32" i="46"/>
  <c r="DHC32" i="46"/>
  <c r="DGM32" i="46"/>
  <c r="DFW32" i="46"/>
  <c r="DFG32" i="46"/>
  <c r="DEQ32" i="46"/>
  <c r="DEA32" i="46"/>
  <c r="DDK32" i="46"/>
  <c r="DCU32" i="46"/>
  <c r="DCE32" i="46"/>
  <c r="DBO32" i="46"/>
  <c r="DAY32" i="46"/>
  <c r="DAI32" i="46"/>
  <c r="CZS32" i="46"/>
  <c r="CZC32" i="46"/>
  <c r="CYM32" i="46"/>
  <c r="CXW32" i="46"/>
  <c r="CXG32" i="46"/>
  <c r="CWQ32" i="46"/>
  <c r="CWA32" i="46"/>
  <c r="CVK32" i="46"/>
  <c r="CUU32" i="46"/>
  <c r="CUE32" i="46"/>
  <c r="CTO32" i="46"/>
  <c r="CSY32" i="46"/>
  <c r="CSI32" i="46"/>
  <c r="CRS32" i="46"/>
  <c r="CRC32" i="46"/>
  <c r="CQM32" i="46"/>
  <c r="CPW32" i="46"/>
  <c r="CPG32" i="46"/>
  <c r="COQ32" i="46"/>
  <c r="COA32" i="46"/>
  <c r="CNK32" i="46"/>
  <c r="CMU32" i="46"/>
  <c r="CME32" i="46"/>
  <c r="CLO32" i="46"/>
  <c r="CKY32" i="46"/>
  <c r="CKI32" i="46"/>
  <c r="CJS32" i="46"/>
  <c r="CJC32" i="46"/>
  <c r="CIM32" i="46"/>
  <c r="CHW32" i="46"/>
  <c r="CHG32" i="46"/>
  <c r="CGQ32" i="46"/>
  <c r="CGA32" i="46"/>
  <c r="CFK32" i="46"/>
  <c r="CEU32" i="46"/>
  <c r="CEE32" i="46"/>
  <c r="CDO32" i="46"/>
  <c r="CCY32" i="46"/>
  <c r="CCI32" i="46"/>
  <c r="CBS32" i="46"/>
  <c r="CBC32" i="46"/>
  <c r="CAM32" i="46"/>
  <c r="BZW32" i="46"/>
  <c r="BZG32" i="46"/>
  <c r="BYQ32" i="46"/>
  <c r="BYA32" i="46"/>
  <c r="BXK32" i="46"/>
  <c r="BWU32" i="46"/>
  <c r="BWE32" i="46"/>
  <c r="BVO32" i="46"/>
  <c r="BUY32" i="46"/>
  <c r="BUI32" i="46"/>
  <c r="BTS32" i="46"/>
  <c r="BTC32" i="46"/>
  <c r="BSM32" i="46"/>
  <c r="BRW32" i="46"/>
  <c r="BRG32" i="46"/>
  <c r="BQQ32" i="46"/>
  <c r="BQA32" i="46"/>
  <c r="BPK32" i="46"/>
  <c r="BOU32" i="46"/>
  <c r="BOE32" i="46"/>
  <c r="BNO32" i="46"/>
  <c r="BMY32" i="46"/>
  <c r="BMI32" i="46"/>
  <c r="BLS32" i="46"/>
  <c r="BLC32" i="46"/>
  <c r="BKM32" i="46"/>
  <c r="BJW32" i="46"/>
  <c r="BJG32" i="46"/>
  <c r="BIQ32" i="46"/>
  <c r="BIA32" i="46"/>
  <c r="BHK32" i="46"/>
  <c r="BGU32" i="46"/>
  <c r="BGE32" i="46"/>
  <c r="BFO32" i="46"/>
  <c r="BEY32" i="46"/>
  <c r="BEI32" i="46"/>
  <c r="BDS32" i="46"/>
  <c r="BDC32" i="46"/>
  <c r="BCM32" i="46"/>
  <c r="BBW32" i="46"/>
  <c r="BBG32" i="46"/>
  <c r="BAQ32" i="46"/>
  <c r="BAA32" i="46"/>
  <c r="AZK32" i="46"/>
  <c r="AYU32" i="46"/>
  <c r="AYE32" i="46"/>
  <c r="AXO32" i="46"/>
  <c r="AWY32" i="46"/>
  <c r="AWI32" i="46"/>
  <c r="AVS32" i="46"/>
  <c r="AVC32" i="46"/>
  <c r="AUM32" i="46"/>
  <c r="ATW32" i="46"/>
  <c r="ATG32" i="46"/>
  <c r="ASQ32" i="46"/>
  <c r="ASA32" i="46"/>
  <c r="ARK32" i="46"/>
  <c r="AQU32" i="46"/>
  <c r="AQE32" i="46"/>
  <c r="APO32" i="46"/>
  <c r="AOY32" i="46"/>
  <c r="AOI32" i="46"/>
  <c r="ANS32" i="46"/>
  <c r="ANC32" i="46"/>
  <c r="AMM32" i="46"/>
  <c r="ALW32" i="46"/>
  <c r="ALG32" i="46"/>
  <c r="AKQ32" i="46"/>
  <c r="AKA32" i="46"/>
  <c r="P32" i="46"/>
  <c r="C32" i="46"/>
  <c r="D106" i="45"/>
  <c r="C106" i="45"/>
  <c r="B106" i="45" s="1"/>
  <c r="D105" i="45"/>
  <c r="C105" i="45"/>
  <c r="B105" i="45" s="1"/>
  <c r="D104" i="45"/>
  <c r="C104" i="45"/>
  <c r="B104" i="45" s="1"/>
  <c r="D103" i="45"/>
  <c r="C103" i="45"/>
  <c r="B103" i="45" s="1"/>
  <c r="D102" i="45"/>
  <c r="C102" i="45"/>
  <c r="B102" i="45"/>
  <c r="D101" i="45"/>
  <c r="C101" i="45"/>
  <c r="B101" i="45" s="1"/>
  <c r="D100" i="45"/>
  <c r="C100" i="45"/>
  <c r="B100" i="45" s="1"/>
  <c r="D99" i="45"/>
  <c r="C99" i="45"/>
  <c r="B99" i="45" s="1"/>
  <c r="D98" i="45"/>
  <c r="C98" i="45"/>
  <c r="B98" i="45"/>
  <c r="D97" i="45"/>
  <c r="C97" i="45"/>
  <c r="B97" i="45" s="1"/>
  <c r="D96" i="45"/>
  <c r="C96" i="45"/>
  <c r="B96" i="45" s="1"/>
  <c r="D95" i="45"/>
  <c r="C95" i="45"/>
  <c r="B95" i="45" s="1"/>
  <c r="AP89" i="45"/>
  <c r="E89" i="45"/>
  <c r="D89" i="45"/>
  <c r="C89" i="45"/>
  <c r="AP88" i="45"/>
  <c r="E88" i="45"/>
  <c r="D88" i="45"/>
  <c r="C88" i="45" s="1"/>
  <c r="AP87" i="45"/>
  <c r="E87" i="45"/>
  <c r="D87" i="45"/>
  <c r="C87" i="45" s="1"/>
  <c r="AP86" i="45"/>
  <c r="E86" i="45"/>
  <c r="D86" i="45"/>
  <c r="C86" i="45"/>
  <c r="AP85" i="45"/>
  <c r="E85" i="45"/>
  <c r="D85" i="45"/>
  <c r="C85" i="45" s="1"/>
  <c r="AP84" i="45"/>
  <c r="E84" i="45"/>
  <c r="D84" i="45"/>
  <c r="C84" i="45" s="1"/>
  <c r="AP83" i="45"/>
  <c r="E83" i="45"/>
  <c r="D83" i="45"/>
  <c r="C83" i="45"/>
  <c r="AP82" i="45"/>
  <c r="E82" i="45"/>
  <c r="D82" i="45"/>
  <c r="C82" i="45" s="1"/>
  <c r="AP81" i="45"/>
  <c r="E81" i="45"/>
  <c r="D81" i="45"/>
  <c r="C81" i="45" s="1"/>
  <c r="AP80" i="45"/>
  <c r="E80" i="45"/>
  <c r="D80" i="45"/>
  <c r="C80" i="45"/>
  <c r="AP79" i="45"/>
  <c r="E79" i="45"/>
  <c r="D79" i="45"/>
  <c r="C79" i="45" s="1"/>
  <c r="AP78" i="45"/>
  <c r="E78" i="45"/>
  <c r="D78" i="45"/>
  <c r="C78" i="45" s="1"/>
  <c r="AP77" i="45"/>
  <c r="E77" i="45"/>
  <c r="D77" i="45"/>
  <c r="C77" i="45"/>
  <c r="AP76" i="45"/>
  <c r="E76" i="45"/>
  <c r="D76" i="45"/>
  <c r="C76" i="45" s="1"/>
  <c r="AP75" i="45"/>
  <c r="E75" i="45"/>
  <c r="D75" i="45"/>
  <c r="C75" i="45" s="1"/>
  <c r="AP74" i="45"/>
  <c r="E74" i="45"/>
  <c r="D74" i="45"/>
  <c r="C74" i="45"/>
  <c r="AP73" i="45"/>
  <c r="E73" i="45"/>
  <c r="D73" i="45"/>
  <c r="C73" i="45" s="1"/>
  <c r="AP72" i="45"/>
  <c r="E72" i="45"/>
  <c r="D72" i="45"/>
  <c r="C72" i="45" s="1"/>
  <c r="AP71" i="45"/>
  <c r="E71" i="45"/>
  <c r="D71" i="45"/>
  <c r="C71" i="45"/>
  <c r="AP70" i="45"/>
  <c r="E70" i="45"/>
  <c r="D70" i="45"/>
  <c r="C70" i="45" s="1"/>
  <c r="AP69" i="45"/>
  <c r="E69" i="45"/>
  <c r="D69" i="45"/>
  <c r="C69" i="45" s="1"/>
  <c r="AP68" i="45"/>
  <c r="E68" i="45"/>
  <c r="D68" i="45"/>
  <c r="C68" i="45"/>
  <c r="AP67" i="45"/>
  <c r="E67" i="45"/>
  <c r="D67" i="45"/>
  <c r="C67" i="45" s="1"/>
  <c r="AP66" i="45"/>
  <c r="E66" i="45"/>
  <c r="D66" i="45"/>
  <c r="C66" i="45" s="1"/>
  <c r="AP65" i="45"/>
  <c r="E65" i="45"/>
  <c r="D65" i="45"/>
  <c r="C65" i="45"/>
  <c r="AP64" i="45"/>
  <c r="E64" i="45"/>
  <c r="D64" i="45"/>
  <c r="C64" i="45" s="1"/>
  <c r="AP63" i="45"/>
  <c r="E63" i="45"/>
  <c r="D63" i="45"/>
  <c r="C63" i="45" s="1"/>
  <c r="D57" i="45"/>
  <c r="C57" i="45"/>
  <c r="B57" i="45" s="1"/>
  <c r="D56" i="45"/>
  <c r="C56" i="45"/>
  <c r="B56" i="45" s="1"/>
  <c r="D55" i="45"/>
  <c r="C55" i="45"/>
  <c r="B55" i="45"/>
  <c r="D54" i="45"/>
  <c r="C54" i="45"/>
  <c r="B54" i="45" s="1"/>
  <c r="D53" i="45"/>
  <c r="C53" i="45"/>
  <c r="B53" i="45" s="1"/>
  <c r="D52" i="45"/>
  <c r="C52" i="45"/>
  <c r="B52" i="45" s="1"/>
  <c r="D51" i="45"/>
  <c r="C51" i="45"/>
  <c r="B51" i="45"/>
  <c r="D50" i="45"/>
  <c r="C50" i="45"/>
  <c r="B50" i="45" s="1"/>
  <c r="D49" i="45"/>
  <c r="C49" i="45"/>
  <c r="B49" i="45" s="1"/>
  <c r="D48" i="45"/>
  <c r="C48" i="45"/>
  <c r="B48" i="45" s="1"/>
  <c r="D47" i="45"/>
  <c r="C47" i="45"/>
  <c r="B47" i="45"/>
  <c r="D46" i="45"/>
  <c r="C46" i="45"/>
  <c r="B46" i="45" s="1"/>
  <c r="AP41" i="45"/>
  <c r="E41" i="45"/>
  <c r="D41" i="45"/>
  <c r="C41" i="45"/>
  <c r="AP40" i="45"/>
  <c r="E40" i="45"/>
  <c r="D40" i="45"/>
  <c r="C40" i="45"/>
  <c r="AP39" i="45"/>
  <c r="E39" i="45"/>
  <c r="D39" i="45"/>
  <c r="C39" i="45" s="1"/>
  <c r="AP38" i="45"/>
  <c r="E38" i="45"/>
  <c r="D38" i="45"/>
  <c r="C38" i="45"/>
  <c r="AP37" i="45"/>
  <c r="E37" i="45"/>
  <c r="D37" i="45"/>
  <c r="C37" i="45"/>
  <c r="AP36" i="45"/>
  <c r="E36" i="45"/>
  <c r="D36" i="45"/>
  <c r="C36" i="45" s="1"/>
  <c r="AP35" i="45"/>
  <c r="E35" i="45"/>
  <c r="D35" i="45"/>
  <c r="C35" i="45"/>
  <c r="AP34" i="45"/>
  <c r="E34" i="45"/>
  <c r="D34" i="45"/>
  <c r="C34" i="45" s="1"/>
  <c r="AP33" i="45"/>
  <c r="E33" i="45"/>
  <c r="D33" i="45"/>
  <c r="C33" i="45" s="1"/>
  <c r="AP32" i="45"/>
  <c r="E32" i="45"/>
  <c r="D32" i="45"/>
  <c r="C32" i="45" s="1"/>
  <c r="AP31" i="45"/>
  <c r="E31" i="45"/>
  <c r="D31" i="45"/>
  <c r="C31" i="45" s="1"/>
  <c r="AP30" i="45"/>
  <c r="E30" i="45"/>
  <c r="D30" i="45"/>
  <c r="C30" i="45" s="1"/>
  <c r="AP29" i="45"/>
  <c r="E29" i="45"/>
  <c r="D29" i="45"/>
  <c r="C29" i="45" s="1"/>
  <c r="AP28" i="45"/>
  <c r="E28" i="45"/>
  <c r="D28" i="45"/>
  <c r="C28" i="45" s="1"/>
  <c r="AP27" i="45"/>
  <c r="E27" i="45"/>
  <c r="D27" i="45"/>
  <c r="C27" i="45" s="1"/>
  <c r="AP26" i="45"/>
  <c r="E26" i="45"/>
  <c r="D26" i="45"/>
  <c r="C26" i="45" s="1"/>
  <c r="AP25" i="45"/>
  <c r="E25" i="45"/>
  <c r="D25" i="45"/>
  <c r="C25" i="45" s="1"/>
  <c r="AP24" i="45"/>
  <c r="E24" i="45"/>
  <c r="D24" i="45"/>
  <c r="C24" i="45" s="1"/>
  <c r="AP23" i="45"/>
  <c r="E23" i="45"/>
  <c r="D23" i="45"/>
  <c r="C23" i="45" s="1"/>
  <c r="AP22" i="45"/>
  <c r="E22" i="45"/>
  <c r="D22" i="45"/>
  <c r="C22" i="45" s="1"/>
  <c r="AP21" i="45"/>
  <c r="E21" i="45"/>
  <c r="D21" i="45"/>
  <c r="C21" i="45" s="1"/>
  <c r="AP20" i="45"/>
  <c r="E20" i="45"/>
  <c r="D20" i="45"/>
  <c r="C20" i="45" s="1"/>
  <c r="AP19" i="45"/>
  <c r="E19" i="45"/>
  <c r="D19" i="45"/>
  <c r="C19" i="45" s="1"/>
  <c r="AP18" i="45"/>
  <c r="E18" i="45"/>
  <c r="D18" i="45"/>
  <c r="C18" i="45" s="1"/>
  <c r="AP17" i="45"/>
  <c r="E17" i="45"/>
  <c r="D17" i="45"/>
  <c r="C17" i="45" s="1"/>
  <c r="AP16" i="45"/>
  <c r="E16" i="45"/>
  <c r="D16" i="45"/>
  <c r="C16" i="45" s="1"/>
  <c r="AP15" i="45"/>
  <c r="E15" i="45"/>
  <c r="D15" i="45"/>
  <c r="C15" i="45" s="1"/>
  <c r="P383" i="44" l="1"/>
  <c r="O383" i="44"/>
  <c r="N383" i="44"/>
  <c r="M383" i="44"/>
  <c r="L383" i="44"/>
  <c r="K383" i="44"/>
  <c r="J383" i="44"/>
  <c r="I383" i="44"/>
  <c r="H383" i="44"/>
  <c r="G383" i="44"/>
  <c r="F383" i="44"/>
  <c r="E383" i="44"/>
  <c r="D383" i="44"/>
  <c r="C383" i="44"/>
  <c r="B382" i="44"/>
  <c r="B381" i="44"/>
  <c r="B380" i="44"/>
  <c r="B379" i="44"/>
  <c r="B378" i="44"/>
  <c r="B383" i="44" s="1"/>
  <c r="AO373" i="44"/>
  <c r="AN373" i="44"/>
  <c r="AM373" i="44"/>
  <c r="AL373" i="44"/>
  <c r="AK373" i="44"/>
  <c r="AJ373" i="44"/>
  <c r="AI373" i="44"/>
  <c r="AH373" i="44"/>
  <c r="AG373" i="44"/>
  <c r="AF373" i="44"/>
  <c r="AE373" i="44"/>
  <c r="AD373" i="44"/>
  <c r="AC373" i="44"/>
  <c r="AB373" i="44"/>
  <c r="AA373" i="44"/>
  <c r="Z373" i="44"/>
  <c r="Y373" i="44"/>
  <c r="X373" i="44"/>
  <c r="W373" i="44"/>
  <c r="V373" i="44"/>
  <c r="U373" i="44"/>
  <c r="T373" i="44"/>
  <c r="S373" i="44"/>
  <c r="R373" i="44"/>
  <c r="Q373" i="44"/>
  <c r="P373" i="44"/>
  <c r="O373" i="44"/>
  <c r="N373" i="44"/>
  <c r="D373" i="44" s="1"/>
  <c r="M373" i="44"/>
  <c r="L373" i="44"/>
  <c r="K373" i="44"/>
  <c r="J373" i="44"/>
  <c r="I373" i="44"/>
  <c r="E373" i="44" s="1"/>
  <c r="H373" i="44"/>
  <c r="G373" i="44"/>
  <c r="F373" i="44"/>
  <c r="E372" i="44"/>
  <c r="D372" i="44"/>
  <c r="C372" i="44" s="1"/>
  <c r="E371" i="44"/>
  <c r="D371" i="44"/>
  <c r="C371" i="44"/>
  <c r="E370" i="44"/>
  <c r="D370" i="44"/>
  <c r="C370" i="44" s="1"/>
  <c r="D364" i="44"/>
  <c r="C364" i="44"/>
  <c r="B364" i="44"/>
  <c r="P359" i="44"/>
  <c r="O359" i="44"/>
  <c r="N359" i="44"/>
  <c r="M359" i="44"/>
  <c r="L359" i="44"/>
  <c r="K359" i="44"/>
  <c r="J359" i="44"/>
  <c r="I359" i="44"/>
  <c r="H359" i="44"/>
  <c r="G359" i="44"/>
  <c r="F359" i="44"/>
  <c r="E359" i="44"/>
  <c r="D359" i="44"/>
  <c r="C359" i="44"/>
  <c r="B358" i="44"/>
  <c r="B357" i="44"/>
  <c r="B356" i="44"/>
  <c r="B355" i="44"/>
  <c r="B354" i="44"/>
  <c r="B359" i="44" s="1"/>
  <c r="E348" i="44"/>
  <c r="D348" i="44"/>
  <c r="C348" i="44"/>
  <c r="E347" i="44"/>
  <c r="D347" i="44"/>
  <c r="C347" i="44" s="1"/>
  <c r="E346" i="44"/>
  <c r="C346" i="44" s="1"/>
  <c r="D346" i="44"/>
  <c r="E345" i="44"/>
  <c r="D345" i="44"/>
  <c r="C345" i="44" s="1"/>
  <c r="E344" i="44"/>
  <c r="D344" i="44"/>
  <c r="C344" i="44"/>
  <c r="E343" i="44"/>
  <c r="D343" i="44"/>
  <c r="C343" i="44" s="1"/>
  <c r="E342" i="44"/>
  <c r="C342" i="44" s="1"/>
  <c r="D342" i="44"/>
  <c r="E341" i="44"/>
  <c r="D341" i="44"/>
  <c r="C341" i="44" s="1"/>
  <c r="E340" i="44"/>
  <c r="D340" i="44"/>
  <c r="C340" i="44"/>
  <c r="E339" i="44"/>
  <c r="D339" i="44"/>
  <c r="C339" i="44" s="1"/>
  <c r="D334" i="44"/>
  <c r="B334" i="44" s="1"/>
  <c r="C334" i="44"/>
  <c r="D333" i="44"/>
  <c r="C333" i="44"/>
  <c r="B333" i="44" s="1"/>
  <c r="E328" i="44"/>
  <c r="D328" i="44"/>
  <c r="C328" i="44"/>
  <c r="E327" i="44"/>
  <c r="D327" i="44"/>
  <c r="C327" i="44" s="1"/>
  <c r="E326" i="44"/>
  <c r="C326" i="44" s="1"/>
  <c r="D326" i="44"/>
  <c r="E311" i="44"/>
  <c r="E306" i="44"/>
  <c r="D306" i="44"/>
  <c r="C306" i="44" s="1"/>
  <c r="E305" i="44"/>
  <c r="D305" i="44"/>
  <c r="C305" i="44"/>
  <c r="E304" i="44"/>
  <c r="C304" i="44" s="1"/>
  <c r="D304" i="44"/>
  <c r="E303" i="44"/>
  <c r="D303" i="44"/>
  <c r="C303" i="44"/>
  <c r="E302" i="44"/>
  <c r="D302" i="44"/>
  <c r="C302" i="44" s="1"/>
  <c r="E301" i="44"/>
  <c r="D301" i="44"/>
  <c r="C301" i="44"/>
  <c r="E300" i="44"/>
  <c r="C300" i="44" s="1"/>
  <c r="D300" i="44"/>
  <c r="E299" i="44"/>
  <c r="D299" i="44"/>
  <c r="C299" i="44"/>
  <c r="E298" i="44"/>
  <c r="D298" i="44"/>
  <c r="C298" i="44" s="1"/>
  <c r="E297" i="44"/>
  <c r="C297" i="44"/>
  <c r="E296" i="44"/>
  <c r="C296" i="44"/>
  <c r="E295" i="44"/>
  <c r="C295" i="44"/>
  <c r="E294" i="44"/>
  <c r="C294" i="44"/>
  <c r="E293" i="44"/>
  <c r="C293" i="44" s="1"/>
  <c r="E292" i="44"/>
  <c r="C292" i="44" s="1"/>
  <c r="E291" i="44"/>
  <c r="C291" i="44"/>
  <c r="E290" i="44"/>
  <c r="C290" i="44"/>
  <c r="E289" i="44"/>
  <c r="C289" i="44"/>
  <c r="AV288" i="44"/>
  <c r="AU288" i="44"/>
  <c r="AT288" i="44"/>
  <c r="AS288" i="44"/>
  <c r="AR288" i="44"/>
  <c r="AP288" i="44"/>
  <c r="AO288" i="44"/>
  <c r="AN288" i="44"/>
  <c r="AM288" i="44"/>
  <c r="AL288" i="44"/>
  <c r="AK288" i="44"/>
  <c r="AJ288" i="44"/>
  <c r="AI288" i="44"/>
  <c r="AH288" i="44"/>
  <c r="AG288" i="44"/>
  <c r="AF288" i="44"/>
  <c r="AE288" i="44"/>
  <c r="AD288" i="44"/>
  <c r="AC288" i="44"/>
  <c r="AB288" i="44"/>
  <c r="AA288" i="44"/>
  <c r="Z288" i="44"/>
  <c r="Y288" i="44"/>
  <c r="X288" i="44"/>
  <c r="W288" i="44"/>
  <c r="V288" i="44"/>
  <c r="U288" i="44"/>
  <c r="T288" i="44"/>
  <c r="S288" i="44"/>
  <c r="R288" i="44"/>
  <c r="Q288" i="44"/>
  <c r="P288" i="44"/>
  <c r="O288" i="44"/>
  <c r="N288" i="44"/>
  <c r="D288" i="44" s="1"/>
  <c r="M288" i="44"/>
  <c r="L288" i="44"/>
  <c r="K288" i="44"/>
  <c r="J288" i="44"/>
  <c r="I288" i="44"/>
  <c r="E288" i="44" s="1"/>
  <c r="H288" i="44"/>
  <c r="G288" i="44"/>
  <c r="F288" i="44"/>
  <c r="E283" i="44"/>
  <c r="C283" i="44" s="1"/>
  <c r="D283" i="44"/>
  <c r="E282" i="44"/>
  <c r="D282" i="44"/>
  <c r="C282" i="44"/>
  <c r="E281" i="44"/>
  <c r="D281" i="44"/>
  <c r="C281" i="44" s="1"/>
  <c r="E280" i="44"/>
  <c r="D280" i="44"/>
  <c r="C280" i="44"/>
  <c r="E275" i="44"/>
  <c r="C275" i="44" s="1"/>
  <c r="D275" i="44"/>
  <c r="E274" i="44"/>
  <c r="D274" i="44"/>
  <c r="C274" i="44"/>
  <c r="E273" i="44"/>
  <c r="D273" i="44"/>
  <c r="C273" i="44" s="1"/>
  <c r="E272" i="44"/>
  <c r="D272" i="44"/>
  <c r="C272" i="44"/>
  <c r="E271" i="44"/>
  <c r="C271" i="44" s="1"/>
  <c r="D271" i="44"/>
  <c r="E270" i="44"/>
  <c r="D270" i="44"/>
  <c r="C270" i="44"/>
  <c r="E269" i="44"/>
  <c r="D269" i="44"/>
  <c r="C269" i="44" s="1"/>
  <c r="E268" i="44"/>
  <c r="D268" i="44"/>
  <c r="C268" i="44"/>
  <c r="E267" i="44"/>
  <c r="C267" i="44" s="1"/>
  <c r="D267" i="44"/>
  <c r="E266" i="44"/>
  <c r="D266" i="44"/>
  <c r="C266" i="44"/>
  <c r="E265" i="44"/>
  <c r="D265" i="44"/>
  <c r="C265" i="44" s="1"/>
  <c r="E264" i="44"/>
  <c r="D264" i="44"/>
  <c r="C264" i="44"/>
  <c r="E263" i="44"/>
  <c r="C263" i="44" s="1"/>
  <c r="D263" i="44"/>
  <c r="E262" i="44"/>
  <c r="D262" i="44"/>
  <c r="C262" i="44"/>
  <c r="E261" i="44"/>
  <c r="D261" i="44"/>
  <c r="C261" i="44" s="1"/>
  <c r="E260" i="44"/>
  <c r="D260" i="44"/>
  <c r="E259" i="44"/>
  <c r="D259" i="44"/>
  <c r="C259" i="44" s="1"/>
  <c r="E258" i="44"/>
  <c r="C258" i="44" s="1"/>
  <c r="D258" i="44"/>
  <c r="E257" i="44"/>
  <c r="D257" i="44"/>
  <c r="C257" i="44" s="1"/>
  <c r="E256" i="44"/>
  <c r="D256" i="44"/>
  <c r="C256" i="44"/>
  <c r="E255" i="44"/>
  <c r="D255" i="44"/>
  <c r="C255" i="44" s="1"/>
  <c r="E254" i="44"/>
  <c r="C254" i="44" s="1"/>
  <c r="D254" i="44"/>
  <c r="E253" i="44"/>
  <c r="D253" i="44"/>
  <c r="C253" i="44" s="1"/>
  <c r="E252" i="44"/>
  <c r="D252" i="44"/>
  <c r="C252" i="44"/>
  <c r="E251" i="44"/>
  <c r="D251" i="44"/>
  <c r="C251" i="44" s="1"/>
  <c r="E250" i="44"/>
  <c r="C250" i="44" s="1"/>
  <c r="D250" i="44"/>
  <c r="E249" i="44"/>
  <c r="D249" i="44"/>
  <c r="C249" i="44" s="1"/>
  <c r="E248" i="44"/>
  <c r="D248" i="44"/>
  <c r="C248" i="44"/>
  <c r="E247" i="44"/>
  <c r="D247" i="44"/>
  <c r="C247" i="44" s="1"/>
  <c r="E246" i="44"/>
  <c r="C246" i="44" s="1"/>
  <c r="D246" i="44"/>
  <c r="E245" i="44"/>
  <c r="D245" i="44"/>
  <c r="C245" i="44" s="1"/>
  <c r="E244" i="44"/>
  <c r="D244" i="44"/>
  <c r="C244" i="44"/>
  <c r="E243" i="44"/>
  <c r="D243" i="44"/>
  <c r="C243" i="44" s="1"/>
  <c r="E242" i="44"/>
  <c r="C242" i="44" s="1"/>
  <c r="E241" i="44"/>
  <c r="D241" i="44"/>
  <c r="C241" i="44" s="1"/>
  <c r="E240" i="44"/>
  <c r="D240" i="44"/>
  <c r="C240" i="44"/>
  <c r="E239" i="44"/>
  <c r="D239" i="44"/>
  <c r="C239" i="44"/>
  <c r="E238" i="44"/>
  <c r="D238" i="44"/>
  <c r="C238" i="44" s="1"/>
  <c r="E237" i="44"/>
  <c r="D237" i="44"/>
  <c r="C237" i="44" s="1"/>
  <c r="E236" i="44"/>
  <c r="D236" i="44"/>
  <c r="C236" i="44"/>
  <c r="E235" i="44"/>
  <c r="D235" i="44"/>
  <c r="C235" i="44"/>
  <c r="E234" i="44"/>
  <c r="D234" i="44"/>
  <c r="C234" i="44" s="1"/>
  <c r="E233" i="44"/>
  <c r="D233" i="44"/>
  <c r="C233" i="44" s="1"/>
  <c r="E231" i="44"/>
  <c r="D231" i="44"/>
  <c r="C231" i="44"/>
  <c r="E227" i="44"/>
  <c r="D227" i="44"/>
  <c r="C227" i="44"/>
  <c r="E226" i="44"/>
  <c r="D226" i="44"/>
  <c r="C226" i="44" s="1"/>
  <c r="E225" i="44"/>
  <c r="D225" i="44"/>
  <c r="C225" i="44" s="1"/>
  <c r="E224" i="44"/>
  <c r="D224" i="44"/>
  <c r="C224" i="44"/>
  <c r="E223" i="44"/>
  <c r="D223" i="44"/>
  <c r="C223" i="44"/>
  <c r="E222" i="44"/>
  <c r="D222" i="44"/>
  <c r="C222" i="44" s="1"/>
  <c r="E221" i="44"/>
  <c r="D221" i="44"/>
  <c r="C221" i="44" s="1"/>
  <c r="E220" i="44"/>
  <c r="D220" i="44"/>
  <c r="C220" i="44"/>
  <c r="E219" i="44"/>
  <c r="D219" i="44"/>
  <c r="C219" i="44"/>
  <c r="E218" i="44"/>
  <c r="D218" i="44"/>
  <c r="C218" i="44" s="1"/>
  <c r="E217" i="44"/>
  <c r="D217" i="44"/>
  <c r="C217" i="44" s="1"/>
  <c r="E216" i="44"/>
  <c r="D216" i="44"/>
  <c r="C216" i="44"/>
  <c r="E215" i="44"/>
  <c r="D215" i="44"/>
  <c r="C215" i="44"/>
  <c r="E214" i="44"/>
  <c r="D214" i="44"/>
  <c r="C214" i="44" s="1"/>
  <c r="E213" i="44"/>
  <c r="D213" i="44"/>
  <c r="C213" i="44" s="1"/>
  <c r="E212" i="44"/>
  <c r="D212" i="44"/>
  <c r="C212" i="44"/>
  <c r="E211" i="44"/>
  <c r="D211" i="44"/>
  <c r="C211" i="44"/>
  <c r="E210" i="44"/>
  <c r="D210" i="44"/>
  <c r="C210" i="44" s="1"/>
  <c r="E209" i="44"/>
  <c r="D209" i="44"/>
  <c r="C209" i="44" s="1"/>
  <c r="E208" i="44"/>
  <c r="D208" i="44"/>
  <c r="C208" i="44"/>
  <c r="E207" i="44"/>
  <c r="D207" i="44"/>
  <c r="C207" i="44"/>
  <c r="E206" i="44"/>
  <c r="D206" i="44"/>
  <c r="C206" i="44" s="1"/>
  <c r="E205" i="44"/>
  <c r="D205" i="44"/>
  <c r="C205" i="44" s="1"/>
  <c r="E204" i="44"/>
  <c r="D204" i="44"/>
  <c r="C204" i="44"/>
  <c r="E203" i="44"/>
  <c r="D203" i="44"/>
  <c r="C203" i="44"/>
  <c r="E202" i="44"/>
  <c r="D202" i="44"/>
  <c r="C202" i="44" s="1"/>
  <c r="E201" i="44"/>
  <c r="D201" i="44"/>
  <c r="C201" i="44" s="1"/>
  <c r="E200" i="44"/>
  <c r="D200" i="44"/>
  <c r="C200" i="44"/>
  <c r="E199" i="44"/>
  <c r="D199" i="44"/>
  <c r="C199" i="44"/>
  <c r="E198" i="44"/>
  <c r="D198" i="44"/>
  <c r="C198" i="44" s="1"/>
  <c r="E197" i="44"/>
  <c r="D197" i="44"/>
  <c r="C197" i="44" s="1"/>
  <c r="E196" i="44"/>
  <c r="D196" i="44"/>
  <c r="C196" i="44"/>
  <c r="E195" i="44"/>
  <c r="D195" i="44"/>
  <c r="C195" i="44"/>
  <c r="E194" i="44"/>
  <c r="C194" i="44"/>
  <c r="E193" i="44"/>
  <c r="D193" i="44"/>
  <c r="C193" i="44"/>
  <c r="E192" i="44"/>
  <c r="D192" i="44"/>
  <c r="C192" i="44" s="1"/>
  <c r="E191" i="44"/>
  <c r="D191" i="44"/>
  <c r="C191" i="44"/>
  <c r="E190" i="44"/>
  <c r="C190" i="44" s="1"/>
  <c r="D190" i="44"/>
  <c r="E189" i="44"/>
  <c r="D189" i="44"/>
  <c r="C189" i="44"/>
  <c r="E188" i="44"/>
  <c r="D188" i="44"/>
  <c r="C188" i="44" s="1"/>
  <c r="E187" i="44"/>
  <c r="D187" i="44"/>
  <c r="C187" i="44"/>
  <c r="E186" i="44"/>
  <c r="C186" i="44" s="1"/>
  <c r="D186" i="44"/>
  <c r="E185" i="44"/>
  <c r="D185" i="44"/>
  <c r="C185" i="44"/>
  <c r="E183" i="44"/>
  <c r="D183" i="44"/>
  <c r="C183" i="44" s="1"/>
  <c r="E177" i="44"/>
  <c r="D177" i="44"/>
  <c r="C177" i="44"/>
  <c r="E176" i="44"/>
  <c r="C176" i="44" s="1"/>
  <c r="D176" i="44"/>
  <c r="E175" i="44"/>
  <c r="D175" i="44"/>
  <c r="C175" i="44"/>
  <c r="E174" i="44"/>
  <c r="D174" i="44"/>
  <c r="C174" i="44" s="1"/>
  <c r="Q173" i="44"/>
  <c r="P173" i="44"/>
  <c r="O173" i="44"/>
  <c r="N173" i="44"/>
  <c r="M173" i="44"/>
  <c r="L173" i="44"/>
  <c r="K173" i="44"/>
  <c r="J173" i="44"/>
  <c r="I173" i="44"/>
  <c r="H173" i="44"/>
  <c r="G173" i="44"/>
  <c r="F173" i="44"/>
  <c r="D173" i="44"/>
  <c r="E172" i="44"/>
  <c r="C172" i="44" s="1"/>
  <c r="D172" i="44"/>
  <c r="E171" i="44"/>
  <c r="D171" i="44"/>
  <c r="C171" i="44"/>
  <c r="E170" i="44"/>
  <c r="D170" i="44"/>
  <c r="C170" i="44" s="1"/>
  <c r="Q166" i="44"/>
  <c r="P166" i="44"/>
  <c r="O166" i="44"/>
  <c r="J166" i="44"/>
  <c r="R165" i="44"/>
  <c r="Q165" i="44"/>
  <c r="P165" i="44"/>
  <c r="O165" i="44"/>
  <c r="N165" i="44"/>
  <c r="M165" i="44"/>
  <c r="L165" i="44"/>
  <c r="K165" i="44"/>
  <c r="J165" i="44"/>
  <c r="I165" i="44"/>
  <c r="H165" i="44"/>
  <c r="H166" i="44" s="1"/>
  <c r="G165" i="44"/>
  <c r="G166" i="44" s="1"/>
  <c r="F165" i="44"/>
  <c r="E164" i="44"/>
  <c r="D164" i="44"/>
  <c r="C164" i="44" s="1"/>
  <c r="E163" i="44"/>
  <c r="D163" i="44"/>
  <c r="C163" i="44"/>
  <c r="E162" i="44"/>
  <c r="D162" i="44"/>
  <c r="C162" i="44" s="1"/>
  <c r="E161" i="44"/>
  <c r="E165" i="44" s="1"/>
  <c r="D161" i="44"/>
  <c r="D165" i="44" s="1"/>
  <c r="R160" i="44"/>
  <c r="R166" i="44" s="1"/>
  <c r="Q160" i="44"/>
  <c r="P160" i="44"/>
  <c r="O160" i="44"/>
  <c r="N160" i="44"/>
  <c r="N166" i="44" s="1"/>
  <c r="M160" i="44"/>
  <c r="M166" i="44" s="1"/>
  <c r="L160" i="44"/>
  <c r="L166" i="44" s="1"/>
  <c r="K160" i="44"/>
  <c r="K166" i="44" s="1"/>
  <c r="J160" i="44"/>
  <c r="I160" i="44"/>
  <c r="I166" i="44" s="1"/>
  <c r="H160" i="44"/>
  <c r="G160" i="44"/>
  <c r="F160" i="44"/>
  <c r="F166" i="44" s="1"/>
  <c r="E159" i="44"/>
  <c r="D159" i="44"/>
  <c r="D160" i="44" s="1"/>
  <c r="D166" i="44" s="1"/>
  <c r="C159" i="44"/>
  <c r="E158" i="44"/>
  <c r="C158" i="44" s="1"/>
  <c r="D158" i="44"/>
  <c r="E157" i="44"/>
  <c r="D157" i="44"/>
  <c r="C157" i="44"/>
  <c r="O153" i="44"/>
  <c r="I153" i="44"/>
  <c r="G153" i="44"/>
  <c r="O152" i="44"/>
  <c r="N152" i="44"/>
  <c r="M152" i="44"/>
  <c r="L152" i="44"/>
  <c r="K152" i="44"/>
  <c r="J152" i="44"/>
  <c r="J153" i="44" s="1"/>
  <c r="I152" i="44"/>
  <c r="H152" i="44"/>
  <c r="G152" i="44"/>
  <c r="F152" i="44"/>
  <c r="E151" i="44"/>
  <c r="D151" i="44"/>
  <c r="C151" i="44"/>
  <c r="E150" i="44"/>
  <c r="D150" i="44"/>
  <c r="C150" i="44" s="1"/>
  <c r="E149" i="44"/>
  <c r="D149" i="44"/>
  <c r="C149" i="44" s="1"/>
  <c r="E148" i="44"/>
  <c r="E152" i="44" s="1"/>
  <c r="D148" i="44"/>
  <c r="D152" i="44" s="1"/>
  <c r="O147" i="44"/>
  <c r="N147" i="44"/>
  <c r="N153" i="44" s="1"/>
  <c r="M147" i="44"/>
  <c r="M153" i="44" s="1"/>
  <c r="L147" i="44"/>
  <c r="L153" i="44" s="1"/>
  <c r="K147" i="44"/>
  <c r="K153" i="44" s="1"/>
  <c r="J147" i="44"/>
  <c r="I147" i="44"/>
  <c r="H147" i="44"/>
  <c r="H153" i="44" s="1"/>
  <c r="G147" i="44"/>
  <c r="F147" i="44"/>
  <c r="F153" i="44" s="1"/>
  <c r="E146" i="44"/>
  <c r="D146" i="44"/>
  <c r="D147" i="44" s="1"/>
  <c r="C146" i="44"/>
  <c r="E145" i="44"/>
  <c r="C145" i="44" s="1"/>
  <c r="D145" i="44"/>
  <c r="E144" i="44"/>
  <c r="D144" i="44"/>
  <c r="C144" i="44"/>
  <c r="C147" i="44" s="1"/>
  <c r="E140" i="44"/>
  <c r="D140" i="44"/>
  <c r="C140" i="44" s="1"/>
  <c r="E139" i="44"/>
  <c r="D139" i="44"/>
  <c r="C139" i="44"/>
  <c r="E138" i="44"/>
  <c r="C138" i="44" s="1"/>
  <c r="D138" i="44"/>
  <c r="E137" i="44"/>
  <c r="D137" i="44"/>
  <c r="C137" i="44"/>
  <c r="E136" i="44"/>
  <c r="D136" i="44"/>
  <c r="C136" i="44" s="1"/>
  <c r="E131" i="44"/>
  <c r="D131" i="44"/>
  <c r="C131" i="44"/>
  <c r="E130" i="44"/>
  <c r="C130" i="44" s="1"/>
  <c r="D130" i="44"/>
  <c r="E128" i="44"/>
  <c r="D128" i="44"/>
  <c r="C128" i="44"/>
  <c r="E127" i="44"/>
  <c r="D127" i="44"/>
  <c r="C127" i="44" s="1"/>
  <c r="E126" i="44"/>
  <c r="D126" i="44"/>
  <c r="C126" i="44"/>
  <c r="E125" i="44"/>
  <c r="C125" i="44" s="1"/>
  <c r="D125" i="44"/>
  <c r="E124" i="44"/>
  <c r="D124" i="44"/>
  <c r="C124" i="44"/>
  <c r="E119" i="44"/>
  <c r="D119" i="44"/>
  <c r="C119" i="44" s="1"/>
  <c r="E118" i="44"/>
  <c r="D118" i="44"/>
  <c r="C118" i="44"/>
  <c r="E117" i="44"/>
  <c r="C117" i="44" s="1"/>
  <c r="D117" i="44"/>
  <c r="E115" i="44"/>
  <c r="D115" i="44"/>
  <c r="C115" i="44"/>
  <c r="E114" i="44"/>
  <c r="D114" i="44"/>
  <c r="E113" i="44"/>
  <c r="D113" i="44"/>
  <c r="E112" i="44"/>
  <c r="D112" i="44"/>
  <c r="C112" i="44"/>
  <c r="E111" i="44"/>
  <c r="D111" i="44"/>
  <c r="C111" i="44" s="1"/>
  <c r="E106" i="44"/>
  <c r="D106" i="44"/>
  <c r="C106" i="44" s="1"/>
  <c r="E101" i="44"/>
  <c r="D101" i="44"/>
  <c r="C101" i="44"/>
  <c r="E100" i="44"/>
  <c r="D100" i="44"/>
  <c r="C100" i="44"/>
  <c r="E99" i="44"/>
  <c r="D99" i="44"/>
  <c r="C99" i="44" s="1"/>
  <c r="E98" i="44"/>
  <c r="D98" i="44"/>
  <c r="C98" i="44" s="1"/>
  <c r="E93" i="44"/>
  <c r="D93" i="44"/>
  <c r="C93" i="44"/>
  <c r="E92" i="44"/>
  <c r="D92" i="44"/>
  <c r="C92" i="44"/>
  <c r="E91" i="44"/>
  <c r="D91" i="44"/>
  <c r="C91" i="44" s="1"/>
  <c r="E90" i="44"/>
  <c r="D90" i="44"/>
  <c r="C90" i="44" s="1"/>
  <c r="C85" i="44"/>
  <c r="C79" i="44"/>
  <c r="C78" i="44"/>
  <c r="C77" i="44"/>
  <c r="C76" i="44"/>
  <c r="C75" i="44"/>
  <c r="C74" i="44"/>
  <c r="C73" i="44"/>
  <c r="C72" i="44"/>
  <c r="C71" i="44"/>
  <c r="C70" i="44"/>
  <c r="C69" i="44"/>
  <c r="C68" i="44"/>
  <c r="C67" i="44"/>
  <c r="C66" i="44"/>
  <c r="C64" i="44"/>
  <c r="C62" i="44"/>
  <c r="C61" i="44"/>
  <c r="C60" i="44"/>
  <c r="R59" i="44"/>
  <c r="Q59" i="44"/>
  <c r="P59" i="44"/>
  <c r="O59" i="44"/>
  <c r="N59" i="44"/>
  <c r="M59" i="44"/>
  <c r="L59" i="44"/>
  <c r="K59" i="44"/>
  <c r="J59" i="44"/>
  <c r="I59" i="44"/>
  <c r="H59" i="44"/>
  <c r="C59" i="44" s="1"/>
  <c r="G59" i="44"/>
  <c r="F59" i="44"/>
  <c r="E59" i="44"/>
  <c r="D59" i="44"/>
  <c r="C55" i="44"/>
  <c r="C54" i="44"/>
  <c r="C53" i="44"/>
  <c r="C52" i="44"/>
  <c r="C51" i="44"/>
  <c r="C50" i="44"/>
  <c r="C49" i="44"/>
  <c r="C48" i="44"/>
  <c r="C47" i="44"/>
  <c r="C46" i="44"/>
  <c r="C45" i="44"/>
  <c r="C44" i="44"/>
  <c r="C43" i="44"/>
  <c r="C42" i="44"/>
  <c r="C41" i="44"/>
  <c r="C38" i="44"/>
  <c r="C36" i="44"/>
  <c r="U35" i="44"/>
  <c r="T35" i="44"/>
  <c r="S35" i="44"/>
  <c r="R35" i="44"/>
  <c r="Q35" i="44"/>
  <c r="P35" i="44"/>
  <c r="O35" i="44"/>
  <c r="N35" i="44"/>
  <c r="M35" i="44"/>
  <c r="K35" i="44"/>
  <c r="J35" i="44"/>
  <c r="I35" i="44"/>
  <c r="H35" i="44"/>
  <c r="G35" i="44"/>
  <c r="F35" i="44"/>
  <c r="E35" i="44"/>
  <c r="D35" i="44"/>
  <c r="C14" i="44"/>
  <c r="C13" i="44"/>
  <c r="C12" i="44"/>
  <c r="C11" i="44"/>
  <c r="D153" i="44" l="1"/>
  <c r="C153" i="44"/>
  <c r="C373" i="44"/>
  <c r="C173" i="44"/>
  <c r="C288" i="44"/>
  <c r="C160" i="44"/>
  <c r="E173" i="44"/>
  <c r="C148" i="44"/>
  <c r="C152" i="44" s="1"/>
  <c r="E147" i="44"/>
  <c r="E153" i="44" s="1"/>
  <c r="E160" i="44"/>
  <c r="E166" i="44" s="1"/>
  <c r="C161" i="44"/>
  <c r="C165" i="44" s="1"/>
  <c r="C166" i="44" l="1"/>
  <c r="A256" i="43"/>
  <c r="CC215" i="43"/>
  <c r="M215" i="43" s="1"/>
  <c r="CC214" i="43"/>
  <c r="M214" i="43" s="1"/>
  <c r="CC210" i="43"/>
  <c r="CC209" i="43"/>
  <c r="CC208" i="43"/>
  <c r="CL177" i="43"/>
  <c r="CB177" i="43" s="1"/>
  <c r="AJ177" i="43" s="1"/>
  <c r="CK177" i="43"/>
  <c r="CC177" i="43"/>
  <c r="CA177" i="43"/>
  <c r="CL176" i="43"/>
  <c r="CK176" i="43"/>
  <c r="CC176" i="43"/>
  <c r="CB176" i="43"/>
  <c r="CA176" i="43"/>
  <c r="AJ176" i="43" s="1"/>
  <c r="CL175" i="43"/>
  <c r="CB175" i="43" s="1"/>
  <c r="AJ175" i="43" s="1"/>
  <c r="CK175" i="43"/>
  <c r="CC175" i="43"/>
  <c r="CA175" i="43"/>
  <c r="CL170" i="43"/>
  <c r="CK170" i="43"/>
  <c r="CC170" i="43"/>
  <c r="CB170" i="43"/>
  <c r="CA170" i="43"/>
  <c r="AJ170" i="43" s="1"/>
  <c r="CL169" i="43"/>
  <c r="CB169" i="43" s="1"/>
  <c r="AJ169" i="43" s="1"/>
  <c r="CK169" i="43"/>
  <c r="CC169" i="43"/>
  <c r="CA169" i="43"/>
  <c r="CL168" i="43"/>
  <c r="CK168" i="43"/>
  <c r="CC168" i="43"/>
  <c r="CB168" i="43"/>
  <c r="CA168" i="43"/>
  <c r="AJ168" i="43" s="1"/>
  <c r="CL167" i="43"/>
  <c r="CB167" i="43" s="1"/>
  <c r="AJ167" i="43" s="1"/>
  <c r="CK167" i="43"/>
  <c r="CC167" i="43"/>
  <c r="CA167" i="43"/>
  <c r="CL166" i="43"/>
  <c r="CK166" i="43"/>
  <c r="CC166" i="43"/>
  <c r="CB166" i="43"/>
  <c r="CA166" i="43"/>
  <c r="AJ166" i="43" s="1"/>
  <c r="CL165" i="43"/>
  <c r="CB165" i="43" s="1"/>
  <c r="AJ165" i="43" s="1"/>
  <c r="CK165" i="43"/>
  <c r="CC165" i="43"/>
  <c r="CA165" i="43"/>
  <c r="CL164" i="43"/>
  <c r="CK164" i="43"/>
  <c r="CC164" i="43"/>
  <c r="CB164" i="43"/>
  <c r="CA164" i="43"/>
  <c r="AJ164" i="43" s="1"/>
  <c r="CL163" i="43"/>
  <c r="CB163" i="43" s="1"/>
  <c r="AJ163" i="43" s="1"/>
  <c r="CK163" i="43"/>
  <c r="CC163" i="43"/>
  <c r="CA163" i="43"/>
  <c r="AR160" i="43"/>
  <c r="CN157" i="43"/>
  <c r="CD157" i="43" s="1"/>
  <c r="CM157" i="43"/>
  <c r="CC157" i="43" s="1"/>
  <c r="CL157" i="43"/>
  <c r="CB157" i="43" s="1"/>
  <c r="CK157" i="43"/>
  <c r="CA157" i="43" s="1"/>
  <c r="CG157" i="43"/>
  <c r="CN156" i="43"/>
  <c r="CM156" i="43"/>
  <c r="CL156" i="43"/>
  <c r="CB156" i="43" s="1"/>
  <c r="CK156" i="43"/>
  <c r="CA156" i="43" s="1"/>
  <c r="CG156" i="43"/>
  <c r="CD156" i="43"/>
  <c r="CC156" i="43"/>
  <c r="CN155" i="43"/>
  <c r="CM155" i="43"/>
  <c r="CL155" i="43"/>
  <c r="CK155" i="43"/>
  <c r="CG155" i="43"/>
  <c r="CD155" i="43"/>
  <c r="CC155" i="43"/>
  <c r="CB155" i="43"/>
  <c r="CA155" i="43"/>
  <c r="AS155" i="43" s="1"/>
  <c r="CN154" i="43"/>
  <c r="CM154" i="43"/>
  <c r="CC154" i="43" s="1"/>
  <c r="AS154" i="43" s="1"/>
  <c r="CL154" i="43"/>
  <c r="CK154" i="43"/>
  <c r="CG154" i="43"/>
  <c r="CD154" i="43"/>
  <c r="CB154" i="43"/>
  <c r="CA154" i="43"/>
  <c r="CN153" i="43"/>
  <c r="CD153" i="43" s="1"/>
  <c r="CM153" i="43"/>
  <c r="CL153" i="43"/>
  <c r="CK153" i="43"/>
  <c r="CA153" i="43" s="1"/>
  <c r="CG153" i="43"/>
  <c r="CC153" i="43"/>
  <c r="CB153" i="43"/>
  <c r="CN152" i="43"/>
  <c r="CM152" i="43"/>
  <c r="CC152" i="43" s="1"/>
  <c r="CL152" i="43"/>
  <c r="CB152" i="43" s="1"/>
  <c r="CK152" i="43"/>
  <c r="CG152" i="43"/>
  <c r="CD152" i="43"/>
  <c r="CA152" i="43"/>
  <c r="AS152" i="43" s="1"/>
  <c r="CN151" i="43"/>
  <c r="CD151" i="43" s="1"/>
  <c r="CM151" i="43"/>
  <c r="CC151" i="43" s="1"/>
  <c r="CL151" i="43"/>
  <c r="CK151" i="43"/>
  <c r="CA151" i="43" s="1"/>
  <c r="CG151" i="43"/>
  <c r="CB151" i="43"/>
  <c r="CN150" i="43"/>
  <c r="CM150" i="43"/>
  <c r="CL150" i="43"/>
  <c r="CB150" i="43" s="1"/>
  <c r="CK150" i="43"/>
  <c r="CA150" i="43" s="1"/>
  <c r="CG150" i="43"/>
  <c r="CD150" i="43"/>
  <c r="CC150" i="43"/>
  <c r="CN149" i="43"/>
  <c r="CD149" i="43" s="1"/>
  <c r="CM149" i="43"/>
  <c r="CL149" i="43"/>
  <c r="CK149" i="43"/>
  <c r="CG149" i="43"/>
  <c r="CC149" i="43"/>
  <c r="CB149" i="43"/>
  <c r="CA149" i="43"/>
  <c r="AS149" i="43" s="1"/>
  <c r="CN148" i="43"/>
  <c r="CD148" i="43" s="1"/>
  <c r="CM148" i="43"/>
  <c r="CC148" i="43" s="1"/>
  <c r="CL148" i="43"/>
  <c r="CB148" i="43" s="1"/>
  <c r="AS148" i="43" s="1"/>
  <c r="CK148" i="43"/>
  <c r="CG148" i="43"/>
  <c r="CA148" i="43"/>
  <c r="CN146" i="43"/>
  <c r="CD146" i="43" s="1"/>
  <c r="CM146" i="43"/>
  <c r="CL146" i="43"/>
  <c r="CB146" i="43" s="1"/>
  <c r="CK146" i="43"/>
  <c r="CA146" i="43" s="1"/>
  <c r="CG146" i="43"/>
  <c r="CC146" i="43"/>
  <c r="CN145" i="43"/>
  <c r="CM145" i="43"/>
  <c r="CC145" i="43" s="1"/>
  <c r="CL145" i="43"/>
  <c r="CB145" i="43" s="1"/>
  <c r="CK145" i="43"/>
  <c r="CG145" i="43"/>
  <c r="CD145" i="43"/>
  <c r="CA145" i="43"/>
  <c r="CN144" i="43"/>
  <c r="CD144" i="43" s="1"/>
  <c r="CM144" i="43"/>
  <c r="CC144" i="43" s="1"/>
  <c r="CL144" i="43"/>
  <c r="CK144" i="43"/>
  <c r="CA144" i="43" s="1"/>
  <c r="CG144" i="43"/>
  <c r="CB144" i="43"/>
  <c r="CN143" i="43"/>
  <c r="CM143" i="43"/>
  <c r="CL143" i="43"/>
  <c r="CB143" i="43" s="1"/>
  <c r="CK143" i="43"/>
  <c r="CA143" i="43" s="1"/>
  <c r="CG143" i="43"/>
  <c r="CD143" i="43"/>
  <c r="CC143" i="43"/>
  <c r="CN142" i="43"/>
  <c r="CD142" i="43" s="1"/>
  <c r="CM142" i="43"/>
  <c r="CL142" i="43"/>
  <c r="CK142" i="43"/>
  <c r="CG142" i="43"/>
  <c r="CC142" i="43"/>
  <c r="CB142" i="43"/>
  <c r="CA142" i="43"/>
  <c r="CN141" i="43"/>
  <c r="CD141" i="43" s="1"/>
  <c r="CM141" i="43"/>
  <c r="CC141" i="43" s="1"/>
  <c r="CL141" i="43"/>
  <c r="CB141" i="43" s="1"/>
  <c r="AS141" i="43" s="1"/>
  <c r="CK141" i="43"/>
  <c r="CG141" i="43"/>
  <c r="CA141" i="43"/>
  <c r="CN140" i="43"/>
  <c r="CD140" i="43" s="1"/>
  <c r="CM140" i="43"/>
  <c r="CL140" i="43"/>
  <c r="CB140" i="43" s="1"/>
  <c r="CK140" i="43"/>
  <c r="CA140" i="43" s="1"/>
  <c r="AS140" i="43" s="1"/>
  <c r="CG140" i="43"/>
  <c r="CC140" i="43"/>
  <c r="CN139" i="43"/>
  <c r="CM139" i="43"/>
  <c r="CC139" i="43" s="1"/>
  <c r="CL139" i="43"/>
  <c r="CB139" i="43" s="1"/>
  <c r="CK139" i="43"/>
  <c r="CG139" i="43"/>
  <c r="CD139" i="43"/>
  <c r="CA139" i="43"/>
  <c r="CN138" i="43"/>
  <c r="CD138" i="43" s="1"/>
  <c r="CM138" i="43"/>
  <c r="CC138" i="43" s="1"/>
  <c r="CL138" i="43"/>
  <c r="CK138" i="43"/>
  <c r="CA138" i="43" s="1"/>
  <c r="AS138" i="43" s="1"/>
  <c r="CG138" i="43"/>
  <c r="CB138" i="43"/>
  <c r="CN137" i="43"/>
  <c r="CM137" i="43"/>
  <c r="CL137" i="43"/>
  <c r="CB137" i="43" s="1"/>
  <c r="CK137" i="43"/>
  <c r="CA137" i="43" s="1"/>
  <c r="AS137" i="43" s="1"/>
  <c r="CG137" i="43"/>
  <c r="CD137" i="43"/>
  <c r="CC137" i="43"/>
  <c r="CP132" i="43"/>
  <c r="CO132" i="43"/>
  <c r="CN132" i="43"/>
  <c r="CD132" i="43" s="1"/>
  <c r="CM132" i="43"/>
  <c r="CL132" i="43"/>
  <c r="CK132" i="43"/>
  <c r="CG132" i="43"/>
  <c r="CF132" i="43"/>
  <c r="CE132" i="43"/>
  <c r="CC132" i="43"/>
  <c r="CB132" i="43"/>
  <c r="CA132" i="43"/>
  <c r="CP131" i="43"/>
  <c r="CO131" i="43"/>
  <c r="CE131" i="43" s="1"/>
  <c r="CN131" i="43"/>
  <c r="CM131" i="43"/>
  <c r="CL131" i="43"/>
  <c r="CK131" i="43"/>
  <c r="CA131" i="43" s="1"/>
  <c r="CG131" i="43"/>
  <c r="CF131" i="43"/>
  <c r="CD131" i="43"/>
  <c r="CC131" i="43"/>
  <c r="CB131" i="43"/>
  <c r="CP130" i="43"/>
  <c r="CF130" i="43" s="1"/>
  <c r="CO130" i="43"/>
  <c r="CN130" i="43"/>
  <c r="CM130" i="43"/>
  <c r="CL130" i="43"/>
  <c r="CB130" i="43" s="1"/>
  <c r="CK130" i="43"/>
  <c r="CA130" i="43" s="1"/>
  <c r="CG130" i="43"/>
  <c r="CE130" i="43"/>
  <c r="CD130" i="43"/>
  <c r="CC130" i="43"/>
  <c r="CS125" i="43"/>
  <c r="CR125" i="43"/>
  <c r="CH125" i="43" s="1"/>
  <c r="CQ125" i="43"/>
  <c r="CP125" i="43"/>
  <c r="CF125" i="43" s="1"/>
  <c r="CO125" i="43"/>
  <c r="CE125" i="43" s="1"/>
  <c r="CN125" i="43"/>
  <c r="CM125" i="43"/>
  <c r="CL125" i="43"/>
  <c r="CK125" i="43"/>
  <c r="CA125" i="43" s="1"/>
  <c r="CI125" i="43"/>
  <c r="CG125" i="43"/>
  <c r="CD125" i="43"/>
  <c r="CC125" i="43"/>
  <c r="CB125" i="43"/>
  <c r="CS124" i="43"/>
  <c r="CR124" i="43"/>
  <c r="CQ124" i="43"/>
  <c r="CG124" i="43" s="1"/>
  <c r="CP124" i="43"/>
  <c r="CF124" i="43" s="1"/>
  <c r="CO124" i="43"/>
  <c r="CN124" i="43"/>
  <c r="CM124" i="43"/>
  <c r="CL124" i="43"/>
  <c r="CK124" i="43"/>
  <c r="CA124" i="43" s="1"/>
  <c r="CJ124" i="43"/>
  <c r="CI124" i="43"/>
  <c r="CH124" i="43"/>
  <c r="CE124" i="43"/>
  <c r="CD124" i="43"/>
  <c r="CC124" i="43"/>
  <c r="CB124" i="43"/>
  <c r="CS123" i="43"/>
  <c r="CR123" i="43"/>
  <c r="CH123" i="43" s="1"/>
  <c r="CQ123" i="43"/>
  <c r="CG123" i="43" s="1"/>
  <c r="CP123" i="43"/>
  <c r="CF123" i="43" s="1"/>
  <c r="CO123" i="43"/>
  <c r="CN123" i="43"/>
  <c r="CM123" i="43"/>
  <c r="CL123" i="43"/>
  <c r="CB123" i="43" s="1"/>
  <c r="CK123" i="43"/>
  <c r="CA123" i="43" s="1"/>
  <c r="CJ123" i="43"/>
  <c r="CI123" i="43"/>
  <c r="CE123" i="43"/>
  <c r="CD123" i="43"/>
  <c r="CC123" i="43"/>
  <c r="CR119" i="43"/>
  <c r="CQ119" i="43"/>
  <c r="CG119" i="43" s="1"/>
  <c r="CP119" i="43"/>
  <c r="CF119" i="43" s="1"/>
  <c r="CO119" i="43"/>
  <c r="CE119" i="43" s="1"/>
  <c r="CN119" i="43"/>
  <c r="CM119" i="43"/>
  <c r="CL119" i="43"/>
  <c r="CB119" i="43" s="1"/>
  <c r="CK119" i="43"/>
  <c r="CA119" i="43" s="1"/>
  <c r="CH119" i="43"/>
  <c r="CD119" i="43"/>
  <c r="CC119" i="43"/>
  <c r="CR118" i="43"/>
  <c r="CQ118" i="43"/>
  <c r="CG118" i="43" s="1"/>
  <c r="CP118" i="43"/>
  <c r="CO118" i="43"/>
  <c r="CE118" i="43" s="1"/>
  <c r="CN118" i="43"/>
  <c r="CD118" i="43" s="1"/>
  <c r="CM118" i="43"/>
  <c r="CL118" i="43"/>
  <c r="CK118" i="43"/>
  <c r="CJ118" i="43"/>
  <c r="CH118" i="43"/>
  <c r="CF118" i="43"/>
  <c r="CC118" i="43"/>
  <c r="CB118" i="43"/>
  <c r="CA118" i="43"/>
  <c r="CR117" i="43"/>
  <c r="CQ117" i="43"/>
  <c r="CP117" i="43"/>
  <c r="CO117" i="43"/>
  <c r="CE117" i="43" s="1"/>
  <c r="CN117" i="43"/>
  <c r="CD117" i="43" s="1"/>
  <c r="CM117" i="43"/>
  <c r="CL117" i="43"/>
  <c r="CK117" i="43"/>
  <c r="CJ117" i="43"/>
  <c r="CH117" i="43"/>
  <c r="CG117" i="43"/>
  <c r="CF117" i="43"/>
  <c r="CC117" i="43"/>
  <c r="CB117" i="43"/>
  <c r="CA117" i="43"/>
  <c r="CR116" i="43"/>
  <c r="CQ116" i="43"/>
  <c r="CP116" i="43"/>
  <c r="CO116" i="43"/>
  <c r="CE116" i="43" s="1"/>
  <c r="CN116" i="43"/>
  <c r="CM116" i="43"/>
  <c r="CC116" i="43" s="1"/>
  <c r="CL116" i="43"/>
  <c r="CB116" i="43" s="1"/>
  <c r="CK116" i="43"/>
  <c r="CJ116" i="43"/>
  <c r="CH116" i="43"/>
  <c r="CG116" i="43"/>
  <c r="CF116" i="43"/>
  <c r="CD116" i="43"/>
  <c r="CA116" i="43"/>
  <c r="CP110" i="43"/>
  <c r="CF110" i="43" s="1"/>
  <c r="CO110" i="43"/>
  <c r="CE110" i="43" s="1"/>
  <c r="CN110" i="43"/>
  <c r="CM110" i="43"/>
  <c r="CC110" i="43" s="1"/>
  <c r="AV110" i="43" s="1"/>
  <c r="CD110" i="43"/>
  <c r="CP109" i="43"/>
  <c r="CO109" i="43"/>
  <c r="CN109" i="43"/>
  <c r="CD109" i="43" s="1"/>
  <c r="CM109" i="43"/>
  <c r="CC109" i="43" s="1"/>
  <c r="AV109" i="43" s="1"/>
  <c r="CF109" i="43"/>
  <c r="CE109" i="43"/>
  <c r="CP108" i="43"/>
  <c r="CF108" i="43" s="1"/>
  <c r="CO108" i="43"/>
  <c r="CN108" i="43"/>
  <c r="CM108" i="43"/>
  <c r="CE108" i="43"/>
  <c r="CD108" i="43"/>
  <c r="CC108" i="43"/>
  <c r="CP107" i="43"/>
  <c r="CF107" i="43" s="1"/>
  <c r="CO107" i="43"/>
  <c r="CN107" i="43"/>
  <c r="CD107" i="43" s="1"/>
  <c r="CM107" i="43"/>
  <c r="CC107" i="43" s="1"/>
  <c r="AV107" i="43" s="1"/>
  <c r="CE107" i="43"/>
  <c r="CP106" i="43"/>
  <c r="CF106" i="43" s="1"/>
  <c r="CO106" i="43"/>
  <c r="CE106" i="43" s="1"/>
  <c r="CN106" i="43"/>
  <c r="CM106" i="43"/>
  <c r="CC106" i="43" s="1"/>
  <c r="AV106" i="43" s="1"/>
  <c r="CD106" i="43"/>
  <c r="CP105" i="43"/>
  <c r="CO105" i="43"/>
  <c r="CN105" i="43"/>
  <c r="CD105" i="43" s="1"/>
  <c r="CM105" i="43"/>
  <c r="CC105" i="43" s="1"/>
  <c r="AV105" i="43" s="1"/>
  <c r="CF105" i="43"/>
  <c r="CE105" i="43"/>
  <c r="CP104" i="43"/>
  <c r="CF104" i="43" s="1"/>
  <c r="CO104" i="43"/>
  <c r="CN104" i="43"/>
  <c r="CM104" i="43"/>
  <c r="CE104" i="43"/>
  <c r="CD104" i="43"/>
  <c r="CC104" i="43"/>
  <c r="AV104" i="43" s="1"/>
  <c r="CP103" i="43"/>
  <c r="CF103" i="43" s="1"/>
  <c r="CO103" i="43"/>
  <c r="CN103" i="43"/>
  <c r="CD103" i="43" s="1"/>
  <c r="CM103" i="43"/>
  <c r="CC103" i="43" s="1"/>
  <c r="AV103" i="43" s="1"/>
  <c r="CE103" i="43"/>
  <c r="CP102" i="43"/>
  <c r="CF102" i="43" s="1"/>
  <c r="CO102" i="43"/>
  <c r="CE102" i="43" s="1"/>
  <c r="CN102" i="43"/>
  <c r="CM102" i="43"/>
  <c r="CC102" i="43" s="1"/>
  <c r="CD102" i="43"/>
  <c r="CR96" i="43"/>
  <c r="CQ96" i="43"/>
  <c r="CP96" i="43"/>
  <c r="CO96" i="43"/>
  <c r="CE96" i="43" s="1"/>
  <c r="CN96" i="43"/>
  <c r="CD96" i="43" s="1"/>
  <c r="CM96" i="43"/>
  <c r="CC96" i="43" s="1"/>
  <c r="AR96" i="43" s="1"/>
  <c r="CL96" i="43"/>
  <c r="CH96" i="43"/>
  <c r="CG96" i="43"/>
  <c r="CF96" i="43"/>
  <c r="CB96" i="43"/>
  <c r="CR95" i="43"/>
  <c r="CH95" i="43" s="1"/>
  <c r="CQ95" i="43"/>
  <c r="CG95" i="43" s="1"/>
  <c r="CP95" i="43"/>
  <c r="CF95" i="43" s="1"/>
  <c r="CO95" i="43"/>
  <c r="CN95" i="43"/>
  <c r="CM95" i="43"/>
  <c r="CL95" i="43"/>
  <c r="CE95" i="43"/>
  <c r="CD95" i="43"/>
  <c r="CC95" i="43"/>
  <c r="CB95" i="43"/>
  <c r="CR94" i="43"/>
  <c r="CQ94" i="43"/>
  <c r="CP94" i="43"/>
  <c r="CO94" i="43"/>
  <c r="CN94" i="43"/>
  <c r="CM94" i="43"/>
  <c r="CC94" i="43" s="1"/>
  <c r="AR94" i="43" s="1"/>
  <c r="CL94" i="43"/>
  <c r="CH94" i="43"/>
  <c r="CG94" i="43"/>
  <c r="CF94" i="43"/>
  <c r="CE94" i="43"/>
  <c r="CD94" i="43"/>
  <c r="CB94" i="43"/>
  <c r="CR93" i="43"/>
  <c r="CQ93" i="43"/>
  <c r="CP93" i="43"/>
  <c r="CF93" i="43" s="1"/>
  <c r="CO93" i="43"/>
  <c r="CN93" i="43"/>
  <c r="CM93" i="43"/>
  <c r="CL93" i="43"/>
  <c r="CB93" i="43" s="1"/>
  <c r="AR93" i="43" s="1"/>
  <c r="CH93" i="43"/>
  <c r="CG93" i="43"/>
  <c r="CE93" i="43"/>
  <c r="CD93" i="43"/>
  <c r="CC93" i="43"/>
  <c r="CR92" i="43"/>
  <c r="CQ92" i="43"/>
  <c r="CP92" i="43"/>
  <c r="CO92" i="43"/>
  <c r="CE92" i="43" s="1"/>
  <c r="CN92" i="43"/>
  <c r="CD92" i="43" s="1"/>
  <c r="CM92" i="43"/>
  <c r="CC92" i="43" s="1"/>
  <c r="AR92" i="43" s="1"/>
  <c r="CL92" i="43"/>
  <c r="CH92" i="43"/>
  <c r="CG92" i="43"/>
  <c r="CF92" i="43"/>
  <c r="CB92" i="43"/>
  <c r="CR91" i="43"/>
  <c r="CH91" i="43" s="1"/>
  <c r="CQ91" i="43"/>
  <c r="CG91" i="43" s="1"/>
  <c r="CP91" i="43"/>
  <c r="CF91" i="43" s="1"/>
  <c r="CO91" i="43"/>
  <c r="CN91" i="43"/>
  <c r="CM91" i="43"/>
  <c r="CL91" i="43"/>
  <c r="CE91" i="43"/>
  <c r="CD91" i="43"/>
  <c r="CC91" i="43"/>
  <c r="CB91" i="43"/>
  <c r="CR90" i="43"/>
  <c r="CQ90" i="43"/>
  <c r="CP90" i="43"/>
  <c r="CO90" i="43"/>
  <c r="CN90" i="43"/>
  <c r="CM90" i="43"/>
  <c r="CC90" i="43" s="1"/>
  <c r="AR90" i="43" s="1"/>
  <c r="CL90" i="43"/>
  <c r="CH90" i="43"/>
  <c r="CG90" i="43"/>
  <c r="CF90" i="43"/>
  <c r="CE90" i="43"/>
  <c r="CD90" i="43"/>
  <c r="CB90" i="43"/>
  <c r="CR89" i="43"/>
  <c r="CQ89" i="43"/>
  <c r="CP89" i="43"/>
  <c r="CF89" i="43" s="1"/>
  <c r="CO89" i="43"/>
  <c r="CN89" i="43"/>
  <c r="CM89" i="43"/>
  <c r="CL89" i="43"/>
  <c r="CB89" i="43" s="1"/>
  <c r="CH89" i="43"/>
  <c r="CG89" i="43"/>
  <c r="CE89" i="43"/>
  <c r="CD89" i="43"/>
  <c r="CC89" i="43"/>
  <c r="CR88" i="43"/>
  <c r="CQ88" i="43"/>
  <c r="CP88" i="43"/>
  <c r="CO88" i="43"/>
  <c r="CE88" i="43" s="1"/>
  <c r="CN88" i="43"/>
  <c r="CD88" i="43" s="1"/>
  <c r="CM88" i="43"/>
  <c r="CC88" i="43" s="1"/>
  <c r="CL88" i="43"/>
  <c r="CH88" i="43"/>
  <c r="CG88" i="43"/>
  <c r="CF88" i="43"/>
  <c r="CB88" i="43"/>
  <c r="CR87" i="43"/>
  <c r="CH87" i="43" s="1"/>
  <c r="CQ87" i="43"/>
  <c r="CG87" i="43" s="1"/>
  <c r="CP87" i="43"/>
  <c r="CF87" i="43" s="1"/>
  <c r="CO87" i="43"/>
  <c r="CN87" i="43"/>
  <c r="CM87" i="43"/>
  <c r="CL87" i="43"/>
  <c r="CE87" i="43"/>
  <c r="CD87" i="43"/>
  <c r="CC87" i="43"/>
  <c r="CB87" i="43"/>
  <c r="AR87" i="43" s="1"/>
  <c r="CR86" i="43"/>
  <c r="CQ86" i="43"/>
  <c r="CP86" i="43"/>
  <c r="CO86" i="43"/>
  <c r="CN86" i="43"/>
  <c r="CM86" i="43"/>
  <c r="CC86" i="43" s="1"/>
  <c r="AR86" i="43" s="1"/>
  <c r="CL86" i="43"/>
  <c r="CH86" i="43"/>
  <c r="CG86" i="43"/>
  <c r="CF86" i="43"/>
  <c r="CE86" i="43"/>
  <c r="CD86" i="43"/>
  <c r="CB86" i="43"/>
  <c r="CR85" i="43"/>
  <c r="CQ85" i="43"/>
  <c r="CP85" i="43"/>
  <c r="CF85" i="43" s="1"/>
  <c r="CO85" i="43"/>
  <c r="CN85" i="43"/>
  <c r="CM85" i="43"/>
  <c r="CL85" i="43"/>
  <c r="CB85" i="43" s="1"/>
  <c r="CH85" i="43"/>
  <c r="CG85" i="43"/>
  <c r="CE85" i="43"/>
  <c r="CD85" i="43"/>
  <c r="CC85" i="43"/>
  <c r="CR84" i="43"/>
  <c r="CQ84" i="43"/>
  <c r="CP84" i="43"/>
  <c r="CO84" i="43"/>
  <c r="CE84" i="43" s="1"/>
  <c r="CN84" i="43"/>
  <c r="CD84" i="43" s="1"/>
  <c r="CM84" i="43"/>
  <c r="CC84" i="43" s="1"/>
  <c r="CL84" i="43"/>
  <c r="CH84" i="43"/>
  <c r="CG84" i="43"/>
  <c r="CF84" i="43"/>
  <c r="CB84" i="43"/>
  <c r="CR83" i="43"/>
  <c r="CH83" i="43" s="1"/>
  <c r="CQ83" i="43"/>
  <c r="CG83" i="43" s="1"/>
  <c r="CP83" i="43"/>
  <c r="CF83" i="43" s="1"/>
  <c r="CO83" i="43"/>
  <c r="CN83" i="43"/>
  <c r="CM83" i="43"/>
  <c r="CL83" i="43"/>
  <c r="CE83" i="43"/>
  <c r="CD83" i="43"/>
  <c r="CC83" i="43"/>
  <c r="CB83" i="43"/>
  <c r="AR83" i="43" s="1"/>
  <c r="CR82" i="43"/>
  <c r="CQ82" i="43"/>
  <c r="CP82" i="43"/>
  <c r="CO82" i="43"/>
  <c r="CN82" i="43"/>
  <c r="CM82" i="43"/>
  <c r="CC82" i="43" s="1"/>
  <c r="AR82" i="43" s="1"/>
  <c r="CL82" i="43"/>
  <c r="CH82" i="43"/>
  <c r="CG82" i="43"/>
  <c r="CF82" i="43"/>
  <c r="CE82" i="43"/>
  <c r="CD82" i="43"/>
  <c r="CB82" i="43"/>
  <c r="CR81" i="43"/>
  <c r="CQ81" i="43"/>
  <c r="CP81" i="43"/>
  <c r="CF81" i="43" s="1"/>
  <c r="CO81" i="43"/>
  <c r="CN81" i="43"/>
  <c r="CM81" i="43"/>
  <c r="CL81" i="43"/>
  <c r="CB81" i="43" s="1"/>
  <c r="AR81" i="43" s="1"/>
  <c r="CH81" i="43"/>
  <c r="CG81" i="43"/>
  <c r="CE81" i="43"/>
  <c r="CD81" i="43"/>
  <c r="CC81" i="43"/>
  <c r="CR80" i="43"/>
  <c r="CQ80" i="43"/>
  <c r="CP80" i="43"/>
  <c r="CO80" i="43"/>
  <c r="CE80" i="43" s="1"/>
  <c r="CN80" i="43"/>
  <c r="CD80" i="43" s="1"/>
  <c r="CM80" i="43"/>
  <c r="CC80" i="43" s="1"/>
  <c r="AR80" i="43" s="1"/>
  <c r="CL80" i="43"/>
  <c r="CH80" i="43"/>
  <c r="CG80" i="43"/>
  <c r="CF80" i="43"/>
  <c r="CB80" i="43"/>
  <c r="CR79" i="43"/>
  <c r="CH79" i="43" s="1"/>
  <c r="CQ79" i="43"/>
  <c r="CG79" i="43" s="1"/>
  <c r="CP79" i="43"/>
  <c r="CF79" i="43" s="1"/>
  <c r="CO79" i="43"/>
  <c r="CN79" i="43"/>
  <c r="CM79" i="43"/>
  <c r="CL79" i="43"/>
  <c r="CE79" i="43"/>
  <c r="CD79" i="43"/>
  <c r="CC79" i="43"/>
  <c r="CB79" i="43"/>
  <c r="AR79" i="43" s="1"/>
  <c r="CR78" i="43"/>
  <c r="CQ78" i="43"/>
  <c r="CP78" i="43"/>
  <c r="CO78" i="43"/>
  <c r="CN78" i="43"/>
  <c r="CM78" i="43"/>
  <c r="CC78" i="43" s="1"/>
  <c r="AR78" i="43" s="1"/>
  <c r="CL78" i="43"/>
  <c r="CH78" i="43"/>
  <c r="CG78" i="43"/>
  <c r="CF78" i="43"/>
  <c r="CE78" i="43"/>
  <c r="CD78" i="43"/>
  <c r="CB78" i="43"/>
  <c r="CR77" i="43"/>
  <c r="CQ77" i="43"/>
  <c r="CP77" i="43"/>
  <c r="CF77" i="43" s="1"/>
  <c r="CO77" i="43"/>
  <c r="CN77" i="43"/>
  <c r="CM77" i="43"/>
  <c r="CL77" i="43"/>
  <c r="CB77" i="43" s="1"/>
  <c r="AR77" i="43" s="1"/>
  <c r="CH77" i="43"/>
  <c r="CG77" i="43"/>
  <c r="CE77" i="43"/>
  <c r="CD77" i="43"/>
  <c r="CC77" i="43"/>
  <c r="CR76" i="43"/>
  <c r="CQ76" i="43"/>
  <c r="CP76" i="43"/>
  <c r="CO76" i="43"/>
  <c r="CE76" i="43" s="1"/>
  <c r="CN76" i="43"/>
  <c r="CD76" i="43" s="1"/>
  <c r="CM76" i="43"/>
  <c r="CC76" i="43" s="1"/>
  <c r="AR76" i="43" s="1"/>
  <c r="CL76" i="43"/>
  <c r="CH76" i="43"/>
  <c r="CG76" i="43"/>
  <c r="CF76" i="43"/>
  <c r="CB76" i="43"/>
  <c r="CR75" i="43"/>
  <c r="CH75" i="43" s="1"/>
  <c r="CQ75" i="43"/>
  <c r="CG75" i="43" s="1"/>
  <c r="CP75" i="43"/>
  <c r="CF75" i="43" s="1"/>
  <c r="CO75" i="43"/>
  <c r="CN75" i="43"/>
  <c r="CM75" i="43"/>
  <c r="CL75" i="43"/>
  <c r="CE75" i="43"/>
  <c r="CD75" i="43"/>
  <c r="CC75" i="43"/>
  <c r="CB75" i="43"/>
  <c r="CR74" i="43"/>
  <c r="CQ74" i="43"/>
  <c r="CP74" i="43"/>
  <c r="CO74" i="43"/>
  <c r="CN74" i="43"/>
  <c r="CM74" i="43"/>
  <c r="CC74" i="43" s="1"/>
  <c r="AR74" i="43" s="1"/>
  <c r="CL74" i="43"/>
  <c r="CH74" i="43"/>
  <c r="CG74" i="43"/>
  <c r="CF74" i="43"/>
  <c r="CE74" i="43"/>
  <c r="CD74" i="43"/>
  <c r="CB74" i="43"/>
  <c r="CR73" i="43"/>
  <c r="CQ73" i="43"/>
  <c r="CP73" i="43"/>
  <c r="CF73" i="43" s="1"/>
  <c r="CO73" i="43"/>
  <c r="CN73" i="43"/>
  <c r="CM73" i="43"/>
  <c r="CL73" i="43"/>
  <c r="CB73" i="43" s="1"/>
  <c r="AR73" i="43" s="1"/>
  <c r="CH73" i="43"/>
  <c r="CG73" i="43"/>
  <c r="CE73" i="43"/>
  <c r="CD73" i="43"/>
  <c r="CC73" i="43"/>
  <c r="CR72" i="43"/>
  <c r="CQ72" i="43"/>
  <c r="CP72" i="43"/>
  <c r="CO72" i="43"/>
  <c r="CE72" i="43" s="1"/>
  <c r="CN72" i="43"/>
  <c r="CD72" i="43" s="1"/>
  <c r="CM72" i="43"/>
  <c r="CC72" i="43" s="1"/>
  <c r="AR72" i="43" s="1"/>
  <c r="CL72" i="43"/>
  <c r="CH72" i="43"/>
  <c r="CG72" i="43"/>
  <c r="CF72" i="43"/>
  <c r="CB72" i="43"/>
  <c r="CR71" i="43"/>
  <c r="CH71" i="43" s="1"/>
  <c r="CQ71" i="43"/>
  <c r="CG71" i="43" s="1"/>
  <c r="CP71" i="43"/>
  <c r="CF71" i="43" s="1"/>
  <c r="CO71" i="43"/>
  <c r="CN71" i="43"/>
  <c r="CM71" i="43"/>
  <c r="CL71" i="43"/>
  <c r="CE71" i="43"/>
  <c r="CD71" i="43"/>
  <c r="CC71" i="43"/>
  <c r="CB71" i="43"/>
  <c r="CR70" i="43"/>
  <c r="CQ70" i="43"/>
  <c r="CP70" i="43"/>
  <c r="CO70" i="43"/>
  <c r="CN70" i="43"/>
  <c r="CM70" i="43"/>
  <c r="CC70" i="43" s="1"/>
  <c r="AR70" i="43" s="1"/>
  <c r="CL70" i="43"/>
  <c r="CH70" i="43"/>
  <c r="CG70" i="43"/>
  <c r="CF70" i="43"/>
  <c r="CE70" i="43"/>
  <c r="CD70" i="43"/>
  <c r="CB70" i="43"/>
  <c r="CR69" i="43"/>
  <c r="CQ69" i="43"/>
  <c r="CP69" i="43"/>
  <c r="CF69" i="43" s="1"/>
  <c r="CO69" i="43"/>
  <c r="CN69" i="43"/>
  <c r="CM69" i="43"/>
  <c r="CL69" i="43"/>
  <c r="CB69" i="43" s="1"/>
  <c r="CH69" i="43"/>
  <c r="CG69" i="43"/>
  <c r="CE69" i="43"/>
  <c r="CD69" i="43"/>
  <c r="CC69" i="43"/>
  <c r="CR68" i="43"/>
  <c r="CQ68" i="43"/>
  <c r="CP68" i="43"/>
  <c r="CO68" i="43"/>
  <c r="CE68" i="43" s="1"/>
  <c r="CN68" i="43"/>
  <c r="CD68" i="43" s="1"/>
  <c r="CM68" i="43"/>
  <c r="CC68" i="43" s="1"/>
  <c r="CL68" i="43"/>
  <c r="CH68" i="43"/>
  <c r="CG68" i="43"/>
  <c r="CF68" i="43"/>
  <c r="CB68" i="43"/>
  <c r="CR67" i="43"/>
  <c r="CH67" i="43" s="1"/>
  <c r="CQ67" i="43"/>
  <c r="CG67" i="43" s="1"/>
  <c r="CP67" i="43"/>
  <c r="CF67" i="43" s="1"/>
  <c r="CO67" i="43"/>
  <c r="CN67" i="43"/>
  <c r="CM67" i="43"/>
  <c r="CL67" i="43"/>
  <c r="CE67" i="43"/>
  <c r="CD67" i="43"/>
  <c r="CC67" i="43"/>
  <c r="CB67" i="43"/>
  <c r="CR66" i="43"/>
  <c r="CQ66" i="43"/>
  <c r="CP66" i="43"/>
  <c r="CO66" i="43"/>
  <c r="CN66" i="43"/>
  <c r="CM66" i="43"/>
  <c r="CC66" i="43" s="1"/>
  <c r="AR66" i="43" s="1"/>
  <c r="CL66" i="43"/>
  <c r="CH66" i="43"/>
  <c r="CG66" i="43"/>
  <c r="CF66" i="43"/>
  <c r="CE66" i="43"/>
  <c r="CD66" i="43"/>
  <c r="CB66" i="43"/>
  <c r="CR65" i="43"/>
  <c r="CQ65" i="43"/>
  <c r="CP65" i="43"/>
  <c r="CF65" i="43" s="1"/>
  <c r="CO65" i="43"/>
  <c r="CN65" i="43"/>
  <c r="CM65" i="43"/>
  <c r="CL65" i="43"/>
  <c r="CB65" i="43" s="1"/>
  <c r="CH65" i="43"/>
  <c r="CG65" i="43"/>
  <c r="CE65" i="43"/>
  <c r="CD65" i="43"/>
  <c r="CC65" i="43"/>
  <c r="CR64" i="43"/>
  <c r="CQ64" i="43"/>
  <c r="CP64" i="43"/>
  <c r="CO64" i="43"/>
  <c r="CE64" i="43" s="1"/>
  <c r="CN64" i="43"/>
  <c r="CD64" i="43" s="1"/>
  <c r="CM64" i="43"/>
  <c r="CC64" i="43" s="1"/>
  <c r="CL64" i="43"/>
  <c r="CH64" i="43"/>
  <c r="CG64" i="43"/>
  <c r="CF64" i="43"/>
  <c r="CB64" i="43"/>
  <c r="CR63" i="43"/>
  <c r="CH63" i="43" s="1"/>
  <c r="CQ63" i="43"/>
  <c r="CG63" i="43" s="1"/>
  <c r="CP63" i="43"/>
  <c r="CF63" i="43" s="1"/>
  <c r="CO63" i="43"/>
  <c r="CN63" i="43"/>
  <c r="CM63" i="43"/>
  <c r="CL63" i="43"/>
  <c r="CE63" i="43"/>
  <c r="CD63" i="43"/>
  <c r="CC63" i="43"/>
  <c r="CB63" i="43"/>
  <c r="AR63" i="43" s="1"/>
  <c r="CR62" i="43"/>
  <c r="CQ62" i="43"/>
  <c r="CP62" i="43"/>
  <c r="CO62" i="43"/>
  <c r="CN62" i="43"/>
  <c r="CM62" i="43"/>
  <c r="CC62" i="43" s="1"/>
  <c r="AR62" i="43" s="1"/>
  <c r="CL62" i="43"/>
  <c r="CH62" i="43"/>
  <c r="CG62" i="43"/>
  <c r="CF62" i="43"/>
  <c r="CE62" i="43"/>
  <c r="CD62" i="43"/>
  <c r="CB62" i="43"/>
  <c r="CR61" i="43"/>
  <c r="CQ61" i="43"/>
  <c r="CP61" i="43"/>
  <c r="CF61" i="43" s="1"/>
  <c r="CO61" i="43"/>
  <c r="CN61" i="43"/>
  <c r="CM61" i="43"/>
  <c r="CL61" i="43"/>
  <c r="CB61" i="43" s="1"/>
  <c r="CH61" i="43"/>
  <c r="CG61" i="43"/>
  <c r="CE61" i="43"/>
  <c r="CD61" i="43"/>
  <c r="CC61" i="43"/>
  <c r="CR60" i="43"/>
  <c r="CQ60" i="43"/>
  <c r="CP60" i="43"/>
  <c r="CO60" i="43"/>
  <c r="CE60" i="43" s="1"/>
  <c r="CN60" i="43"/>
  <c r="CD60" i="43" s="1"/>
  <c r="CM60" i="43"/>
  <c r="CC60" i="43" s="1"/>
  <c r="CL60" i="43"/>
  <c r="CH60" i="43"/>
  <c r="CG60" i="43"/>
  <c r="CF60" i="43"/>
  <c r="CB60" i="43"/>
  <c r="CR59" i="43"/>
  <c r="CH59" i="43" s="1"/>
  <c r="CQ59" i="43"/>
  <c r="CG59" i="43" s="1"/>
  <c r="CP59" i="43"/>
  <c r="CF59" i="43" s="1"/>
  <c r="CO59" i="43"/>
  <c r="CN59" i="43"/>
  <c r="CM59" i="43"/>
  <c r="CL59" i="43"/>
  <c r="CE59" i="43"/>
  <c r="CD59" i="43"/>
  <c r="CC59" i="43"/>
  <c r="CB59" i="43"/>
  <c r="AR59" i="43" s="1"/>
  <c r="CR58" i="43"/>
  <c r="CQ58" i="43"/>
  <c r="CP58" i="43"/>
  <c r="CO58" i="43"/>
  <c r="CN58" i="43"/>
  <c r="CM58" i="43"/>
  <c r="CC58" i="43" s="1"/>
  <c r="AR58" i="43" s="1"/>
  <c r="CL58" i="43"/>
  <c r="CH58" i="43"/>
  <c r="CG58" i="43"/>
  <c r="CF58" i="43"/>
  <c r="CE58" i="43"/>
  <c r="CD58" i="43"/>
  <c r="CB58" i="43"/>
  <c r="CR57" i="43"/>
  <c r="CQ57" i="43"/>
  <c r="CP57" i="43"/>
  <c r="CF57" i="43" s="1"/>
  <c r="CO57" i="43"/>
  <c r="CN57" i="43"/>
  <c r="CM57" i="43"/>
  <c r="CL57" i="43"/>
  <c r="CB57" i="43" s="1"/>
  <c r="CH57" i="43"/>
  <c r="CG57" i="43"/>
  <c r="CE57" i="43"/>
  <c r="CD57" i="43"/>
  <c r="CC57" i="43"/>
  <c r="CR56" i="43"/>
  <c r="CQ56" i="43"/>
  <c r="CP56" i="43"/>
  <c r="CO56" i="43"/>
  <c r="CE56" i="43" s="1"/>
  <c r="CN56" i="43"/>
  <c r="CD56" i="43" s="1"/>
  <c r="CM56" i="43"/>
  <c r="CC56" i="43" s="1"/>
  <c r="CL56" i="43"/>
  <c r="CH56" i="43"/>
  <c r="CG56" i="43"/>
  <c r="CF56" i="43"/>
  <c r="CB56" i="43"/>
  <c r="CR55" i="43"/>
  <c r="CH55" i="43" s="1"/>
  <c r="CQ55" i="43"/>
  <c r="CG55" i="43" s="1"/>
  <c r="CP55" i="43"/>
  <c r="CF55" i="43" s="1"/>
  <c r="CO55" i="43"/>
  <c r="CN55" i="43"/>
  <c r="CM55" i="43"/>
  <c r="CL55" i="43"/>
  <c r="CE55" i="43"/>
  <c r="CD55" i="43"/>
  <c r="CC55" i="43"/>
  <c r="CB55" i="43"/>
  <c r="CR54" i="43"/>
  <c r="CQ54" i="43"/>
  <c r="CP54" i="43"/>
  <c r="CO54" i="43"/>
  <c r="CN54" i="43"/>
  <c r="CM54" i="43"/>
  <c r="CC54" i="43" s="1"/>
  <c r="AR54" i="43" s="1"/>
  <c r="CL54" i="43"/>
  <c r="CH54" i="43"/>
  <c r="CG54" i="43"/>
  <c r="CF54" i="43"/>
  <c r="CE54" i="43"/>
  <c r="CD54" i="43"/>
  <c r="CB54" i="43"/>
  <c r="CR53" i="43"/>
  <c r="CQ53" i="43"/>
  <c r="CP53" i="43"/>
  <c r="CF53" i="43" s="1"/>
  <c r="CO53" i="43"/>
  <c r="CN53" i="43"/>
  <c r="CM53" i="43"/>
  <c r="CL53" i="43"/>
  <c r="CB53" i="43" s="1"/>
  <c r="AR53" i="43" s="1"/>
  <c r="CH53" i="43"/>
  <c r="CG53" i="43"/>
  <c r="CE53" i="43"/>
  <c r="CD53" i="43"/>
  <c r="CC53" i="43"/>
  <c r="CR52" i="43"/>
  <c r="CQ52" i="43"/>
  <c r="CP52" i="43"/>
  <c r="CO52" i="43"/>
  <c r="CE52" i="43" s="1"/>
  <c r="CN52" i="43"/>
  <c r="CD52" i="43" s="1"/>
  <c r="CM52" i="43"/>
  <c r="CC52" i="43" s="1"/>
  <c r="AR52" i="43" s="1"/>
  <c r="CL52" i="43"/>
  <c r="CH52" i="43"/>
  <c r="CG52" i="43"/>
  <c r="CF52" i="43"/>
  <c r="CB52" i="43"/>
  <c r="CR51" i="43"/>
  <c r="CH51" i="43" s="1"/>
  <c r="CQ51" i="43"/>
  <c r="CG51" i="43" s="1"/>
  <c r="CP51" i="43"/>
  <c r="CF51" i="43" s="1"/>
  <c r="CO51" i="43"/>
  <c r="CN51" i="43"/>
  <c r="CM51" i="43"/>
  <c r="CL51" i="43"/>
  <c r="CE51" i="43"/>
  <c r="CD51" i="43"/>
  <c r="CC51" i="43"/>
  <c r="CB51" i="43"/>
  <c r="CR50" i="43"/>
  <c r="CQ50" i="43"/>
  <c r="CP50" i="43"/>
  <c r="CO50" i="43"/>
  <c r="CN50" i="43"/>
  <c r="CM50" i="43"/>
  <c r="CC50" i="43" s="1"/>
  <c r="AR50" i="43" s="1"/>
  <c r="CL50" i="43"/>
  <c r="CH50" i="43"/>
  <c r="CG50" i="43"/>
  <c r="CF50" i="43"/>
  <c r="CE50" i="43"/>
  <c r="CD50" i="43"/>
  <c r="CB50" i="43"/>
  <c r="CR49" i="43"/>
  <c r="CQ49" i="43"/>
  <c r="CP49" i="43"/>
  <c r="CF49" i="43" s="1"/>
  <c r="CO49" i="43"/>
  <c r="CN49" i="43"/>
  <c r="CM49" i="43"/>
  <c r="CL49" i="43"/>
  <c r="CB49" i="43" s="1"/>
  <c r="AR49" i="43" s="1"/>
  <c r="CH49" i="43"/>
  <c r="CG49" i="43"/>
  <c r="CE49" i="43"/>
  <c r="CD49" i="43"/>
  <c r="CC49" i="43"/>
  <c r="CR48" i="43"/>
  <c r="CQ48" i="43"/>
  <c r="CP48" i="43"/>
  <c r="CO48" i="43"/>
  <c r="CE48" i="43" s="1"/>
  <c r="CN48" i="43"/>
  <c r="CD48" i="43" s="1"/>
  <c r="CM48" i="43"/>
  <c r="CC48" i="43" s="1"/>
  <c r="AR48" i="43" s="1"/>
  <c r="CL48" i="43"/>
  <c r="CH48" i="43"/>
  <c r="CG48" i="43"/>
  <c r="CF48" i="43"/>
  <c r="CB48" i="43"/>
  <c r="CR47" i="43"/>
  <c r="CH47" i="43" s="1"/>
  <c r="CQ47" i="43"/>
  <c r="CG47" i="43" s="1"/>
  <c r="CP47" i="43"/>
  <c r="CF47" i="43" s="1"/>
  <c r="CO47" i="43"/>
  <c r="CN47" i="43"/>
  <c r="CM47" i="43"/>
  <c r="CL47" i="43"/>
  <c r="CE47" i="43"/>
  <c r="CD47" i="43"/>
  <c r="CC47" i="43"/>
  <c r="CB47" i="43"/>
  <c r="CR46" i="43"/>
  <c r="CQ46" i="43"/>
  <c r="CP46" i="43"/>
  <c r="CO46" i="43"/>
  <c r="CN46" i="43"/>
  <c r="CM46" i="43"/>
  <c r="CC46" i="43" s="1"/>
  <c r="AR46" i="43" s="1"/>
  <c r="CL46" i="43"/>
  <c r="CH46" i="43"/>
  <c r="CG46" i="43"/>
  <c r="CF46" i="43"/>
  <c r="CE46" i="43"/>
  <c r="CD46" i="43"/>
  <c r="CB46" i="43"/>
  <c r="CR45" i="43"/>
  <c r="CQ45" i="43"/>
  <c r="CP45" i="43"/>
  <c r="CF45" i="43" s="1"/>
  <c r="CO45" i="43"/>
  <c r="CN45" i="43"/>
  <c r="CM45" i="43"/>
  <c r="CL45" i="43"/>
  <c r="CB45" i="43" s="1"/>
  <c r="CH45" i="43"/>
  <c r="CG45" i="43"/>
  <c r="CE45" i="43"/>
  <c r="CD45" i="43"/>
  <c r="CC45" i="43"/>
  <c r="CR44" i="43"/>
  <c r="CQ44" i="43"/>
  <c r="CP44" i="43"/>
  <c r="CO44" i="43"/>
  <c r="CE44" i="43" s="1"/>
  <c r="CN44" i="43"/>
  <c r="CD44" i="43" s="1"/>
  <c r="CM44" i="43"/>
  <c r="CC44" i="43" s="1"/>
  <c r="AR44" i="43" s="1"/>
  <c r="CL44" i="43"/>
  <c r="CH44" i="43"/>
  <c r="CG44" i="43"/>
  <c r="CF44" i="43"/>
  <c r="CB44" i="43"/>
  <c r="CR43" i="43"/>
  <c r="CH43" i="43" s="1"/>
  <c r="CQ43" i="43"/>
  <c r="CG43" i="43" s="1"/>
  <c r="CP43" i="43"/>
  <c r="CF43" i="43" s="1"/>
  <c r="CO43" i="43"/>
  <c r="CN43" i="43"/>
  <c r="CM43" i="43"/>
  <c r="CL43" i="43"/>
  <c r="CE43" i="43"/>
  <c r="CD43" i="43"/>
  <c r="CC43" i="43"/>
  <c r="CB43" i="43"/>
  <c r="CR42" i="43"/>
  <c r="CQ42" i="43"/>
  <c r="CP42" i="43"/>
  <c r="CO42" i="43"/>
  <c r="CN42" i="43"/>
  <c r="CM42" i="43"/>
  <c r="CC42" i="43" s="1"/>
  <c r="AR42" i="43" s="1"/>
  <c r="CL42" i="43"/>
  <c r="CH42" i="43"/>
  <c r="CG42" i="43"/>
  <c r="CF42" i="43"/>
  <c r="CE42" i="43"/>
  <c r="CD42" i="43"/>
  <c r="CB42" i="43"/>
  <c r="CR41" i="43"/>
  <c r="CQ41" i="43"/>
  <c r="CP41" i="43"/>
  <c r="CF41" i="43" s="1"/>
  <c r="CO41" i="43"/>
  <c r="CN41" i="43"/>
  <c r="CM41" i="43"/>
  <c r="CL41" i="43"/>
  <c r="CB41" i="43" s="1"/>
  <c r="CH41" i="43"/>
  <c r="CG41" i="43"/>
  <c r="CE41" i="43"/>
  <c r="CD41" i="43"/>
  <c r="CC41" i="43"/>
  <c r="CR40" i="43"/>
  <c r="CQ40" i="43"/>
  <c r="CP40" i="43"/>
  <c r="CO40" i="43"/>
  <c r="CE40" i="43" s="1"/>
  <c r="CN40" i="43"/>
  <c r="CD40" i="43" s="1"/>
  <c r="CM40" i="43"/>
  <c r="CC40" i="43" s="1"/>
  <c r="CL40" i="43"/>
  <c r="CH40" i="43"/>
  <c r="CG40" i="43"/>
  <c r="CF40" i="43"/>
  <c r="CB40" i="43"/>
  <c r="CR39" i="43"/>
  <c r="CH39" i="43" s="1"/>
  <c r="CQ39" i="43"/>
  <c r="CG39" i="43" s="1"/>
  <c r="CP39" i="43"/>
  <c r="CF39" i="43" s="1"/>
  <c r="CO39" i="43"/>
  <c r="CN39" i="43"/>
  <c r="CM39" i="43"/>
  <c r="CL39" i="43"/>
  <c r="CE39" i="43"/>
  <c r="CD39" i="43"/>
  <c r="CC39" i="43"/>
  <c r="CB39" i="43"/>
  <c r="AR39" i="43" s="1"/>
  <c r="CR38" i="43"/>
  <c r="CQ38" i="43"/>
  <c r="CP38" i="43"/>
  <c r="CO38" i="43"/>
  <c r="CN38" i="43"/>
  <c r="CM38" i="43"/>
  <c r="CC38" i="43" s="1"/>
  <c r="AR38" i="43" s="1"/>
  <c r="CL38" i="43"/>
  <c r="CH38" i="43"/>
  <c r="CG38" i="43"/>
  <c r="CF38" i="43"/>
  <c r="CE38" i="43"/>
  <c r="CD38" i="43"/>
  <c r="CB38" i="43"/>
  <c r="CR37" i="43"/>
  <c r="CQ37" i="43"/>
  <c r="CP37" i="43"/>
  <c r="CF37" i="43" s="1"/>
  <c r="CO37" i="43"/>
  <c r="CN37" i="43"/>
  <c r="CM37" i="43"/>
  <c r="CL37" i="43"/>
  <c r="CB37" i="43" s="1"/>
  <c r="CH37" i="43"/>
  <c r="CG37" i="43"/>
  <c r="CE37" i="43"/>
  <c r="CD37" i="43"/>
  <c r="CC37" i="43"/>
  <c r="CM31" i="43"/>
  <c r="CL31" i="43"/>
  <c r="CK31" i="43"/>
  <c r="CA31" i="43" s="1"/>
  <c r="X31" i="43" s="1"/>
  <c r="CD31" i="43"/>
  <c r="CC31" i="43"/>
  <c r="CB31" i="43"/>
  <c r="CN26" i="43"/>
  <c r="CD26" i="43" s="1"/>
  <c r="CM26" i="43"/>
  <c r="CC26" i="43" s="1"/>
  <c r="CL26" i="43"/>
  <c r="CK26" i="43"/>
  <c r="CE26" i="43"/>
  <c r="CB26" i="43"/>
  <c r="CA26" i="43"/>
  <c r="CN25" i="43"/>
  <c r="CM25" i="43"/>
  <c r="CC25" i="43" s="1"/>
  <c r="CL25" i="43"/>
  <c r="CB25" i="43" s="1"/>
  <c r="CK25" i="43"/>
  <c r="CA25" i="43" s="1"/>
  <c r="M25" i="43" s="1"/>
  <c r="CE25" i="43"/>
  <c r="CD25" i="43"/>
  <c r="CN24" i="43"/>
  <c r="CD24" i="43" s="1"/>
  <c r="CM24" i="43"/>
  <c r="CC24" i="43" s="1"/>
  <c r="CL24" i="43"/>
  <c r="CK24" i="43"/>
  <c r="CA24" i="43" s="1"/>
  <c r="CE24" i="43"/>
  <c r="CB24" i="43"/>
  <c r="CO18" i="43"/>
  <c r="CN18" i="43"/>
  <c r="CM18" i="43"/>
  <c r="CC18" i="43" s="1"/>
  <c r="CL18" i="43"/>
  <c r="CB18" i="43" s="1"/>
  <c r="CK18" i="43"/>
  <c r="CA18" i="43" s="1"/>
  <c r="CF18" i="43"/>
  <c r="CE18" i="43"/>
  <c r="CD18" i="43"/>
  <c r="CO17" i="43"/>
  <c r="CN17" i="43"/>
  <c r="CM17" i="43"/>
  <c r="CC17" i="43" s="1"/>
  <c r="CL17" i="43"/>
  <c r="CB17" i="43" s="1"/>
  <c r="CK17" i="43"/>
  <c r="CA17" i="43" s="1"/>
  <c r="CF17" i="43"/>
  <c r="CE17" i="43"/>
  <c r="CD17" i="43"/>
  <c r="CO16" i="43"/>
  <c r="CN16" i="43"/>
  <c r="CM16" i="43"/>
  <c r="CC16" i="43" s="1"/>
  <c r="CL16" i="43"/>
  <c r="CB16" i="43" s="1"/>
  <c r="CK16" i="43"/>
  <c r="CA16" i="43" s="1"/>
  <c r="AA16" i="43" s="1"/>
  <c r="CF16" i="43"/>
  <c r="CE16" i="43"/>
  <c r="CD16" i="43"/>
  <c r="CO15" i="43"/>
  <c r="CN15" i="43"/>
  <c r="CM15" i="43"/>
  <c r="CC15" i="43" s="1"/>
  <c r="CL15" i="43"/>
  <c r="CB15" i="43" s="1"/>
  <c r="CK15" i="43"/>
  <c r="CA15" i="43" s="1"/>
  <c r="CF15" i="43"/>
  <c r="CE15" i="43"/>
  <c r="CD15" i="43"/>
  <c r="CO14" i="43"/>
  <c r="CN14" i="43"/>
  <c r="CM14" i="43"/>
  <c r="CC14" i="43" s="1"/>
  <c r="CL14" i="43"/>
  <c r="CB14" i="43" s="1"/>
  <c r="CK14" i="43"/>
  <c r="B256" i="43" s="1"/>
  <c r="CF14" i="43"/>
  <c r="CE14" i="43"/>
  <c r="CD14" i="43"/>
  <c r="B146" i="42"/>
  <c r="B145" i="42"/>
  <c r="B144" i="42"/>
  <c r="B143" i="42"/>
  <c r="B142" i="42"/>
  <c r="B141" i="42"/>
  <c r="B140" i="42"/>
  <c r="B139" i="42"/>
  <c r="AR134" i="42"/>
  <c r="AQ134" i="42"/>
  <c r="AP134" i="42"/>
  <c r="AO134" i="42"/>
  <c r="AN134" i="42"/>
  <c r="AM134" i="42"/>
  <c r="AL134" i="42"/>
  <c r="AK134" i="42"/>
  <c r="AJ134" i="42"/>
  <c r="AI134" i="42"/>
  <c r="AH134" i="42"/>
  <c r="AG134" i="42"/>
  <c r="AF134" i="42"/>
  <c r="AE134" i="42"/>
  <c r="AD134" i="42"/>
  <c r="AC134" i="42"/>
  <c r="AB134" i="42"/>
  <c r="AA134" i="42"/>
  <c r="Z134" i="42"/>
  <c r="Y134" i="42"/>
  <c r="X134" i="42"/>
  <c r="W134" i="42"/>
  <c r="V134" i="42"/>
  <c r="U134" i="42"/>
  <c r="T134" i="42"/>
  <c r="S134" i="42"/>
  <c r="R134" i="42"/>
  <c r="Q134" i="42"/>
  <c r="P134" i="42"/>
  <c r="O134" i="42"/>
  <c r="N134" i="42"/>
  <c r="M134" i="42"/>
  <c r="L134" i="42"/>
  <c r="K134" i="42"/>
  <c r="J134" i="42"/>
  <c r="I134" i="42"/>
  <c r="H134" i="42"/>
  <c r="G134" i="42"/>
  <c r="F134" i="42"/>
  <c r="E133" i="42"/>
  <c r="D133" i="42"/>
  <c r="C133" i="42"/>
  <c r="E132" i="42"/>
  <c r="D132" i="42"/>
  <c r="E131" i="42"/>
  <c r="D131" i="42"/>
  <c r="C131" i="42" s="1"/>
  <c r="B126" i="42"/>
  <c r="D122" i="42"/>
  <c r="C122" i="42"/>
  <c r="B122" i="42" s="1"/>
  <c r="D121" i="42"/>
  <c r="C121" i="42"/>
  <c r="B121" i="42" s="1"/>
  <c r="D120" i="42"/>
  <c r="C120" i="42"/>
  <c r="B120" i="42" s="1"/>
  <c r="D111" i="42"/>
  <c r="C111" i="42"/>
  <c r="B111" i="42"/>
  <c r="D110" i="42"/>
  <c r="C110" i="42"/>
  <c r="B110" i="42"/>
  <c r="D109" i="42"/>
  <c r="C109" i="42"/>
  <c r="B109" i="42" s="1"/>
  <c r="F104" i="42"/>
  <c r="E104" i="42"/>
  <c r="D104" i="42"/>
  <c r="C104" i="42"/>
  <c r="B104" i="42"/>
  <c r="E78" i="42"/>
  <c r="D78" i="42"/>
  <c r="C78" i="42" s="1"/>
  <c r="E77" i="42"/>
  <c r="D77" i="42"/>
  <c r="C77" i="42"/>
  <c r="E76" i="42"/>
  <c r="D76" i="42"/>
  <c r="C76" i="42" s="1"/>
  <c r="E75" i="42"/>
  <c r="D75" i="42"/>
  <c r="C75" i="42" s="1"/>
  <c r="E74" i="42"/>
  <c r="D74" i="42"/>
  <c r="C74" i="42"/>
  <c r="E73" i="42"/>
  <c r="C73" i="42" s="1"/>
  <c r="D73" i="42"/>
  <c r="E72" i="42"/>
  <c r="D72" i="42"/>
  <c r="C72" i="42" s="1"/>
  <c r="E71" i="42"/>
  <c r="D71" i="42"/>
  <c r="C71" i="42" s="1"/>
  <c r="E70" i="42"/>
  <c r="D70" i="42"/>
  <c r="C70" i="42"/>
  <c r="E69" i="42"/>
  <c r="D69" i="42"/>
  <c r="C69" i="42"/>
  <c r="E68" i="42"/>
  <c r="D68" i="42"/>
  <c r="C68" i="42" s="1"/>
  <c r="E67" i="42"/>
  <c r="D67" i="42"/>
  <c r="C67" i="42" s="1"/>
  <c r="E66" i="42"/>
  <c r="D66" i="42"/>
  <c r="C66" i="42"/>
  <c r="E65" i="42"/>
  <c r="D65" i="42"/>
  <c r="C65" i="42"/>
  <c r="E64" i="42"/>
  <c r="D64" i="42"/>
  <c r="C64" i="42" s="1"/>
  <c r="E63" i="42"/>
  <c r="D63" i="42"/>
  <c r="C63" i="42" s="1"/>
  <c r="E62" i="42"/>
  <c r="D62" i="42"/>
  <c r="C62" i="42"/>
  <c r="E61" i="42"/>
  <c r="D61" i="42"/>
  <c r="C61" i="42"/>
  <c r="E60" i="42"/>
  <c r="D60" i="42"/>
  <c r="C60" i="42" s="1"/>
  <c r="E59" i="42"/>
  <c r="D59" i="42"/>
  <c r="C59" i="42" s="1"/>
  <c r="E58" i="42"/>
  <c r="D58" i="42"/>
  <c r="C58" i="42"/>
  <c r="E57" i="42"/>
  <c r="D57" i="42"/>
  <c r="C57" i="42"/>
  <c r="E52" i="42"/>
  <c r="D52" i="42"/>
  <c r="C52" i="42" s="1"/>
  <c r="E51" i="42"/>
  <c r="D51" i="42"/>
  <c r="C51" i="42" s="1"/>
  <c r="M39" i="42"/>
  <c r="L39" i="42"/>
  <c r="K39" i="42"/>
  <c r="J39" i="42"/>
  <c r="I39" i="42"/>
  <c r="H39" i="42"/>
  <c r="G39" i="42"/>
  <c r="F39" i="42"/>
  <c r="D39" i="42"/>
  <c r="C39" i="42"/>
  <c r="E38" i="42"/>
  <c r="B38" i="42"/>
  <c r="E37" i="42"/>
  <c r="E39" i="42" s="1"/>
  <c r="B37" i="42"/>
  <c r="B39" i="42" s="1"/>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P33" i="42"/>
  <c r="O33" i="42"/>
  <c r="N33" i="42"/>
  <c r="M33" i="42"/>
  <c r="L33" i="42"/>
  <c r="K33" i="42"/>
  <c r="J33" i="42"/>
  <c r="I33" i="42"/>
  <c r="H33" i="42"/>
  <c r="D33" i="42"/>
  <c r="C33" i="42"/>
  <c r="G32" i="42"/>
  <c r="F32" i="42"/>
  <c r="E32" i="42"/>
  <c r="B32" i="42"/>
  <c r="G31" i="42"/>
  <c r="G33" i="42" s="1"/>
  <c r="F31" i="42"/>
  <c r="E31" i="42" s="1"/>
  <c r="E33" i="42" s="1"/>
  <c r="B31" i="42"/>
  <c r="B33" i="42" s="1"/>
  <c r="E27" i="42"/>
  <c r="D27" i="42"/>
  <c r="E26" i="42"/>
  <c r="D26" i="42"/>
  <c r="C26" i="42"/>
  <c r="E25" i="42"/>
  <c r="D25" i="42"/>
  <c r="C25" i="42"/>
  <c r="E24" i="42"/>
  <c r="D24" i="42"/>
  <c r="C24" i="42" s="1"/>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P23" i="42"/>
  <c r="O23" i="42"/>
  <c r="N23" i="42"/>
  <c r="M23" i="42"/>
  <c r="L23" i="42"/>
  <c r="K23" i="42"/>
  <c r="J23" i="42"/>
  <c r="D23" i="42" s="1"/>
  <c r="I23" i="42"/>
  <c r="H23" i="42"/>
  <c r="G23" i="42"/>
  <c r="F23" i="42"/>
  <c r="E22" i="42"/>
  <c r="D22" i="42"/>
  <c r="C22" i="42" s="1"/>
  <c r="E21" i="42"/>
  <c r="D21" i="42"/>
  <c r="C21" i="42" s="1"/>
  <c r="E20" i="42"/>
  <c r="D20" i="42"/>
  <c r="C20" i="42"/>
  <c r="E19" i="42"/>
  <c r="D19" i="42"/>
  <c r="C19" i="42"/>
  <c r="E18" i="42"/>
  <c r="D18" i="42"/>
  <c r="C18" i="42" s="1"/>
  <c r="E17" i="42"/>
  <c r="D17" i="42"/>
  <c r="C17" i="42" s="1"/>
  <c r="E16" i="42"/>
  <c r="D16" i="42"/>
  <c r="C16" i="42"/>
  <c r="E15" i="42"/>
  <c r="D15" i="42"/>
  <c r="C15" i="42" s="1"/>
  <c r="E14" i="42"/>
  <c r="D14" i="42"/>
  <c r="C14" i="42" s="1"/>
  <c r="E13" i="42"/>
  <c r="D13" i="42"/>
  <c r="C13" i="42" s="1"/>
  <c r="AR55" i="43" l="1"/>
  <c r="M26" i="43"/>
  <c r="AR47" i="43"/>
  <c r="AR61" i="43"/>
  <c r="AR64" i="43"/>
  <c r="AR95" i="43"/>
  <c r="AS157" i="43"/>
  <c r="AR69" i="43"/>
  <c r="AR43" i="43"/>
  <c r="AR57" i="43"/>
  <c r="AR60" i="43"/>
  <c r="AR91" i="43"/>
  <c r="AS139" i="43"/>
  <c r="AS144" i="43"/>
  <c r="M24" i="43"/>
  <c r="AR56" i="43"/>
  <c r="AS146" i="43"/>
  <c r="AR45" i="43"/>
  <c r="AR75" i="43"/>
  <c r="AR89" i="43"/>
  <c r="AS145" i="43"/>
  <c r="AS151" i="43"/>
  <c r="AR41" i="43"/>
  <c r="AR37" i="43"/>
  <c r="AR40" i="43"/>
  <c r="AR71" i="43"/>
  <c r="AR85" i="43"/>
  <c r="AR88" i="43"/>
  <c r="AA15" i="43"/>
  <c r="AA18" i="43"/>
  <c r="AR67" i="43"/>
  <c r="AR84" i="43"/>
  <c r="AV108" i="43"/>
  <c r="AS143" i="43"/>
  <c r="AS153" i="43"/>
  <c r="AS156" i="43"/>
  <c r="AS142" i="43"/>
  <c r="AA17" i="43"/>
  <c r="AR51" i="43"/>
  <c r="AR65" i="43"/>
  <c r="AR68" i="43"/>
  <c r="AV102" i="43"/>
  <c r="AS150" i="43"/>
  <c r="CA14" i="43"/>
  <c r="AA14" i="43" s="1"/>
  <c r="C132" i="42"/>
  <c r="E23" i="42"/>
  <c r="C23" i="42" s="1"/>
  <c r="E134" i="42"/>
  <c r="C27" i="42"/>
  <c r="D134" i="42"/>
  <c r="C134" i="42" s="1"/>
  <c r="F33" i="42"/>
  <c r="B193" i="41"/>
  <c r="D102" i="41"/>
  <c r="C102" i="41"/>
  <c r="B102" i="41" s="1"/>
  <c r="D101" i="41"/>
  <c r="C101" i="41"/>
  <c r="B101" i="41" s="1"/>
  <c r="D100" i="41"/>
  <c r="B100" i="41" s="1"/>
  <c r="C100" i="41"/>
  <c r="D99" i="41"/>
  <c r="C99" i="41"/>
  <c r="B99" i="41" s="1"/>
  <c r="D98" i="41"/>
  <c r="C98" i="41"/>
  <c r="B98" i="41" s="1"/>
  <c r="D97" i="41"/>
  <c r="C97" i="41"/>
  <c r="B97" i="41" s="1"/>
  <c r="N75" i="41"/>
  <c r="M75" i="41"/>
  <c r="L75" i="41"/>
  <c r="K75" i="41"/>
  <c r="J75" i="41"/>
  <c r="I75" i="41"/>
  <c r="G75" i="41"/>
  <c r="F75" i="41"/>
  <c r="E75" i="41"/>
  <c r="D75" i="41"/>
  <c r="H74" i="41"/>
  <c r="C74" i="41"/>
  <c r="H73" i="41"/>
  <c r="C73" i="41"/>
  <c r="H72" i="41"/>
  <c r="C72" i="41"/>
  <c r="H71" i="41"/>
  <c r="C71" i="41"/>
  <c r="E67" i="41"/>
  <c r="D67" i="41"/>
  <c r="C67" i="41"/>
  <c r="E66" i="41"/>
  <c r="D66" i="41"/>
  <c r="C66" i="41" s="1"/>
  <c r="E65" i="41"/>
  <c r="C65" i="41" s="1"/>
  <c r="D65" i="41"/>
  <c r="E64" i="41"/>
  <c r="D64" i="41"/>
  <c r="C64" i="41"/>
  <c r="E63" i="41"/>
  <c r="D63" i="41"/>
  <c r="C63" i="41" s="1"/>
  <c r="E62" i="41"/>
  <c r="D62" i="41"/>
  <c r="C62" i="41" s="1"/>
  <c r="E61" i="41"/>
  <c r="D61" i="41"/>
  <c r="C61" i="41" s="1"/>
  <c r="E60" i="41"/>
  <c r="D60" i="41"/>
  <c r="C60" i="41" s="1"/>
  <c r="E59" i="41"/>
  <c r="D59" i="41"/>
  <c r="C59" i="41" s="1"/>
  <c r="E58" i="41"/>
  <c r="D58" i="41"/>
  <c r="C58" i="41" s="1"/>
  <c r="E57" i="41"/>
  <c r="D57" i="41"/>
  <c r="C57" i="41"/>
  <c r="E56" i="41"/>
  <c r="D56" i="41"/>
  <c r="C56" i="41" s="1"/>
  <c r="E55" i="41"/>
  <c r="D55" i="41"/>
  <c r="C55" i="41"/>
  <c r="E54" i="41"/>
  <c r="D54" i="41"/>
  <c r="C54" i="41" s="1"/>
  <c r="E53" i="41"/>
  <c r="D53" i="41"/>
  <c r="C53" i="41"/>
  <c r="E52" i="41"/>
  <c r="C52" i="41" s="1"/>
  <c r="D52" i="41"/>
  <c r="E51" i="41"/>
  <c r="D51" i="41"/>
  <c r="C51" i="41"/>
  <c r="E50" i="41"/>
  <c r="D50" i="41"/>
  <c r="E49" i="41"/>
  <c r="D49" i="41"/>
  <c r="C49" i="41"/>
  <c r="E48" i="41"/>
  <c r="D48" i="41"/>
  <c r="C48" i="41" s="1"/>
  <c r="E47" i="41"/>
  <c r="D47" i="41"/>
  <c r="C47" i="41" s="1"/>
  <c r="E46" i="41"/>
  <c r="D46" i="41"/>
  <c r="C46" i="41" s="1"/>
  <c r="E45" i="41"/>
  <c r="D45" i="41"/>
  <c r="C45" i="41"/>
  <c r="C40" i="41"/>
  <c r="C39" i="41"/>
  <c r="C38" i="41"/>
  <c r="C37" i="41"/>
  <c r="C33" i="41"/>
  <c r="C32" i="41"/>
  <c r="C31" i="41"/>
  <c r="C30" i="41"/>
  <c r="C29" i="41"/>
  <c r="C28" i="41"/>
  <c r="C27" i="41"/>
  <c r="C26" i="41"/>
  <c r="C25" i="41"/>
  <c r="C24" i="41"/>
  <c r="C23" i="41"/>
  <c r="CD23" i="41" s="1"/>
  <c r="C22" i="41"/>
  <c r="CD22" i="41" s="1"/>
  <c r="CD21" i="41"/>
  <c r="C21" i="41"/>
  <c r="C20" i="41"/>
  <c r="CD20" i="41" s="1"/>
  <c r="C19" i="41"/>
  <c r="C18" i="41"/>
  <c r="C17" i="41"/>
  <c r="C16" i="41"/>
  <c r="C15" i="41"/>
  <c r="C14" i="41"/>
  <c r="C13" i="41"/>
  <c r="C12" i="41"/>
  <c r="A5" i="41"/>
  <c r="A4" i="41"/>
  <c r="A3" i="41"/>
  <c r="A2" i="41"/>
  <c r="CD59" i="40"/>
  <c r="CA59" i="40" s="1"/>
  <c r="CD55" i="40"/>
  <c r="CA55" i="40" s="1"/>
  <c r="L55" i="40"/>
  <c r="K55" i="40"/>
  <c r="J55" i="40"/>
  <c r="I55" i="40"/>
  <c r="H55" i="40"/>
  <c r="CD51" i="40"/>
  <c r="CA51" i="40" s="1"/>
  <c r="CD45" i="40"/>
  <c r="CA45" i="40" s="1"/>
  <c r="CD39" i="40"/>
  <c r="CA39" i="40" s="1"/>
  <c r="CD36" i="40"/>
  <c r="CA36" i="40" s="1"/>
  <c r="CD28" i="40"/>
  <c r="CA28" i="40" s="1"/>
  <c r="L28" i="40"/>
  <c r="K28" i="40"/>
  <c r="J28" i="40"/>
  <c r="I28" i="40"/>
  <c r="H28" i="40"/>
  <c r="F193" i="39"/>
  <c r="E193" i="39"/>
  <c r="D193" i="39"/>
  <c r="F192" i="39"/>
  <c r="E192" i="39"/>
  <c r="F191" i="39"/>
  <c r="E191" i="39"/>
  <c r="F190" i="39"/>
  <c r="E190" i="39"/>
  <c r="F189" i="39"/>
  <c r="E189" i="39"/>
  <c r="D189" i="39"/>
  <c r="F188" i="39"/>
  <c r="E188" i="39"/>
  <c r="D188" i="39"/>
  <c r="E183" i="39"/>
  <c r="D183" i="39"/>
  <c r="C183" i="39"/>
  <c r="E182" i="39"/>
  <c r="D182" i="39"/>
  <c r="C182" i="39" s="1"/>
  <c r="E181" i="39"/>
  <c r="D181" i="39"/>
  <c r="C181" i="39"/>
  <c r="E180" i="39"/>
  <c r="D180" i="39"/>
  <c r="C175" i="39"/>
  <c r="C174" i="39"/>
  <c r="C173" i="39"/>
  <c r="C172" i="39"/>
  <c r="C171" i="39"/>
  <c r="C170" i="39"/>
  <c r="D167" i="39"/>
  <c r="C167" i="39"/>
  <c r="B167" i="39" s="1"/>
  <c r="D166" i="39"/>
  <c r="C166" i="39"/>
  <c r="B166" i="39"/>
  <c r="D165" i="39"/>
  <c r="C165" i="39"/>
  <c r="B165" i="39"/>
  <c r="D164" i="39"/>
  <c r="C164" i="39"/>
  <c r="B164" i="39" s="1"/>
  <c r="D163" i="39"/>
  <c r="C163" i="39"/>
  <c r="B163" i="39" s="1"/>
  <c r="D158" i="39"/>
  <c r="C158" i="39"/>
  <c r="AJ147" i="39"/>
  <c r="AI147" i="39"/>
  <c r="AH147" i="39"/>
  <c r="AG147" i="39"/>
  <c r="AF147" i="39"/>
  <c r="AE147" i="39"/>
  <c r="AD147" i="39"/>
  <c r="AC147" i="39"/>
  <c r="AB147" i="39"/>
  <c r="AA147" i="39"/>
  <c r="Z147" i="39"/>
  <c r="Y147" i="39"/>
  <c r="X147" i="39"/>
  <c r="W147" i="39"/>
  <c r="V147" i="39"/>
  <c r="U147" i="39"/>
  <c r="T147" i="39"/>
  <c r="S147" i="39"/>
  <c r="R147" i="39"/>
  <c r="Q147" i="39"/>
  <c r="P147" i="39"/>
  <c r="O147" i="39"/>
  <c r="N147" i="39"/>
  <c r="M147" i="39"/>
  <c r="L147" i="39"/>
  <c r="K147" i="39"/>
  <c r="J147" i="39"/>
  <c r="I147" i="39"/>
  <c r="H147" i="39"/>
  <c r="G147" i="39"/>
  <c r="F147" i="39"/>
  <c r="E147" i="39"/>
  <c r="D146" i="39"/>
  <c r="C146" i="39"/>
  <c r="B146" i="39"/>
  <c r="D145" i="39"/>
  <c r="C145" i="39"/>
  <c r="B145" i="39"/>
  <c r="D144" i="39"/>
  <c r="C144" i="39"/>
  <c r="B144" i="39" s="1"/>
  <c r="D143" i="39"/>
  <c r="C143" i="39"/>
  <c r="B143" i="39" s="1"/>
  <c r="D142" i="39"/>
  <c r="C142" i="39"/>
  <c r="B142" i="39" s="1"/>
  <c r="D141" i="39"/>
  <c r="C141" i="39"/>
  <c r="B141" i="39"/>
  <c r="AK135" i="39"/>
  <c r="AJ135" i="39"/>
  <c r="AI135" i="39"/>
  <c r="AH135" i="39"/>
  <c r="AG135" i="39"/>
  <c r="AF135" i="39"/>
  <c r="AE135" i="39"/>
  <c r="AD135" i="39"/>
  <c r="AC135" i="39"/>
  <c r="AB135" i="39"/>
  <c r="AA135" i="39"/>
  <c r="Z135" i="39"/>
  <c r="Y135" i="39"/>
  <c r="X135" i="39"/>
  <c r="W135" i="39"/>
  <c r="V135" i="39"/>
  <c r="U135" i="39"/>
  <c r="T135" i="39"/>
  <c r="S135" i="39"/>
  <c r="R135" i="39"/>
  <c r="Q135" i="39"/>
  <c r="P135" i="39"/>
  <c r="O135" i="39"/>
  <c r="N135" i="39"/>
  <c r="M135" i="39"/>
  <c r="L135" i="39"/>
  <c r="K135" i="39"/>
  <c r="J135" i="39"/>
  <c r="I135" i="39"/>
  <c r="H135" i="39"/>
  <c r="G135" i="39"/>
  <c r="F135" i="39"/>
  <c r="E135" i="39"/>
  <c r="D134" i="39"/>
  <c r="C134" i="39"/>
  <c r="B134" i="39" s="1"/>
  <c r="D133" i="39"/>
  <c r="C133" i="39"/>
  <c r="B133" i="39"/>
  <c r="D132" i="39"/>
  <c r="C132" i="39"/>
  <c r="B132" i="39"/>
  <c r="D131" i="39"/>
  <c r="D135" i="39" s="1"/>
  <c r="C131" i="39"/>
  <c r="B131" i="39" s="1"/>
  <c r="D130" i="39"/>
  <c r="C130" i="39"/>
  <c r="B130" i="39" s="1"/>
  <c r="D129" i="39"/>
  <c r="C129" i="39"/>
  <c r="B129" i="39"/>
  <c r="D124" i="39"/>
  <c r="C124" i="39"/>
  <c r="B124" i="39"/>
  <c r="D123" i="39"/>
  <c r="B123" i="39" s="1"/>
  <c r="C123" i="39"/>
  <c r="D122" i="39"/>
  <c r="C122" i="39"/>
  <c r="D121" i="39"/>
  <c r="C121" i="39"/>
  <c r="B121" i="39"/>
  <c r="D120" i="39"/>
  <c r="C120" i="39"/>
  <c r="B120" i="39"/>
  <c r="D115" i="39"/>
  <c r="C115" i="39"/>
  <c r="B115" i="39" s="1"/>
  <c r="D114" i="39"/>
  <c r="C114" i="39"/>
  <c r="D113" i="39"/>
  <c r="C113" i="39"/>
  <c r="B113" i="39"/>
  <c r="D108" i="39"/>
  <c r="C108" i="39"/>
  <c r="B108" i="39"/>
  <c r="D107" i="39"/>
  <c r="C107" i="39"/>
  <c r="B107" i="39"/>
  <c r="D106" i="39"/>
  <c r="C106" i="39"/>
  <c r="B106" i="39" s="1"/>
  <c r="D105" i="39"/>
  <c r="C105" i="39"/>
  <c r="B105" i="39" s="1"/>
  <c r="D104" i="39"/>
  <c r="C104" i="39"/>
  <c r="B104" i="39"/>
  <c r="D103" i="39"/>
  <c r="C103" i="39"/>
  <c r="B103" i="39"/>
  <c r="D102" i="39"/>
  <c r="C102" i="39"/>
  <c r="D101" i="39"/>
  <c r="C101" i="39"/>
  <c r="B101" i="39" s="1"/>
  <c r="D100" i="39"/>
  <c r="C100" i="39"/>
  <c r="B100" i="39"/>
  <c r="E95" i="39"/>
  <c r="D95" i="39"/>
  <c r="C94" i="39"/>
  <c r="C93" i="39"/>
  <c r="C92" i="39"/>
  <c r="AJ88" i="39"/>
  <c r="AI88" i="39"/>
  <c r="AH88" i="39"/>
  <c r="AG88" i="39"/>
  <c r="AF88" i="39"/>
  <c r="AE88" i="39"/>
  <c r="AD88" i="39"/>
  <c r="AC88" i="39"/>
  <c r="AB88" i="39"/>
  <c r="AA88" i="39"/>
  <c r="Z88" i="39"/>
  <c r="Y88" i="39"/>
  <c r="X88" i="39"/>
  <c r="W88" i="39"/>
  <c r="V88" i="39"/>
  <c r="U88" i="39"/>
  <c r="T88" i="39"/>
  <c r="S88" i="39"/>
  <c r="R88" i="39"/>
  <c r="Q88" i="39"/>
  <c r="P88" i="39"/>
  <c r="O88" i="39"/>
  <c r="N88" i="39"/>
  <c r="M88" i="39"/>
  <c r="L88" i="39"/>
  <c r="K88" i="39"/>
  <c r="J88" i="39"/>
  <c r="I88" i="39"/>
  <c r="H88" i="39"/>
  <c r="G88" i="39"/>
  <c r="F88" i="39"/>
  <c r="E88" i="39"/>
  <c r="D87" i="39"/>
  <c r="C87" i="39"/>
  <c r="B87" i="39"/>
  <c r="D86" i="39"/>
  <c r="B86" i="39" s="1"/>
  <c r="C86" i="39"/>
  <c r="D85" i="39"/>
  <c r="C85" i="39"/>
  <c r="B85" i="39" s="1"/>
  <c r="D84" i="39"/>
  <c r="C84" i="39"/>
  <c r="B84" i="39"/>
  <c r="D83" i="39"/>
  <c r="C83" i="39"/>
  <c r="B83" i="39"/>
  <c r="D82" i="39"/>
  <c r="B82" i="39" s="1"/>
  <c r="C82" i="39"/>
  <c r="AL77" i="39"/>
  <c r="AK77" i="39"/>
  <c r="AJ77" i="39"/>
  <c r="AI77" i="39"/>
  <c r="AH77" i="39"/>
  <c r="AG77" i="39"/>
  <c r="AF77" i="39"/>
  <c r="AE77" i="39"/>
  <c r="AD77" i="39"/>
  <c r="AC77" i="39"/>
  <c r="AB77" i="39"/>
  <c r="AA77" i="39"/>
  <c r="Z77" i="39"/>
  <c r="Y77" i="39"/>
  <c r="X77" i="39"/>
  <c r="W77" i="39"/>
  <c r="V77" i="39"/>
  <c r="U77" i="39"/>
  <c r="T77" i="39"/>
  <c r="S77" i="39"/>
  <c r="R77" i="39"/>
  <c r="Q77" i="39"/>
  <c r="P77" i="39"/>
  <c r="O77" i="39"/>
  <c r="N77" i="39"/>
  <c r="M77" i="39"/>
  <c r="L77" i="39"/>
  <c r="K77" i="39"/>
  <c r="J77" i="39"/>
  <c r="I77" i="39"/>
  <c r="H77" i="39"/>
  <c r="G77" i="39"/>
  <c r="F77" i="39"/>
  <c r="E77" i="39"/>
  <c r="D76" i="39"/>
  <c r="C76" i="39"/>
  <c r="B76" i="39" s="1"/>
  <c r="D75" i="39"/>
  <c r="C75" i="39"/>
  <c r="B75" i="39" s="1"/>
  <c r="AK70" i="39"/>
  <c r="AJ70" i="39"/>
  <c r="AI70" i="39"/>
  <c r="AH70" i="39"/>
  <c r="AG70" i="39"/>
  <c r="AF70"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E70" i="39"/>
  <c r="D69" i="39"/>
  <c r="C69" i="39"/>
  <c r="B69" i="39"/>
  <c r="D68" i="39"/>
  <c r="C68" i="39"/>
  <c r="B68" i="39"/>
  <c r="D67" i="39"/>
  <c r="D70" i="39" s="1"/>
  <c r="C67" i="39"/>
  <c r="B67" i="39" s="1"/>
  <c r="B70" i="39" s="1"/>
  <c r="D62" i="39"/>
  <c r="C62" i="39"/>
  <c r="D56" i="39"/>
  <c r="C56" i="39"/>
  <c r="B56" i="39"/>
  <c r="D55" i="39"/>
  <c r="C55" i="39"/>
  <c r="B55" i="39"/>
  <c r="D54" i="39"/>
  <c r="C54" i="39"/>
  <c r="B54" i="39"/>
  <c r="D53" i="39"/>
  <c r="C53" i="39"/>
  <c r="B53" i="39" s="1"/>
  <c r="D52" i="39"/>
  <c r="C52" i="39"/>
  <c r="B52" i="39" s="1"/>
  <c r="D51" i="39"/>
  <c r="C51" i="39"/>
  <c r="B51" i="39"/>
  <c r="D50" i="39"/>
  <c r="C50" i="39"/>
  <c r="B50" i="39"/>
  <c r="D49" i="39"/>
  <c r="C49" i="39"/>
  <c r="B49" i="39" s="1"/>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P43" i="39"/>
  <c r="O43" i="39"/>
  <c r="N43" i="39"/>
  <c r="M43" i="39"/>
  <c r="L43" i="39"/>
  <c r="K43" i="39"/>
  <c r="J43" i="39"/>
  <c r="I43" i="39"/>
  <c r="H43" i="39"/>
  <c r="G43" i="39"/>
  <c r="F43" i="39"/>
  <c r="E42" i="39"/>
  <c r="D42" i="39"/>
  <c r="C42" i="39" s="1"/>
  <c r="E41" i="39"/>
  <c r="D41" i="39"/>
  <c r="C41" i="39"/>
  <c r="E40" i="39"/>
  <c r="D40" i="39"/>
  <c r="C40" i="39"/>
  <c r="E39" i="39"/>
  <c r="D39" i="39"/>
  <c r="E38" i="39"/>
  <c r="D38" i="39"/>
  <c r="C38" i="39"/>
  <c r="E37" i="39"/>
  <c r="D37" i="39"/>
  <c r="C37" i="39" s="1"/>
  <c r="E36" i="39"/>
  <c r="D36" i="39"/>
  <c r="C36" i="39"/>
  <c r="E35" i="39"/>
  <c r="D35" i="39"/>
  <c r="E34" i="39"/>
  <c r="D34" i="39"/>
  <c r="C34" i="39"/>
  <c r="E33" i="39"/>
  <c r="D33" i="39"/>
  <c r="C33" i="39" s="1"/>
  <c r="E32" i="39"/>
  <c r="D32" i="39"/>
  <c r="C32" i="39"/>
  <c r="E31" i="39"/>
  <c r="D31" i="39"/>
  <c r="E30" i="39"/>
  <c r="D30" i="39"/>
  <c r="C30"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P24" i="39"/>
  <c r="O24" i="39"/>
  <c r="N24" i="39"/>
  <c r="M24" i="39"/>
  <c r="L24" i="39"/>
  <c r="K24" i="39"/>
  <c r="J24" i="39"/>
  <c r="I24" i="39"/>
  <c r="H24" i="39"/>
  <c r="G24" i="39"/>
  <c r="F24" i="39"/>
  <c r="E24" i="39"/>
  <c r="D23" i="39"/>
  <c r="C23" i="39"/>
  <c r="B23" i="39" s="1"/>
  <c r="D22" i="39"/>
  <c r="B22" i="39" s="1"/>
  <c r="C22" i="39"/>
  <c r="D21" i="39"/>
  <c r="C21" i="39"/>
  <c r="B21" i="39"/>
  <c r="D20" i="39"/>
  <c r="C20" i="39"/>
  <c r="B20" i="39"/>
  <c r="D19" i="39"/>
  <c r="C19" i="39"/>
  <c r="B19" i="39"/>
  <c r="D18" i="39"/>
  <c r="C18" i="39"/>
  <c r="D17" i="39"/>
  <c r="C17" i="39"/>
  <c r="B17" i="39"/>
  <c r="D16" i="39"/>
  <c r="C16" i="39"/>
  <c r="B16" i="39"/>
  <c r="D15" i="39"/>
  <c r="C15" i="39"/>
  <c r="B15" i="39"/>
  <c r="D14" i="39"/>
  <c r="B14" i="39" s="1"/>
  <c r="C14" i="39"/>
  <c r="D13" i="39"/>
  <c r="C13" i="39"/>
  <c r="B13" i="39"/>
  <c r="C35" i="39" l="1"/>
  <c r="D192" i="39"/>
  <c r="D43" i="39"/>
  <c r="C31" i="39"/>
  <c r="C43" i="39" s="1"/>
  <c r="B88" i="39"/>
  <c r="C24" i="39"/>
  <c r="C88" i="39"/>
  <c r="D88" i="39"/>
  <c r="C147" i="39"/>
  <c r="B77" i="39"/>
  <c r="B135" i="39"/>
  <c r="D147" i="39"/>
  <c r="C70" i="39"/>
  <c r="D77" i="39"/>
  <c r="B122" i="39"/>
  <c r="D24" i="39"/>
  <c r="C95" i="39"/>
  <c r="D191" i="39"/>
  <c r="E43" i="39"/>
  <c r="C39" i="39"/>
  <c r="A193" i="41"/>
  <c r="C180" i="39"/>
  <c r="B18" i="39"/>
  <c r="B24" i="39" s="1"/>
  <c r="B62" i="39"/>
  <c r="B114" i="39"/>
  <c r="C50" i="41"/>
  <c r="D190" i="39"/>
  <c r="C75" i="41"/>
  <c r="B102" i="39"/>
  <c r="H75" i="41"/>
  <c r="B147" i="39"/>
  <c r="C77" i="39"/>
  <c r="C135" i="39"/>
  <c r="AM318" i="38" l="1"/>
  <c r="AL318" i="38"/>
  <c r="AK318" i="38"/>
  <c r="AJ318" i="38"/>
  <c r="AI318" i="38"/>
  <c r="AH318" i="38"/>
  <c r="AG318" i="38"/>
  <c r="AF318" i="38"/>
  <c r="AE318" i="38"/>
  <c r="AD318" i="38"/>
  <c r="AC318" i="38"/>
  <c r="AB318" i="38"/>
  <c r="AA318" i="38"/>
  <c r="Z318" i="38"/>
  <c r="Y318" i="38"/>
  <c r="X318" i="38"/>
  <c r="W318" i="38"/>
  <c r="V318" i="38"/>
  <c r="U318" i="38"/>
  <c r="T318" i="38"/>
  <c r="S318" i="38"/>
  <c r="R318" i="38"/>
  <c r="Q318" i="38"/>
  <c r="P318" i="38"/>
  <c r="O318" i="38"/>
  <c r="N318" i="38"/>
  <c r="M318" i="38"/>
  <c r="L318" i="38"/>
  <c r="K318" i="38"/>
  <c r="J318" i="38"/>
  <c r="I318" i="38"/>
  <c r="H318" i="38"/>
  <c r="G318" i="38"/>
  <c r="E318" i="38" s="1"/>
  <c r="F318" i="38"/>
  <c r="D318" i="38" s="1"/>
  <c r="E317" i="38"/>
  <c r="C317" i="38" s="1"/>
  <c r="D317" i="38"/>
  <c r="E316" i="38"/>
  <c r="D316" i="38"/>
  <c r="C316" i="38" s="1"/>
  <c r="E315" i="38"/>
  <c r="D315" i="38"/>
  <c r="C315" i="38" s="1"/>
  <c r="E314" i="38"/>
  <c r="D314" i="38"/>
  <c r="E313" i="38"/>
  <c r="D313" i="38"/>
  <c r="C313" i="38" s="1"/>
  <c r="E312" i="38"/>
  <c r="D312" i="38"/>
  <c r="C312" i="38" s="1"/>
  <c r="AM311" i="38"/>
  <c r="AL311" i="38"/>
  <c r="AK311" i="38"/>
  <c r="AJ311" i="38"/>
  <c r="AI311" i="38"/>
  <c r="AH311" i="38"/>
  <c r="AG311" i="38"/>
  <c r="AF311" i="38"/>
  <c r="AE311" i="38"/>
  <c r="AD311" i="38"/>
  <c r="AC311" i="38"/>
  <c r="AB311" i="38"/>
  <c r="AA311" i="38"/>
  <c r="Z311" i="38"/>
  <c r="Y311" i="38"/>
  <c r="X311" i="38"/>
  <c r="W311" i="38"/>
  <c r="V311" i="38"/>
  <c r="U311" i="38"/>
  <c r="T311" i="38"/>
  <c r="S311" i="38"/>
  <c r="R311" i="38"/>
  <c r="Q311" i="38"/>
  <c r="P311" i="38"/>
  <c r="O311" i="38"/>
  <c r="N311" i="38"/>
  <c r="M311" i="38"/>
  <c r="L311" i="38"/>
  <c r="K311" i="38"/>
  <c r="J311" i="38"/>
  <c r="I311" i="38"/>
  <c r="H311" i="38"/>
  <c r="G311" i="38"/>
  <c r="F311" i="38"/>
  <c r="E310" i="38"/>
  <c r="D310" i="38"/>
  <c r="C310" i="38" s="1"/>
  <c r="E309" i="38"/>
  <c r="D309" i="38"/>
  <c r="E308" i="38"/>
  <c r="D308" i="38"/>
  <c r="C308" i="38" s="1"/>
  <c r="E307" i="38"/>
  <c r="D307" i="38"/>
  <c r="E306" i="38"/>
  <c r="C306" i="38" s="1"/>
  <c r="D306" i="38"/>
  <c r="E305" i="38"/>
  <c r="C305" i="38" s="1"/>
  <c r="D305" i="38"/>
  <c r="E304" i="38"/>
  <c r="D304" i="38"/>
  <c r="E303" i="38"/>
  <c r="D303" i="38"/>
  <c r="E302" i="38"/>
  <c r="D302" i="38"/>
  <c r="C302" i="38" s="1"/>
  <c r="E301" i="38"/>
  <c r="C301" i="38" s="1"/>
  <c r="D301" i="38"/>
  <c r="E300" i="38"/>
  <c r="D300" i="38"/>
  <c r="C300" i="38" s="1"/>
  <c r="AM299" i="38"/>
  <c r="AL299" i="38"/>
  <c r="AK299" i="38"/>
  <c r="AJ299" i="38"/>
  <c r="AI299" i="38"/>
  <c r="AH299" i="38"/>
  <c r="AG299" i="38"/>
  <c r="AF299" i="38"/>
  <c r="AE299" i="38"/>
  <c r="AD299" i="38"/>
  <c r="AC299" i="38"/>
  <c r="AB299" i="38"/>
  <c r="AA299" i="38"/>
  <c r="Z299" i="38"/>
  <c r="Y299" i="38"/>
  <c r="X299" i="38"/>
  <c r="W299" i="38"/>
  <c r="V299" i="38"/>
  <c r="U299" i="38"/>
  <c r="T299" i="38"/>
  <c r="S299" i="38"/>
  <c r="R299" i="38"/>
  <c r="Q299" i="38"/>
  <c r="P299" i="38"/>
  <c r="O299" i="38"/>
  <c r="N299" i="38"/>
  <c r="M299" i="38"/>
  <c r="L299" i="38"/>
  <c r="K299" i="38"/>
  <c r="J299" i="38"/>
  <c r="I299" i="38"/>
  <c r="H299" i="38"/>
  <c r="G299" i="38"/>
  <c r="F299" i="38"/>
  <c r="E298" i="38"/>
  <c r="D298" i="38"/>
  <c r="E297" i="38"/>
  <c r="D297" i="38"/>
  <c r="E296" i="38"/>
  <c r="D296" i="38"/>
  <c r="C296" i="38"/>
  <c r="E295" i="38"/>
  <c r="D295" i="38"/>
  <c r="E294" i="38"/>
  <c r="D294" i="38"/>
  <c r="E293" i="38"/>
  <c r="D293" i="38"/>
  <c r="C293" i="38" s="1"/>
  <c r="E292" i="38"/>
  <c r="D292" i="38"/>
  <c r="C292" i="38" s="1"/>
  <c r="E291" i="38"/>
  <c r="D291" i="38"/>
  <c r="C291" i="38" s="1"/>
  <c r="E290" i="38"/>
  <c r="C290" i="38" s="1"/>
  <c r="D290" i="38"/>
  <c r="E289" i="38"/>
  <c r="D289" i="38"/>
  <c r="E288" i="38"/>
  <c r="C288" i="38" s="1"/>
  <c r="D288" i="38"/>
  <c r="AM287" i="38"/>
  <c r="AL287" i="38"/>
  <c r="AK287" i="38"/>
  <c r="AJ287" i="38"/>
  <c r="AJ319" i="38" s="1"/>
  <c r="AI287" i="38"/>
  <c r="AH287" i="38"/>
  <c r="AG287" i="38"/>
  <c r="AF287" i="38"/>
  <c r="AF319" i="38" s="1"/>
  <c r="AE287" i="38"/>
  <c r="AD287" i="38"/>
  <c r="AC287" i="38"/>
  <c r="AB287" i="38"/>
  <c r="AA287" i="38"/>
  <c r="Z287" i="38"/>
  <c r="Y287" i="38"/>
  <c r="X287" i="38"/>
  <c r="X319" i="38" s="1"/>
  <c r="W287" i="38"/>
  <c r="V287" i="38"/>
  <c r="U287" i="38"/>
  <c r="T287" i="38"/>
  <c r="T319" i="38" s="1"/>
  <c r="S287" i="38"/>
  <c r="R287" i="38"/>
  <c r="Q287" i="38"/>
  <c r="P287" i="38"/>
  <c r="O287" i="38"/>
  <c r="N287" i="38"/>
  <c r="M287" i="38"/>
  <c r="L287" i="38"/>
  <c r="L319" i="38" s="1"/>
  <c r="K287" i="38"/>
  <c r="J287" i="38"/>
  <c r="I287" i="38"/>
  <c r="H287" i="38"/>
  <c r="D287" i="38" s="1"/>
  <c r="G287" i="38"/>
  <c r="F287" i="38"/>
  <c r="E286" i="38"/>
  <c r="D286" i="38"/>
  <c r="C286" i="38"/>
  <c r="E285" i="38"/>
  <c r="D285" i="38"/>
  <c r="C285" i="38"/>
  <c r="E284" i="38"/>
  <c r="D284" i="38"/>
  <c r="C284" i="38" s="1"/>
  <c r="E283" i="38"/>
  <c r="D283" i="38"/>
  <c r="C283" i="38" s="1"/>
  <c r="E282" i="38"/>
  <c r="C282" i="38" s="1"/>
  <c r="D282" i="38"/>
  <c r="E281" i="38"/>
  <c r="D281" i="38"/>
  <c r="C281" i="38" s="1"/>
  <c r="AM280" i="38"/>
  <c r="AL280" i="38"/>
  <c r="AK280" i="38"/>
  <c r="AJ280" i="38"/>
  <c r="AI280" i="38"/>
  <c r="AH280" i="38"/>
  <c r="AG280" i="38"/>
  <c r="AF280" i="38"/>
  <c r="AE280" i="38"/>
  <c r="AE319" i="38" s="1"/>
  <c r="AD280" i="38"/>
  <c r="AC280" i="38"/>
  <c r="AB280" i="38"/>
  <c r="AA280" i="38"/>
  <c r="Z280" i="38"/>
  <c r="Y280" i="38"/>
  <c r="X280" i="38"/>
  <c r="W280" i="38"/>
  <c r="V280" i="38"/>
  <c r="U280" i="38"/>
  <c r="T280" i="38"/>
  <c r="S280" i="38"/>
  <c r="S319" i="38" s="1"/>
  <c r="R280" i="38"/>
  <c r="Q280" i="38"/>
  <c r="P280" i="38"/>
  <c r="O280" i="38"/>
  <c r="N280" i="38"/>
  <c r="M280" i="38"/>
  <c r="L280" i="38"/>
  <c r="K280" i="38"/>
  <c r="J280" i="38"/>
  <c r="I280" i="38"/>
  <c r="H280" i="38"/>
  <c r="G280" i="38"/>
  <c r="G319" i="38" s="1"/>
  <c r="F280" i="38"/>
  <c r="D280" i="38" s="1"/>
  <c r="E279" i="38"/>
  <c r="D279" i="38"/>
  <c r="E278" i="38"/>
  <c r="D278" i="38"/>
  <c r="C278" i="38" s="1"/>
  <c r="E277" i="38"/>
  <c r="D277" i="38"/>
  <c r="C277" i="38" s="1"/>
  <c r="E276" i="38"/>
  <c r="D276" i="38"/>
  <c r="C276" i="38" s="1"/>
  <c r="E275" i="38"/>
  <c r="D275" i="38"/>
  <c r="E274" i="38"/>
  <c r="D274" i="38"/>
  <c r="AX273" i="38"/>
  <c r="AX319" i="38" s="1"/>
  <c r="AW273" i="38"/>
  <c r="AW319" i="38" s="1"/>
  <c r="AV273" i="38"/>
  <c r="AV319" i="38" s="1"/>
  <c r="AU273" i="38"/>
  <c r="AU319" i="38" s="1"/>
  <c r="AT273" i="38"/>
  <c r="AT319" i="38" s="1"/>
  <c r="AS273" i="38"/>
  <c r="AS319" i="38" s="1"/>
  <c r="AR273" i="38"/>
  <c r="AR319" i="38" s="1"/>
  <c r="AQ273" i="38"/>
  <c r="AQ319" i="38" s="1"/>
  <c r="AP273" i="38"/>
  <c r="AP319" i="38" s="1"/>
  <c r="AM273" i="38"/>
  <c r="AM319" i="38" s="1"/>
  <c r="AL273" i="38"/>
  <c r="AL319" i="38" s="1"/>
  <c r="AK273" i="38"/>
  <c r="AJ273" i="38"/>
  <c r="AI273" i="38"/>
  <c r="AH273" i="38"/>
  <c r="AG273" i="38"/>
  <c r="AG319" i="38" s="1"/>
  <c r="AF273" i="38"/>
  <c r="AE273" i="38"/>
  <c r="AD273" i="38"/>
  <c r="AD319" i="38" s="1"/>
  <c r="AC273" i="38"/>
  <c r="AC319" i="38" s="1"/>
  <c r="AB273" i="38"/>
  <c r="AB319" i="38" s="1"/>
  <c r="AA273" i="38"/>
  <c r="AA319" i="38" s="1"/>
  <c r="Z273" i="38"/>
  <c r="Z319" i="38" s="1"/>
  <c r="Y273" i="38"/>
  <c r="X273" i="38"/>
  <c r="W273" i="38"/>
  <c r="V273" i="38"/>
  <c r="U273" i="38"/>
  <c r="U319" i="38" s="1"/>
  <c r="T273" i="38"/>
  <c r="S273" i="38"/>
  <c r="R273" i="38"/>
  <c r="R319" i="38" s="1"/>
  <c r="Q273" i="38"/>
  <c r="Q319" i="38" s="1"/>
  <c r="P273" i="38"/>
  <c r="P319" i="38" s="1"/>
  <c r="O273" i="38"/>
  <c r="O319" i="38" s="1"/>
  <c r="N273" i="38"/>
  <c r="N319" i="38" s="1"/>
  <c r="M273" i="38"/>
  <c r="L273" i="38"/>
  <c r="K273" i="38"/>
  <c r="J273" i="38"/>
  <c r="I273" i="38"/>
  <c r="H273" i="38"/>
  <c r="G273" i="38"/>
  <c r="F273" i="38"/>
  <c r="F319" i="38" s="1"/>
  <c r="AO272" i="38"/>
  <c r="AN272" i="38"/>
  <c r="AN273" i="38" s="1"/>
  <c r="AN319" i="38" s="1"/>
  <c r="E272" i="38"/>
  <c r="D272" i="38"/>
  <c r="C272" i="38" s="1"/>
  <c r="AO271" i="38"/>
  <c r="AN271" i="38"/>
  <c r="E271" i="38"/>
  <c r="D271" i="38"/>
  <c r="C271" i="38" s="1"/>
  <c r="E266" i="38"/>
  <c r="D266" i="38"/>
  <c r="C266" i="38" s="1"/>
  <c r="E265" i="38"/>
  <c r="D265" i="38"/>
  <c r="E264" i="38"/>
  <c r="D264" i="38"/>
  <c r="E263" i="38"/>
  <c r="D263" i="38"/>
  <c r="C263" i="38"/>
  <c r="E262" i="38"/>
  <c r="D262" i="38"/>
  <c r="C262" i="38" s="1"/>
  <c r="E261" i="38"/>
  <c r="D261" i="38"/>
  <c r="E256" i="38"/>
  <c r="D256" i="38"/>
  <c r="C256" i="38" s="1"/>
  <c r="E255" i="38"/>
  <c r="D255" i="38"/>
  <c r="C255" i="38" s="1"/>
  <c r="E254" i="38"/>
  <c r="D254" i="38"/>
  <c r="C254" i="38"/>
  <c r="E253" i="38"/>
  <c r="D253" i="38"/>
  <c r="E252" i="38"/>
  <c r="D252" i="38"/>
  <c r="C252" i="38" s="1"/>
  <c r="E251" i="38"/>
  <c r="D251" i="38"/>
  <c r="C251" i="38"/>
  <c r="E250" i="38"/>
  <c r="D250" i="38"/>
  <c r="E249" i="38"/>
  <c r="C249" i="38" s="1"/>
  <c r="D249" i="38"/>
  <c r="E248" i="38"/>
  <c r="D248" i="38"/>
  <c r="E247" i="38"/>
  <c r="D247" i="38"/>
  <c r="C247" i="38"/>
  <c r="E219" i="38"/>
  <c r="D219" i="38"/>
  <c r="C219" i="38" s="1"/>
  <c r="AI214" i="38"/>
  <c r="AH214" i="38"/>
  <c r="AG214" i="38"/>
  <c r="AF214" i="38"/>
  <c r="AE214" i="38"/>
  <c r="AD214" i="38"/>
  <c r="AC214" i="38"/>
  <c r="AB214" i="38"/>
  <c r="AA214" i="38"/>
  <c r="Z214" i="38"/>
  <c r="Y214" i="38"/>
  <c r="X214" i="38"/>
  <c r="W214" i="38"/>
  <c r="V214" i="38"/>
  <c r="U214" i="38"/>
  <c r="T214" i="38"/>
  <c r="S214" i="38"/>
  <c r="R214" i="38"/>
  <c r="Q214" i="38"/>
  <c r="P214" i="38"/>
  <c r="O214" i="38"/>
  <c r="N214" i="38"/>
  <c r="M214" i="38"/>
  <c r="L214" i="38"/>
  <c r="K214" i="38"/>
  <c r="J214" i="38"/>
  <c r="I214" i="38"/>
  <c r="H214" i="38"/>
  <c r="G214" i="38"/>
  <c r="F214" i="38"/>
  <c r="E213" i="38"/>
  <c r="D213" i="38"/>
  <c r="C213" i="38" s="1"/>
  <c r="E212" i="38"/>
  <c r="D212" i="38"/>
  <c r="D214" i="38" s="1"/>
  <c r="Q207" i="38"/>
  <c r="P207" i="38"/>
  <c r="O207" i="38"/>
  <c r="E207" i="38" s="1"/>
  <c r="N207" i="38"/>
  <c r="D207" i="38" s="1"/>
  <c r="C207" i="38" s="1"/>
  <c r="M207" i="38"/>
  <c r="L207" i="38"/>
  <c r="K207" i="38"/>
  <c r="J207" i="38"/>
  <c r="I207" i="38"/>
  <c r="H207" i="38"/>
  <c r="G207" i="38"/>
  <c r="F207" i="38"/>
  <c r="E206" i="38"/>
  <c r="D206" i="38"/>
  <c r="C206" i="38" s="1"/>
  <c r="E205" i="38"/>
  <c r="D205" i="38"/>
  <c r="E204" i="38"/>
  <c r="C204" i="38" s="1"/>
  <c r="D204" i="38"/>
  <c r="E203" i="38"/>
  <c r="D203" i="38"/>
  <c r="F197" i="38"/>
  <c r="Q196" i="38"/>
  <c r="P196" i="38"/>
  <c r="O196" i="38"/>
  <c r="N196" i="38"/>
  <c r="M196" i="38"/>
  <c r="L196" i="38"/>
  <c r="K196" i="38"/>
  <c r="J196" i="38"/>
  <c r="I196" i="38"/>
  <c r="H196" i="38"/>
  <c r="G196" i="38"/>
  <c r="E196" i="38"/>
  <c r="D196" i="38"/>
  <c r="C196" i="38" s="1"/>
  <c r="E195" i="38"/>
  <c r="D195" i="38"/>
  <c r="D197" i="38" s="1"/>
  <c r="E188" i="38"/>
  <c r="D188" i="38"/>
  <c r="E187" i="38"/>
  <c r="C187" i="38" s="1"/>
  <c r="D187" i="38"/>
  <c r="E186" i="38"/>
  <c r="D186" i="38"/>
  <c r="E185" i="38"/>
  <c r="D185" i="38"/>
  <c r="E184" i="38"/>
  <c r="D184" i="38"/>
  <c r="C184" i="38" s="1"/>
  <c r="D183" i="38"/>
  <c r="E178" i="38"/>
  <c r="D178" i="38"/>
  <c r="C178" i="38" s="1"/>
  <c r="E177" i="38"/>
  <c r="D177" i="38"/>
  <c r="E176" i="38"/>
  <c r="C176" i="38" s="1"/>
  <c r="D176" i="38"/>
  <c r="E175" i="38"/>
  <c r="D175" i="38"/>
  <c r="E174" i="38"/>
  <c r="D174" i="38"/>
  <c r="C174" i="38"/>
  <c r="E173" i="38"/>
  <c r="D173" i="38"/>
  <c r="C173" i="38" s="1"/>
  <c r="AA167" i="38"/>
  <c r="Z167" i="38"/>
  <c r="Y167" i="38"/>
  <c r="X167" i="38"/>
  <c r="W167" i="38"/>
  <c r="V167" i="38"/>
  <c r="U167" i="38"/>
  <c r="T167" i="38"/>
  <c r="S167" i="38"/>
  <c r="R167" i="38"/>
  <c r="Q167" i="38"/>
  <c r="P167" i="38"/>
  <c r="O167" i="38"/>
  <c r="N167" i="38"/>
  <c r="M167" i="38"/>
  <c r="L167" i="38"/>
  <c r="K167" i="38"/>
  <c r="J167" i="38"/>
  <c r="I167" i="38"/>
  <c r="H167" i="38"/>
  <c r="G167" i="38"/>
  <c r="F167" i="38"/>
  <c r="E166" i="38"/>
  <c r="D166" i="38"/>
  <c r="C166" i="38" s="1"/>
  <c r="E165" i="38"/>
  <c r="D165" i="38"/>
  <c r="E164" i="38"/>
  <c r="C164" i="38" s="1"/>
  <c r="D164" i="38"/>
  <c r="E163" i="38"/>
  <c r="D163" i="38"/>
  <c r="C163" i="38"/>
  <c r="E162" i="38"/>
  <c r="D162" i="38"/>
  <c r="C162" i="38"/>
  <c r="E161" i="38"/>
  <c r="D161" i="38"/>
  <c r="E160" i="38"/>
  <c r="D160" i="38"/>
  <c r="C160" i="38" s="1"/>
  <c r="E159" i="38"/>
  <c r="D159" i="38"/>
  <c r="C159" i="38"/>
  <c r="E158" i="38"/>
  <c r="D158" i="38"/>
  <c r="C158" i="38"/>
  <c r="AA156" i="38"/>
  <c r="Z156" i="38"/>
  <c r="Y156" i="38"/>
  <c r="X156" i="38"/>
  <c r="W156" i="38"/>
  <c r="V156" i="38"/>
  <c r="U156" i="38"/>
  <c r="T156" i="38"/>
  <c r="S156" i="38"/>
  <c r="R156" i="38"/>
  <c r="Q156" i="38"/>
  <c r="P156" i="38"/>
  <c r="O156" i="38"/>
  <c r="N156" i="38"/>
  <c r="M156" i="38"/>
  <c r="L156" i="38"/>
  <c r="K156" i="38"/>
  <c r="J156" i="38"/>
  <c r="I156" i="38"/>
  <c r="H156" i="38"/>
  <c r="G156" i="38"/>
  <c r="F156" i="38"/>
  <c r="E155" i="38"/>
  <c r="D155" i="38"/>
  <c r="C155" i="38" s="1"/>
  <c r="E154" i="38"/>
  <c r="D154" i="38"/>
  <c r="E153" i="38"/>
  <c r="D153" i="38"/>
  <c r="E152" i="38"/>
  <c r="C152" i="38" s="1"/>
  <c r="D152" i="38"/>
  <c r="E151" i="38"/>
  <c r="D151" i="38"/>
  <c r="E150" i="38"/>
  <c r="D150" i="38"/>
  <c r="C150" i="38" s="1"/>
  <c r="E149" i="38"/>
  <c r="D149" i="38"/>
  <c r="C149" i="38" s="1"/>
  <c r="E148" i="38"/>
  <c r="C148" i="38" s="1"/>
  <c r="D148" i="38"/>
  <c r="E147" i="38"/>
  <c r="D147" i="38"/>
  <c r="E146" i="38"/>
  <c r="D146" i="38"/>
  <c r="E145" i="38"/>
  <c r="D145" i="38"/>
  <c r="E144" i="38"/>
  <c r="D144" i="38"/>
  <c r="E143" i="38"/>
  <c r="D143" i="38"/>
  <c r="C143" i="38" s="1"/>
  <c r="E142" i="38"/>
  <c r="D142" i="38"/>
  <c r="E141" i="38"/>
  <c r="D141" i="38"/>
  <c r="E140" i="38"/>
  <c r="C140" i="38" s="1"/>
  <c r="D140" i="38"/>
  <c r="E139" i="38"/>
  <c r="D139" i="38"/>
  <c r="E138" i="38"/>
  <c r="D138" i="38"/>
  <c r="C138" i="38" s="1"/>
  <c r="E137" i="38"/>
  <c r="D137" i="38"/>
  <c r="C137" i="38" s="1"/>
  <c r="E136" i="38"/>
  <c r="C136" i="38" s="1"/>
  <c r="D136" i="38"/>
  <c r="E135" i="38"/>
  <c r="D135" i="38"/>
  <c r="E134" i="38"/>
  <c r="D134" i="38"/>
  <c r="E133" i="38"/>
  <c r="D133" i="38"/>
  <c r="E132" i="38"/>
  <c r="D132" i="38"/>
  <c r="E131" i="38"/>
  <c r="D131" i="38"/>
  <c r="C131" i="38" s="1"/>
  <c r="E130" i="38"/>
  <c r="D130" i="38"/>
  <c r="E129" i="38"/>
  <c r="D129" i="38"/>
  <c r="E128" i="38"/>
  <c r="C128" i="38" s="1"/>
  <c r="D128" i="38"/>
  <c r="E127" i="38"/>
  <c r="D127" i="38"/>
  <c r="E126" i="38"/>
  <c r="D126" i="38"/>
  <c r="E121" i="38"/>
  <c r="D121" i="38"/>
  <c r="C121" i="38" s="1"/>
  <c r="E120" i="38"/>
  <c r="C120" i="38" s="1"/>
  <c r="D120" i="38"/>
  <c r="E119" i="38"/>
  <c r="D119" i="38"/>
  <c r="E117" i="38"/>
  <c r="D117" i="38"/>
  <c r="E115" i="38"/>
  <c r="D115" i="38"/>
  <c r="E114" i="38"/>
  <c r="D114" i="38"/>
  <c r="E113" i="38"/>
  <c r="D113" i="38"/>
  <c r="C113" i="38" s="1"/>
  <c r="E106" i="38"/>
  <c r="D106" i="38"/>
  <c r="E105" i="38"/>
  <c r="D105" i="38"/>
  <c r="E104" i="38"/>
  <c r="C104" i="38" s="1"/>
  <c r="D104" i="38"/>
  <c r="E103" i="38"/>
  <c r="D103" i="38"/>
  <c r="E102" i="38"/>
  <c r="D102" i="38"/>
  <c r="D101" i="38" s="1"/>
  <c r="I101" i="38"/>
  <c r="H101" i="38"/>
  <c r="G101" i="38"/>
  <c r="F101" i="38"/>
  <c r="C82" i="38"/>
  <c r="D76" i="38"/>
  <c r="C76" i="38"/>
  <c r="B76" i="38" s="1"/>
  <c r="D75" i="38"/>
  <c r="C75" i="38"/>
  <c r="B75" i="38"/>
  <c r="D74" i="38"/>
  <c r="C74" i="38"/>
  <c r="B74" i="38" s="1"/>
  <c r="BV69" i="38"/>
  <c r="BU69" i="38"/>
  <c r="C69" i="38"/>
  <c r="BV68" i="38"/>
  <c r="BU68" i="38"/>
  <c r="C68" i="38"/>
  <c r="BV67" i="38"/>
  <c r="BU67" i="38"/>
  <c r="C67" i="38"/>
  <c r="BV66" i="38"/>
  <c r="BU66" i="38"/>
  <c r="C66" i="38"/>
  <c r="BV65" i="38"/>
  <c r="BU65" i="38"/>
  <c r="C65" i="38"/>
  <c r="BV64" i="38"/>
  <c r="BU64" i="38"/>
  <c r="C64" i="38"/>
  <c r="C63" i="38"/>
  <c r="E59" i="38"/>
  <c r="D59" i="38"/>
  <c r="C59" i="38"/>
  <c r="E58" i="38"/>
  <c r="D58" i="38"/>
  <c r="C58" i="38"/>
  <c r="E57" i="38"/>
  <c r="D57" i="38"/>
  <c r="C57" i="38" s="1"/>
  <c r="I56" i="38"/>
  <c r="H56" i="38"/>
  <c r="G56" i="38"/>
  <c r="F56" i="38"/>
  <c r="D56" i="38" s="1"/>
  <c r="E50" i="38"/>
  <c r="D50" i="38"/>
  <c r="C50" i="38"/>
  <c r="E49" i="38"/>
  <c r="D49" i="38"/>
  <c r="C49" i="38" s="1"/>
  <c r="E48" i="38"/>
  <c r="D48" i="38"/>
  <c r="C48" i="38"/>
  <c r="E47" i="38"/>
  <c r="D47" i="38"/>
  <c r="C47" i="38" s="1"/>
  <c r="E41" i="38"/>
  <c r="D41" i="38"/>
  <c r="E40" i="38"/>
  <c r="D40" i="38"/>
  <c r="E39" i="38"/>
  <c r="D39" i="38"/>
  <c r="E38" i="38"/>
  <c r="D38" i="38"/>
  <c r="E37" i="38"/>
  <c r="D37" i="38"/>
  <c r="E34" i="38"/>
  <c r="D34" i="38" s="1"/>
  <c r="C34" i="38" s="1"/>
  <c r="E32" i="38"/>
  <c r="D32" i="38"/>
  <c r="C32" i="38" s="1"/>
  <c r="E31" i="38"/>
  <c r="D31" i="38"/>
  <c r="C31" i="38" s="1"/>
  <c r="E30" i="38"/>
  <c r="D30" i="38" s="1"/>
  <c r="C30" i="38" s="1"/>
  <c r="E29" i="38"/>
  <c r="D29" i="38"/>
  <c r="C29" i="38" s="1"/>
  <c r="E28" i="38"/>
  <c r="D28" i="38"/>
  <c r="C28" i="38" s="1"/>
  <c r="E27" i="38"/>
  <c r="D27" i="38"/>
  <c r="C27" i="38" s="1"/>
  <c r="E26" i="38"/>
  <c r="D26" i="38"/>
  <c r="C26" i="38"/>
  <c r="E25" i="38"/>
  <c r="D25" i="38" s="1"/>
  <c r="C25" i="38" s="1"/>
  <c r="E24" i="38"/>
  <c r="D24" i="38"/>
  <c r="E23" i="38"/>
  <c r="D23" i="38"/>
  <c r="E22" i="38"/>
  <c r="D22" i="38"/>
  <c r="C22" i="38"/>
  <c r="E21" i="38"/>
  <c r="D21" i="38"/>
  <c r="C21" i="38" s="1"/>
  <c r="E20" i="38"/>
  <c r="D20" i="38"/>
  <c r="C20" i="38" s="1"/>
  <c r="E14" i="38"/>
  <c r="D14" i="38"/>
  <c r="E13" i="38"/>
  <c r="D13" i="38"/>
  <c r="C13" i="38" s="1"/>
  <c r="E12" i="38"/>
  <c r="D12" i="38"/>
  <c r="E287" i="38" l="1"/>
  <c r="C289" i="38"/>
  <c r="C294" i="38"/>
  <c r="C307" i="38"/>
  <c r="C295" i="38"/>
  <c r="C314" i="38"/>
  <c r="C318" i="38"/>
  <c r="E156" i="38"/>
  <c r="C287" i="38"/>
  <c r="C12" i="38"/>
  <c r="C103" i="38"/>
  <c r="C115" i="38"/>
  <c r="C127" i="38"/>
  <c r="C133" i="38"/>
  <c r="C139" i="38"/>
  <c r="C145" i="38"/>
  <c r="C151" i="38"/>
  <c r="D157" i="38"/>
  <c r="C175" i="38"/>
  <c r="C185" i="38"/>
  <c r="C203" i="38"/>
  <c r="E214" i="38"/>
  <c r="C214" i="38" s="1"/>
  <c r="C261" i="38"/>
  <c r="D156" i="38"/>
  <c r="E101" i="38"/>
  <c r="E273" i="38"/>
  <c r="K319" i="38"/>
  <c r="W319" i="38"/>
  <c r="AI319" i="38"/>
  <c r="C303" i="38"/>
  <c r="D311" i="38"/>
  <c r="C114" i="38"/>
  <c r="C132" i="38"/>
  <c r="C144" i="38"/>
  <c r="E157" i="38"/>
  <c r="E167" i="38" s="1"/>
  <c r="C23" i="38"/>
  <c r="C117" i="38"/>
  <c r="C134" i="38"/>
  <c r="C146" i="38"/>
  <c r="C186" i="38"/>
  <c r="C248" i="38"/>
  <c r="C253" i="38"/>
  <c r="D273" i="38"/>
  <c r="V319" i="38"/>
  <c r="AH319" i="38"/>
  <c r="C304" i="38"/>
  <c r="C309" i="38"/>
  <c r="C265" i="38"/>
  <c r="C24" i="38"/>
  <c r="E56" i="38"/>
  <c r="C56" i="38" s="1"/>
  <c r="C105" i="38"/>
  <c r="C119" i="38"/>
  <c r="C129" i="38"/>
  <c r="C135" i="38"/>
  <c r="C141" i="38"/>
  <c r="C147" i="38"/>
  <c r="C153" i="38"/>
  <c r="C165" i="38"/>
  <c r="C177" i="38"/>
  <c r="C205" i="38"/>
  <c r="AO273" i="38"/>
  <c r="AO319" i="38" s="1"/>
  <c r="C279" i="38"/>
  <c r="C297" i="38"/>
  <c r="C14" i="38"/>
  <c r="C161" i="38"/>
  <c r="M319" i="38"/>
  <c r="Y319" i="38"/>
  <c r="AK319" i="38"/>
  <c r="C274" i="38"/>
  <c r="C106" i="38"/>
  <c r="C130" i="38"/>
  <c r="C142" i="38"/>
  <c r="C154" i="38"/>
  <c r="C188" i="38"/>
  <c r="C250" i="38"/>
  <c r="C264" i="38"/>
  <c r="C298" i="38"/>
  <c r="C275" i="38"/>
  <c r="D299" i="38"/>
  <c r="C299" i="38" s="1"/>
  <c r="E311" i="38"/>
  <c r="D167" i="38"/>
  <c r="C273" i="38"/>
  <c r="C212" i="38"/>
  <c r="E280" i="38"/>
  <c r="C280" i="38" s="1"/>
  <c r="C102" i="38"/>
  <c r="C126" i="38"/>
  <c r="C195" i="38"/>
  <c r="C197" i="38" s="1"/>
  <c r="H319" i="38"/>
  <c r="I319" i="38"/>
  <c r="E319" i="38" s="1"/>
  <c r="J319" i="38"/>
  <c r="E299" i="38"/>
  <c r="C157" i="38" l="1"/>
  <c r="C167" i="38" s="1"/>
  <c r="D319" i="38"/>
  <c r="C319" i="38" s="1"/>
  <c r="C156" i="38"/>
  <c r="C101" i="38"/>
  <c r="C311" i="38"/>
  <c r="AX306" i="34" l="1"/>
  <c r="AW306" i="34"/>
  <c r="AV306" i="34"/>
  <c r="AU306" i="34"/>
  <c r="AT306" i="34"/>
  <c r="AP306" i="34"/>
  <c r="AO306" i="34"/>
  <c r="AN306" i="34"/>
  <c r="AM306" i="34"/>
  <c r="AL306" i="34"/>
  <c r="AK306" i="34"/>
  <c r="AJ306" i="34"/>
  <c r="AI306" i="34"/>
  <c r="AH306" i="34"/>
  <c r="AG306" i="34"/>
  <c r="AF306" i="34"/>
  <c r="AE306" i="34"/>
  <c r="AD306" i="34"/>
  <c r="AC306" i="34"/>
  <c r="AB306" i="34"/>
  <c r="AA306" i="34"/>
  <c r="Z306" i="34"/>
  <c r="Y306" i="34"/>
  <c r="X306" i="34"/>
  <c r="W306" i="34"/>
  <c r="V306" i="34"/>
  <c r="U306" i="34"/>
  <c r="T306" i="34"/>
  <c r="S306" i="34"/>
  <c r="R306" i="34"/>
  <c r="Q306" i="34"/>
  <c r="P306" i="34"/>
  <c r="O306" i="34"/>
  <c r="N306" i="34"/>
  <c r="M306" i="34"/>
  <c r="L306" i="34"/>
  <c r="K306" i="34"/>
  <c r="J306" i="34"/>
  <c r="I306" i="34"/>
  <c r="H306" i="34"/>
  <c r="G306" i="34"/>
  <c r="AX305" i="34"/>
  <c r="AW305" i="34"/>
  <c r="AV305" i="34"/>
  <c r="AU305" i="34"/>
  <c r="AT305" i="34"/>
  <c r="AP305" i="34"/>
  <c r="AO305" i="34"/>
  <c r="AN305" i="34"/>
  <c r="AM305" i="34"/>
  <c r="AL305" i="34"/>
  <c r="AK305" i="34"/>
  <c r="AJ305" i="34"/>
  <c r="AI305" i="34"/>
  <c r="AH305" i="34"/>
  <c r="AG305" i="34"/>
  <c r="AF305" i="34"/>
  <c r="AE305" i="34"/>
  <c r="AD305" i="34"/>
  <c r="AC305" i="34"/>
  <c r="AB305" i="34"/>
  <c r="AA305" i="34"/>
  <c r="Z305" i="34"/>
  <c r="Y305" i="34"/>
  <c r="X305" i="34"/>
  <c r="W305" i="34"/>
  <c r="V305" i="34"/>
  <c r="U305" i="34"/>
  <c r="T305" i="34"/>
  <c r="S305" i="34"/>
  <c r="R305" i="34"/>
  <c r="Q305" i="34"/>
  <c r="P305" i="34"/>
  <c r="O305" i="34"/>
  <c r="N305" i="34"/>
  <c r="M305" i="34"/>
  <c r="L305" i="34"/>
  <c r="K305" i="34"/>
  <c r="J305" i="34"/>
  <c r="I305" i="34"/>
  <c r="H305" i="34"/>
  <c r="G305" i="34"/>
  <c r="AX304" i="34"/>
  <c r="AW304" i="34"/>
  <c r="AV304" i="34"/>
  <c r="AU304" i="34"/>
  <c r="AT304" i="34"/>
  <c r="AP304" i="34"/>
  <c r="AO304" i="34"/>
  <c r="AN304" i="34"/>
  <c r="AM304" i="34"/>
  <c r="AL304" i="34"/>
  <c r="AK304" i="34"/>
  <c r="AJ304" i="34"/>
  <c r="AI304" i="34"/>
  <c r="AH304" i="34"/>
  <c r="AG304" i="34"/>
  <c r="AF304" i="34"/>
  <c r="AE304" i="34"/>
  <c r="AD304" i="34"/>
  <c r="AC304" i="34"/>
  <c r="AB304" i="34"/>
  <c r="AA304" i="34"/>
  <c r="Z304" i="34"/>
  <c r="Y304" i="34"/>
  <c r="X304" i="34"/>
  <c r="W304" i="34"/>
  <c r="V304" i="34"/>
  <c r="U304" i="34"/>
  <c r="T304" i="34"/>
  <c r="S304" i="34"/>
  <c r="R304" i="34"/>
  <c r="Q304" i="34"/>
  <c r="P304" i="34"/>
  <c r="O304" i="34"/>
  <c r="N304" i="34"/>
  <c r="M304" i="34"/>
  <c r="L304" i="34"/>
  <c r="K304" i="34"/>
  <c r="J304" i="34"/>
  <c r="I304" i="34"/>
  <c r="H304" i="34"/>
  <c r="G304" i="34"/>
  <c r="AX303" i="34"/>
  <c r="AW303" i="34"/>
  <c r="AV303" i="34"/>
  <c r="AU303" i="34"/>
  <c r="AT303" i="34"/>
  <c r="AP303" i="34"/>
  <c r="AO303" i="34"/>
  <c r="AN303" i="34"/>
  <c r="AM303" i="34"/>
  <c r="AL303" i="34"/>
  <c r="AK303" i="34"/>
  <c r="AJ303" i="34"/>
  <c r="AI303" i="34"/>
  <c r="AH303" i="34"/>
  <c r="AG303" i="34"/>
  <c r="AF303" i="34"/>
  <c r="AE303" i="34"/>
  <c r="AD303" i="34"/>
  <c r="AC303" i="34"/>
  <c r="AB303" i="34"/>
  <c r="AA303" i="34"/>
  <c r="Z303" i="34"/>
  <c r="Y303" i="34"/>
  <c r="X303" i="34"/>
  <c r="W303" i="34"/>
  <c r="V303" i="34"/>
  <c r="U303" i="34"/>
  <c r="T303" i="34"/>
  <c r="S303" i="34"/>
  <c r="R303" i="34"/>
  <c r="Q303" i="34"/>
  <c r="P303" i="34"/>
  <c r="O303" i="34"/>
  <c r="N303" i="34"/>
  <c r="M303" i="34"/>
  <c r="L303" i="34"/>
  <c r="K303" i="34"/>
  <c r="J303" i="34"/>
  <c r="I303" i="34"/>
  <c r="H303" i="34"/>
  <c r="G303" i="34"/>
  <c r="AX302" i="34"/>
  <c r="AW302" i="34"/>
  <c r="AV302" i="34"/>
  <c r="AU302" i="34"/>
  <c r="AT302" i="34"/>
  <c r="AS302" i="34"/>
  <c r="AP302" i="34"/>
  <c r="AO302" i="34"/>
  <c r="AN302" i="34"/>
  <c r="AM302" i="34"/>
  <c r="AL302" i="34"/>
  <c r="AK302" i="34"/>
  <c r="AJ302" i="34"/>
  <c r="AI302" i="34"/>
  <c r="AH302" i="34"/>
  <c r="AG302" i="34"/>
  <c r="AF302" i="34"/>
  <c r="AE302" i="34"/>
  <c r="AD302" i="34"/>
  <c r="AC302" i="34"/>
  <c r="AB302" i="34"/>
  <c r="AA302" i="34"/>
  <c r="Z302" i="34"/>
  <c r="Y302" i="34"/>
  <c r="X302" i="34"/>
  <c r="W302" i="34"/>
  <c r="V302" i="34"/>
  <c r="U302" i="34"/>
  <c r="T302" i="34"/>
  <c r="S302" i="34"/>
  <c r="R302" i="34"/>
  <c r="Q302" i="34"/>
  <c r="P302" i="34"/>
  <c r="O302" i="34"/>
  <c r="N302" i="34"/>
  <c r="M302" i="34"/>
  <c r="L302" i="34"/>
  <c r="K302" i="34"/>
  <c r="J302" i="34"/>
  <c r="I302" i="34"/>
  <c r="H302" i="34"/>
  <c r="G302" i="34"/>
  <c r="AX301" i="34"/>
  <c r="AW301" i="34"/>
  <c r="AV301" i="34"/>
  <c r="AU301" i="34"/>
  <c r="AT301" i="34"/>
  <c r="AS301" i="34"/>
  <c r="AR301" i="34"/>
  <c r="AQ301" i="34"/>
  <c r="AP301" i="34"/>
  <c r="AO301" i="34"/>
  <c r="AN301" i="34"/>
  <c r="AM301" i="34"/>
  <c r="AL301" i="34"/>
  <c r="AK301" i="34"/>
  <c r="AJ301" i="34"/>
  <c r="AI301" i="34"/>
  <c r="AH301" i="34"/>
  <c r="AG301" i="34"/>
  <c r="AF301" i="34"/>
  <c r="AE301" i="34"/>
  <c r="AD301" i="34"/>
  <c r="AC301" i="34"/>
  <c r="AB301" i="34"/>
  <c r="AA301" i="34"/>
  <c r="Z301" i="34"/>
  <c r="Y301" i="34"/>
  <c r="X301" i="34"/>
  <c r="W301" i="34"/>
  <c r="V301" i="34"/>
  <c r="U301" i="34"/>
  <c r="T301" i="34"/>
  <c r="S301" i="34"/>
  <c r="R301" i="34"/>
  <c r="Q301" i="34"/>
  <c r="P301" i="34"/>
  <c r="O301" i="34"/>
  <c r="N301" i="34"/>
  <c r="M301" i="34"/>
  <c r="L301" i="34"/>
  <c r="K301" i="34"/>
  <c r="J301" i="34"/>
  <c r="I301" i="34"/>
  <c r="H301" i="34"/>
  <c r="G301" i="34"/>
  <c r="F300" i="34"/>
  <c r="E300" i="34"/>
  <c r="D300" i="34" s="1"/>
  <c r="F299" i="34"/>
  <c r="E299" i="34"/>
  <c r="D299" i="34" s="1"/>
  <c r="F298" i="34"/>
  <c r="E298" i="34"/>
  <c r="D298" i="34" s="1"/>
  <c r="F297" i="34"/>
  <c r="D297" i="34" s="1"/>
  <c r="E297" i="34"/>
  <c r="F296" i="34"/>
  <c r="E296" i="34"/>
  <c r="D296" i="34" s="1"/>
  <c r="F295" i="34"/>
  <c r="E295" i="34"/>
  <c r="D295" i="34" s="1"/>
  <c r="F294" i="34"/>
  <c r="E294" i="34"/>
  <c r="F293" i="34"/>
  <c r="E293" i="34"/>
  <c r="D293" i="34" s="1"/>
  <c r="F292" i="34"/>
  <c r="E292" i="34"/>
  <c r="F291" i="34"/>
  <c r="E291" i="34"/>
  <c r="F290" i="34"/>
  <c r="E290" i="34"/>
  <c r="D290" i="34" s="1"/>
  <c r="F289" i="34"/>
  <c r="E289" i="34"/>
  <c r="F288" i="34"/>
  <c r="E288" i="34"/>
  <c r="F287" i="34"/>
  <c r="E287" i="34"/>
  <c r="F286" i="34"/>
  <c r="E286" i="34"/>
  <c r="D286" i="34" s="1"/>
  <c r="F285" i="34"/>
  <c r="E285" i="34"/>
  <c r="D285" i="34"/>
  <c r="F284" i="34"/>
  <c r="E284" i="34"/>
  <c r="F283" i="34"/>
  <c r="E283" i="34"/>
  <c r="F282" i="34"/>
  <c r="E282" i="34"/>
  <c r="D282" i="34" s="1"/>
  <c r="F281" i="34"/>
  <c r="E281" i="34"/>
  <c r="F280" i="34"/>
  <c r="E280" i="34"/>
  <c r="F279" i="34"/>
  <c r="E279" i="34"/>
  <c r="D279" i="34" s="1"/>
  <c r="F278" i="34"/>
  <c r="E278" i="34"/>
  <c r="F277" i="34"/>
  <c r="E277" i="34"/>
  <c r="D277" i="34" s="1"/>
  <c r="F276" i="34"/>
  <c r="E276" i="34"/>
  <c r="F275" i="34"/>
  <c r="E275" i="34"/>
  <c r="D275" i="34" s="1"/>
  <c r="F274" i="34"/>
  <c r="E274" i="34"/>
  <c r="D274" i="34" s="1"/>
  <c r="F273" i="34"/>
  <c r="E273" i="34"/>
  <c r="D273" i="34" s="1"/>
  <c r="F272" i="34"/>
  <c r="E272" i="34"/>
  <c r="F271" i="34"/>
  <c r="E271" i="34"/>
  <c r="F270" i="34"/>
  <c r="E270" i="34"/>
  <c r="F269" i="34"/>
  <c r="E269" i="34"/>
  <c r="D269" i="34" s="1"/>
  <c r="F268" i="34"/>
  <c r="E268" i="34"/>
  <c r="F267" i="34"/>
  <c r="E267" i="34"/>
  <c r="D267" i="34" s="1"/>
  <c r="F266" i="34"/>
  <c r="E266" i="34"/>
  <c r="F265" i="34"/>
  <c r="E265" i="34"/>
  <c r="F264" i="34"/>
  <c r="E264" i="34"/>
  <c r="D264" i="34" s="1"/>
  <c r="F263" i="34"/>
  <c r="E263" i="34"/>
  <c r="F262" i="34"/>
  <c r="E262" i="34"/>
  <c r="D262" i="34" s="1"/>
  <c r="F261" i="34"/>
  <c r="E261" i="34"/>
  <c r="D261" i="34" s="1"/>
  <c r="F260" i="34"/>
  <c r="E260" i="34"/>
  <c r="F259" i="34"/>
  <c r="E259" i="34"/>
  <c r="F258" i="34"/>
  <c r="E258" i="34"/>
  <c r="D258" i="34" s="1"/>
  <c r="F257" i="34"/>
  <c r="E257" i="34"/>
  <c r="D257" i="34" s="1"/>
  <c r="F256" i="34"/>
  <c r="E256" i="34"/>
  <c r="F255" i="34"/>
  <c r="E255" i="34"/>
  <c r="F254" i="34"/>
  <c r="E254" i="34"/>
  <c r="F253" i="34"/>
  <c r="E253" i="34"/>
  <c r="D253" i="34" s="1"/>
  <c r="F252" i="34"/>
  <c r="E252" i="34"/>
  <c r="F251" i="34"/>
  <c r="E251" i="34"/>
  <c r="D251" i="34" s="1"/>
  <c r="F250" i="34"/>
  <c r="E250" i="34"/>
  <c r="D250" i="34" s="1"/>
  <c r="F249" i="34"/>
  <c r="D249" i="34" s="1"/>
  <c r="E249" i="34"/>
  <c r="F248" i="34"/>
  <c r="E248" i="34"/>
  <c r="F247" i="34"/>
  <c r="E247" i="34"/>
  <c r="D247" i="34" s="1"/>
  <c r="F246" i="34"/>
  <c r="E246" i="34"/>
  <c r="D246" i="34" s="1"/>
  <c r="F245" i="34"/>
  <c r="E245" i="34"/>
  <c r="D245" i="34"/>
  <c r="F244" i="34"/>
  <c r="E244" i="34"/>
  <c r="F243" i="34"/>
  <c r="E243" i="34"/>
  <c r="D243" i="34" s="1"/>
  <c r="F242" i="34"/>
  <c r="E242" i="34"/>
  <c r="F241" i="34"/>
  <c r="E241" i="34"/>
  <c r="D241" i="34" s="1"/>
  <c r="F240" i="34"/>
  <c r="E240" i="34"/>
  <c r="F239" i="34"/>
  <c r="E239" i="34"/>
  <c r="D239" i="34" s="1"/>
  <c r="F238" i="34"/>
  <c r="E238" i="34"/>
  <c r="D238" i="34" s="1"/>
  <c r="F237" i="34"/>
  <c r="E237" i="34"/>
  <c r="D237" i="34" s="1"/>
  <c r="F236" i="34"/>
  <c r="E236" i="34"/>
  <c r="F235" i="34"/>
  <c r="E235" i="34"/>
  <c r="D235" i="34" s="1"/>
  <c r="F234" i="34"/>
  <c r="E234" i="34"/>
  <c r="F233" i="34"/>
  <c r="E233" i="34"/>
  <c r="F232" i="34"/>
  <c r="E232" i="34"/>
  <c r="D232" i="34" s="1"/>
  <c r="F231" i="34"/>
  <c r="E231" i="34"/>
  <c r="D231" i="34" s="1"/>
  <c r="F230" i="34"/>
  <c r="E230" i="34"/>
  <c r="D230" i="34" s="1"/>
  <c r="F229" i="34"/>
  <c r="E229" i="34"/>
  <c r="D229" i="34" s="1"/>
  <c r="F228" i="34"/>
  <c r="E228" i="34"/>
  <c r="F227" i="34"/>
  <c r="E227" i="34"/>
  <c r="D227" i="34" s="1"/>
  <c r="F226" i="34"/>
  <c r="E226" i="34"/>
  <c r="F225" i="34"/>
  <c r="E225" i="34"/>
  <c r="F224" i="34"/>
  <c r="E224" i="34"/>
  <c r="F223" i="34"/>
  <c r="E223" i="34"/>
  <c r="F222" i="34"/>
  <c r="E222" i="34"/>
  <c r="D222" i="34" s="1"/>
  <c r="F221" i="34"/>
  <c r="E221" i="34"/>
  <c r="D221" i="34" s="1"/>
  <c r="BQ207" i="34"/>
  <c r="BP207" i="34"/>
  <c r="BO207" i="34"/>
  <c r="BN207" i="34"/>
  <c r="BM207" i="34"/>
  <c r="AD207" i="34"/>
  <c r="AD206" i="34"/>
  <c r="AD205" i="34"/>
  <c r="AD204" i="34"/>
  <c r="AD203" i="34"/>
  <c r="AW178" i="34"/>
  <c r="AV178" i="34"/>
  <c r="AU178" i="34"/>
  <c r="AT178" i="34"/>
  <c r="AS178" i="34"/>
  <c r="AR178" i="34"/>
  <c r="AQ178"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L178" i="34"/>
  <c r="K178" i="34"/>
  <c r="J178" i="34"/>
  <c r="I178" i="34"/>
  <c r="H178" i="34"/>
  <c r="G178" i="34"/>
  <c r="E176" i="34"/>
  <c r="AW166" i="34"/>
  <c r="AV166" i="34"/>
  <c r="AU166" i="34"/>
  <c r="AT166" i="34"/>
  <c r="AS166" i="34"/>
  <c r="AR166" i="34"/>
  <c r="AQ166" i="34"/>
  <c r="AP166" i="34"/>
  <c r="AN166" i="34"/>
  <c r="AL166" i="34"/>
  <c r="AJ166" i="34"/>
  <c r="AH166" i="34"/>
  <c r="AF166" i="34"/>
  <c r="AD166" i="34"/>
  <c r="DB164" i="34"/>
  <c r="CB164" i="34" s="1"/>
  <c r="DA164" i="34"/>
  <c r="CZ164" i="34"/>
  <c r="BZ164" i="34" s="1"/>
  <c r="CY164" i="34"/>
  <c r="BY164" i="34" s="1"/>
  <c r="CX164" i="34"/>
  <c r="BX164" i="34" s="1"/>
  <c r="CA164" i="34"/>
  <c r="F164" i="34"/>
  <c r="AX157" i="34"/>
  <c r="AW157" i="34"/>
  <c r="AV157" i="34"/>
  <c r="AU157" i="34"/>
  <c r="AT157" i="34"/>
  <c r="AS157" i="34"/>
  <c r="AR157" i="34"/>
  <c r="AQ157" i="34"/>
  <c r="AP157" i="34"/>
  <c r="AO157" i="34"/>
  <c r="AN157" i="34"/>
  <c r="AM157" i="34"/>
  <c r="AL157" i="34"/>
  <c r="AK157" i="34"/>
  <c r="AJ157" i="34"/>
  <c r="AI157" i="34"/>
  <c r="AH157" i="34"/>
  <c r="AG157" i="34"/>
  <c r="AF157" i="34"/>
  <c r="AE157" i="34"/>
  <c r="AD157" i="34"/>
  <c r="AC157" i="34"/>
  <c r="AB157" i="34"/>
  <c r="AA157" i="34"/>
  <c r="Z157" i="34"/>
  <c r="Y157" i="34"/>
  <c r="X157" i="34"/>
  <c r="W157" i="34"/>
  <c r="V157" i="34"/>
  <c r="U157" i="34"/>
  <c r="T157" i="34"/>
  <c r="S157" i="34"/>
  <c r="R157" i="34"/>
  <c r="Q157" i="34"/>
  <c r="P157" i="34"/>
  <c r="O157" i="34"/>
  <c r="N157" i="34"/>
  <c r="M157" i="34"/>
  <c r="L157" i="34"/>
  <c r="K157" i="34"/>
  <c r="J157" i="34"/>
  <c r="I157" i="34"/>
  <c r="H157" i="34"/>
  <c r="AW143" i="34"/>
  <c r="AV143" i="34"/>
  <c r="AU143" i="34"/>
  <c r="AT143" i="34"/>
  <c r="AS143" i="34"/>
  <c r="AR143" i="34"/>
  <c r="AQ143" i="34"/>
  <c r="AP143" i="34"/>
  <c r="AO143" i="34"/>
  <c r="AN143" i="34"/>
  <c r="AM143" i="34"/>
  <c r="AL143" i="34"/>
  <c r="AK143"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L143" i="34"/>
  <c r="K143" i="34"/>
  <c r="J143" i="34"/>
  <c r="I143" i="34"/>
  <c r="H143" i="34"/>
  <c r="G143" i="34"/>
  <c r="F143" i="34"/>
  <c r="CO141" i="34"/>
  <c r="CN141" i="34"/>
  <c r="CM141" i="34"/>
  <c r="CO132" i="34"/>
  <c r="CN132" i="34"/>
  <c r="CM132" i="34"/>
  <c r="CO131" i="34"/>
  <c r="CN131" i="34"/>
  <c r="CM131" i="34"/>
  <c r="D85" i="34"/>
  <c r="D84" i="34"/>
  <c r="CM75" i="34"/>
  <c r="CL75" i="34"/>
  <c r="CK75" i="34"/>
  <c r="CD75" i="34" s="1"/>
  <c r="CJ75" i="34"/>
  <c r="CC75" i="34" s="1"/>
  <c r="CI75" i="34"/>
  <c r="CB75" i="34" s="1"/>
  <c r="CF75" i="34"/>
  <c r="CE75" i="34"/>
  <c r="CM74" i="34"/>
  <c r="CF74" i="34" s="1"/>
  <c r="CL74" i="34"/>
  <c r="CE74" i="34" s="1"/>
  <c r="CK74" i="34"/>
  <c r="CD74" i="34" s="1"/>
  <c r="CJ74" i="34"/>
  <c r="CC74" i="34" s="1"/>
  <c r="CI74" i="34"/>
  <c r="CB74" i="34" s="1"/>
  <c r="AX64" i="34"/>
  <c r="AW64" i="34"/>
  <c r="AV64" i="34"/>
  <c r="AU64" i="34"/>
  <c r="AT64" i="34"/>
  <c r="AS64" i="34"/>
  <c r="AR64" i="34"/>
  <c r="AQ64" i="34"/>
  <c r="AP64" i="34"/>
  <c r="AO64" i="34"/>
  <c r="AN64" i="34"/>
  <c r="AM64" i="34"/>
  <c r="AL64" i="34"/>
  <c r="AK64" i="34"/>
  <c r="AJ64" i="34"/>
  <c r="AI64" i="34"/>
  <c r="AH64" i="34"/>
  <c r="AG64" i="34"/>
  <c r="AF64" i="34"/>
  <c r="AE64" i="34"/>
  <c r="AD64" i="34"/>
  <c r="AC64" i="34"/>
  <c r="AB64" i="34"/>
  <c r="AA64" i="34"/>
  <c r="Z64" i="34"/>
  <c r="Y64" i="34"/>
  <c r="AX60" i="34"/>
  <c r="AW60" i="34"/>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CO59" i="34"/>
  <c r="CN59" i="34"/>
  <c r="CM59" i="34"/>
  <c r="CL59" i="34"/>
  <c r="CE59" i="34" s="1"/>
  <c r="CK59" i="34"/>
  <c r="CD59" i="34" s="1"/>
  <c r="CJ59" i="34"/>
  <c r="CC59" i="34" s="1"/>
  <c r="CI59" i="34"/>
  <c r="CB59" i="34" s="1"/>
  <c r="CH59" i="34"/>
  <c r="CG59" i="34"/>
  <c r="CF59" i="34"/>
  <c r="CO58" i="34"/>
  <c r="CN58" i="34"/>
  <c r="CM58" i="34"/>
  <c r="CL58" i="34"/>
  <c r="CE58" i="34" s="1"/>
  <c r="CK58" i="34"/>
  <c r="CD58" i="34" s="1"/>
  <c r="CJ58" i="34"/>
  <c r="CC58" i="34" s="1"/>
  <c r="CI58" i="34"/>
  <c r="CB58" i="34" s="1"/>
  <c r="CH58" i="34"/>
  <c r="CG58" i="34"/>
  <c r="CF58" i="34"/>
  <c r="CO57" i="34"/>
  <c r="CN57" i="34"/>
  <c r="CM57" i="34"/>
  <c r="CL57" i="34"/>
  <c r="CE57" i="34" s="1"/>
  <c r="CK57" i="34"/>
  <c r="CD57" i="34" s="1"/>
  <c r="CJ57" i="34"/>
  <c r="CC57" i="34" s="1"/>
  <c r="CI57" i="34"/>
  <c r="CH57" i="34"/>
  <c r="CG57" i="34"/>
  <c r="CF57" i="34"/>
  <c r="CB57" i="34"/>
  <c r="CO56" i="34"/>
  <c r="CN56" i="34"/>
  <c r="CM56" i="34"/>
  <c r="CL56" i="34"/>
  <c r="CK56" i="34"/>
  <c r="CJ56" i="34"/>
  <c r="CI56" i="34"/>
  <c r="CB56" i="34" s="1"/>
  <c r="CH56" i="34"/>
  <c r="CG56" i="34"/>
  <c r="CF56" i="34"/>
  <c r="CE56" i="34"/>
  <c r="CD56" i="34"/>
  <c r="CC56" i="34"/>
  <c r="CO55" i="34"/>
  <c r="CN55" i="34"/>
  <c r="CM55" i="34"/>
  <c r="CL55" i="34"/>
  <c r="CK55" i="34"/>
  <c r="CD55" i="34" s="1"/>
  <c r="CJ55" i="34"/>
  <c r="CC55" i="34" s="1"/>
  <c r="CI55" i="34"/>
  <c r="CB55" i="34" s="1"/>
  <c r="CH55" i="34"/>
  <c r="CG55" i="34"/>
  <c r="CF55" i="34"/>
  <c r="CE55" i="34"/>
  <c r="AX54" i="34"/>
  <c r="AW54" i="34"/>
  <c r="AV54" i="34"/>
  <c r="AU54" i="34"/>
  <c r="AT54" i="34"/>
  <c r="AS54" i="34"/>
  <c r="AR54" i="34"/>
  <c r="AQ54" i="34"/>
  <c r="AP54" i="34"/>
  <c r="AO54" i="34"/>
  <c r="AN54"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AX46" i="34"/>
  <c r="AW46" i="34"/>
  <c r="AV46" i="34"/>
  <c r="AU46" i="34"/>
  <c r="AT46" i="34"/>
  <c r="AS46" i="34"/>
  <c r="AR46" i="34"/>
  <c r="AQ46"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CJ33" i="34"/>
  <c r="CI33" i="34"/>
  <c r="CH33" i="34"/>
  <c r="CG33" i="34"/>
  <c r="CF33" i="34"/>
  <c r="BY33" i="34" s="1"/>
  <c r="CE33" i="34"/>
  <c r="BX33" i="34" s="1"/>
  <c r="CD33" i="34"/>
  <c r="BW33" i="34" s="1"/>
  <c r="CC33" i="34"/>
  <c r="CB33" i="34"/>
  <c r="CA33" i="34"/>
  <c r="BZ33" i="34"/>
  <c r="CJ28" i="34"/>
  <c r="CI28" i="34"/>
  <c r="CH28" i="34"/>
  <c r="CG28" i="34"/>
  <c r="CF28" i="34"/>
  <c r="BY28" i="34" s="1"/>
  <c r="CE28" i="34"/>
  <c r="BX28" i="34" s="1"/>
  <c r="CD28" i="34"/>
  <c r="BW28" i="34" s="1"/>
  <c r="CC28" i="34"/>
  <c r="CB28" i="34"/>
  <c r="CA28" i="34"/>
  <c r="BZ28" i="34"/>
  <c r="C161" i="33"/>
  <c r="C160" i="33"/>
  <c r="C159" i="33"/>
  <c r="C158" i="33"/>
  <c r="C157" i="33"/>
  <c r="C156" i="33"/>
  <c r="C155" i="33"/>
  <c r="C154" i="33"/>
  <c r="C153" i="33"/>
  <c r="C152" i="33"/>
  <c r="C151" i="33"/>
  <c r="C150" i="33"/>
  <c r="C149" i="33"/>
  <c r="C148" i="33"/>
  <c r="C147" i="33"/>
  <c r="C146" i="33"/>
  <c r="B137" i="33"/>
  <c r="B136" i="33"/>
  <c r="B135" i="33"/>
  <c r="B134" i="33"/>
  <c r="B133" i="33"/>
  <c r="B132" i="33"/>
  <c r="C123" i="33"/>
  <c r="C122" i="33"/>
  <c r="C121" i="33"/>
  <c r="C120" i="33"/>
  <c r="C119" i="33"/>
  <c r="C118" i="33"/>
  <c r="C117" i="33"/>
  <c r="C116" i="33"/>
  <c r="C115" i="33"/>
  <c r="C114" i="33"/>
  <c r="C113" i="33"/>
  <c r="C112" i="33"/>
  <c r="C111" i="33"/>
  <c r="C110" i="33"/>
  <c r="C109" i="33"/>
  <c r="C108" i="33"/>
  <c r="E103" i="33"/>
  <c r="D103" i="33"/>
  <c r="E102" i="33"/>
  <c r="D102" i="33"/>
  <c r="E101" i="33"/>
  <c r="D101" i="33"/>
  <c r="C101" i="33" s="1"/>
  <c r="E96" i="33"/>
  <c r="E95" i="33"/>
  <c r="E94" i="33"/>
  <c r="E93" i="33"/>
  <c r="E90" i="33"/>
  <c r="E89" i="33"/>
  <c r="E88" i="33"/>
  <c r="AT85" i="33"/>
  <c r="E85" i="33"/>
  <c r="D85" i="33"/>
  <c r="C85" i="33" s="1"/>
  <c r="AT84" i="33"/>
  <c r="E84" i="33"/>
  <c r="D84" i="33"/>
  <c r="AT83" i="33"/>
  <c r="E83" i="33"/>
  <c r="D83" i="33"/>
  <c r="AT82" i="33"/>
  <c r="E82" i="33"/>
  <c r="D82" i="33"/>
  <c r="AT81" i="33"/>
  <c r="E81" i="33"/>
  <c r="D81" i="33"/>
  <c r="C81" i="33" s="1"/>
  <c r="AT80" i="33"/>
  <c r="E80" i="33"/>
  <c r="D80" i="33"/>
  <c r="AT79" i="33"/>
  <c r="E79" i="33"/>
  <c r="D79" i="33"/>
  <c r="C79" i="33" s="1"/>
  <c r="AT78" i="33"/>
  <c r="E78" i="33"/>
  <c r="D78" i="33"/>
  <c r="AT77" i="33"/>
  <c r="E77" i="33"/>
  <c r="D77" i="33"/>
  <c r="AT76" i="33"/>
  <c r="E76" i="33"/>
  <c r="D76" i="33"/>
  <c r="C76" i="33"/>
  <c r="AT75" i="33"/>
  <c r="E75" i="33"/>
  <c r="D75" i="33"/>
  <c r="AT74" i="33"/>
  <c r="E74" i="33"/>
  <c r="D74" i="33"/>
  <c r="E69" i="33"/>
  <c r="D69" i="33"/>
  <c r="E68" i="33"/>
  <c r="E67" i="33"/>
  <c r="E66" i="33"/>
  <c r="E65" i="33"/>
  <c r="E64" i="33"/>
  <c r="E63" i="33"/>
  <c r="D63" i="33"/>
  <c r="E62" i="33"/>
  <c r="D62" i="33"/>
  <c r="E61" i="33"/>
  <c r="D61" i="33"/>
  <c r="E60" i="33"/>
  <c r="D60" i="33"/>
  <c r="E59" i="33"/>
  <c r="D59" i="33"/>
  <c r="E58" i="33"/>
  <c r="D58" i="33"/>
  <c r="E57" i="33"/>
  <c r="D57" i="33"/>
  <c r="E56" i="33"/>
  <c r="D56" i="33"/>
  <c r="E55" i="33"/>
  <c r="D55" i="33"/>
  <c r="E54" i="33"/>
  <c r="D54" i="33"/>
  <c r="E53" i="33"/>
  <c r="D53" i="33"/>
  <c r="E52" i="33"/>
  <c r="D52" i="33"/>
  <c r="E51" i="33"/>
  <c r="D51" i="33"/>
  <c r="E50" i="33"/>
  <c r="D50" i="33"/>
  <c r="E49" i="33"/>
  <c r="D49" i="33"/>
  <c r="E48" i="33"/>
  <c r="D48" i="33"/>
  <c r="E47" i="33"/>
  <c r="D47" i="33"/>
  <c r="E46" i="33"/>
  <c r="D46" i="33"/>
  <c r="E45" i="33"/>
  <c r="D45" i="33"/>
  <c r="E44" i="33"/>
  <c r="D44" i="33"/>
  <c r="E43" i="33"/>
  <c r="D43" i="33"/>
  <c r="E42" i="33"/>
  <c r="D42" i="33"/>
  <c r="E41" i="33"/>
  <c r="D41" i="33"/>
  <c r="E40" i="33"/>
  <c r="D40" i="33"/>
  <c r="E39" i="33"/>
  <c r="D39" i="33"/>
  <c r="E38" i="33"/>
  <c r="D38" i="33"/>
  <c r="E37" i="33"/>
  <c r="D37" i="33"/>
  <c r="E36" i="33"/>
  <c r="D36" i="33"/>
  <c r="E35" i="33"/>
  <c r="D35" i="33"/>
  <c r="E34" i="33"/>
  <c r="D34" i="33"/>
  <c r="E33" i="33"/>
  <c r="D33" i="33"/>
  <c r="E32" i="33"/>
  <c r="D32" i="33"/>
  <c r="E31" i="33"/>
  <c r="D31" i="33"/>
  <c r="E30" i="33"/>
  <c r="D30" i="33"/>
  <c r="E29" i="33"/>
  <c r="D29" i="33"/>
  <c r="E28" i="33"/>
  <c r="D28" i="33"/>
  <c r="E27" i="33"/>
  <c r="D27" i="33"/>
  <c r="E26" i="33"/>
  <c r="D26" i="33"/>
  <c r="E25" i="33"/>
  <c r="D25" i="33"/>
  <c r="E24" i="33"/>
  <c r="D24" i="33"/>
  <c r="E23" i="33"/>
  <c r="D23" i="33"/>
  <c r="E22" i="33"/>
  <c r="D22" i="33"/>
  <c r="E21" i="33"/>
  <c r="D21" i="33"/>
  <c r="E20" i="33"/>
  <c r="D20" i="33"/>
  <c r="E19" i="33"/>
  <c r="D19" i="33"/>
  <c r="E18" i="33"/>
  <c r="D18" i="33"/>
  <c r="E17" i="33"/>
  <c r="D17" i="33"/>
  <c r="E16" i="33"/>
  <c r="D16" i="33"/>
  <c r="E15" i="33"/>
  <c r="D15" i="33"/>
  <c r="E14" i="33"/>
  <c r="D14" i="33"/>
  <c r="C103" i="33" l="1"/>
  <c r="D266" i="34"/>
  <c r="D283" i="34"/>
  <c r="C78" i="33"/>
  <c r="C82" i="33"/>
  <c r="D255" i="34"/>
  <c r="D289" i="34"/>
  <c r="F303" i="34"/>
  <c r="AY56" i="34"/>
  <c r="D234" i="34"/>
  <c r="D263" i="34"/>
  <c r="D280" i="34"/>
  <c r="E302" i="34"/>
  <c r="E303" i="34"/>
  <c r="E305" i="34"/>
  <c r="D223" i="34"/>
  <c r="D259" i="34"/>
  <c r="D270" i="34"/>
  <c r="D281" i="34"/>
  <c r="D287" i="34"/>
  <c r="D233" i="34"/>
  <c r="C102" i="33"/>
  <c r="D225" i="34"/>
  <c r="D248" i="34"/>
  <c r="D254" i="34"/>
  <c r="D265" i="34"/>
  <c r="D271" i="34"/>
  <c r="C83" i="33"/>
  <c r="D224" i="34"/>
  <c r="D240" i="34"/>
  <c r="D256" i="34"/>
  <c r="D272" i="34"/>
  <c r="D288" i="34"/>
  <c r="E306" i="34"/>
  <c r="D306" i="34" s="1"/>
  <c r="C80" i="33"/>
  <c r="C84" i="33"/>
  <c r="AY55" i="34"/>
  <c r="AY59" i="34"/>
  <c r="D278" i="34"/>
  <c r="D294" i="34"/>
  <c r="E304" i="34"/>
  <c r="D236" i="34"/>
  <c r="D252" i="34"/>
  <c r="D268" i="34"/>
  <c r="D284" i="34"/>
  <c r="F302" i="34"/>
  <c r="D302" i="34" s="1"/>
  <c r="F304" i="34"/>
  <c r="C77" i="33"/>
  <c r="AY57" i="34"/>
  <c r="D226" i="34"/>
  <c r="D242" i="34"/>
  <c r="E301" i="34"/>
  <c r="F306" i="34"/>
  <c r="C74" i="33"/>
  <c r="F301" i="34"/>
  <c r="D301" i="34" s="1"/>
  <c r="D291" i="34"/>
  <c r="C75" i="33"/>
  <c r="F305" i="34"/>
  <c r="D305" i="34" s="1"/>
  <c r="K74" i="34"/>
  <c r="AY58" i="34"/>
  <c r="D228" i="34"/>
  <c r="D244" i="34"/>
  <c r="D260" i="34"/>
  <c r="D276" i="34"/>
  <c r="D292" i="34"/>
  <c r="K75" i="34"/>
  <c r="D303" i="34" l="1"/>
  <c r="D304" i="34"/>
  <c r="M44" i="30"/>
  <c r="L44" i="30"/>
  <c r="J44" i="30"/>
  <c r="I44" i="30"/>
  <c r="H44" i="30"/>
  <c r="G44" i="30"/>
  <c r="F44" i="30"/>
  <c r="D44" i="30"/>
  <c r="C44" i="30"/>
  <c r="K43" i="30"/>
  <c r="K41" i="30"/>
  <c r="K36" i="30"/>
  <c r="K35" i="30"/>
  <c r="K34" i="30"/>
  <c r="K33" i="30"/>
  <c r="B29" i="30"/>
  <c r="B28" i="30"/>
  <c r="B27" i="30"/>
  <c r="B26" i="30"/>
  <c r="B25" i="30"/>
  <c r="B24" i="30"/>
  <c r="B23" i="30"/>
  <c r="B22" i="30"/>
  <c r="B21" i="30"/>
  <c r="B20" i="30"/>
  <c r="B19" i="30"/>
  <c r="B18" i="30"/>
  <c r="B17" i="30"/>
  <c r="B16" i="30"/>
  <c r="B15" i="30"/>
  <c r="B14" i="30"/>
  <c r="B13" i="30"/>
  <c r="B12" i="30"/>
  <c r="I11" i="30"/>
  <c r="H11" i="30"/>
  <c r="G11" i="30"/>
  <c r="F11" i="30"/>
  <c r="E11" i="30"/>
  <c r="D11" i="30"/>
  <c r="C11" i="30"/>
  <c r="B11" i="30"/>
  <c r="K44" i="30" l="1"/>
  <c r="E197" i="28"/>
  <c r="D197" i="28"/>
  <c r="E196" i="28"/>
  <c r="D196" i="28"/>
  <c r="C196" i="28" s="1"/>
  <c r="E195" i="28"/>
  <c r="D195" i="28"/>
  <c r="C195" i="28" s="1"/>
  <c r="E194" i="28"/>
  <c r="D194" i="28"/>
  <c r="C194" i="28" s="1"/>
  <c r="E193" i="28"/>
  <c r="D193" i="28"/>
  <c r="E192" i="28"/>
  <c r="D192" i="28"/>
  <c r="E191" i="28"/>
  <c r="D191" i="28"/>
  <c r="C191" i="28" s="1"/>
  <c r="I186" i="28"/>
  <c r="H186" i="28"/>
  <c r="G186" i="28"/>
  <c r="F186" i="28"/>
  <c r="E186" i="28"/>
  <c r="D184" i="28"/>
  <c r="D183" i="28"/>
  <c r="D182" i="28"/>
  <c r="D181" i="28"/>
  <c r="D180" i="28"/>
  <c r="D179" i="28"/>
  <c r="D178" i="28"/>
  <c r="D176" i="28"/>
  <c r="D175" i="28"/>
  <c r="D174" i="28"/>
  <c r="D173" i="28"/>
  <c r="D172" i="28"/>
  <c r="D171" i="28"/>
  <c r="D170" i="28"/>
  <c r="D169" i="28"/>
  <c r="D168" i="28"/>
  <c r="D167" i="28"/>
  <c r="D165" i="28"/>
  <c r="D164" i="28"/>
  <c r="D163" i="28"/>
  <c r="D162" i="28"/>
  <c r="D161" i="28"/>
  <c r="D160" i="28"/>
  <c r="D159" i="28"/>
  <c r="D157" i="28"/>
  <c r="D156" i="28"/>
  <c r="D155" i="28"/>
  <c r="D154" i="28"/>
  <c r="D151" i="28"/>
  <c r="CG151" i="28" s="1"/>
  <c r="CA151" i="28" s="1"/>
  <c r="Q151" i="28" s="1"/>
  <c r="D150" i="28"/>
  <c r="CG150" i="28" s="1"/>
  <c r="CA150" i="28" s="1"/>
  <c r="Q150" i="28" s="1"/>
  <c r="D149" i="28"/>
  <c r="CG149" i="28" s="1"/>
  <c r="CA149" i="28" s="1"/>
  <c r="Q149" i="28" s="1"/>
  <c r="D148" i="28"/>
  <c r="CG148" i="28" s="1"/>
  <c r="CA148" i="28" s="1"/>
  <c r="Q148" i="28" s="1"/>
  <c r="D147" i="28"/>
  <c r="CG147" i="28" s="1"/>
  <c r="CA147" i="28" s="1"/>
  <c r="Q147" i="28" s="1"/>
  <c r="D146" i="28"/>
  <c r="CG146" i="28" s="1"/>
  <c r="CA146" i="28" s="1"/>
  <c r="Q146" i="28" s="1"/>
  <c r="D145" i="28"/>
  <c r="CG145" i="28" s="1"/>
  <c r="CA145" i="28" s="1"/>
  <c r="Q145" i="28" s="1"/>
  <c r="D144" i="28"/>
  <c r="CG144" i="28" s="1"/>
  <c r="CA144" i="28" s="1"/>
  <c r="Q144" i="28" s="1"/>
  <c r="D143" i="28"/>
  <c r="CG143" i="28" s="1"/>
  <c r="CA143" i="28" s="1"/>
  <c r="Q143" i="28" s="1"/>
  <c r="D142" i="28"/>
  <c r="CG142" i="28" s="1"/>
  <c r="CA142" i="28" s="1"/>
  <c r="Q142" i="28" s="1"/>
  <c r="D141" i="28"/>
  <c r="CG141" i="28" s="1"/>
  <c r="CA141" i="28" s="1"/>
  <c r="Q141" i="28" s="1"/>
  <c r="D140" i="28"/>
  <c r="CG140" i="28" s="1"/>
  <c r="CA140" i="28" s="1"/>
  <c r="Q140" i="28" s="1"/>
  <c r="D139" i="28"/>
  <c r="CG139" i="28" s="1"/>
  <c r="CA139" i="28" s="1"/>
  <c r="Q139" i="28" s="1"/>
  <c r="D138" i="28"/>
  <c r="CG138" i="28" s="1"/>
  <c r="CA138" i="28" s="1"/>
  <c r="Q138" i="28" s="1"/>
  <c r="D137" i="28"/>
  <c r="CG137" i="28" s="1"/>
  <c r="CA137" i="28" s="1"/>
  <c r="Q137" i="28" s="1"/>
  <c r="D136" i="28"/>
  <c r="CG136" i="28" s="1"/>
  <c r="CA136" i="28" s="1"/>
  <c r="Q136" i="28" s="1"/>
  <c r="I85" i="28"/>
  <c r="H85" i="28"/>
  <c r="G85" i="28"/>
  <c r="F85" i="28"/>
  <c r="E85" i="28"/>
  <c r="D83" i="28"/>
  <c r="D80" i="28"/>
  <c r="D79" i="28"/>
  <c r="D78" i="28"/>
  <c r="D77" i="28"/>
  <c r="D76" i="28"/>
  <c r="D75" i="28"/>
  <c r="D73" i="28"/>
  <c r="D72" i="28"/>
  <c r="D71" i="28"/>
  <c r="D70" i="28"/>
  <c r="D69" i="28"/>
  <c r="D68" i="28"/>
  <c r="D67" i="28"/>
  <c r="D66" i="28"/>
  <c r="D65" i="28"/>
  <c r="D64" i="28"/>
  <c r="D62" i="28"/>
  <c r="D60" i="28"/>
  <c r="D59" i="28"/>
  <c r="D58" i="28"/>
  <c r="D57" i="28"/>
  <c r="D56" i="28"/>
  <c r="D54" i="28"/>
  <c r="D53" i="28"/>
  <c r="D52" i="28"/>
  <c r="D51" i="28"/>
  <c r="AE48" i="28"/>
  <c r="AD48" i="28"/>
  <c r="AC48" i="28"/>
  <c r="AB48" i="28"/>
  <c r="AA48" i="28"/>
  <c r="Z48" i="28"/>
  <c r="Y48" i="28"/>
  <c r="X48" i="28"/>
  <c r="W48" i="28"/>
  <c r="V48" i="28"/>
  <c r="U48" i="28"/>
  <c r="T48" i="28"/>
  <c r="S48" i="28"/>
  <c r="R48" i="28"/>
  <c r="Q48" i="28"/>
  <c r="P48" i="28"/>
  <c r="O48" i="28"/>
  <c r="N48" i="28"/>
  <c r="M48" i="28"/>
  <c r="L48" i="28"/>
  <c r="K48" i="28"/>
  <c r="J48" i="28"/>
  <c r="I48" i="28"/>
  <c r="H48" i="28"/>
  <c r="G48" i="28"/>
  <c r="F48" i="28"/>
  <c r="E48" i="28"/>
  <c r="D46" i="28"/>
  <c r="D43" i="28"/>
  <c r="D42" i="28"/>
  <c r="D41" i="28"/>
  <c r="D40" i="28"/>
  <c r="D39" i="28"/>
  <c r="D38" i="28"/>
  <c r="D36" i="28"/>
  <c r="D35" i="28"/>
  <c r="D34" i="28"/>
  <c r="D33" i="28"/>
  <c r="D32" i="28"/>
  <c r="D31" i="28"/>
  <c r="D30" i="28"/>
  <c r="D29" i="28"/>
  <c r="D28" i="28"/>
  <c r="D27" i="28"/>
  <c r="D25" i="28"/>
  <c r="D19" i="28"/>
  <c r="D18" i="28"/>
  <c r="D17" i="28"/>
  <c r="D16" i="28"/>
  <c r="D14" i="28"/>
  <c r="D13" i="28"/>
  <c r="D12" i="28"/>
  <c r="D11" i="28"/>
  <c r="D186" i="28" l="1"/>
  <c r="C192" i="28"/>
  <c r="CG192" i="28"/>
  <c r="CA192" i="28" s="1"/>
  <c r="CH192" i="28"/>
  <c r="CB192" i="28" s="1"/>
  <c r="C193" i="28"/>
  <c r="CH193" i="28" s="1"/>
  <c r="CB193" i="28" s="1"/>
  <c r="D85" i="28"/>
  <c r="D48" i="28"/>
  <c r="C197" i="28"/>
  <c r="CH194" i="28"/>
  <c r="CB194" i="28" s="1"/>
  <c r="CG194" i="28"/>
  <c r="CA194" i="28" s="1"/>
  <c r="AI194" i="28" s="1"/>
  <c r="CG195" i="28"/>
  <c r="CA195" i="28" s="1"/>
  <c r="CH195" i="28"/>
  <c r="CB195" i="28" s="1"/>
  <c r="CH191" i="28"/>
  <c r="CB191" i="28" s="1"/>
  <c r="CG191" i="28"/>
  <c r="CA191" i="28" s="1"/>
  <c r="AI191" i="28" s="1"/>
  <c r="CH196" i="28"/>
  <c r="CB196" i="28" s="1"/>
  <c r="CG196" i="28"/>
  <c r="CA196" i="28" s="1"/>
  <c r="AI192" i="28" l="1"/>
  <c r="AI196" i="28"/>
  <c r="CG193" i="28"/>
  <c r="CA193" i="28" s="1"/>
  <c r="AI193" i="28" s="1"/>
  <c r="AI195" i="28"/>
  <c r="AQ172" i="27" l="1"/>
  <c r="AP172" i="27"/>
  <c r="AO172" i="27"/>
  <c r="AN172" i="27"/>
  <c r="AM172" i="27"/>
  <c r="AL172" i="27"/>
  <c r="AK172" i="27"/>
  <c r="AJ172" i="27"/>
  <c r="AI172" i="27"/>
  <c r="AH172" i="27"/>
  <c r="AG172" i="27"/>
  <c r="AF172" i="27"/>
  <c r="AE172" i="27"/>
  <c r="AD172" i="27"/>
  <c r="AC172" i="27"/>
  <c r="AB172" i="27"/>
  <c r="AA172" i="27"/>
  <c r="Z172" i="27"/>
  <c r="Y172" i="27"/>
  <c r="X172" i="27"/>
  <c r="W172" i="27"/>
  <c r="V172" i="27"/>
  <c r="U172" i="27"/>
  <c r="T172" i="27"/>
  <c r="S172" i="27"/>
  <c r="R172" i="27"/>
  <c r="Q172" i="27"/>
  <c r="P172" i="27"/>
  <c r="O172" i="27"/>
  <c r="N172" i="27"/>
  <c r="M172" i="27"/>
  <c r="L172" i="27"/>
  <c r="K172" i="27"/>
  <c r="J172" i="27"/>
  <c r="I172" i="27"/>
  <c r="H172" i="27"/>
  <c r="G172" i="27"/>
  <c r="F172" i="27"/>
  <c r="U155" i="27"/>
  <c r="T155" i="27"/>
  <c r="S155" i="27"/>
  <c r="R155" i="27"/>
  <c r="Q155" i="27"/>
  <c r="P155" i="27"/>
  <c r="O155" i="27"/>
  <c r="N155" i="27"/>
  <c r="M155" i="27"/>
  <c r="L155" i="27"/>
  <c r="K155" i="27"/>
  <c r="J155" i="27"/>
  <c r="I155" i="27"/>
  <c r="H155" i="27"/>
  <c r="G155" i="27"/>
  <c r="F155" i="27"/>
  <c r="E155" i="27"/>
  <c r="D155" i="27"/>
  <c r="AI136" i="27"/>
  <c r="AH136" i="27"/>
  <c r="AG136" i="27"/>
  <c r="AF136" i="27"/>
  <c r="AE136" i="27"/>
  <c r="AD136" i="27"/>
  <c r="AC136" i="27"/>
  <c r="AB136" i="27"/>
  <c r="AA136" i="27"/>
  <c r="Z136" i="27"/>
  <c r="Y136" i="27"/>
  <c r="X136" i="27"/>
  <c r="W136" i="27"/>
  <c r="V136" i="27"/>
  <c r="U136" i="27"/>
  <c r="T136" i="27"/>
  <c r="S136" i="27"/>
  <c r="E136" i="27"/>
  <c r="D136" i="27"/>
  <c r="AF71" i="27"/>
  <c r="AE71" i="27"/>
  <c r="AD71" i="27"/>
  <c r="AC71" i="27"/>
  <c r="AB71" i="27"/>
  <c r="Z71" i="27"/>
  <c r="Y71" i="27"/>
  <c r="X71" i="27"/>
  <c r="V71" i="27"/>
  <c r="U71" i="27"/>
  <c r="T71" i="27"/>
  <c r="S71" i="27"/>
  <c r="R71" i="27"/>
  <c r="Q71" i="27"/>
  <c r="P71" i="27"/>
  <c r="O71" i="27"/>
  <c r="N71" i="27"/>
  <c r="M71" i="27"/>
  <c r="L71" i="27"/>
  <c r="K71" i="27"/>
  <c r="J71" i="27"/>
  <c r="I71" i="27"/>
  <c r="H71" i="27"/>
  <c r="G71" i="27"/>
  <c r="F71" i="27"/>
  <c r="E71" i="27"/>
  <c r="D71" i="27"/>
  <c r="C71" i="27"/>
  <c r="AW70" i="27"/>
  <c r="AA70" i="27"/>
  <c r="W70" i="27"/>
  <c r="B70" i="27"/>
  <c r="AW69" i="27"/>
  <c r="AA69" i="27"/>
  <c r="W69" i="27"/>
  <c r="B69" i="27"/>
  <c r="AW68" i="27"/>
  <c r="AA68" i="27"/>
  <c r="W68" i="27"/>
  <c r="B68" i="27"/>
  <c r="AW67" i="27"/>
  <c r="AA67" i="27"/>
  <c r="W67" i="27"/>
  <c r="B67" i="27"/>
  <c r="AW66" i="27"/>
  <c r="AA66" i="27"/>
  <c r="W66" i="27"/>
  <c r="B66" i="27"/>
  <c r="AW65" i="27"/>
  <c r="AA65" i="27"/>
  <c r="W65" i="27"/>
  <c r="B65" i="27"/>
  <c r="AW64" i="27"/>
  <c r="AA64" i="27"/>
  <c r="W64" i="27"/>
  <c r="B64" i="27"/>
  <c r="AW63" i="27"/>
  <c r="AA63" i="27"/>
  <c r="W63" i="27"/>
  <c r="B63" i="27"/>
  <c r="AW62" i="27"/>
  <c r="AA62" i="27"/>
  <c r="W62" i="27"/>
  <c r="B62" i="27"/>
  <c r="AW61" i="27"/>
  <c r="AA61" i="27"/>
  <c r="W61" i="27"/>
  <c r="B61" i="27"/>
  <c r="AW60" i="27"/>
  <c r="AA60" i="27"/>
  <c r="W60" i="27"/>
  <c r="B60" i="27"/>
  <c r="AW59" i="27"/>
  <c r="AA59" i="27"/>
  <c r="W59" i="27"/>
  <c r="B59" i="27"/>
  <c r="AW58" i="27"/>
  <c r="AA58" i="27"/>
  <c r="W58" i="27"/>
  <c r="B58" i="27"/>
  <c r="AW57" i="27"/>
  <c r="AA57" i="27"/>
  <c r="W57" i="27"/>
  <c r="B57" i="27"/>
  <c r="AW56" i="27"/>
  <c r="AA56" i="27"/>
  <c r="W56" i="27"/>
  <c r="B56" i="27"/>
  <c r="AW55" i="27"/>
  <c r="AA55" i="27"/>
  <c r="W55" i="27"/>
  <c r="B55" i="27"/>
  <c r="AW54" i="27"/>
  <c r="AA54" i="27"/>
  <c r="W54" i="27"/>
  <c r="B54" i="27"/>
  <c r="AW53" i="27"/>
  <c r="AA53" i="27"/>
  <c r="W53" i="27"/>
  <c r="B53" i="27"/>
  <c r="AW52" i="27"/>
  <c r="AA52" i="27"/>
  <c r="W52" i="27"/>
  <c r="B52" i="27"/>
  <c r="AW51" i="27"/>
  <c r="AA51" i="27"/>
  <c r="W51" i="27"/>
  <c r="B51" i="27"/>
  <c r="AW50" i="27"/>
  <c r="AA50" i="27"/>
  <c r="W50" i="27"/>
  <c r="B50" i="27"/>
  <c r="AW49" i="27"/>
  <c r="AA49" i="27"/>
  <c r="W49" i="27"/>
  <c r="B49" i="27"/>
  <c r="AW48" i="27"/>
  <c r="AA48" i="27"/>
  <c r="W48" i="27"/>
  <c r="B48" i="27"/>
  <c r="AW47" i="27"/>
  <c r="AA47" i="27"/>
  <c r="W47" i="27"/>
  <c r="B47" i="27"/>
  <c r="AW46" i="27"/>
  <c r="AA46" i="27"/>
  <c r="W46" i="27"/>
  <c r="B46" i="27"/>
  <c r="AW45" i="27"/>
  <c r="AA45" i="27"/>
  <c r="W45" i="27"/>
  <c r="B45" i="27"/>
  <c r="AW44" i="27"/>
  <c r="AA44" i="27"/>
  <c r="W44" i="27"/>
  <c r="B44" i="27"/>
  <c r="AW43" i="27"/>
  <c r="AA43" i="27"/>
  <c r="W43" i="27"/>
  <c r="B43" i="27"/>
  <c r="AW42" i="27"/>
  <c r="AA42" i="27"/>
  <c r="W42" i="27"/>
  <c r="B42" i="27"/>
  <c r="AW41" i="27"/>
  <c r="AA41" i="27"/>
  <c r="W41" i="27"/>
  <c r="B41" i="27"/>
  <c r="AW40" i="27"/>
  <c r="AA40" i="27"/>
  <c r="W40" i="27"/>
  <c r="B40" i="27"/>
  <c r="AW39" i="27"/>
  <c r="AA39" i="27"/>
  <c r="W39" i="27"/>
  <c r="B39" i="27"/>
  <c r="AW38" i="27"/>
  <c r="AA38" i="27"/>
  <c r="W38" i="27"/>
  <c r="B38" i="27"/>
  <c r="AW37" i="27"/>
  <c r="AA37" i="27"/>
  <c r="W37" i="27"/>
  <c r="B37" i="27"/>
  <c r="AW36" i="27"/>
  <c r="AA36" i="27"/>
  <c r="W36" i="27"/>
  <c r="B36" i="27"/>
  <c r="AW35" i="27"/>
  <c r="AA35" i="27"/>
  <c r="W35" i="27"/>
  <c r="B35" i="27"/>
  <c r="AW34" i="27"/>
  <c r="AA34" i="27"/>
  <c r="W34" i="27"/>
  <c r="B34" i="27"/>
  <c r="AW33" i="27"/>
  <c r="AA33" i="27"/>
  <c r="W33" i="27"/>
  <c r="B33" i="27"/>
  <c r="AW32" i="27"/>
  <c r="AA32" i="27"/>
  <c r="W32" i="27"/>
  <c r="B32" i="27"/>
  <c r="AW31" i="27"/>
  <c r="AA31" i="27"/>
  <c r="W31" i="27"/>
  <c r="B31" i="27"/>
  <c r="AW30" i="27"/>
  <c r="AA30" i="27"/>
  <c r="W30" i="27"/>
  <c r="B30" i="27"/>
  <c r="AW29" i="27"/>
  <c r="AA29" i="27"/>
  <c r="W29" i="27"/>
  <c r="B29" i="27"/>
  <c r="AW28" i="27"/>
  <c r="AA28" i="27"/>
  <c r="W28" i="27"/>
  <c r="B28" i="27"/>
  <c r="AW27" i="27"/>
  <c r="AA27" i="27"/>
  <c r="W27" i="27"/>
  <c r="B27" i="27"/>
  <c r="AW26" i="27"/>
  <c r="AA26" i="27"/>
  <c r="W26" i="27"/>
  <c r="B26" i="27"/>
  <c r="AW25" i="27"/>
  <c r="AA25" i="27"/>
  <c r="W25" i="27"/>
  <c r="B25" i="27"/>
  <c r="AW24" i="27"/>
  <c r="AA24" i="27"/>
  <c r="W24" i="27"/>
  <c r="B24" i="27"/>
  <c r="AW23" i="27"/>
  <c r="AA23" i="27"/>
  <c r="W23" i="27"/>
  <c r="B23" i="27"/>
  <c r="AW22" i="27"/>
  <c r="AA22" i="27"/>
  <c r="W22" i="27"/>
  <c r="B22" i="27"/>
  <c r="AW21" i="27"/>
  <c r="AA21" i="27"/>
  <c r="W21" i="27"/>
  <c r="B21" i="27"/>
  <c r="AW20" i="27"/>
  <c r="AA20" i="27"/>
  <c r="W20" i="27"/>
  <c r="B20" i="27"/>
  <c r="AW19" i="27"/>
  <c r="AA19" i="27"/>
  <c r="W19" i="27"/>
  <c r="B19" i="27"/>
  <c r="AW18" i="27"/>
  <c r="AA18" i="27"/>
  <c r="W18" i="27"/>
  <c r="B18" i="27"/>
  <c r="AW17" i="27"/>
  <c r="AA17" i="27"/>
  <c r="W17" i="27"/>
  <c r="B17" i="27"/>
  <c r="AW16" i="27"/>
  <c r="AA16" i="27"/>
  <c r="W16" i="27"/>
  <c r="B16" i="27"/>
  <c r="AW15" i="27"/>
  <c r="AA15" i="27"/>
  <c r="W15" i="27"/>
  <c r="B15" i="27"/>
  <c r="AW14" i="27"/>
  <c r="AA14" i="27"/>
  <c r="W14" i="27"/>
  <c r="B14" i="27"/>
  <c r="AW13" i="27"/>
  <c r="AA13" i="27"/>
  <c r="W13" i="27"/>
  <c r="B13" i="27"/>
  <c r="AW12" i="27"/>
  <c r="AA12" i="27"/>
  <c r="W12" i="27"/>
  <c r="B12" i="27"/>
  <c r="AW11" i="27"/>
  <c r="AA11" i="27"/>
  <c r="W11" i="27"/>
  <c r="B11" i="27"/>
  <c r="C132" i="26"/>
  <c r="C131" i="26"/>
  <c r="C130" i="26"/>
  <c r="C129" i="26"/>
  <c r="C128" i="26"/>
  <c r="C127" i="26"/>
  <c r="C126" i="26"/>
  <c r="C125" i="26"/>
  <c r="C124" i="26"/>
  <c r="O107" i="26"/>
  <c r="N107" i="26"/>
  <c r="M107" i="26"/>
  <c r="L107" i="26"/>
  <c r="K107" i="26"/>
  <c r="J107" i="26"/>
  <c r="I107" i="26"/>
  <c r="H107" i="26"/>
  <c r="G107" i="26"/>
  <c r="F107" i="26"/>
  <c r="E107" i="26"/>
  <c r="D107" i="26"/>
  <c r="B107" i="26" s="1"/>
  <c r="C107" i="26"/>
  <c r="B106" i="26"/>
  <c r="B105" i="26"/>
  <c r="P104" i="26"/>
  <c r="B104" i="26"/>
  <c r="B78" i="26"/>
  <c r="X58" i="26"/>
  <c r="W58" i="26"/>
  <c r="X55" i="26"/>
  <c r="W55" i="26"/>
  <c r="AS12" i="26"/>
  <c r="AR12" i="26"/>
  <c r="AQ12" i="26"/>
  <c r="AP12" i="26"/>
  <c r="AO12" i="26"/>
  <c r="B71" i="27" l="1"/>
  <c r="W71" i="27"/>
  <c r="AA71" i="27"/>
  <c r="B309" i="24" l="1"/>
  <c r="B308" i="24"/>
  <c r="B307" i="24"/>
  <c r="B306" i="24"/>
  <c r="B305" i="24"/>
  <c r="B304" i="24"/>
  <c r="B303" i="24"/>
  <c r="B302" i="24"/>
  <c r="B301" i="24"/>
  <c r="B300" i="24"/>
  <c r="B299" i="24"/>
  <c r="B298" i="24"/>
  <c r="B297" i="24"/>
  <c r="B296" i="24"/>
  <c r="B295" i="24"/>
  <c r="B294" i="24"/>
  <c r="B293" i="24"/>
  <c r="B292" i="24"/>
  <c r="B291" i="24"/>
  <c r="B290" i="24"/>
  <c r="B289"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4" i="24"/>
  <c r="B248" i="24"/>
  <c r="X214" i="24"/>
  <c r="W214" i="24"/>
  <c r="V214" i="24"/>
  <c r="U214" i="24"/>
  <c r="T214" i="24"/>
  <c r="S214" i="24"/>
  <c r="R214" i="24"/>
  <c r="Q214" i="24"/>
  <c r="P214" i="24"/>
  <c r="O214" i="24"/>
  <c r="N214" i="24"/>
  <c r="M214" i="24"/>
  <c r="L214" i="24"/>
  <c r="K214" i="24"/>
  <c r="J214" i="24"/>
  <c r="I214" i="24"/>
  <c r="H214" i="24"/>
  <c r="G214" i="24"/>
  <c r="F214" i="24"/>
  <c r="E214" i="24"/>
  <c r="D214" i="24"/>
  <c r="C214" i="24"/>
  <c r="B213" i="24"/>
  <c r="B212" i="24"/>
  <c r="B211" i="24"/>
  <c r="B210" i="24"/>
  <c r="X205" i="24"/>
  <c r="W205" i="24"/>
  <c r="V205" i="24"/>
  <c r="U205" i="24"/>
  <c r="T205" i="24"/>
  <c r="S205" i="24"/>
  <c r="R205" i="24"/>
  <c r="Q205" i="24"/>
  <c r="P205" i="24"/>
  <c r="O205" i="24"/>
  <c r="N205" i="24"/>
  <c r="M205" i="24"/>
  <c r="L205" i="24"/>
  <c r="K205" i="24"/>
  <c r="J205" i="24"/>
  <c r="I205" i="24"/>
  <c r="H205" i="24"/>
  <c r="G205" i="24"/>
  <c r="F205" i="24"/>
  <c r="E205" i="24"/>
  <c r="D205" i="24"/>
  <c r="C205" i="24"/>
  <c r="B204" i="24"/>
  <c r="B203" i="24"/>
  <c r="B202" i="24"/>
  <c r="B201" i="24"/>
  <c r="B200" i="24"/>
  <c r="B199" i="24"/>
  <c r="X194" i="24"/>
  <c r="W194" i="24"/>
  <c r="V194" i="24"/>
  <c r="U194" i="24"/>
  <c r="T194" i="24"/>
  <c r="S194" i="24"/>
  <c r="R194" i="24"/>
  <c r="Q194" i="24"/>
  <c r="P194" i="24"/>
  <c r="O194" i="24"/>
  <c r="N194" i="24"/>
  <c r="M194" i="24"/>
  <c r="L194" i="24"/>
  <c r="K194" i="24"/>
  <c r="J194" i="24"/>
  <c r="I194" i="24"/>
  <c r="H194" i="24"/>
  <c r="G194" i="24"/>
  <c r="F194" i="24"/>
  <c r="E194" i="24"/>
  <c r="D194" i="24"/>
  <c r="C194" i="24"/>
  <c r="B193" i="24"/>
  <c r="B192" i="24"/>
  <c r="B191" i="24"/>
  <c r="B190" i="24"/>
  <c r="B189" i="24"/>
  <c r="B188" i="24"/>
  <c r="B187" i="24"/>
  <c r="B182" i="24"/>
  <c r="B181" i="24"/>
  <c r="B180" i="24"/>
  <c r="B179" i="24"/>
  <c r="B178" i="24"/>
  <c r="V177" i="24"/>
  <c r="U177" i="24"/>
  <c r="T177" i="24"/>
  <c r="S177" i="24"/>
  <c r="R177" i="24"/>
  <c r="Q177" i="24"/>
  <c r="P177" i="24"/>
  <c r="O177" i="24"/>
  <c r="N177" i="24"/>
  <c r="M177" i="24"/>
  <c r="L177" i="24"/>
  <c r="K177" i="24"/>
  <c r="J177" i="24"/>
  <c r="I177" i="24"/>
  <c r="H177" i="24"/>
  <c r="G177" i="24"/>
  <c r="F177" i="24"/>
  <c r="E177" i="24"/>
  <c r="D177" i="24"/>
  <c r="C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23" i="24"/>
  <c r="B122" i="24"/>
  <c r="B121" i="24"/>
  <c r="B117" i="24"/>
  <c r="B116" i="24"/>
  <c r="E112" i="24"/>
  <c r="D112" i="24"/>
  <c r="C112" i="24"/>
  <c r="B112" i="24"/>
  <c r="E104" i="24"/>
  <c r="D104" i="24"/>
  <c r="C104" i="24"/>
  <c r="B104" i="24"/>
  <c r="E96" i="24"/>
  <c r="D96" i="24"/>
  <c r="C96" i="24"/>
  <c r="B96" i="24"/>
  <c r="S76" i="24"/>
  <c r="R76" i="24"/>
  <c r="Q76" i="24"/>
  <c r="P76" i="24"/>
  <c r="O76" i="24"/>
  <c r="N76" i="24"/>
  <c r="M76" i="24"/>
  <c r="L76" i="24"/>
  <c r="K76" i="24"/>
  <c r="J76" i="24"/>
  <c r="I76" i="24"/>
  <c r="H76" i="24"/>
  <c r="G76" i="24"/>
  <c r="F76" i="24"/>
  <c r="E76" i="24"/>
  <c r="D76" i="24"/>
  <c r="C76" i="24"/>
  <c r="B75" i="24"/>
  <c r="B74" i="24"/>
  <c r="B73" i="24"/>
  <c r="B72" i="24"/>
  <c r="S68" i="24"/>
  <c r="R68" i="24"/>
  <c r="Q68" i="24"/>
  <c r="P68" i="24"/>
  <c r="O68" i="24"/>
  <c r="N68" i="24"/>
  <c r="M68" i="24"/>
  <c r="L68" i="24"/>
  <c r="K68" i="24"/>
  <c r="J68" i="24"/>
  <c r="I68" i="24"/>
  <c r="H68" i="24"/>
  <c r="G68" i="24"/>
  <c r="F68" i="24"/>
  <c r="E68" i="24"/>
  <c r="D68" i="24"/>
  <c r="C68" i="24"/>
  <c r="B67" i="24"/>
  <c r="B66" i="24"/>
  <c r="B65" i="24"/>
  <c r="B64" i="24"/>
  <c r="H60" i="24"/>
  <c r="G60" i="24"/>
  <c r="F60" i="24"/>
  <c r="E60" i="24"/>
  <c r="D60" i="24"/>
  <c r="C60" i="24"/>
  <c r="B59" i="24"/>
  <c r="B58" i="24"/>
  <c r="B57" i="24"/>
  <c r="B56" i="24"/>
  <c r="B55"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CG17" i="24"/>
  <c r="CA17" i="24" s="1"/>
  <c r="CF17" i="24"/>
  <c r="BZ17" i="24" s="1"/>
  <c r="CE17" i="24"/>
  <c r="CD17" i="24"/>
  <c r="BX17" i="24" s="1"/>
  <c r="BY17" i="24"/>
  <c r="B177" i="24" l="1"/>
  <c r="B76" i="24"/>
  <c r="B68" i="24"/>
  <c r="B60" i="24"/>
  <c r="B214" i="24"/>
  <c r="B194" i="24"/>
  <c r="B205" i="24"/>
  <c r="E71" i="21" l="1"/>
  <c r="E70" i="21"/>
  <c r="E69" i="21"/>
  <c r="E66" i="21"/>
  <c r="D66" i="21"/>
  <c r="C66" i="21" s="1"/>
  <c r="E65" i="21"/>
  <c r="D65" i="21"/>
  <c r="C65" i="21" s="1"/>
  <c r="R64" i="21"/>
  <c r="E64" i="21"/>
  <c r="D64" i="21"/>
  <c r="R63" i="21"/>
  <c r="E63" i="21"/>
  <c r="D63" i="21"/>
  <c r="C63" i="21" s="1"/>
  <c r="R62" i="21"/>
  <c r="E62" i="21"/>
  <c r="D62" i="21"/>
  <c r="C62" i="21" s="1"/>
  <c r="R61" i="21"/>
  <c r="E61" i="21"/>
  <c r="D61" i="21"/>
  <c r="C61" i="21" s="1"/>
  <c r="B51" i="21"/>
  <c r="B50" i="21"/>
  <c r="B38" i="21"/>
  <c r="M37" i="21"/>
  <c r="B37" i="21"/>
  <c r="U28" i="21"/>
  <c r="B28" i="21"/>
  <c r="U27" i="21"/>
  <c r="B27" i="21"/>
  <c r="U26" i="21"/>
  <c r="B26" i="21"/>
  <c r="T25" i="21"/>
  <c r="S25" i="21"/>
  <c r="R25" i="21"/>
  <c r="Q25" i="21"/>
  <c r="P25" i="21"/>
  <c r="O25" i="21"/>
  <c r="N25" i="21"/>
  <c r="M25" i="21"/>
  <c r="L25" i="21"/>
  <c r="K25" i="21"/>
  <c r="J25" i="21"/>
  <c r="I25" i="21"/>
  <c r="H25" i="21"/>
  <c r="G25" i="21"/>
  <c r="F25" i="21"/>
  <c r="E25" i="21"/>
  <c r="D25" i="21"/>
  <c r="C25" i="21"/>
  <c r="M16" i="21"/>
  <c r="H16" i="21"/>
  <c r="M15" i="21"/>
  <c r="H15" i="21"/>
  <c r="M14" i="21"/>
  <c r="H14" i="21"/>
  <c r="M13" i="21"/>
  <c r="H13" i="21"/>
  <c r="M12" i="21"/>
  <c r="H12" i="21"/>
  <c r="X11" i="21"/>
  <c r="W11" i="21"/>
  <c r="V11" i="21"/>
  <c r="U11" i="21"/>
  <c r="T11" i="21"/>
  <c r="S11" i="21"/>
  <c r="R11" i="21"/>
  <c r="Q11" i="21"/>
  <c r="P11" i="21"/>
  <c r="O11" i="21"/>
  <c r="N11" i="21"/>
  <c r="L11" i="21"/>
  <c r="K11" i="21"/>
  <c r="J11" i="21"/>
  <c r="I11" i="21"/>
  <c r="G11" i="21"/>
  <c r="F11" i="21"/>
  <c r="E11" i="21"/>
  <c r="D11" i="21"/>
  <c r="C11" i="21"/>
  <c r="B11" i="21"/>
  <c r="C64" i="21" l="1"/>
  <c r="M11" i="21"/>
  <c r="B25" i="21"/>
  <c r="H11" i="21"/>
  <c r="N134" i="18"/>
  <c r="M134" i="18"/>
  <c r="L134" i="18"/>
  <c r="K134" i="18"/>
  <c r="J134" i="18"/>
  <c r="I134" i="18"/>
  <c r="H134" i="18"/>
  <c r="G134" i="18"/>
  <c r="F134" i="18"/>
  <c r="E134" i="18"/>
  <c r="D134" i="18"/>
  <c r="C134" i="18"/>
  <c r="B134" i="18"/>
  <c r="P125" i="18"/>
  <c r="O125" i="18"/>
  <c r="N125" i="18"/>
  <c r="M125" i="18"/>
  <c r="L125" i="18"/>
  <c r="K125" i="18"/>
  <c r="J125" i="18"/>
  <c r="I125" i="18"/>
  <c r="H125" i="18"/>
  <c r="G125" i="18"/>
  <c r="F125" i="18"/>
  <c r="E125" i="18"/>
  <c r="D125" i="18"/>
  <c r="C125" i="18"/>
  <c r="B125" i="18"/>
  <c r="S119" i="18"/>
  <c r="R119" i="18"/>
  <c r="Q119" i="18"/>
  <c r="P119" i="18"/>
  <c r="O119" i="18"/>
  <c r="N119" i="18"/>
  <c r="S118" i="18"/>
  <c r="R118" i="18"/>
  <c r="Q118" i="18"/>
  <c r="P118" i="18"/>
  <c r="O118" i="18"/>
  <c r="N118" i="18"/>
  <c r="S117" i="18"/>
  <c r="R117" i="18"/>
  <c r="Q117" i="18"/>
  <c r="P117" i="18"/>
  <c r="O117" i="18"/>
  <c r="N117" i="18"/>
  <c r="S116" i="18"/>
  <c r="R116" i="18"/>
  <c r="Q116" i="18"/>
  <c r="P116" i="18"/>
  <c r="O116" i="18"/>
  <c r="N116" i="18"/>
  <c r="S115" i="18"/>
  <c r="R115" i="18"/>
  <c r="Q115" i="18"/>
  <c r="P115" i="18"/>
  <c r="O115" i="18"/>
  <c r="N115" i="18"/>
  <c r="S114" i="18"/>
  <c r="R114" i="18"/>
  <c r="Q114" i="18"/>
  <c r="P114" i="18"/>
  <c r="O114" i="18"/>
  <c r="N114" i="18"/>
  <c r="S113" i="18"/>
  <c r="R113" i="18"/>
  <c r="Q113" i="18"/>
  <c r="P113" i="18"/>
  <c r="O113" i="18"/>
  <c r="N113" i="18"/>
  <c r="S112" i="18"/>
  <c r="R112" i="18"/>
  <c r="Q112" i="18"/>
  <c r="P112" i="18"/>
  <c r="O112" i="18"/>
  <c r="N112" i="18"/>
  <c r="S111" i="18"/>
  <c r="R111" i="18"/>
  <c r="Q111" i="18"/>
  <c r="P111" i="18"/>
  <c r="O111" i="18"/>
  <c r="N111" i="18"/>
  <c r="S110" i="18"/>
  <c r="R110" i="18"/>
  <c r="Q110" i="18"/>
  <c r="P110" i="18"/>
  <c r="O110" i="18"/>
  <c r="N110" i="18"/>
  <c r="S109" i="18"/>
  <c r="R109" i="18"/>
  <c r="Q109" i="18"/>
  <c r="P109" i="18"/>
  <c r="O109" i="18"/>
  <c r="N109" i="18"/>
  <c r="AB108" i="18"/>
  <c r="AA108" i="18"/>
  <c r="Z108" i="18"/>
  <c r="Y108" i="18"/>
  <c r="X108" i="18"/>
  <c r="W108" i="18"/>
  <c r="V108" i="18"/>
  <c r="U108" i="18"/>
  <c r="T108" i="18"/>
  <c r="Q108" i="18"/>
  <c r="M108" i="18"/>
  <c r="L108" i="18"/>
  <c r="K108" i="18"/>
  <c r="J108" i="18"/>
  <c r="I108" i="18"/>
  <c r="H108" i="18"/>
  <c r="G108" i="18"/>
  <c r="F108" i="18"/>
  <c r="E108" i="18"/>
  <c r="D108" i="18"/>
  <c r="C108" i="18"/>
  <c r="B108" i="18"/>
  <c r="S90" i="18"/>
  <c r="R90" i="18"/>
  <c r="Q90" i="18"/>
  <c r="P90" i="18"/>
  <c r="O90" i="18"/>
  <c r="N90" i="18"/>
  <c r="M90" i="18"/>
  <c r="L90" i="18"/>
  <c r="K90" i="18"/>
  <c r="J90" i="18"/>
  <c r="I90" i="18"/>
  <c r="H90" i="18"/>
  <c r="G90" i="18"/>
  <c r="F90" i="18"/>
  <c r="E90" i="18"/>
  <c r="D90" i="18"/>
  <c r="C90" i="18"/>
  <c r="B90" i="18"/>
  <c r="S77" i="18"/>
  <c r="R77" i="18"/>
  <c r="Q77" i="18"/>
  <c r="P77" i="18"/>
  <c r="O77" i="18"/>
  <c r="N77" i="18"/>
  <c r="S76" i="18"/>
  <c r="R76" i="18"/>
  <c r="Q76" i="18"/>
  <c r="P76" i="18"/>
  <c r="O76" i="18"/>
  <c r="N76" i="18"/>
  <c r="S75" i="18"/>
  <c r="R75" i="18"/>
  <c r="Q75" i="18"/>
  <c r="P75" i="18"/>
  <c r="O75" i="18"/>
  <c r="N75" i="18"/>
  <c r="S74" i="18"/>
  <c r="R74" i="18"/>
  <c r="Q74" i="18"/>
  <c r="P74" i="18"/>
  <c r="O74" i="18"/>
  <c r="N74" i="18"/>
  <c r="S73" i="18"/>
  <c r="R73" i="18"/>
  <c r="Q73" i="18"/>
  <c r="P73" i="18"/>
  <c r="O73" i="18"/>
  <c r="N73" i="18"/>
  <c r="S72" i="18"/>
  <c r="R72" i="18"/>
  <c r="Q72" i="18"/>
  <c r="P72" i="18"/>
  <c r="O72" i="18"/>
  <c r="N72" i="18"/>
  <c r="S71" i="18"/>
  <c r="R71" i="18"/>
  <c r="Q71" i="18"/>
  <c r="P71" i="18"/>
  <c r="O71" i="18"/>
  <c r="N71" i="18"/>
  <c r="S70" i="18"/>
  <c r="R70" i="18"/>
  <c r="Q70" i="18"/>
  <c r="P70" i="18"/>
  <c r="O70" i="18"/>
  <c r="N70" i="18"/>
  <c r="S69" i="18"/>
  <c r="R69" i="18"/>
  <c r="Q69" i="18"/>
  <c r="P69" i="18"/>
  <c r="O69" i="18"/>
  <c r="N69" i="18"/>
  <c r="S68" i="18"/>
  <c r="R68" i="18"/>
  <c r="Q68" i="18"/>
  <c r="P68" i="18"/>
  <c r="O68" i="18"/>
  <c r="N68" i="18"/>
  <c r="S67" i="18"/>
  <c r="R67" i="18"/>
  <c r="Q67" i="18"/>
  <c r="P67" i="18"/>
  <c r="O67" i="18"/>
  <c r="N67" i="18"/>
  <c r="S66" i="18"/>
  <c r="R66" i="18"/>
  <c r="Q66" i="18"/>
  <c r="P66" i="18"/>
  <c r="O66" i="18"/>
  <c r="N66" i="18"/>
  <c r="S65" i="18"/>
  <c r="R65" i="18"/>
  <c r="Q65" i="18"/>
  <c r="P65" i="18"/>
  <c r="O65" i="18"/>
  <c r="N65" i="18"/>
  <c r="S64" i="18"/>
  <c r="R64" i="18"/>
  <c r="Q64" i="18"/>
  <c r="P64" i="18"/>
  <c r="O64" i="18"/>
  <c r="N64" i="18"/>
  <c r="S63" i="18"/>
  <c r="R63" i="18"/>
  <c r="Q63" i="18"/>
  <c r="P63" i="18"/>
  <c r="O63" i="18"/>
  <c r="N63" i="18"/>
  <c r="S62" i="18"/>
  <c r="R62" i="18"/>
  <c r="Q62" i="18"/>
  <c r="P62" i="18"/>
  <c r="O62" i="18"/>
  <c r="N62" i="18"/>
  <c r="S61" i="18"/>
  <c r="R61" i="18"/>
  <c r="Q61" i="18"/>
  <c r="P61" i="18"/>
  <c r="O61" i="18"/>
  <c r="N61" i="18"/>
  <c r="S60" i="18"/>
  <c r="R60" i="18"/>
  <c r="Q60" i="18"/>
  <c r="P60" i="18"/>
  <c r="O60" i="18"/>
  <c r="N60" i="18"/>
  <c r="S59" i="18"/>
  <c r="R59" i="18"/>
  <c r="Q59" i="18"/>
  <c r="P59" i="18"/>
  <c r="O59" i="18"/>
  <c r="N59" i="18"/>
  <c r="S58" i="18"/>
  <c r="R58" i="18"/>
  <c r="Q58" i="18"/>
  <c r="P58" i="18"/>
  <c r="O58" i="18"/>
  <c r="N58" i="18"/>
  <c r="S57" i="18"/>
  <c r="R57" i="18"/>
  <c r="Q57" i="18"/>
  <c r="P57" i="18"/>
  <c r="O57" i="18"/>
  <c r="N57" i="18"/>
  <c r="S56" i="18"/>
  <c r="R56" i="18"/>
  <c r="Q56" i="18"/>
  <c r="P56" i="18"/>
  <c r="O56" i="18"/>
  <c r="N56" i="18"/>
  <c r="S55" i="18"/>
  <c r="R55" i="18"/>
  <c r="Q55" i="18"/>
  <c r="P55" i="18"/>
  <c r="O55" i="18"/>
  <c r="N55" i="18"/>
  <c r="S54" i="18"/>
  <c r="R54" i="18"/>
  <c r="Q54" i="18"/>
  <c r="P54" i="18"/>
  <c r="O54" i="18"/>
  <c r="N54" i="18"/>
  <c r="S53" i="18"/>
  <c r="R53" i="18"/>
  <c r="Q53" i="18"/>
  <c r="P53" i="18"/>
  <c r="O53" i="18"/>
  <c r="N53" i="18"/>
  <c r="S52" i="18"/>
  <c r="R52" i="18"/>
  <c r="Q52" i="18"/>
  <c r="P52" i="18"/>
  <c r="O52" i="18"/>
  <c r="N52" i="18"/>
  <c r="S51" i="18"/>
  <c r="R51" i="18"/>
  <c r="Q51" i="18"/>
  <c r="P51" i="18"/>
  <c r="O51" i="18"/>
  <c r="N51" i="18"/>
  <c r="S50" i="18"/>
  <c r="R50" i="18"/>
  <c r="Q50" i="18"/>
  <c r="P50" i="18"/>
  <c r="O50" i="18"/>
  <c r="N50" i="18"/>
  <c r="S49" i="18"/>
  <c r="R49" i="18"/>
  <c r="Q49" i="18"/>
  <c r="P49" i="18"/>
  <c r="O49" i="18"/>
  <c r="N49" i="18"/>
  <c r="S48" i="18"/>
  <c r="R48" i="18"/>
  <c r="Q48" i="18"/>
  <c r="P48" i="18"/>
  <c r="O48" i="18"/>
  <c r="N48" i="18"/>
  <c r="S47" i="18"/>
  <c r="R47" i="18"/>
  <c r="Q47" i="18"/>
  <c r="P47" i="18"/>
  <c r="O47" i="18"/>
  <c r="N47" i="18"/>
  <c r="S46" i="18"/>
  <c r="R46" i="18"/>
  <c r="Q46" i="18"/>
  <c r="P46" i="18"/>
  <c r="O46" i="18"/>
  <c r="N46" i="18"/>
  <c r="S45" i="18"/>
  <c r="R45" i="18"/>
  <c r="Q45" i="18"/>
  <c r="P45" i="18"/>
  <c r="O45" i="18"/>
  <c r="N45" i="18"/>
  <c r="S44" i="18"/>
  <c r="R44" i="18"/>
  <c r="Q44" i="18"/>
  <c r="P44" i="18"/>
  <c r="O44" i="18"/>
  <c r="N44" i="18"/>
  <c r="S43" i="18"/>
  <c r="R43" i="18"/>
  <c r="Q43" i="18"/>
  <c r="P43" i="18"/>
  <c r="O43" i="18"/>
  <c r="N43" i="18"/>
  <c r="S42" i="18"/>
  <c r="R42" i="18"/>
  <c r="Q42" i="18"/>
  <c r="P42" i="18"/>
  <c r="O42" i="18"/>
  <c r="N42" i="18"/>
  <c r="S41" i="18"/>
  <c r="R41" i="18"/>
  <c r="Q41" i="18"/>
  <c r="P41" i="18"/>
  <c r="O41" i="18"/>
  <c r="N41" i="18"/>
  <c r="S40" i="18"/>
  <c r="R40" i="18"/>
  <c r="Q40" i="18"/>
  <c r="P40" i="18"/>
  <c r="O40" i="18"/>
  <c r="N40" i="18"/>
  <c r="S39" i="18"/>
  <c r="R39" i="18"/>
  <c r="Q39" i="18"/>
  <c r="P39" i="18"/>
  <c r="O39" i="18"/>
  <c r="N39" i="18"/>
  <c r="S38" i="18"/>
  <c r="R38" i="18"/>
  <c r="Q38" i="18"/>
  <c r="P38" i="18"/>
  <c r="O38" i="18"/>
  <c r="N38" i="18"/>
  <c r="S37" i="18"/>
  <c r="R37" i="18"/>
  <c r="Q37" i="18"/>
  <c r="P37" i="18"/>
  <c r="O37" i="18"/>
  <c r="N37" i="18"/>
  <c r="S36" i="18"/>
  <c r="R36" i="18"/>
  <c r="Q36" i="18"/>
  <c r="P36" i="18"/>
  <c r="O36" i="18"/>
  <c r="N36" i="18"/>
  <c r="S35" i="18"/>
  <c r="R35" i="18"/>
  <c r="Q35" i="18"/>
  <c r="P35" i="18"/>
  <c r="O35" i="18"/>
  <c r="N35" i="18"/>
  <c r="S34" i="18"/>
  <c r="R34" i="18"/>
  <c r="Q34" i="18"/>
  <c r="P34" i="18"/>
  <c r="O34" i="18"/>
  <c r="N34" i="18"/>
  <c r="S33" i="18"/>
  <c r="R33" i="18"/>
  <c r="Q33" i="18"/>
  <c r="P33" i="18"/>
  <c r="O33" i="18"/>
  <c r="N33" i="18"/>
  <c r="S32" i="18"/>
  <c r="R32" i="18"/>
  <c r="Q32" i="18"/>
  <c r="P32" i="18"/>
  <c r="O32" i="18"/>
  <c r="N32" i="18"/>
  <c r="S31" i="18"/>
  <c r="R31" i="18"/>
  <c r="Q31" i="18"/>
  <c r="P31" i="18"/>
  <c r="O31" i="18"/>
  <c r="N31" i="18"/>
  <c r="S30" i="18"/>
  <c r="R30" i="18"/>
  <c r="Q30" i="18"/>
  <c r="P30" i="18"/>
  <c r="O30" i="18"/>
  <c r="N30" i="18"/>
  <c r="S29" i="18"/>
  <c r="R29" i="18"/>
  <c r="Q29" i="18"/>
  <c r="P29" i="18"/>
  <c r="O29" i="18"/>
  <c r="N29" i="18"/>
  <c r="S28" i="18"/>
  <c r="R28" i="18"/>
  <c r="Q28" i="18"/>
  <c r="P28" i="18"/>
  <c r="O28" i="18"/>
  <c r="N28" i="18"/>
  <c r="S27" i="18"/>
  <c r="R27" i="18"/>
  <c r="Q27" i="18"/>
  <c r="P27" i="18"/>
  <c r="O27" i="18"/>
  <c r="N27" i="18"/>
  <c r="S26" i="18"/>
  <c r="R26" i="18"/>
  <c r="Q26" i="18"/>
  <c r="P26" i="18"/>
  <c r="O26" i="18"/>
  <c r="N26" i="18"/>
  <c r="S25" i="18"/>
  <c r="R25" i="18"/>
  <c r="Q25" i="18"/>
  <c r="P25" i="18"/>
  <c r="O25" i="18"/>
  <c r="N25" i="18"/>
  <c r="S24" i="18"/>
  <c r="R24" i="18"/>
  <c r="Q24" i="18"/>
  <c r="P24" i="18"/>
  <c r="O24" i="18"/>
  <c r="N24" i="18"/>
  <c r="S23" i="18"/>
  <c r="R23" i="18"/>
  <c r="Q23" i="18"/>
  <c r="P23" i="18"/>
  <c r="O23" i="18"/>
  <c r="N23" i="18"/>
  <c r="S22" i="18"/>
  <c r="R22" i="18"/>
  <c r="Q22" i="18"/>
  <c r="P22" i="18"/>
  <c r="O22" i="18"/>
  <c r="N22" i="18"/>
  <c r="S21" i="18"/>
  <c r="R21" i="18"/>
  <c r="Q21" i="18"/>
  <c r="P21" i="18"/>
  <c r="O21" i="18"/>
  <c r="N21" i="18"/>
  <c r="S20" i="18"/>
  <c r="R20" i="18"/>
  <c r="Q20" i="18"/>
  <c r="P20" i="18"/>
  <c r="O20" i="18"/>
  <c r="N20" i="18"/>
  <c r="S19" i="18"/>
  <c r="R19" i="18"/>
  <c r="R17" i="18" s="1"/>
  <c r="Q19" i="18"/>
  <c r="Q17" i="18" s="1"/>
  <c r="P19" i="18"/>
  <c r="O19" i="18"/>
  <c r="N19" i="18"/>
  <c r="S18" i="18"/>
  <c r="R18" i="18"/>
  <c r="Q18" i="18"/>
  <c r="P18" i="18"/>
  <c r="O18" i="18"/>
  <c r="N18" i="18"/>
  <c r="AK17" i="18"/>
  <c r="AJ17" i="18"/>
  <c r="AI17" i="18"/>
  <c r="AH17" i="18"/>
  <c r="AG17" i="18"/>
  <c r="AF17" i="18"/>
  <c r="AE17" i="18"/>
  <c r="AD17" i="18"/>
  <c r="AC17" i="18"/>
  <c r="AB17" i="18"/>
  <c r="AA17" i="18"/>
  <c r="Z17" i="18"/>
  <c r="Y17" i="18"/>
  <c r="X17" i="18"/>
  <c r="W17" i="18"/>
  <c r="V17" i="18"/>
  <c r="U17" i="18"/>
  <c r="T17" i="18"/>
  <c r="M17" i="18"/>
  <c r="L17" i="18"/>
  <c r="K17" i="18"/>
  <c r="J17" i="18"/>
  <c r="I17" i="18"/>
  <c r="H17" i="18"/>
  <c r="G17" i="18"/>
  <c r="F17" i="18"/>
  <c r="E17" i="18"/>
  <c r="D17" i="18"/>
  <c r="C17" i="18"/>
  <c r="B17" i="18"/>
  <c r="P108" i="18" l="1"/>
  <c r="R108" i="18"/>
  <c r="S108" i="18"/>
  <c r="O108" i="18"/>
  <c r="P17" i="18"/>
  <c r="S17" i="18"/>
  <c r="N17" i="18"/>
  <c r="O17" i="18"/>
  <c r="N108" i="18"/>
  <c r="A180" i="18"/>
  <c r="A208" i="15" l="1"/>
  <c r="D203" i="15"/>
  <c r="C203" i="15"/>
  <c r="B203" i="15" s="1"/>
  <c r="D202" i="15"/>
  <c r="C202" i="15"/>
  <c r="B202" i="15" s="1"/>
  <c r="D201" i="15"/>
  <c r="C201" i="15"/>
  <c r="B201" i="15"/>
  <c r="D200" i="15"/>
  <c r="C200" i="15"/>
  <c r="B200" i="15" s="1"/>
  <c r="D199" i="15"/>
  <c r="C199" i="15"/>
  <c r="B199" i="15" s="1"/>
  <c r="O198" i="15"/>
  <c r="N198" i="15"/>
  <c r="M198" i="15"/>
  <c r="L198" i="15"/>
  <c r="K198" i="15"/>
  <c r="J198" i="15"/>
  <c r="I198" i="15"/>
  <c r="H198" i="15"/>
  <c r="G198" i="15"/>
  <c r="F198" i="15"/>
  <c r="E198" i="15"/>
  <c r="D193" i="15"/>
  <c r="C193" i="15"/>
  <c r="B188" i="15"/>
  <c r="B187" i="15"/>
  <c r="E183" i="15"/>
  <c r="D183" i="15"/>
  <c r="C183" i="15" s="1"/>
  <c r="E182" i="15"/>
  <c r="D182" i="15"/>
  <c r="E177" i="15"/>
  <c r="D177" i="15"/>
  <c r="E176" i="15"/>
  <c r="D176" i="15"/>
  <c r="C176" i="15" s="1"/>
  <c r="E175" i="15"/>
  <c r="D175" i="15"/>
  <c r="E174" i="15"/>
  <c r="D174" i="15"/>
  <c r="C174" i="15" s="1"/>
  <c r="D169" i="15"/>
  <c r="D168" i="15"/>
  <c r="D167" i="15"/>
  <c r="D166" i="15"/>
  <c r="D165" i="15"/>
  <c r="D164" i="15"/>
  <c r="D152" i="15"/>
  <c r="D151" i="15"/>
  <c r="CG147" i="15"/>
  <c r="CA147" i="15"/>
  <c r="G147" i="15" s="1"/>
  <c r="B144" i="15"/>
  <c r="C128" i="15"/>
  <c r="C127" i="15"/>
  <c r="E118" i="15"/>
  <c r="D118" i="15"/>
  <c r="E117" i="15"/>
  <c r="D117" i="15"/>
  <c r="E113" i="15"/>
  <c r="D113" i="15"/>
  <c r="C113" i="15"/>
  <c r="CH113" i="15" s="1"/>
  <c r="E112" i="15"/>
  <c r="D112" i="15"/>
  <c r="E111" i="15"/>
  <c r="D111" i="15"/>
  <c r="C111" i="15" s="1"/>
  <c r="E101" i="15"/>
  <c r="D101" i="15"/>
  <c r="C101" i="15" s="1"/>
  <c r="E100" i="15"/>
  <c r="D100" i="15"/>
  <c r="E99" i="15"/>
  <c r="D99" i="15"/>
  <c r="E98" i="15"/>
  <c r="D98" i="15"/>
  <c r="E97" i="15"/>
  <c r="D97" i="15"/>
  <c r="E96" i="15"/>
  <c r="D96"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89" i="15"/>
  <c r="D89" i="15"/>
  <c r="C89" i="15"/>
  <c r="B87" i="15"/>
  <c r="B86" i="15"/>
  <c r="B85" i="15"/>
  <c r="B84" i="15"/>
  <c r="B83" i="15"/>
  <c r="B82" i="15"/>
  <c r="B81" i="15"/>
  <c r="B80" i="15"/>
  <c r="B79" i="15"/>
  <c r="B78" i="15"/>
  <c r="B77" i="15"/>
  <c r="B76" i="15"/>
  <c r="B75" i="15"/>
  <c r="B74" i="15"/>
  <c r="B73" i="15"/>
  <c r="B72" i="15"/>
  <c r="B71" i="15"/>
  <c r="B70" i="15"/>
  <c r="B69"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5" i="15"/>
  <c r="C65" i="15"/>
  <c r="B65" i="15" s="1"/>
  <c r="D64" i="15"/>
  <c r="C64" i="15"/>
  <c r="D63" i="15"/>
  <c r="C63" i="15"/>
  <c r="D62" i="15"/>
  <c r="C62" i="15"/>
  <c r="D61" i="15"/>
  <c r="C61" i="15"/>
  <c r="D60" i="15"/>
  <c r="C60" i="15"/>
  <c r="D55" i="15"/>
  <c r="C55" i="15"/>
  <c r="B55" i="15" s="1"/>
  <c r="D54" i="15"/>
  <c r="C54" i="15"/>
  <c r="D53" i="15"/>
  <c r="C53" i="15"/>
  <c r="D52" i="15"/>
  <c r="C52" i="15"/>
  <c r="B52" i="15" s="1"/>
  <c r="D51" i="15"/>
  <c r="C51" i="15"/>
  <c r="D50" i="15"/>
  <c r="C50" i="15"/>
  <c r="B50" i="15" s="1"/>
  <c r="D45" i="15"/>
  <c r="C45" i="15"/>
  <c r="D44" i="15"/>
  <c r="C44" i="15"/>
  <c r="D43" i="15"/>
  <c r="C43" i="15"/>
  <c r="D42" i="15"/>
  <c r="C42" i="15"/>
  <c r="D41" i="15"/>
  <c r="C41" i="15"/>
  <c r="D40" i="15"/>
  <c r="C40" i="15"/>
  <c r="B40" i="15" s="1"/>
  <c r="D35" i="15"/>
  <c r="C35" i="15"/>
  <c r="D34" i="15"/>
  <c r="C34" i="15"/>
  <c r="D33" i="15"/>
  <c r="C33" i="15"/>
  <c r="D32" i="15"/>
  <c r="C32" i="15"/>
  <c r="D31" i="15"/>
  <c r="C31" i="15"/>
  <c r="D30" i="15"/>
  <c r="C30" i="15"/>
  <c r="D25" i="15"/>
  <c r="C25" i="15"/>
  <c r="D24" i="15"/>
  <c r="C24" i="15"/>
  <c r="D23" i="15"/>
  <c r="C23" i="15"/>
  <c r="B23" i="15" s="1"/>
  <c r="D22" i="15"/>
  <c r="C22" i="15"/>
  <c r="B22" i="15" s="1"/>
  <c r="D21" i="15"/>
  <c r="B21" i="15" s="1"/>
  <c r="C21" i="15"/>
  <c r="D20" i="15"/>
  <c r="C20" i="15"/>
  <c r="D15" i="15"/>
  <c r="C15" i="15"/>
  <c r="D14" i="15"/>
  <c r="C14" i="15"/>
  <c r="D13" i="15"/>
  <c r="C13" i="15"/>
  <c r="B13" i="15" s="1"/>
  <c r="D12" i="15"/>
  <c r="C12" i="15"/>
  <c r="B12" i="15" s="1"/>
  <c r="B54" i="15" l="1"/>
  <c r="C100" i="15"/>
  <c r="CH100" i="15" s="1"/>
  <c r="C117" i="15"/>
  <c r="E94" i="15"/>
  <c r="B25" i="15"/>
  <c r="B51" i="15"/>
  <c r="B193" i="15"/>
  <c r="B20" i="15"/>
  <c r="B45" i="15"/>
  <c r="B64" i="15"/>
  <c r="CG64" i="15" s="1"/>
  <c r="CA64" i="15" s="1"/>
  <c r="AO64" i="15" s="1"/>
  <c r="D198" i="15"/>
  <c r="B41" i="15"/>
  <c r="B60" i="15"/>
  <c r="B61" i="15"/>
  <c r="CG61" i="15" s="1"/>
  <c r="CA61" i="15" s="1"/>
  <c r="AO61" i="15" s="1"/>
  <c r="C97" i="15"/>
  <c r="B14" i="15"/>
  <c r="B43" i="15"/>
  <c r="CH101" i="15"/>
  <c r="CG101" i="15"/>
  <c r="CB101" i="15"/>
  <c r="B15" i="15"/>
  <c r="B53" i="15"/>
  <c r="B44" i="15"/>
  <c r="B63" i="15"/>
  <c r="CG63" i="15" s="1"/>
  <c r="CA63" i="15" s="1"/>
  <c r="AO63" i="15" s="1"/>
  <c r="C98" i="15"/>
  <c r="C118" i="15"/>
  <c r="C182" i="15"/>
  <c r="C112" i="15"/>
  <c r="CG112" i="15" s="1"/>
  <c r="C175" i="15"/>
  <c r="C95" i="15"/>
  <c r="B42" i="15"/>
  <c r="D66" i="15"/>
  <c r="B89" i="15"/>
  <c r="D94" i="15"/>
  <c r="CB100" i="15"/>
  <c r="C96" i="15"/>
  <c r="CB113" i="15"/>
  <c r="C198" i="15"/>
  <c r="C99" i="15"/>
  <c r="CA99" i="15" s="1"/>
  <c r="B24" i="15"/>
  <c r="B62" i="15"/>
  <c r="CG62" i="15" s="1"/>
  <c r="CA62" i="15" s="1"/>
  <c r="AO62" i="15" s="1"/>
  <c r="C177" i="15"/>
  <c r="CG60" i="15"/>
  <c r="CA101" i="15"/>
  <c r="C66" i="15"/>
  <c r="CA100" i="15"/>
  <c r="CA113" i="15"/>
  <c r="CG100" i="15"/>
  <c r="CG113" i="15"/>
  <c r="B198" i="15" l="1"/>
  <c r="CB112" i="15"/>
  <c r="CA112" i="15"/>
  <c r="CB99" i="15"/>
  <c r="C94" i="15"/>
  <c r="B66" i="15"/>
  <c r="CH112" i="15"/>
  <c r="CG99" i="15"/>
  <c r="CH99" i="15"/>
  <c r="CA60" i="15"/>
  <c r="AO60" i="15" s="1"/>
  <c r="B208" i="15" l="1"/>
  <c r="C11" i="14"/>
  <c r="D11" i="14"/>
  <c r="E11" i="14"/>
  <c r="F11" i="14"/>
  <c r="B12" i="14"/>
  <c r="B13" i="14"/>
  <c r="B14" i="14"/>
  <c r="B15" i="14"/>
  <c r="B16" i="14"/>
  <c r="B17"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C22" i="14"/>
  <c r="B22" i="14" s="1"/>
  <c r="D22" i="14"/>
  <c r="C23" i="14"/>
  <c r="D23" i="14"/>
  <c r="C24" i="14"/>
  <c r="D24" i="14"/>
  <c r="C25" i="14"/>
  <c r="D25" i="14"/>
  <c r="C29" i="14"/>
  <c r="B29" i="14" s="1"/>
  <c r="D29" i="14"/>
  <c r="C30" i="14"/>
  <c r="D30" i="14"/>
  <c r="C34" i="14"/>
  <c r="D34" i="14"/>
  <c r="AG34" i="14"/>
  <c r="AG29" i="14" s="1"/>
  <c r="AH34" i="14"/>
  <c r="AH29" i="14" s="1"/>
  <c r="C35" i="14"/>
  <c r="D35" i="14"/>
  <c r="B34" i="14" l="1"/>
  <c r="B25" i="14"/>
  <c r="B35" i="14"/>
  <c r="B11" i="14"/>
  <c r="B24" i="14"/>
  <c r="D21" i="14"/>
  <c r="B23" i="14"/>
  <c r="B30" i="14"/>
  <c r="B21" i="14"/>
  <c r="C21" i="14"/>
  <c r="DB298" i="12" l="1"/>
  <c r="DA298" i="12"/>
  <c r="CB298" i="12"/>
  <c r="CA298" i="12"/>
  <c r="AM298" i="12" s="1"/>
  <c r="D298" i="12"/>
  <c r="C298" i="12"/>
  <c r="DB297" i="12"/>
  <c r="DA297" i="12"/>
  <c r="CB297" i="12"/>
  <c r="CA297" i="12"/>
  <c r="D297" i="12"/>
  <c r="C297" i="12"/>
  <c r="D296" i="12"/>
  <c r="C296" i="12"/>
  <c r="DB291" i="12"/>
  <c r="DA291" i="12"/>
  <c r="CB291" i="12"/>
  <c r="CA291" i="12"/>
  <c r="AE291" i="12" s="1"/>
  <c r="D291" i="12"/>
  <c r="C291" i="12"/>
  <c r="DB290" i="12"/>
  <c r="DA290" i="12"/>
  <c r="CB290" i="12"/>
  <c r="CA290" i="12"/>
  <c r="D290" i="12"/>
  <c r="C290" i="12"/>
  <c r="D285" i="12"/>
  <c r="C285" i="12"/>
  <c r="D284" i="12"/>
  <c r="C284" i="12"/>
  <c r="D283" i="12"/>
  <c r="C283" i="12"/>
  <c r="D282" i="12"/>
  <c r="C282" i="12"/>
  <c r="D281" i="12"/>
  <c r="C281" i="12"/>
  <c r="D280" i="12"/>
  <c r="C280" i="12"/>
  <c r="DB274" i="12"/>
  <c r="DA274" i="12"/>
  <c r="CB274" i="12"/>
  <c r="CA274" i="12"/>
  <c r="DB273" i="12"/>
  <c r="DA273" i="12"/>
  <c r="CB273" i="12"/>
  <c r="CA273" i="12"/>
  <c r="DB272" i="12"/>
  <c r="DA272" i="12"/>
  <c r="CB272" i="12"/>
  <c r="CA272" i="12"/>
  <c r="U272" i="12" s="1"/>
  <c r="DB271" i="12"/>
  <c r="DA271" i="12"/>
  <c r="CB271" i="12"/>
  <c r="CA271" i="12"/>
  <c r="DB270" i="12"/>
  <c r="DA270" i="12"/>
  <c r="CB270" i="12"/>
  <c r="CA270" i="12"/>
  <c r="DB266" i="12"/>
  <c r="DA266" i="12"/>
  <c r="CB266" i="12"/>
  <c r="CA266" i="12"/>
  <c r="DB265" i="12"/>
  <c r="DA265" i="12"/>
  <c r="CB265" i="12"/>
  <c r="CA265" i="12"/>
  <c r="DB264" i="12"/>
  <c r="DA264" i="12"/>
  <c r="CB264" i="12"/>
  <c r="O264" i="12" s="1"/>
  <c r="CA264" i="12"/>
  <c r="DB263" i="12"/>
  <c r="DA263" i="12"/>
  <c r="CB263" i="12"/>
  <c r="CA263" i="12"/>
  <c r="O263" i="12" s="1"/>
  <c r="DB262" i="12"/>
  <c r="DA262" i="12"/>
  <c r="CB262" i="12"/>
  <c r="CA262" i="12"/>
  <c r="DX258" i="12"/>
  <c r="DW258" i="12"/>
  <c r="CW258" i="12" s="1"/>
  <c r="DV258" i="12"/>
  <c r="DU258" i="12"/>
  <c r="CU258" i="12" s="1"/>
  <c r="DT258" i="12"/>
  <c r="DS258" i="12"/>
  <c r="CS258" i="12" s="1"/>
  <c r="DR258" i="12"/>
  <c r="CR258" i="12" s="1"/>
  <c r="DQ258" i="12"/>
  <c r="CQ258" i="12" s="1"/>
  <c r="DP258" i="12"/>
  <c r="DO258" i="12"/>
  <c r="CO258" i="12" s="1"/>
  <c r="DN258" i="12"/>
  <c r="DM258" i="12"/>
  <c r="CM258" i="12" s="1"/>
  <c r="DL258" i="12"/>
  <c r="CL258" i="12" s="1"/>
  <c r="DK258" i="12"/>
  <c r="CK258" i="12" s="1"/>
  <c r="DJ258" i="12"/>
  <c r="CJ258" i="12" s="1"/>
  <c r="DI258" i="12"/>
  <c r="DH258" i="12"/>
  <c r="DG258" i="12"/>
  <c r="DF258" i="12"/>
  <c r="DE258" i="12"/>
  <c r="DD258" i="12"/>
  <c r="DC258" i="12"/>
  <c r="DB258" i="12"/>
  <c r="DA258" i="12"/>
  <c r="CA258" i="12" s="1"/>
  <c r="CX258" i="12"/>
  <c r="CV258" i="12"/>
  <c r="CT258" i="12"/>
  <c r="CP258" i="12"/>
  <c r="CN258" i="12"/>
  <c r="CI258" i="12"/>
  <c r="CH258" i="12"/>
  <c r="CG258" i="12"/>
  <c r="CF258" i="12"/>
  <c r="CE258" i="12"/>
  <c r="CD258" i="12"/>
  <c r="CC258" i="12"/>
  <c r="CB258" i="12"/>
  <c r="DX257" i="12"/>
  <c r="DW257" i="12"/>
  <c r="CW257" i="12" s="1"/>
  <c r="DV257" i="12"/>
  <c r="CV257" i="12" s="1"/>
  <c r="DU257" i="12"/>
  <c r="CU257" i="12" s="1"/>
  <c r="DT257" i="12"/>
  <c r="DS257" i="12"/>
  <c r="CS257" i="12" s="1"/>
  <c r="DR257" i="12"/>
  <c r="DQ257" i="12"/>
  <c r="CQ257" i="12" s="1"/>
  <c r="DP257" i="12"/>
  <c r="CP257" i="12" s="1"/>
  <c r="DO257" i="12"/>
  <c r="CO257" i="12" s="1"/>
  <c r="DN257" i="12"/>
  <c r="DM257" i="12"/>
  <c r="CM257" i="12" s="1"/>
  <c r="DL257" i="12"/>
  <c r="DK257" i="12"/>
  <c r="CK257" i="12" s="1"/>
  <c r="DJ257" i="12"/>
  <c r="CJ257" i="12" s="1"/>
  <c r="DI257" i="12"/>
  <c r="CI257" i="12" s="1"/>
  <c r="DH257" i="12"/>
  <c r="DG257" i="12"/>
  <c r="CG257" i="12" s="1"/>
  <c r="DF257" i="12"/>
  <c r="DE257" i="12"/>
  <c r="DD257" i="12"/>
  <c r="DC257" i="12"/>
  <c r="DB257" i="12"/>
  <c r="DA257" i="12"/>
  <c r="CA257" i="12" s="1"/>
  <c r="CX257" i="12"/>
  <c r="CT257" i="12"/>
  <c r="CR257" i="12"/>
  <c r="CN257" i="12"/>
  <c r="CL257" i="12"/>
  <c r="CH257" i="12"/>
  <c r="CF257" i="12"/>
  <c r="CE257" i="12"/>
  <c r="CD257" i="12"/>
  <c r="CC257" i="12"/>
  <c r="CB257" i="12"/>
  <c r="DX256" i="12"/>
  <c r="DW256" i="12"/>
  <c r="CW256" i="12" s="1"/>
  <c r="DV256" i="12"/>
  <c r="CV256" i="12" s="1"/>
  <c r="DU256" i="12"/>
  <c r="CU256" i="12" s="1"/>
  <c r="DT256" i="12"/>
  <c r="CT256" i="12" s="1"/>
  <c r="DS256" i="12"/>
  <c r="DR256" i="12"/>
  <c r="CR256" i="12" s="1"/>
  <c r="DQ256" i="12"/>
  <c r="DP256" i="12"/>
  <c r="CP256" i="12" s="1"/>
  <c r="DO256" i="12"/>
  <c r="CO256" i="12" s="1"/>
  <c r="DN256" i="12"/>
  <c r="CN256" i="12" s="1"/>
  <c r="DM256" i="12"/>
  <c r="DL256" i="12"/>
  <c r="CL256" i="12" s="1"/>
  <c r="DK256" i="12"/>
  <c r="DJ256" i="12"/>
  <c r="CJ256" i="12" s="1"/>
  <c r="DI256" i="12"/>
  <c r="CI256" i="12" s="1"/>
  <c r="DH256" i="12"/>
  <c r="CH256" i="12" s="1"/>
  <c r="DG256" i="12"/>
  <c r="DF256" i="12"/>
  <c r="DE256" i="12"/>
  <c r="DD256" i="12"/>
  <c r="DC256" i="12"/>
  <c r="DB256" i="12"/>
  <c r="DA256" i="12"/>
  <c r="CX256" i="12"/>
  <c r="CS256" i="12"/>
  <c r="CQ256" i="12"/>
  <c r="CM256" i="12"/>
  <c r="CK256" i="12"/>
  <c r="CG256" i="12"/>
  <c r="CF256" i="12"/>
  <c r="CE256" i="12"/>
  <c r="CD256" i="12"/>
  <c r="CC256" i="12"/>
  <c r="CB256" i="12"/>
  <c r="CA256" i="12"/>
  <c r="DX255" i="12"/>
  <c r="DW255" i="12"/>
  <c r="DV255" i="12"/>
  <c r="DU255" i="12"/>
  <c r="DT255" i="12"/>
  <c r="DS255" i="12"/>
  <c r="DR255" i="12"/>
  <c r="DQ255" i="12"/>
  <c r="DP255" i="12"/>
  <c r="DO255" i="12"/>
  <c r="DN255" i="12"/>
  <c r="DM255" i="12"/>
  <c r="DL255" i="12"/>
  <c r="DK255" i="12"/>
  <c r="DJ255" i="12"/>
  <c r="DI255" i="12"/>
  <c r="DH255" i="12"/>
  <c r="DG255" i="12"/>
  <c r="DF255" i="12"/>
  <c r="DE255" i="12"/>
  <c r="DD255" i="12"/>
  <c r="DC255" i="12"/>
  <c r="DB255" i="12"/>
  <c r="DA255" i="12"/>
  <c r="CX255" i="12"/>
  <c r="CW255" i="12"/>
  <c r="CV255" i="12"/>
  <c r="CU255" i="12"/>
  <c r="CT255" i="12"/>
  <c r="CS255" i="12"/>
  <c r="CR255" i="12"/>
  <c r="CQ255" i="12"/>
  <c r="CP255" i="12"/>
  <c r="CO255" i="12"/>
  <c r="CN255" i="12"/>
  <c r="CM255" i="12"/>
  <c r="CL255" i="12"/>
  <c r="CK255" i="12"/>
  <c r="CJ255" i="12"/>
  <c r="CI255" i="12"/>
  <c r="CH255" i="12"/>
  <c r="CG255" i="12"/>
  <c r="CF255" i="12"/>
  <c r="CE255" i="12"/>
  <c r="CD255" i="12"/>
  <c r="CC255" i="12"/>
  <c r="CB255" i="12"/>
  <c r="CA255" i="12"/>
  <c r="DX254" i="12"/>
  <c r="DW254" i="12"/>
  <c r="DV254" i="12"/>
  <c r="DU254" i="12"/>
  <c r="DT254" i="12"/>
  <c r="DS254" i="12"/>
  <c r="DR254" i="12"/>
  <c r="DQ254" i="12"/>
  <c r="DP254" i="12"/>
  <c r="DO254" i="12"/>
  <c r="DN254" i="12"/>
  <c r="DM254" i="12"/>
  <c r="DL254" i="12"/>
  <c r="DK254" i="12"/>
  <c r="DJ254" i="12"/>
  <c r="DI254" i="12"/>
  <c r="DH254" i="12"/>
  <c r="DG254" i="12"/>
  <c r="DF254" i="12"/>
  <c r="DE254" i="12"/>
  <c r="DD254" i="12"/>
  <c r="DC254" i="12"/>
  <c r="DB254" i="12"/>
  <c r="DA254" i="12"/>
  <c r="CX254" i="12"/>
  <c r="CW254" i="12"/>
  <c r="CV254" i="12"/>
  <c r="CU254" i="12"/>
  <c r="CT254" i="12"/>
  <c r="CS254" i="12"/>
  <c r="CR254" i="12"/>
  <c r="CQ254" i="12"/>
  <c r="CP254" i="12"/>
  <c r="CO254" i="12"/>
  <c r="CN254" i="12"/>
  <c r="CM254" i="12"/>
  <c r="CL254" i="12"/>
  <c r="CK254" i="12"/>
  <c r="CJ254" i="12"/>
  <c r="CI254" i="12"/>
  <c r="CH254" i="12"/>
  <c r="CG254" i="12"/>
  <c r="CF254" i="12"/>
  <c r="CE254" i="12"/>
  <c r="CD254" i="12"/>
  <c r="CC254" i="12"/>
  <c r="CB254" i="12"/>
  <c r="CA254" i="12"/>
  <c r="DX253" i="12"/>
  <c r="DW253" i="12"/>
  <c r="CW253" i="12" s="1"/>
  <c r="DV253" i="12"/>
  <c r="DU253" i="12"/>
  <c r="CU253" i="12" s="1"/>
  <c r="DT253" i="12"/>
  <c r="CT253" i="12" s="1"/>
  <c r="DS253" i="12"/>
  <c r="CS253" i="12" s="1"/>
  <c r="DR253" i="12"/>
  <c r="DQ253" i="12"/>
  <c r="CQ253" i="12" s="1"/>
  <c r="DP253" i="12"/>
  <c r="DO253" i="12"/>
  <c r="CO253" i="12" s="1"/>
  <c r="DN253" i="12"/>
  <c r="CN253" i="12" s="1"/>
  <c r="DM253" i="12"/>
  <c r="CM253" i="12" s="1"/>
  <c r="DL253" i="12"/>
  <c r="DK253" i="12"/>
  <c r="CK253" i="12" s="1"/>
  <c r="DJ253" i="12"/>
  <c r="DI253" i="12"/>
  <c r="CI253" i="12" s="1"/>
  <c r="DH253" i="12"/>
  <c r="CH253" i="12" s="1"/>
  <c r="DG253" i="12"/>
  <c r="CG253" i="12" s="1"/>
  <c r="DF253" i="12"/>
  <c r="DE253" i="12"/>
  <c r="DD253" i="12"/>
  <c r="DC253" i="12"/>
  <c r="DB253" i="12"/>
  <c r="DA253" i="12"/>
  <c r="CA253" i="12" s="1"/>
  <c r="CX253" i="12"/>
  <c r="CV253" i="12"/>
  <c r="CR253" i="12"/>
  <c r="CP253" i="12"/>
  <c r="CL253" i="12"/>
  <c r="CJ253" i="12"/>
  <c r="CF253" i="12"/>
  <c r="CE253" i="12"/>
  <c r="CD253" i="12"/>
  <c r="CC253" i="12"/>
  <c r="CB253" i="12"/>
  <c r="DX252" i="12"/>
  <c r="DW252" i="12"/>
  <c r="CW252" i="12" s="1"/>
  <c r="DV252" i="12"/>
  <c r="CV252" i="12" s="1"/>
  <c r="DU252" i="12"/>
  <c r="DT252" i="12"/>
  <c r="CT252" i="12" s="1"/>
  <c r="DS252" i="12"/>
  <c r="CS252" i="12" s="1"/>
  <c r="DR252" i="12"/>
  <c r="CR252" i="12" s="1"/>
  <c r="DQ252" i="12"/>
  <c r="DP252" i="12"/>
  <c r="CP252" i="12" s="1"/>
  <c r="DO252" i="12"/>
  <c r="DN252" i="12"/>
  <c r="CN252" i="12" s="1"/>
  <c r="DM252" i="12"/>
  <c r="CM252" i="12" s="1"/>
  <c r="DL252" i="12"/>
  <c r="CL252" i="12" s="1"/>
  <c r="DK252" i="12"/>
  <c r="DJ252" i="12"/>
  <c r="CJ252" i="12" s="1"/>
  <c r="DI252" i="12"/>
  <c r="DH252" i="12"/>
  <c r="CH252" i="12" s="1"/>
  <c r="DG252" i="12"/>
  <c r="CG252" i="12" s="1"/>
  <c r="DF252" i="12"/>
  <c r="DE252" i="12"/>
  <c r="DD252" i="12"/>
  <c r="DC252" i="12"/>
  <c r="DB252" i="12"/>
  <c r="DA252" i="12"/>
  <c r="CA252" i="12" s="1"/>
  <c r="CX252" i="12"/>
  <c r="CU252" i="12"/>
  <c r="CQ252" i="12"/>
  <c r="CO252" i="12"/>
  <c r="CK252" i="12"/>
  <c r="CI252" i="12"/>
  <c r="CF252" i="12"/>
  <c r="CE252" i="12"/>
  <c r="CD252" i="12"/>
  <c r="CC252" i="12"/>
  <c r="CB252" i="12"/>
  <c r="DX251" i="12"/>
  <c r="DW251" i="12"/>
  <c r="DV251" i="12"/>
  <c r="DU251" i="12"/>
  <c r="DT251" i="12"/>
  <c r="DS251" i="12"/>
  <c r="DR251" i="12"/>
  <c r="DQ251" i="12"/>
  <c r="DP251" i="12"/>
  <c r="DO251" i="12"/>
  <c r="DN251" i="12"/>
  <c r="DM251" i="12"/>
  <c r="DL251" i="12"/>
  <c r="DK251" i="12"/>
  <c r="DJ251" i="12"/>
  <c r="DI251" i="12"/>
  <c r="DH251" i="12"/>
  <c r="DG251" i="12"/>
  <c r="DF251" i="12"/>
  <c r="DE251" i="12"/>
  <c r="DD251" i="12"/>
  <c r="DC251" i="12"/>
  <c r="DB251" i="12"/>
  <c r="DA251" i="12"/>
  <c r="CX251" i="12"/>
  <c r="CW251" i="12"/>
  <c r="CV251" i="12"/>
  <c r="CU251" i="12"/>
  <c r="CT251" i="12"/>
  <c r="CS251" i="12"/>
  <c r="CR251" i="12"/>
  <c r="CQ251" i="12"/>
  <c r="CP251" i="12"/>
  <c r="CO251" i="12"/>
  <c r="CN251" i="12"/>
  <c r="CM251" i="12"/>
  <c r="CL251" i="12"/>
  <c r="CK251" i="12"/>
  <c r="CJ251" i="12"/>
  <c r="CI251" i="12"/>
  <c r="CH251" i="12"/>
  <c r="CG251" i="12"/>
  <c r="CF251" i="12"/>
  <c r="CE251" i="12"/>
  <c r="CD251" i="12"/>
  <c r="CC251" i="12"/>
  <c r="CB251" i="12"/>
  <c r="CA251" i="12"/>
  <c r="DX250" i="12"/>
  <c r="DW250" i="12"/>
  <c r="CW250" i="12" s="1"/>
  <c r="DV250" i="12"/>
  <c r="DU250" i="12"/>
  <c r="CU250" i="12" s="1"/>
  <c r="DT250" i="12"/>
  <c r="DS250" i="12"/>
  <c r="CS250" i="12" s="1"/>
  <c r="DR250" i="12"/>
  <c r="CR250" i="12" s="1"/>
  <c r="DQ250" i="12"/>
  <c r="DP250" i="12"/>
  <c r="DO250" i="12"/>
  <c r="CO250" i="12" s="1"/>
  <c r="DN250" i="12"/>
  <c r="DM250" i="12"/>
  <c r="CM250" i="12" s="1"/>
  <c r="DL250" i="12"/>
  <c r="CL250" i="12" s="1"/>
  <c r="DK250" i="12"/>
  <c r="CK250" i="12" s="1"/>
  <c r="DJ250" i="12"/>
  <c r="DI250" i="12"/>
  <c r="CI250" i="12" s="1"/>
  <c r="DH250" i="12"/>
  <c r="DG250" i="12"/>
  <c r="CG250" i="12" s="1"/>
  <c r="DF250" i="12"/>
  <c r="DE250" i="12"/>
  <c r="DD250" i="12"/>
  <c r="DC250" i="12"/>
  <c r="DB250" i="12"/>
  <c r="DA250" i="12"/>
  <c r="CA250" i="12" s="1"/>
  <c r="CX250" i="12"/>
  <c r="CV250" i="12"/>
  <c r="CT250" i="12"/>
  <c r="CQ250" i="12"/>
  <c r="CP250" i="12"/>
  <c r="CN250" i="12"/>
  <c r="CJ250" i="12"/>
  <c r="CH250" i="12"/>
  <c r="CF250" i="12"/>
  <c r="CE250" i="12"/>
  <c r="CD250" i="12"/>
  <c r="CC250" i="12"/>
  <c r="CB250" i="12"/>
  <c r="DX249" i="12"/>
  <c r="DW249" i="12"/>
  <c r="DV249" i="12"/>
  <c r="DU249" i="12"/>
  <c r="DT249" i="12"/>
  <c r="DS249" i="12"/>
  <c r="DR249" i="12"/>
  <c r="DQ249" i="12"/>
  <c r="DP249" i="12"/>
  <c r="DO249" i="12"/>
  <c r="DN249" i="12"/>
  <c r="DM249" i="12"/>
  <c r="DL249" i="12"/>
  <c r="DK249" i="12"/>
  <c r="DJ249" i="12"/>
  <c r="DI249" i="12"/>
  <c r="DH249" i="12"/>
  <c r="DG249" i="12"/>
  <c r="DF249" i="12"/>
  <c r="DE249" i="12"/>
  <c r="DD249" i="12"/>
  <c r="DC249" i="12"/>
  <c r="DB249" i="12"/>
  <c r="DA249" i="12"/>
  <c r="CX249" i="12"/>
  <c r="CW249" i="12"/>
  <c r="CV249" i="12"/>
  <c r="CU249" i="12"/>
  <c r="CT249" i="12"/>
  <c r="CS249" i="12"/>
  <c r="CR249" i="12"/>
  <c r="CQ249" i="12"/>
  <c r="CP249" i="12"/>
  <c r="CO249" i="12"/>
  <c r="CN249" i="12"/>
  <c r="CM249" i="12"/>
  <c r="CL249" i="12"/>
  <c r="CK249" i="12"/>
  <c r="CJ249" i="12"/>
  <c r="CI249" i="12"/>
  <c r="CH249" i="12"/>
  <c r="CG249" i="12"/>
  <c r="CF249" i="12"/>
  <c r="CE249" i="12"/>
  <c r="CD249" i="12"/>
  <c r="CC249" i="12"/>
  <c r="CB249" i="12"/>
  <c r="CA249" i="12"/>
  <c r="DX248" i="12"/>
  <c r="DW248" i="12"/>
  <c r="DV248" i="12"/>
  <c r="DU248" i="12"/>
  <c r="DT248" i="12"/>
  <c r="DS248" i="12"/>
  <c r="DR248" i="12"/>
  <c r="DQ248" i="12"/>
  <c r="DP248" i="12"/>
  <c r="DO248" i="12"/>
  <c r="DN248" i="12"/>
  <c r="DM248" i="12"/>
  <c r="DL248" i="12"/>
  <c r="DK248" i="12"/>
  <c r="DJ248" i="12"/>
  <c r="DI248" i="12"/>
  <c r="DH248" i="12"/>
  <c r="DG248" i="12"/>
  <c r="DF248" i="12"/>
  <c r="DE248" i="12"/>
  <c r="DD248" i="12"/>
  <c r="DC248" i="12"/>
  <c r="DB248" i="12"/>
  <c r="DA248" i="12"/>
  <c r="CX248" i="12"/>
  <c r="CW248" i="12"/>
  <c r="CV248" i="12"/>
  <c r="CU248" i="12"/>
  <c r="CT248" i="12"/>
  <c r="CS248" i="12"/>
  <c r="CR248" i="12"/>
  <c r="CQ248" i="12"/>
  <c r="CP248" i="12"/>
  <c r="CO248" i="12"/>
  <c r="CN248" i="12"/>
  <c r="CM248" i="12"/>
  <c r="CL248" i="12"/>
  <c r="CK248" i="12"/>
  <c r="CJ248" i="12"/>
  <c r="CI248" i="12"/>
  <c r="CH248" i="12"/>
  <c r="CG248" i="12"/>
  <c r="CF248" i="12"/>
  <c r="CE248" i="12"/>
  <c r="CD248" i="12"/>
  <c r="CC248" i="12"/>
  <c r="CB248" i="12"/>
  <c r="CA248" i="12"/>
  <c r="DX247" i="12"/>
  <c r="DW247" i="12"/>
  <c r="DV247" i="12"/>
  <c r="DU247" i="12"/>
  <c r="DT247" i="12"/>
  <c r="CT247" i="12" s="1"/>
  <c r="DS247" i="12"/>
  <c r="DR247" i="12"/>
  <c r="CR247" i="12" s="1"/>
  <c r="DQ247" i="12"/>
  <c r="CQ247" i="12" s="1"/>
  <c r="DP247" i="12"/>
  <c r="CP247" i="12" s="1"/>
  <c r="DO247" i="12"/>
  <c r="CO247" i="12" s="1"/>
  <c r="DN247" i="12"/>
  <c r="CN247" i="12" s="1"/>
  <c r="DM247" i="12"/>
  <c r="DL247" i="12"/>
  <c r="CL247" i="12" s="1"/>
  <c r="DK247" i="12"/>
  <c r="CK247" i="12" s="1"/>
  <c r="DJ247" i="12"/>
  <c r="CJ247" i="12" s="1"/>
  <c r="DI247" i="12"/>
  <c r="DH247" i="12"/>
  <c r="DG247" i="12"/>
  <c r="DF247" i="12"/>
  <c r="DE247" i="12"/>
  <c r="DD247" i="12"/>
  <c r="DC247" i="12"/>
  <c r="DB247" i="12"/>
  <c r="DA247" i="12"/>
  <c r="CX247" i="12"/>
  <c r="CW247" i="12"/>
  <c r="CV247" i="12"/>
  <c r="CU247" i="12"/>
  <c r="CS247" i="12"/>
  <c r="CM247" i="12"/>
  <c r="CI247" i="12"/>
  <c r="CH247" i="12"/>
  <c r="CG247" i="12"/>
  <c r="CF247" i="12"/>
  <c r="CE247" i="12"/>
  <c r="CD247" i="12"/>
  <c r="CC247" i="12"/>
  <c r="CB247" i="12"/>
  <c r="CA247" i="12"/>
  <c r="DX246" i="12"/>
  <c r="DW246" i="12"/>
  <c r="DV246" i="12"/>
  <c r="DU246" i="12"/>
  <c r="DT246" i="12"/>
  <c r="DS246" i="12"/>
  <c r="DR246" i="12"/>
  <c r="DQ246" i="12"/>
  <c r="DP246" i="12"/>
  <c r="DO246" i="12"/>
  <c r="DN246" i="12"/>
  <c r="DM246" i="12"/>
  <c r="DL246" i="12"/>
  <c r="DK246" i="12"/>
  <c r="DJ246" i="12"/>
  <c r="DI246" i="12"/>
  <c r="DH246" i="12"/>
  <c r="DG246" i="12"/>
  <c r="DF246" i="12"/>
  <c r="DE246" i="12"/>
  <c r="DD246" i="12"/>
  <c r="DC246" i="12"/>
  <c r="DB246" i="12"/>
  <c r="DA246" i="12"/>
  <c r="CX246" i="12"/>
  <c r="CW246" i="12"/>
  <c r="CV246" i="12"/>
  <c r="CU246" i="12"/>
  <c r="CT246" i="12"/>
  <c r="CS246" i="12"/>
  <c r="CR246" i="12"/>
  <c r="CQ246" i="12"/>
  <c r="CP246" i="12"/>
  <c r="CO246" i="12"/>
  <c r="CN246" i="12"/>
  <c r="CM246" i="12"/>
  <c r="CL246" i="12"/>
  <c r="CK246" i="12"/>
  <c r="CJ246" i="12"/>
  <c r="CI246" i="12"/>
  <c r="CH246" i="12"/>
  <c r="CG246" i="12"/>
  <c r="CF246" i="12"/>
  <c r="CE246" i="12"/>
  <c r="CD246" i="12"/>
  <c r="CC246" i="12"/>
  <c r="CB246" i="12"/>
  <c r="CA246" i="12"/>
  <c r="DX245" i="12"/>
  <c r="DW245" i="12"/>
  <c r="DV245" i="12"/>
  <c r="DU245" i="12"/>
  <c r="DT245" i="12"/>
  <c r="DS245" i="12"/>
  <c r="DR245" i="12"/>
  <c r="DQ245" i="12"/>
  <c r="DP245" i="12"/>
  <c r="DO245" i="12"/>
  <c r="DN245" i="12"/>
  <c r="DM245" i="12"/>
  <c r="DL245" i="12"/>
  <c r="DK245" i="12"/>
  <c r="DJ245" i="12"/>
  <c r="DI245" i="12"/>
  <c r="DH245" i="12"/>
  <c r="DG245" i="12"/>
  <c r="DF245" i="12"/>
  <c r="DE245" i="12"/>
  <c r="DD245" i="12"/>
  <c r="DC245" i="12"/>
  <c r="DB245" i="12"/>
  <c r="DA245" i="12"/>
  <c r="CX245" i="12"/>
  <c r="CW245" i="12"/>
  <c r="CV245" i="12"/>
  <c r="CU245" i="12"/>
  <c r="CT245" i="12"/>
  <c r="CS245" i="12"/>
  <c r="CR245" i="12"/>
  <c r="CQ245" i="12"/>
  <c r="CP245" i="12"/>
  <c r="CO245" i="12"/>
  <c r="CN245" i="12"/>
  <c r="CM245" i="12"/>
  <c r="CL245" i="12"/>
  <c r="CK245" i="12"/>
  <c r="CJ245" i="12"/>
  <c r="CI245" i="12"/>
  <c r="CH245" i="12"/>
  <c r="CG245" i="12"/>
  <c r="CF245" i="12"/>
  <c r="CE245" i="12"/>
  <c r="CD245" i="12"/>
  <c r="CC245" i="12"/>
  <c r="CB245" i="12"/>
  <c r="CA245" i="12"/>
  <c r="DX244" i="12"/>
  <c r="DW244" i="12"/>
  <c r="DV244" i="12"/>
  <c r="DU244" i="12"/>
  <c r="DT244" i="12"/>
  <c r="DS244" i="12"/>
  <c r="DR244" i="12"/>
  <c r="DQ244" i="12"/>
  <c r="DP244" i="12"/>
  <c r="DO244" i="12"/>
  <c r="DN244" i="12"/>
  <c r="DM244" i="12"/>
  <c r="DL244" i="12"/>
  <c r="DK244" i="12"/>
  <c r="DJ244" i="12"/>
  <c r="DI244" i="12"/>
  <c r="DH244" i="12"/>
  <c r="DG244" i="12"/>
  <c r="DF244" i="12"/>
  <c r="DE244" i="12"/>
  <c r="DD244" i="12"/>
  <c r="DC244" i="12"/>
  <c r="DB244" i="12"/>
  <c r="DA244" i="12"/>
  <c r="CX244" i="12"/>
  <c r="CW244" i="12"/>
  <c r="CV244" i="12"/>
  <c r="CU244" i="12"/>
  <c r="CT244" i="12"/>
  <c r="CS244" i="12"/>
  <c r="CR244" i="12"/>
  <c r="CQ244" i="12"/>
  <c r="CP244" i="12"/>
  <c r="CO244" i="12"/>
  <c r="CN244" i="12"/>
  <c r="CM244" i="12"/>
  <c r="CL244" i="12"/>
  <c r="CK244" i="12"/>
  <c r="CJ244" i="12"/>
  <c r="CI244" i="12"/>
  <c r="CH244" i="12"/>
  <c r="CG244" i="12"/>
  <c r="CF244" i="12"/>
  <c r="CE244" i="12"/>
  <c r="CD244" i="12"/>
  <c r="CC244" i="12"/>
  <c r="CB244" i="12"/>
  <c r="CA244" i="12"/>
  <c r="DX243" i="12"/>
  <c r="DW243" i="12"/>
  <c r="DV243" i="12"/>
  <c r="DU243" i="12"/>
  <c r="DT243" i="12"/>
  <c r="DS243" i="12"/>
  <c r="DR243" i="12"/>
  <c r="DQ243" i="12"/>
  <c r="DP243" i="12"/>
  <c r="DO243" i="12"/>
  <c r="DN243" i="12"/>
  <c r="DM243" i="12"/>
  <c r="DL243" i="12"/>
  <c r="DK243" i="12"/>
  <c r="DJ243" i="12"/>
  <c r="DI243" i="12"/>
  <c r="CI243" i="12" s="1"/>
  <c r="DH243" i="12"/>
  <c r="CH243" i="12" s="1"/>
  <c r="DG243" i="12"/>
  <c r="DF243" i="12"/>
  <c r="DE243" i="12"/>
  <c r="DD243" i="12"/>
  <c r="DC243" i="12"/>
  <c r="DB243" i="12"/>
  <c r="DA243" i="12"/>
  <c r="CX243" i="12"/>
  <c r="CW243" i="12"/>
  <c r="CV243" i="12"/>
  <c r="CU243" i="12"/>
  <c r="CT243" i="12"/>
  <c r="CS243" i="12"/>
  <c r="CR243" i="12"/>
  <c r="CQ243" i="12"/>
  <c r="CP243" i="12"/>
  <c r="CO243" i="12"/>
  <c r="CN243" i="12"/>
  <c r="CM243" i="12"/>
  <c r="CL243" i="12"/>
  <c r="CK243" i="12"/>
  <c r="CJ243" i="12"/>
  <c r="CG243" i="12"/>
  <c r="CF243" i="12"/>
  <c r="CE243" i="12"/>
  <c r="CD243" i="12"/>
  <c r="CC243" i="12"/>
  <c r="CB243" i="12"/>
  <c r="CA243" i="12"/>
  <c r="DX242" i="12"/>
  <c r="DW242" i="12"/>
  <c r="DV242" i="12"/>
  <c r="DU242" i="12"/>
  <c r="DT242" i="12"/>
  <c r="CT242" i="12" s="1"/>
  <c r="DS242" i="12"/>
  <c r="CS242" i="12" s="1"/>
  <c r="DR242" i="12"/>
  <c r="DQ242" i="12"/>
  <c r="CQ242" i="12" s="1"/>
  <c r="DP242" i="12"/>
  <c r="CP242" i="12" s="1"/>
  <c r="DO242" i="12"/>
  <c r="CO242" i="12" s="1"/>
  <c r="DN242" i="12"/>
  <c r="DM242" i="12"/>
  <c r="CM242" i="12" s="1"/>
  <c r="DL242" i="12"/>
  <c r="DK242" i="12"/>
  <c r="CK242" i="12" s="1"/>
  <c r="DJ242" i="12"/>
  <c r="CJ242" i="12" s="1"/>
  <c r="DI242" i="12"/>
  <c r="CI242" i="12" s="1"/>
  <c r="DH242" i="12"/>
  <c r="CH242" i="12" s="1"/>
  <c r="DG242" i="12"/>
  <c r="CG242" i="12" s="1"/>
  <c r="DF242" i="12"/>
  <c r="DE242" i="12"/>
  <c r="DD242" i="12"/>
  <c r="DC242" i="12"/>
  <c r="DB242" i="12"/>
  <c r="DA242" i="12"/>
  <c r="CA242" i="12" s="1"/>
  <c r="CX242" i="12"/>
  <c r="CW242" i="12"/>
  <c r="CV242" i="12"/>
  <c r="CU242" i="12"/>
  <c r="CR242" i="12"/>
  <c r="CN242" i="12"/>
  <c r="CL242" i="12"/>
  <c r="CF242" i="12"/>
  <c r="CE242" i="12"/>
  <c r="CD242" i="12"/>
  <c r="CC242" i="12"/>
  <c r="CB242" i="12"/>
  <c r="DX241" i="12"/>
  <c r="DW241" i="12"/>
  <c r="DV241" i="12"/>
  <c r="DU241" i="12"/>
  <c r="DT241" i="12"/>
  <c r="DS241" i="12"/>
  <c r="DR241" i="12"/>
  <c r="DQ241" i="12"/>
  <c r="DP241" i="12"/>
  <c r="DO241" i="12"/>
  <c r="DN241" i="12"/>
  <c r="DM241" i="12"/>
  <c r="DL241" i="12"/>
  <c r="DK241" i="12"/>
  <c r="DJ241" i="12"/>
  <c r="DI241" i="12"/>
  <c r="DH241" i="12"/>
  <c r="DG241" i="12"/>
  <c r="DF241" i="12"/>
  <c r="DE241" i="12"/>
  <c r="DD241" i="12"/>
  <c r="DC241" i="12"/>
  <c r="DB241" i="12"/>
  <c r="DA241" i="12"/>
  <c r="CX241" i="12"/>
  <c r="CW241" i="12"/>
  <c r="CV241" i="12"/>
  <c r="CU241" i="12"/>
  <c r="CT241" i="12"/>
  <c r="CS241" i="12"/>
  <c r="CR241" i="12"/>
  <c r="CQ241" i="12"/>
  <c r="CP241" i="12"/>
  <c r="CO241" i="12"/>
  <c r="CN241" i="12"/>
  <c r="CM241" i="12"/>
  <c r="CL241" i="12"/>
  <c r="CK241" i="12"/>
  <c r="CJ241" i="12"/>
  <c r="CI241" i="12"/>
  <c r="CH241" i="12"/>
  <c r="CG241" i="12"/>
  <c r="CF241" i="12"/>
  <c r="CE241" i="12"/>
  <c r="CD241" i="12"/>
  <c r="CC241" i="12"/>
  <c r="CB241" i="12"/>
  <c r="CA241" i="12"/>
  <c r="DX240" i="12"/>
  <c r="DW240" i="12"/>
  <c r="DV240" i="12"/>
  <c r="DU240" i="12"/>
  <c r="DT240" i="12"/>
  <c r="DS240" i="12"/>
  <c r="DR240" i="12"/>
  <c r="CR240" i="12" s="1"/>
  <c r="DQ240" i="12"/>
  <c r="CQ240" i="12" s="1"/>
  <c r="DP240" i="12"/>
  <c r="DO240" i="12"/>
  <c r="DN240" i="12"/>
  <c r="CN240" i="12" s="1"/>
  <c r="DM240" i="12"/>
  <c r="DL240" i="12"/>
  <c r="CL240" i="12" s="1"/>
  <c r="DK240" i="12"/>
  <c r="CK240" i="12" s="1"/>
  <c r="DJ240" i="12"/>
  <c r="CJ240" i="12" s="1"/>
  <c r="DI240" i="12"/>
  <c r="DH240" i="12"/>
  <c r="CH240" i="12" s="1"/>
  <c r="DG240" i="12"/>
  <c r="DF240" i="12"/>
  <c r="DE240" i="12"/>
  <c r="DD240" i="12"/>
  <c r="DC240" i="12"/>
  <c r="DB240" i="12"/>
  <c r="DA240" i="12"/>
  <c r="CX240" i="12"/>
  <c r="CW240" i="12"/>
  <c r="CV240" i="12"/>
  <c r="CU240" i="12"/>
  <c r="CT240" i="12"/>
  <c r="CS240" i="12"/>
  <c r="CP240" i="12"/>
  <c r="CO240" i="12"/>
  <c r="CM240" i="12"/>
  <c r="CI240" i="12"/>
  <c r="CG240" i="12"/>
  <c r="CF240" i="12"/>
  <c r="CE240" i="12"/>
  <c r="CD240" i="12"/>
  <c r="CC240" i="12"/>
  <c r="CB240" i="12"/>
  <c r="CA240" i="12"/>
  <c r="DX239" i="12"/>
  <c r="DW239" i="12"/>
  <c r="DV239" i="12"/>
  <c r="DU239" i="12"/>
  <c r="DT239" i="12"/>
  <c r="DS239" i="12"/>
  <c r="DR239" i="12"/>
  <c r="DQ239" i="12"/>
  <c r="DP239" i="12"/>
  <c r="DO239" i="12"/>
  <c r="DN239" i="12"/>
  <c r="DM239" i="12"/>
  <c r="DL239" i="12"/>
  <c r="DK239" i="12"/>
  <c r="DJ239" i="12"/>
  <c r="DI239" i="12"/>
  <c r="DH239" i="12"/>
  <c r="DG239" i="12"/>
  <c r="DF239" i="12"/>
  <c r="DE239" i="12"/>
  <c r="DD239" i="12"/>
  <c r="DC239" i="12"/>
  <c r="DB239" i="12"/>
  <c r="DA239" i="12"/>
  <c r="CX239" i="12"/>
  <c r="CW239" i="12"/>
  <c r="CV239" i="12"/>
  <c r="CU239" i="12"/>
  <c r="CT239" i="12"/>
  <c r="CS239" i="12"/>
  <c r="CR239" i="12"/>
  <c r="CQ239" i="12"/>
  <c r="CP239" i="12"/>
  <c r="CO239" i="12"/>
  <c r="CN239" i="12"/>
  <c r="CM239" i="12"/>
  <c r="CL239" i="12"/>
  <c r="CK239" i="12"/>
  <c r="CJ239" i="12"/>
  <c r="CI239" i="12"/>
  <c r="CH239" i="12"/>
  <c r="CG239" i="12"/>
  <c r="CF239" i="12"/>
  <c r="CE239" i="12"/>
  <c r="CD239" i="12"/>
  <c r="CC239" i="12"/>
  <c r="CB239" i="12"/>
  <c r="CA239" i="12"/>
  <c r="DX238" i="12"/>
  <c r="DW238" i="12"/>
  <c r="DV238" i="12"/>
  <c r="DU238" i="12"/>
  <c r="DT238" i="12"/>
  <c r="DS238" i="12"/>
  <c r="CS238" i="12" s="1"/>
  <c r="DR238" i="12"/>
  <c r="DQ238" i="12"/>
  <c r="CQ238" i="12" s="1"/>
  <c r="DP238" i="12"/>
  <c r="CP238" i="12" s="1"/>
  <c r="DO238" i="12"/>
  <c r="DN238" i="12"/>
  <c r="DM238" i="12"/>
  <c r="CM238" i="12" s="1"/>
  <c r="DL238" i="12"/>
  <c r="DK238" i="12"/>
  <c r="CK238" i="12" s="1"/>
  <c r="DJ238" i="12"/>
  <c r="CJ238" i="12" s="1"/>
  <c r="DI238" i="12"/>
  <c r="CI238" i="12" s="1"/>
  <c r="DH238" i="12"/>
  <c r="DG238" i="12"/>
  <c r="CG238" i="12" s="1"/>
  <c r="DF238" i="12"/>
  <c r="DE238" i="12"/>
  <c r="DD238" i="12"/>
  <c r="DC238" i="12"/>
  <c r="DB238" i="12"/>
  <c r="DA238" i="12"/>
  <c r="CA238" i="12" s="1"/>
  <c r="CX238" i="12"/>
  <c r="CW238" i="12"/>
  <c r="CV238" i="12"/>
  <c r="CU238" i="12"/>
  <c r="CT238" i="12"/>
  <c r="CR238" i="12"/>
  <c r="CO238" i="12"/>
  <c r="CN238" i="12"/>
  <c r="CL238" i="12"/>
  <c r="CH238" i="12"/>
  <c r="CF238" i="12"/>
  <c r="CE238" i="12"/>
  <c r="CD238" i="12"/>
  <c r="CC238" i="12"/>
  <c r="CB238" i="12"/>
  <c r="DX237" i="12"/>
  <c r="DW237" i="12"/>
  <c r="DV237" i="12"/>
  <c r="DU237" i="12"/>
  <c r="DT237" i="12"/>
  <c r="DS237" i="12"/>
  <c r="DR237" i="12"/>
  <c r="CR237" i="12" s="1"/>
  <c r="DQ237" i="12"/>
  <c r="DP237" i="12"/>
  <c r="CP237" i="12" s="1"/>
  <c r="DO237" i="12"/>
  <c r="CO237" i="12" s="1"/>
  <c r="DN237" i="12"/>
  <c r="DM237" i="12"/>
  <c r="DL237" i="12"/>
  <c r="CL237" i="12" s="1"/>
  <c r="DK237" i="12"/>
  <c r="DJ237" i="12"/>
  <c r="CJ237" i="12" s="1"/>
  <c r="DI237" i="12"/>
  <c r="CI237" i="12" s="1"/>
  <c r="DH237" i="12"/>
  <c r="CH237" i="12" s="1"/>
  <c r="DG237" i="12"/>
  <c r="DF237" i="12"/>
  <c r="DE237" i="12"/>
  <c r="DD237" i="12"/>
  <c r="DC237" i="12"/>
  <c r="DB237" i="12"/>
  <c r="DA237" i="12"/>
  <c r="CX237" i="12"/>
  <c r="CW237" i="12"/>
  <c r="CV237" i="12"/>
  <c r="CU237" i="12"/>
  <c r="CT237" i="12"/>
  <c r="CS237" i="12"/>
  <c r="CQ237" i="12"/>
  <c r="CN237" i="12"/>
  <c r="CM237" i="12"/>
  <c r="CK237" i="12"/>
  <c r="CG237" i="12"/>
  <c r="CF237" i="12"/>
  <c r="CE237" i="12"/>
  <c r="CD237" i="12"/>
  <c r="CC237" i="12"/>
  <c r="CB237" i="12"/>
  <c r="CA237" i="12"/>
  <c r="DX236" i="12"/>
  <c r="DW236" i="12"/>
  <c r="DV236" i="12"/>
  <c r="DU236" i="12"/>
  <c r="DT236" i="12"/>
  <c r="CT236" i="12" s="1"/>
  <c r="DS236" i="12"/>
  <c r="CS236" i="12" s="1"/>
  <c r="DR236" i="12"/>
  <c r="CR236" i="12" s="1"/>
  <c r="DQ236" i="12"/>
  <c r="CQ236" i="12" s="1"/>
  <c r="DP236" i="12"/>
  <c r="DO236" i="12"/>
  <c r="DN236" i="12"/>
  <c r="CN236" i="12" s="1"/>
  <c r="DM236" i="12"/>
  <c r="CM236" i="12" s="1"/>
  <c r="DL236" i="12"/>
  <c r="DK236" i="12"/>
  <c r="DJ236" i="12"/>
  <c r="DI236" i="12"/>
  <c r="CI236" i="12" s="1"/>
  <c r="DH236" i="12"/>
  <c r="CH236" i="12" s="1"/>
  <c r="DG236" i="12"/>
  <c r="CG236" i="12" s="1"/>
  <c r="DF236" i="12"/>
  <c r="DE236" i="12"/>
  <c r="DD236" i="12"/>
  <c r="DC236" i="12"/>
  <c r="DB236" i="12"/>
  <c r="DA236" i="12"/>
  <c r="CA236" i="12" s="1"/>
  <c r="CX236" i="12"/>
  <c r="CW236" i="12"/>
  <c r="CV236" i="12"/>
  <c r="CU236" i="12"/>
  <c r="CP236" i="12"/>
  <c r="CO236" i="12"/>
  <c r="CL236" i="12"/>
  <c r="CK236" i="12"/>
  <c r="CJ236" i="12"/>
  <c r="CF236" i="12"/>
  <c r="CE236" i="12"/>
  <c r="CD236" i="12"/>
  <c r="CC236" i="12"/>
  <c r="CB236" i="12"/>
  <c r="DV231" i="12"/>
  <c r="DU231" i="12"/>
  <c r="DT231" i="12"/>
  <c r="DS231" i="12"/>
  <c r="DR231" i="12"/>
  <c r="DQ231" i="12"/>
  <c r="DP231" i="12"/>
  <c r="DO231" i="12"/>
  <c r="DN231" i="12"/>
  <c r="DM231" i="12"/>
  <c r="DL231" i="12"/>
  <c r="DK231" i="12"/>
  <c r="DJ231" i="12"/>
  <c r="DI231" i="12"/>
  <c r="DH231" i="12"/>
  <c r="DG231" i="12"/>
  <c r="DF231" i="12"/>
  <c r="CV231" i="12"/>
  <c r="CU231" i="12"/>
  <c r="CT231" i="12"/>
  <c r="CS231" i="12"/>
  <c r="CR231" i="12"/>
  <c r="CQ231" i="12"/>
  <c r="CP231" i="12"/>
  <c r="CO231" i="12"/>
  <c r="CN231" i="12"/>
  <c r="CM231" i="12"/>
  <c r="CL231" i="12"/>
  <c r="CK231" i="12"/>
  <c r="CJ231" i="12"/>
  <c r="CI231" i="12"/>
  <c r="CH231" i="12"/>
  <c r="CG231" i="12"/>
  <c r="CF231" i="12"/>
  <c r="C231" i="12"/>
  <c r="B231" i="12"/>
  <c r="CD231" i="12" s="1"/>
  <c r="DV230" i="12"/>
  <c r="DU230" i="12"/>
  <c r="DT230" i="12"/>
  <c r="DS230" i="12"/>
  <c r="DR230" i="12"/>
  <c r="DQ230" i="12"/>
  <c r="DP230" i="12"/>
  <c r="DO230" i="12"/>
  <c r="DN230" i="12"/>
  <c r="DM230" i="12"/>
  <c r="DL230" i="12"/>
  <c r="DK230" i="12"/>
  <c r="DJ230" i="12"/>
  <c r="DI230" i="12"/>
  <c r="DH230" i="12"/>
  <c r="DG230" i="12"/>
  <c r="DF230" i="12"/>
  <c r="CV230" i="12"/>
  <c r="CU230" i="12"/>
  <c r="CT230" i="12"/>
  <c r="CS230" i="12"/>
  <c r="CR230" i="12"/>
  <c r="CQ230" i="12"/>
  <c r="CP230" i="12"/>
  <c r="CO230" i="12"/>
  <c r="CN230" i="12"/>
  <c r="CM230" i="12"/>
  <c r="CL230" i="12"/>
  <c r="CK230" i="12"/>
  <c r="CJ230" i="12"/>
  <c r="CI230" i="12"/>
  <c r="CH230" i="12"/>
  <c r="CG230" i="12"/>
  <c r="CF230" i="12"/>
  <c r="C230" i="12"/>
  <c r="B230" i="12"/>
  <c r="DV229" i="12"/>
  <c r="DU229" i="12"/>
  <c r="DT229" i="12"/>
  <c r="DS229" i="12"/>
  <c r="DR229" i="12"/>
  <c r="DQ229" i="12"/>
  <c r="DP229" i="12"/>
  <c r="DO229" i="12"/>
  <c r="DN229" i="12"/>
  <c r="DM229" i="12"/>
  <c r="DL229" i="12"/>
  <c r="DK229" i="12"/>
  <c r="DJ229" i="12"/>
  <c r="DI229" i="12"/>
  <c r="DH229" i="12"/>
  <c r="DG229" i="12"/>
  <c r="DF229" i="12"/>
  <c r="CV229" i="12"/>
  <c r="CU229" i="12"/>
  <c r="CT229" i="12"/>
  <c r="CS229" i="12"/>
  <c r="CR229" i="12"/>
  <c r="CQ229" i="12"/>
  <c r="CP229" i="12"/>
  <c r="CO229" i="12"/>
  <c r="CN229" i="12"/>
  <c r="CM229" i="12"/>
  <c r="CL229" i="12"/>
  <c r="CK229" i="12"/>
  <c r="CJ229" i="12"/>
  <c r="CI229" i="12"/>
  <c r="CH229" i="12"/>
  <c r="CG229" i="12"/>
  <c r="CF229" i="12"/>
  <c r="C229" i="12"/>
  <c r="B229" i="12"/>
  <c r="CE229" i="12" s="1"/>
  <c r="DV228" i="12"/>
  <c r="DU228" i="12"/>
  <c r="DT228" i="12"/>
  <c r="DS228" i="12"/>
  <c r="DR228" i="12"/>
  <c r="DQ228" i="12"/>
  <c r="DP228" i="12"/>
  <c r="DO228" i="12"/>
  <c r="DN228" i="12"/>
  <c r="DM228" i="12"/>
  <c r="DL228" i="12"/>
  <c r="DK228" i="12"/>
  <c r="DJ228" i="12"/>
  <c r="DI228" i="12"/>
  <c r="DH228" i="12"/>
  <c r="DG228" i="12"/>
  <c r="DF228" i="12"/>
  <c r="CV228" i="12"/>
  <c r="CU228" i="12"/>
  <c r="CT228" i="12"/>
  <c r="CS228" i="12"/>
  <c r="CR228" i="12"/>
  <c r="CQ228" i="12"/>
  <c r="CP228" i="12"/>
  <c r="CO228" i="12"/>
  <c r="CN228" i="12"/>
  <c r="CM228" i="12"/>
  <c r="CL228" i="12"/>
  <c r="CK228" i="12"/>
  <c r="CJ228" i="12"/>
  <c r="CI228" i="12"/>
  <c r="CH228" i="12"/>
  <c r="CG228" i="12"/>
  <c r="CF228" i="12"/>
  <c r="C228" i="12"/>
  <c r="B228" i="12"/>
  <c r="CD228" i="12" s="1"/>
  <c r="DV227" i="12"/>
  <c r="DU227" i="12"/>
  <c r="DT227" i="12"/>
  <c r="DS227" i="12"/>
  <c r="DR227" i="12"/>
  <c r="DQ227" i="12"/>
  <c r="DP227" i="12"/>
  <c r="DO227" i="12"/>
  <c r="DN227" i="12"/>
  <c r="DM227" i="12"/>
  <c r="DL227" i="12"/>
  <c r="DK227" i="12"/>
  <c r="DJ227" i="12"/>
  <c r="DI227" i="12"/>
  <c r="DH227" i="12"/>
  <c r="DG227" i="12"/>
  <c r="DF227" i="12"/>
  <c r="CV227" i="12"/>
  <c r="CU227" i="12"/>
  <c r="CT227" i="12"/>
  <c r="CS227" i="12"/>
  <c r="CR227" i="12"/>
  <c r="CQ227" i="12"/>
  <c r="CP227" i="12"/>
  <c r="CO227" i="12"/>
  <c r="CN227" i="12"/>
  <c r="CM227" i="12"/>
  <c r="CL227" i="12"/>
  <c r="CK227" i="12"/>
  <c r="CJ227" i="12"/>
  <c r="CI227" i="12"/>
  <c r="CH227" i="12"/>
  <c r="CG227" i="12"/>
  <c r="CF227" i="12"/>
  <c r="C227" i="12"/>
  <c r="B227" i="12"/>
  <c r="CE227" i="12" s="1"/>
  <c r="DV226" i="12"/>
  <c r="DU226" i="12"/>
  <c r="DT226" i="12"/>
  <c r="DS226" i="12"/>
  <c r="DR226" i="12"/>
  <c r="DQ226" i="12"/>
  <c r="DP226" i="12"/>
  <c r="DO226" i="12"/>
  <c r="DN226" i="12"/>
  <c r="DM226" i="12"/>
  <c r="DL226" i="12"/>
  <c r="DK226" i="12"/>
  <c r="DJ226" i="12"/>
  <c r="DI226" i="12"/>
  <c r="DH226" i="12"/>
  <c r="DG226" i="12"/>
  <c r="DF226" i="12"/>
  <c r="CV226" i="12"/>
  <c r="CU226" i="12"/>
  <c r="CT226" i="12"/>
  <c r="CS226" i="12"/>
  <c r="CR226" i="12"/>
  <c r="CQ226" i="12"/>
  <c r="CP226" i="12"/>
  <c r="CO226" i="12"/>
  <c r="CN226" i="12"/>
  <c r="CM226" i="12"/>
  <c r="CL226" i="12"/>
  <c r="CK226" i="12"/>
  <c r="CJ226" i="12"/>
  <c r="CI226" i="12"/>
  <c r="CH226" i="12"/>
  <c r="CG226" i="12"/>
  <c r="CF226" i="12"/>
  <c r="C226" i="12"/>
  <c r="B226" i="12"/>
  <c r="DV225" i="12"/>
  <c r="DU225" i="12"/>
  <c r="DT225" i="12"/>
  <c r="DS225" i="12"/>
  <c r="DR225" i="12"/>
  <c r="DQ225" i="12"/>
  <c r="DP225" i="12"/>
  <c r="DO225" i="12"/>
  <c r="DN225" i="12"/>
  <c r="DM225" i="12"/>
  <c r="DL225" i="12"/>
  <c r="DK225" i="12"/>
  <c r="DJ225" i="12"/>
  <c r="DI225" i="12"/>
  <c r="DH225" i="12"/>
  <c r="DG225" i="12"/>
  <c r="DF225" i="12"/>
  <c r="CV225" i="12"/>
  <c r="CU225" i="12"/>
  <c r="CT225" i="12"/>
  <c r="CS225" i="12"/>
  <c r="CR225" i="12"/>
  <c r="CQ225" i="12"/>
  <c r="CP225" i="12"/>
  <c r="CO225" i="12"/>
  <c r="CN225" i="12"/>
  <c r="CM225" i="12"/>
  <c r="CL225" i="12"/>
  <c r="CK225" i="12"/>
  <c r="CJ225" i="12"/>
  <c r="CI225" i="12"/>
  <c r="CH225" i="12"/>
  <c r="CG225" i="12"/>
  <c r="CF225" i="12"/>
  <c r="C225" i="12"/>
  <c r="B225" i="12"/>
  <c r="CC225" i="12" s="1"/>
  <c r="DV220" i="12"/>
  <c r="DU220" i="12"/>
  <c r="DT220" i="12"/>
  <c r="DS220" i="12"/>
  <c r="DR220" i="12"/>
  <c r="DQ220" i="12"/>
  <c r="DP220" i="12"/>
  <c r="DO220" i="12"/>
  <c r="DN220" i="12"/>
  <c r="DM220" i="12"/>
  <c r="DL220" i="12"/>
  <c r="DK220" i="12"/>
  <c r="DJ220" i="12"/>
  <c r="DI220" i="12"/>
  <c r="DH220" i="12"/>
  <c r="DG220" i="12"/>
  <c r="DF220" i="12"/>
  <c r="CV220" i="12"/>
  <c r="CU220" i="12"/>
  <c r="CT220" i="12"/>
  <c r="CS220" i="12"/>
  <c r="CR220" i="12"/>
  <c r="CQ220" i="12"/>
  <c r="CP220" i="12"/>
  <c r="CO220" i="12"/>
  <c r="CN220" i="12"/>
  <c r="CM220" i="12"/>
  <c r="CL220" i="12"/>
  <c r="CK220" i="12"/>
  <c r="CJ220" i="12"/>
  <c r="CI220" i="12"/>
  <c r="CH220" i="12"/>
  <c r="CG220" i="12"/>
  <c r="CF220" i="12"/>
  <c r="CE220" i="12"/>
  <c r="C220" i="12"/>
  <c r="B220" i="12"/>
  <c r="DC220" i="12" s="1"/>
  <c r="DV219" i="12"/>
  <c r="DU219" i="12"/>
  <c r="DT219" i="12"/>
  <c r="DS219" i="12"/>
  <c r="DR219" i="12"/>
  <c r="DQ219" i="12"/>
  <c r="DP219" i="12"/>
  <c r="DO219" i="12"/>
  <c r="DN219" i="12"/>
  <c r="DM219" i="12"/>
  <c r="DL219" i="12"/>
  <c r="DK219" i="12"/>
  <c r="DJ219" i="12"/>
  <c r="DI219" i="12"/>
  <c r="DH219" i="12"/>
  <c r="DG219" i="12"/>
  <c r="DF219" i="12"/>
  <c r="DE219" i="12"/>
  <c r="CV219" i="12"/>
  <c r="CU219" i="12"/>
  <c r="CT219" i="12"/>
  <c r="CS219" i="12"/>
  <c r="CR219" i="12"/>
  <c r="CQ219" i="12"/>
  <c r="CP219" i="12"/>
  <c r="CO219" i="12"/>
  <c r="CN219" i="12"/>
  <c r="CM219" i="12"/>
  <c r="CL219" i="12"/>
  <c r="CK219" i="12"/>
  <c r="CJ219" i="12"/>
  <c r="CI219" i="12"/>
  <c r="CH219" i="12"/>
  <c r="CG219" i="12"/>
  <c r="CF219" i="12"/>
  <c r="CC219" i="12"/>
  <c r="C219" i="12"/>
  <c r="B219" i="12"/>
  <c r="DV218" i="12"/>
  <c r="DU218" i="12"/>
  <c r="DT218" i="12"/>
  <c r="DS218" i="12"/>
  <c r="DR218" i="12"/>
  <c r="DQ218" i="12"/>
  <c r="DP218" i="12"/>
  <c r="DO218" i="12"/>
  <c r="DN218" i="12"/>
  <c r="DM218" i="12"/>
  <c r="DL218" i="12"/>
  <c r="DK218" i="12"/>
  <c r="DJ218" i="12"/>
  <c r="DI218" i="12"/>
  <c r="DH218" i="12"/>
  <c r="DG218" i="12"/>
  <c r="DF218" i="12"/>
  <c r="CV218" i="12"/>
  <c r="CU218" i="12"/>
  <c r="CT218" i="12"/>
  <c r="CS218" i="12"/>
  <c r="CR218" i="12"/>
  <c r="CQ218" i="12"/>
  <c r="CP218" i="12"/>
  <c r="CO218" i="12"/>
  <c r="CN218" i="12"/>
  <c r="CM218" i="12"/>
  <c r="CL218" i="12"/>
  <c r="CK218" i="12"/>
  <c r="CJ218" i="12"/>
  <c r="CI218" i="12"/>
  <c r="CH218" i="12"/>
  <c r="CG218" i="12"/>
  <c r="CF218" i="12"/>
  <c r="C218" i="12"/>
  <c r="B218" i="12"/>
  <c r="DV217" i="12"/>
  <c r="DU217" i="12"/>
  <c r="DT217" i="12"/>
  <c r="DS217" i="12"/>
  <c r="DR217" i="12"/>
  <c r="DQ217" i="12"/>
  <c r="DP217" i="12"/>
  <c r="DO217" i="12"/>
  <c r="DN217" i="12"/>
  <c r="DM217" i="12"/>
  <c r="DL217" i="12"/>
  <c r="DK217" i="12"/>
  <c r="DJ217" i="12"/>
  <c r="DI217" i="12"/>
  <c r="DH217" i="12"/>
  <c r="DG217" i="12"/>
  <c r="DF217" i="12"/>
  <c r="CV217" i="12"/>
  <c r="CU217" i="12"/>
  <c r="CT217" i="12"/>
  <c r="CS217" i="12"/>
  <c r="CR217" i="12"/>
  <c r="CQ217" i="12"/>
  <c r="CP217" i="12"/>
  <c r="CO217" i="12"/>
  <c r="CN217" i="12"/>
  <c r="CM217" i="12"/>
  <c r="CL217" i="12"/>
  <c r="CK217" i="12"/>
  <c r="CJ217" i="12"/>
  <c r="CI217" i="12"/>
  <c r="CH217" i="12"/>
  <c r="CG217" i="12"/>
  <c r="CF217" i="12"/>
  <c r="C217" i="12"/>
  <c r="B217" i="12"/>
  <c r="DV216" i="12"/>
  <c r="DU216" i="12"/>
  <c r="DT216" i="12"/>
  <c r="DS216" i="12"/>
  <c r="DR216" i="12"/>
  <c r="DQ216" i="12"/>
  <c r="DP216" i="12"/>
  <c r="DO216" i="12"/>
  <c r="DN216" i="12"/>
  <c r="DM216" i="12"/>
  <c r="DL216" i="12"/>
  <c r="DK216" i="12"/>
  <c r="DJ216" i="12"/>
  <c r="DI216" i="12"/>
  <c r="DH216" i="12"/>
  <c r="DG216" i="12"/>
  <c r="DF216" i="12"/>
  <c r="CV216" i="12"/>
  <c r="CU216" i="12"/>
  <c r="CT216" i="12"/>
  <c r="CS216" i="12"/>
  <c r="CR216" i="12"/>
  <c r="CQ216" i="12"/>
  <c r="CP216" i="12"/>
  <c r="CO216" i="12"/>
  <c r="CN216" i="12"/>
  <c r="CM216" i="12"/>
  <c r="CL216" i="12"/>
  <c r="CK216" i="12"/>
  <c r="CJ216" i="12"/>
  <c r="CI216" i="12"/>
  <c r="CH216" i="12"/>
  <c r="CG216" i="12"/>
  <c r="CF216" i="12"/>
  <c r="C216" i="12"/>
  <c r="B216" i="12"/>
  <c r="DB216" i="12" s="1"/>
  <c r="DV215" i="12"/>
  <c r="DU215" i="12"/>
  <c r="DT215" i="12"/>
  <c r="DS215" i="12"/>
  <c r="DR215" i="12"/>
  <c r="DQ215" i="12"/>
  <c r="DP215" i="12"/>
  <c r="DO215" i="12"/>
  <c r="DN215" i="12"/>
  <c r="DM215" i="12"/>
  <c r="DL215" i="12"/>
  <c r="DK215" i="12"/>
  <c r="DJ215" i="12"/>
  <c r="DI215" i="12"/>
  <c r="DH215" i="12"/>
  <c r="DG215" i="12"/>
  <c r="DF215" i="12"/>
  <c r="CV215" i="12"/>
  <c r="CU215" i="12"/>
  <c r="CT215" i="12"/>
  <c r="CS215" i="12"/>
  <c r="CR215" i="12"/>
  <c r="CQ215" i="12"/>
  <c r="CP215" i="12"/>
  <c r="CO215" i="12"/>
  <c r="CN215" i="12"/>
  <c r="CM215" i="12"/>
  <c r="CL215" i="12"/>
  <c r="CK215" i="12"/>
  <c r="CJ215" i="12"/>
  <c r="CI215" i="12"/>
  <c r="CH215" i="12"/>
  <c r="CG215" i="12"/>
  <c r="CF215" i="12"/>
  <c r="C215" i="12"/>
  <c r="B215" i="12"/>
  <c r="DV214" i="12"/>
  <c r="DU214" i="12"/>
  <c r="DT214" i="12"/>
  <c r="DS214" i="12"/>
  <c r="DR214" i="12"/>
  <c r="DQ214" i="12"/>
  <c r="DP214" i="12"/>
  <c r="DO214" i="12"/>
  <c r="DN214" i="12"/>
  <c r="DM214" i="12"/>
  <c r="DL214" i="12"/>
  <c r="DK214" i="12"/>
  <c r="DJ214" i="12"/>
  <c r="DI214" i="12"/>
  <c r="DH214" i="12"/>
  <c r="DG214" i="12"/>
  <c r="DF214" i="12"/>
  <c r="CV214" i="12"/>
  <c r="CU214" i="12"/>
  <c r="CT214" i="12"/>
  <c r="CS214" i="12"/>
  <c r="CR214" i="12"/>
  <c r="CQ214" i="12"/>
  <c r="CP214" i="12"/>
  <c r="CO214" i="12"/>
  <c r="CN214" i="12"/>
  <c r="CM214" i="12"/>
  <c r="CL214" i="12"/>
  <c r="CK214" i="12"/>
  <c r="CJ214" i="12"/>
  <c r="CI214" i="12"/>
  <c r="CH214" i="12"/>
  <c r="CG214" i="12"/>
  <c r="CF214" i="12"/>
  <c r="C214" i="12"/>
  <c r="B214" i="12"/>
  <c r="D209" i="12"/>
  <c r="DC209" i="12" s="1"/>
  <c r="CC209" i="12" s="1"/>
  <c r="C209" i="12"/>
  <c r="DD208" i="12"/>
  <c r="CD208" i="12" s="1"/>
  <c r="D208" i="12"/>
  <c r="C208" i="12"/>
  <c r="DB208" i="12" s="1"/>
  <c r="CB208" i="12" s="1"/>
  <c r="DH207" i="12"/>
  <c r="CH207" i="12" s="1"/>
  <c r="D207" i="12"/>
  <c r="DE207" i="12" s="1"/>
  <c r="CE207" i="12" s="1"/>
  <c r="C207" i="12"/>
  <c r="DW207" i="12" s="1"/>
  <c r="CW207" i="12" s="1"/>
  <c r="D206" i="12"/>
  <c r="DX206" i="12" s="1"/>
  <c r="CX206" i="12" s="1"/>
  <c r="C206" i="12"/>
  <c r="DH206" i="12" s="1"/>
  <c r="CH206" i="12" s="1"/>
  <c r="D205" i="12"/>
  <c r="C205" i="12"/>
  <c r="DX204" i="12"/>
  <c r="CX204" i="12" s="1"/>
  <c r="D204" i="12"/>
  <c r="DG204" i="12" s="1"/>
  <c r="CG204" i="12" s="1"/>
  <c r="C204" i="12"/>
  <c r="DD204" i="12" s="1"/>
  <c r="CD204" i="12" s="1"/>
  <c r="D203" i="12"/>
  <c r="DG203" i="12" s="1"/>
  <c r="CG203" i="12" s="1"/>
  <c r="C203" i="12"/>
  <c r="DB203" i="12" s="1"/>
  <c r="CB203" i="12" s="1"/>
  <c r="D202" i="12"/>
  <c r="DC202" i="12" s="1"/>
  <c r="CC202" i="12" s="1"/>
  <c r="C202" i="12"/>
  <c r="DW202" i="12" s="1"/>
  <c r="CW202" i="12" s="1"/>
  <c r="D201" i="12"/>
  <c r="DX201" i="12" s="1"/>
  <c r="CX201" i="12" s="1"/>
  <c r="C201" i="12"/>
  <c r="DX200" i="12"/>
  <c r="CX200" i="12" s="1"/>
  <c r="D200" i="12"/>
  <c r="DC200" i="12" s="1"/>
  <c r="CC200" i="12" s="1"/>
  <c r="C200" i="12"/>
  <c r="DW200" i="12" s="1"/>
  <c r="CW200" i="12" s="1"/>
  <c r="D199" i="12"/>
  <c r="DX199" i="12" s="1"/>
  <c r="CX199" i="12" s="1"/>
  <c r="C199" i="12"/>
  <c r="D198" i="12"/>
  <c r="DI198" i="12" s="1"/>
  <c r="CI198" i="12" s="1"/>
  <c r="C198" i="12"/>
  <c r="DB198" i="12" s="1"/>
  <c r="CB198" i="12" s="1"/>
  <c r="D197" i="12"/>
  <c r="DX197" i="12" s="1"/>
  <c r="CX197" i="12" s="1"/>
  <c r="C197" i="12"/>
  <c r="D196" i="12"/>
  <c r="DI196" i="12" s="1"/>
  <c r="CI196" i="12" s="1"/>
  <c r="C196" i="12"/>
  <c r="D195" i="12"/>
  <c r="DE195" i="12" s="1"/>
  <c r="CE195" i="12" s="1"/>
  <c r="C195" i="12"/>
  <c r="DW195" i="12" s="1"/>
  <c r="CW195" i="12" s="1"/>
  <c r="DB194" i="12"/>
  <c r="CB194" i="12" s="1"/>
  <c r="D194" i="12"/>
  <c r="DX194" i="12" s="1"/>
  <c r="CX194" i="12" s="1"/>
  <c r="C194" i="12"/>
  <c r="DH194" i="12" s="1"/>
  <c r="CH194" i="12" s="1"/>
  <c r="DE193" i="12"/>
  <c r="CE193" i="12" s="1"/>
  <c r="DC193" i="12"/>
  <c r="CC193" i="12" s="1"/>
  <c r="D193" i="12"/>
  <c r="DI193" i="12" s="1"/>
  <c r="CI193" i="12" s="1"/>
  <c r="C193" i="12"/>
  <c r="DA193" i="12" s="1"/>
  <c r="CA193" i="12" s="1"/>
  <c r="D192" i="12"/>
  <c r="C192" i="12"/>
  <c r="DF192" i="12" s="1"/>
  <c r="CF192" i="12" s="1"/>
  <c r="D191" i="12"/>
  <c r="DE191" i="12" s="1"/>
  <c r="CE191" i="12" s="1"/>
  <c r="C191" i="12"/>
  <c r="D190" i="12"/>
  <c r="C190" i="12"/>
  <c r="DF189" i="12"/>
  <c r="CF189" i="12" s="1"/>
  <c r="D189" i="12"/>
  <c r="C189" i="12"/>
  <c r="DB189" i="12" s="1"/>
  <c r="CB189" i="12" s="1"/>
  <c r="D188" i="12"/>
  <c r="C188" i="12"/>
  <c r="D187" i="12"/>
  <c r="DI187" i="12" s="1"/>
  <c r="CI187" i="12" s="1"/>
  <c r="C187" i="12"/>
  <c r="DH187" i="12" s="1"/>
  <c r="CH187" i="12" s="1"/>
  <c r="D182" i="12"/>
  <c r="C182" i="12"/>
  <c r="DW182" i="12" s="1"/>
  <c r="CW182" i="12" s="1"/>
  <c r="D181" i="12"/>
  <c r="DX181" i="12" s="1"/>
  <c r="CX181" i="12" s="1"/>
  <c r="C181" i="12"/>
  <c r="DW181" i="12" s="1"/>
  <c r="CW181" i="12" s="1"/>
  <c r="D180" i="12"/>
  <c r="DC180" i="12" s="1"/>
  <c r="CC180" i="12" s="1"/>
  <c r="C180" i="12"/>
  <c r="D179" i="12"/>
  <c r="DI179" i="12" s="1"/>
  <c r="CI179" i="12" s="1"/>
  <c r="C179" i="12"/>
  <c r="D178" i="12"/>
  <c r="DX178" i="12" s="1"/>
  <c r="CX178" i="12" s="1"/>
  <c r="C178" i="12"/>
  <c r="DH178" i="12" s="1"/>
  <c r="CH178" i="12" s="1"/>
  <c r="DB177" i="12"/>
  <c r="CB177" i="12" s="1"/>
  <c r="D177" i="12"/>
  <c r="DX177" i="12" s="1"/>
  <c r="CX177" i="12" s="1"/>
  <c r="C177" i="12"/>
  <c r="DF177" i="12" s="1"/>
  <c r="CF177" i="12" s="1"/>
  <c r="D176" i="12"/>
  <c r="DG176" i="12" s="1"/>
  <c r="CG176" i="12" s="1"/>
  <c r="C176" i="12"/>
  <c r="DH176" i="12" s="1"/>
  <c r="CH176" i="12" s="1"/>
  <c r="DF175" i="12"/>
  <c r="CF175" i="12" s="1"/>
  <c r="DD175" i="12"/>
  <c r="CD175" i="12" s="1"/>
  <c r="D175" i="12"/>
  <c r="DI175" i="12" s="1"/>
  <c r="CI175" i="12" s="1"/>
  <c r="C175" i="12"/>
  <c r="DB175" i="12" s="1"/>
  <c r="CB175" i="12" s="1"/>
  <c r="D174" i="12"/>
  <c r="C174" i="12"/>
  <c r="DF174" i="12" s="1"/>
  <c r="CF174" i="12" s="1"/>
  <c r="D173" i="12"/>
  <c r="C173" i="12"/>
  <c r="DX172" i="12"/>
  <c r="CX172" i="12" s="1"/>
  <c r="DI172" i="12"/>
  <c r="CI172" i="12" s="1"/>
  <c r="D172" i="12"/>
  <c r="DG172" i="12" s="1"/>
  <c r="CG172" i="12" s="1"/>
  <c r="C172" i="12"/>
  <c r="DD172" i="12" s="1"/>
  <c r="CD172" i="12" s="1"/>
  <c r="DH171" i="12"/>
  <c r="CH171" i="12" s="1"/>
  <c r="DD171" i="12"/>
  <c r="CD171" i="12" s="1"/>
  <c r="D171" i="12"/>
  <c r="C171" i="12"/>
  <c r="DF171" i="12" s="1"/>
  <c r="CF171" i="12" s="1"/>
  <c r="D170" i="12"/>
  <c r="C170" i="12"/>
  <c r="DF170" i="12" s="1"/>
  <c r="CF170" i="12" s="1"/>
  <c r="D169" i="12"/>
  <c r="DC169" i="12" s="1"/>
  <c r="CC169" i="12" s="1"/>
  <c r="C169" i="12"/>
  <c r="DW169" i="12" s="1"/>
  <c r="CW169" i="12" s="1"/>
  <c r="DX168" i="12"/>
  <c r="CX168" i="12" s="1"/>
  <c r="DG168" i="12"/>
  <c r="CG168" i="12" s="1"/>
  <c r="D168" i="12"/>
  <c r="DI168" i="12" s="1"/>
  <c r="CI168" i="12" s="1"/>
  <c r="C168" i="12"/>
  <c r="DH168" i="12" s="1"/>
  <c r="CH168" i="12" s="1"/>
  <c r="D167" i="12"/>
  <c r="DC167" i="12" s="1"/>
  <c r="CC167" i="12" s="1"/>
  <c r="C167" i="12"/>
  <c r="DW167" i="12" s="1"/>
  <c r="CW167" i="12" s="1"/>
  <c r="D166" i="12"/>
  <c r="DC166" i="12" s="1"/>
  <c r="CC166" i="12" s="1"/>
  <c r="C166" i="12"/>
  <c r="DB166" i="12" s="1"/>
  <c r="CB166" i="12" s="1"/>
  <c r="D165" i="12"/>
  <c r="C165" i="12"/>
  <c r="DB165" i="12" s="1"/>
  <c r="CB165" i="12" s="1"/>
  <c r="D164" i="12"/>
  <c r="DG164" i="12" s="1"/>
  <c r="CG164" i="12" s="1"/>
  <c r="C164" i="12"/>
  <c r="DH164" i="12" s="1"/>
  <c r="CH164" i="12" s="1"/>
  <c r="D163" i="12"/>
  <c r="DI163" i="12" s="1"/>
  <c r="CI163" i="12" s="1"/>
  <c r="C163" i="12"/>
  <c r="D162" i="12"/>
  <c r="C162" i="12"/>
  <c r="DD162" i="12" s="1"/>
  <c r="CD162" i="12" s="1"/>
  <c r="D161" i="12"/>
  <c r="DX161" i="12" s="1"/>
  <c r="CX161" i="12" s="1"/>
  <c r="C161" i="12"/>
  <c r="DF161" i="12" s="1"/>
  <c r="CF161" i="12" s="1"/>
  <c r="D160" i="12"/>
  <c r="DG160" i="12" s="1"/>
  <c r="CG160" i="12" s="1"/>
  <c r="C160" i="12"/>
  <c r="DE155" i="12"/>
  <c r="DD155" i="12"/>
  <c r="DC155" i="12"/>
  <c r="DB155" i="12"/>
  <c r="DA155" i="12"/>
  <c r="CE155" i="12"/>
  <c r="CD155" i="12"/>
  <c r="CC155" i="12"/>
  <c r="CB155" i="12"/>
  <c r="CA155" i="12"/>
  <c r="DE154" i="12"/>
  <c r="DD154" i="12"/>
  <c r="DC154" i="12"/>
  <c r="DB154" i="12"/>
  <c r="DA154" i="12"/>
  <c r="CE154" i="12"/>
  <c r="CD154" i="12"/>
  <c r="CC154" i="12"/>
  <c r="CB154" i="12"/>
  <c r="CA154" i="12"/>
  <c r="DE153" i="12"/>
  <c r="DD153" i="12"/>
  <c r="DC153" i="12"/>
  <c r="DB153" i="12"/>
  <c r="DA153" i="12"/>
  <c r="CE153" i="12"/>
  <c r="CD153" i="12"/>
  <c r="CC153" i="12"/>
  <c r="CB153" i="12"/>
  <c r="CA153" i="12"/>
  <c r="DE152" i="12"/>
  <c r="DD152" i="12"/>
  <c r="DC152" i="12"/>
  <c r="DB152" i="12"/>
  <c r="DA152" i="12"/>
  <c r="CE152" i="12"/>
  <c r="CD152" i="12"/>
  <c r="CC152" i="12"/>
  <c r="CB152" i="12"/>
  <c r="CA152" i="12"/>
  <c r="DE151" i="12"/>
  <c r="DD151" i="12"/>
  <c r="DC151" i="12"/>
  <c r="DB151" i="12"/>
  <c r="DA151" i="12"/>
  <c r="CE151" i="12"/>
  <c r="CD151" i="12"/>
  <c r="CC151" i="12"/>
  <c r="CB151" i="12"/>
  <c r="CA151" i="12"/>
  <c r="DE147" i="12"/>
  <c r="DD147" i="12"/>
  <c r="DC147" i="12"/>
  <c r="DB147" i="12"/>
  <c r="DA147" i="12"/>
  <c r="CE147" i="12"/>
  <c r="CD147" i="12"/>
  <c r="CC147" i="12"/>
  <c r="CB147" i="12"/>
  <c r="CA147" i="12"/>
  <c r="DE146" i="12"/>
  <c r="DD146" i="12"/>
  <c r="DC146" i="12"/>
  <c r="DB146" i="12"/>
  <c r="DA146" i="12"/>
  <c r="CE146" i="12"/>
  <c r="CD146" i="12"/>
  <c r="CC146" i="12"/>
  <c r="CB146" i="12"/>
  <c r="CA146" i="12"/>
  <c r="DE145" i="12"/>
  <c r="DD145" i="12"/>
  <c r="DC145" i="12"/>
  <c r="DB145" i="12"/>
  <c r="DA145" i="12"/>
  <c r="CE145" i="12"/>
  <c r="CD145" i="12"/>
  <c r="CC145" i="12"/>
  <c r="CB145" i="12"/>
  <c r="CA145" i="12"/>
  <c r="Q145" i="12" s="1"/>
  <c r="DE144" i="12"/>
  <c r="DD144" i="12"/>
  <c r="DC144" i="12"/>
  <c r="DB144" i="12"/>
  <c r="DA144" i="12"/>
  <c r="CE144" i="12"/>
  <c r="CD144" i="12"/>
  <c r="CC144" i="12"/>
  <c r="CB144" i="12"/>
  <c r="CA144" i="12"/>
  <c r="DE143" i="12"/>
  <c r="DD143" i="12"/>
  <c r="DC143" i="12"/>
  <c r="DB143" i="12"/>
  <c r="DA143" i="12"/>
  <c r="CE143" i="12"/>
  <c r="CD143" i="12"/>
  <c r="CC143" i="12"/>
  <c r="CB143" i="12"/>
  <c r="CA143" i="12"/>
  <c r="DY139" i="12"/>
  <c r="DX139" i="12"/>
  <c r="DW139" i="12"/>
  <c r="DV139" i="12"/>
  <c r="DU139" i="12"/>
  <c r="DT139" i="12"/>
  <c r="DS139" i="12"/>
  <c r="DR139" i="12"/>
  <c r="DQ139" i="12"/>
  <c r="DP139" i="12"/>
  <c r="DO139" i="12"/>
  <c r="DN139" i="12"/>
  <c r="DM139" i="12"/>
  <c r="DL139" i="12"/>
  <c r="DK139" i="12"/>
  <c r="DJ139" i="12"/>
  <c r="DI139" i="12"/>
  <c r="DH139" i="12"/>
  <c r="DG139" i="12"/>
  <c r="DF139" i="12"/>
  <c r="CY139" i="12"/>
  <c r="CX139" i="12"/>
  <c r="CW139" i="12"/>
  <c r="CV139" i="12"/>
  <c r="CU139" i="12"/>
  <c r="CT139" i="12"/>
  <c r="CS139" i="12"/>
  <c r="CR139" i="12"/>
  <c r="CQ139" i="12"/>
  <c r="CP139" i="12"/>
  <c r="CO139" i="12"/>
  <c r="CN139" i="12"/>
  <c r="CM139" i="12"/>
  <c r="CL139" i="12"/>
  <c r="CK139" i="12"/>
  <c r="CJ139" i="12"/>
  <c r="CI139" i="12"/>
  <c r="CH139" i="12"/>
  <c r="CG139" i="12"/>
  <c r="CF139" i="12"/>
  <c r="C139" i="12"/>
  <c r="B139" i="12"/>
  <c r="DE139" i="12" s="1"/>
  <c r="DY138" i="12"/>
  <c r="DX138" i="12"/>
  <c r="DW138" i="12"/>
  <c r="DV138" i="12"/>
  <c r="DU138" i="12"/>
  <c r="DT138" i="12"/>
  <c r="DS138" i="12"/>
  <c r="DR138" i="12"/>
  <c r="DQ138" i="12"/>
  <c r="DP138" i="12"/>
  <c r="DO138" i="12"/>
  <c r="DN138" i="12"/>
  <c r="DM138" i="12"/>
  <c r="DL138" i="12"/>
  <c r="DK138" i="12"/>
  <c r="DJ138" i="12"/>
  <c r="DI138" i="12"/>
  <c r="DH138" i="12"/>
  <c r="DG138" i="12"/>
  <c r="DF138" i="12"/>
  <c r="CY138" i="12"/>
  <c r="CX138" i="12"/>
  <c r="CW138" i="12"/>
  <c r="CV138" i="12"/>
  <c r="CU138" i="12"/>
  <c r="CT138" i="12"/>
  <c r="CS138" i="12"/>
  <c r="CR138" i="12"/>
  <c r="CQ138" i="12"/>
  <c r="CP138" i="12"/>
  <c r="CO138" i="12"/>
  <c r="CN138" i="12"/>
  <c r="CM138" i="12"/>
  <c r="CL138" i="12"/>
  <c r="CK138" i="12"/>
  <c r="CJ138" i="12"/>
  <c r="CI138" i="12"/>
  <c r="CH138" i="12"/>
  <c r="CG138" i="12"/>
  <c r="CF138" i="12"/>
  <c r="C138" i="12"/>
  <c r="B138" i="12"/>
  <c r="CE138" i="12" s="1"/>
  <c r="DY137" i="12"/>
  <c r="DX137" i="12"/>
  <c r="DW137" i="12"/>
  <c r="DV137" i="12"/>
  <c r="DU137" i="12"/>
  <c r="DT137" i="12"/>
  <c r="DS137" i="12"/>
  <c r="DR137" i="12"/>
  <c r="DQ137" i="12"/>
  <c r="DP137" i="12"/>
  <c r="DO137" i="12"/>
  <c r="DN137" i="12"/>
  <c r="DM137" i="12"/>
  <c r="DL137" i="12"/>
  <c r="DK137" i="12"/>
  <c r="DJ137" i="12"/>
  <c r="DI137" i="12"/>
  <c r="DH137" i="12"/>
  <c r="DG137" i="12"/>
  <c r="DF137" i="12"/>
  <c r="CY137" i="12"/>
  <c r="CX137" i="12"/>
  <c r="CW137" i="12"/>
  <c r="CV137" i="12"/>
  <c r="CU137" i="12"/>
  <c r="CT137" i="12"/>
  <c r="CS137" i="12"/>
  <c r="CR137" i="12"/>
  <c r="CQ137" i="12"/>
  <c r="CP137" i="12"/>
  <c r="CO137" i="12"/>
  <c r="CN137" i="12"/>
  <c r="CM137" i="12"/>
  <c r="CL137" i="12"/>
  <c r="CK137" i="12"/>
  <c r="CJ137" i="12"/>
  <c r="CI137" i="12"/>
  <c r="CH137" i="12"/>
  <c r="CG137" i="12"/>
  <c r="CF137" i="12"/>
  <c r="C137" i="12"/>
  <c r="B137" i="12"/>
  <c r="CD137" i="12" s="1"/>
  <c r="DY136" i="12"/>
  <c r="DX136" i="12"/>
  <c r="DW136" i="12"/>
  <c r="DV136" i="12"/>
  <c r="DU136" i="12"/>
  <c r="DT136" i="12"/>
  <c r="DS136" i="12"/>
  <c r="DR136" i="12"/>
  <c r="DQ136" i="12"/>
  <c r="DP136" i="12"/>
  <c r="DO136" i="12"/>
  <c r="DN136" i="12"/>
  <c r="DM136" i="12"/>
  <c r="DL136" i="12"/>
  <c r="DK136" i="12"/>
  <c r="DJ136" i="12"/>
  <c r="DI136" i="12"/>
  <c r="DH136" i="12"/>
  <c r="DG136" i="12"/>
  <c r="DF136" i="12"/>
  <c r="CY136" i="12"/>
  <c r="CX136" i="12"/>
  <c r="CW136" i="12"/>
  <c r="CV136" i="12"/>
  <c r="CU136" i="12"/>
  <c r="CT136" i="12"/>
  <c r="CS136" i="12"/>
  <c r="CR136" i="12"/>
  <c r="CQ136" i="12"/>
  <c r="CP136" i="12"/>
  <c r="CO136" i="12"/>
  <c r="CN136" i="12"/>
  <c r="CM136" i="12"/>
  <c r="CL136" i="12"/>
  <c r="CK136" i="12"/>
  <c r="CJ136" i="12"/>
  <c r="CI136" i="12"/>
  <c r="CH136" i="12"/>
  <c r="CG136" i="12"/>
  <c r="CF136" i="12"/>
  <c r="C136" i="12"/>
  <c r="B136" i="12"/>
  <c r="DD136" i="12" s="1"/>
  <c r="DY135" i="12"/>
  <c r="DX135" i="12"/>
  <c r="DW135" i="12"/>
  <c r="DV135" i="12"/>
  <c r="DU135" i="12"/>
  <c r="DT135" i="12"/>
  <c r="DS135" i="12"/>
  <c r="DR135" i="12"/>
  <c r="DQ135" i="12"/>
  <c r="DP135" i="12"/>
  <c r="DO135" i="12"/>
  <c r="DN135" i="12"/>
  <c r="DM135" i="12"/>
  <c r="DL135" i="12"/>
  <c r="DK135" i="12"/>
  <c r="DJ135" i="12"/>
  <c r="DI135" i="12"/>
  <c r="DH135" i="12"/>
  <c r="DG135" i="12"/>
  <c r="DF135" i="12"/>
  <c r="CY135" i="12"/>
  <c r="CX135" i="12"/>
  <c r="CW135" i="12"/>
  <c r="CV135" i="12"/>
  <c r="CU135" i="12"/>
  <c r="CT135" i="12"/>
  <c r="CS135" i="12"/>
  <c r="CR135" i="12"/>
  <c r="CQ135" i="12"/>
  <c r="CP135" i="12"/>
  <c r="CO135" i="12"/>
  <c r="CN135" i="12"/>
  <c r="CM135" i="12"/>
  <c r="CL135" i="12"/>
  <c r="CK135" i="12"/>
  <c r="CJ135" i="12"/>
  <c r="CI135" i="12"/>
  <c r="CH135" i="12"/>
  <c r="CG135" i="12"/>
  <c r="CF135" i="12"/>
  <c r="C135" i="12"/>
  <c r="B135" i="12"/>
  <c r="DE135" i="12" s="1"/>
  <c r="DY134" i="12"/>
  <c r="DX134" i="12"/>
  <c r="DW134" i="12"/>
  <c r="DV134" i="12"/>
  <c r="DU134" i="12"/>
  <c r="DT134" i="12"/>
  <c r="DS134" i="12"/>
  <c r="DR134" i="12"/>
  <c r="DQ134" i="12"/>
  <c r="DP134" i="12"/>
  <c r="DO134" i="12"/>
  <c r="DN134" i="12"/>
  <c r="DM134" i="12"/>
  <c r="DL134" i="12"/>
  <c r="DK134" i="12"/>
  <c r="DJ134" i="12"/>
  <c r="DI134" i="12"/>
  <c r="DH134" i="12"/>
  <c r="DG134" i="12"/>
  <c r="DF134" i="12"/>
  <c r="CY134" i="12"/>
  <c r="CX134" i="12"/>
  <c r="CW134" i="12"/>
  <c r="CV134" i="12"/>
  <c r="CU134" i="12"/>
  <c r="CT134" i="12"/>
  <c r="CS134" i="12"/>
  <c r="CR134" i="12"/>
  <c r="CQ134" i="12"/>
  <c r="CP134" i="12"/>
  <c r="CO134" i="12"/>
  <c r="CN134" i="12"/>
  <c r="CM134" i="12"/>
  <c r="CL134" i="12"/>
  <c r="CK134" i="12"/>
  <c r="CJ134" i="12"/>
  <c r="CI134" i="12"/>
  <c r="CH134" i="12"/>
  <c r="CG134" i="12"/>
  <c r="CF134" i="12"/>
  <c r="C134" i="12"/>
  <c r="B134" i="12"/>
  <c r="DE134" i="12" s="1"/>
  <c r="DY133" i="12"/>
  <c r="DX133" i="12"/>
  <c r="DW133" i="12"/>
  <c r="DV133" i="12"/>
  <c r="DU133" i="12"/>
  <c r="DT133" i="12"/>
  <c r="DS133" i="12"/>
  <c r="DR133" i="12"/>
  <c r="DQ133" i="12"/>
  <c r="DP133" i="12"/>
  <c r="DO133" i="12"/>
  <c r="DN133" i="12"/>
  <c r="DM133" i="12"/>
  <c r="DL133" i="12"/>
  <c r="DK133" i="12"/>
  <c r="DJ133" i="12"/>
  <c r="DI133" i="12"/>
  <c r="DH133" i="12"/>
  <c r="DG133" i="12"/>
  <c r="DF133" i="12"/>
  <c r="CY133" i="12"/>
  <c r="CX133" i="12"/>
  <c r="CW133" i="12"/>
  <c r="CV133" i="12"/>
  <c r="CU133" i="12"/>
  <c r="CT133" i="12"/>
  <c r="CS133" i="12"/>
  <c r="CR133" i="12"/>
  <c r="CQ133" i="12"/>
  <c r="CP133" i="12"/>
  <c r="CO133" i="12"/>
  <c r="CN133" i="12"/>
  <c r="CM133" i="12"/>
  <c r="CL133" i="12"/>
  <c r="CK133" i="12"/>
  <c r="CJ133" i="12"/>
  <c r="CI133" i="12"/>
  <c r="CH133" i="12"/>
  <c r="CG133" i="12"/>
  <c r="CF133" i="12"/>
  <c r="C133" i="12"/>
  <c r="B133" i="12"/>
  <c r="DC133" i="12" s="1"/>
  <c r="DY132" i="12"/>
  <c r="DX132" i="12"/>
  <c r="DW132" i="12"/>
  <c r="DV132" i="12"/>
  <c r="DU132" i="12"/>
  <c r="DT132" i="12"/>
  <c r="DS132" i="12"/>
  <c r="DR132" i="12"/>
  <c r="DQ132" i="12"/>
  <c r="DP132" i="12"/>
  <c r="DO132" i="12"/>
  <c r="DN132" i="12"/>
  <c r="DM132" i="12"/>
  <c r="DL132" i="12"/>
  <c r="DK132" i="12"/>
  <c r="DJ132" i="12"/>
  <c r="DI132" i="12"/>
  <c r="DH132" i="12"/>
  <c r="DG132" i="12"/>
  <c r="DF132" i="12"/>
  <c r="CY132" i="12"/>
  <c r="CX132" i="12"/>
  <c r="CW132" i="12"/>
  <c r="CV132" i="12"/>
  <c r="CU132" i="12"/>
  <c r="CT132" i="12"/>
  <c r="CS132" i="12"/>
  <c r="CR132" i="12"/>
  <c r="CQ132" i="12"/>
  <c r="CP132" i="12"/>
  <c r="CO132" i="12"/>
  <c r="CN132" i="12"/>
  <c r="CM132" i="12"/>
  <c r="CL132" i="12"/>
  <c r="CK132" i="12"/>
  <c r="CJ132" i="12"/>
  <c r="CI132" i="12"/>
  <c r="CH132" i="12"/>
  <c r="CG132" i="12"/>
  <c r="CF132" i="12"/>
  <c r="C132" i="12"/>
  <c r="B132" i="12"/>
  <c r="DC132" i="12" s="1"/>
  <c r="DY131" i="12"/>
  <c r="DX131" i="12"/>
  <c r="DW131" i="12"/>
  <c r="DV131" i="12"/>
  <c r="DU131" i="12"/>
  <c r="DT131" i="12"/>
  <c r="DS131" i="12"/>
  <c r="DR131" i="12"/>
  <c r="DQ131" i="12"/>
  <c r="DP131" i="12"/>
  <c r="DO131" i="12"/>
  <c r="DN131" i="12"/>
  <c r="DM131" i="12"/>
  <c r="DL131" i="12"/>
  <c r="DK131" i="12"/>
  <c r="DJ131" i="12"/>
  <c r="DI131" i="12"/>
  <c r="DH131" i="12"/>
  <c r="DG131" i="12"/>
  <c r="DF131" i="12"/>
  <c r="CY131" i="12"/>
  <c r="CX131" i="12"/>
  <c r="CW131" i="12"/>
  <c r="CV131" i="12"/>
  <c r="CU131" i="12"/>
  <c r="CT131" i="12"/>
  <c r="CS131" i="12"/>
  <c r="CR131" i="12"/>
  <c r="CQ131" i="12"/>
  <c r="CP131" i="12"/>
  <c r="CO131" i="12"/>
  <c r="CN131" i="12"/>
  <c r="CM131" i="12"/>
  <c r="CL131" i="12"/>
  <c r="CK131" i="12"/>
  <c r="CJ131" i="12"/>
  <c r="CI131" i="12"/>
  <c r="CH131" i="12"/>
  <c r="CG131" i="12"/>
  <c r="CF131" i="12"/>
  <c r="C131" i="12"/>
  <c r="B131" i="12"/>
  <c r="DY130" i="12"/>
  <c r="DX130" i="12"/>
  <c r="DW130" i="12"/>
  <c r="DV130" i="12"/>
  <c r="DU130" i="12"/>
  <c r="DT130" i="12"/>
  <c r="DS130" i="12"/>
  <c r="DR130" i="12"/>
  <c r="DQ130" i="12"/>
  <c r="DP130" i="12"/>
  <c r="DO130" i="12"/>
  <c r="DN130" i="12"/>
  <c r="DM130" i="12"/>
  <c r="DL130" i="12"/>
  <c r="DK130" i="12"/>
  <c r="DJ130" i="12"/>
  <c r="DI130" i="12"/>
  <c r="DH130" i="12"/>
  <c r="DG130" i="12"/>
  <c r="DF130" i="12"/>
  <c r="CY130" i="12"/>
  <c r="CX130" i="12"/>
  <c r="CW130" i="12"/>
  <c r="CV130" i="12"/>
  <c r="CU130" i="12"/>
  <c r="CT130" i="12"/>
  <c r="CS130" i="12"/>
  <c r="CR130" i="12"/>
  <c r="CQ130" i="12"/>
  <c r="CP130" i="12"/>
  <c r="CO130" i="12"/>
  <c r="CN130" i="12"/>
  <c r="CM130" i="12"/>
  <c r="CL130" i="12"/>
  <c r="CK130" i="12"/>
  <c r="CJ130" i="12"/>
  <c r="CI130" i="12"/>
  <c r="CH130" i="12"/>
  <c r="CG130" i="12"/>
  <c r="CF130" i="12"/>
  <c r="C130" i="12"/>
  <c r="B130" i="12"/>
  <c r="DC130" i="12" s="1"/>
  <c r="DY129" i="12"/>
  <c r="DX129" i="12"/>
  <c r="DW129" i="12"/>
  <c r="DV129" i="12"/>
  <c r="DU129" i="12"/>
  <c r="DT129" i="12"/>
  <c r="DS129" i="12"/>
  <c r="DR129" i="12"/>
  <c r="DQ129" i="12"/>
  <c r="DP129" i="12"/>
  <c r="DO129" i="12"/>
  <c r="DN129" i="12"/>
  <c r="DM129" i="12"/>
  <c r="DL129" i="12"/>
  <c r="DK129" i="12"/>
  <c r="DJ129" i="12"/>
  <c r="DI129" i="12"/>
  <c r="DH129" i="12"/>
  <c r="DG129" i="12"/>
  <c r="DF129" i="12"/>
  <c r="DD129" i="12"/>
  <c r="DC129" i="12"/>
  <c r="DB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129" i="12"/>
  <c r="B129" i="12"/>
  <c r="DE129" i="12" s="1"/>
  <c r="DY128" i="12"/>
  <c r="DX128" i="12"/>
  <c r="DW128" i="12"/>
  <c r="DV128" i="12"/>
  <c r="DU128" i="12"/>
  <c r="DT128" i="12"/>
  <c r="DS128" i="12"/>
  <c r="DR128" i="12"/>
  <c r="DQ128" i="12"/>
  <c r="DP128" i="12"/>
  <c r="DO128" i="12"/>
  <c r="DN128" i="12"/>
  <c r="DM128" i="12"/>
  <c r="DL128" i="12"/>
  <c r="DK128" i="12"/>
  <c r="DJ128" i="12"/>
  <c r="DI128" i="12"/>
  <c r="DH128" i="12"/>
  <c r="DG128" i="12"/>
  <c r="DF128" i="12"/>
  <c r="CY128" i="12"/>
  <c r="CX128" i="12"/>
  <c r="CW128" i="12"/>
  <c r="CV128" i="12"/>
  <c r="CU128" i="12"/>
  <c r="CT128" i="12"/>
  <c r="CS128" i="12"/>
  <c r="CR128" i="12"/>
  <c r="CQ128" i="12"/>
  <c r="CP128" i="12"/>
  <c r="CO128" i="12"/>
  <c r="CN128" i="12"/>
  <c r="CM128" i="12"/>
  <c r="CL128" i="12"/>
  <c r="CK128" i="12"/>
  <c r="CJ128" i="12"/>
  <c r="CI128" i="12"/>
  <c r="CH128" i="12"/>
  <c r="CG128" i="12"/>
  <c r="CF128" i="12"/>
  <c r="C128" i="12"/>
  <c r="B128" i="12"/>
  <c r="DE128" i="12" s="1"/>
  <c r="DY127" i="12"/>
  <c r="DX127" i="12"/>
  <c r="DW127" i="12"/>
  <c r="DV127" i="12"/>
  <c r="DU127" i="12"/>
  <c r="DT127" i="12"/>
  <c r="DS127" i="12"/>
  <c r="DR127" i="12"/>
  <c r="DQ127" i="12"/>
  <c r="DP127" i="12"/>
  <c r="DO127" i="12"/>
  <c r="DN127" i="12"/>
  <c r="DM127" i="12"/>
  <c r="DL127" i="12"/>
  <c r="DK127" i="12"/>
  <c r="DJ127" i="12"/>
  <c r="DI127" i="12"/>
  <c r="DH127" i="12"/>
  <c r="DG127" i="12"/>
  <c r="DF127" i="12"/>
  <c r="CY127" i="12"/>
  <c r="CX127" i="12"/>
  <c r="CW127" i="12"/>
  <c r="CV127" i="12"/>
  <c r="CU127" i="12"/>
  <c r="CT127" i="12"/>
  <c r="CS127" i="12"/>
  <c r="CR127" i="12"/>
  <c r="CQ127" i="12"/>
  <c r="CP127" i="12"/>
  <c r="CO127" i="12"/>
  <c r="CN127" i="12"/>
  <c r="CM127" i="12"/>
  <c r="CL127" i="12"/>
  <c r="CK127" i="12"/>
  <c r="CJ127" i="12"/>
  <c r="CI127" i="12"/>
  <c r="CH127" i="12"/>
  <c r="CG127" i="12"/>
  <c r="CF127" i="12"/>
  <c r="C127" i="12"/>
  <c r="B127" i="12"/>
  <c r="DE127" i="12" s="1"/>
  <c r="DY126" i="12"/>
  <c r="DX126" i="12"/>
  <c r="DW126" i="12"/>
  <c r="DV126" i="12"/>
  <c r="DU126" i="12"/>
  <c r="DT126" i="12"/>
  <c r="DS126" i="12"/>
  <c r="DR126" i="12"/>
  <c r="DQ126" i="12"/>
  <c r="DP126" i="12"/>
  <c r="DO126" i="12"/>
  <c r="DN126" i="12"/>
  <c r="DM126" i="12"/>
  <c r="DL126" i="12"/>
  <c r="DK126" i="12"/>
  <c r="DJ126" i="12"/>
  <c r="DI126" i="12"/>
  <c r="DH126" i="12"/>
  <c r="DG126" i="12"/>
  <c r="DF126" i="12"/>
  <c r="CY126" i="12"/>
  <c r="CX126" i="12"/>
  <c r="CW126" i="12"/>
  <c r="CV126" i="12"/>
  <c r="CU126" i="12"/>
  <c r="CT126" i="12"/>
  <c r="CS126" i="12"/>
  <c r="CR126" i="12"/>
  <c r="CQ126" i="12"/>
  <c r="CP126" i="12"/>
  <c r="CO126" i="12"/>
  <c r="CN126" i="12"/>
  <c r="CM126" i="12"/>
  <c r="CL126" i="12"/>
  <c r="CK126" i="12"/>
  <c r="CJ126" i="12"/>
  <c r="CI126" i="12"/>
  <c r="CH126" i="12"/>
  <c r="CG126" i="12"/>
  <c r="CF126" i="12"/>
  <c r="C126" i="12"/>
  <c r="B126" i="12"/>
  <c r="DE126" i="12" s="1"/>
  <c r="DY125" i="12"/>
  <c r="DX125" i="12"/>
  <c r="DW125" i="12"/>
  <c r="DV125" i="12"/>
  <c r="DU125" i="12"/>
  <c r="DT125" i="12"/>
  <c r="DS125" i="12"/>
  <c r="DR125" i="12"/>
  <c r="DQ125" i="12"/>
  <c r="DP125" i="12"/>
  <c r="DO125" i="12"/>
  <c r="DN125" i="12"/>
  <c r="DM125" i="12"/>
  <c r="DL125" i="12"/>
  <c r="DK125" i="12"/>
  <c r="DJ125" i="12"/>
  <c r="DI125" i="12"/>
  <c r="DH125" i="12"/>
  <c r="DG125" i="12"/>
  <c r="DF125" i="12"/>
  <c r="CY125" i="12"/>
  <c r="CX125" i="12"/>
  <c r="CW125" i="12"/>
  <c r="CV125" i="12"/>
  <c r="CU125" i="12"/>
  <c r="CT125" i="12"/>
  <c r="CS125" i="12"/>
  <c r="CR125" i="12"/>
  <c r="CQ125" i="12"/>
  <c r="CP125" i="12"/>
  <c r="CO125" i="12"/>
  <c r="CN125" i="12"/>
  <c r="CM125" i="12"/>
  <c r="CL125" i="12"/>
  <c r="CK125" i="12"/>
  <c r="CJ125" i="12"/>
  <c r="CI125" i="12"/>
  <c r="CH125" i="12"/>
  <c r="CG125" i="12"/>
  <c r="CF125" i="12"/>
  <c r="CB125" i="12"/>
  <c r="C125" i="12"/>
  <c r="B125" i="12"/>
  <c r="CZ125" i="12" s="1"/>
  <c r="DY124" i="12"/>
  <c r="DX124" i="12"/>
  <c r="DW124" i="12"/>
  <c r="DV124" i="12"/>
  <c r="DU124" i="12"/>
  <c r="DT124" i="12"/>
  <c r="DS124" i="12"/>
  <c r="DR124" i="12"/>
  <c r="DQ124" i="12"/>
  <c r="DP124" i="12"/>
  <c r="DO124" i="12"/>
  <c r="DN124" i="12"/>
  <c r="DM124" i="12"/>
  <c r="DL124" i="12"/>
  <c r="DK124" i="12"/>
  <c r="DJ124" i="12"/>
  <c r="DI124" i="12"/>
  <c r="DH124" i="12"/>
  <c r="DG124" i="12"/>
  <c r="DF124" i="12"/>
  <c r="DC124" i="12"/>
  <c r="CY124" i="12"/>
  <c r="CX124" i="12"/>
  <c r="CW124" i="12"/>
  <c r="CV124" i="12"/>
  <c r="CU124" i="12"/>
  <c r="CT124" i="12"/>
  <c r="CS124" i="12"/>
  <c r="CR124" i="12"/>
  <c r="CQ124" i="12"/>
  <c r="CP124" i="12"/>
  <c r="CO124" i="12"/>
  <c r="CN124" i="12"/>
  <c r="CM124" i="12"/>
  <c r="CL124" i="12"/>
  <c r="CK124" i="12"/>
  <c r="CJ124" i="12"/>
  <c r="CI124" i="12"/>
  <c r="CH124" i="12"/>
  <c r="CG124" i="12"/>
  <c r="CF124" i="12"/>
  <c r="C124" i="12"/>
  <c r="B124" i="12"/>
  <c r="DD124" i="12" s="1"/>
  <c r="DY123" i="12"/>
  <c r="DX123" i="12"/>
  <c r="DW123" i="12"/>
  <c r="DV123" i="12"/>
  <c r="DU123" i="12"/>
  <c r="DT123" i="12"/>
  <c r="DS123" i="12"/>
  <c r="DR123" i="12"/>
  <c r="DQ123" i="12"/>
  <c r="DP123" i="12"/>
  <c r="DO123" i="12"/>
  <c r="DN123" i="12"/>
  <c r="DM123" i="12"/>
  <c r="DL123" i="12"/>
  <c r="DK123" i="12"/>
  <c r="DJ123" i="12"/>
  <c r="DI123" i="12"/>
  <c r="DH123" i="12"/>
  <c r="DG123" i="12"/>
  <c r="DF123" i="12"/>
  <c r="CY123" i="12"/>
  <c r="CX123" i="12"/>
  <c r="CW123" i="12"/>
  <c r="CV123" i="12"/>
  <c r="CU123" i="12"/>
  <c r="CT123" i="12"/>
  <c r="CS123" i="12"/>
  <c r="CR123" i="12"/>
  <c r="CQ123" i="12"/>
  <c r="CP123" i="12"/>
  <c r="CO123" i="12"/>
  <c r="CN123" i="12"/>
  <c r="CM123" i="12"/>
  <c r="CL123" i="12"/>
  <c r="CK123" i="12"/>
  <c r="CJ123" i="12"/>
  <c r="CI123" i="12"/>
  <c r="CH123" i="12"/>
  <c r="CG123" i="12"/>
  <c r="CF123" i="12"/>
  <c r="C123" i="12"/>
  <c r="B123" i="12"/>
  <c r="DE123" i="12" s="1"/>
  <c r="DY122" i="12"/>
  <c r="DX122" i="12"/>
  <c r="DW122" i="12"/>
  <c r="DV122" i="12"/>
  <c r="DU122" i="12"/>
  <c r="DT122" i="12"/>
  <c r="DS122" i="12"/>
  <c r="DR122" i="12"/>
  <c r="DQ122" i="12"/>
  <c r="DP122" i="12"/>
  <c r="DO122" i="12"/>
  <c r="DN122" i="12"/>
  <c r="DM122" i="12"/>
  <c r="DL122" i="12"/>
  <c r="DK122" i="12"/>
  <c r="DJ122" i="12"/>
  <c r="DI122" i="12"/>
  <c r="DH122" i="12"/>
  <c r="DG122" i="12"/>
  <c r="DF122" i="12"/>
  <c r="CY122" i="12"/>
  <c r="CX122" i="12"/>
  <c r="CW122" i="12"/>
  <c r="CV122" i="12"/>
  <c r="CU122" i="12"/>
  <c r="CT122" i="12"/>
  <c r="CS122" i="12"/>
  <c r="CR122" i="12"/>
  <c r="CQ122" i="12"/>
  <c r="CP122" i="12"/>
  <c r="CO122" i="12"/>
  <c r="CN122" i="12"/>
  <c r="CM122" i="12"/>
  <c r="CL122" i="12"/>
  <c r="CK122" i="12"/>
  <c r="CJ122" i="12"/>
  <c r="CI122" i="12"/>
  <c r="CH122" i="12"/>
  <c r="CG122" i="12"/>
  <c r="CF122" i="12"/>
  <c r="C122" i="12"/>
  <c r="B122" i="12"/>
  <c r="DY117" i="12"/>
  <c r="DX117" i="12"/>
  <c r="DW117" i="12"/>
  <c r="DV117" i="12"/>
  <c r="DU117" i="12"/>
  <c r="DT117" i="12"/>
  <c r="DS117" i="12"/>
  <c r="DR117" i="12"/>
  <c r="DQ117" i="12"/>
  <c r="DP117" i="12"/>
  <c r="DO117" i="12"/>
  <c r="DN117" i="12"/>
  <c r="DM117" i="12"/>
  <c r="DL117" i="12"/>
  <c r="DK117" i="12"/>
  <c r="DJ117" i="12"/>
  <c r="DI117" i="12"/>
  <c r="DH117" i="12"/>
  <c r="DG117" i="12"/>
  <c r="DF117" i="12"/>
  <c r="CY117" i="12"/>
  <c r="CX117" i="12"/>
  <c r="CW117" i="12"/>
  <c r="CV117" i="12"/>
  <c r="CU117" i="12"/>
  <c r="CT117" i="12"/>
  <c r="CS117" i="12"/>
  <c r="CR117" i="12"/>
  <c r="CQ117" i="12"/>
  <c r="CP117" i="12"/>
  <c r="CO117" i="12"/>
  <c r="CN117" i="12"/>
  <c r="CM117" i="12"/>
  <c r="CL117" i="12"/>
  <c r="CK117" i="12"/>
  <c r="CJ117" i="12"/>
  <c r="CI117" i="12"/>
  <c r="CH117" i="12"/>
  <c r="CG117" i="12"/>
  <c r="CF117" i="12"/>
  <c r="C117" i="12"/>
  <c r="B117" i="12"/>
  <c r="CD117" i="12" s="1"/>
  <c r="DY116" i="12"/>
  <c r="DX116" i="12"/>
  <c r="DW116" i="12"/>
  <c r="DV116" i="12"/>
  <c r="DU116" i="12"/>
  <c r="DT116" i="12"/>
  <c r="DS116" i="12"/>
  <c r="DR116" i="12"/>
  <c r="DQ116" i="12"/>
  <c r="DP116" i="12"/>
  <c r="DO116" i="12"/>
  <c r="DN116" i="12"/>
  <c r="DM116" i="12"/>
  <c r="DL116" i="12"/>
  <c r="DK116" i="12"/>
  <c r="DJ116" i="12"/>
  <c r="DI116" i="12"/>
  <c r="DH116" i="12"/>
  <c r="DG116" i="12"/>
  <c r="DF116" i="12"/>
  <c r="CY116" i="12"/>
  <c r="CX116" i="12"/>
  <c r="CW116" i="12"/>
  <c r="CV116" i="12"/>
  <c r="CU116" i="12"/>
  <c r="CT116" i="12"/>
  <c r="CS116" i="12"/>
  <c r="CR116" i="12"/>
  <c r="CQ116" i="12"/>
  <c r="CP116" i="12"/>
  <c r="CO116" i="12"/>
  <c r="CN116" i="12"/>
  <c r="CM116" i="12"/>
  <c r="CL116" i="12"/>
  <c r="CK116" i="12"/>
  <c r="CJ116" i="12"/>
  <c r="CI116" i="12"/>
  <c r="CH116" i="12"/>
  <c r="CG116" i="12"/>
  <c r="CF116" i="12"/>
  <c r="C116" i="12"/>
  <c r="B116" i="12"/>
  <c r="DY115" i="12"/>
  <c r="DX115" i="12"/>
  <c r="DW115" i="12"/>
  <c r="DV115" i="12"/>
  <c r="DU115" i="12"/>
  <c r="DT115" i="12"/>
  <c r="DS115" i="12"/>
  <c r="DR115" i="12"/>
  <c r="DQ115" i="12"/>
  <c r="DP115" i="12"/>
  <c r="DO115" i="12"/>
  <c r="DN115" i="12"/>
  <c r="DM115" i="12"/>
  <c r="DL115" i="12"/>
  <c r="DK115" i="12"/>
  <c r="DJ115" i="12"/>
  <c r="DI115" i="12"/>
  <c r="DH115" i="12"/>
  <c r="DG115" i="12"/>
  <c r="DF115" i="12"/>
  <c r="CY115" i="12"/>
  <c r="CX115" i="12"/>
  <c r="CW115" i="12"/>
  <c r="CV115" i="12"/>
  <c r="CU115" i="12"/>
  <c r="CT115" i="12"/>
  <c r="CS115" i="12"/>
  <c r="CR115" i="12"/>
  <c r="CQ115" i="12"/>
  <c r="CP115" i="12"/>
  <c r="CO115" i="12"/>
  <c r="CN115" i="12"/>
  <c r="CM115" i="12"/>
  <c r="CL115" i="12"/>
  <c r="CK115" i="12"/>
  <c r="CJ115" i="12"/>
  <c r="CI115" i="12"/>
  <c r="CH115" i="12"/>
  <c r="CG115" i="12"/>
  <c r="CF115" i="12"/>
  <c r="C115" i="12"/>
  <c r="B115" i="12"/>
  <c r="CZ115" i="12" s="1"/>
  <c r="DY114" i="12"/>
  <c r="DX114" i="12"/>
  <c r="DW114" i="12"/>
  <c r="DV114" i="12"/>
  <c r="DU114" i="12"/>
  <c r="DT114" i="12"/>
  <c r="DS114" i="12"/>
  <c r="DR114" i="12"/>
  <c r="DQ114" i="12"/>
  <c r="DP114" i="12"/>
  <c r="DO114" i="12"/>
  <c r="DN114" i="12"/>
  <c r="DM114" i="12"/>
  <c r="DL114" i="12"/>
  <c r="DK114" i="12"/>
  <c r="DJ114" i="12"/>
  <c r="DI114" i="12"/>
  <c r="DH114" i="12"/>
  <c r="DG114" i="12"/>
  <c r="DF114" i="12"/>
  <c r="CY114" i="12"/>
  <c r="CX114" i="12"/>
  <c r="CW114" i="12"/>
  <c r="CV114" i="12"/>
  <c r="CU114" i="12"/>
  <c r="CT114" i="12"/>
  <c r="CS114" i="12"/>
  <c r="CR114" i="12"/>
  <c r="CQ114" i="12"/>
  <c r="CP114" i="12"/>
  <c r="CO114" i="12"/>
  <c r="CN114" i="12"/>
  <c r="CM114" i="12"/>
  <c r="CL114" i="12"/>
  <c r="CK114" i="12"/>
  <c r="CJ114" i="12"/>
  <c r="CI114" i="12"/>
  <c r="CH114" i="12"/>
  <c r="CG114" i="12"/>
  <c r="CF114" i="12"/>
  <c r="C114" i="12"/>
  <c r="B114" i="12"/>
  <c r="DY113" i="12"/>
  <c r="DX113" i="12"/>
  <c r="DW113" i="12"/>
  <c r="DV113" i="12"/>
  <c r="DU113" i="12"/>
  <c r="DT113" i="12"/>
  <c r="DS113" i="12"/>
  <c r="DR113" i="12"/>
  <c r="DQ113" i="12"/>
  <c r="DP113" i="12"/>
  <c r="DO113" i="12"/>
  <c r="DN113" i="12"/>
  <c r="DM113" i="12"/>
  <c r="DL113" i="12"/>
  <c r="DK113" i="12"/>
  <c r="DJ113" i="12"/>
  <c r="DI113" i="12"/>
  <c r="DH113" i="12"/>
  <c r="DG113" i="12"/>
  <c r="DF113" i="12"/>
  <c r="CY113" i="12"/>
  <c r="CX113" i="12"/>
  <c r="CW113" i="12"/>
  <c r="CV113" i="12"/>
  <c r="CU113" i="12"/>
  <c r="CT113" i="12"/>
  <c r="CS113" i="12"/>
  <c r="CR113" i="12"/>
  <c r="CQ113" i="12"/>
  <c r="CP113" i="12"/>
  <c r="CO113" i="12"/>
  <c r="CN113" i="12"/>
  <c r="CM113" i="12"/>
  <c r="CL113" i="12"/>
  <c r="CK113" i="12"/>
  <c r="CJ113" i="12"/>
  <c r="CI113" i="12"/>
  <c r="CH113" i="12"/>
  <c r="CG113" i="12"/>
  <c r="CF113" i="12"/>
  <c r="C113" i="12"/>
  <c r="B113" i="12"/>
  <c r="DY112" i="12"/>
  <c r="DX112" i="12"/>
  <c r="DW112" i="12"/>
  <c r="DV112" i="12"/>
  <c r="DU112" i="12"/>
  <c r="DT112" i="12"/>
  <c r="DS112" i="12"/>
  <c r="DR112" i="12"/>
  <c r="DQ112" i="12"/>
  <c r="DP112" i="12"/>
  <c r="DO112" i="12"/>
  <c r="DN112" i="12"/>
  <c r="DM112" i="12"/>
  <c r="DL112" i="12"/>
  <c r="DK112" i="12"/>
  <c r="DJ112" i="12"/>
  <c r="DI112" i="12"/>
  <c r="DH112" i="12"/>
  <c r="DG112" i="12"/>
  <c r="DF112" i="12"/>
  <c r="CY112" i="12"/>
  <c r="CX112" i="12"/>
  <c r="CW112" i="12"/>
  <c r="CV112" i="12"/>
  <c r="CU112" i="12"/>
  <c r="CT112" i="12"/>
  <c r="CS112" i="12"/>
  <c r="CR112" i="12"/>
  <c r="CQ112" i="12"/>
  <c r="CP112" i="12"/>
  <c r="CO112" i="12"/>
  <c r="CN112" i="12"/>
  <c r="CM112" i="12"/>
  <c r="CL112" i="12"/>
  <c r="CK112" i="12"/>
  <c r="CJ112" i="12"/>
  <c r="CI112" i="12"/>
  <c r="CH112" i="12"/>
  <c r="CG112" i="12"/>
  <c r="CF112" i="12"/>
  <c r="C112" i="12"/>
  <c r="B112" i="12"/>
  <c r="DC112" i="12" s="1"/>
  <c r="DY111" i="12"/>
  <c r="DX111" i="12"/>
  <c r="DW111" i="12"/>
  <c r="DV111" i="12"/>
  <c r="DU111" i="12"/>
  <c r="DT111" i="12"/>
  <c r="DS111" i="12"/>
  <c r="DR111" i="12"/>
  <c r="DQ111" i="12"/>
  <c r="DP111" i="12"/>
  <c r="DO111" i="12"/>
  <c r="DN111" i="12"/>
  <c r="DM111" i="12"/>
  <c r="DL111" i="12"/>
  <c r="DK111" i="12"/>
  <c r="DJ111" i="12"/>
  <c r="DI111" i="12"/>
  <c r="DH111" i="12"/>
  <c r="DG111" i="12"/>
  <c r="DF111" i="12"/>
  <c r="CY111" i="12"/>
  <c r="CX111" i="12"/>
  <c r="CW111" i="12"/>
  <c r="CV111" i="12"/>
  <c r="CU111" i="12"/>
  <c r="CT111" i="12"/>
  <c r="CS111" i="12"/>
  <c r="CR111" i="12"/>
  <c r="CQ111" i="12"/>
  <c r="CP111" i="12"/>
  <c r="CO111" i="12"/>
  <c r="CN111" i="12"/>
  <c r="CM111" i="12"/>
  <c r="CL111" i="12"/>
  <c r="CK111" i="12"/>
  <c r="CJ111" i="12"/>
  <c r="CI111" i="12"/>
  <c r="CH111" i="12"/>
  <c r="CG111" i="12"/>
  <c r="CF111" i="12"/>
  <c r="C111" i="12"/>
  <c r="B111" i="12"/>
  <c r="CE111" i="12" s="1"/>
  <c r="DY110" i="12"/>
  <c r="DX110" i="12"/>
  <c r="DW110" i="12"/>
  <c r="DV110" i="12"/>
  <c r="DU110" i="12"/>
  <c r="DT110" i="12"/>
  <c r="DS110" i="12"/>
  <c r="DR110" i="12"/>
  <c r="DQ110" i="12"/>
  <c r="DP110" i="12"/>
  <c r="DO110" i="12"/>
  <c r="DN110" i="12"/>
  <c r="DM110" i="12"/>
  <c r="DL110" i="12"/>
  <c r="DK110" i="12"/>
  <c r="DJ110" i="12"/>
  <c r="DI110" i="12"/>
  <c r="DH110" i="12"/>
  <c r="DG110" i="12"/>
  <c r="DF110" i="12"/>
  <c r="CY110" i="12"/>
  <c r="CX110" i="12"/>
  <c r="CW110" i="12"/>
  <c r="CV110" i="12"/>
  <c r="CU110" i="12"/>
  <c r="CT110" i="12"/>
  <c r="CS110" i="12"/>
  <c r="CR110" i="12"/>
  <c r="CQ110" i="12"/>
  <c r="CP110" i="12"/>
  <c r="CO110" i="12"/>
  <c r="CN110" i="12"/>
  <c r="CM110" i="12"/>
  <c r="CL110" i="12"/>
  <c r="CK110" i="12"/>
  <c r="CJ110" i="12"/>
  <c r="CI110" i="12"/>
  <c r="CH110" i="12"/>
  <c r="CG110" i="12"/>
  <c r="CF110" i="12"/>
  <c r="C110" i="12"/>
  <c r="B110" i="12"/>
  <c r="DD110" i="12" s="1"/>
  <c r="DY109" i="12"/>
  <c r="DX109" i="12"/>
  <c r="DW109" i="12"/>
  <c r="DV109" i="12"/>
  <c r="DU109" i="12"/>
  <c r="DT109" i="12"/>
  <c r="DS109" i="12"/>
  <c r="DR109" i="12"/>
  <c r="DQ109" i="12"/>
  <c r="DP109" i="12"/>
  <c r="DO109" i="12"/>
  <c r="DN109" i="12"/>
  <c r="DM109" i="12"/>
  <c r="DL109" i="12"/>
  <c r="DK109" i="12"/>
  <c r="DJ109" i="12"/>
  <c r="DI109" i="12"/>
  <c r="DH109" i="12"/>
  <c r="DG109" i="12"/>
  <c r="DF109" i="12"/>
  <c r="DE109" i="12"/>
  <c r="CY109" i="12"/>
  <c r="CX109" i="12"/>
  <c r="CW109" i="12"/>
  <c r="CV109" i="12"/>
  <c r="CU109" i="12"/>
  <c r="CT109" i="12"/>
  <c r="CS109" i="12"/>
  <c r="CR109" i="12"/>
  <c r="CQ109" i="12"/>
  <c r="CP109" i="12"/>
  <c r="CO109" i="12"/>
  <c r="CN109" i="12"/>
  <c r="CM109" i="12"/>
  <c r="CL109" i="12"/>
  <c r="CK109" i="12"/>
  <c r="CJ109" i="12"/>
  <c r="CI109" i="12"/>
  <c r="CH109" i="12"/>
  <c r="CG109" i="12"/>
  <c r="CF109" i="12"/>
  <c r="C109" i="12"/>
  <c r="B109" i="12"/>
  <c r="DD109" i="12" s="1"/>
  <c r="DY108" i="12"/>
  <c r="DX108" i="12"/>
  <c r="DW108" i="12"/>
  <c r="DV108" i="12"/>
  <c r="DU108" i="12"/>
  <c r="DT108" i="12"/>
  <c r="DS108" i="12"/>
  <c r="DR108" i="12"/>
  <c r="DQ108" i="12"/>
  <c r="DP108" i="12"/>
  <c r="DO108" i="12"/>
  <c r="DN108" i="12"/>
  <c r="DM108" i="12"/>
  <c r="DL108" i="12"/>
  <c r="DK108" i="12"/>
  <c r="DJ108" i="12"/>
  <c r="DI108" i="12"/>
  <c r="DH108" i="12"/>
  <c r="DG108" i="12"/>
  <c r="DF108" i="12"/>
  <c r="CY108" i="12"/>
  <c r="CX108" i="12"/>
  <c r="CW108" i="12"/>
  <c r="CV108" i="12"/>
  <c r="CU108" i="12"/>
  <c r="CT108" i="12"/>
  <c r="CS108" i="12"/>
  <c r="CR108" i="12"/>
  <c r="CQ108" i="12"/>
  <c r="CP108" i="12"/>
  <c r="CO108" i="12"/>
  <c r="CN108" i="12"/>
  <c r="CM108" i="12"/>
  <c r="CL108" i="12"/>
  <c r="CK108" i="12"/>
  <c r="CJ108" i="12"/>
  <c r="CI108" i="12"/>
  <c r="CH108" i="12"/>
  <c r="CG108" i="12"/>
  <c r="CF108" i="12"/>
  <c r="C108" i="12"/>
  <c r="B108" i="12"/>
  <c r="CC108" i="12" s="1"/>
  <c r="DY107" i="12"/>
  <c r="DX107" i="12"/>
  <c r="DW107" i="12"/>
  <c r="DV107" i="12"/>
  <c r="DU107" i="12"/>
  <c r="DT107" i="12"/>
  <c r="DS107" i="12"/>
  <c r="DR107" i="12"/>
  <c r="DQ107" i="12"/>
  <c r="DP107" i="12"/>
  <c r="DO107" i="12"/>
  <c r="DN107" i="12"/>
  <c r="DM107" i="12"/>
  <c r="DL107" i="12"/>
  <c r="DK107" i="12"/>
  <c r="DJ107" i="12"/>
  <c r="DI107" i="12"/>
  <c r="DH107" i="12"/>
  <c r="DG107" i="12"/>
  <c r="DF107" i="12"/>
  <c r="CY107" i="12"/>
  <c r="CX107" i="12"/>
  <c r="CW107" i="12"/>
  <c r="CV107" i="12"/>
  <c r="CU107" i="12"/>
  <c r="CT107" i="12"/>
  <c r="CS107" i="12"/>
  <c r="CR107" i="12"/>
  <c r="CQ107" i="12"/>
  <c r="CP107" i="12"/>
  <c r="CO107" i="12"/>
  <c r="CN107" i="12"/>
  <c r="CM107" i="12"/>
  <c r="CL107" i="12"/>
  <c r="CK107" i="12"/>
  <c r="CJ107" i="12"/>
  <c r="CI107" i="12"/>
  <c r="CH107" i="12"/>
  <c r="CG107" i="12"/>
  <c r="CF107" i="12"/>
  <c r="C107" i="12"/>
  <c r="B107" i="12"/>
  <c r="CD107" i="12" s="1"/>
  <c r="DY106" i="12"/>
  <c r="DX106" i="12"/>
  <c r="DW106" i="12"/>
  <c r="DV106" i="12"/>
  <c r="DU106" i="12"/>
  <c r="DT106" i="12"/>
  <c r="DS106" i="12"/>
  <c r="DR106" i="12"/>
  <c r="DQ106" i="12"/>
  <c r="DP106" i="12"/>
  <c r="DO106" i="12"/>
  <c r="DN106" i="12"/>
  <c r="DM106" i="12"/>
  <c r="DL106" i="12"/>
  <c r="DK106" i="12"/>
  <c r="DJ106" i="12"/>
  <c r="DI106" i="12"/>
  <c r="DH106" i="12"/>
  <c r="DG106" i="12"/>
  <c r="DF106" i="12"/>
  <c r="CY106" i="12"/>
  <c r="CX106" i="12"/>
  <c r="CW106" i="12"/>
  <c r="CV106" i="12"/>
  <c r="CU106" i="12"/>
  <c r="CT106" i="12"/>
  <c r="CS106" i="12"/>
  <c r="CR106" i="12"/>
  <c r="CQ106" i="12"/>
  <c r="CP106" i="12"/>
  <c r="CO106" i="12"/>
  <c r="CN106" i="12"/>
  <c r="CM106" i="12"/>
  <c r="CL106" i="12"/>
  <c r="CK106" i="12"/>
  <c r="CJ106" i="12"/>
  <c r="CI106" i="12"/>
  <c r="CH106" i="12"/>
  <c r="CG106" i="12"/>
  <c r="CF106" i="12"/>
  <c r="C106" i="12"/>
  <c r="B106" i="12"/>
  <c r="DE106" i="12" s="1"/>
  <c r="DY105" i="12"/>
  <c r="DX105" i="12"/>
  <c r="DW105" i="12"/>
  <c r="DV105" i="12"/>
  <c r="DU105" i="12"/>
  <c r="DT105" i="12"/>
  <c r="DS105" i="12"/>
  <c r="DR105" i="12"/>
  <c r="DQ105" i="12"/>
  <c r="DP105" i="12"/>
  <c r="DO105" i="12"/>
  <c r="DN105" i="12"/>
  <c r="DM105" i="12"/>
  <c r="DL105" i="12"/>
  <c r="DK105" i="12"/>
  <c r="DJ105" i="12"/>
  <c r="DI105" i="12"/>
  <c r="DH105" i="12"/>
  <c r="DG105" i="12"/>
  <c r="DF105" i="12"/>
  <c r="CY105" i="12"/>
  <c r="CX105" i="12"/>
  <c r="CW105" i="12"/>
  <c r="CV105" i="12"/>
  <c r="CU105" i="12"/>
  <c r="CT105" i="12"/>
  <c r="CS105" i="12"/>
  <c r="CR105" i="12"/>
  <c r="CQ105" i="12"/>
  <c r="CP105" i="12"/>
  <c r="CO105" i="12"/>
  <c r="CN105" i="12"/>
  <c r="CM105" i="12"/>
  <c r="CL105" i="12"/>
  <c r="CK105" i="12"/>
  <c r="CJ105" i="12"/>
  <c r="CI105" i="12"/>
  <c r="CH105" i="12"/>
  <c r="CG105" i="12"/>
  <c r="CF105" i="12"/>
  <c r="C105" i="12"/>
  <c r="B105" i="12"/>
  <c r="DB105" i="12" s="1"/>
  <c r="DY104" i="12"/>
  <c r="DX104" i="12"/>
  <c r="DW104" i="12"/>
  <c r="DV104" i="12"/>
  <c r="DU104" i="12"/>
  <c r="DT104" i="12"/>
  <c r="DS104" i="12"/>
  <c r="DR104" i="12"/>
  <c r="DQ104" i="12"/>
  <c r="DP104" i="12"/>
  <c r="DO104" i="12"/>
  <c r="DN104" i="12"/>
  <c r="DM104" i="12"/>
  <c r="DL104" i="12"/>
  <c r="DK104" i="12"/>
  <c r="DJ104" i="12"/>
  <c r="DI104" i="12"/>
  <c r="DH104" i="12"/>
  <c r="DG104" i="12"/>
  <c r="DF104" i="12"/>
  <c r="CY104" i="12"/>
  <c r="CX104" i="12"/>
  <c r="CW104" i="12"/>
  <c r="CV104" i="12"/>
  <c r="CU104" i="12"/>
  <c r="CT104" i="12"/>
  <c r="CS104" i="12"/>
  <c r="CR104" i="12"/>
  <c r="CQ104" i="12"/>
  <c r="CP104" i="12"/>
  <c r="CO104" i="12"/>
  <c r="CN104" i="12"/>
  <c r="CM104" i="12"/>
  <c r="CL104" i="12"/>
  <c r="CK104" i="12"/>
  <c r="CJ104" i="12"/>
  <c r="CI104" i="12"/>
  <c r="CH104" i="12"/>
  <c r="CG104" i="12"/>
  <c r="CF104" i="12"/>
  <c r="C104" i="12"/>
  <c r="B104" i="12"/>
  <c r="DY103" i="12"/>
  <c r="DX103" i="12"/>
  <c r="DW103" i="12"/>
  <c r="DV103" i="12"/>
  <c r="DU103" i="12"/>
  <c r="DT103" i="12"/>
  <c r="DS103" i="12"/>
  <c r="DR103" i="12"/>
  <c r="DQ103" i="12"/>
  <c r="DP103" i="12"/>
  <c r="DO103" i="12"/>
  <c r="DN103" i="12"/>
  <c r="DM103" i="12"/>
  <c r="DL103" i="12"/>
  <c r="DK103" i="12"/>
  <c r="DJ103" i="12"/>
  <c r="DI103" i="12"/>
  <c r="DH103" i="12"/>
  <c r="DG103" i="12"/>
  <c r="DF103" i="12"/>
  <c r="CY103" i="12"/>
  <c r="CX103" i="12"/>
  <c r="CW103" i="12"/>
  <c r="CV103" i="12"/>
  <c r="CU103" i="12"/>
  <c r="CT103" i="12"/>
  <c r="CS103" i="12"/>
  <c r="CR103" i="12"/>
  <c r="CQ103" i="12"/>
  <c r="CP103" i="12"/>
  <c r="CO103" i="12"/>
  <c r="CN103" i="12"/>
  <c r="CM103" i="12"/>
  <c r="CL103" i="12"/>
  <c r="CK103" i="12"/>
  <c r="CJ103" i="12"/>
  <c r="CI103" i="12"/>
  <c r="CH103" i="12"/>
  <c r="CG103" i="12"/>
  <c r="CF103" i="12"/>
  <c r="C103" i="12"/>
  <c r="CA103" i="12" s="1"/>
  <c r="B103" i="12"/>
  <c r="CB103" i="12" s="1"/>
  <c r="DY102" i="12"/>
  <c r="DX102" i="12"/>
  <c r="DW102" i="12"/>
  <c r="DV102" i="12"/>
  <c r="DU102" i="12"/>
  <c r="DT102" i="12"/>
  <c r="DS102" i="12"/>
  <c r="DR102" i="12"/>
  <c r="DQ102" i="12"/>
  <c r="DP102" i="12"/>
  <c r="DO102" i="12"/>
  <c r="DN102" i="12"/>
  <c r="DM102" i="12"/>
  <c r="DL102" i="12"/>
  <c r="DK102" i="12"/>
  <c r="DJ102" i="12"/>
  <c r="DI102" i="12"/>
  <c r="DH102" i="12"/>
  <c r="DG102" i="12"/>
  <c r="DF102" i="12"/>
  <c r="CY102" i="12"/>
  <c r="CX102" i="12"/>
  <c r="CW102" i="12"/>
  <c r="CV102" i="12"/>
  <c r="CU102" i="12"/>
  <c r="CT102" i="12"/>
  <c r="CS102" i="12"/>
  <c r="CR102" i="12"/>
  <c r="CQ102" i="12"/>
  <c r="CP102" i="12"/>
  <c r="CO102" i="12"/>
  <c r="CN102" i="12"/>
  <c r="CM102" i="12"/>
  <c r="CL102" i="12"/>
  <c r="CK102" i="12"/>
  <c r="CJ102" i="12"/>
  <c r="CI102" i="12"/>
  <c r="CH102" i="12"/>
  <c r="CG102" i="12"/>
  <c r="CF102" i="12"/>
  <c r="C102" i="12"/>
  <c r="CA102" i="12" s="1"/>
  <c r="B102" i="12"/>
  <c r="DY101" i="12"/>
  <c r="DX101" i="12"/>
  <c r="DW101" i="12"/>
  <c r="DV101" i="12"/>
  <c r="DU101" i="12"/>
  <c r="DT101" i="12"/>
  <c r="DS101" i="12"/>
  <c r="DR101" i="12"/>
  <c r="DQ101" i="12"/>
  <c r="DP101" i="12"/>
  <c r="DO101" i="12"/>
  <c r="DN101" i="12"/>
  <c r="DM101" i="12"/>
  <c r="DL101" i="12"/>
  <c r="DK101" i="12"/>
  <c r="DJ101" i="12"/>
  <c r="DI101" i="12"/>
  <c r="DH101" i="12"/>
  <c r="DG101" i="12"/>
  <c r="DF101" i="12"/>
  <c r="CY101" i="12"/>
  <c r="CX101" i="12"/>
  <c r="CW101" i="12"/>
  <c r="CV101" i="12"/>
  <c r="CU101" i="12"/>
  <c r="CT101" i="12"/>
  <c r="CS101" i="12"/>
  <c r="CR101" i="12"/>
  <c r="CQ101" i="12"/>
  <c r="CP101" i="12"/>
  <c r="CO101" i="12"/>
  <c r="CN101" i="12"/>
  <c r="CM101" i="12"/>
  <c r="CL101" i="12"/>
  <c r="CK101" i="12"/>
  <c r="CJ101" i="12"/>
  <c r="CI101" i="12"/>
  <c r="CH101" i="12"/>
  <c r="CG101" i="12"/>
  <c r="CF101" i="12"/>
  <c r="C101" i="12"/>
  <c r="B101" i="12"/>
  <c r="CD101" i="12" s="1"/>
  <c r="DY100" i="12"/>
  <c r="DX100" i="12"/>
  <c r="DW100" i="12"/>
  <c r="DV100" i="12"/>
  <c r="DU100" i="12"/>
  <c r="DT100" i="12"/>
  <c r="DS100" i="12"/>
  <c r="DR100" i="12"/>
  <c r="DQ100" i="12"/>
  <c r="DP100" i="12"/>
  <c r="DO100" i="12"/>
  <c r="DN100" i="12"/>
  <c r="DM100" i="12"/>
  <c r="DL100" i="12"/>
  <c r="DK100" i="12"/>
  <c r="DJ100" i="12"/>
  <c r="DI100" i="12"/>
  <c r="DH100" i="12"/>
  <c r="DG100" i="12"/>
  <c r="DF100" i="12"/>
  <c r="CY100" i="12"/>
  <c r="CX100" i="12"/>
  <c r="CW100" i="12"/>
  <c r="CV100" i="12"/>
  <c r="CU100" i="12"/>
  <c r="CT100" i="12"/>
  <c r="CS100" i="12"/>
  <c r="CR100" i="12"/>
  <c r="CQ100" i="12"/>
  <c r="CP100" i="12"/>
  <c r="CO100" i="12"/>
  <c r="CN100" i="12"/>
  <c r="CM100" i="12"/>
  <c r="CL100" i="12"/>
  <c r="CK100" i="12"/>
  <c r="CJ100" i="12"/>
  <c r="CI100" i="12"/>
  <c r="CH100" i="12"/>
  <c r="CG100" i="12"/>
  <c r="CF100" i="12"/>
  <c r="C100" i="12"/>
  <c r="B100" i="12"/>
  <c r="DY95" i="12"/>
  <c r="DX95" i="12"/>
  <c r="DW95" i="12"/>
  <c r="DV95" i="12"/>
  <c r="DU95" i="12"/>
  <c r="DT95" i="12"/>
  <c r="DS95" i="12"/>
  <c r="DR95" i="12"/>
  <c r="DQ95" i="12"/>
  <c r="DP95" i="12"/>
  <c r="DO95" i="12"/>
  <c r="DN95" i="12"/>
  <c r="DM95" i="12"/>
  <c r="DL95" i="12"/>
  <c r="DK95" i="12"/>
  <c r="DJ95" i="12"/>
  <c r="DI95" i="12"/>
  <c r="DH95" i="12"/>
  <c r="DG95" i="12"/>
  <c r="DF95" i="12"/>
  <c r="CY95" i="12"/>
  <c r="CX95" i="12"/>
  <c r="CW95" i="12"/>
  <c r="CV95" i="12"/>
  <c r="CU95" i="12"/>
  <c r="CT95" i="12"/>
  <c r="CS95" i="12"/>
  <c r="CR95" i="12"/>
  <c r="CQ95" i="12"/>
  <c r="CP95" i="12"/>
  <c r="CO95" i="12"/>
  <c r="CN95" i="12"/>
  <c r="CM95" i="12"/>
  <c r="CL95" i="12"/>
  <c r="CK95" i="12"/>
  <c r="CJ95" i="12"/>
  <c r="CI95" i="12"/>
  <c r="CH95" i="12"/>
  <c r="CG95" i="12"/>
  <c r="CF95" i="12"/>
  <c r="C95" i="12"/>
  <c r="B95" i="12"/>
  <c r="DB95" i="12" s="1"/>
  <c r="DY94" i="12"/>
  <c r="DX94" i="12"/>
  <c r="DW94" i="12"/>
  <c r="DV94" i="12"/>
  <c r="DU94" i="12"/>
  <c r="DT94" i="12"/>
  <c r="DS94" i="12"/>
  <c r="DR94" i="12"/>
  <c r="DQ94" i="12"/>
  <c r="DP94" i="12"/>
  <c r="DO94" i="12"/>
  <c r="DN94" i="12"/>
  <c r="DM94" i="12"/>
  <c r="DL94" i="12"/>
  <c r="DK94" i="12"/>
  <c r="DJ94" i="12"/>
  <c r="DI94" i="12"/>
  <c r="DH94" i="12"/>
  <c r="DG94" i="12"/>
  <c r="DF94" i="12"/>
  <c r="DC94" i="12"/>
  <c r="CY94" i="12"/>
  <c r="CX94" i="12"/>
  <c r="CW94" i="12"/>
  <c r="CV94" i="12"/>
  <c r="CU94" i="12"/>
  <c r="CT94" i="12"/>
  <c r="CS94" i="12"/>
  <c r="CR94" i="12"/>
  <c r="CQ94" i="12"/>
  <c r="CP94" i="12"/>
  <c r="CO94" i="12"/>
  <c r="CN94" i="12"/>
  <c r="CM94" i="12"/>
  <c r="CL94" i="12"/>
  <c r="CK94" i="12"/>
  <c r="CJ94" i="12"/>
  <c r="CI94" i="12"/>
  <c r="CH94" i="12"/>
  <c r="CG94" i="12"/>
  <c r="CF94" i="12"/>
  <c r="C94" i="12"/>
  <c r="CA94" i="12" s="1"/>
  <c r="B94" i="12"/>
  <c r="CE94" i="12" s="1"/>
  <c r="DY93" i="12"/>
  <c r="DX93" i="12"/>
  <c r="DW93" i="12"/>
  <c r="DV93" i="12"/>
  <c r="DU93" i="12"/>
  <c r="DT93" i="12"/>
  <c r="DS93" i="12"/>
  <c r="DR93" i="12"/>
  <c r="DQ93" i="12"/>
  <c r="DP93" i="12"/>
  <c r="DO93" i="12"/>
  <c r="DN93" i="12"/>
  <c r="DM93" i="12"/>
  <c r="DL93" i="12"/>
  <c r="DK93" i="12"/>
  <c r="DJ93" i="12"/>
  <c r="DI93" i="12"/>
  <c r="DH93" i="12"/>
  <c r="DG93" i="12"/>
  <c r="DF93" i="12"/>
  <c r="DB93" i="12"/>
  <c r="CY93" i="12"/>
  <c r="CX93" i="12"/>
  <c r="CW93" i="12"/>
  <c r="CV93" i="12"/>
  <c r="CU93" i="12"/>
  <c r="CT93" i="12"/>
  <c r="CS93" i="12"/>
  <c r="CR93" i="12"/>
  <c r="CQ93" i="12"/>
  <c r="CP93" i="12"/>
  <c r="CO93" i="12"/>
  <c r="CN93" i="12"/>
  <c r="CM93" i="12"/>
  <c r="CL93" i="12"/>
  <c r="CK93" i="12"/>
  <c r="CJ93" i="12"/>
  <c r="CI93" i="12"/>
  <c r="CH93" i="12"/>
  <c r="CG93" i="12"/>
  <c r="CF93" i="12"/>
  <c r="C93" i="12"/>
  <c r="B93" i="12"/>
  <c r="CZ93" i="12" s="1"/>
  <c r="DY92" i="12"/>
  <c r="DX92" i="12"/>
  <c r="DW92" i="12"/>
  <c r="DV92" i="12"/>
  <c r="DU92" i="12"/>
  <c r="DT92" i="12"/>
  <c r="DS92" i="12"/>
  <c r="DR92" i="12"/>
  <c r="DQ92" i="12"/>
  <c r="DP92" i="12"/>
  <c r="DO92" i="12"/>
  <c r="DN92" i="12"/>
  <c r="DM92" i="12"/>
  <c r="DL92" i="12"/>
  <c r="DK92" i="12"/>
  <c r="DJ92" i="12"/>
  <c r="DI92" i="12"/>
  <c r="DH92" i="12"/>
  <c r="DG92" i="12"/>
  <c r="DF92" i="12"/>
  <c r="CY92" i="12"/>
  <c r="CX92" i="12"/>
  <c r="CW92" i="12"/>
  <c r="CV92" i="12"/>
  <c r="CU92" i="12"/>
  <c r="CT92" i="12"/>
  <c r="CS92" i="12"/>
  <c r="CR92" i="12"/>
  <c r="CQ92" i="12"/>
  <c r="CP92" i="12"/>
  <c r="CO92" i="12"/>
  <c r="CN92" i="12"/>
  <c r="CM92" i="12"/>
  <c r="CL92" i="12"/>
  <c r="CK92" i="12"/>
  <c r="CJ92" i="12"/>
  <c r="CI92" i="12"/>
  <c r="CH92" i="12"/>
  <c r="CG92" i="12"/>
  <c r="CF92" i="12"/>
  <c r="C92" i="12"/>
  <c r="B92" i="12"/>
  <c r="DY91" i="12"/>
  <c r="DX91" i="12"/>
  <c r="DW91" i="12"/>
  <c r="DV91" i="12"/>
  <c r="DU91" i="12"/>
  <c r="DT91" i="12"/>
  <c r="DS91" i="12"/>
  <c r="DR91" i="12"/>
  <c r="DQ91" i="12"/>
  <c r="DP91" i="12"/>
  <c r="DO91" i="12"/>
  <c r="DN91" i="12"/>
  <c r="DM91" i="12"/>
  <c r="DL91" i="12"/>
  <c r="DK91" i="12"/>
  <c r="DJ91" i="12"/>
  <c r="DI91" i="12"/>
  <c r="DH91" i="12"/>
  <c r="DG91" i="12"/>
  <c r="DF91" i="12"/>
  <c r="CY91" i="12"/>
  <c r="CX91" i="12"/>
  <c r="CW91" i="12"/>
  <c r="CV91" i="12"/>
  <c r="CU91" i="12"/>
  <c r="CT91" i="12"/>
  <c r="CS91" i="12"/>
  <c r="CR91" i="12"/>
  <c r="CQ91" i="12"/>
  <c r="CP91" i="12"/>
  <c r="CO91" i="12"/>
  <c r="CN91" i="12"/>
  <c r="CM91" i="12"/>
  <c r="CL91" i="12"/>
  <c r="CK91" i="12"/>
  <c r="CJ91" i="12"/>
  <c r="CI91" i="12"/>
  <c r="CH91" i="12"/>
  <c r="CG91" i="12"/>
  <c r="CF91" i="12"/>
  <c r="C91" i="12"/>
  <c r="B91" i="12"/>
  <c r="DZ91" i="12" s="1"/>
  <c r="DY90" i="12"/>
  <c r="DX90" i="12"/>
  <c r="DW90" i="12"/>
  <c r="DV90" i="12"/>
  <c r="DU90" i="12"/>
  <c r="DT90" i="12"/>
  <c r="DS90" i="12"/>
  <c r="DR90" i="12"/>
  <c r="DQ90" i="12"/>
  <c r="DP90" i="12"/>
  <c r="DO90" i="12"/>
  <c r="DN90" i="12"/>
  <c r="DM90" i="12"/>
  <c r="DL90" i="12"/>
  <c r="DK90" i="12"/>
  <c r="DJ90" i="12"/>
  <c r="DI90" i="12"/>
  <c r="DH90" i="12"/>
  <c r="DG90" i="12"/>
  <c r="DF90" i="12"/>
  <c r="CY90" i="12"/>
  <c r="CX90" i="12"/>
  <c r="CW90" i="12"/>
  <c r="CV90" i="12"/>
  <c r="CU90" i="12"/>
  <c r="CT90" i="12"/>
  <c r="CS90" i="12"/>
  <c r="CR90" i="12"/>
  <c r="CQ90" i="12"/>
  <c r="CP90" i="12"/>
  <c r="CO90" i="12"/>
  <c r="CN90" i="12"/>
  <c r="CM90" i="12"/>
  <c r="CL90" i="12"/>
  <c r="CK90" i="12"/>
  <c r="CJ90" i="12"/>
  <c r="CI90" i="12"/>
  <c r="CH90" i="12"/>
  <c r="CG90" i="12"/>
  <c r="CF90" i="12"/>
  <c r="CE90" i="12"/>
  <c r="C90" i="12"/>
  <c r="B90" i="12"/>
  <c r="DE90" i="12" s="1"/>
  <c r="DY89" i="12"/>
  <c r="DX89" i="12"/>
  <c r="DW89" i="12"/>
  <c r="DV89" i="12"/>
  <c r="DU89" i="12"/>
  <c r="DT89" i="12"/>
  <c r="DS89" i="12"/>
  <c r="DR89" i="12"/>
  <c r="DQ89" i="12"/>
  <c r="DP89" i="12"/>
  <c r="DO89" i="12"/>
  <c r="DN89" i="12"/>
  <c r="DM89" i="12"/>
  <c r="DL89" i="12"/>
  <c r="DK89" i="12"/>
  <c r="DJ89" i="12"/>
  <c r="DI89" i="12"/>
  <c r="DH89" i="12"/>
  <c r="DG89" i="12"/>
  <c r="DF89" i="12"/>
  <c r="CY89" i="12"/>
  <c r="CX89" i="12"/>
  <c r="CW89" i="12"/>
  <c r="CV89" i="12"/>
  <c r="CU89" i="12"/>
  <c r="CT89" i="12"/>
  <c r="CS89" i="12"/>
  <c r="CR89" i="12"/>
  <c r="CQ89" i="12"/>
  <c r="CP89" i="12"/>
  <c r="CO89" i="12"/>
  <c r="CN89" i="12"/>
  <c r="CM89" i="12"/>
  <c r="CL89" i="12"/>
  <c r="CK89" i="12"/>
  <c r="CJ89" i="12"/>
  <c r="CI89" i="12"/>
  <c r="CH89" i="12"/>
  <c r="CG89" i="12"/>
  <c r="CF89" i="12"/>
  <c r="C89" i="12"/>
  <c r="B89" i="12"/>
  <c r="DE89" i="12" s="1"/>
  <c r="DY88" i="12"/>
  <c r="DX88" i="12"/>
  <c r="DW88" i="12"/>
  <c r="DV88" i="12"/>
  <c r="DU88" i="12"/>
  <c r="DT88" i="12"/>
  <c r="DS88" i="12"/>
  <c r="DR88" i="12"/>
  <c r="DQ88" i="12"/>
  <c r="DP88" i="12"/>
  <c r="DO88" i="12"/>
  <c r="DN88" i="12"/>
  <c r="DM88" i="12"/>
  <c r="DL88" i="12"/>
  <c r="DK88" i="12"/>
  <c r="DJ88" i="12"/>
  <c r="DI88" i="12"/>
  <c r="DH88" i="12"/>
  <c r="DG88" i="12"/>
  <c r="DF88" i="12"/>
  <c r="CY88" i="12"/>
  <c r="CX88" i="12"/>
  <c r="CW88" i="12"/>
  <c r="CV88" i="12"/>
  <c r="CU88" i="12"/>
  <c r="CT88" i="12"/>
  <c r="CS88" i="12"/>
  <c r="CR88" i="12"/>
  <c r="CQ88" i="12"/>
  <c r="CP88" i="12"/>
  <c r="CO88" i="12"/>
  <c r="CN88" i="12"/>
  <c r="CM88" i="12"/>
  <c r="CL88" i="12"/>
  <c r="CK88" i="12"/>
  <c r="CJ88" i="12"/>
  <c r="CI88" i="12"/>
  <c r="CH88" i="12"/>
  <c r="CG88" i="12"/>
  <c r="CF88" i="12"/>
  <c r="C88" i="12"/>
  <c r="B88" i="12"/>
  <c r="DZ87" i="12"/>
  <c r="DY87" i="12"/>
  <c r="DX87" i="12"/>
  <c r="DW87" i="12"/>
  <c r="DV87" i="12"/>
  <c r="DU87" i="12"/>
  <c r="DT87" i="12"/>
  <c r="DS87" i="12"/>
  <c r="DR87" i="12"/>
  <c r="DQ87" i="12"/>
  <c r="DP87" i="12"/>
  <c r="DO87" i="12"/>
  <c r="DN87" i="12"/>
  <c r="DM87" i="12"/>
  <c r="DL87" i="12"/>
  <c r="DK87" i="12"/>
  <c r="DJ87" i="12"/>
  <c r="DI87" i="12"/>
  <c r="DH87" i="12"/>
  <c r="DG87" i="12"/>
  <c r="DF87" i="12"/>
  <c r="CY87" i="12"/>
  <c r="CX87" i="12"/>
  <c r="CW87" i="12"/>
  <c r="CV87" i="12"/>
  <c r="CU87" i="12"/>
  <c r="CT87" i="12"/>
  <c r="CS87" i="12"/>
  <c r="CR87" i="12"/>
  <c r="CQ87" i="12"/>
  <c r="CP87" i="12"/>
  <c r="CO87" i="12"/>
  <c r="CN87" i="12"/>
  <c r="CM87" i="12"/>
  <c r="CL87" i="12"/>
  <c r="CK87" i="12"/>
  <c r="CJ87" i="12"/>
  <c r="CI87" i="12"/>
  <c r="CH87" i="12"/>
  <c r="CG87" i="12"/>
  <c r="CF87" i="12"/>
  <c r="CD87" i="12"/>
  <c r="C87" i="12"/>
  <c r="B87" i="12"/>
  <c r="DC87" i="12" s="1"/>
  <c r="DY86" i="12"/>
  <c r="DX86" i="12"/>
  <c r="DW86" i="12"/>
  <c r="DV86" i="12"/>
  <c r="DU86" i="12"/>
  <c r="DT86" i="12"/>
  <c r="DS86" i="12"/>
  <c r="DR86" i="12"/>
  <c r="DQ86" i="12"/>
  <c r="DP86" i="12"/>
  <c r="DO86" i="12"/>
  <c r="DN86" i="12"/>
  <c r="DM86" i="12"/>
  <c r="DL86" i="12"/>
  <c r="DK86" i="12"/>
  <c r="DJ86" i="12"/>
  <c r="DI86" i="12"/>
  <c r="DH86" i="12"/>
  <c r="DG86" i="12"/>
  <c r="DF86" i="12"/>
  <c r="CY86" i="12"/>
  <c r="CX86" i="12"/>
  <c r="CW86" i="12"/>
  <c r="CV86" i="12"/>
  <c r="CU86" i="12"/>
  <c r="CT86" i="12"/>
  <c r="CS86" i="12"/>
  <c r="CR86" i="12"/>
  <c r="CQ86" i="12"/>
  <c r="CP86" i="12"/>
  <c r="CO86" i="12"/>
  <c r="CN86" i="12"/>
  <c r="CM86" i="12"/>
  <c r="CL86" i="12"/>
  <c r="CK86" i="12"/>
  <c r="CJ86" i="12"/>
  <c r="CI86" i="12"/>
  <c r="CH86" i="12"/>
  <c r="CG86" i="12"/>
  <c r="CF86" i="12"/>
  <c r="C86" i="12"/>
  <c r="B86" i="12"/>
  <c r="DY85" i="12"/>
  <c r="DX85" i="12"/>
  <c r="DW85" i="12"/>
  <c r="DV85" i="12"/>
  <c r="DU85" i="12"/>
  <c r="DT85" i="12"/>
  <c r="DS85" i="12"/>
  <c r="DR85" i="12"/>
  <c r="DQ85" i="12"/>
  <c r="DP85" i="12"/>
  <c r="DO85" i="12"/>
  <c r="DN85" i="12"/>
  <c r="DM85" i="12"/>
  <c r="DL85" i="12"/>
  <c r="DK85" i="12"/>
  <c r="DJ85" i="12"/>
  <c r="DI85" i="12"/>
  <c r="DH85" i="12"/>
  <c r="DG85" i="12"/>
  <c r="DF85" i="12"/>
  <c r="CY85" i="12"/>
  <c r="CX85" i="12"/>
  <c r="CW85" i="12"/>
  <c r="CV85" i="12"/>
  <c r="CU85" i="12"/>
  <c r="CT85" i="12"/>
  <c r="CS85" i="12"/>
  <c r="CR85" i="12"/>
  <c r="CQ85" i="12"/>
  <c r="CP85" i="12"/>
  <c r="CO85" i="12"/>
  <c r="CN85" i="12"/>
  <c r="CM85" i="12"/>
  <c r="CL85" i="12"/>
  <c r="CK85" i="12"/>
  <c r="CJ85" i="12"/>
  <c r="CI85" i="12"/>
  <c r="CH85" i="12"/>
  <c r="CG85" i="12"/>
  <c r="CF85" i="12"/>
  <c r="C85" i="12"/>
  <c r="B85" i="12"/>
  <c r="DB85" i="12" s="1"/>
  <c r="DY84" i="12"/>
  <c r="DX84" i="12"/>
  <c r="DW84" i="12"/>
  <c r="DV84" i="12"/>
  <c r="DU84" i="12"/>
  <c r="DT84" i="12"/>
  <c r="DS84" i="12"/>
  <c r="DR84" i="12"/>
  <c r="DQ84" i="12"/>
  <c r="DP84" i="12"/>
  <c r="DO84" i="12"/>
  <c r="DN84" i="12"/>
  <c r="DM84" i="12"/>
  <c r="DL84" i="12"/>
  <c r="DK84" i="12"/>
  <c r="DJ84" i="12"/>
  <c r="DI84" i="12"/>
  <c r="DH84" i="12"/>
  <c r="DG84" i="12"/>
  <c r="DF84" i="12"/>
  <c r="CY84" i="12"/>
  <c r="CX84" i="12"/>
  <c r="CW84" i="12"/>
  <c r="CV84" i="12"/>
  <c r="CU84" i="12"/>
  <c r="CT84" i="12"/>
  <c r="CS84" i="12"/>
  <c r="CR84" i="12"/>
  <c r="CQ84" i="12"/>
  <c r="CP84" i="12"/>
  <c r="CO84" i="12"/>
  <c r="CN84" i="12"/>
  <c r="CM84" i="12"/>
  <c r="CL84" i="12"/>
  <c r="CK84" i="12"/>
  <c r="CJ84" i="12"/>
  <c r="CI84" i="12"/>
  <c r="CH84" i="12"/>
  <c r="CG84" i="12"/>
  <c r="CF84" i="12"/>
  <c r="C84" i="12"/>
  <c r="B84" i="12"/>
  <c r="DC84" i="12" s="1"/>
  <c r="DY83" i="12"/>
  <c r="DX83" i="12"/>
  <c r="DW83" i="12"/>
  <c r="DV83" i="12"/>
  <c r="DU83" i="12"/>
  <c r="DT83" i="12"/>
  <c r="DS83" i="12"/>
  <c r="DR83" i="12"/>
  <c r="DQ83" i="12"/>
  <c r="DP83" i="12"/>
  <c r="DO83" i="12"/>
  <c r="DN83" i="12"/>
  <c r="DM83" i="12"/>
  <c r="DL83" i="12"/>
  <c r="DK83" i="12"/>
  <c r="DJ83" i="12"/>
  <c r="DI83" i="12"/>
  <c r="DH83" i="12"/>
  <c r="DG83" i="12"/>
  <c r="DF83" i="12"/>
  <c r="CY83" i="12"/>
  <c r="CX83" i="12"/>
  <c r="CW83" i="12"/>
  <c r="CV83" i="12"/>
  <c r="CU83" i="12"/>
  <c r="CT83" i="12"/>
  <c r="CS83" i="12"/>
  <c r="CR83" i="12"/>
  <c r="CQ83" i="12"/>
  <c r="CP83" i="12"/>
  <c r="CO83" i="12"/>
  <c r="CN83" i="12"/>
  <c r="CM83" i="12"/>
  <c r="CL83" i="12"/>
  <c r="CK83" i="12"/>
  <c r="CJ83" i="12"/>
  <c r="CI83" i="12"/>
  <c r="CH83" i="12"/>
  <c r="CG83" i="12"/>
  <c r="CF83" i="12"/>
  <c r="C83" i="12"/>
  <c r="B83" i="12"/>
  <c r="CE83" i="12" s="1"/>
  <c r="DZ82" i="12"/>
  <c r="DY82" i="12"/>
  <c r="DX82" i="12"/>
  <c r="DW82" i="12"/>
  <c r="DV82" i="12"/>
  <c r="DU82" i="12"/>
  <c r="DT82" i="12"/>
  <c r="DS82" i="12"/>
  <c r="DR82" i="12"/>
  <c r="DQ82" i="12"/>
  <c r="DP82" i="12"/>
  <c r="DO82" i="12"/>
  <c r="DN82" i="12"/>
  <c r="DM82" i="12"/>
  <c r="DL82" i="12"/>
  <c r="DK82" i="12"/>
  <c r="DJ82" i="12"/>
  <c r="DI82" i="12"/>
  <c r="DH82" i="12"/>
  <c r="DG82" i="12"/>
  <c r="DF82" i="12"/>
  <c r="DD82" i="12"/>
  <c r="CZ82" i="12"/>
  <c r="CY82" i="12"/>
  <c r="CX82" i="12"/>
  <c r="CW82" i="12"/>
  <c r="CV82" i="12"/>
  <c r="CU82" i="12"/>
  <c r="CT82" i="12"/>
  <c r="CS82" i="12"/>
  <c r="CR82" i="12"/>
  <c r="CQ82" i="12"/>
  <c r="CP82" i="12"/>
  <c r="CO82" i="12"/>
  <c r="CN82" i="12"/>
  <c r="CM82" i="12"/>
  <c r="CL82" i="12"/>
  <c r="CK82" i="12"/>
  <c r="CJ82" i="12"/>
  <c r="CI82" i="12"/>
  <c r="CH82" i="12"/>
  <c r="CG82" i="12"/>
  <c r="CF82" i="12"/>
  <c r="CC82" i="12"/>
  <c r="CB82" i="12"/>
  <c r="C82" i="12"/>
  <c r="DA82" i="12" s="1"/>
  <c r="B82" i="12"/>
  <c r="DY81" i="12"/>
  <c r="DX81" i="12"/>
  <c r="DW81" i="12"/>
  <c r="DV81" i="12"/>
  <c r="DU81" i="12"/>
  <c r="DT81" i="12"/>
  <c r="DS81" i="12"/>
  <c r="DR81" i="12"/>
  <c r="DQ81" i="12"/>
  <c r="DP81" i="12"/>
  <c r="DO81" i="12"/>
  <c r="DN81" i="12"/>
  <c r="DM81" i="12"/>
  <c r="DL81" i="12"/>
  <c r="DK81" i="12"/>
  <c r="DJ81" i="12"/>
  <c r="DI81" i="12"/>
  <c r="DH81" i="12"/>
  <c r="DG81" i="12"/>
  <c r="DF81" i="12"/>
  <c r="CY81" i="12"/>
  <c r="CX81" i="12"/>
  <c r="CW81" i="12"/>
  <c r="CV81" i="12"/>
  <c r="CU81" i="12"/>
  <c r="CT81" i="12"/>
  <c r="CS81" i="12"/>
  <c r="CR81" i="12"/>
  <c r="CQ81" i="12"/>
  <c r="CP81" i="12"/>
  <c r="CO81" i="12"/>
  <c r="CN81" i="12"/>
  <c r="CM81" i="12"/>
  <c r="CL81" i="12"/>
  <c r="CK81" i="12"/>
  <c r="CJ81" i="12"/>
  <c r="CI81" i="12"/>
  <c r="CH81" i="12"/>
  <c r="CG81" i="12"/>
  <c r="CF81" i="12"/>
  <c r="C81" i="12"/>
  <c r="B81" i="12"/>
  <c r="CB81" i="12" s="1"/>
  <c r="DY80" i="12"/>
  <c r="DX80" i="12"/>
  <c r="DW80" i="12"/>
  <c r="DV80" i="12"/>
  <c r="DU80" i="12"/>
  <c r="DT80" i="12"/>
  <c r="DS80" i="12"/>
  <c r="DR80" i="12"/>
  <c r="DQ80" i="12"/>
  <c r="DP80" i="12"/>
  <c r="DO80" i="12"/>
  <c r="DN80" i="12"/>
  <c r="DM80" i="12"/>
  <c r="DL80" i="12"/>
  <c r="DK80" i="12"/>
  <c r="DJ80" i="12"/>
  <c r="DI80" i="12"/>
  <c r="DH80" i="12"/>
  <c r="DG80" i="12"/>
  <c r="DF80" i="12"/>
  <c r="DD80" i="12"/>
  <c r="DC80" i="12"/>
  <c r="DB80" i="12"/>
  <c r="CY80" i="12"/>
  <c r="CX80" i="12"/>
  <c r="CW80" i="12"/>
  <c r="CV80" i="12"/>
  <c r="CU80" i="12"/>
  <c r="CT80" i="12"/>
  <c r="CS80" i="12"/>
  <c r="CR80" i="12"/>
  <c r="CQ80" i="12"/>
  <c r="CP80" i="12"/>
  <c r="CO80" i="12"/>
  <c r="CN80" i="12"/>
  <c r="CM80" i="12"/>
  <c r="CL80" i="12"/>
  <c r="CK80" i="12"/>
  <c r="CJ80" i="12"/>
  <c r="CI80" i="12"/>
  <c r="CH80" i="12"/>
  <c r="CG80" i="12"/>
  <c r="CF80" i="12"/>
  <c r="CE80" i="12"/>
  <c r="CD80" i="12"/>
  <c r="C80" i="12"/>
  <c r="B80" i="12"/>
  <c r="DE80" i="12" s="1"/>
  <c r="DY79" i="12"/>
  <c r="DX79" i="12"/>
  <c r="DW79" i="12"/>
  <c r="DV79" i="12"/>
  <c r="DU79" i="12"/>
  <c r="DT79" i="12"/>
  <c r="DS79" i="12"/>
  <c r="DR79" i="12"/>
  <c r="DQ79" i="12"/>
  <c r="DP79" i="12"/>
  <c r="DO79" i="12"/>
  <c r="DN79" i="12"/>
  <c r="DM79" i="12"/>
  <c r="DL79" i="12"/>
  <c r="DK79" i="12"/>
  <c r="DJ79" i="12"/>
  <c r="DI79" i="12"/>
  <c r="DH79" i="12"/>
  <c r="DG79" i="12"/>
  <c r="DF79" i="12"/>
  <c r="CY79" i="12"/>
  <c r="CX79" i="12"/>
  <c r="CW79" i="12"/>
  <c r="CV79" i="12"/>
  <c r="CU79" i="12"/>
  <c r="CT79" i="12"/>
  <c r="CS79" i="12"/>
  <c r="CR79" i="12"/>
  <c r="CQ79" i="12"/>
  <c r="CP79" i="12"/>
  <c r="CO79" i="12"/>
  <c r="CN79" i="12"/>
  <c r="CM79" i="12"/>
  <c r="CL79" i="12"/>
  <c r="CK79" i="12"/>
  <c r="CJ79" i="12"/>
  <c r="CI79" i="12"/>
  <c r="CH79" i="12"/>
  <c r="CG79" i="12"/>
  <c r="CF79" i="12"/>
  <c r="C79" i="12"/>
  <c r="B79" i="12"/>
  <c r="CD79" i="12" s="1"/>
  <c r="DY78" i="12"/>
  <c r="DX78" i="12"/>
  <c r="DW78" i="12"/>
  <c r="DV78" i="12"/>
  <c r="DU78" i="12"/>
  <c r="DT78" i="12"/>
  <c r="DS78" i="12"/>
  <c r="DR78" i="12"/>
  <c r="DQ78" i="12"/>
  <c r="DP78" i="12"/>
  <c r="DO78" i="12"/>
  <c r="DN78" i="12"/>
  <c r="DM78" i="12"/>
  <c r="DL78" i="12"/>
  <c r="DK78" i="12"/>
  <c r="DJ78" i="12"/>
  <c r="DI78" i="12"/>
  <c r="DH78" i="12"/>
  <c r="DG78" i="12"/>
  <c r="DF78" i="12"/>
  <c r="CY78" i="12"/>
  <c r="CX78" i="12"/>
  <c r="CW78" i="12"/>
  <c r="CV78" i="12"/>
  <c r="CU78" i="12"/>
  <c r="CT78" i="12"/>
  <c r="CS78" i="12"/>
  <c r="CR78" i="12"/>
  <c r="CQ78" i="12"/>
  <c r="CP78" i="12"/>
  <c r="CO78" i="12"/>
  <c r="CN78" i="12"/>
  <c r="CM78" i="12"/>
  <c r="CL78" i="12"/>
  <c r="CK78" i="12"/>
  <c r="CJ78" i="12"/>
  <c r="CI78" i="12"/>
  <c r="CH78" i="12"/>
  <c r="CG78" i="12"/>
  <c r="CF78" i="12"/>
  <c r="C78" i="12"/>
  <c r="B78" i="12"/>
  <c r="DZ78" i="12" s="1"/>
  <c r="DY73" i="12"/>
  <c r="DX73" i="12"/>
  <c r="DW73" i="12"/>
  <c r="DV73" i="12"/>
  <c r="DU73" i="12"/>
  <c r="DT73" i="12"/>
  <c r="DS73" i="12"/>
  <c r="DR73" i="12"/>
  <c r="DQ73" i="12"/>
  <c r="DP73" i="12"/>
  <c r="DO73" i="12"/>
  <c r="DN73" i="12"/>
  <c r="DM73" i="12"/>
  <c r="DL73" i="12"/>
  <c r="DK73" i="12"/>
  <c r="DJ73" i="12"/>
  <c r="DI73" i="12"/>
  <c r="DH73" i="12"/>
  <c r="DG73" i="12"/>
  <c r="DF73" i="12"/>
  <c r="CY73" i="12"/>
  <c r="CX73" i="12"/>
  <c r="CW73" i="12"/>
  <c r="CV73" i="12"/>
  <c r="CU73" i="12"/>
  <c r="CT73" i="12"/>
  <c r="CS73" i="12"/>
  <c r="CR73" i="12"/>
  <c r="CQ73" i="12"/>
  <c r="CP73" i="12"/>
  <c r="CO73" i="12"/>
  <c r="CN73" i="12"/>
  <c r="CM73" i="12"/>
  <c r="CL73" i="12"/>
  <c r="CK73" i="12"/>
  <c r="CJ73" i="12"/>
  <c r="CI73" i="12"/>
  <c r="CH73" i="12"/>
  <c r="CG73" i="12"/>
  <c r="CF73" i="12"/>
  <c r="C73" i="12"/>
  <c r="B73" i="12"/>
  <c r="DE73" i="12" s="1"/>
  <c r="DY72" i="12"/>
  <c r="DX72" i="12"/>
  <c r="DW72" i="12"/>
  <c r="DV72" i="12"/>
  <c r="DU72" i="12"/>
  <c r="DT72" i="12"/>
  <c r="DS72" i="12"/>
  <c r="DR72" i="12"/>
  <c r="DQ72" i="12"/>
  <c r="DP72" i="12"/>
  <c r="DO72" i="12"/>
  <c r="DN72" i="12"/>
  <c r="DM72" i="12"/>
  <c r="DL72" i="12"/>
  <c r="DK72" i="12"/>
  <c r="DJ72" i="12"/>
  <c r="DI72" i="12"/>
  <c r="DH72" i="12"/>
  <c r="DG72" i="12"/>
  <c r="DF72" i="12"/>
  <c r="CY72" i="12"/>
  <c r="CX72" i="12"/>
  <c r="CW72" i="12"/>
  <c r="CV72" i="12"/>
  <c r="CU72" i="12"/>
  <c r="CT72" i="12"/>
  <c r="CS72" i="12"/>
  <c r="CR72" i="12"/>
  <c r="CQ72" i="12"/>
  <c r="CP72" i="12"/>
  <c r="CO72" i="12"/>
  <c r="CN72" i="12"/>
  <c r="CM72" i="12"/>
  <c r="CL72" i="12"/>
  <c r="CK72" i="12"/>
  <c r="CJ72" i="12"/>
  <c r="CI72" i="12"/>
  <c r="CH72" i="12"/>
  <c r="CG72" i="12"/>
  <c r="CF72" i="12"/>
  <c r="C72" i="12"/>
  <c r="B72" i="12"/>
  <c r="DE72" i="12" s="1"/>
  <c r="DY71" i="12"/>
  <c r="DX71" i="12"/>
  <c r="DW71" i="12"/>
  <c r="DV71" i="12"/>
  <c r="DU71" i="12"/>
  <c r="DT71" i="12"/>
  <c r="DS71" i="12"/>
  <c r="DR71" i="12"/>
  <c r="DQ71" i="12"/>
  <c r="DP71" i="12"/>
  <c r="DO71" i="12"/>
  <c r="DN71" i="12"/>
  <c r="DM71" i="12"/>
  <c r="DL71" i="12"/>
  <c r="DK71" i="12"/>
  <c r="DJ71" i="12"/>
  <c r="DI71" i="12"/>
  <c r="DH71" i="12"/>
  <c r="DG71" i="12"/>
  <c r="DF71" i="12"/>
  <c r="CY71" i="12"/>
  <c r="CX71" i="12"/>
  <c r="CW71" i="12"/>
  <c r="CV71" i="12"/>
  <c r="CU71" i="12"/>
  <c r="CT71" i="12"/>
  <c r="CS71" i="12"/>
  <c r="CR71" i="12"/>
  <c r="CQ71" i="12"/>
  <c r="CP71" i="12"/>
  <c r="CO71" i="12"/>
  <c r="CN71" i="12"/>
  <c r="CM71" i="12"/>
  <c r="CL71" i="12"/>
  <c r="CK71" i="12"/>
  <c r="CJ71" i="12"/>
  <c r="CI71" i="12"/>
  <c r="CH71" i="12"/>
  <c r="CG71" i="12"/>
  <c r="CF71" i="12"/>
  <c r="C71" i="12"/>
  <c r="B71" i="12"/>
  <c r="DE71" i="12" s="1"/>
  <c r="DY70" i="12"/>
  <c r="DX70" i="12"/>
  <c r="DW70" i="12"/>
  <c r="DV70" i="12"/>
  <c r="DU70" i="12"/>
  <c r="DT70" i="12"/>
  <c r="DS70" i="12"/>
  <c r="DR70" i="12"/>
  <c r="DQ70" i="12"/>
  <c r="DP70" i="12"/>
  <c r="DO70" i="12"/>
  <c r="DN70" i="12"/>
  <c r="DM70" i="12"/>
  <c r="DL70" i="12"/>
  <c r="DK70" i="12"/>
  <c r="DJ70" i="12"/>
  <c r="DI70" i="12"/>
  <c r="DH70" i="12"/>
  <c r="DG70" i="12"/>
  <c r="DF70" i="12"/>
  <c r="CY70" i="12"/>
  <c r="CX70" i="12"/>
  <c r="CW70" i="12"/>
  <c r="CV70" i="12"/>
  <c r="CU70" i="12"/>
  <c r="CT70" i="12"/>
  <c r="CS70" i="12"/>
  <c r="CR70" i="12"/>
  <c r="CQ70" i="12"/>
  <c r="CP70" i="12"/>
  <c r="CO70" i="12"/>
  <c r="CN70" i="12"/>
  <c r="CM70" i="12"/>
  <c r="CL70" i="12"/>
  <c r="CK70" i="12"/>
  <c r="CJ70" i="12"/>
  <c r="CI70" i="12"/>
  <c r="CH70" i="12"/>
  <c r="CG70" i="12"/>
  <c r="CF70" i="12"/>
  <c r="C70" i="12"/>
  <c r="B70" i="12"/>
  <c r="DZ70" i="12" s="1"/>
  <c r="DY69" i="12"/>
  <c r="DX69" i="12"/>
  <c r="DW69" i="12"/>
  <c r="DV69" i="12"/>
  <c r="DU69" i="12"/>
  <c r="DT69" i="12"/>
  <c r="DS69" i="12"/>
  <c r="DR69" i="12"/>
  <c r="DQ69" i="12"/>
  <c r="DP69" i="12"/>
  <c r="DO69" i="12"/>
  <c r="DN69" i="12"/>
  <c r="DM69" i="12"/>
  <c r="DL69" i="12"/>
  <c r="DK69" i="12"/>
  <c r="DJ69" i="12"/>
  <c r="DI69" i="12"/>
  <c r="DH69" i="12"/>
  <c r="DG69" i="12"/>
  <c r="DF69" i="12"/>
  <c r="CY69" i="12"/>
  <c r="CX69" i="12"/>
  <c r="CW69" i="12"/>
  <c r="CV69" i="12"/>
  <c r="CU69" i="12"/>
  <c r="CT69" i="12"/>
  <c r="CS69" i="12"/>
  <c r="CR69" i="12"/>
  <c r="CQ69" i="12"/>
  <c r="CP69" i="12"/>
  <c r="CO69" i="12"/>
  <c r="CN69" i="12"/>
  <c r="CM69" i="12"/>
  <c r="CL69" i="12"/>
  <c r="CK69" i="12"/>
  <c r="CJ69" i="12"/>
  <c r="CI69" i="12"/>
  <c r="CH69" i="12"/>
  <c r="CG69" i="12"/>
  <c r="CF69" i="12"/>
  <c r="C69" i="12"/>
  <c r="B69" i="12"/>
  <c r="CC69" i="12" s="1"/>
  <c r="DY68" i="12"/>
  <c r="DX68" i="12"/>
  <c r="DW68" i="12"/>
  <c r="DV68" i="12"/>
  <c r="DU68" i="12"/>
  <c r="DT68" i="12"/>
  <c r="DS68" i="12"/>
  <c r="DR68" i="12"/>
  <c r="DQ68" i="12"/>
  <c r="DP68" i="12"/>
  <c r="DO68" i="12"/>
  <c r="DN68" i="12"/>
  <c r="DM68" i="12"/>
  <c r="DL68" i="12"/>
  <c r="DK68" i="12"/>
  <c r="DJ68" i="12"/>
  <c r="DI68" i="12"/>
  <c r="DH68" i="12"/>
  <c r="DG68" i="12"/>
  <c r="DF68" i="12"/>
  <c r="CY68" i="12"/>
  <c r="CX68" i="12"/>
  <c r="CW68" i="12"/>
  <c r="CV68" i="12"/>
  <c r="CU68" i="12"/>
  <c r="CT68" i="12"/>
  <c r="CS68" i="12"/>
  <c r="CR68" i="12"/>
  <c r="CQ68" i="12"/>
  <c r="CP68" i="12"/>
  <c r="CO68" i="12"/>
  <c r="CN68" i="12"/>
  <c r="CM68" i="12"/>
  <c r="CL68" i="12"/>
  <c r="CK68" i="12"/>
  <c r="CJ68" i="12"/>
  <c r="CI68" i="12"/>
  <c r="CH68" i="12"/>
  <c r="CG68" i="12"/>
  <c r="CF68" i="12"/>
  <c r="C68" i="12"/>
  <c r="B68" i="12"/>
  <c r="DC68" i="12" s="1"/>
  <c r="DY67" i="12"/>
  <c r="DX67" i="12"/>
  <c r="DW67" i="12"/>
  <c r="DV67" i="12"/>
  <c r="DU67" i="12"/>
  <c r="DT67" i="12"/>
  <c r="DS67" i="12"/>
  <c r="DR67" i="12"/>
  <c r="DQ67" i="12"/>
  <c r="DP67" i="12"/>
  <c r="DO67" i="12"/>
  <c r="DN67" i="12"/>
  <c r="DM67" i="12"/>
  <c r="DL67" i="12"/>
  <c r="DK67" i="12"/>
  <c r="DJ67" i="12"/>
  <c r="DI67" i="12"/>
  <c r="DH67" i="12"/>
  <c r="DG67" i="12"/>
  <c r="DF67" i="12"/>
  <c r="CY67" i="12"/>
  <c r="CX67" i="12"/>
  <c r="CW67" i="12"/>
  <c r="CV67" i="12"/>
  <c r="CU67" i="12"/>
  <c r="CT67" i="12"/>
  <c r="CS67" i="12"/>
  <c r="CR67" i="12"/>
  <c r="CQ67" i="12"/>
  <c r="CP67" i="12"/>
  <c r="CO67" i="12"/>
  <c r="CN67" i="12"/>
  <c r="CM67" i="12"/>
  <c r="CL67" i="12"/>
  <c r="CK67" i="12"/>
  <c r="CJ67" i="12"/>
  <c r="CI67" i="12"/>
  <c r="CH67" i="12"/>
  <c r="CG67" i="12"/>
  <c r="CF67" i="12"/>
  <c r="C67" i="12"/>
  <c r="B67" i="12"/>
  <c r="DY66" i="12"/>
  <c r="DX66" i="12"/>
  <c r="DW66" i="12"/>
  <c r="DV66" i="12"/>
  <c r="DU66" i="12"/>
  <c r="DT66" i="12"/>
  <c r="DS66" i="12"/>
  <c r="DR66" i="12"/>
  <c r="DQ66" i="12"/>
  <c r="DP66" i="12"/>
  <c r="DO66" i="12"/>
  <c r="DN66" i="12"/>
  <c r="DM66" i="12"/>
  <c r="DL66" i="12"/>
  <c r="DK66" i="12"/>
  <c r="DJ66" i="12"/>
  <c r="DI66" i="12"/>
  <c r="DH66" i="12"/>
  <c r="DG66" i="12"/>
  <c r="DF66" i="12"/>
  <c r="CY66" i="12"/>
  <c r="CX66" i="12"/>
  <c r="CW66" i="12"/>
  <c r="CV66" i="12"/>
  <c r="CU66" i="12"/>
  <c r="CT66" i="12"/>
  <c r="CS66" i="12"/>
  <c r="CR66" i="12"/>
  <c r="CQ66" i="12"/>
  <c r="CP66" i="12"/>
  <c r="CO66" i="12"/>
  <c r="CN66" i="12"/>
  <c r="CM66" i="12"/>
  <c r="CL66" i="12"/>
  <c r="CK66" i="12"/>
  <c r="CJ66" i="12"/>
  <c r="CI66" i="12"/>
  <c r="CH66" i="12"/>
  <c r="CG66" i="12"/>
  <c r="CF66" i="12"/>
  <c r="C66" i="12"/>
  <c r="B66" i="12"/>
  <c r="DC66" i="12" s="1"/>
  <c r="DY65" i="12"/>
  <c r="DX65" i="12"/>
  <c r="DW65" i="12"/>
  <c r="DV65" i="12"/>
  <c r="DU65" i="12"/>
  <c r="DT65" i="12"/>
  <c r="DS65" i="12"/>
  <c r="DR65" i="12"/>
  <c r="DQ65" i="12"/>
  <c r="DP65" i="12"/>
  <c r="DO65" i="12"/>
  <c r="DN65" i="12"/>
  <c r="DM65" i="12"/>
  <c r="DL65" i="12"/>
  <c r="DK65" i="12"/>
  <c r="DJ65" i="12"/>
  <c r="DI65" i="12"/>
  <c r="DH65" i="12"/>
  <c r="DG65" i="12"/>
  <c r="DF65" i="12"/>
  <c r="CY65" i="12"/>
  <c r="CX65" i="12"/>
  <c r="CW65" i="12"/>
  <c r="CV65" i="12"/>
  <c r="CU65" i="12"/>
  <c r="CT65" i="12"/>
  <c r="CS65" i="12"/>
  <c r="CR65" i="12"/>
  <c r="CQ65" i="12"/>
  <c r="CP65" i="12"/>
  <c r="CO65" i="12"/>
  <c r="CN65" i="12"/>
  <c r="CM65" i="12"/>
  <c r="CL65" i="12"/>
  <c r="CK65" i="12"/>
  <c r="CJ65" i="12"/>
  <c r="CI65" i="12"/>
  <c r="CH65" i="12"/>
  <c r="CG65" i="12"/>
  <c r="CF65" i="12"/>
  <c r="C65" i="12"/>
  <c r="B65" i="12"/>
  <c r="DE65" i="12" s="1"/>
  <c r="DY64" i="12"/>
  <c r="DX64" i="12"/>
  <c r="DW64" i="12"/>
  <c r="DV64" i="12"/>
  <c r="DU64" i="12"/>
  <c r="DT64" i="12"/>
  <c r="DS64" i="12"/>
  <c r="DR64" i="12"/>
  <c r="DQ64" i="12"/>
  <c r="DP64" i="12"/>
  <c r="DO64" i="12"/>
  <c r="DN64" i="12"/>
  <c r="DM64" i="12"/>
  <c r="DL64" i="12"/>
  <c r="DK64" i="12"/>
  <c r="DJ64" i="12"/>
  <c r="DI64" i="12"/>
  <c r="DH64" i="12"/>
  <c r="DG64" i="12"/>
  <c r="DF64" i="12"/>
  <c r="CY64" i="12"/>
  <c r="CX64" i="12"/>
  <c r="CW64" i="12"/>
  <c r="CV64" i="12"/>
  <c r="CU64" i="12"/>
  <c r="CT64" i="12"/>
  <c r="CS64" i="12"/>
  <c r="CR64" i="12"/>
  <c r="CQ64" i="12"/>
  <c r="CP64" i="12"/>
  <c r="CO64" i="12"/>
  <c r="CN64" i="12"/>
  <c r="CM64" i="12"/>
  <c r="CL64" i="12"/>
  <c r="CK64" i="12"/>
  <c r="CJ64" i="12"/>
  <c r="CI64" i="12"/>
  <c r="CH64" i="12"/>
  <c r="CG64" i="12"/>
  <c r="CF64" i="12"/>
  <c r="C64" i="12"/>
  <c r="B64" i="12"/>
  <c r="DZ64" i="12" s="1"/>
  <c r="DY63" i="12"/>
  <c r="DX63" i="12"/>
  <c r="DW63" i="12"/>
  <c r="DV63" i="12"/>
  <c r="DU63" i="12"/>
  <c r="DT63" i="12"/>
  <c r="DS63" i="12"/>
  <c r="DR63" i="12"/>
  <c r="DQ63" i="12"/>
  <c r="DP63" i="12"/>
  <c r="DO63" i="12"/>
  <c r="DN63" i="12"/>
  <c r="DM63" i="12"/>
  <c r="DL63" i="12"/>
  <c r="DK63" i="12"/>
  <c r="DJ63" i="12"/>
  <c r="DI63" i="12"/>
  <c r="DH63" i="12"/>
  <c r="DG63" i="12"/>
  <c r="DF63" i="12"/>
  <c r="CY63" i="12"/>
  <c r="CX63" i="12"/>
  <c r="CW63" i="12"/>
  <c r="CV63" i="12"/>
  <c r="CU63" i="12"/>
  <c r="CT63" i="12"/>
  <c r="CS63" i="12"/>
  <c r="CR63" i="12"/>
  <c r="CQ63" i="12"/>
  <c r="CP63" i="12"/>
  <c r="CO63" i="12"/>
  <c r="CN63" i="12"/>
  <c r="CM63" i="12"/>
  <c r="CL63" i="12"/>
  <c r="CK63" i="12"/>
  <c r="CJ63" i="12"/>
  <c r="CI63" i="12"/>
  <c r="CH63" i="12"/>
  <c r="CG63" i="12"/>
  <c r="CF63" i="12"/>
  <c r="C63" i="12"/>
  <c r="CA63" i="12" s="1"/>
  <c r="B63" i="12"/>
  <c r="DB63" i="12" s="1"/>
  <c r="DY62" i="12"/>
  <c r="DX62" i="12"/>
  <c r="DW62" i="12"/>
  <c r="DV62" i="12"/>
  <c r="DU62" i="12"/>
  <c r="DT62" i="12"/>
  <c r="DS62" i="12"/>
  <c r="DR62" i="12"/>
  <c r="DQ62" i="12"/>
  <c r="DP62" i="12"/>
  <c r="DO62" i="12"/>
  <c r="DN62" i="12"/>
  <c r="DM62" i="12"/>
  <c r="DL62" i="12"/>
  <c r="DK62" i="12"/>
  <c r="DJ62" i="12"/>
  <c r="DI62" i="12"/>
  <c r="DH62" i="12"/>
  <c r="DG62" i="12"/>
  <c r="DF62" i="12"/>
  <c r="CY62" i="12"/>
  <c r="CX62" i="12"/>
  <c r="CW62" i="12"/>
  <c r="CV62" i="12"/>
  <c r="CU62" i="12"/>
  <c r="CT62" i="12"/>
  <c r="CS62" i="12"/>
  <c r="CR62" i="12"/>
  <c r="CQ62" i="12"/>
  <c r="CP62" i="12"/>
  <c r="CO62" i="12"/>
  <c r="CN62" i="12"/>
  <c r="CM62" i="12"/>
  <c r="CL62" i="12"/>
  <c r="CK62" i="12"/>
  <c r="CJ62" i="12"/>
  <c r="CI62" i="12"/>
  <c r="CH62" i="12"/>
  <c r="CG62" i="12"/>
  <c r="CF62" i="12"/>
  <c r="CE62" i="12"/>
  <c r="C62" i="12"/>
  <c r="B62" i="12"/>
  <c r="DZ62" i="12" s="1"/>
  <c r="DY61" i="12"/>
  <c r="DX61" i="12"/>
  <c r="DW61" i="12"/>
  <c r="DV61" i="12"/>
  <c r="DU61" i="12"/>
  <c r="DT61" i="12"/>
  <c r="DS61" i="12"/>
  <c r="DR61" i="12"/>
  <c r="DQ61" i="12"/>
  <c r="DP61" i="12"/>
  <c r="DO61" i="12"/>
  <c r="DN61" i="12"/>
  <c r="DM61" i="12"/>
  <c r="DL61" i="12"/>
  <c r="DK61" i="12"/>
  <c r="DJ61" i="12"/>
  <c r="DI61" i="12"/>
  <c r="DH61" i="12"/>
  <c r="DG61" i="12"/>
  <c r="DF61" i="12"/>
  <c r="CY61" i="12"/>
  <c r="CX61" i="12"/>
  <c r="CW61" i="12"/>
  <c r="CV61" i="12"/>
  <c r="CU61" i="12"/>
  <c r="CT61" i="12"/>
  <c r="CS61" i="12"/>
  <c r="CR61" i="12"/>
  <c r="CQ61" i="12"/>
  <c r="CP61" i="12"/>
  <c r="CO61" i="12"/>
  <c r="CN61" i="12"/>
  <c r="CM61" i="12"/>
  <c r="CL61" i="12"/>
  <c r="CK61" i="12"/>
  <c r="CJ61" i="12"/>
  <c r="CI61" i="12"/>
  <c r="CH61" i="12"/>
  <c r="CG61" i="12"/>
  <c r="CF61" i="12"/>
  <c r="C61" i="12"/>
  <c r="B61" i="12"/>
  <c r="DE61" i="12" s="1"/>
  <c r="DY60" i="12"/>
  <c r="DX60" i="12"/>
  <c r="DW60" i="12"/>
  <c r="DV60" i="12"/>
  <c r="DU60" i="12"/>
  <c r="DT60" i="12"/>
  <c r="DS60" i="12"/>
  <c r="DR60" i="12"/>
  <c r="DQ60" i="12"/>
  <c r="DP60" i="12"/>
  <c r="DO60" i="12"/>
  <c r="DN60" i="12"/>
  <c r="DM60" i="12"/>
  <c r="DL60" i="12"/>
  <c r="DK60" i="12"/>
  <c r="DJ60" i="12"/>
  <c r="DI60" i="12"/>
  <c r="DH60" i="12"/>
  <c r="DG60" i="12"/>
  <c r="DF60" i="12"/>
  <c r="CY60" i="12"/>
  <c r="CX60" i="12"/>
  <c r="CW60" i="12"/>
  <c r="CV60" i="12"/>
  <c r="CU60" i="12"/>
  <c r="CT60" i="12"/>
  <c r="CS60" i="12"/>
  <c r="CR60" i="12"/>
  <c r="CQ60" i="12"/>
  <c r="CP60" i="12"/>
  <c r="CO60" i="12"/>
  <c r="CN60" i="12"/>
  <c r="CM60" i="12"/>
  <c r="CL60" i="12"/>
  <c r="CK60" i="12"/>
  <c r="CJ60" i="12"/>
  <c r="CI60" i="12"/>
  <c r="CH60" i="12"/>
  <c r="CG60" i="12"/>
  <c r="CF60" i="12"/>
  <c r="C60" i="12"/>
  <c r="B60" i="12"/>
  <c r="DE60" i="12" s="1"/>
  <c r="DY59" i="12"/>
  <c r="DX59" i="12"/>
  <c r="DW59" i="12"/>
  <c r="DV59" i="12"/>
  <c r="DU59" i="12"/>
  <c r="DT59" i="12"/>
  <c r="DS59" i="12"/>
  <c r="DR59" i="12"/>
  <c r="DQ59" i="12"/>
  <c r="DP59" i="12"/>
  <c r="DO59" i="12"/>
  <c r="DN59" i="12"/>
  <c r="DM59" i="12"/>
  <c r="DL59" i="12"/>
  <c r="DK59" i="12"/>
  <c r="DJ59" i="12"/>
  <c r="DI59" i="12"/>
  <c r="DH59" i="12"/>
  <c r="DG59" i="12"/>
  <c r="DF59" i="12"/>
  <c r="CZ59" i="12"/>
  <c r="CY59" i="12"/>
  <c r="CX59" i="12"/>
  <c r="CW59" i="12"/>
  <c r="CV59" i="12"/>
  <c r="CU59" i="12"/>
  <c r="CT59" i="12"/>
  <c r="CS59" i="12"/>
  <c r="CR59" i="12"/>
  <c r="CQ59" i="12"/>
  <c r="CP59" i="12"/>
  <c r="CO59" i="12"/>
  <c r="CN59" i="12"/>
  <c r="CM59" i="12"/>
  <c r="CL59" i="12"/>
  <c r="CK59" i="12"/>
  <c r="CJ59" i="12"/>
  <c r="CI59" i="12"/>
  <c r="CH59" i="12"/>
  <c r="CG59" i="12"/>
  <c r="CF59" i="12"/>
  <c r="CB59" i="12"/>
  <c r="C59" i="12"/>
  <c r="B59" i="12"/>
  <c r="DE59" i="12" s="1"/>
  <c r="DY58" i="12"/>
  <c r="DX58" i="12"/>
  <c r="DW58" i="12"/>
  <c r="DV58" i="12"/>
  <c r="DU58" i="12"/>
  <c r="DT58" i="12"/>
  <c r="DS58" i="12"/>
  <c r="DR58" i="12"/>
  <c r="DQ58" i="12"/>
  <c r="DP58" i="12"/>
  <c r="DO58" i="12"/>
  <c r="DN58" i="12"/>
  <c r="DM58" i="12"/>
  <c r="DL58" i="12"/>
  <c r="DK58" i="12"/>
  <c r="DJ58" i="12"/>
  <c r="DI58" i="12"/>
  <c r="DH58" i="12"/>
  <c r="DG58" i="12"/>
  <c r="DF58" i="12"/>
  <c r="CY58" i="12"/>
  <c r="CX58" i="12"/>
  <c r="CW58" i="12"/>
  <c r="CV58" i="12"/>
  <c r="CU58" i="12"/>
  <c r="CT58" i="12"/>
  <c r="CS58" i="12"/>
  <c r="CR58" i="12"/>
  <c r="CQ58" i="12"/>
  <c r="CP58" i="12"/>
  <c r="CO58" i="12"/>
  <c r="CN58" i="12"/>
  <c r="CM58" i="12"/>
  <c r="CL58" i="12"/>
  <c r="CK58" i="12"/>
  <c r="CJ58" i="12"/>
  <c r="CI58" i="12"/>
  <c r="CH58" i="12"/>
  <c r="CG58" i="12"/>
  <c r="CF58" i="12"/>
  <c r="C58" i="12"/>
  <c r="B58" i="12"/>
  <c r="DE58" i="12" s="1"/>
  <c r="DY57" i="12"/>
  <c r="DX57" i="12"/>
  <c r="DW57" i="12"/>
  <c r="DV57" i="12"/>
  <c r="DU57" i="12"/>
  <c r="DT57" i="12"/>
  <c r="DS57" i="12"/>
  <c r="DR57" i="12"/>
  <c r="DQ57" i="12"/>
  <c r="DP57" i="12"/>
  <c r="DO57" i="12"/>
  <c r="DN57" i="12"/>
  <c r="DM57" i="12"/>
  <c r="DL57" i="12"/>
  <c r="DK57" i="12"/>
  <c r="DJ57" i="12"/>
  <c r="DI57" i="12"/>
  <c r="DH57" i="12"/>
  <c r="DG57" i="12"/>
  <c r="DF57" i="12"/>
  <c r="CY57" i="12"/>
  <c r="CX57" i="12"/>
  <c r="CW57" i="12"/>
  <c r="CV57" i="12"/>
  <c r="CU57" i="12"/>
  <c r="CT57" i="12"/>
  <c r="CS57" i="12"/>
  <c r="CR57" i="12"/>
  <c r="CQ57" i="12"/>
  <c r="CP57" i="12"/>
  <c r="CO57" i="12"/>
  <c r="CN57" i="12"/>
  <c r="CM57" i="12"/>
  <c r="CL57" i="12"/>
  <c r="CK57" i="12"/>
  <c r="CJ57" i="12"/>
  <c r="CI57" i="12"/>
  <c r="CH57" i="12"/>
  <c r="CG57" i="12"/>
  <c r="CF57" i="12"/>
  <c r="C57" i="12"/>
  <c r="B57" i="12"/>
  <c r="DY56" i="12"/>
  <c r="DX56" i="12"/>
  <c r="DW56" i="12"/>
  <c r="DV56" i="12"/>
  <c r="DU56" i="12"/>
  <c r="DT56" i="12"/>
  <c r="DS56" i="12"/>
  <c r="DR56" i="12"/>
  <c r="DQ56" i="12"/>
  <c r="DP56" i="12"/>
  <c r="DO56" i="12"/>
  <c r="DN56" i="12"/>
  <c r="DM56" i="12"/>
  <c r="DL56" i="12"/>
  <c r="DK56" i="12"/>
  <c r="DJ56" i="12"/>
  <c r="DI56" i="12"/>
  <c r="DH56" i="12"/>
  <c r="DG56" i="12"/>
  <c r="DF56" i="12"/>
  <c r="DD56" i="12"/>
  <c r="DC56" i="12"/>
  <c r="CY56" i="12"/>
  <c r="CX56" i="12"/>
  <c r="CW56" i="12"/>
  <c r="CV56" i="12"/>
  <c r="CU56" i="12"/>
  <c r="CT56" i="12"/>
  <c r="CS56" i="12"/>
  <c r="CR56" i="12"/>
  <c r="CQ56" i="12"/>
  <c r="CP56" i="12"/>
  <c r="CO56" i="12"/>
  <c r="CN56" i="12"/>
  <c r="CM56" i="12"/>
  <c r="CL56" i="12"/>
  <c r="CK56" i="12"/>
  <c r="CJ56" i="12"/>
  <c r="CI56" i="12"/>
  <c r="CH56" i="12"/>
  <c r="CG56" i="12"/>
  <c r="CF56" i="12"/>
  <c r="CE56" i="12"/>
  <c r="CD56" i="12"/>
  <c r="C56" i="12"/>
  <c r="B56" i="12"/>
  <c r="DE56" i="12" s="1"/>
  <c r="DY51" i="12"/>
  <c r="DX51" i="12"/>
  <c r="DW51" i="12"/>
  <c r="DV51" i="12"/>
  <c r="DU51" i="12"/>
  <c r="DT51" i="12"/>
  <c r="DS51" i="12"/>
  <c r="DR51" i="12"/>
  <c r="DQ51" i="12"/>
  <c r="DP51" i="12"/>
  <c r="DO51" i="12"/>
  <c r="DN51" i="12"/>
  <c r="DM51" i="12"/>
  <c r="DL51" i="12"/>
  <c r="DK51" i="12"/>
  <c r="DJ51" i="12"/>
  <c r="DI51" i="12"/>
  <c r="DH51" i="12"/>
  <c r="DG51" i="12"/>
  <c r="DF51" i="12"/>
  <c r="CY51" i="12"/>
  <c r="CX51" i="12"/>
  <c r="CW51" i="12"/>
  <c r="CV51" i="12"/>
  <c r="CU51" i="12"/>
  <c r="CT51" i="12"/>
  <c r="CS51" i="12"/>
  <c r="CR51" i="12"/>
  <c r="CQ51" i="12"/>
  <c r="CP51" i="12"/>
  <c r="CO51" i="12"/>
  <c r="CN51" i="12"/>
  <c r="CM51" i="12"/>
  <c r="CL51" i="12"/>
  <c r="CK51" i="12"/>
  <c r="CJ51" i="12"/>
  <c r="CI51" i="12"/>
  <c r="CH51" i="12"/>
  <c r="CG51" i="12"/>
  <c r="CF51" i="12"/>
  <c r="C51" i="12"/>
  <c r="B51" i="12"/>
  <c r="CE51" i="12" s="1"/>
  <c r="DZ50" i="12"/>
  <c r="DY50" i="12"/>
  <c r="DX50" i="12"/>
  <c r="DW50" i="12"/>
  <c r="DV50" i="12"/>
  <c r="DU50" i="12"/>
  <c r="DT50" i="12"/>
  <c r="DS50" i="12"/>
  <c r="DR50" i="12"/>
  <c r="DQ50" i="12"/>
  <c r="DP50" i="12"/>
  <c r="DO50" i="12"/>
  <c r="DN50" i="12"/>
  <c r="DM50" i="12"/>
  <c r="DL50" i="12"/>
  <c r="DK50" i="12"/>
  <c r="DJ50" i="12"/>
  <c r="DI50" i="12"/>
  <c r="DH50" i="12"/>
  <c r="DG50" i="12"/>
  <c r="DF50" i="12"/>
  <c r="DC50" i="12"/>
  <c r="DB50" i="12"/>
  <c r="DA50" i="12"/>
  <c r="CZ50" i="12"/>
  <c r="CY50" i="12"/>
  <c r="CX50" i="12"/>
  <c r="CW50" i="12"/>
  <c r="CV50" i="12"/>
  <c r="CU50" i="12"/>
  <c r="CT50" i="12"/>
  <c r="CS50" i="12"/>
  <c r="CR50" i="12"/>
  <c r="CQ50" i="12"/>
  <c r="CP50" i="12"/>
  <c r="CO50" i="12"/>
  <c r="CN50" i="12"/>
  <c r="CM50" i="12"/>
  <c r="CL50" i="12"/>
  <c r="CK50" i="12"/>
  <c r="CJ50" i="12"/>
  <c r="CI50" i="12"/>
  <c r="CH50" i="12"/>
  <c r="CG50" i="12"/>
  <c r="CF50" i="12"/>
  <c r="CE50" i="12"/>
  <c r="CD50" i="12"/>
  <c r="CC50" i="12"/>
  <c r="CB50" i="12"/>
  <c r="CA50" i="12"/>
  <c r="C50" i="12"/>
  <c r="B50" i="12"/>
  <c r="DE50" i="12" s="1"/>
  <c r="DY49" i="12"/>
  <c r="DX49" i="12"/>
  <c r="DW49" i="12"/>
  <c r="DV49" i="12"/>
  <c r="DU49" i="12"/>
  <c r="DT49" i="12"/>
  <c r="DS49" i="12"/>
  <c r="DR49" i="12"/>
  <c r="DQ49" i="12"/>
  <c r="DP49" i="12"/>
  <c r="DO49" i="12"/>
  <c r="DN49" i="12"/>
  <c r="DM49" i="12"/>
  <c r="DL49" i="12"/>
  <c r="DK49" i="12"/>
  <c r="DJ49" i="12"/>
  <c r="DI49" i="12"/>
  <c r="DH49" i="12"/>
  <c r="DG49" i="12"/>
  <c r="DF49" i="12"/>
  <c r="CY49" i="12"/>
  <c r="CX49" i="12"/>
  <c r="CW49" i="12"/>
  <c r="CV49" i="12"/>
  <c r="CU49" i="12"/>
  <c r="CT49" i="12"/>
  <c r="CS49" i="12"/>
  <c r="CR49" i="12"/>
  <c r="CQ49" i="12"/>
  <c r="CP49" i="12"/>
  <c r="CO49" i="12"/>
  <c r="CN49" i="12"/>
  <c r="CM49" i="12"/>
  <c r="CL49" i="12"/>
  <c r="CK49" i="12"/>
  <c r="CJ49" i="12"/>
  <c r="CI49" i="12"/>
  <c r="CH49" i="12"/>
  <c r="CG49" i="12"/>
  <c r="CF49" i="12"/>
  <c r="C49" i="12"/>
  <c r="B49" i="12"/>
  <c r="CC49" i="12" s="1"/>
  <c r="DY48" i="12"/>
  <c r="DX48" i="12"/>
  <c r="DW48" i="12"/>
  <c r="DV48" i="12"/>
  <c r="DU48" i="12"/>
  <c r="DT48" i="12"/>
  <c r="DS48" i="12"/>
  <c r="DR48" i="12"/>
  <c r="DQ48" i="12"/>
  <c r="DP48" i="12"/>
  <c r="DO48" i="12"/>
  <c r="DN48" i="12"/>
  <c r="DM48" i="12"/>
  <c r="DL48" i="12"/>
  <c r="DK48" i="12"/>
  <c r="DJ48" i="12"/>
  <c r="DI48" i="12"/>
  <c r="DH48" i="12"/>
  <c r="DG48" i="12"/>
  <c r="DF48" i="12"/>
  <c r="CY48" i="12"/>
  <c r="CX48" i="12"/>
  <c r="CW48" i="12"/>
  <c r="CV48" i="12"/>
  <c r="CU48" i="12"/>
  <c r="CT48" i="12"/>
  <c r="CS48" i="12"/>
  <c r="CR48" i="12"/>
  <c r="CQ48" i="12"/>
  <c r="CP48" i="12"/>
  <c r="CO48" i="12"/>
  <c r="CN48" i="12"/>
  <c r="CM48" i="12"/>
  <c r="CL48" i="12"/>
  <c r="CK48" i="12"/>
  <c r="CJ48" i="12"/>
  <c r="CI48" i="12"/>
  <c r="CH48" i="12"/>
  <c r="CG48" i="12"/>
  <c r="CF48" i="12"/>
  <c r="C48" i="12"/>
  <c r="B48" i="12"/>
  <c r="CD48" i="12" s="1"/>
  <c r="DY47" i="12"/>
  <c r="DX47" i="12"/>
  <c r="DW47" i="12"/>
  <c r="DV47" i="12"/>
  <c r="DU47" i="12"/>
  <c r="DT47" i="12"/>
  <c r="DS47" i="12"/>
  <c r="DR47" i="12"/>
  <c r="DQ47" i="12"/>
  <c r="DP47" i="12"/>
  <c r="DO47" i="12"/>
  <c r="DN47" i="12"/>
  <c r="DM47" i="12"/>
  <c r="DL47" i="12"/>
  <c r="DK47" i="12"/>
  <c r="DJ47" i="12"/>
  <c r="DI47" i="12"/>
  <c r="DH47" i="12"/>
  <c r="DG47" i="12"/>
  <c r="DF47" i="12"/>
  <c r="CY47" i="12"/>
  <c r="CX47" i="12"/>
  <c r="CW47" i="12"/>
  <c r="CV47" i="12"/>
  <c r="CU47" i="12"/>
  <c r="CT47" i="12"/>
  <c r="CS47" i="12"/>
  <c r="CR47" i="12"/>
  <c r="CQ47" i="12"/>
  <c r="CP47" i="12"/>
  <c r="CO47" i="12"/>
  <c r="CN47" i="12"/>
  <c r="CM47" i="12"/>
  <c r="CL47" i="12"/>
  <c r="CK47" i="12"/>
  <c r="CJ47" i="12"/>
  <c r="CI47" i="12"/>
  <c r="CH47" i="12"/>
  <c r="CG47" i="12"/>
  <c r="CF47" i="12"/>
  <c r="C47" i="12"/>
  <c r="B47" i="12"/>
  <c r="DC47" i="12" s="1"/>
  <c r="DY46" i="12"/>
  <c r="DX46" i="12"/>
  <c r="DW46" i="12"/>
  <c r="DV46" i="12"/>
  <c r="DU46" i="12"/>
  <c r="DT46" i="12"/>
  <c r="DS46" i="12"/>
  <c r="DR46" i="12"/>
  <c r="DQ46" i="12"/>
  <c r="DP46" i="12"/>
  <c r="DO46" i="12"/>
  <c r="DN46" i="12"/>
  <c r="DM46" i="12"/>
  <c r="DL46" i="12"/>
  <c r="DK46" i="12"/>
  <c r="DJ46" i="12"/>
  <c r="DI46" i="12"/>
  <c r="DH46" i="12"/>
  <c r="DG46" i="12"/>
  <c r="DF46" i="12"/>
  <c r="CY46" i="12"/>
  <c r="CX46" i="12"/>
  <c r="CW46" i="12"/>
  <c r="CV46" i="12"/>
  <c r="CU46" i="12"/>
  <c r="CT46" i="12"/>
  <c r="CS46" i="12"/>
  <c r="CR46" i="12"/>
  <c r="CQ46" i="12"/>
  <c r="CP46" i="12"/>
  <c r="CO46" i="12"/>
  <c r="CN46" i="12"/>
  <c r="CM46" i="12"/>
  <c r="CL46" i="12"/>
  <c r="CK46" i="12"/>
  <c r="CJ46" i="12"/>
  <c r="CI46" i="12"/>
  <c r="CH46" i="12"/>
  <c r="CG46" i="12"/>
  <c r="CF46" i="12"/>
  <c r="C46" i="12"/>
  <c r="B46" i="12"/>
  <c r="CE46" i="12" s="1"/>
  <c r="DY45" i="12"/>
  <c r="DX45" i="12"/>
  <c r="DW45" i="12"/>
  <c r="DV45" i="12"/>
  <c r="DU45" i="12"/>
  <c r="DT45" i="12"/>
  <c r="DS45" i="12"/>
  <c r="DR45" i="12"/>
  <c r="DQ45" i="12"/>
  <c r="DP45" i="12"/>
  <c r="DO45" i="12"/>
  <c r="DN45" i="12"/>
  <c r="DM45" i="12"/>
  <c r="DL45" i="12"/>
  <c r="DK45" i="12"/>
  <c r="DJ45" i="12"/>
  <c r="DI45" i="12"/>
  <c r="DH45" i="12"/>
  <c r="DG45" i="12"/>
  <c r="DF45" i="12"/>
  <c r="CY45" i="12"/>
  <c r="CX45" i="12"/>
  <c r="CW45" i="12"/>
  <c r="CV45" i="12"/>
  <c r="CU45" i="12"/>
  <c r="CT45" i="12"/>
  <c r="CS45" i="12"/>
  <c r="CR45" i="12"/>
  <c r="CQ45" i="12"/>
  <c r="CP45" i="12"/>
  <c r="CO45" i="12"/>
  <c r="CN45" i="12"/>
  <c r="CM45" i="12"/>
  <c r="CL45" i="12"/>
  <c r="CK45" i="12"/>
  <c r="CJ45" i="12"/>
  <c r="CI45" i="12"/>
  <c r="CH45" i="12"/>
  <c r="CG45" i="12"/>
  <c r="CF45" i="12"/>
  <c r="C45" i="12"/>
  <c r="B45" i="12"/>
  <c r="CA45" i="12" s="1"/>
  <c r="DY44" i="12"/>
  <c r="DX44" i="12"/>
  <c r="DW44" i="12"/>
  <c r="DV44" i="12"/>
  <c r="DU44" i="12"/>
  <c r="DT44" i="12"/>
  <c r="DS44" i="12"/>
  <c r="DR44" i="12"/>
  <c r="DQ44" i="12"/>
  <c r="DP44" i="12"/>
  <c r="DO44" i="12"/>
  <c r="DN44" i="12"/>
  <c r="DM44" i="12"/>
  <c r="DL44" i="12"/>
  <c r="DK44" i="12"/>
  <c r="DJ44" i="12"/>
  <c r="DI44" i="12"/>
  <c r="DH44" i="12"/>
  <c r="DG44" i="12"/>
  <c r="DF44" i="12"/>
  <c r="CY44" i="12"/>
  <c r="CX44" i="12"/>
  <c r="CW44" i="12"/>
  <c r="CV44" i="12"/>
  <c r="CU44" i="12"/>
  <c r="CT44" i="12"/>
  <c r="CS44" i="12"/>
  <c r="CR44" i="12"/>
  <c r="CQ44" i="12"/>
  <c r="CP44" i="12"/>
  <c r="CO44" i="12"/>
  <c r="CN44" i="12"/>
  <c r="CM44" i="12"/>
  <c r="CL44" i="12"/>
  <c r="CK44" i="12"/>
  <c r="CJ44" i="12"/>
  <c r="CI44" i="12"/>
  <c r="CH44" i="12"/>
  <c r="CG44" i="12"/>
  <c r="CF44" i="12"/>
  <c r="C44" i="12"/>
  <c r="B44" i="12"/>
  <c r="CZ44" i="12" s="1"/>
  <c r="DY43" i="12"/>
  <c r="DX43" i="12"/>
  <c r="DW43" i="12"/>
  <c r="DV43" i="12"/>
  <c r="DU43" i="12"/>
  <c r="DT43" i="12"/>
  <c r="DS43" i="12"/>
  <c r="DR43" i="12"/>
  <c r="DQ43" i="12"/>
  <c r="DP43" i="12"/>
  <c r="DO43" i="12"/>
  <c r="DN43" i="12"/>
  <c r="DM43" i="12"/>
  <c r="DL43" i="12"/>
  <c r="DK43" i="12"/>
  <c r="DJ43" i="12"/>
  <c r="DI43" i="12"/>
  <c r="DH43" i="12"/>
  <c r="DG43" i="12"/>
  <c r="DF43" i="12"/>
  <c r="CY43" i="12"/>
  <c r="CX43" i="12"/>
  <c r="CW43" i="12"/>
  <c r="CV43" i="12"/>
  <c r="CU43" i="12"/>
  <c r="CT43" i="12"/>
  <c r="CS43" i="12"/>
  <c r="CR43" i="12"/>
  <c r="CQ43" i="12"/>
  <c r="CP43" i="12"/>
  <c r="CO43" i="12"/>
  <c r="CN43" i="12"/>
  <c r="CM43" i="12"/>
  <c r="CL43" i="12"/>
  <c r="CK43" i="12"/>
  <c r="CJ43" i="12"/>
  <c r="CI43" i="12"/>
  <c r="CH43" i="12"/>
  <c r="CG43" i="12"/>
  <c r="CF43" i="12"/>
  <c r="C43" i="12"/>
  <c r="B43" i="12"/>
  <c r="DY42" i="12"/>
  <c r="DX42" i="12"/>
  <c r="DW42" i="12"/>
  <c r="DV42" i="12"/>
  <c r="DU42" i="12"/>
  <c r="DT42" i="12"/>
  <c r="DS42" i="12"/>
  <c r="DR42" i="12"/>
  <c r="DQ42" i="12"/>
  <c r="DP42" i="12"/>
  <c r="DO42" i="12"/>
  <c r="DN42" i="12"/>
  <c r="DM42" i="12"/>
  <c r="DL42" i="12"/>
  <c r="DK42" i="12"/>
  <c r="DJ42" i="12"/>
  <c r="DI42" i="12"/>
  <c r="DH42" i="12"/>
  <c r="DG42" i="12"/>
  <c r="DF42" i="12"/>
  <c r="CY42" i="12"/>
  <c r="CX42" i="12"/>
  <c r="CW42" i="12"/>
  <c r="CV42" i="12"/>
  <c r="CU42" i="12"/>
  <c r="CT42" i="12"/>
  <c r="CS42" i="12"/>
  <c r="CR42" i="12"/>
  <c r="CQ42" i="12"/>
  <c r="CP42" i="12"/>
  <c r="CO42" i="12"/>
  <c r="CN42" i="12"/>
  <c r="CM42" i="12"/>
  <c r="CL42" i="12"/>
  <c r="CK42" i="12"/>
  <c r="CJ42" i="12"/>
  <c r="CI42" i="12"/>
  <c r="CH42" i="12"/>
  <c r="CG42" i="12"/>
  <c r="CF42" i="12"/>
  <c r="CC42" i="12"/>
  <c r="CB42" i="12"/>
  <c r="C42" i="12"/>
  <c r="B42" i="12"/>
  <c r="DY41" i="12"/>
  <c r="DX41" i="12"/>
  <c r="DW41" i="12"/>
  <c r="DV41" i="12"/>
  <c r="DU41" i="12"/>
  <c r="DT41" i="12"/>
  <c r="DS41" i="12"/>
  <c r="DR41" i="12"/>
  <c r="DQ41" i="12"/>
  <c r="DP41" i="12"/>
  <c r="DO41" i="12"/>
  <c r="DN41" i="12"/>
  <c r="DM41" i="12"/>
  <c r="DL41" i="12"/>
  <c r="DK41" i="12"/>
  <c r="DJ41" i="12"/>
  <c r="DI41" i="12"/>
  <c r="DH41" i="12"/>
  <c r="DG41" i="12"/>
  <c r="DF41" i="12"/>
  <c r="DE41" i="12"/>
  <c r="DD41" i="12"/>
  <c r="CY41" i="12"/>
  <c r="CX41" i="12"/>
  <c r="CW41" i="12"/>
  <c r="CV41" i="12"/>
  <c r="CU41" i="12"/>
  <c r="CT41" i="12"/>
  <c r="CS41" i="12"/>
  <c r="CR41" i="12"/>
  <c r="CQ41" i="12"/>
  <c r="CP41" i="12"/>
  <c r="CO41" i="12"/>
  <c r="CN41" i="12"/>
  <c r="CM41" i="12"/>
  <c r="CL41" i="12"/>
  <c r="CK41" i="12"/>
  <c r="CJ41" i="12"/>
  <c r="CI41" i="12"/>
  <c r="CH41" i="12"/>
  <c r="CG41" i="12"/>
  <c r="CF41" i="12"/>
  <c r="CE41" i="12"/>
  <c r="CD41" i="12"/>
  <c r="C41" i="12"/>
  <c r="B41" i="12"/>
  <c r="DC41" i="12" s="1"/>
  <c r="DY40" i="12"/>
  <c r="DX40" i="12"/>
  <c r="DW40" i="12"/>
  <c r="DV40" i="12"/>
  <c r="DU40" i="12"/>
  <c r="DT40" i="12"/>
  <c r="DS40" i="12"/>
  <c r="DR40" i="12"/>
  <c r="DQ40" i="12"/>
  <c r="DP40" i="12"/>
  <c r="DO40" i="12"/>
  <c r="DN40" i="12"/>
  <c r="DM40" i="12"/>
  <c r="DL40" i="12"/>
  <c r="DK40" i="12"/>
  <c r="DJ40" i="12"/>
  <c r="DI40" i="12"/>
  <c r="DH40" i="12"/>
  <c r="DG40" i="12"/>
  <c r="DF40" i="12"/>
  <c r="CY40" i="12"/>
  <c r="CX40" i="12"/>
  <c r="CW40" i="12"/>
  <c r="CV40" i="12"/>
  <c r="CU40" i="12"/>
  <c r="CT40" i="12"/>
  <c r="CS40" i="12"/>
  <c r="CR40" i="12"/>
  <c r="CQ40" i="12"/>
  <c r="CP40" i="12"/>
  <c r="CO40" i="12"/>
  <c r="CN40" i="12"/>
  <c r="CM40" i="12"/>
  <c r="CL40" i="12"/>
  <c r="CK40" i="12"/>
  <c r="CJ40" i="12"/>
  <c r="CI40" i="12"/>
  <c r="CH40" i="12"/>
  <c r="CG40" i="12"/>
  <c r="CF40" i="12"/>
  <c r="C40" i="12"/>
  <c r="B40" i="12"/>
  <c r="DE40" i="12" s="1"/>
  <c r="DY39" i="12"/>
  <c r="DX39" i="12"/>
  <c r="DW39" i="12"/>
  <c r="DV39" i="12"/>
  <c r="DU39" i="12"/>
  <c r="DT39" i="12"/>
  <c r="DS39" i="12"/>
  <c r="DR39" i="12"/>
  <c r="DQ39" i="12"/>
  <c r="DP39" i="12"/>
  <c r="DO39" i="12"/>
  <c r="DN39" i="12"/>
  <c r="DM39" i="12"/>
  <c r="DL39" i="12"/>
  <c r="DK39" i="12"/>
  <c r="DJ39" i="12"/>
  <c r="DI39" i="12"/>
  <c r="DH39" i="12"/>
  <c r="DG39" i="12"/>
  <c r="DF39" i="12"/>
  <c r="CY39" i="12"/>
  <c r="CX39" i="12"/>
  <c r="CW39" i="12"/>
  <c r="CV39" i="12"/>
  <c r="CU39" i="12"/>
  <c r="CT39" i="12"/>
  <c r="CS39" i="12"/>
  <c r="CR39" i="12"/>
  <c r="CQ39" i="12"/>
  <c r="CP39" i="12"/>
  <c r="CO39" i="12"/>
  <c r="CN39" i="12"/>
  <c r="CM39" i="12"/>
  <c r="CL39" i="12"/>
  <c r="CK39" i="12"/>
  <c r="CJ39" i="12"/>
  <c r="CI39" i="12"/>
  <c r="CH39" i="12"/>
  <c r="CG39" i="12"/>
  <c r="CF39" i="12"/>
  <c r="C39" i="12"/>
  <c r="B39" i="12"/>
  <c r="DY38" i="12"/>
  <c r="DX38" i="12"/>
  <c r="DW38" i="12"/>
  <c r="DV38" i="12"/>
  <c r="DU38" i="12"/>
  <c r="DT38" i="12"/>
  <c r="DS38" i="12"/>
  <c r="DR38" i="12"/>
  <c r="DQ38" i="12"/>
  <c r="DP38" i="12"/>
  <c r="DO38" i="12"/>
  <c r="DN38" i="12"/>
  <c r="DM38" i="12"/>
  <c r="DL38" i="12"/>
  <c r="DK38" i="12"/>
  <c r="DJ38" i="12"/>
  <c r="DI38" i="12"/>
  <c r="DH38" i="12"/>
  <c r="DG38" i="12"/>
  <c r="DF38" i="12"/>
  <c r="CY38" i="12"/>
  <c r="CX38" i="12"/>
  <c r="CW38" i="12"/>
  <c r="CV38" i="12"/>
  <c r="CU38" i="12"/>
  <c r="CT38" i="12"/>
  <c r="CS38" i="12"/>
  <c r="CR38" i="12"/>
  <c r="CQ38" i="12"/>
  <c r="CP38" i="12"/>
  <c r="CO38" i="12"/>
  <c r="CN38" i="12"/>
  <c r="CM38" i="12"/>
  <c r="CL38" i="12"/>
  <c r="CK38" i="12"/>
  <c r="CJ38" i="12"/>
  <c r="CI38" i="12"/>
  <c r="CH38" i="12"/>
  <c r="CG38" i="12"/>
  <c r="CF38" i="12"/>
  <c r="C38" i="12"/>
  <c r="B38" i="12"/>
  <c r="CE38" i="12" s="1"/>
  <c r="DY37" i="12"/>
  <c r="DX37" i="12"/>
  <c r="DW37" i="12"/>
  <c r="DV37" i="12"/>
  <c r="DU37" i="12"/>
  <c r="DT37" i="12"/>
  <c r="DS37" i="12"/>
  <c r="DR37" i="12"/>
  <c r="DQ37" i="12"/>
  <c r="DP37" i="12"/>
  <c r="DO37" i="12"/>
  <c r="DN37" i="12"/>
  <c r="DM37" i="12"/>
  <c r="DL37" i="12"/>
  <c r="DK37" i="12"/>
  <c r="DJ37" i="12"/>
  <c r="DI37" i="12"/>
  <c r="DH37" i="12"/>
  <c r="DG37" i="12"/>
  <c r="DF37" i="12"/>
  <c r="CY37" i="12"/>
  <c r="CX37" i="12"/>
  <c r="CW37" i="12"/>
  <c r="CV37" i="12"/>
  <c r="CU37" i="12"/>
  <c r="CT37" i="12"/>
  <c r="CS37" i="12"/>
  <c r="CR37" i="12"/>
  <c r="CQ37" i="12"/>
  <c r="CP37" i="12"/>
  <c r="CO37" i="12"/>
  <c r="CN37" i="12"/>
  <c r="CM37" i="12"/>
  <c r="CL37" i="12"/>
  <c r="CK37" i="12"/>
  <c r="CJ37" i="12"/>
  <c r="CI37" i="12"/>
  <c r="CH37" i="12"/>
  <c r="CG37" i="12"/>
  <c r="CF37" i="12"/>
  <c r="C37" i="12"/>
  <c r="B37" i="12"/>
  <c r="CA37" i="12" s="1"/>
  <c r="DY36" i="12"/>
  <c r="DX36" i="12"/>
  <c r="DW36" i="12"/>
  <c r="DV36" i="12"/>
  <c r="DU36" i="12"/>
  <c r="DT36" i="12"/>
  <c r="DS36" i="12"/>
  <c r="DR36" i="12"/>
  <c r="DQ36" i="12"/>
  <c r="DP36" i="12"/>
  <c r="DO36" i="12"/>
  <c r="DN36" i="12"/>
  <c r="DM36" i="12"/>
  <c r="DL36" i="12"/>
  <c r="DK36" i="12"/>
  <c r="DJ36" i="12"/>
  <c r="DI36" i="12"/>
  <c r="DH36" i="12"/>
  <c r="DG36" i="12"/>
  <c r="DF36" i="12"/>
  <c r="CY36" i="12"/>
  <c r="CX36" i="12"/>
  <c r="CW36" i="12"/>
  <c r="CV36" i="12"/>
  <c r="CU36" i="12"/>
  <c r="CT36" i="12"/>
  <c r="CS36" i="12"/>
  <c r="CR36" i="12"/>
  <c r="CQ36" i="12"/>
  <c r="CP36" i="12"/>
  <c r="CO36" i="12"/>
  <c r="CN36" i="12"/>
  <c r="CM36" i="12"/>
  <c r="CL36" i="12"/>
  <c r="CK36" i="12"/>
  <c r="CJ36" i="12"/>
  <c r="CI36" i="12"/>
  <c r="CH36" i="12"/>
  <c r="CG36" i="12"/>
  <c r="CF36" i="12"/>
  <c r="C36" i="12"/>
  <c r="B36" i="12"/>
  <c r="DA36" i="12" s="1"/>
  <c r="DY35" i="12"/>
  <c r="DX35" i="12"/>
  <c r="DW35" i="12"/>
  <c r="DV35" i="12"/>
  <c r="DU35" i="12"/>
  <c r="DT35" i="12"/>
  <c r="DS35" i="12"/>
  <c r="DR35" i="12"/>
  <c r="DQ35" i="12"/>
  <c r="DP35" i="12"/>
  <c r="DO35" i="12"/>
  <c r="DN35" i="12"/>
  <c r="DM35" i="12"/>
  <c r="DL35" i="12"/>
  <c r="DK35" i="12"/>
  <c r="DJ35" i="12"/>
  <c r="DI35" i="12"/>
  <c r="DH35" i="12"/>
  <c r="DG35" i="12"/>
  <c r="DF35" i="12"/>
  <c r="CZ35" i="12"/>
  <c r="CY35" i="12"/>
  <c r="CX35" i="12"/>
  <c r="CW35" i="12"/>
  <c r="CV35" i="12"/>
  <c r="CU35" i="12"/>
  <c r="CT35" i="12"/>
  <c r="CS35" i="12"/>
  <c r="CR35" i="12"/>
  <c r="CQ35" i="12"/>
  <c r="CP35" i="12"/>
  <c r="CO35" i="12"/>
  <c r="CN35" i="12"/>
  <c r="CM35" i="12"/>
  <c r="CL35" i="12"/>
  <c r="CK35" i="12"/>
  <c r="CJ35" i="12"/>
  <c r="CI35" i="12"/>
  <c r="CH35" i="12"/>
  <c r="CG35" i="12"/>
  <c r="CF35" i="12"/>
  <c r="C35" i="12"/>
  <c r="B35" i="12"/>
  <c r="DY34" i="12"/>
  <c r="DX34" i="12"/>
  <c r="DW34" i="12"/>
  <c r="DV34" i="12"/>
  <c r="DU34" i="12"/>
  <c r="DT34" i="12"/>
  <c r="DS34" i="12"/>
  <c r="DR34" i="12"/>
  <c r="DQ34" i="12"/>
  <c r="DP34" i="12"/>
  <c r="DO34" i="12"/>
  <c r="DN34" i="12"/>
  <c r="DM34" i="12"/>
  <c r="DL34" i="12"/>
  <c r="DK34" i="12"/>
  <c r="DJ34" i="12"/>
  <c r="DI34" i="12"/>
  <c r="DH34" i="12"/>
  <c r="DG34" i="12"/>
  <c r="DF34" i="12"/>
  <c r="CY34" i="12"/>
  <c r="CX34" i="12"/>
  <c r="CW34" i="12"/>
  <c r="CV34" i="12"/>
  <c r="CU34" i="12"/>
  <c r="CT34" i="12"/>
  <c r="CS34" i="12"/>
  <c r="CR34" i="12"/>
  <c r="CQ34" i="12"/>
  <c r="CP34" i="12"/>
  <c r="CO34" i="12"/>
  <c r="CN34" i="12"/>
  <c r="CM34" i="12"/>
  <c r="CL34" i="12"/>
  <c r="CK34" i="12"/>
  <c r="CJ34" i="12"/>
  <c r="CI34" i="12"/>
  <c r="CH34" i="12"/>
  <c r="CG34" i="12"/>
  <c r="CF34" i="12"/>
  <c r="C34" i="12"/>
  <c r="B34" i="12"/>
  <c r="DY29" i="12"/>
  <c r="DX29" i="12"/>
  <c r="DW29" i="12"/>
  <c r="DV29" i="12"/>
  <c r="DU29" i="12"/>
  <c r="DT29" i="12"/>
  <c r="DS29" i="12"/>
  <c r="DR29" i="12"/>
  <c r="DQ29" i="12"/>
  <c r="DP29" i="12"/>
  <c r="DO29" i="12"/>
  <c r="DN29" i="12"/>
  <c r="DM29" i="12"/>
  <c r="DL29" i="12"/>
  <c r="DK29" i="12"/>
  <c r="DJ29" i="12"/>
  <c r="DI29" i="12"/>
  <c r="DH29" i="12"/>
  <c r="DG29" i="12"/>
  <c r="DF29" i="12"/>
  <c r="CY29" i="12"/>
  <c r="CX29" i="12"/>
  <c r="CW29" i="12"/>
  <c r="CV29" i="12"/>
  <c r="CU29" i="12"/>
  <c r="CT29" i="12"/>
  <c r="CS29" i="12"/>
  <c r="CR29" i="12"/>
  <c r="CQ29" i="12"/>
  <c r="CP29" i="12"/>
  <c r="CO29" i="12"/>
  <c r="CN29" i="12"/>
  <c r="CM29" i="12"/>
  <c r="CL29" i="12"/>
  <c r="CK29" i="12"/>
  <c r="CJ29" i="12"/>
  <c r="CI29" i="12"/>
  <c r="CH29" i="12"/>
  <c r="CG29" i="12"/>
  <c r="CF29" i="12"/>
  <c r="C29" i="12"/>
  <c r="B29" i="12"/>
  <c r="DD29" i="12" s="1"/>
  <c r="DY28" i="12"/>
  <c r="DX28" i="12"/>
  <c r="DW28" i="12"/>
  <c r="DV28" i="12"/>
  <c r="DU28" i="12"/>
  <c r="DT28" i="12"/>
  <c r="DS28" i="12"/>
  <c r="DR28" i="12"/>
  <c r="DQ28" i="12"/>
  <c r="DP28" i="12"/>
  <c r="DO28" i="12"/>
  <c r="DN28" i="12"/>
  <c r="DM28" i="12"/>
  <c r="DL28" i="12"/>
  <c r="DK28" i="12"/>
  <c r="DJ28" i="12"/>
  <c r="DI28" i="12"/>
  <c r="DH28" i="12"/>
  <c r="DG28" i="12"/>
  <c r="DF28" i="12"/>
  <c r="CY28" i="12"/>
  <c r="CX28" i="12"/>
  <c r="CW28" i="12"/>
  <c r="CV28" i="12"/>
  <c r="CU28" i="12"/>
  <c r="CT28" i="12"/>
  <c r="CS28" i="12"/>
  <c r="CR28" i="12"/>
  <c r="CQ28" i="12"/>
  <c r="CP28" i="12"/>
  <c r="CO28" i="12"/>
  <c r="CN28" i="12"/>
  <c r="CM28" i="12"/>
  <c r="CL28" i="12"/>
  <c r="CK28" i="12"/>
  <c r="CJ28" i="12"/>
  <c r="CI28" i="12"/>
  <c r="CH28" i="12"/>
  <c r="CG28" i="12"/>
  <c r="CF28" i="12"/>
  <c r="CD28" i="12"/>
  <c r="C28" i="12"/>
  <c r="B28" i="12"/>
  <c r="DB28" i="12" s="1"/>
  <c r="DY27" i="12"/>
  <c r="DX27" i="12"/>
  <c r="DW27" i="12"/>
  <c r="DV27" i="12"/>
  <c r="DU27" i="12"/>
  <c r="DT27" i="12"/>
  <c r="DS27" i="12"/>
  <c r="DR27" i="12"/>
  <c r="DQ27" i="12"/>
  <c r="DP27" i="12"/>
  <c r="DO27" i="12"/>
  <c r="DN27" i="12"/>
  <c r="DM27" i="12"/>
  <c r="DL27" i="12"/>
  <c r="DK27" i="12"/>
  <c r="DJ27" i="12"/>
  <c r="DI27" i="12"/>
  <c r="DH27" i="12"/>
  <c r="DG27" i="12"/>
  <c r="DF27" i="12"/>
  <c r="CY27" i="12"/>
  <c r="CX27" i="12"/>
  <c r="CW27" i="12"/>
  <c r="CV27" i="12"/>
  <c r="CU27" i="12"/>
  <c r="CT27" i="12"/>
  <c r="CS27" i="12"/>
  <c r="CR27" i="12"/>
  <c r="CQ27" i="12"/>
  <c r="CP27" i="12"/>
  <c r="CO27" i="12"/>
  <c r="CN27" i="12"/>
  <c r="CM27" i="12"/>
  <c r="CL27" i="12"/>
  <c r="CK27" i="12"/>
  <c r="CJ27" i="12"/>
  <c r="CI27" i="12"/>
  <c r="CH27" i="12"/>
  <c r="CG27" i="12"/>
  <c r="CF27" i="12"/>
  <c r="C27" i="12"/>
  <c r="B27" i="12"/>
  <c r="DY26" i="12"/>
  <c r="DX26" i="12"/>
  <c r="DW26" i="12"/>
  <c r="DV26" i="12"/>
  <c r="DU26" i="12"/>
  <c r="DT26" i="12"/>
  <c r="DS26" i="12"/>
  <c r="DR26" i="12"/>
  <c r="DQ26" i="12"/>
  <c r="DP26" i="12"/>
  <c r="DO26" i="12"/>
  <c r="DN26" i="12"/>
  <c r="DM26" i="12"/>
  <c r="DL26" i="12"/>
  <c r="DK26" i="12"/>
  <c r="DJ26" i="12"/>
  <c r="DI26" i="12"/>
  <c r="DH26" i="12"/>
  <c r="DG26" i="12"/>
  <c r="DF26" i="12"/>
  <c r="DB26" i="12"/>
  <c r="CY26" i="12"/>
  <c r="CX26" i="12"/>
  <c r="CW26" i="12"/>
  <c r="CV26" i="12"/>
  <c r="CU26" i="12"/>
  <c r="CT26" i="12"/>
  <c r="CS26" i="12"/>
  <c r="CR26" i="12"/>
  <c r="CQ26" i="12"/>
  <c r="CP26" i="12"/>
  <c r="CO26" i="12"/>
  <c r="CN26" i="12"/>
  <c r="CM26" i="12"/>
  <c r="CL26" i="12"/>
  <c r="CK26" i="12"/>
  <c r="CJ26" i="12"/>
  <c r="CI26" i="12"/>
  <c r="CH26" i="12"/>
  <c r="CG26" i="12"/>
  <c r="CF26" i="12"/>
  <c r="C26" i="12"/>
  <c r="B26" i="12"/>
  <c r="DC26" i="12" s="1"/>
  <c r="DY25" i="12"/>
  <c r="DX25" i="12"/>
  <c r="DW25" i="12"/>
  <c r="DV25" i="12"/>
  <c r="DU25" i="12"/>
  <c r="DT25" i="12"/>
  <c r="DS25" i="12"/>
  <c r="DR25" i="12"/>
  <c r="DQ25" i="12"/>
  <c r="DP25" i="12"/>
  <c r="DO25" i="12"/>
  <c r="DN25" i="12"/>
  <c r="DM25" i="12"/>
  <c r="DL25" i="12"/>
  <c r="DK25" i="12"/>
  <c r="DJ25" i="12"/>
  <c r="DI25" i="12"/>
  <c r="DH25" i="12"/>
  <c r="DG25" i="12"/>
  <c r="DF25" i="12"/>
  <c r="CY25" i="12"/>
  <c r="CX25" i="12"/>
  <c r="CW25" i="12"/>
  <c r="CV25" i="12"/>
  <c r="CU25" i="12"/>
  <c r="CT25" i="12"/>
  <c r="CS25" i="12"/>
  <c r="CR25" i="12"/>
  <c r="CQ25" i="12"/>
  <c r="CP25" i="12"/>
  <c r="CO25" i="12"/>
  <c r="CN25" i="12"/>
  <c r="CM25" i="12"/>
  <c r="CL25" i="12"/>
  <c r="CK25" i="12"/>
  <c r="CJ25" i="12"/>
  <c r="CI25" i="12"/>
  <c r="CH25" i="12"/>
  <c r="CG25" i="12"/>
  <c r="CF25" i="12"/>
  <c r="C25" i="12"/>
  <c r="B25" i="12"/>
  <c r="DD25" i="12" s="1"/>
  <c r="DY24" i="12"/>
  <c r="DX24" i="12"/>
  <c r="DW24" i="12"/>
  <c r="DV24" i="12"/>
  <c r="DU24" i="12"/>
  <c r="DT24" i="12"/>
  <c r="DS24" i="12"/>
  <c r="DR24" i="12"/>
  <c r="DQ24" i="12"/>
  <c r="DP24" i="12"/>
  <c r="DO24" i="12"/>
  <c r="DN24" i="12"/>
  <c r="DM24" i="12"/>
  <c r="DL24" i="12"/>
  <c r="DK24" i="12"/>
  <c r="DJ24" i="12"/>
  <c r="DI24" i="12"/>
  <c r="DH24" i="12"/>
  <c r="DG24" i="12"/>
  <c r="DF24" i="12"/>
  <c r="CY24" i="12"/>
  <c r="CX24" i="12"/>
  <c r="CW24" i="12"/>
  <c r="CV24" i="12"/>
  <c r="CU24" i="12"/>
  <c r="CT24" i="12"/>
  <c r="CS24" i="12"/>
  <c r="CR24" i="12"/>
  <c r="CQ24" i="12"/>
  <c r="CP24" i="12"/>
  <c r="CO24" i="12"/>
  <c r="CN24" i="12"/>
  <c r="CM24" i="12"/>
  <c r="CL24" i="12"/>
  <c r="CK24" i="12"/>
  <c r="CJ24" i="12"/>
  <c r="CI24" i="12"/>
  <c r="CH24" i="12"/>
  <c r="CG24" i="12"/>
  <c r="CF24" i="12"/>
  <c r="C24" i="12"/>
  <c r="B24" i="12"/>
  <c r="DE24" i="12" s="1"/>
  <c r="DY23" i="12"/>
  <c r="DX23" i="12"/>
  <c r="DW23" i="12"/>
  <c r="DV23" i="12"/>
  <c r="DU23" i="12"/>
  <c r="DT23" i="12"/>
  <c r="DS23" i="12"/>
  <c r="DR23" i="12"/>
  <c r="DQ23" i="12"/>
  <c r="DP23" i="12"/>
  <c r="DO23" i="12"/>
  <c r="DN23" i="12"/>
  <c r="DM23" i="12"/>
  <c r="DL23" i="12"/>
  <c r="DK23" i="12"/>
  <c r="DJ23" i="12"/>
  <c r="DI23" i="12"/>
  <c r="DH23" i="12"/>
  <c r="DG23" i="12"/>
  <c r="DF23" i="12"/>
  <c r="CY23" i="12"/>
  <c r="CX23" i="12"/>
  <c r="CW23" i="12"/>
  <c r="CV23" i="12"/>
  <c r="CU23" i="12"/>
  <c r="CT23" i="12"/>
  <c r="CS23" i="12"/>
  <c r="CR23" i="12"/>
  <c r="CQ23" i="12"/>
  <c r="CP23" i="12"/>
  <c r="CO23" i="12"/>
  <c r="CN23" i="12"/>
  <c r="CM23" i="12"/>
  <c r="CL23" i="12"/>
  <c r="CK23" i="12"/>
  <c r="CJ23" i="12"/>
  <c r="CI23" i="12"/>
  <c r="CH23" i="12"/>
  <c r="CG23" i="12"/>
  <c r="CF23" i="12"/>
  <c r="C23" i="12"/>
  <c r="B23" i="12"/>
  <c r="CZ23" i="12" s="1"/>
  <c r="DY22" i="12"/>
  <c r="DX22" i="12"/>
  <c r="DW22" i="12"/>
  <c r="DV22" i="12"/>
  <c r="DU22" i="12"/>
  <c r="DT22" i="12"/>
  <c r="DS22" i="12"/>
  <c r="DR22" i="12"/>
  <c r="DQ22" i="12"/>
  <c r="DP22" i="12"/>
  <c r="DO22" i="12"/>
  <c r="DN22" i="12"/>
  <c r="DM22" i="12"/>
  <c r="DL22" i="12"/>
  <c r="DK22" i="12"/>
  <c r="DJ22" i="12"/>
  <c r="DI22" i="12"/>
  <c r="DH22" i="12"/>
  <c r="DG22" i="12"/>
  <c r="DF22" i="12"/>
  <c r="CY22" i="12"/>
  <c r="CX22" i="12"/>
  <c r="CW22" i="12"/>
  <c r="CV22" i="12"/>
  <c r="CU22" i="12"/>
  <c r="CT22" i="12"/>
  <c r="CS22" i="12"/>
  <c r="CR22" i="12"/>
  <c r="CQ22" i="12"/>
  <c r="CP22" i="12"/>
  <c r="CO22" i="12"/>
  <c r="CN22" i="12"/>
  <c r="CM22" i="12"/>
  <c r="CL22" i="12"/>
  <c r="CK22" i="12"/>
  <c r="CJ22" i="12"/>
  <c r="CI22" i="12"/>
  <c r="CH22" i="12"/>
  <c r="CG22" i="12"/>
  <c r="CF22" i="12"/>
  <c r="C22" i="12"/>
  <c r="B22" i="12"/>
  <c r="DC22" i="12" s="1"/>
  <c r="DY21" i="12"/>
  <c r="DX21" i="12"/>
  <c r="DW21" i="12"/>
  <c r="DV21" i="12"/>
  <c r="DU21" i="12"/>
  <c r="DT21" i="12"/>
  <c r="DS21" i="12"/>
  <c r="DR21" i="12"/>
  <c r="DQ21" i="12"/>
  <c r="DP21" i="12"/>
  <c r="DO21" i="12"/>
  <c r="DN21" i="12"/>
  <c r="DM21" i="12"/>
  <c r="DL21" i="12"/>
  <c r="DK21" i="12"/>
  <c r="DJ21" i="12"/>
  <c r="DI21" i="12"/>
  <c r="DH21" i="12"/>
  <c r="DG21" i="12"/>
  <c r="DF21" i="12"/>
  <c r="CY21" i="12"/>
  <c r="CX21" i="12"/>
  <c r="CW21" i="12"/>
  <c r="CV21" i="12"/>
  <c r="CU21" i="12"/>
  <c r="CT21" i="12"/>
  <c r="CS21" i="12"/>
  <c r="CR21" i="12"/>
  <c r="CQ21" i="12"/>
  <c r="CP21" i="12"/>
  <c r="CO21" i="12"/>
  <c r="CN21" i="12"/>
  <c r="CM21" i="12"/>
  <c r="CL21" i="12"/>
  <c r="CK21" i="12"/>
  <c r="CJ21" i="12"/>
  <c r="CI21" i="12"/>
  <c r="CH21" i="12"/>
  <c r="CG21" i="12"/>
  <c r="CF21" i="12"/>
  <c r="C21" i="12"/>
  <c r="B21" i="12"/>
  <c r="CZ21" i="12" s="1"/>
  <c r="DY20" i="12"/>
  <c r="DX20" i="12"/>
  <c r="DW20" i="12"/>
  <c r="DV20" i="12"/>
  <c r="DU20" i="12"/>
  <c r="DT20" i="12"/>
  <c r="DS20" i="12"/>
  <c r="DR20" i="12"/>
  <c r="DQ20" i="12"/>
  <c r="DP20" i="12"/>
  <c r="DO20" i="12"/>
  <c r="DN20" i="12"/>
  <c r="DM20" i="12"/>
  <c r="DL20" i="12"/>
  <c r="DK20" i="12"/>
  <c r="DJ20" i="12"/>
  <c r="DI20" i="12"/>
  <c r="DH20" i="12"/>
  <c r="DG20" i="12"/>
  <c r="DF20" i="12"/>
  <c r="CY20" i="12"/>
  <c r="CX20" i="12"/>
  <c r="CW20" i="12"/>
  <c r="CV20" i="12"/>
  <c r="CU20" i="12"/>
  <c r="CT20" i="12"/>
  <c r="CS20" i="12"/>
  <c r="CR20" i="12"/>
  <c r="CQ20" i="12"/>
  <c r="CP20" i="12"/>
  <c r="CO20" i="12"/>
  <c r="CN20" i="12"/>
  <c r="CM20" i="12"/>
  <c r="CL20" i="12"/>
  <c r="CK20" i="12"/>
  <c r="CJ20" i="12"/>
  <c r="CI20" i="12"/>
  <c r="CH20" i="12"/>
  <c r="CG20" i="12"/>
  <c r="CF20" i="12"/>
  <c r="C20" i="12"/>
  <c r="B20" i="12"/>
  <c r="DC20" i="12" s="1"/>
  <c r="DY19" i="12"/>
  <c r="DX19" i="12"/>
  <c r="DW19" i="12"/>
  <c r="DV19" i="12"/>
  <c r="DU19" i="12"/>
  <c r="DT19" i="12"/>
  <c r="DS19" i="12"/>
  <c r="DR19" i="12"/>
  <c r="DQ19" i="12"/>
  <c r="DP19" i="12"/>
  <c r="DO19" i="12"/>
  <c r="DN19" i="12"/>
  <c r="DM19" i="12"/>
  <c r="DL19" i="12"/>
  <c r="DK19" i="12"/>
  <c r="DJ19" i="12"/>
  <c r="DI19" i="12"/>
  <c r="DH19" i="12"/>
  <c r="DG19" i="12"/>
  <c r="DF19" i="12"/>
  <c r="CY19" i="12"/>
  <c r="CX19" i="12"/>
  <c r="CW19" i="12"/>
  <c r="CV19" i="12"/>
  <c r="CU19" i="12"/>
  <c r="CT19" i="12"/>
  <c r="CS19" i="12"/>
  <c r="CR19" i="12"/>
  <c r="CQ19" i="12"/>
  <c r="CP19" i="12"/>
  <c r="CO19" i="12"/>
  <c r="CN19" i="12"/>
  <c r="CM19" i="12"/>
  <c r="CL19" i="12"/>
  <c r="CK19" i="12"/>
  <c r="CJ19" i="12"/>
  <c r="CI19" i="12"/>
  <c r="CH19" i="12"/>
  <c r="CG19" i="12"/>
  <c r="CF19" i="12"/>
  <c r="C19" i="12"/>
  <c r="B19" i="12"/>
  <c r="DD19" i="12" s="1"/>
  <c r="DY18" i="12"/>
  <c r="DX18" i="12"/>
  <c r="DW18" i="12"/>
  <c r="DV18" i="12"/>
  <c r="DU18" i="12"/>
  <c r="DT18" i="12"/>
  <c r="DS18" i="12"/>
  <c r="DR18" i="12"/>
  <c r="DQ18" i="12"/>
  <c r="DP18" i="12"/>
  <c r="DO18" i="12"/>
  <c r="DN18" i="12"/>
  <c r="DM18" i="12"/>
  <c r="DL18" i="12"/>
  <c r="DK18" i="12"/>
  <c r="DJ18" i="12"/>
  <c r="DI18" i="12"/>
  <c r="DH18" i="12"/>
  <c r="DG18" i="12"/>
  <c r="DF18" i="12"/>
  <c r="CY18" i="12"/>
  <c r="CX18" i="12"/>
  <c r="CW18" i="12"/>
  <c r="CV18" i="12"/>
  <c r="CU18" i="12"/>
  <c r="CT18" i="12"/>
  <c r="CS18" i="12"/>
  <c r="CR18" i="12"/>
  <c r="CQ18" i="12"/>
  <c r="CP18" i="12"/>
  <c r="CO18" i="12"/>
  <c r="CN18" i="12"/>
  <c r="CM18" i="12"/>
  <c r="CL18" i="12"/>
  <c r="CK18" i="12"/>
  <c r="CJ18" i="12"/>
  <c r="CI18" i="12"/>
  <c r="CH18" i="12"/>
  <c r="CG18" i="12"/>
  <c r="CF18" i="12"/>
  <c r="C18" i="12"/>
  <c r="B18" i="12"/>
  <c r="DY17" i="12"/>
  <c r="DX17" i="12"/>
  <c r="DW17" i="12"/>
  <c r="DV17" i="12"/>
  <c r="DU17" i="12"/>
  <c r="DT17" i="12"/>
  <c r="DS17" i="12"/>
  <c r="DR17" i="12"/>
  <c r="DQ17" i="12"/>
  <c r="DP17" i="12"/>
  <c r="DO17" i="12"/>
  <c r="DN17" i="12"/>
  <c r="DM17" i="12"/>
  <c r="DL17" i="12"/>
  <c r="DK17" i="12"/>
  <c r="DJ17" i="12"/>
  <c r="DI17" i="12"/>
  <c r="DH17" i="12"/>
  <c r="DG17" i="12"/>
  <c r="DF17" i="12"/>
  <c r="CY17" i="12"/>
  <c r="CX17" i="12"/>
  <c r="CW17" i="12"/>
  <c r="CV17" i="12"/>
  <c r="CU17" i="12"/>
  <c r="CT17" i="12"/>
  <c r="CS17" i="12"/>
  <c r="CR17" i="12"/>
  <c r="CQ17" i="12"/>
  <c r="CP17" i="12"/>
  <c r="CO17" i="12"/>
  <c r="CN17" i="12"/>
  <c r="CM17" i="12"/>
  <c r="CL17" i="12"/>
  <c r="CK17" i="12"/>
  <c r="CJ17" i="12"/>
  <c r="CI17" i="12"/>
  <c r="CH17" i="12"/>
  <c r="CG17" i="12"/>
  <c r="CF17" i="12"/>
  <c r="C17" i="12"/>
  <c r="B17" i="12"/>
  <c r="DE17" i="12" s="1"/>
  <c r="DY16" i="12"/>
  <c r="DX16" i="12"/>
  <c r="DW16" i="12"/>
  <c r="DV16" i="12"/>
  <c r="DU16" i="12"/>
  <c r="DT16" i="12"/>
  <c r="DS16" i="12"/>
  <c r="DR16" i="12"/>
  <c r="DQ16" i="12"/>
  <c r="DP16" i="12"/>
  <c r="DO16" i="12"/>
  <c r="DN16" i="12"/>
  <c r="DM16" i="12"/>
  <c r="DL16" i="12"/>
  <c r="DK16" i="12"/>
  <c r="DJ16" i="12"/>
  <c r="DI16" i="12"/>
  <c r="DH16" i="12"/>
  <c r="DG16" i="12"/>
  <c r="DF16" i="12"/>
  <c r="CY16" i="12"/>
  <c r="CX16" i="12"/>
  <c r="CW16" i="12"/>
  <c r="CV16" i="12"/>
  <c r="CU16" i="12"/>
  <c r="CT16" i="12"/>
  <c r="CS16" i="12"/>
  <c r="CR16" i="12"/>
  <c r="CQ16" i="12"/>
  <c r="CP16" i="12"/>
  <c r="CO16" i="12"/>
  <c r="CN16" i="12"/>
  <c r="CM16" i="12"/>
  <c r="CL16" i="12"/>
  <c r="CK16" i="12"/>
  <c r="CJ16" i="12"/>
  <c r="CI16" i="12"/>
  <c r="CH16" i="12"/>
  <c r="CG16" i="12"/>
  <c r="CF16" i="12"/>
  <c r="C16" i="12"/>
  <c r="B16" i="12"/>
  <c r="DY15" i="12"/>
  <c r="DX15" i="12"/>
  <c r="DW15" i="12"/>
  <c r="DV15" i="12"/>
  <c r="DU15" i="12"/>
  <c r="DT15" i="12"/>
  <c r="DS15" i="12"/>
  <c r="DR15" i="12"/>
  <c r="DQ15" i="12"/>
  <c r="DP15" i="12"/>
  <c r="DO15" i="12"/>
  <c r="DN15" i="12"/>
  <c r="DM15" i="12"/>
  <c r="DL15" i="12"/>
  <c r="DK15" i="12"/>
  <c r="DJ15" i="12"/>
  <c r="DI15" i="12"/>
  <c r="DH15" i="12"/>
  <c r="DG15" i="12"/>
  <c r="DF15" i="12"/>
  <c r="DE15" i="12"/>
  <c r="CY15" i="12"/>
  <c r="CX15" i="12"/>
  <c r="CW15" i="12"/>
  <c r="CV15" i="12"/>
  <c r="CU15" i="12"/>
  <c r="CT15" i="12"/>
  <c r="CS15" i="12"/>
  <c r="CR15" i="12"/>
  <c r="CQ15" i="12"/>
  <c r="CP15" i="12"/>
  <c r="CO15" i="12"/>
  <c r="CN15" i="12"/>
  <c r="CM15" i="12"/>
  <c r="CL15" i="12"/>
  <c r="CK15" i="12"/>
  <c r="CJ15" i="12"/>
  <c r="CI15" i="12"/>
  <c r="CH15" i="12"/>
  <c r="CG15" i="12"/>
  <c r="CF15" i="12"/>
  <c r="CE15" i="12"/>
  <c r="CD15" i="12"/>
  <c r="C15" i="12"/>
  <c r="B15" i="12"/>
  <c r="DC15" i="12" s="1"/>
  <c r="DY14" i="12"/>
  <c r="DX14" i="12"/>
  <c r="DW14" i="12"/>
  <c r="DV14" i="12"/>
  <c r="DU14" i="12"/>
  <c r="DT14" i="12"/>
  <c r="DS14" i="12"/>
  <c r="DR14" i="12"/>
  <c r="DQ14" i="12"/>
  <c r="DP14" i="12"/>
  <c r="DO14" i="12"/>
  <c r="DN14" i="12"/>
  <c r="DM14" i="12"/>
  <c r="DL14" i="12"/>
  <c r="DK14" i="12"/>
  <c r="DJ14" i="12"/>
  <c r="DI14" i="12"/>
  <c r="DH14" i="12"/>
  <c r="DG14" i="12"/>
  <c r="DF14" i="12"/>
  <c r="CY14" i="12"/>
  <c r="CX14" i="12"/>
  <c r="CW14" i="12"/>
  <c r="CV14" i="12"/>
  <c r="CU14" i="12"/>
  <c r="CT14" i="12"/>
  <c r="CS14" i="12"/>
  <c r="CR14" i="12"/>
  <c r="CQ14" i="12"/>
  <c r="CP14" i="12"/>
  <c r="CO14" i="12"/>
  <c r="CN14" i="12"/>
  <c r="CM14" i="12"/>
  <c r="CL14" i="12"/>
  <c r="CK14" i="12"/>
  <c r="CJ14" i="12"/>
  <c r="CI14" i="12"/>
  <c r="CH14" i="12"/>
  <c r="CG14" i="12"/>
  <c r="CF14" i="12"/>
  <c r="C14" i="12"/>
  <c r="B14" i="12"/>
  <c r="DC14" i="12" s="1"/>
  <c r="DY13" i="12"/>
  <c r="DX13" i="12"/>
  <c r="DW13" i="12"/>
  <c r="DV13" i="12"/>
  <c r="DU13" i="12"/>
  <c r="DT13" i="12"/>
  <c r="DS13" i="12"/>
  <c r="DR13" i="12"/>
  <c r="DQ13" i="12"/>
  <c r="DP13" i="12"/>
  <c r="DO13" i="12"/>
  <c r="DN13" i="12"/>
  <c r="DM13" i="12"/>
  <c r="DL13" i="12"/>
  <c r="DK13" i="12"/>
  <c r="DJ13" i="12"/>
  <c r="DI13" i="12"/>
  <c r="DH13" i="12"/>
  <c r="DG13" i="12"/>
  <c r="DF13" i="12"/>
  <c r="CY13" i="12"/>
  <c r="CX13" i="12"/>
  <c r="CW13" i="12"/>
  <c r="CV13" i="12"/>
  <c r="CU13" i="12"/>
  <c r="CT13" i="12"/>
  <c r="CS13" i="12"/>
  <c r="CR13" i="12"/>
  <c r="CQ13" i="12"/>
  <c r="CP13" i="12"/>
  <c r="CO13" i="12"/>
  <c r="CN13" i="12"/>
  <c r="CM13" i="12"/>
  <c r="CL13" i="12"/>
  <c r="CK13" i="12"/>
  <c r="CJ13" i="12"/>
  <c r="CI13" i="12"/>
  <c r="CH13" i="12"/>
  <c r="CG13" i="12"/>
  <c r="CF13" i="12"/>
  <c r="CD13" i="12"/>
  <c r="C13" i="12"/>
  <c r="B13" i="12"/>
  <c r="DD13" i="12" s="1"/>
  <c r="DY12" i="12"/>
  <c r="DX12" i="12"/>
  <c r="DW12" i="12"/>
  <c r="DV12" i="12"/>
  <c r="DU12" i="12"/>
  <c r="DT12" i="12"/>
  <c r="DS12" i="12"/>
  <c r="DR12" i="12"/>
  <c r="DQ12" i="12"/>
  <c r="DP12" i="12"/>
  <c r="DO12" i="12"/>
  <c r="DN12" i="12"/>
  <c r="DM12" i="12"/>
  <c r="DL12" i="12"/>
  <c r="DK12" i="12"/>
  <c r="DJ12" i="12"/>
  <c r="DI12" i="12"/>
  <c r="DH12" i="12"/>
  <c r="DG12" i="12"/>
  <c r="DF12" i="12"/>
  <c r="CY12" i="12"/>
  <c r="CX12" i="12"/>
  <c r="CW12" i="12"/>
  <c r="CV12" i="12"/>
  <c r="CU12" i="12"/>
  <c r="CT12" i="12"/>
  <c r="CS12" i="12"/>
  <c r="CR12" i="12"/>
  <c r="CQ12" i="12"/>
  <c r="CP12" i="12"/>
  <c r="CO12" i="12"/>
  <c r="CN12" i="12"/>
  <c r="CM12" i="12"/>
  <c r="CL12" i="12"/>
  <c r="CK12" i="12"/>
  <c r="CJ12" i="12"/>
  <c r="CI12" i="12"/>
  <c r="CH12" i="12"/>
  <c r="CG12" i="12"/>
  <c r="CF12" i="12"/>
  <c r="C12" i="12"/>
  <c r="B12" i="12"/>
  <c r="CB12" i="12" s="1"/>
  <c r="E96" i="11"/>
  <c r="E95" i="11"/>
  <c r="E92" i="11"/>
  <c r="E91" i="11"/>
  <c r="B88" i="11"/>
  <c r="B87" i="11"/>
  <c r="B86" i="11"/>
  <c r="B84" i="11"/>
  <c r="B83" i="11"/>
  <c r="B82" i="11"/>
  <c r="B80" i="11"/>
  <c r="B79" i="11"/>
  <c r="B78" i="11"/>
  <c r="B73" i="11"/>
  <c r="B71" i="11"/>
  <c r="B70" i="11"/>
  <c r="B68" i="11"/>
  <c r="B67" i="11"/>
  <c r="B65" i="11"/>
  <c r="B64" i="11"/>
  <c r="E59" i="11"/>
  <c r="E58" i="11"/>
  <c r="E57" i="11"/>
  <c r="E56" i="11"/>
  <c r="E53" i="11"/>
  <c r="E52" i="11"/>
  <c r="E51" i="11"/>
  <c r="E50" i="11"/>
  <c r="B47" i="11"/>
  <c r="B46" i="11"/>
  <c r="B45" i="11"/>
  <c r="B44" i="11"/>
  <c r="B43" i="11"/>
  <c r="B42" i="11"/>
  <c r="B41" i="11"/>
  <c r="B40" i="11"/>
  <c r="E36" i="11"/>
  <c r="E35" i="11"/>
  <c r="B32" i="11"/>
  <c r="B31" i="11"/>
  <c r="B30" i="11"/>
  <c r="B29" i="11"/>
  <c r="B28" i="11"/>
  <c r="B27" i="11"/>
  <c r="E23" i="11"/>
  <c r="E22" i="11"/>
  <c r="B19" i="11"/>
  <c r="B18" i="11"/>
  <c r="B16" i="11"/>
  <c r="B15" i="11"/>
  <c r="B13" i="11"/>
  <c r="B12" i="11"/>
  <c r="DE64" i="12" l="1"/>
  <c r="Q155" i="12"/>
  <c r="CZ61" i="12"/>
  <c r="CA71" i="12"/>
  <c r="DA209" i="12"/>
  <c r="CA209" i="12" s="1"/>
  <c r="U270" i="12"/>
  <c r="U273" i="12"/>
  <c r="CA24" i="12"/>
  <c r="AX24" i="12" s="1"/>
  <c r="DD61" i="12"/>
  <c r="CB24" i="12"/>
  <c r="DD14" i="12"/>
  <c r="CC14" i="12"/>
  <c r="CZ24" i="12"/>
  <c r="CE64" i="12"/>
  <c r="DB24" i="12"/>
  <c r="CB61" i="12"/>
  <c r="DE180" i="12"/>
  <c r="CE180" i="12" s="1"/>
  <c r="CC64" i="12"/>
  <c r="CA61" i="12"/>
  <c r="AX61" i="12" s="1"/>
  <c r="CD89" i="12"/>
  <c r="DE136" i="12"/>
  <c r="CC24" i="12"/>
  <c r="DF162" i="12"/>
  <c r="CF162" i="12" s="1"/>
  <c r="DC177" i="12"/>
  <c r="CC177" i="12" s="1"/>
  <c r="DG193" i="12"/>
  <c r="CG193" i="12" s="1"/>
  <c r="CA17" i="12"/>
  <c r="CA19" i="12"/>
  <c r="CD24" i="12"/>
  <c r="DC24" i="12"/>
  <c r="CC47" i="12"/>
  <c r="DA70" i="12"/>
  <c r="DZ93" i="12"/>
  <c r="CD136" i="12"/>
  <c r="DH162" i="12"/>
  <c r="CH162" i="12" s="1"/>
  <c r="DD166" i="12"/>
  <c r="CD166" i="12" s="1"/>
  <c r="DD177" i="12"/>
  <c r="CD177" i="12" s="1"/>
  <c r="DX193" i="12"/>
  <c r="CX193" i="12" s="1"/>
  <c r="DE198" i="12"/>
  <c r="CE198" i="12" s="1"/>
  <c r="DH202" i="12"/>
  <c r="CH202" i="12" s="1"/>
  <c r="DI206" i="12"/>
  <c r="CI206" i="12" s="1"/>
  <c r="CD216" i="12"/>
  <c r="U271" i="12"/>
  <c r="U274" i="12"/>
  <c r="CE71" i="12"/>
  <c r="CD14" i="12"/>
  <c r="CB126" i="12"/>
  <c r="CB17" i="12"/>
  <c r="AX17" i="12" s="1"/>
  <c r="CZ17" i="12"/>
  <c r="CB19" i="12"/>
  <c r="CE24" i="12"/>
  <c r="DD24" i="12"/>
  <c r="CZ37" i="12"/>
  <c r="DE46" i="12"/>
  <c r="CB70" i="12"/>
  <c r="CA82" i="12"/>
  <c r="AX82" i="12" s="1"/>
  <c r="CC84" i="12"/>
  <c r="CE136" i="12"/>
  <c r="DW162" i="12"/>
  <c r="CW162" i="12" s="1"/>
  <c r="DF166" i="12"/>
  <c r="CF166" i="12" s="1"/>
  <c r="DE177" i="12"/>
  <c r="CE177" i="12" s="1"/>
  <c r="CE216" i="12"/>
  <c r="CC17" i="12"/>
  <c r="DA17" i="12"/>
  <c r="CC19" i="12"/>
  <c r="CC70" i="12"/>
  <c r="CA125" i="12"/>
  <c r="DA171" i="12"/>
  <c r="CA171" i="12" s="1"/>
  <c r="DW198" i="12"/>
  <c r="CW198" i="12" s="1"/>
  <c r="CD17" i="12"/>
  <c r="DB17" i="12"/>
  <c r="DZ17" i="12"/>
  <c r="CZ45" i="12"/>
  <c r="CE17" i="12"/>
  <c r="DC17" i="12"/>
  <c r="DA45" i="12"/>
  <c r="DA56" i="12"/>
  <c r="CA60" i="12"/>
  <c r="CD78" i="12"/>
  <c r="DB90" i="12"/>
  <c r="CB93" i="12"/>
  <c r="DB15" i="12"/>
  <c r="DD17" i="12"/>
  <c r="DB22" i="12"/>
  <c r="DA26" i="12"/>
  <c r="DA41" i="12"/>
  <c r="DB41" i="12"/>
  <c r="DZ41" i="12"/>
  <c r="CB45" i="12"/>
  <c r="DE45" i="12"/>
  <c r="CB56" i="12"/>
  <c r="CZ56" i="12"/>
  <c r="DZ56" i="12"/>
  <c r="CB80" i="12"/>
  <c r="CZ80" i="12"/>
  <c r="CD82" i="12"/>
  <c r="DB82" i="12"/>
  <c r="CC90" i="12"/>
  <c r="DC90" i="12"/>
  <c r="CC93" i="12"/>
  <c r="CA110" i="12"/>
  <c r="DZ123" i="12"/>
  <c r="CB129" i="12"/>
  <c r="CZ129" i="12"/>
  <c r="DD132" i="12"/>
  <c r="CB135" i="12"/>
  <c r="DH175" i="12"/>
  <c r="CH175" i="12" s="1"/>
  <c r="DB178" i="12"/>
  <c r="CB178" i="12" s="1"/>
  <c r="DC204" i="12"/>
  <c r="CC204" i="12" s="1"/>
  <c r="CB227" i="12"/>
  <c r="CC15" i="12"/>
  <c r="DD15" i="12"/>
  <c r="CB26" i="12"/>
  <c r="DD36" i="12"/>
  <c r="CC41" i="12"/>
  <c r="DA42" i="12"/>
  <c r="DB42" i="12"/>
  <c r="CC45" i="12"/>
  <c r="AX45" i="12" s="1"/>
  <c r="CC56" i="12"/>
  <c r="DB56" i="12"/>
  <c r="DD59" i="12"/>
  <c r="CC80" i="12"/>
  <c r="DA80" i="12"/>
  <c r="DZ80" i="12"/>
  <c r="CE82" i="12"/>
  <c r="DC82" i="12"/>
  <c r="CD90" i="12"/>
  <c r="CD93" i="12"/>
  <c r="CE110" i="12"/>
  <c r="CC129" i="12"/>
  <c r="DA129" i="12"/>
  <c r="DZ129" i="12"/>
  <c r="DW164" i="12"/>
  <c r="CW164" i="12" s="1"/>
  <c r="DE168" i="12"/>
  <c r="CE168" i="12" s="1"/>
  <c r="DW178" i="12"/>
  <c r="CW178" i="12" s="1"/>
  <c r="DI204" i="12"/>
  <c r="CI204" i="12" s="1"/>
  <c r="CD229" i="12"/>
  <c r="DB45" i="12"/>
  <c r="CB71" i="12"/>
  <c r="CB79" i="12"/>
  <c r="DE124" i="12"/>
  <c r="DE161" i="12"/>
  <c r="CE161" i="12" s="1"/>
  <c r="DX163" i="12"/>
  <c r="CX163" i="12" s="1"/>
  <c r="DH166" i="12"/>
  <c r="CH166" i="12" s="1"/>
  <c r="DD203" i="12"/>
  <c r="CD203" i="12" s="1"/>
  <c r="CB225" i="12"/>
  <c r="DA79" i="12"/>
  <c r="DC161" i="12"/>
  <c r="CC161" i="12" s="1"/>
  <c r="CC26" i="12"/>
  <c r="CB44" i="12"/>
  <c r="CD45" i="12"/>
  <c r="DD50" i="12"/>
  <c r="CC59" i="12"/>
  <c r="DA59" i="12"/>
  <c r="CZ71" i="12"/>
  <c r="CE20" i="12"/>
  <c r="CE45" i="12"/>
  <c r="DC45" i="12"/>
  <c r="CD59" i="12"/>
  <c r="DB59" i="12"/>
  <c r="DZ59" i="12"/>
  <c r="CD61" i="12"/>
  <c r="DB61" i="12"/>
  <c r="DZ61" i="12"/>
  <c r="CC71" i="12"/>
  <c r="AX71" i="12" s="1"/>
  <c r="DA71" i="12"/>
  <c r="CC73" i="12"/>
  <c r="DA73" i="12"/>
  <c r="DZ73" i="12"/>
  <c r="DE78" i="12"/>
  <c r="CA87" i="12"/>
  <c r="DB87" i="12"/>
  <c r="CE107" i="12"/>
  <c r="Q143" i="12"/>
  <c r="DG161" i="12"/>
  <c r="CG161" i="12" s="1"/>
  <c r="DW166" i="12"/>
  <c r="CW166" i="12" s="1"/>
  <c r="DC176" i="12"/>
  <c r="CC176" i="12" s="1"/>
  <c r="DG177" i="12"/>
  <c r="CG177" i="12" s="1"/>
  <c r="DG196" i="12"/>
  <c r="CG196" i="12" s="1"/>
  <c r="DH200" i="12"/>
  <c r="CH200" i="12" s="1"/>
  <c r="DF203" i="12"/>
  <c r="CF203" i="12" s="1"/>
  <c r="DE206" i="12"/>
  <c r="CE206" i="12" s="1"/>
  <c r="DB209" i="12"/>
  <c r="CB209" i="12" s="1"/>
  <c r="DD216" i="12"/>
  <c r="CD225" i="12"/>
  <c r="AY239" i="12"/>
  <c r="CA44" i="12"/>
  <c r="CA73" i="12"/>
  <c r="AX73" i="12" s="1"/>
  <c r="DA116" i="12"/>
  <c r="DZ45" i="12"/>
  <c r="CC61" i="12"/>
  <c r="DA61" i="12"/>
  <c r="CD63" i="12"/>
  <c r="CB73" i="12"/>
  <c r="CZ73" i="12"/>
  <c r="DE82" i="12"/>
  <c r="CZ87" i="12"/>
  <c r="DA19" i="12"/>
  <c r="DD45" i="12"/>
  <c r="DB48" i="12"/>
  <c r="CE59" i="12"/>
  <c r="DC59" i="12"/>
  <c r="CE61" i="12"/>
  <c r="DC61" i="12"/>
  <c r="CD71" i="12"/>
  <c r="DB71" i="12"/>
  <c r="DZ71" i="12"/>
  <c r="CD73" i="12"/>
  <c r="DB73" i="12"/>
  <c r="CB87" i="12"/>
  <c r="DA90" i="12"/>
  <c r="DA93" i="12"/>
  <c r="DA102" i="12"/>
  <c r="CZ123" i="12"/>
  <c r="CE124" i="12"/>
  <c r="DH161" i="12"/>
  <c r="CH161" i="12" s="1"/>
  <c r="DE176" i="12"/>
  <c r="CE176" i="12" s="1"/>
  <c r="DB193" i="12"/>
  <c r="CB193" i="12" s="1"/>
  <c r="DA194" i="12"/>
  <c r="CA194" i="12" s="1"/>
  <c r="DH203" i="12"/>
  <c r="CH203" i="12" s="1"/>
  <c r="DG206" i="12"/>
  <c r="CG206" i="12" s="1"/>
  <c r="CA227" i="12"/>
  <c r="AY257" i="12"/>
  <c r="DE44" i="12"/>
  <c r="DC71" i="12"/>
  <c r="CE73" i="12"/>
  <c r="DC73" i="12"/>
  <c r="DI161" i="12"/>
  <c r="CI161" i="12" s="1"/>
  <c r="DF176" i="12"/>
  <c r="CF176" i="12" s="1"/>
  <c r="DW203" i="12"/>
  <c r="CW203" i="12" s="1"/>
  <c r="DW209" i="12"/>
  <c r="CW209" i="12" s="1"/>
  <c r="DZ13" i="12"/>
  <c r="DD71" i="12"/>
  <c r="CA72" i="12"/>
  <c r="DD73" i="12"/>
  <c r="DZ105" i="12"/>
  <c r="DD193" i="12"/>
  <c r="CD193" i="12" s="1"/>
  <c r="DC194" i="12"/>
  <c r="CC194" i="12" s="1"/>
  <c r="AY194" i="12" s="1"/>
  <c r="CC227" i="12"/>
  <c r="CA14" i="12"/>
  <c r="DA14" i="12"/>
  <c r="CZ42" i="12"/>
  <c r="CA43" i="12"/>
  <c r="DC64" i="12"/>
  <c r="CA65" i="12"/>
  <c r="DI176" i="12"/>
  <c r="CI176" i="12" s="1"/>
  <c r="DA178" i="12"/>
  <c r="CA178" i="12" s="1"/>
  <c r="DD194" i="12"/>
  <c r="CD194" i="12" s="1"/>
  <c r="AY252" i="12"/>
  <c r="DA15" i="12"/>
  <c r="CB14" i="12"/>
  <c r="DB14" i="12"/>
  <c r="CB15" i="12"/>
  <c r="CZ15" i="12"/>
  <c r="DZ15" i="12"/>
  <c r="CA42" i="12"/>
  <c r="DD64" i="12"/>
  <c r="CB65" i="12"/>
  <c r="CA84" i="12"/>
  <c r="CZ103" i="12"/>
  <c r="DZ107" i="12"/>
  <c r="CA134" i="12"/>
  <c r="AX134" i="12" s="1"/>
  <c r="DD165" i="12"/>
  <c r="CD165" i="12" s="1"/>
  <c r="DF193" i="12"/>
  <c r="CF193" i="12" s="1"/>
  <c r="DE194" i="12"/>
  <c r="CE194" i="12" s="1"/>
  <c r="DZ26" i="12"/>
  <c r="DE178" i="12"/>
  <c r="CE178" i="12" s="1"/>
  <c r="DF194" i="12"/>
  <c r="CF194" i="12" s="1"/>
  <c r="DA217" i="12"/>
  <c r="DB125" i="12"/>
  <c r="DB136" i="12"/>
  <c r="Q146" i="12"/>
  <c r="DI178" i="12"/>
  <c r="CI178" i="12" s="1"/>
  <c r="DW194" i="12"/>
  <c r="CW194" i="12" s="1"/>
  <c r="CA13" i="12"/>
  <c r="CZ26" i="12"/>
  <c r="DD44" i="12"/>
  <c r="CA59" i="12"/>
  <c r="DD66" i="12"/>
  <c r="DC125" i="12"/>
  <c r="DC136" i="12"/>
  <c r="AY240" i="12"/>
  <c r="AE290" i="12"/>
  <c r="CA25" i="12"/>
  <c r="DD35" i="12"/>
  <c r="CC35" i="12"/>
  <c r="DE35" i="12"/>
  <c r="CB35" i="12"/>
  <c r="DA35" i="12"/>
  <c r="DE38" i="12"/>
  <c r="DC38" i="12"/>
  <c r="DE69" i="12"/>
  <c r="DD69" i="12"/>
  <c r="DE104" i="12"/>
  <c r="DD104" i="12"/>
  <c r="DC104" i="12"/>
  <c r="CE104" i="12"/>
  <c r="CA104" i="12"/>
  <c r="DZ104" i="12"/>
  <c r="DB104" i="12"/>
  <c r="CD104" i="12"/>
  <c r="DA104" i="12"/>
  <c r="CC104" i="12"/>
  <c r="CZ104" i="12"/>
  <c r="CB104" i="12"/>
  <c r="DB191" i="12"/>
  <c r="CB191" i="12" s="1"/>
  <c r="DH191" i="12"/>
  <c r="CH191" i="12" s="1"/>
  <c r="DF191" i="12"/>
  <c r="CF191" i="12" s="1"/>
  <c r="DD191" i="12"/>
  <c r="CD191" i="12" s="1"/>
  <c r="DA191" i="12"/>
  <c r="CA191" i="12" s="1"/>
  <c r="DW191" i="12"/>
  <c r="CW191" i="12" s="1"/>
  <c r="DH201" i="12"/>
  <c r="CH201" i="12" s="1"/>
  <c r="DF201" i="12"/>
  <c r="CF201" i="12" s="1"/>
  <c r="DB201" i="12"/>
  <c r="CB201" i="12" s="1"/>
  <c r="CZ12" i="12"/>
  <c r="DZ22" i="12"/>
  <c r="CD25" i="12"/>
  <c r="CZ113" i="12"/>
  <c r="CD113" i="12"/>
  <c r="CC113" i="12"/>
  <c r="DB113" i="12"/>
  <c r="CB113" i="12"/>
  <c r="CD95" i="12"/>
  <c r="CC95" i="12"/>
  <c r="DZ86" i="12"/>
  <c r="CE86" i="12"/>
  <c r="DE81" i="12"/>
  <c r="DX165" i="12"/>
  <c r="CX165" i="12" s="1"/>
  <c r="DI165" i="12"/>
  <c r="CI165" i="12" s="1"/>
  <c r="DG165" i="12"/>
  <c r="CG165" i="12" s="1"/>
  <c r="DE165" i="12"/>
  <c r="CE165" i="12" s="1"/>
  <c r="CA22" i="12"/>
  <c r="DA205" i="12"/>
  <c r="CA205" i="12" s="1"/>
  <c r="DF205" i="12"/>
  <c r="CF205" i="12" s="1"/>
  <c r="DD205" i="12"/>
  <c r="CD205" i="12" s="1"/>
  <c r="DB205" i="12"/>
  <c r="CB205" i="12" s="1"/>
  <c r="DH205" i="12"/>
  <c r="CH205" i="12" s="1"/>
  <c r="DC36" i="12"/>
  <c r="CC36" i="12"/>
  <c r="DE36" i="12"/>
  <c r="CA81" i="12"/>
  <c r="CB86" i="12"/>
  <c r="DC86" i="12"/>
  <c r="DZ113" i="12"/>
  <c r="DI205" i="12"/>
  <c r="CI205" i="12" s="1"/>
  <c r="DE205" i="12"/>
  <c r="CE205" i="12" s="1"/>
  <c r="DC205" i="12"/>
  <c r="CC205" i="12" s="1"/>
  <c r="DG205" i="12"/>
  <c r="CG205" i="12" s="1"/>
  <c r="DX208" i="12"/>
  <c r="CX208" i="12" s="1"/>
  <c r="DG208" i="12"/>
  <c r="CG208" i="12" s="1"/>
  <c r="DB218" i="12"/>
  <c r="CA218" i="12"/>
  <c r="CE218" i="12"/>
  <c r="DC218" i="12"/>
  <c r="DW173" i="12"/>
  <c r="CW173" i="12" s="1"/>
  <c r="DH173" i="12"/>
  <c r="CH173" i="12" s="1"/>
  <c r="DF173" i="12"/>
  <c r="CF173" i="12" s="1"/>
  <c r="DB173" i="12"/>
  <c r="CB173" i="12" s="1"/>
  <c r="CA12" i="12"/>
  <c r="CC130" i="12"/>
  <c r="CB130" i="12"/>
  <c r="DI173" i="12"/>
  <c r="CI173" i="12" s="1"/>
  <c r="DX173" i="12"/>
  <c r="CX173" i="12" s="1"/>
  <c r="DW188" i="12"/>
  <c r="CW188" i="12" s="1"/>
  <c r="DH188" i="12"/>
  <c r="CH188" i="12" s="1"/>
  <c r="DD188" i="12"/>
  <c r="CD188" i="12" s="1"/>
  <c r="CE215" i="12"/>
  <c r="CB215" i="12"/>
  <c r="CD215" i="12"/>
  <c r="DE215" i="12"/>
  <c r="DC215" i="12"/>
  <c r="DA37" i="12"/>
  <c r="CZ86" i="12"/>
  <c r="CA86" i="12"/>
  <c r="DA86" i="12"/>
  <c r="DW160" i="12"/>
  <c r="CW160" i="12" s="1"/>
  <c r="DH160" i="12"/>
  <c r="CH160" i="12" s="1"/>
  <c r="DF160" i="12"/>
  <c r="CF160" i="12" s="1"/>
  <c r="DB160" i="12"/>
  <c r="CB160" i="12" s="1"/>
  <c r="DC165" i="12"/>
  <c r="CC165" i="12" s="1"/>
  <c r="DZ25" i="12"/>
  <c r="CC86" i="12"/>
  <c r="CZ114" i="12"/>
  <c r="DE114" i="12"/>
  <c r="DD114" i="12"/>
  <c r="CE114" i="12"/>
  <c r="DC114" i="12"/>
  <c r="CD114" i="12"/>
  <c r="DZ114" i="12"/>
  <c r="DB114" i="12"/>
  <c r="CC114" i="12"/>
  <c r="DA114" i="12"/>
  <c r="CA114" i="12"/>
  <c r="DE116" i="12"/>
  <c r="DD116" i="12"/>
  <c r="CE116" i="12"/>
  <c r="DC116" i="12"/>
  <c r="CD116" i="12"/>
  <c r="DZ116" i="12"/>
  <c r="DB116" i="12"/>
  <c r="CC116" i="12"/>
  <c r="CZ116" i="12"/>
  <c r="CB116" i="12"/>
  <c r="CA116" i="12"/>
  <c r="CA122" i="12"/>
  <c r="DE122" i="12"/>
  <c r="DD122" i="12"/>
  <c r="DC122" i="12"/>
  <c r="CE122" i="12"/>
  <c r="DZ122" i="12"/>
  <c r="DB122" i="12"/>
  <c r="CD122" i="12"/>
  <c r="CZ122" i="12"/>
  <c r="DA122" i="12"/>
  <c r="CC122" i="12"/>
  <c r="CB122" i="12"/>
  <c r="DW205" i="12"/>
  <c r="CW205" i="12" s="1"/>
  <c r="DA208" i="12"/>
  <c r="CA208" i="12" s="1"/>
  <c r="DE12" i="12"/>
  <c r="DD12" i="12"/>
  <c r="DC12" i="12"/>
  <c r="CE12" i="12"/>
  <c r="DB12" i="12"/>
  <c r="CD12" i="12"/>
  <c r="DZ12" i="12"/>
  <c r="DA12" i="12"/>
  <c r="CC12" i="12"/>
  <c r="DW179" i="12"/>
  <c r="CW179" i="12" s="1"/>
  <c r="DH179" i="12"/>
  <c r="CH179" i="12" s="1"/>
  <c r="DF179" i="12"/>
  <c r="CF179" i="12" s="1"/>
  <c r="DD179" i="12"/>
  <c r="CD179" i="12" s="1"/>
  <c r="DB179" i="12"/>
  <c r="CB179" i="12" s="1"/>
  <c r="DE22" i="12"/>
  <c r="CE22" i="12"/>
  <c r="DD22" i="12"/>
  <c r="CD22" i="12"/>
  <c r="DZ37" i="12"/>
  <c r="DC37" i="12"/>
  <c r="CE37" i="12"/>
  <c r="CC37" i="12"/>
  <c r="CB37" i="12"/>
  <c r="DC174" i="12"/>
  <c r="CC174" i="12" s="1"/>
  <c r="DX174" i="12"/>
  <c r="CX174" i="12" s="1"/>
  <c r="DA174" i="12"/>
  <c r="CA174" i="12" s="1"/>
  <c r="DI174" i="12"/>
  <c r="CI174" i="12" s="1"/>
  <c r="DG174" i="12"/>
  <c r="CG174" i="12" s="1"/>
  <c r="DE174" i="12"/>
  <c r="CE174" i="12" s="1"/>
  <c r="DH199" i="12"/>
  <c r="CH199" i="12" s="1"/>
  <c r="DD199" i="12"/>
  <c r="CD199" i="12" s="1"/>
  <c r="DB199" i="12"/>
  <c r="CB199" i="12" s="1"/>
  <c r="DA199" i="12"/>
  <c r="CA199" i="12" s="1"/>
  <c r="DZ21" i="12"/>
  <c r="CE21" i="12"/>
  <c r="CB21" i="12"/>
  <c r="DC21" i="12"/>
  <c r="CD42" i="12"/>
  <c r="DZ42" i="12"/>
  <c r="DE43" i="12"/>
  <c r="CB43" i="12"/>
  <c r="DD43" i="12"/>
  <c r="DC43" i="12"/>
  <c r="CE43" i="12"/>
  <c r="DZ43" i="12"/>
  <c r="DB43" i="12"/>
  <c r="CD43" i="12"/>
  <c r="DA43" i="12"/>
  <c r="CC43" i="12"/>
  <c r="CZ43" i="12"/>
  <c r="DA100" i="12"/>
  <c r="CZ102" i="12"/>
  <c r="DB102" i="12"/>
  <c r="DE102" i="12"/>
  <c r="DD102" i="12"/>
  <c r="CE102" i="12"/>
  <c r="DC102" i="12"/>
  <c r="CD102" i="12"/>
  <c r="DZ102" i="12"/>
  <c r="CC102" i="12"/>
  <c r="DD163" i="12"/>
  <c r="CD163" i="12" s="1"/>
  <c r="DA163" i="12"/>
  <c r="CA163" i="12" s="1"/>
  <c r="DD190" i="12"/>
  <c r="CD190" i="12" s="1"/>
  <c r="DH190" i="12"/>
  <c r="CH190" i="12" s="1"/>
  <c r="DA190" i="12"/>
  <c r="CA190" i="12" s="1"/>
  <c r="DW190" i="12"/>
  <c r="CW190" i="12" s="1"/>
  <c r="DX205" i="12"/>
  <c r="CX205" i="12" s="1"/>
  <c r="DB25" i="12"/>
  <c r="DE27" i="12"/>
  <c r="DD27" i="12"/>
  <c r="CE27" i="12"/>
  <c r="DC27" i="12"/>
  <c r="CD27" i="12"/>
  <c r="DZ27" i="12"/>
  <c r="DB27" i="12"/>
  <c r="CC27" i="12"/>
  <c r="CZ27" i="12"/>
  <c r="CB27" i="12"/>
  <c r="DC190" i="12"/>
  <c r="CC190" i="12" s="1"/>
  <c r="DG190" i="12"/>
  <c r="CG190" i="12" s="1"/>
  <c r="DE190" i="12"/>
  <c r="CE190" i="12" s="1"/>
  <c r="DI190" i="12"/>
  <c r="CI190" i="12" s="1"/>
  <c r="DE25" i="12"/>
  <c r="CA26" i="12"/>
  <c r="DA27" i="12"/>
  <c r="DC29" i="12"/>
  <c r="CE29" i="12"/>
  <c r="DZ29" i="12"/>
  <c r="DB29" i="12"/>
  <c r="CD29" i="12"/>
  <c r="DA29" i="12"/>
  <c r="CC29" i="12"/>
  <c r="CZ29" i="12"/>
  <c r="CB29" i="12"/>
  <c r="CA29" i="12"/>
  <c r="DE29" i="12"/>
  <c r="DX190" i="12"/>
  <c r="CX190" i="12" s="1"/>
  <c r="Q151" i="12"/>
  <c r="DH195" i="12"/>
  <c r="CH195" i="12" s="1"/>
  <c r="AY237" i="12"/>
  <c r="AY246" i="12"/>
  <c r="DA16" i="12"/>
  <c r="CA18" i="12"/>
  <c r="DA24" i="12"/>
  <c r="DZ24" i="12"/>
  <c r="AX50" i="12"/>
  <c r="DE66" i="12"/>
  <c r="DA87" i="12"/>
  <c r="CA93" i="12"/>
  <c r="DE132" i="12"/>
  <c r="DF206" i="12"/>
  <c r="CF206" i="12" s="1"/>
  <c r="AY253" i="12"/>
  <c r="O265" i="12"/>
  <c r="AM297" i="12"/>
  <c r="DA202" i="12"/>
  <c r="CA202" i="12" s="1"/>
  <c r="DW206" i="12"/>
  <c r="CW206" i="12" s="1"/>
  <c r="DA215" i="12"/>
  <c r="DA113" i="12"/>
  <c r="DA20" i="12"/>
  <c r="CA21" i="12"/>
  <c r="CD26" i="12"/>
  <c r="DD26" i="12"/>
  <c r="CA58" i="12"/>
  <c r="CZ58" i="12"/>
  <c r="DA68" i="12"/>
  <c r="DZ79" i="12"/>
  <c r="CE87" i="12"/>
  <c r="DD87" i="12"/>
  <c r="CE93" i="12"/>
  <c r="DC93" i="12"/>
  <c r="DE94" i="12"/>
  <c r="DD103" i="12"/>
  <c r="CA109" i="12"/>
  <c r="DD112" i="12"/>
  <c r="CZ127" i="12"/>
  <c r="DZ135" i="12"/>
  <c r="DW171" i="12"/>
  <c r="CW171" i="12" s="1"/>
  <c r="DX176" i="12"/>
  <c r="CX176" i="12" s="1"/>
  <c r="DI177" i="12"/>
  <c r="CI177" i="12" s="1"/>
  <c r="DC178" i="12"/>
  <c r="CC178" i="12" s="1"/>
  <c r="DF181" i="12"/>
  <c r="CF181" i="12" s="1"/>
  <c r="DH193" i="12"/>
  <c r="CH193" i="12" s="1"/>
  <c r="DA195" i="12"/>
  <c r="CA195" i="12" s="1"/>
  <c r="DC197" i="12"/>
  <c r="CC197" i="12" s="1"/>
  <c r="DG202" i="12"/>
  <c r="CG202" i="12" s="1"/>
  <c r="CD227" i="12"/>
  <c r="AY245" i="12"/>
  <c r="O266" i="12"/>
  <c r="DB13" i="12"/>
  <c r="DD20" i="12"/>
  <c r="CB58" i="12"/>
  <c r="DA58" i="12"/>
  <c r="CZ64" i="12"/>
  <c r="CZ65" i="12"/>
  <c r="CA66" i="12"/>
  <c r="CC68" i="12"/>
  <c r="DE87" i="12"/>
  <c r="DD93" i="12"/>
  <c r="CA106" i="12"/>
  <c r="CC112" i="12"/>
  <c r="DE112" i="12"/>
  <c r="DA127" i="12"/>
  <c r="CA132" i="12"/>
  <c r="CB134" i="12"/>
  <c r="CZ134" i="12"/>
  <c r="DC163" i="12"/>
  <c r="CC163" i="12" s="1"/>
  <c r="DB164" i="12"/>
  <c r="CB164" i="12" s="1"/>
  <c r="DW175" i="12"/>
  <c r="CW175" i="12" s="1"/>
  <c r="DD178" i="12"/>
  <c r="CD178" i="12" s="1"/>
  <c r="DG181" i="12"/>
  <c r="CG181" i="12" s="1"/>
  <c r="DW193" i="12"/>
  <c r="CW193" i="12" s="1"/>
  <c r="DB195" i="12"/>
  <c r="CB195" i="12" s="1"/>
  <c r="DC216" i="12"/>
  <c r="AY242" i="12"/>
  <c r="DE13" i="12"/>
  <c r="CZ14" i="12"/>
  <c r="DZ14" i="12"/>
  <c r="CZ19" i="12"/>
  <c r="CC20" i="12"/>
  <c r="DE20" i="12"/>
  <c r="DA28" i="12"/>
  <c r="DE28" i="12"/>
  <c r="DA47" i="12"/>
  <c r="CC58" i="12"/>
  <c r="DB58" i="12"/>
  <c r="CB64" i="12"/>
  <c r="DA64" i="12"/>
  <c r="CB66" i="12"/>
  <c r="CZ66" i="12"/>
  <c r="CE68" i="12"/>
  <c r="CA80" i="12"/>
  <c r="DZ89" i="12"/>
  <c r="DE93" i="12"/>
  <c r="CC101" i="12"/>
  <c r="CB106" i="12"/>
  <c r="CZ106" i="12"/>
  <c r="DZ106" i="12"/>
  <c r="CZ108" i="12"/>
  <c r="CB109" i="12"/>
  <c r="CZ109" i="12"/>
  <c r="DD111" i="12"/>
  <c r="CE112" i="12"/>
  <c r="DA123" i="12"/>
  <c r="CA124" i="12"/>
  <c r="CB132" i="12"/>
  <c r="CZ132" i="12"/>
  <c r="CC134" i="12"/>
  <c r="DA134" i="12"/>
  <c r="DD164" i="12"/>
  <c r="CD164" i="12" s="1"/>
  <c r="DA167" i="12"/>
  <c r="CA167" i="12" s="1"/>
  <c r="DC195" i="12"/>
  <c r="CC195" i="12" s="1"/>
  <c r="DI202" i="12"/>
  <c r="CI202" i="12" s="1"/>
  <c r="DA206" i="12"/>
  <c r="CA206" i="12" s="1"/>
  <c r="DB207" i="12"/>
  <c r="CB207" i="12" s="1"/>
  <c r="DE202" i="12"/>
  <c r="CE202" i="12" s="1"/>
  <c r="CD58" i="12"/>
  <c r="CZ63" i="12"/>
  <c r="CC66" i="12"/>
  <c r="DA66" i="12"/>
  <c r="DA84" i="12"/>
  <c r="CC106" i="12"/>
  <c r="DA106" i="12"/>
  <c r="DC107" i="12"/>
  <c r="DA108" i="12"/>
  <c r="DE108" i="12"/>
  <c r="CC109" i="12"/>
  <c r="DA109" i="12"/>
  <c r="CB124" i="12"/>
  <c r="CZ124" i="12"/>
  <c r="DD126" i="12"/>
  <c r="CB127" i="12"/>
  <c r="CC132" i="12"/>
  <c r="DA132" i="12"/>
  <c r="CD134" i="12"/>
  <c r="DB134" i="12"/>
  <c r="DZ134" i="12"/>
  <c r="CZ135" i="12"/>
  <c r="CA136" i="12"/>
  <c r="DE163" i="12"/>
  <c r="CE163" i="12" s="1"/>
  <c r="DF164" i="12"/>
  <c r="CF164" i="12" s="1"/>
  <c r="DB167" i="12"/>
  <c r="CB167" i="12" s="1"/>
  <c r="DF178" i="12"/>
  <c r="CF178" i="12" s="1"/>
  <c r="DG194" i="12"/>
  <c r="CG194" i="12" s="1"/>
  <c r="DD195" i="12"/>
  <c r="CD195" i="12" s="1"/>
  <c r="DB206" i="12"/>
  <c r="CB206" i="12" s="1"/>
  <c r="DD207" i="12"/>
  <c r="CD207" i="12" s="1"/>
  <c r="CA216" i="12"/>
  <c r="DE216" i="12"/>
  <c r="DZ58" i="12"/>
  <c r="CD66" i="12"/>
  <c r="DB66" i="12"/>
  <c r="DZ66" i="12"/>
  <c r="CZ70" i="12"/>
  <c r="DD89" i="12"/>
  <c r="CA90" i="12"/>
  <c r="CD106" i="12"/>
  <c r="DB106" i="12"/>
  <c r="DD107" i="12"/>
  <c r="CB108" i="12"/>
  <c r="CD109" i="12"/>
  <c r="DB109" i="12"/>
  <c r="DZ109" i="12"/>
  <c r="DC110" i="12"/>
  <c r="CD111" i="12"/>
  <c r="CB123" i="12"/>
  <c r="CC124" i="12"/>
  <c r="DA124" i="12"/>
  <c r="DZ124" i="12"/>
  <c r="CD132" i="12"/>
  <c r="DB132" i="12"/>
  <c r="DZ132" i="12"/>
  <c r="CE134" i="12"/>
  <c r="DC134" i="12"/>
  <c r="CB136" i="12"/>
  <c r="CZ136" i="12"/>
  <c r="CZ137" i="12"/>
  <c r="DB162" i="12"/>
  <c r="CB162" i="12" s="1"/>
  <c r="DG163" i="12"/>
  <c r="CG163" i="12" s="1"/>
  <c r="DD167" i="12"/>
  <c r="CD167" i="12" s="1"/>
  <c r="DG178" i="12"/>
  <c r="CG178" i="12" s="1"/>
  <c r="DI194" i="12"/>
  <c r="CI194" i="12" s="1"/>
  <c r="DX202" i="12"/>
  <c r="CX202" i="12" s="1"/>
  <c r="DE204" i="12"/>
  <c r="CE204" i="12" s="1"/>
  <c r="DC206" i="12"/>
  <c r="CC206" i="12" s="1"/>
  <c r="CB216" i="12"/>
  <c r="CA220" i="12"/>
  <c r="CA231" i="12"/>
  <c r="AY251" i="12"/>
  <c r="AY256" i="12"/>
  <c r="CA34" i="12"/>
  <c r="CE66" i="12"/>
  <c r="CB90" i="12"/>
  <c r="CZ90" i="12"/>
  <c r="DZ90" i="12"/>
  <c r="CE106" i="12"/>
  <c r="DC106" i="12"/>
  <c r="CE109" i="12"/>
  <c r="DC109" i="12"/>
  <c r="DE110" i="12"/>
  <c r="CD124" i="12"/>
  <c r="DB124" i="12"/>
  <c r="CE132" i="12"/>
  <c r="DD134" i="12"/>
  <c r="DA135" i="12"/>
  <c r="CC136" i="12"/>
  <c r="DA136" i="12"/>
  <c r="DZ136" i="12"/>
  <c r="Q153" i="12"/>
  <c r="DF167" i="12"/>
  <c r="CF167" i="12" s="1"/>
  <c r="DA180" i="12"/>
  <c r="CA180" i="12" s="1"/>
  <c r="DF195" i="12"/>
  <c r="CF195" i="12" s="1"/>
  <c r="DD206" i="12"/>
  <c r="CD206" i="12" s="1"/>
  <c r="DF207" i="12"/>
  <c r="CF207" i="12" s="1"/>
  <c r="CC216" i="12"/>
  <c r="CB220" i="12"/>
  <c r="CE231" i="12"/>
  <c r="AY255" i="12"/>
  <c r="O262" i="12"/>
  <c r="CD16" i="12"/>
  <c r="DB16" i="12"/>
  <c r="DZ16" i="12"/>
  <c r="CB18" i="12"/>
  <c r="CZ18" i="12"/>
  <c r="DZ28" i="12"/>
  <c r="CB34" i="12"/>
  <c r="CZ34" i="12"/>
  <c r="CC40" i="12"/>
  <c r="DA40" i="12"/>
  <c r="DZ40" i="12"/>
  <c r="DA85" i="12"/>
  <c r="DZ85" i="12"/>
  <c r="CB13" i="12"/>
  <c r="CZ13" i="12"/>
  <c r="DE14" i="12"/>
  <c r="CE16" i="12"/>
  <c r="DC16" i="12"/>
  <c r="CC18" i="12"/>
  <c r="DA18" i="12"/>
  <c r="CA20" i="12"/>
  <c r="DD21" i="12"/>
  <c r="CD23" i="12"/>
  <c r="DB23" i="12"/>
  <c r="DZ23" i="12"/>
  <c r="CB25" i="12"/>
  <c r="CZ25" i="12"/>
  <c r="DE26" i="12"/>
  <c r="CE28" i="12"/>
  <c r="DC28" i="12"/>
  <c r="CC34" i="12"/>
  <c r="DA34" i="12"/>
  <c r="CA36" i="12"/>
  <c r="DD37" i="12"/>
  <c r="CD40" i="12"/>
  <c r="DB40" i="12"/>
  <c r="CZ41" i="12"/>
  <c r="CB41" i="12"/>
  <c r="CA41" i="12"/>
  <c r="DC44" i="12"/>
  <c r="CE44" i="12"/>
  <c r="DZ44" i="12"/>
  <c r="DB44" i="12"/>
  <c r="CD44" i="12"/>
  <c r="DA44" i="12"/>
  <c r="CC44" i="12"/>
  <c r="CA47" i="12"/>
  <c r="AX59" i="12"/>
  <c r="CB63" i="12"/>
  <c r="DA63" i="12"/>
  <c r="CD69" i="12"/>
  <c r="CC79" i="12"/>
  <c r="DB79" i="12"/>
  <c r="CD84" i="12"/>
  <c r="DB84" i="12"/>
  <c r="CA108" i="12"/>
  <c r="DZ39" i="12"/>
  <c r="DB39" i="12"/>
  <c r="CD39" i="12"/>
  <c r="DA39" i="12"/>
  <c r="CC39" i="12"/>
  <c r="CZ39" i="12"/>
  <c r="CB39" i="12"/>
  <c r="DE19" i="12"/>
  <c r="CC23" i="12"/>
  <c r="DA23" i="12"/>
  <c r="DC85" i="12"/>
  <c r="CE85" i="12"/>
  <c r="CZ85" i="12"/>
  <c r="CB85" i="12"/>
  <c r="CA85" i="12"/>
  <c r="CC13" i="12"/>
  <c r="DA13" i="12"/>
  <c r="CA15" i="12"/>
  <c r="AX15" i="12" s="1"/>
  <c r="DD16" i="12"/>
  <c r="CD18" i="12"/>
  <c r="DB18" i="12"/>
  <c r="DZ18" i="12"/>
  <c r="CB20" i="12"/>
  <c r="CZ20" i="12"/>
  <c r="DE21" i="12"/>
  <c r="CE23" i="12"/>
  <c r="DC23" i="12"/>
  <c r="CC25" i="12"/>
  <c r="DA25" i="12"/>
  <c r="CA27" i="12"/>
  <c r="DD28" i="12"/>
  <c r="CD34" i="12"/>
  <c r="DB34" i="12"/>
  <c r="DZ34" i="12"/>
  <c r="CB36" i="12"/>
  <c r="CZ36" i="12"/>
  <c r="DE37" i="12"/>
  <c r="CE40" i="12"/>
  <c r="DC40" i="12"/>
  <c r="CB47" i="12"/>
  <c r="CZ47" i="12"/>
  <c r="DZ47" i="12"/>
  <c r="CC63" i="12"/>
  <c r="DA65" i="12"/>
  <c r="CC65" i="12"/>
  <c r="DD65" i="12"/>
  <c r="DC65" i="12"/>
  <c r="CE65" i="12"/>
  <c r="DZ65" i="12"/>
  <c r="DB65" i="12"/>
  <c r="CD65" i="12"/>
  <c r="CA70" i="12"/>
  <c r="CE84" i="12"/>
  <c r="CC85" i="12"/>
  <c r="DD85" i="12"/>
  <c r="DA111" i="12"/>
  <c r="CC111" i="12"/>
  <c r="DE111" i="12"/>
  <c r="DB111" i="12"/>
  <c r="CB111" i="12"/>
  <c r="DZ111" i="12"/>
  <c r="CZ111" i="12"/>
  <c r="CA111" i="12"/>
  <c r="DC111" i="12"/>
  <c r="DE16" i="12"/>
  <c r="DC34" i="12"/>
  <c r="CA38" i="12"/>
  <c r="DZ48" i="12"/>
  <c r="CA48" i="12"/>
  <c r="DE51" i="12"/>
  <c r="DZ51" i="12"/>
  <c r="DB51" i="12"/>
  <c r="CD51" i="12"/>
  <c r="DA51" i="12"/>
  <c r="CC51" i="12"/>
  <c r="CZ51" i="12"/>
  <c r="CB51" i="12"/>
  <c r="CD85" i="12"/>
  <c r="DE85" i="12"/>
  <c r="CZ128" i="12"/>
  <c r="CB128" i="12"/>
  <c r="DD128" i="12"/>
  <c r="DC128" i="12"/>
  <c r="CD128" i="12"/>
  <c r="DB128" i="12"/>
  <c r="CC128" i="12"/>
  <c r="DZ128" i="12"/>
  <c r="DA128" i="12"/>
  <c r="CA128" i="12"/>
  <c r="CE128" i="12"/>
  <c r="CE18" i="12"/>
  <c r="DC18" i="12"/>
  <c r="DD23" i="12"/>
  <c r="CE34" i="12"/>
  <c r="DD40" i="12"/>
  <c r="CE13" i="12"/>
  <c r="DC13" i="12"/>
  <c r="DD18" i="12"/>
  <c r="CD20" i="12"/>
  <c r="DB20" i="12"/>
  <c r="DZ20" i="12"/>
  <c r="CB22" i="12"/>
  <c r="CZ22" i="12"/>
  <c r="DE23" i="12"/>
  <c r="CE25" i="12"/>
  <c r="DC25" i="12"/>
  <c r="DD34" i="12"/>
  <c r="CD36" i="12"/>
  <c r="DB36" i="12"/>
  <c r="DZ36" i="12"/>
  <c r="CB38" i="12"/>
  <c r="CZ38" i="12"/>
  <c r="DE42" i="12"/>
  <c r="DD42" i="12"/>
  <c r="DC42" i="12"/>
  <c r="CE42" i="12"/>
  <c r="CD47" i="12"/>
  <c r="DB47" i="12"/>
  <c r="DC51" i="12"/>
  <c r="CA56" i="12"/>
  <c r="DA81" i="12"/>
  <c r="CC81" i="12"/>
  <c r="DD81" i="12"/>
  <c r="DC81" i="12"/>
  <c r="CE81" i="12"/>
  <c r="DZ81" i="12"/>
  <c r="DB81" i="12"/>
  <c r="CD81" i="12"/>
  <c r="DE115" i="12"/>
  <c r="DC115" i="12"/>
  <c r="CE115" i="12"/>
  <c r="DZ115" i="12"/>
  <c r="DB115" i="12"/>
  <c r="CD115" i="12"/>
  <c r="DA115" i="12"/>
  <c r="CC115" i="12"/>
  <c r="CA115" i="12"/>
  <c r="CB115" i="12"/>
  <c r="DD115" i="12"/>
  <c r="DE18" i="12"/>
  <c r="CC22" i="12"/>
  <c r="DA22" i="12"/>
  <c r="DE34" i="12"/>
  <c r="CE36" i="12"/>
  <c r="CC38" i="12"/>
  <c r="DA38" i="12"/>
  <c r="CE47" i="12"/>
  <c r="CB48" i="12"/>
  <c r="CZ48" i="12"/>
  <c r="DD51" i="12"/>
  <c r="CZ60" i="12"/>
  <c r="CB60" i="12"/>
  <c r="DC60" i="12"/>
  <c r="CE60" i="12"/>
  <c r="DZ60" i="12"/>
  <c r="DB60" i="12"/>
  <c r="CD60" i="12"/>
  <c r="DA60" i="12"/>
  <c r="CC60" i="12"/>
  <c r="DD60" i="12"/>
  <c r="CZ72" i="12"/>
  <c r="CB72" i="12"/>
  <c r="DC72" i="12"/>
  <c r="CE72" i="12"/>
  <c r="DZ72" i="12"/>
  <c r="DB72" i="12"/>
  <c r="CD72" i="12"/>
  <c r="DA72" i="12"/>
  <c r="CC72" i="12"/>
  <c r="DD72" i="12"/>
  <c r="CZ81" i="12"/>
  <c r="DE101" i="12"/>
  <c r="DD101" i="12"/>
  <c r="DC101" i="12"/>
  <c r="CE101" i="12"/>
  <c r="DA101" i="12"/>
  <c r="CB101" i="12"/>
  <c r="CZ101" i="12"/>
  <c r="CA101" i="12"/>
  <c r="DZ101" i="12"/>
  <c r="DB101" i="12"/>
  <c r="CA35" i="12"/>
  <c r="CD38" i="12"/>
  <c r="DB38" i="12"/>
  <c r="DZ38" i="12"/>
  <c r="CC48" i="12"/>
  <c r="DA48" i="12"/>
  <c r="CA51" i="12"/>
  <c r="DD68" i="12"/>
  <c r="DE68" i="12"/>
  <c r="DD49" i="12"/>
  <c r="DC49" i="12"/>
  <c r="CE49" i="12"/>
  <c r="DZ49" i="12"/>
  <c r="DB49" i="12"/>
  <c r="CD49" i="12"/>
  <c r="DC57" i="12"/>
  <c r="CE57" i="12"/>
  <c r="CZ57" i="12"/>
  <c r="CB57" i="12"/>
  <c r="CA57" i="12"/>
  <c r="DA57" i="12"/>
  <c r="DZ57" i="12"/>
  <c r="CZ88" i="12"/>
  <c r="CB88" i="12"/>
  <c r="DC88" i="12"/>
  <c r="CE88" i="12"/>
  <c r="DZ88" i="12"/>
  <c r="DB88" i="12"/>
  <c r="CD88" i="12"/>
  <c r="DA88" i="12"/>
  <c r="CC88" i="12"/>
  <c r="DD88" i="12"/>
  <c r="DE95" i="12"/>
  <c r="DC95" i="12"/>
  <c r="CE95" i="12"/>
  <c r="DD95" i="12"/>
  <c r="DD38" i="12"/>
  <c r="DC39" i="12"/>
  <c r="DA46" i="12"/>
  <c r="CC46" i="12"/>
  <c r="CZ46" i="12"/>
  <c r="CB46" i="12"/>
  <c r="CA46" i="12"/>
  <c r="CE48" i="12"/>
  <c r="DC48" i="12"/>
  <c r="DB57" i="12"/>
  <c r="CA67" i="12"/>
  <c r="DE67" i="12"/>
  <c r="DZ67" i="12"/>
  <c r="DB67" i="12"/>
  <c r="CD67" i="12"/>
  <c r="DA67" i="12"/>
  <c r="CC67" i="12"/>
  <c r="CZ67" i="12"/>
  <c r="CB67" i="12"/>
  <c r="DC67" i="12"/>
  <c r="CA68" i="12"/>
  <c r="DD78" i="12"/>
  <c r="DA78" i="12"/>
  <c r="CC78" i="12"/>
  <c r="CZ78" i="12"/>
  <c r="CB78" i="12"/>
  <c r="CA78" i="12"/>
  <c r="DB78" i="12"/>
  <c r="DC79" i="12"/>
  <c r="CE79" i="12"/>
  <c r="DE79" i="12"/>
  <c r="DD79" i="12"/>
  <c r="DD84" i="12"/>
  <c r="DE84" i="12"/>
  <c r="DE88" i="12"/>
  <c r="DA91" i="12"/>
  <c r="CC91" i="12"/>
  <c r="CA91" i="12"/>
  <c r="DD91" i="12"/>
  <c r="CE91" i="12"/>
  <c r="DE91" i="12"/>
  <c r="CZ91" i="12"/>
  <c r="DD92" i="12"/>
  <c r="DC92" i="12"/>
  <c r="CE92" i="12"/>
  <c r="DZ92" i="12"/>
  <c r="DB92" i="12"/>
  <c r="CD92" i="12"/>
  <c r="DE92" i="12"/>
  <c r="CB92" i="12"/>
  <c r="DA92" i="12"/>
  <c r="CA92" i="12"/>
  <c r="CZ92" i="12"/>
  <c r="CA16" i="12"/>
  <c r="DZ19" i="12"/>
  <c r="CD35" i="12"/>
  <c r="DB35" i="12"/>
  <c r="DZ35" i="12"/>
  <c r="DD39" i="12"/>
  <c r="DB46" i="12"/>
  <c r="DZ46" i="12"/>
  <c r="DD48" i="12"/>
  <c r="CZ49" i="12"/>
  <c r="CC57" i="12"/>
  <c r="DD57" i="12"/>
  <c r="DD62" i="12"/>
  <c r="DA62" i="12"/>
  <c r="CC62" i="12"/>
  <c r="CZ62" i="12"/>
  <c r="CB62" i="12"/>
  <c r="CA62" i="12"/>
  <c r="DB62" i="12"/>
  <c r="DC63" i="12"/>
  <c r="CE63" i="12"/>
  <c r="DE63" i="12"/>
  <c r="DD63" i="12"/>
  <c r="DD67" i="12"/>
  <c r="CB68" i="12"/>
  <c r="CZ68" i="12"/>
  <c r="DZ68" i="12"/>
  <c r="DC78" i="12"/>
  <c r="DB91" i="12"/>
  <c r="DZ95" i="12"/>
  <c r="DB19" i="12"/>
  <c r="CB16" i="12"/>
  <c r="CC21" i="12"/>
  <c r="DC46" i="12"/>
  <c r="CA83" i="12"/>
  <c r="DE83" i="12"/>
  <c r="DZ83" i="12"/>
  <c r="DB83" i="12"/>
  <c r="CD83" i="12"/>
  <c r="DA83" i="12"/>
  <c r="CC83" i="12"/>
  <c r="CZ83" i="12"/>
  <c r="CB83" i="12"/>
  <c r="CA88" i="12"/>
  <c r="CB91" i="12"/>
  <c r="DC91" i="12"/>
  <c r="CC92" i="12"/>
  <c r="CA95" i="12"/>
  <c r="CZ95" i="12"/>
  <c r="DZ100" i="12"/>
  <c r="DB100" i="12"/>
  <c r="CD100" i="12"/>
  <c r="CZ100" i="12"/>
  <c r="CB100" i="12"/>
  <c r="CA100" i="12"/>
  <c r="DC100" i="12"/>
  <c r="DE100" i="12"/>
  <c r="CE100" i="12"/>
  <c r="DD100" i="12"/>
  <c r="CC100" i="12"/>
  <c r="CD19" i="12"/>
  <c r="CA28" i="12"/>
  <c r="CZ16" i="12"/>
  <c r="CE19" i="12"/>
  <c r="DC19" i="12"/>
  <c r="DA21" i="12"/>
  <c r="CA23" i="12"/>
  <c r="CB28" i="12"/>
  <c r="CZ28" i="12"/>
  <c r="CE35" i="12"/>
  <c r="DC35" i="12"/>
  <c r="CA39" i="12"/>
  <c r="DE39" i="12"/>
  <c r="CA40" i="12"/>
  <c r="DE47" i="12"/>
  <c r="DD47" i="12"/>
  <c r="DE48" i="12"/>
  <c r="CA49" i="12"/>
  <c r="DA49" i="12"/>
  <c r="CD57" i="12"/>
  <c r="DE57" i="12"/>
  <c r="DC62" i="12"/>
  <c r="DC69" i="12"/>
  <c r="CE69" i="12"/>
  <c r="CZ69" i="12"/>
  <c r="CB69" i="12"/>
  <c r="CA69" i="12"/>
  <c r="DA69" i="12"/>
  <c r="DZ69" i="12"/>
  <c r="DC83" i="12"/>
  <c r="CE14" i="12"/>
  <c r="CC16" i="12"/>
  <c r="CD21" i="12"/>
  <c r="DB21" i="12"/>
  <c r="CB23" i="12"/>
  <c r="CE26" i="12"/>
  <c r="CC28" i="12"/>
  <c r="CD37" i="12"/>
  <c r="DB37" i="12"/>
  <c r="CE39" i="12"/>
  <c r="CB40" i="12"/>
  <c r="CZ40" i="12"/>
  <c r="CD46" i="12"/>
  <c r="DD46" i="12"/>
  <c r="CB49" i="12"/>
  <c r="DE49" i="12"/>
  <c r="CD62" i="12"/>
  <c r="DE62" i="12"/>
  <c r="DZ63" i="12"/>
  <c r="CE67" i="12"/>
  <c r="CD68" i="12"/>
  <c r="DB68" i="12"/>
  <c r="DB69" i="12"/>
  <c r="CE78" i="12"/>
  <c r="CA79" i="12"/>
  <c r="CZ79" i="12"/>
  <c r="DD83" i="12"/>
  <c r="CB84" i="12"/>
  <c r="CZ84" i="12"/>
  <c r="DZ84" i="12"/>
  <c r="CD91" i="12"/>
  <c r="CB95" i="12"/>
  <c r="DA95" i="12"/>
  <c r="DC105" i="12"/>
  <c r="CE105" i="12"/>
  <c r="DA105" i="12"/>
  <c r="CC105" i="12"/>
  <c r="CZ105" i="12"/>
  <c r="CB105" i="12"/>
  <c r="CA105" i="12"/>
  <c r="DD105" i="12"/>
  <c r="CD105" i="12"/>
  <c r="DE105" i="12"/>
  <c r="DE107" i="12"/>
  <c r="DA107" i="12"/>
  <c r="CC107" i="12"/>
  <c r="CA107" i="12"/>
  <c r="DB107" i="12"/>
  <c r="CB107" i="12"/>
  <c r="CZ107" i="12"/>
  <c r="CE58" i="12"/>
  <c r="DC58" i="12"/>
  <c r="CE70" i="12"/>
  <c r="DC70" i="12"/>
  <c r="CE127" i="12"/>
  <c r="DD127" i="12"/>
  <c r="DZ130" i="12"/>
  <c r="DB130" i="12"/>
  <c r="CD130" i="12"/>
  <c r="DE130" i="12"/>
  <c r="DD130" i="12"/>
  <c r="CE130" i="12"/>
  <c r="DC131" i="12"/>
  <c r="CE131" i="12"/>
  <c r="DD131" i="12"/>
  <c r="CD131" i="12"/>
  <c r="DZ131" i="12"/>
  <c r="DA131" i="12"/>
  <c r="CB131" i="12"/>
  <c r="CZ131" i="12"/>
  <c r="CA131" i="12"/>
  <c r="DE131" i="12"/>
  <c r="CB137" i="12"/>
  <c r="DC137" i="12"/>
  <c r="CB138" i="12"/>
  <c r="DE138" i="12"/>
  <c r="CB139" i="12"/>
  <c r="DA139" i="12"/>
  <c r="Q154" i="12"/>
  <c r="DB169" i="12"/>
  <c r="CB169" i="12" s="1"/>
  <c r="DX192" i="12"/>
  <c r="CX192" i="12" s="1"/>
  <c r="DG192" i="12"/>
  <c r="CG192" i="12" s="1"/>
  <c r="DE192" i="12"/>
  <c r="CE192" i="12" s="1"/>
  <c r="DC192" i="12"/>
  <c r="CC192" i="12" s="1"/>
  <c r="DE201" i="12"/>
  <c r="CE201" i="12" s="1"/>
  <c r="DC201" i="12"/>
  <c r="CC201" i="12" s="1"/>
  <c r="DI201" i="12"/>
  <c r="CI201" i="12" s="1"/>
  <c r="DG201" i="12"/>
  <c r="CG201" i="12" s="1"/>
  <c r="DD58" i="12"/>
  <c r="DD70" i="12"/>
  <c r="DD86" i="12"/>
  <c r="DA117" i="12"/>
  <c r="DE117" i="12"/>
  <c r="DD117" i="12"/>
  <c r="CE117" i="12"/>
  <c r="DB117" i="12"/>
  <c r="CC117" i="12"/>
  <c r="DZ117" i="12"/>
  <c r="CZ117" i="12"/>
  <c r="CB117" i="12"/>
  <c r="CA117" i="12"/>
  <c r="DC117" i="12"/>
  <c r="CZ130" i="12"/>
  <c r="CC139" i="12"/>
  <c r="DC139" i="12"/>
  <c r="DW163" i="12"/>
  <c r="CW163" i="12" s="1"/>
  <c r="DB163" i="12"/>
  <c r="CB163" i="12" s="1"/>
  <c r="DH163" i="12"/>
  <c r="CH163" i="12" s="1"/>
  <c r="DC171" i="12"/>
  <c r="CC171" i="12" s="1"/>
  <c r="DG171" i="12"/>
  <c r="CG171" i="12" s="1"/>
  <c r="DI171" i="12"/>
  <c r="CI171" i="12" s="1"/>
  <c r="DE171" i="12"/>
  <c r="CE171" i="12" s="1"/>
  <c r="DE172" i="12"/>
  <c r="CE172" i="12" s="1"/>
  <c r="DC172" i="12"/>
  <c r="CC172" i="12" s="1"/>
  <c r="DA172" i="12"/>
  <c r="CA172" i="12" s="1"/>
  <c r="DB187" i="12"/>
  <c r="CB187" i="12" s="1"/>
  <c r="CA64" i="12"/>
  <c r="DE70" i="12"/>
  <c r="DE86" i="12"/>
  <c r="DC89" i="12"/>
  <c r="CE89" i="12"/>
  <c r="DA89" i="12"/>
  <c r="CC89" i="12"/>
  <c r="CZ89" i="12"/>
  <c r="CB89" i="12"/>
  <c r="CA89" i="12"/>
  <c r="DB89" i="12"/>
  <c r="DZ112" i="12"/>
  <c r="DB112" i="12"/>
  <c r="CD112" i="12"/>
  <c r="CZ112" i="12"/>
  <c r="CB112" i="12"/>
  <c r="CA112" i="12"/>
  <c r="DA112" i="12"/>
  <c r="CA113" i="12"/>
  <c r="DE113" i="12"/>
  <c r="DD113" i="12"/>
  <c r="DC113" i="12"/>
  <c r="CE113" i="12"/>
  <c r="CA130" i="12"/>
  <c r="DA130" i="12"/>
  <c r="CC131" i="12"/>
  <c r="CE139" i="12"/>
  <c r="DD139" i="12"/>
  <c r="DB168" i="12"/>
  <c r="CB168" i="12" s="1"/>
  <c r="DD182" i="12"/>
  <c r="CD182" i="12" s="1"/>
  <c r="DH182" i="12"/>
  <c r="CH182" i="12" s="1"/>
  <c r="DF182" i="12"/>
  <c r="CF182" i="12" s="1"/>
  <c r="DB182" i="12"/>
  <c r="CB182" i="12" s="1"/>
  <c r="DE187" i="12"/>
  <c r="CE187" i="12" s="1"/>
  <c r="DF196" i="12"/>
  <c r="CF196" i="12" s="1"/>
  <c r="DW196" i="12"/>
  <c r="CW196" i="12" s="1"/>
  <c r="DH196" i="12"/>
  <c r="CH196" i="12" s="1"/>
  <c r="DA196" i="12"/>
  <c r="CA196" i="12" s="1"/>
  <c r="DD196" i="12"/>
  <c r="CD196" i="12" s="1"/>
  <c r="DD170" i="12"/>
  <c r="CD170" i="12" s="1"/>
  <c r="DH170" i="12"/>
  <c r="CH170" i="12" s="1"/>
  <c r="DA170" i="12"/>
  <c r="CA170" i="12" s="1"/>
  <c r="DW170" i="12"/>
  <c r="CW170" i="12" s="1"/>
  <c r="DH181" i="12"/>
  <c r="CH181" i="12" s="1"/>
  <c r="DA181" i="12"/>
  <c r="CA181" i="12" s="1"/>
  <c r="DD181" i="12"/>
  <c r="CD181" i="12" s="1"/>
  <c r="DG182" i="12"/>
  <c r="CG182" i="12" s="1"/>
  <c r="DE182" i="12"/>
  <c r="CE182" i="12" s="1"/>
  <c r="DX182" i="12"/>
  <c r="CX182" i="12" s="1"/>
  <c r="DI182" i="12"/>
  <c r="CI182" i="12" s="1"/>
  <c r="CD214" i="12"/>
  <c r="DE214" i="12"/>
  <c r="CC214" i="12"/>
  <c r="DD214" i="12"/>
  <c r="DB214" i="12"/>
  <c r="DC214" i="12"/>
  <c r="DA214" i="12"/>
  <c r="CE214" i="12"/>
  <c r="CB214" i="12"/>
  <c r="CA214" i="12"/>
  <c r="DA133" i="12"/>
  <c r="CC133" i="12"/>
  <c r="DE133" i="12"/>
  <c r="DD133" i="12"/>
  <c r="CE133" i="12"/>
  <c r="DB133" i="12"/>
  <c r="CB133" i="12"/>
  <c r="DZ133" i="12"/>
  <c r="CZ133" i="12"/>
  <c r="CA133" i="12"/>
  <c r="DG170" i="12"/>
  <c r="CG170" i="12" s="1"/>
  <c r="DC170" i="12"/>
  <c r="CC170" i="12" s="1"/>
  <c r="DX170" i="12"/>
  <c r="CX170" i="12" s="1"/>
  <c r="DE189" i="12"/>
  <c r="CE189" i="12" s="1"/>
  <c r="DX189" i="12"/>
  <c r="CX189" i="12" s="1"/>
  <c r="DG189" i="12"/>
  <c r="CG189" i="12" s="1"/>
  <c r="DC189" i="12"/>
  <c r="CC189" i="12" s="1"/>
  <c r="CD64" i="12"/>
  <c r="DB64" i="12"/>
  <c r="CC87" i="12"/>
  <c r="AX87" i="12" s="1"/>
  <c r="DD94" i="12"/>
  <c r="DZ94" i="12"/>
  <c r="DB94" i="12"/>
  <c r="CD94" i="12"/>
  <c r="DA94" i="12"/>
  <c r="CC94" i="12"/>
  <c r="CZ94" i="12"/>
  <c r="CB94" i="12"/>
  <c r="DE103" i="12"/>
  <c r="DC103" i="12"/>
  <c r="CE103" i="12"/>
  <c r="DZ103" i="12"/>
  <c r="DB103" i="12"/>
  <c r="CD103" i="12"/>
  <c r="DA103" i="12"/>
  <c r="CC103" i="12"/>
  <c r="DD108" i="12"/>
  <c r="DC108" i="12"/>
  <c r="CE108" i="12"/>
  <c r="DZ108" i="12"/>
  <c r="DB108" i="12"/>
  <c r="CD108" i="12"/>
  <c r="DI164" i="12"/>
  <c r="CI164" i="12" s="1"/>
  <c r="DX164" i="12"/>
  <c r="CX164" i="12" s="1"/>
  <c r="DE164" i="12"/>
  <c r="CE164" i="12" s="1"/>
  <c r="DC164" i="12"/>
  <c r="CC164" i="12" s="1"/>
  <c r="DI192" i="12"/>
  <c r="CI192" i="12" s="1"/>
  <c r="DB196" i="12"/>
  <c r="CB196" i="12" s="1"/>
  <c r="CD133" i="12"/>
  <c r="DH165" i="12"/>
  <c r="CH165" i="12" s="1"/>
  <c r="DW165" i="12"/>
  <c r="CW165" i="12" s="1"/>
  <c r="DA165" i="12"/>
  <c r="CA165" i="12" s="1"/>
  <c r="DF165" i="12"/>
  <c r="CF165" i="12" s="1"/>
  <c r="DF180" i="12"/>
  <c r="CF180" i="12" s="1"/>
  <c r="DW180" i="12"/>
  <c r="CW180" i="12" s="1"/>
  <c r="DH180" i="12"/>
  <c r="CH180" i="12" s="1"/>
  <c r="DD180" i="12"/>
  <c r="CD180" i="12" s="1"/>
  <c r="DB180" i="12"/>
  <c r="CB180" i="12" s="1"/>
  <c r="DA182" i="12"/>
  <c r="CA182" i="12" s="1"/>
  <c r="DE188" i="12"/>
  <c r="CE188" i="12" s="1"/>
  <c r="DC188" i="12"/>
  <c r="CC188" i="12" s="1"/>
  <c r="DI188" i="12"/>
  <c r="CI188" i="12" s="1"/>
  <c r="DG188" i="12"/>
  <c r="CG188" i="12" s="1"/>
  <c r="DX188" i="12"/>
  <c r="CX188" i="12" s="1"/>
  <c r="DA125" i="12"/>
  <c r="CC125" i="12"/>
  <c r="DE125" i="12"/>
  <c r="DD125" i="12"/>
  <c r="CE125" i="12"/>
  <c r="DZ125" i="12"/>
  <c r="CA127" i="12"/>
  <c r="DZ127" i="12"/>
  <c r="DB127" i="12"/>
  <c r="CD127" i="12"/>
  <c r="Q147" i="12"/>
  <c r="DH169" i="12"/>
  <c r="CH169" i="12" s="1"/>
  <c r="DD169" i="12"/>
  <c r="CD169" i="12" s="1"/>
  <c r="DF169" i="12"/>
  <c r="CF169" i="12" s="1"/>
  <c r="DC182" i="12"/>
  <c r="CC182" i="12" s="1"/>
  <c r="DH197" i="12"/>
  <c r="CH197" i="12" s="1"/>
  <c r="DD197" i="12"/>
  <c r="CD197" i="12" s="1"/>
  <c r="DW197" i="12"/>
  <c r="CW197" i="12" s="1"/>
  <c r="DF197" i="12"/>
  <c r="CF197" i="12" s="1"/>
  <c r="DB197" i="12"/>
  <c r="CB197" i="12" s="1"/>
  <c r="DA197" i="12"/>
  <c r="CA197" i="12" s="1"/>
  <c r="DZ126" i="12"/>
  <c r="DB126" i="12"/>
  <c r="CD126" i="12"/>
  <c r="DC126" i="12"/>
  <c r="CC126" i="12"/>
  <c r="CZ126" i="12"/>
  <c r="CA126" i="12"/>
  <c r="DA126" i="12"/>
  <c r="DD161" i="12"/>
  <c r="CD161" i="12" s="1"/>
  <c r="DB161" i="12"/>
  <c r="CB161" i="12" s="1"/>
  <c r="DA161" i="12"/>
  <c r="CA161" i="12" s="1"/>
  <c r="DF168" i="12"/>
  <c r="CF168" i="12" s="1"/>
  <c r="DW168" i="12"/>
  <c r="CW168" i="12" s="1"/>
  <c r="DA168" i="12"/>
  <c r="CA168" i="12" s="1"/>
  <c r="DD168" i="12"/>
  <c r="CD168" i="12" s="1"/>
  <c r="DE169" i="12"/>
  <c r="CE169" i="12" s="1"/>
  <c r="DI169" i="12"/>
  <c r="CI169" i="12" s="1"/>
  <c r="DX169" i="12"/>
  <c r="CX169" i="12" s="1"/>
  <c r="DG169" i="12"/>
  <c r="CG169" i="12" s="1"/>
  <c r="DB170" i="12"/>
  <c r="CB170" i="12" s="1"/>
  <c r="DA137" i="12"/>
  <c r="CC137" i="12"/>
  <c r="DE137" i="12"/>
  <c r="DD137" i="12"/>
  <c r="CE137" i="12"/>
  <c r="DZ137" i="12"/>
  <c r="CA139" i="12"/>
  <c r="DZ139" i="12"/>
  <c r="DB139" i="12"/>
  <c r="CD139" i="12"/>
  <c r="DG166" i="12"/>
  <c r="CG166" i="12" s="1"/>
  <c r="DX166" i="12"/>
  <c r="CX166" i="12" s="1"/>
  <c r="DI166" i="12"/>
  <c r="CI166" i="12" s="1"/>
  <c r="DE166" i="12"/>
  <c r="CE166" i="12" s="1"/>
  <c r="DA166" i="12"/>
  <c r="CA166" i="12" s="1"/>
  <c r="DE170" i="12"/>
  <c r="CE170" i="12" s="1"/>
  <c r="DB181" i="12"/>
  <c r="CB181" i="12" s="1"/>
  <c r="DF187" i="12"/>
  <c r="CF187" i="12" s="1"/>
  <c r="DA187" i="12"/>
  <c r="CA187" i="12" s="1"/>
  <c r="DD187" i="12"/>
  <c r="CD187" i="12" s="1"/>
  <c r="DW187" i="12"/>
  <c r="CW187" i="12" s="1"/>
  <c r="DZ138" i="12"/>
  <c r="DB138" i="12"/>
  <c r="CD138" i="12"/>
  <c r="DC138" i="12"/>
  <c r="CC138" i="12"/>
  <c r="CZ138" i="12"/>
  <c r="CA138" i="12"/>
  <c r="DA138" i="12"/>
  <c r="DE160" i="12"/>
  <c r="CE160" i="12" s="1"/>
  <c r="DC160" i="12"/>
  <c r="CC160" i="12" s="1"/>
  <c r="DX160" i="12"/>
  <c r="CX160" i="12" s="1"/>
  <c r="DI160" i="12"/>
  <c r="CI160" i="12" s="1"/>
  <c r="DC187" i="12"/>
  <c r="CC187" i="12" s="1"/>
  <c r="DG187" i="12"/>
  <c r="CG187" i="12" s="1"/>
  <c r="DX187" i="12"/>
  <c r="CX187" i="12" s="1"/>
  <c r="CD70" i="12"/>
  <c r="DB70" i="12"/>
  <c r="CD86" i="12"/>
  <c r="DB86" i="12"/>
  <c r="CD125" i="12"/>
  <c r="CE126" i="12"/>
  <c r="CC127" i="12"/>
  <c r="DC127" i="12"/>
  <c r="DB131" i="12"/>
  <c r="CA137" i="12"/>
  <c r="DB137" i="12"/>
  <c r="DD138" i="12"/>
  <c r="CZ139" i="12"/>
  <c r="Q144" i="12"/>
  <c r="DW161" i="12"/>
  <c r="CW161" i="12" s="1"/>
  <c r="DF163" i="12"/>
  <c r="CF163" i="12" s="1"/>
  <c r="DA169" i="12"/>
  <c r="CA169" i="12" s="1"/>
  <c r="DI170" i="12"/>
  <c r="CI170" i="12" s="1"/>
  <c r="DX171" i="12"/>
  <c r="CX171" i="12" s="1"/>
  <c r="DD174" i="12"/>
  <c r="CD174" i="12" s="1"/>
  <c r="DB174" i="12"/>
  <c r="CB174" i="12" s="1"/>
  <c r="DW174" i="12"/>
  <c r="CW174" i="12" s="1"/>
  <c r="DH174" i="12"/>
  <c r="CH174" i="12" s="1"/>
  <c r="DX175" i="12"/>
  <c r="CX175" i="12" s="1"/>
  <c r="DC175" i="12"/>
  <c r="CC175" i="12" s="1"/>
  <c r="DA175" i="12"/>
  <c r="CA175" i="12" s="1"/>
  <c r="DG175" i="12"/>
  <c r="CG175" i="12" s="1"/>
  <c r="DE175" i="12"/>
  <c r="CE175" i="12" s="1"/>
  <c r="DA188" i="12"/>
  <c r="CA188" i="12" s="1"/>
  <c r="DI189" i="12"/>
  <c r="CI189" i="12" s="1"/>
  <c r="DD90" i="12"/>
  <c r="DD106" i="12"/>
  <c r="CB110" i="12"/>
  <c r="CZ110" i="12"/>
  <c r="CC123" i="12"/>
  <c r="DB123" i="12"/>
  <c r="CC135" i="12"/>
  <c r="DB135" i="12"/>
  <c r="DX162" i="12"/>
  <c r="CX162" i="12" s="1"/>
  <c r="DC162" i="12"/>
  <c r="CC162" i="12" s="1"/>
  <c r="DA162" i="12"/>
  <c r="CA162" i="12" s="1"/>
  <c r="DE162" i="12"/>
  <c r="CE162" i="12" s="1"/>
  <c r="DA177" i="12"/>
  <c r="CA177" i="12" s="1"/>
  <c r="DH177" i="12"/>
  <c r="CH177" i="12" s="1"/>
  <c r="DW177" i="12"/>
  <c r="CW177" i="12" s="1"/>
  <c r="DX191" i="12"/>
  <c r="CX191" i="12" s="1"/>
  <c r="DC191" i="12"/>
  <c r="CC191" i="12" s="1"/>
  <c r="DG191" i="12"/>
  <c r="CG191" i="12" s="1"/>
  <c r="DW204" i="12"/>
  <c r="CW204" i="12" s="1"/>
  <c r="DB204" i="12"/>
  <c r="CB204" i="12" s="1"/>
  <c r="DA204" i="12"/>
  <c r="CA204" i="12" s="1"/>
  <c r="DF204" i="12"/>
  <c r="CF204" i="12" s="1"/>
  <c r="DH204" i="12"/>
  <c r="CH204" i="12" s="1"/>
  <c r="DG207" i="12"/>
  <c r="CG207" i="12" s="1"/>
  <c r="DX207" i="12"/>
  <c r="CX207" i="12" s="1"/>
  <c r="DI207" i="12"/>
  <c r="CI207" i="12" s="1"/>
  <c r="DC207" i="12"/>
  <c r="CC207" i="12" s="1"/>
  <c r="DA207" i="12"/>
  <c r="CA207" i="12" s="1"/>
  <c r="DF208" i="12"/>
  <c r="CF208" i="12" s="1"/>
  <c r="DW208" i="12"/>
  <c r="CW208" i="12" s="1"/>
  <c r="DH208" i="12"/>
  <c r="CH208" i="12" s="1"/>
  <c r="DD219" i="12"/>
  <c r="CB219" i="12"/>
  <c r="DC219" i="12"/>
  <c r="CA219" i="12"/>
  <c r="CE219" i="12"/>
  <c r="CD219" i="12"/>
  <c r="DB219" i="12"/>
  <c r="CC110" i="12"/>
  <c r="DA110" i="12"/>
  <c r="CD123" i="12"/>
  <c r="DD123" i="12"/>
  <c r="CD135" i="12"/>
  <c r="DD135" i="12"/>
  <c r="DX167" i="12"/>
  <c r="CX167" i="12" s="1"/>
  <c r="DG167" i="12"/>
  <c r="CG167" i="12" s="1"/>
  <c r="DI167" i="12"/>
  <c r="CI167" i="12" s="1"/>
  <c r="DG198" i="12"/>
  <c r="CG198" i="12" s="1"/>
  <c r="DC198" i="12"/>
  <c r="CC198" i="12" s="1"/>
  <c r="DA198" i="12"/>
  <c r="CA198" i="12" s="1"/>
  <c r="DX198" i="12"/>
  <c r="CX198" i="12" s="1"/>
  <c r="DI199" i="12"/>
  <c r="CI199" i="12" s="1"/>
  <c r="DE208" i="12"/>
  <c r="CE208" i="12" s="1"/>
  <c r="DI208" i="12"/>
  <c r="CI208" i="12" s="1"/>
  <c r="DE209" i="12"/>
  <c r="CE209" i="12" s="1"/>
  <c r="DI209" i="12"/>
  <c r="CI209" i="12" s="1"/>
  <c r="DG209" i="12"/>
  <c r="CG209" i="12" s="1"/>
  <c r="DX209" i="12"/>
  <c r="CX209" i="12" s="1"/>
  <c r="DA220" i="12"/>
  <c r="CD110" i="12"/>
  <c r="DB110" i="12"/>
  <c r="DZ110" i="12"/>
  <c r="Q152" i="12"/>
  <c r="DG162" i="12"/>
  <c r="CG162" i="12" s="1"/>
  <c r="DA164" i="12"/>
  <c r="CA164" i="12" s="1"/>
  <c r="DE167" i="12"/>
  <c r="CE167" i="12" s="1"/>
  <c r="DI191" i="12"/>
  <c r="CI191" i="12" s="1"/>
  <c r="DF199" i="12"/>
  <c r="CF199" i="12" s="1"/>
  <c r="DW199" i="12"/>
  <c r="CW199" i="12" s="1"/>
  <c r="DC199" i="12"/>
  <c r="CC199" i="12" s="1"/>
  <c r="DG199" i="12"/>
  <c r="CG199" i="12" s="1"/>
  <c r="DE199" i="12"/>
  <c r="CE199" i="12" s="1"/>
  <c r="CD220" i="12"/>
  <c r="DE220" i="12"/>
  <c r="CC220" i="12"/>
  <c r="DD220" i="12"/>
  <c r="DB220" i="12"/>
  <c r="CB102" i="12"/>
  <c r="CB114" i="12"/>
  <c r="CA129" i="12"/>
  <c r="DI162" i="12"/>
  <c r="CI162" i="12" s="1"/>
  <c r="DH167" i="12"/>
  <c r="CH167" i="12" s="1"/>
  <c r="DB172" i="12"/>
  <c r="CB172" i="12" s="1"/>
  <c r="DF172" i="12"/>
  <c r="CF172" i="12" s="1"/>
  <c r="DW172" i="12"/>
  <c r="CW172" i="12" s="1"/>
  <c r="DH172" i="12"/>
  <c r="CH172" i="12" s="1"/>
  <c r="DI180" i="12"/>
  <c r="CI180" i="12" s="1"/>
  <c r="DG180" i="12"/>
  <c r="CG180" i="12" s="1"/>
  <c r="DX180" i="12"/>
  <c r="CX180" i="12" s="1"/>
  <c r="DA189" i="12"/>
  <c r="CA189" i="12" s="1"/>
  <c r="DD189" i="12"/>
  <c r="CD189" i="12" s="1"/>
  <c r="DW189" i="12"/>
  <c r="CW189" i="12" s="1"/>
  <c r="DH189" i="12"/>
  <c r="CH189" i="12" s="1"/>
  <c r="DW192" i="12"/>
  <c r="CW192" i="12" s="1"/>
  <c r="DB192" i="12"/>
  <c r="CB192" i="12" s="1"/>
  <c r="DA192" i="12"/>
  <c r="CA192" i="12" s="1"/>
  <c r="DD192" i="12"/>
  <c r="CD192" i="12" s="1"/>
  <c r="DH192" i="12"/>
  <c r="CH192" i="12" s="1"/>
  <c r="DE200" i="12"/>
  <c r="CE200" i="12" s="1"/>
  <c r="DI200" i="12"/>
  <c r="CI200" i="12" s="1"/>
  <c r="DG200" i="12"/>
  <c r="CG200" i="12" s="1"/>
  <c r="DA201" i="12"/>
  <c r="CA201" i="12" s="1"/>
  <c r="DD201" i="12"/>
  <c r="CD201" i="12" s="1"/>
  <c r="DW201" i="12"/>
  <c r="CW201" i="12" s="1"/>
  <c r="DD217" i="12"/>
  <c r="CB217" i="12"/>
  <c r="DC217" i="12"/>
  <c r="CA217" i="12"/>
  <c r="DB217" i="12"/>
  <c r="DE217" i="12"/>
  <c r="CE230" i="12"/>
  <c r="CD230" i="12"/>
  <c r="CB230" i="12"/>
  <c r="CA230" i="12"/>
  <c r="DC196" i="12"/>
  <c r="CC196" i="12" s="1"/>
  <c r="DE203" i="12"/>
  <c r="CE203" i="12" s="1"/>
  <c r="CC217" i="12"/>
  <c r="CC230" i="12"/>
  <c r="CA123" i="12"/>
  <c r="DC123" i="12"/>
  <c r="CE123" i="12"/>
  <c r="CA135" i="12"/>
  <c r="AX135" i="12" s="1"/>
  <c r="DC135" i="12"/>
  <c r="CE135" i="12"/>
  <c r="DA160" i="12"/>
  <c r="CA160" i="12" s="1"/>
  <c r="DD160" i="12"/>
  <c r="CD160" i="12" s="1"/>
  <c r="DE173" i="12"/>
  <c r="CE173" i="12" s="1"/>
  <c r="DG173" i="12"/>
  <c r="CG173" i="12" s="1"/>
  <c r="DC173" i="12"/>
  <c r="CC173" i="12" s="1"/>
  <c r="DE196" i="12"/>
  <c r="CE196" i="12" s="1"/>
  <c r="DC208" i="12"/>
  <c r="CC208" i="12" s="1"/>
  <c r="CD217" i="12"/>
  <c r="DA219" i="12"/>
  <c r="AY238" i="12"/>
  <c r="CE217" i="12"/>
  <c r="DX196" i="12"/>
  <c r="CX196" i="12" s="1"/>
  <c r="DX203" i="12"/>
  <c r="CX203" i="12" s="1"/>
  <c r="DC203" i="12"/>
  <c r="CC203" i="12" s="1"/>
  <c r="DA203" i="12"/>
  <c r="CA203" i="12" s="1"/>
  <c r="DI203" i="12"/>
  <c r="CI203" i="12" s="1"/>
  <c r="DA173" i="12"/>
  <c r="CA173" i="12" s="1"/>
  <c r="DD173" i="12"/>
  <c r="CD173" i="12" s="1"/>
  <c r="DG179" i="12"/>
  <c r="CG179" i="12" s="1"/>
  <c r="DX179" i="12"/>
  <c r="CX179" i="12" s="1"/>
  <c r="DC179" i="12"/>
  <c r="CC179" i="12" s="1"/>
  <c r="DB190" i="12"/>
  <c r="CB190" i="12" s="1"/>
  <c r="DG195" i="12"/>
  <c r="CG195" i="12" s="1"/>
  <c r="DX195" i="12"/>
  <c r="CX195" i="12" s="1"/>
  <c r="DI195" i="12"/>
  <c r="CI195" i="12" s="1"/>
  <c r="DB200" i="12"/>
  <c r="CB200" i="12" s="1"/>
  <c r="DF200" i="12"/>
  <c r="CF200" i="12" s="1"/>
  <c r="DD200" i="12"/>
  <c r="CD200" i="12" s="1"/>
  <c r="CC215" i="12"/>
  <c r="CA226" i="12"/>
  <c r="CE226" i="12"/>
  <c r="CD226" i="12"/>
  <c r="CC226" i="12"/>
  <c r="AY258" i="12"/>
  <c r="DC168" i="12"/>
  <c r="CC168" i="12" s="1"/>
  <c r="DE179" i="12"/>
  <c r="CE179" i="12" s="1"/>
  <c r="DE181" i="12"/>
  <c r="CE181" i="12" s="1"/>
  <c r="DI181" i="12"/>
  <c r="CI181" i="12" s="1"/>
  <c r="DC181" i="12"/>
  <c r="CC181" i="12" s="1"/>
  <c r="DF190" i="12"/>
  <c r="CF190" i="12" s="1"/>
  <c r="DD198" i="12"/>
  <c r="CD198" i="12" s="1"/>
  <c r="DH198" i="12"/>
  <c r="CH198" i="12" s="1"/>
  <c r="DF198" i="12"/>
  <c r="CF198" i="12" s="1"/>
  <c r="CB226" i="12"/>
  <c r="AY236" i="12"/>
  <c r="CC228" i="12"/>
  <c r="CB228" i="12"/>
  <c r="CE228" i="12"/>
  <c r="AY241" i="12"/>
  <c r="DB215" i="12"/>
  <c r="A308" i="12"/>
  <c r="CE225" i="12"/>
  <c r="CA228" i="12"/>
  <c r="CB229" i="12"/>
  <c r="CA229" i="12"/>
  <c r="AY244" i="12"/>
  <c r="AY243" i="12"/>
  <c r="AY248" i="12"/>
  <c r="AY250" i="12"/>
  <c r="AY254" i="12"/>
  <c r="DB171" i="12"/>
  <c r="CB171" i="12" s="1"/>
  <c r="DW176" i="12"/>
  <c r="CW176" i="12" s="1"/>
  <c r="DB176" i="12"/>
  <c r="CB176" i="12" s="1"/>
  <c r="DA176" i="12"/>
  <c r="CA176" i="12" s="1"/>
  <c r="DD176" i="12"/>
  <c r="CD176" i="12" s="1"/>
  <c r="DA179" i="12"/>
  <c r="CA179" i="12" s="1"/>
  <c r="DB188" i="12"/>
  <c r="CB188" i="12" s="1"/>
  <c r="DF188" i="12"/>
  <c r="CF188" i="12" s="1"/>
  <c r="DE197" i="12"/>
  <c r="CE197" i="12" s="1"/>
  <c r="DI197" i="12"/>
  <c r="CI197" i="12" s="1"/>
  <c r="DG197" i="12"/>
  <c r="CG197" i="12" s="1"/>
  <c r="DA200" i="12"/>
  <c r="CA200" i="12" s="1"/>
  <c r="DD202" i="12"/>
  <c r="CD202" i="12" s="1"/>
  <c r="DB202" i="12"/>
  <c r="CB202" i="12" s="1"/>
  <c r="DF202" i="12"/>
  <c r="CF202" i="12" s="1"/>
  <c r="DD209" i="12"/>
  <c r="CD209" i="12" s="1"/>
  <c r="DH209" i="12"/>
  <c r="CH209" i="12" s="1"/>
  <c r="DF209" i="12"/>
  <c r="CF209" i="12" s="1"/>
  <c r="AY209" i="12" s="1"/>
  <c r="CA215" i="12"/>
  <c r="DD215" i="12"/>
  <c r="CA225" i="12"/>
  <c r="CC229" i="12"/>
  <c r="AY247" i="12"/>
  <c r="AY249" i="12"/>
  <c r="CB218" i="12"/>
  <c r="DD218" i="12"/>
  <c r="CB231" i="12"/>
  <c r="DA216" i="12"/>
  <c r="CC218" i="12"/>
  <c r="DE218" i="12"/>
  <c r="CC231" i="12"/>
  <c r="CD218" i="12"/>
  <c r="DA218" i="12"/>
  <c r="AX136" i="12" l="1"/>
  <c r="AX93" i="12"/>
  <c r="AY205" i="12"/>
  <c r="AX56" i="12"/>
  <c r="AX80" i="12"/>
  <c r="AX86" i="12"/>
  <c r="AX129" i="12"/>
  <c r="AY206" i="12"/>
  <c r="AX37" i="12"/>
  <c r="AX42" i="12"/>
  <c r="AX19" i="12"/>
  <c r="AX40" i="12"/>
  <c r="AX122" i="12"/>
  <c r="AX81" i="12"/>
  <c r="AX43" i="12"/>
  <c r="AX114" i="12"/>
  <c r="AX113" i="12"/>
  <c r="AX26" i="12"/>
  <c r="AX18" i="12"/>
  <c r="AY178" i="12"/>
  <c r="AY193" i="12"/>
  <c r="AX106" i="12"/>
  <c r="AX78" i="12"/>
  <c r="AY199" i="12"/>
  <c r="AX14" i="12"/>
  <c r="AX64" i="12"/>
  <c r="AX65" i="12"/>
  <c r="AY163" i="12"/>
  <c r="AY195" i="12"/>
  <c r="AX110" i="12"/>
  <c r="AX83" i="12"/>
  <c r="AX109" i="12"/>
  <c r="AX132" i="12"/>
  <c r="AX94" i="12"/>
  <c r="AX58" i="12"/>
  <c r="AX105" i="12"/>
  <c r="AX84" i="12"/>
  <c r="AX22" i="12"/>
  <c r="AX29" i="12"/>
  <c r="AY161" i="12"/>
  <c r="AY182" i="12"/>
  <c r="AX13" i="12"/>
  <c r="AY189" i="12"/>
  <c r="AY180" i="12"/>
  <c r="AX63" i="12"/>
  <c r="AX21" i="12"/>
  <c r="B308" i="12"/>
  <c r="AX127" i="12"/>
  <c r="AY202" i="12"/>
  <c r="AY201" i="12"/>
  <c r="AY167" i="12"/>
  <c r="AY191" i="12"/>
  <c r="AX124" i="12"/>
  <c r="AX27" i="12"/>
  <c r="AX103" i="12"/>
  <c r="AX25" i="12"/>
  <c r="AX102" i="12"/>
  <c r="AY208" i="12"/>
  <c r="AY171" i="12"/>
  <c r="AY200" i="12"/>
  <c r="AY174" i="12"/>
  <c r="AX137" i="12"/>
  <c r="AX126" i="12"/>
  <c r="AX66" i="12"/>
  <c r="AX12" i="12"/>
  <c r="AX34" i="12"/>
  <c r="AX104" i="12"/>
  <c r="AX125" i="12"/>
  <c r="AX46" i="12"/>
  <c r="AX90" i="12"/>
  <c r="AY190" i="12"/>
  <c r="AX16" i="12"/>
  <c r="AX51" i="12"/>
  <c r="AX116" i="12"/>
  <c r="AY177" i="12"/>
  <c r="AY179" i="12"/>
  <c r="AY203" i="12"/>
  <c r="AY204" i="12"/>
  <c r="AY168" i="12"/>
  <c r="AY181" i="12"/>
  <c r="AX89" i="12"/>
  <c r="AX62" i="12"/>
  <c r="AX115" i="12"/>
  <c r="AY196" i="12"/>
  <c r="AY192" i="12"/>
  <c r="AY162" i="12"/>
  <c r="AX139" i="12"/>
  <c r="AX138" i="12"/>
  <c r="AY165" i="12"/>
  <c r="AX117" i="12"/>
  <c r="AX128" i="12"/>
  <c r="AY175" i="12"/>
  <c r="AY166" i="12"/>
  <c r="AY197" i="12"/>
  <c r="AX69" i="12"/>
  <c r="AX67" i="12"/>
  <c r="AX35" i="12"/>
  <c r="AY170" i="12"/>
  <c r="AX28" i="12"/>
  <c r="AY164" i="12"/>
  <c r="AX68" i="12"/>
  <c r="AX70" i="12"/>
  <c r="AY160" i="12"/>
  <c r="AY207" i="12"/>
  <c r="AX112" i="12"/>
  <c r="AX39" i="12"/>
  <c r="AX95" i="12"/>
  <c r="AX57" i="12"/>
  <c r="AX101" i="12"/>
  <c r="AX111" i="12"/>
  <c r="AX41" i="12"/>
  <c r="AX85" i="12"/>
  <c r="AY198" i="12"/>
  <c r="AX88" i="12"/>
  <c r="AX92" i="12"/>
  <c r="AX60" i="12"/>
  <c r="AX48" i="12"/>
  <c r="AX47" i="12"/>
  <c r="AX130" i="12"/>
  <c r="AX123" i="12"/>
  <c r="AY173" i="12"/>
  <c r="AY187" i="12"/>
  <c r="AX133" i="12"/>
  <c r="AX131" i="12"/>
  <c r="AX79" i="12"/>
  <c r="AX23" i="12"/>
  <c r="AX100" i="12"/>
  <c r="AX44" i="12"/>
  <c r="AY176" i="12"/>
  <c r="AY188" i="12"/>
  <c r="AY169" i="12"/>
  <c r="AY172" i="12"/>
  <c r="AX107" i="12"/>
  <c r="AX49" i="12"/>
  <c r="AX91" i="12"/>
  <c r="AX72" i="12"/>
  <c r="AX38" i="12"/>
  <c r="AX108" i="12"/>
  <c r="AX36" i="12"/>
  <c r="AX20" i="12"/>
  <c r="B92" i="3" l="1"/>
  <c r="B91" i="3"/>
  <c r="B90" i="3"/>
  <c r="U86" i="3"/>
  <c r="T86" i="3"/>
  <c r="R86" i="3"/>
  <c r="Q86" i="3"/>
  <c r="P86" i="3"/>
  <c r="O86" i="3"/>
  <c r="N86" i="3"/>
  <c r="M86" i="3"/>
  <c r="L86" i="3"/>
  <c r="K86" i="3"/>
  <c r="J86" i="3"/>
  <c r="I86" i="3"/>
  <c r="H86" i="3"/>
  <c r="G86" i="3"/>
  <c r="F86" i="3"/>
  <c r="E86" i="3"/>
  <c r="C86" i="3"/>
  <c r="S85" i="3"/>
  <c r="D85" i="3"/>
  <c r="S84" i="3"/>
  <c r="D84" i="3"/>
  <c r="S83" i="3"/>
  <c r="D83" i="3"/>
  <c r="S82" i="3"/>
  <c r="D82" i="3"/>
  <c r="D81" i="3"/>
  <c r="D80" i="3"/>
  <c r="S79" i="3"/>
  <c r="D79" i="3"/>
  <c r="S78" i="3"/>
  <c r="D78" i="3"/>
  <c r="D77" i="3"/>
  <c r="D76" i="3"/>
  <c r="D75" i="3"/>
  <c r="D74" i="3"/>
  <c r="D73" i="3"/>
  <c r="D72"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6" i="3"/>
  <c r="C65" i="3"/>
  <c r="C64" i="3"/>
  <c r="C63" i="3"/>
  <c r="C62" i="3"/>
  <c r="C61" i="3"/>
  <c r="C60" i="3"/>
  <c r="C59" i="3"/>
  <c r="C58" i="3"/>
  <c r="C57" i="3"/>
  <c r="C56" i="3"/>
  <c r="C55" i="3"/>
  <c r="C54" i="3"/>
  <c r="C53" i="3"/>
  <c r="C52" i="3"/>
  <c r="C51"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46" i="3"/>
  <c r="B45" i="3"/>
  <c r="B44" i="3"/>
  <c r="B43" i="3"/>
  <c r="B42" i="3"/>
  <c r="B41" i="3"/>
  <c r="B40" i="3"/>
  <c r="B39" i="3"/>
  <c r="B38" i="3"/>
  <c r="B37" i="3"/>
  <c r="B36" i="3"/>
  <c r="B35" i="3"/>
  <c r="B34" i="3"/>
  <c r="B33" i="3"/>
  <c r="AW29" i="3"/>
  <c r="AV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E29" i="3" s="1"/>
  <c r="J29" i="3"/>
  <c r="I29" i="3"/>
  <c r="H29" i="3"/>
  <c r="G29" i="3"/>
  <c r="F29" i="3"/>
  <c r="AU28" i="3"/>
  <c r="E28" i="3"/>
  <c r="D28" i="3"/>
  <c r="AU27" i="3"/>
  <c r="E27" i="3"/>
  <c r="D27" i="3"/>
  <c r="C27" i="3" s="1"/>
  <c r="AU26" i="3"/>
  <c r="E26" i="3"/>
  <c r="D26" i="3"/>
  <c r="C26" i="3" s="1"/>
  <c r="AU25" i="3"/>
  <c r="E25" i="3"/>
  <c r="D25" i="3"/>
  <c r="AU24" i="3"/>
  <c r="E24" i="3"/>
  <c r="D24" i="3"/>
  <c r="C24" i="3"/>
  <c r="AU23" i="3"/>
  <c r="E23" i="3"/>
  <c r="D23" i="3"/>
  <c r="C23" i="3" s="1"/>
  <c r="AU22" i="3"/>
  <c r="E22" i="3"/>
  <c r="D22" i="3"/>
  <c r="AU21" i="3"/>
  <c r="E21" i="3"/>
  <c r="D21" i="3"/>
  <c r="C21" i="3" s="1"/>
  <c r="AU20" i="3"/>
  <c r="E20" i="3"/>
  <c r="D20" i="3"/>
  <c r="C20" i="3" s="1"/>
  <c r="AU19" i="3"/>
  <c r="E19" i="3"/>
  <c r="C19" i="3" s="1"/>
  <c r="D19" i="3"/>
  <c r="AU18" i="3"/>
  <c r="E18" i="3"/>
  <c r="D18" i="3"/>
  <c r="C18" i="3"/>
  <c r="AU17" i="3"/>
  <c r="E17" i="3"/>
  <c r="D17" i="3"/>
  <c r="C17" i="3" s="1"/>
  <c r="AU16" i="3"/>
  <c r="E16" i="3"/>
  <c r="D16" i="3"/>
  <c r="AU15" i="3"/>
  <c r="E15" i="3"/>
  <c r="D15" i="3"/>
  <c r="C15" i="3"/>
  <c r="E14" i="3"/>
  <c r="D14" i="3"/>
  <c r="C14" i="3"/>
  <c r="E13" i="3"/>
  <c r="D13" i="3"/>
  <c r="C13" i="3"/>
  <c r="D86" i="3" l="1"/>
  <c r="D29" i="3"/>
  <c r="C29" i="3" s="1"/>
  <c r="C25" i="3"/>
  <c r="C28" i="3"/>
  <c r="C22" i="3"/>
  <c r="S86" i="3"/>
  <c r="C67" i="3"/>
  <c r="AU29" i="3"/>
  <c r="B47" i="3"/>
  <c r="C16" i="3"/>
  <c r="AG48" i="28"/>
  <c r="AH48" i="28"/>
  <c r="AF48"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Priscilla Acuña</author>
    <author>Ines Kohnenkamp</author>
    <author>Carolina Velasquez Ordonez</author>
    <author>Natalia Arancibia</author>
    <author>Nicole Cisternas</author>
  </authors>
  <commentList>
    <comment ref="Z10" authorId="0" shapeId="0" xr:uid="{582CA1BA-ED90-477C-9C93-A19F261A029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A10" authorId="0" shapeId="0" xr:uid="{81AEC3A6-0BEA-4C05-A69E-B8A871976289}">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B10" authorId="0" shapeId="0" xr:uid="{43D078F5-05D0-43C3-B515-CFDCD12A23F4}">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C10" authorId="0" shapeId="0" xr:uid="{5392556C-B7A1-4C72-B986-BF171DD41AC6}">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12" authorId="1" shapeId="0" xr:uid="{EFF3CBB8-9BEF-4FE9-864A-FE5E7EF62A0A}">
      <text>
        <r>
          <rPr>
            <sz val="9"/>
            <color indexed="81"/>
            <rFont val="Tahoma"/>
            <family val="2"/>
          </rPr>
          <t xml:space="preserve">
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Amigables</t>
        </r>
        <r>
          <rPr>
            <sz val="9"/>
            <color indexed="81"/>
            <rFont val="Tahoma"/>
            <family val="2"/>
          </rPr>
          <t xml:space="preserve">
</t>
        </r>
      </text>
    </comment>
    <comment ref="C13" authorId="1" shapeId="0" xr:uid="{30007C89-DE98-4630-9F33-386CE86DA588}">
      <text>
        <r>
          <rPr>
            <sz val="9"/>
            <color indexed="81"/>
            <rFont val="Tahoma"/>
            <family val="2"/>
          </rPr>
          <t xml:space="preserve">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t>
        </r>
        <r>
          <rPr>
            <sz val="9"/>
            <color indexed="81"/>
            <rFont val="Tahoma"/>
            <family val="2"/>
          </rPr>
          <t xml:space="preserve">s
</t>
        </r>
      </text>
    </comment>
    <comment ref="C14" authorId="1" shapeId="0" xr:uid="{521E6005-0E34-4993-8DCF-86C59840D6B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 xml:space="preserve">Control Prenatal con Pareja, Familiar u Otro </t>
        </r>
      </text>
    </comment>
    <comment ref="C15" authorId="1" shapeId="0" xr:uid="{8A4D4B5B-094A-4D78-AF01-81F47DBCD95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Control Prenatal Con Pareja, Familiar u Otro</t>
        </r>
      </text>
    </comment>
    <comment ref="C16" authorId="2" shapeId="0" xr:uid="{1442191E-2F84-41D9-81B6-005B3733EDBE}">
      <text>
        <r>
          <rPr>
            <sz val="9"/>
            <color indexed="81"/>
            <rFont val="Tahoma"/>
            <family val="2"/>
          </rPr>
          <t xml:space="preserve">Este dato aparecerá  luego de que en la atención 
Registrada en el </t>
        </r>
        <r>
          <rPr>
            <b/>
            <sz val="9"/>
            <color indexed="81"/>
            <rFont val="Tahoma"/>
            <family val="2"/>
          </rPr>
          <t>módulo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7" authorId="2" shapeId="0" xr:uid="{747A8E40-1F54-40A5-B231-BB5A03F367E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8" authorId="2" shapeId="0" xr:uid="{F4C9F6D4-1DF8-4F2C-BB3B-077305E128E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19" authorId="2" shapeId="0" xr:uid="{8E79BC23-E9F0-4DD6-9F6B-C46C60D6B07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20" authorId="1" shapeId="0" xr:uid="{3455AFE4-3D61-426F-BDEB-A4729C143C2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t>
        </r>
        <r>
          <rPr>
            <sz val="9"/>
            <color indexed="81"/>
            <rFont val="Tahoma"/>
            <family val="2"/>
          </rPr>
          <t xml:space="preserve">l se registre alguna de las siguientes actividades:
</t>
        </r>
        <r>
          <rPr>
            <b/>
            <sz val="9"/>
            <color indexed="81"/>
            <rFont val="Tahoma"/>
            <family val="2"/>
          </rPr>
          <t>Control Puérpera y Recién Nacido Hasta 10 Días de Vida</t>
        </r>
        <r>
          <rPr>
            <sz val="9"/>
            <color indexed="81"/>
            <rFont val="Tahoma"/>
            <family val="2"/>
          </rPr>
          <t xml:space="preserve">
o
</t>
        </r>
        <r>
          <rPr>
            <b/>
            <sz val="9"/>
            <color indexed="81"/>
            <rFont val="Tahoma"/>
            <family val="2"/>
          </rPr>
          <t xml:space="preserve">Control Puérpera y Recién Nacido Hasta 10 Días de Vida con Presencia del Padre
o
Control Puérpera y Recién Nacido Hasta 10 Días de Vida Con Pareja, Familiar u Otro
</t>
        </r>
        <r>
          <rPr>
            <sz val="9"/>
            <color indexed="81"/>
            <rFont val="Tahoma"/>
            <family val="2"/>
          </rPr>
          <t xml:space="preserve">
</t>
        </r>
      </text>
    </comment>
    <comment ref="C21" authorId="1" shapeId="0" xr:uid="{20C1E11B-C2A7-45D3-9962-DFA3A5963868}">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alguna de las siguientes actividades:
</t>
        </r>
        <r>
          <rPr>
            <b/>
            <sz val="9"/>
            <color indexed="81"/>
            <rFont val="Tahoma"/>
            <family val="2"/>
          </rPr>
          <t>Control Puérpera y Recién Nacido Hasta 10 Días de Vida</t>
        </r>
        <r>
          <rPr>
            <sz val="9"/>
            <color indexed="81"/>
            <rFont val="Tahoma"/>
            <family val="2"/>
          </rPr>
          <t xml:space="preserve">
</t>
        </r>
        <r>
          <rPr>
            <b/>
            <sz val="9"/>
            <color indexed="81"/>
            <rFont val="Tahoma"/>
            <family val="2"/>
          </rPr>
          <t>o
Control Puérpera y Recién Nacido Hasta 10 Días de Vida con Presencia del Padre
o
Control Puérpera y Recién Nacido Hasta 10 Días de Vida Con Pareja, Familiar u Otro</t>
        </r>
      </text>
    </comment>
    <comment ref="C22" authorId="1" shapeId="0" xr:uid="{6476F190-F198-431D-B679-D7D5D4D846C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 xml:space="preserve">Control Puérpera y Recién Nacido Entre 11 y 28 Días de Vida con Presencia del Padre
o
Control Puérpera y Recién Nacido Entre 11 y 28 Días de Vida Con Pareja, Familiar u Otro
</t>
        </r>
      </text>
    </comment>
    <comment ref="C23" authorId="1" shapeId="0" xr:uid="{ACD674DB-EFCC-4FE1-B658-7876CF82994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Control Puérpera y Recién Nacido Entre 11 y 28 Días de Vida con Presencia del Padre
o
Control Puérpera y Recién Nacido Entre 11 y 28 Días de Vida Con Pareja, Familiar u Otro</t>
        </r>
      </text>
    </comment>
    <comment ref="C24" authorId="2" shapeId="0" xr:uid="{9330727D-C2D4-4E8A-ABE3-09E27DC59042}">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Hasta 10 Días de Vida
o
Recién Nacido Hasta 10 días de Vida Con Pareja, Familiar u Otro
o
Recién Nacido Hasta 10 días de Vida con Presencia del Padre
o
Recién Nacido Hasta 10 días de Vida - Espacios Amigables
</t>
        </r>
        <r>
          <rPr>
            <sz val="9"/>
            <color indexed="81"/>
            <rFont val="Tahoma"/>
            <family val="2"/>
          </rPr>
          <t xml:space="preserve">
</t>
        </r>
      </text>
    </comment>
    <comment ref="C25" authorId="2" shapeId="0" xr:uid="{D4DD1E95-2150-4C3F-9451-DD12096496DD}">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Recién Nacido Hasta 10 Días de Vida
o
Recién Nacido Hasta 10 días de Vida Con Pareja, Familiar u Otro
o
Recién Nacido Hasta 10 días de Vida con Presencia del Padre
o
Recién Nacido Hasta 10 días de Vida - Espacios Amigables</t>
        </r>
        <r>
          <rPr>
            <sz val="9"/>
            <color indexed="81"/>
            <rFont val="Tahoma"/>
            <family val="2"/>
          </rPr>
          <t xml:space="preserve">
</t>
        </r>
      </text>
    </comment>
    <comment ref="C26" authorId="2" shapeId="0" xr:uid="{341E546A-F6D0-4482-BAC2-69439775E6D1}">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r>
          <rPr>
            <sz val="9"/>
            <color indexed="81"/>
            <rFont val="Tahoma"/>
            <family val="2"/>
          </rPr>
          <t xml:space="preserve">
</t>
        </r>
      </text>
    </comment>
    <comment ref="C27" authorId="2" shapeId="0" xr:uid="{F7364539-6DE8-4A28-A564-2DE99834BCC8}">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text>
    </comment>
    <comment ref="C28" authorId="1" shapeId="0" xr:uid="{C2FAF935-0F97-44EB-AD3F-EB94CF6E040A}">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29" authorId="1" shapeId="0" xr:uid="{A3A42D2D-6B23-4DA4-B7BE-20311665071A}">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30" authorId="1" shapeId="0" xr:uid="{71E3A686-CE5E-4B59-A85F-9CCC4B3A3EB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1" authorId="1" shapeId="0" xr:uid="{E65981F3-D92F-462E-8C34-4627F13CF895}">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2" authorId="1" shapeId="0" xr:uid="{0255E903-3C15-4067-9109-1666399C867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Regulación Fecundidad
o
Control Regulacion Fecundidad- Espacios Amigables</t>
        </r>
        <r>
          <rPr>
            <sz val="9"/>
            <color indexed="81"/>
            <rFont val="Tahoma"/>
            <family val="2"/>
          </rPr>
          <t xml:space="preserve">
</t>
        </r>
      </text>
    </comment>
    <comment ref="C33" authorId="1" shapeId="0" xr:uid="{1FA9C7D4-97C5-4808-9828-328819F9B8E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Regulación Fecundidad
o
Control Regulacion Fecundidad- Espacios Amigables
</t>
        </r>
        <r>
          <rPr>
            <sz val="9"/>
            <color indexed="81"/>
            <rFont val="Tahoma"/>
            <family val="2"/>
          </rPr>
          <t xml:space="preserve">
</t>
        </r>
      </text>
    </comment>
    <comment ref="AI35" authorId="2" shapeId="0" xr:uid="{D7204948-4FAE-44F2-BB02-96FDEE8ABFA7}">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con Presencia de Padre </t>
        </r>
        <r>
          <rPr>
            <sz val="9"/>
            <color indexed="81"/>
            <rFont val="Tahoma"/>
            <family val="2"/>
          </rPr>
          <t xml:space="preserve">
</t>
        </r>
      </text>
    </comment>
    <comment ref="AK35" authorId="0" shapeId="0" xr:uid="{6FA502DF-5CE4-4347-ABA2-AC28C93B09A8}">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L35" authorId="0" shapeId="0" xr:uid="{88E8B030-CBB2-4769-9113-8797B9FA86B7}">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M35" authorId="0" shapeId="0" xr:uid="{034BA294-30BD-4050-9731-716200313D7B}">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N35" authorId="0" shapeId="0" xr:uid="{BA717EC9-4E1C-4DC5-863E-67DC0E4A7FFB}">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37" authorId="2" shapeId="0" xr:uid="{C375FB5B-C009-48AF-A0CA-250CF544830F}">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8" authorId="2" shapeId="0" xr:uid="{4BEA3C2A-6DE0-4BB0-BDC1-0198331B48BE}">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9" authorId="2" shapeId="0" xr:uid="{82D4E812-F9AB-4FD4-B828-9E47B5EB554F}">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t>
        </r>
        <r>
          <rPr>
            <sz val="9"/>
            <color indexed="81"/>
            <rFont val="Tahoma"/>
            <family val="2"/>
          </rPr>
          <t xml:space="preserve">
</t>
        </r>
      </text>
    </comment>
    <comment ref="C40" authorId="2" shapeId="0" xr:uid="{F7F47B74-B8EA-4AFD-81BB-33DB41E41BA5}">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t>
        </r>
        <r>
          <rPr>
            <sz val="9"/>
            <color indexed="81"/>
            <rFont val="Tahoma"/>
            <family val="2"/>
          </rPr>
          <t xml:space="preserve"> se registre alguna de las actividades:</t>
        </r>
        <r>
          <rPr>
            <b/>
            <sz val="9"/>
            <color indexed="81"/>
            <rFont val="Tahoma"/>
            <family val="2"/>
          </rPr>
          <t xml:space="preserve">
</t>
        </r>
        <r>
          <rPr>
            <sz val="9"/>
            <color indexed="81"/>
            <rFont val="Tahoma"/>
            <family val="2"/>
          </rPr>
          <t>-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t>
        </r>
        <r>
          <rPr>
            <b/>
            <sz val="9"/>
            <color indexed="81"/>
            <rFont val="Tahoma"/>
            <family val="2"/>
          </rPr>
          <t>o</t>
        </r>
        <r>
          <rPr>
            <sz val="9"/>
            <color indexed="81"/>
            <rFont val="Tahoma"/>
            <family val="2"/>
          </rPr>
          <t xml:space="preserve">
</t>
        </r>
        <r>
          <rPr>
            <b/>
            <sz val="9"/>
            <color indexed="81"/>
            <rFont val="Tahoma"/>
            <family val="2"/>
          </rPr>
          <t>Nota:Se Contabilizarán las</t>
        </r>
        <r>
          <rPr>
            <sz val="9"/>
            <color indexed="81"/>
            <rFont val="Tahoma"/>
            <family val="2"/>
          </rPr>
          <t xml:space="preserve"> </t>
        </r>
        <r>
          <rPr>
            <b/>
            <sz val="9"/>
            <color indexed="81"/>
            <rFont val="Tahoma"/>
            <family val="2"/>
          </rPr>
          <t>Atenciones</t>
        </r>
        <r>
          <rPr>
            <sz val="9"/>
            <color indexed="81"/>
            <rFont val="Tahoma"/>
            <family val="2"/>
          </rPr>
          <t xml:space="preserve"> </t>
        </r>
        <r>
          <rPr>
            <b/>
            <sz val="9"/>
            <color indexed="81"/>
            <rFont val="Tahoma"/>
            <family val="2"/>
          </rPr>
          <t>Registradas por Tecnico en Enfermeria  en nodos de tipo rural (PSR)</t>
        </r>
        <r>
          <rPr>
            <sz val="9"/>
            <color indexed="81"/>
            <rFont val="Tahoma"/>
            <family val="2"/>
          </rPr>
          <t xml:space="preserve">
</t>
        </r>
      </text>
    </comment>
    <comment ref="AN42" authorId="0" shapeId="0" xr:uid="{9D0C4154-E22D-4016-928E-2A41E59ADA21}">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t>
        </r>
        <r>
          <rPr>
            <b/>
            <sz val="9"/>
            <color indexed="81"/>
            <rFont val="Tahoma"/>
            <family val="2"/>
          </rPr>
          <t>Pertenece a  Pueblo Indigena</t>
        </r>
        <r>
          <rPr>
            <sz val="9"/>
            <color indexed="81"/>
            <rFont val="Tahoma"/>
            <family val="2"/>
          </rPr>
          <t xml:space="preserve"> el valor </t>
        </r>
        <r>
          <rPr>
            <b/>
            <sz val="9"/>
            <color indexed="81"/>
            <rFont val="Tahoma"/>
            <family val="2"/>
          </rPr>
          <t xml:space="preserve">si </t>
        </r>
        <r>
          <rPr>
            <sz val="9"/>
            <color indexed="81"/>
            <rFont val="Tahoma"/>
            <family val="2"/>
          </rPr>
          <t xml:space="preserve">y ademas </t>
        </r>
        <r>
          <rPr>
            <b/>
            <sz val="9"/>
            <color indexed="81"/>
            <rFont val="Tahoma"/>
            <family val="2"/>
          </rPr>
          <t>tenga seleccionado algun Pueblo indigena del listado.</t>
        </r>
      </text>
    </comment>
    <comment ref="AO42" authorId="0" shapeId="0" xr:uid="{419EFDF2-4DE7-413C-A8B6-DD009B208D6E}">
      <text>
        <r>
          <rPr>
            <sz val="9"/>
            <color indexed="81"/>
            <rFont val="Tahoma"/>
            <family val="2"/>
          </rPr>
          <t xml:space="preserve">
Se contabilizara a los usuarios que tengan  registrada desde </t>
        </r>
        <r>
          <rPr>
            <b/>
            <sz val="9"/>
            <color indexed="81"/>
            <rFont val="Tahoma"/>
            <family val="2"/>
          </rPr>
          <t>box</t>
        </r>
        <r>
          <rPr>
            <sz val="9"/>
            <color indexed="81"/>
            <rFont val="Tahoma"/>
            <family val="2"/>
          </rPr>
          <t xml:space="preserve"> o desde el modulo de</t>
        </r>
        <r>
          <rPr>
            <b/>
            <sz val="9"/>
            <color indexed="81"/>
            <rFont val="Tahoma"/>
            <family val="2"/>
          </rPr>
          <t xml:space="preserve"> inscripcion</t>
        </r>
        <r>
          <rPr>
            <sz val="9"/>
            <color indexed="81"/>
            <rFont val="Tahoma"/>
            <family val="2"/>
          </rPr>
          <t xml:space="preserve"> la alerta administrativa </t>
        </r>
        <r>
          <rPr>
            <b/>
            <sz val="9"/>
            <color indexed="81"/>
            <rFont val="Tahoma"/>
            <family val="2"/>
          </rPr>
          <t>MIGRANTE</t>
        </r>
      </text>
    </comment>
    <comment ref="C45" authorId="1" shapeId="0" xr:uid="{867B22A9-E2F5-4F15-828C-32BBFF3D100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6" authorId="1" shapeId="0" xr:uid="{8B98CF03-041D-459F-B94B-93BA9CB5A0C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7" authorId="1" shapeId="0" xr:uid="{AF5F8EF9-0C97-4025-A581-366A95FAD9E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8" authorId="1" shapeId="0" xr:uid="{0904568D-AD06-4DC4-AFE7-54B22724BEF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Nota:Se Contabilizarán las Atenciones Registradas por Tecnico en Enfermeria  en nodos de tipo rural (PSR)
</t>
        </r>
      </text>
    </comment>
    <comment ref="C49" authorId="1" shapeId="0" xr:uid="{514CDF6D-B9BD-4898-8AF4-D79CD773863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0" authorId="1" shapeId="0" xr:uid="{1E93FC4B-1568-49CA-941E-CEEDCB74C39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1" authorId="1" shapeId="0" xr:uid="{AFD42FD1-EEB8-4E97-801C-B9C56DF3DB9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Nota: Se considera otros profesionales capacitados a aquellos que cuentan con capacitación formal o acreditada en el tema de la sección respectiva.(Ref. Manual DEIS)
</t>
        </r>
      </text>
    </comment>
    <comment ref="C52" authorId="1" shapeId="0" xr:uid="{87F40BDF-4DCF-41C9-AFFB-55784A7DD39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3" authorId="1" shapeId="0" xr:uid="{C6F33A4C-1505-4947-A3E6-3359CAFFE60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4" authorId="1" shapeId="0" xr:uid="{AD10AA3B-FE5C-4743-88E7-9A5AB5CF53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Nota: Se considera otros profesionales capacitados a aquellos que cuentan con capacitación formal o acreditada en el tema de la sección respectiva.(Ref. Manual DEIS)</t>
        </r>
      </text>
    </comment>
    <comment ref="C55" authorId="1" shapeId="0" xr:uid="{CD6B8B8A-D096-4D78-881E-A34227DC538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6" authorId="1" shapeId="0" xr:uid="{F1CE85D5-444B-426B-ACC5-B37F3CF3D975}">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7" authorId="1" shapeId="0" xr:uid="{EF9DB6F0-A288-481F-8F83-45369B5BFEA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8" authorId="1" shapeId="0" xr:uid="{7383767D-749A-46C4-B4F1-AA38CA4C23F1}">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59" authorId="1" shapeId="0" xr:uid="{E57D748B-5BDC-431E-B76B-DA671294C4A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0" authorId="1" shapeId="0" xr:uid="{F2876138-AE38-4FD9-A5AD-7D6BC40FB1A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r>
          <rPr>
            <b/>
            <sz val="9"/>
            <color indexed="81"/>
            <rFont val="Tahoma"/>
            <family val="2"/>
          </rPr>
          <t xml:space="preserve"> </t>
        </r>
      </text>
    </comment>
    <comment ref="C61" authorId="1" shapeId="0" xr:uid="{C7643EB3-737F-4823-A61F-05F52D18616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2" authorId="1" shapeId="0" xr:uid="{95A6EC38-EE62-46A3-841E-3A21B4E5F28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
Nota: Se Contabilizarán las Atenciones Registradas por Tecnico en Enfermeria  en nodos de tipo rural (PSR)</t>
        </r>
        <r>
          <rPr>
            <sz val="9"/>
            <color indexed="81"/>
            <rFont val="Tahoma"/>
            <family val="2"/>
          </rPr>
          <t xml:space="preserve">
</t>
        </r>
      </text>
    </comment>
    <comment ref="C63" authorId="1" shapeId="0" xr:uid="{7F55BE08-BD02-41BE-A3C2-1B9A5DC5345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Nota: Se considera otros profesionales capacitados a aquellos que cuentan con capacitación formal o acreditada en el tema de la sección respectiva.(Ref. Manual DEIS)</t>
        </r>
      </text>
    </comment>
    <comment ref="C64" authorId="3" shapeId="0" xr:uid="{745BA1D6-E625-419C-9112-71D2197C918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5" authorId="3" shapeId="0" xr:uid="{86F492D1-3AA4-48EE-B0EE-7F3ED8859AE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6" authorId="3" shapeId="0" xr:uid="{60E25C15-FC15-425A-B5D8-A2756430FD4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7" authorId="3" shapeId="0" xr:uid="{1C1D38C2-262E-4B63-B4BD-4BE9AE5E26B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M69" authorId="0" shapeId="0" xr:uid="{13F66293-BF14-4E12-A4AE-2FC3955843F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N69" authorId="0" shapeId="0" xr:uid="{2F1D1F68-63BB-4BB8-A37D-598F1ECAD40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F70" authorId="0" shapeId="0" xr:uid="{530AC77D-B3E0-45B0-9063-F812C589F341}">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Pertenece a </t>
        </r>
        <r>
          <rPr>
            <b/>
            <sz val="9"/>
            <color indexed="81"/>
            <rFont val="Tahoma"/>
            <family val="2"/>
          </rPr>
          <t xml:space="preserve"> Pueblo Indigena</t>
        </r>
        <r>
          <rPr>
            <sz val="9"/>
            <color indexed="81"/>
            <rFont val="Tahoma"/>
            <family val="2"/>
          </rPr>
          <t xml:space="preserve"> 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G70" authorId="0" shapeId="0" xr:uid="{748B3AF2-95FE-4038-AB6E-06DE21453BEB}">
      <text>
        <r>
          <rPr>
            <sz val="9"/>
            <color indexed="81"/>
            <rFont val="Tahoma"/>
            <family val="2"/>
          </rPr>
          <t>Se contabilizara a los usuarios que tengan  registrada desde</t>
        </r>
        <r>
          <rPr>
            <b/>
            <sz val="9"/>
            <color indexed="81"/>
            <rFont val="Tahoma"/>
            <family val="2"/>
          </rPr>
          <t xml:space="preserve"> box </t>
        </r>
        <r>
          <rPr>
            <sz val="9"/>
            <color indexed="81"/>
            <rFont val="Tahoma"/>
            <family val="2"/>
          </rPr>
          <t xml:space="preserve">o desde el modulo de </t>
        </r>
        <r>
          <rPr>
            <b/>
            <sz val="9"/>
            <color indexed="81"/>
            <rFont val="Tahoma"/>
            <family val="2"/>
          </rPr>
          <t>inscripcion</t>
        </r>
        <r>
          <rPr>
            <sz val="9"/>
            <color indexed="81"/>
            <rFont val="Tahoma"/>
            <family val="2"/>
          </rPr>
          <t xml:space="preserve"> la alerta administrativa</t>
        </r>
        <r>
          <rPr>
            <b/>
            <sz val="9"/>
            <color indexed="81"/>
            <rFont val="Tahoma"/>
            <family val="2"/>
          </rPr>
          <t xml:space="preserve"> MIGRANTE</t>
        </r>
        <r>
          <rPr>
            <sz val="9"/>
            <color indexed="81"/>
            <rFont val="Tahoma"/>
            <family val="2"/>
          </rPr>
          <t xml:space="preserve">
</t>
        </r>
      </text>
    </comment>
    <comment ref="K70" authorId="0" shapeId="0" xr:uid="{A34EF059-910F-43D4-8FCF-460C800779C7}">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Pertenece a </t>
        </r>
        <r>
          <rPr>
            <b/>
            <sz val="9"/>
            <color indexed="81"/>
            <rFont val="Tahoma"/>
            <family val="2"/>
          </rPr>
          <t xml:space="preserve"> Pueblo Indigena</t>
        </r>
        <r>
          <rPr>
            <sz val="9"/>
            <color indexed="81"/>
            <rFont val="Tahoma"/>
            <family val="2"/>
          </rPr>
          <t xml:space="preserve"> 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L70" authorId="0" shapeId="0" xr:uid="{00620133-CCCA-40AD-B5EA-F583911D72C3}">
      <text>
        <r>
          <rPr>
            <sz val="9"/>
            <color indexed="81"/>
            <rFont val="Tahoma"/>
            <family val="2"/>
          </rPr>
          <t>Se contabilizara a los usuarios que tengan  registrada desde</t>
        </r>
        <r>
          <rPr>
            <b/>
            <sz val="9"/>
            <color indexed="81"/>
            <rFont val="Tahoma"/>
            <family val="2"/>
          </rPr>
          <t xml:space="preserve"> box </t>
        </r>
        <r>
          <rPr>
            <sz val="9"/>
            <color indexed="81"/>
            <rFont val="Tahoma"/>
            <family val="2"/>
          </rPr>
          <t xml:space="preserve">o desde el modulo de </t>
        </r>
        <r>
          <rPr>
            <b/>
            <sz val="9"/>
            <color indexed="81"/>
            <rFont val="Tahoma"/>
            <family val="2"/>
          </rPr>
          <t>inscripcion</t>
        </r>
        <r>
          <rPr>
            <sz val="9"/>
            <color indexed="81"/>
            <rFont val="Tahoma"/>
            <family val="2"/>
          </rPr>
          <t xml:space="preserve"> la alerta administrativa</t>
        </r>
        <r>
          <rPr>
            <b/>
            <sz val="9"/>
            <color indexed="81"/>
            <rFont val="Tahoma"/>
            <family val="2"/>
          </rPr>
          <t xml:space="preserve"> MIGRANTE</t>
        </r>
        <r>
          <rPr>
            <sz val="9"/>
            <color indexed="81"/>
            <rFont val="Tahoma"/>
            <family val="2"/>
          </rPr>
          <t xml:space="preserve">
</t>
        </r>
      </text>
    </comment>
    <comment ref="C71" authorId="2" shapeId="0" xr:uid="{661422A8-794C-4B58-8F3A-6BA2068BC01B}">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 En espacio Amigable/diferenciado</t>
        </r>
        <r>
          <rPr>
            <sz val="9"/>
            <color indexed="81"/>
            <rFont val="Tahoma"/>
            <family val="2"/>
          </rPr>
          <t xml:space="preserve">
</t>
        </r>
      </text>
    </comment>
    <comment ref="C72" authorId="2" shapeId="0" xr:uid="{A1D91CDA-61F4-44F5-A48A-FFBFDD5E018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t>
        </r>
        <r>
          <rPr>
            <b/>
            <sz val="9"/>
            <color indexed="81"/>
            <rFont val="Tahoma"/>
            <family val="2"/>
          </rPr>
          <t xml:space="preserve"> Control de Salud Integral de Adolecentes Prog. Joven Sano - En otros espacios del establecimiento de salud
</t>
        </r>
      </text>
    </comment>
    <comment ref="C73" authorId="2" shapeId="0" xr:uid="{B962E814-4066-4388-8E17-632A09AAB0A6}">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Integral de Adolecentes Prog. Joven Sano - En establecimientos educacionales</t>
        </r>
        <r>
          <rPr>
            <sz val="9"/>
            <color indexed="81"/>
            <rFont val="Tahoma"/>
            <family val="2"/>
          </rPr>
          <t xml:space="preserve">
</t>
        </r>
      </text>
    </comment>
    <comment ref="C74" authorId="2" shapeId="0" xr:uid="{EA06D13D-0AA7-42AB-816B-0CAD6CB977F3}">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-En otros lugares fuera del establecimiento de Salud</t>
        </r>
        <r>
          <rPr>
            <sz val="9"/>
            <color indexed="81"/>
            <rFont val="Tahoma"/>
            <family val="2"/>
          </rPr>
          <t xml:space="preserve">
</t>
        </r>
      </text>
    </comment>
    <comment ref="E78" authorId="0" shapeId="0" xr:uid="{867EE9C5-90D6-4CEF-82AA-1E89C1016743}">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F78" authorId="0" shapeId="0" xr:uid="{93561CD7-8772-472E-99FF-A875847D6E4F}">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G78" authorId="0" shapeId="0" xr:uid="{55BB7527-CDAC-47C7-8158-2DA66803A36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H78" authorId="0" shapeId="0" xr:uid="{14C09B60-3F2D-4B1D-ADD0-7CC84BD807F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80" authorId="1" shapeId="0" xr:uid="{231027F6-FE6B-4F4D-83AB-1456374F15C6}">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de Salud Individual - Establecimiento Educacional - Kinder
</t>
        </r>
      </text>
    </comment>
    <comment ref="B81" authorId="1" shapeId="0" xr:uid="{0A38D783-15B2-4B6E-8E4A-65CBC85D401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Primero Básico</t>
        </r>
        <r>
          <rPr>
            <sz val="9"/>
            <color indexed="81"/>
            <rFont val="Tahoma"/>
            <family val="2"/>
          </rPr>
          <t xml:space="preserve">
</t>
        </r>
      </text>
    </comment>
    <comment ref="B82" authorId="1" shapeId="0" xr:uid="{32BC2AC5-087C-483B-BEF8-6F3D37DEA4E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Segundo Básico</t>
        </r>
        <r>
          <rPr>
            <sz val="9"/>
            <color indexed="81"/>
            <rFont val="Tahoma"/>
            <family val="2"/>
          </rPr>
          <t xml:space="preserve">
</t>
        </r>
      </text>
    </comment>
    <comment ref="B83" authorId="1" shapeId="0" xr:uid="{6D34628F-C7D7-4CB8-B395-1B8A99565F9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t>
        </r>
        <r>
          <rPr>
            <sz val="9"/>
            <color indexed="81"/>
            <rFont val="Tahoma"/>
            <family val="2"/>
          </rPr>
          <t xml:space="preserve">l se registre la actividad </t>
        </r>
        <r>
          <rPr>
            <b/>
            <sz val="9"/>
            <color indexed="81"/>
            <rFont val="Tahoma"/>
            <family val="2"/>
          </rPr>
          <t>Control de Salud Individual - Establecimiento Educacional - Tercero Básico</t>
        </r>
        <r>
          <rPr>
            <sz val="9"/>
            <color indexed="81"/>
            <rFont val="Tahoma"/>
            <family val="2"/>
          </rPr>
          <t xml:space="preserve">
</t>
        </r>
      </text>
    </comment>
    <comment ref="B84" authorId="1" shapeId="0" xr:uid="{602BB64C-CC22-4695-A62C-2A4C7A3B9EF4}">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t>
        </r>
        <r>
          <rPr>
            <b/>
            <sz val="9"/>
            <color indexed="81"/>
            <rFont val="Tahoma"/>
            <family val="2"/>
          </rPr>
          <t xml:space="preserve"> 
Control de Salud Individual - Establecimiento Educacional - Cuarto Básico</t>
        </r>
        <r>
          <rPr>
            <sz val="9"/>
            <color indexed="81"/>
            <rFont val="Tahoma"/>
            <family val="2"/>
          </rPr>
          <t xml:space="preserve">
</t>
        </r>
      </text>
    </comment>
    <comment ref="F86" authorId="0" shapeId="0" xr:uid="{2316E746-9469-4722-9296-6996F93A143E}">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G86" authorId="0" shapeId="0" xr:uid="{50703452-1526-46CF-852A-3501782065EB}">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H86" authorId="0" shapeId="0" xr:uid="{1487D7D0-B0FF-425F-A389-2128757108B7}">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I86" authorId="0" shapeId="0" xr:uid="{C1D05662-D441-4D5B-9B83-40B274BF9C3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C88" authorId="1" shapeId="0" xr:uid="{83D9B255-78CD-4F41-A3B1-F91AA52A1E11}">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Kinder</t>
        </r>
        <r>
          <rPr>
            <sz val="9"/>
            <color indexed="81"/>
            <rFont val="Tahoma"/>
            <family val="2"/>
          </rPr>
          <t xml:space="preserve">
</t>
        </r>
      </text>
    </comment>
    <comment ref="C89" authorId="1" shapeId="0" xr:uid="{0C079AEA-BA80-4479-A546-9157E0F233C0}">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Primero Básico</t>
        </r>
        <r>
          <rPr>
            <sz val="9"/>
            <color indexed="81"/>
            <rFont val="Tahoma"/>
            <family val="2"/>
          </rPr>
          <t xml:space="preserve">
</t>
        </r>
      </text>
    </comment>
    <comment ref="C90" authorId="1" shapeId="0" xr:uid="{3C5BF111-1CA7-4179-8439-4500A1741FD9}">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-Segundo Básico</t>
        </r>
        <r>
          <rPr>
            <sz val="9"/>
            <color indexed="81"/>
            <rFont val="Tahoma"/>
            <family val="2"/>
          </rPr>
          <t xml:space="preserve">
</t>
        </r>
      </text>
    </comment>
    <comment ref="C91" authorId="1" shapeId="0" xr:uid="{4139279F-D712-4BB8-BE97-D0ED3E940911}">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 Tercero Básico</t>
        </r>
        <r>
          <rPr>
            <sz val="9"/>
            <color indexed="81"/>
            <rFont val="Tahoma"/>
            <family val="2"/>
          </rPr>
          <t xml:space="preserve">
</t>
        </r>
      </text>
    </comment>
    <comment ref="C92" authorId="1" shapeId="0" xr:uid="{114631D2-9C7F-4266-821B-DAAB1BD672B5}">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 xml:space="preserve">Control de Salud Grupal - Establecimiento Educacional - Cuarto Básico
</t>
        </r>
      </text>
    </comment>
    <comment ref="A94" authorId="0" shapeId="0" xr:uid="{D5304AFF-810A-4AF7-BF29-5B6B81F14351}">
      <text>
        <r>
          <rPr>
            <sz val="9"/>
            <color indexed="81"/>
            <rFont val="Tahoma"/>
            <family val="2"/>
          </rPr>
          <t xml:space="preserve">
</t>
        </r>
        <r>
          <rPr>
            <b/>
            <sz val="9"/>
            <color indexed="81"/>
            <rFont val="Tahoma"/>
            <family val="2"/>
          </rPr>
          <t>Ref. Manual Deis</t>
        </r>
        <r>
          <rPr>
            <sz val="9"/>
            <color indexed="81"/>
            <rFont val="Tahoma"/>
            <family val="2"/>
          </rPr>
          <t xml:space="preserve">
Reglas de Consistencia 
R.3: Los controles registrados en esta sección según corresponda deben ser incluidos en el REM A01 
secciones B y C, en el REM A06 sección A.1 y en el REM A23 sección F.
Ejemplo:
Si en una atención de un paciente G1,G2 o G3 y este control es INTEGRAL se debe registrar alguna  actividad del REM A01 (Sección A o B) , A06 (Sección A.1) y A23 (Sección E)  y además alguna de las actividades de la Sección F.</t>
        </r>
      </text>
    </comment>
    <comment ref="AG94" authorId="4" shapeId="0" xr:uid="{6E1492F1-D343-4266-93AC-B91D4A789C75}">
      <text>
        <r>
          <rPr>
            <sz val="9"/>
            <color indexed="81"/>
            <rFont val="Tahoma"/>
            <family val="2"/>
          </rPr>
          <t xml:space="preserve">Se contabilizara a los usuarios que tengan  registrada desde </t>
        </r>
        <r>
          <rPr>
            <b/>
            <sz val="9"/>
            <color indexed="81"/>
            <rFont val="Tahoma"/>
            <family val="2"/>
          </rPr>
          <t>box</t>
        </r>
        <r>
          <rPr>
            <sz val="9"/>
            <color indexed="81"/>
            <rFont val="Tahoma"/>
            <family val="2"/>
          </rPr>
          <t xml:space="preserve"> o desde el modulo de </t>
        </r>
        <r>
          <rPr>
            <b/>
            <sz val="9"/>
            <color indexed="81"/>
            <rFont val="Tahoma"/>
            <family val="2"/>
          </rPr>
          <t>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AH94" authorId="4" shapeId="0" xr:uid="{31E6F26C-FC9F-41EE-931F-22823262697A}">
      <text>
        <r>
          <rPr>
            <sz val="9"/>
            <color indexed="81"/>
            <rFont val="Tahoma"/>
            <family val="2"/>
          </rPr>
          <t xml:space="preserve">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t>
        </r>
        <r>
          <rPr>
            <sz val="9"/>
            <color indexed="81"/>
            <rFont val="Tahoma"/>
            <family val="2"/>
          </rPr>
          <t xml:space="preserve"> el valor </t>
        </r>
        <r>
          <rPr>
            <b/>
            <sz val="9"/>
            <color indexed="81"/>
            <rFont val="Tahoma"/>
            <family val="2"/>
          </rPr>
          <t>si</t>
        </r>
        <r>
          <rPr>
            <sz val="9"/>
            <color indexed="81"/>
            <rFont val="Tahoma"/>
            <family val="2"/>
          </rPr>
          <t xml:space="preserve"> y ademas </t>
        </r>
        <r>
          <rPr>
            <b/>
            <sz val="9"/>
            <color indexed="81"/>
            <rFont val="Tahoma"/>
            <family val="2"/>
          </rPr>
          <t xml:space="preserve">tenga seleccionado algun Pueblo indigena del listado. </t>
        </r>
        <r>
          <rPr>
            <sz val="9"/>
            <color indexed="81"/>
            <rFont val="Tahoma"/>
            <family val="2"/>
          </rPr>
          <t xml:space="preserve">
</t>
        </r>
      </text>
    </comment>
    <comment ref="B97" authorId="0" shapeId="0" xr:uid="{449653BD-5847-4F9C-8A06-85CC7D2BA53A}">
      <text>
        <r>
          <rPr>
            <sz val="9"/>
            <color indexed="81"/>
            <rFont val="Tahoma"/>
            <family val="2"/>
          </rPr>
          <t xml:space="preserve">
Este dato aparecerá  luego de que la atención registrada en Módulo de Box/Pacientes citados, o en Atención/Registro Atención Individual, se registre la siguiente actividad: 
</t>
        </r>
        <r>
          <rPr>
            <b/>
            <sz val="9"/>
            <color indexed="81"/>
            <rFont val="Tahoma"/>
            <family val="2"/>
          </rPr>
          <t>- Control Integral con Riesgo Leve (G1)</t>
        </r>
      </text>
    </comment>
    <comment ref="B98" authorId="0" shapeId="0" xr:uid="{89AB98DC-1035-4214-B11D-6BA0958C7896}">
      <text>
        <r>
          <rPr>
            <b/>
            <sz val="9"/>
            <color indexed="81"/>
            <rFont val="Tahoma"/>
            <family val="2"/>
          </rPr>
          <t>Priscilla Acuña:</t>
        </r>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Moderado (G2)</t>
        </r>
      </text>
    </comment>
    <comment ref="B99" authorId="0" shapeId="0" xr:uid="{2236CC15-3DDC-4681-8A76-837229962B67}">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Alto (G3)</t>
        </r>
      </text>
    </comment>
    <comment ref="B100" authorId="0" shapeId="0" xr:uid="{7E918F15-CDD0-4873-860C-D304044F64DA}">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Leve (G1)</t>
        </r>
      </text>
    </comment>
    <comment ref="B101" authorId="0" shapeId="0" xr:uid="{65AB862E-55FC-4272-8563-FAC1CA1405E9}">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Moderado (G2)</t>
        </r>
      </text>
    </comment>
    <comment ref="B102" authorId="0" shapeId="0" xr:uid="{99875C7D-BB77-4A6A-8796-B547C699BCD8}">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Seguimiento a distancia con Riesgo Alto (G3)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Nicole Cisternas</author>
    <author>Carolina Velasquez Ordonez</author>
    <author>John San Martin Retamal</author>
  </authors>
  <commentList>
    <comment ref="A9" authorId="0" shapeId="0" xr:uid="{FFD73D31-A106-490B-A969-16F1D6EFB3E1}">
      <text>
        <r>
          <rPr>
            <b/>
            <sz val="9"/>
            <color indexed="81"/>
            <rFont val="Tahoma"/>
            <family val="2"/>
          </rPr>
          <t>Seccion No Disponible</t>
        </r>
        <r>
          <rPr>
            <sz val="9"/>
            <color indexed="81"/>
            <rFont val="Tahoma"/>
            <family val="2"/>
          </rPr>
          <t xml:space="preserve">
</t>
        </r>
      </text>
    </comment>
    <comment ref="A31" authorId="0" shapeId="0" xr:uid="{2712A2A3-FEAA-491F-BCCA-2D2534FD50B1}">
      <text>
        <r>
          <rPr>
            <b/>
            <sz val="9"/>
            <color indexed="81"/>
            <rFont val="Tahoma"/>
            <family val="2"/>
          </rPr>
          <t>Seccion No Disponible</t>
        </r>
        <r>
          <rPr>
            <sz val="9"/>
            <color indexed="81"/>
            <rFont val="Tahoma"/>
            <family val="2"/>
          </rPr>
          <t xml:space="preserve">
</t>
        </r>
      </text>
    </comment>
    <comment ref="A53" authorId="0" shapeId="0" xr:uid="{01F2C854-B1BC-476B-971E-B6BB0550C09E}">
      <text>
        <r>
          <rPr>
            <b/>
            <sz val="9"/>
            <color indexed="81"/>
            <rFont val="Tahoma"/>
            <family val="2"/>
          </rPr>
          <t>Seccion No Disponible</t>
        </r>
        <r>
          <rPr>
            <sz val="9"/>
            <color indexed="81"/>
            <rFont val="Tahoma"/>
            <family val="2"/>
          </rPr>
          <t xml:space="preserve">
</t>
        </r>
      </text>
    </comment>
    <comment ref="A75" authorId="0" shapeId="0" xr:uid="{1BAE8F23-E4D4-47F1-A66A-3E76BA2F00F2}">
      <text>
        <r>
          <rPr>
            <b/>
            <sz val="9"/>
            <color indexed="81"/>
            <rFont val="Tahoma"/>
            <family val="2"/>
          </rPr>
          <t>Seccion No Disponible</t>
        </r>
        <r>
          <rPr>
            <sz val="9"/>
            <color indexed="81"/>
            <rFont val="Tahoma"/>
            <family val="2"/>
          </rPr>
          <t xml:space="preserve">
</t>
        </r>
      </text>
    </comment>
    <comment ref="A97" authorId="0" shapeId="0" xr:uid="{D9E64F67-69B7-4F84-8AD3-EF43DB1D261D}">
      <text>
        <r>
          <rPr>
            <b/>
            <sz val="9"/>
            <color indexed="81"/>
            <rFont val="Tahoma"/>
            <family val="2"/>
          </rPr>
          <t>Seccion No Disponible</t>
        </r>
        <r>
          <rPr>
            <sz val="9"/>
            <color indexed="81"/>
            <rFont val="Tahoma"/>
            <family val="2"/>
          </rPr>
          <t xml:space="preserve">
</t>
        </r>
      </text>
    </comment>
    <comment ref="A119" authorId="0" shapeId="0" xr:uid="{1915ACD8-33CB-4BAE-AEA3-3AB75D28DF26}">
      <text>
        <r>
          <rPr>
            <b/>
            <sz val="9"/>
            <color indexed="81"/>
            <rFont val="Tahoma"/>
            <family val="2"/>
          </rPr>
          <t>Seccion No Disponible</t>
        </r>
      </text>
    </comment>
    <comment ref="A141" authorId="0" shapeId="0" xr:uid="{1B702035-C505-4BAB-BAD2-296C008D4207}">
      <text>
        <r>
          <rPr>
            <b/>
            <sz val="9"/>
            <color indexed="81"/>
            <rFont val="Tahoma"/>
            <family val="2"/>
          </rPr>
          <t>Seccion No Disponible</t>
        </r>
      </text>
    </comment>
    <comment ref="A149" authorId="0" shapeId="0" xr:uid="{B47CF459-6C65-44AF-B959-E033727A48DE}">
      <text>
        <r>
          <rPr>
            <b/>
            <sz val="9"/>
            <color indexed="81"/>
            <rFont val="Tahoma"/>
            <family val="2"/>
          </rPr>
          <t>Seccion No Disponible</t>
        </r>
        <r>
          <rPr>
            <sz val="9"/>
            <color indexed="81"/>
            <rFont val="Tahoma"/>
            <family val="2"/>
          </rPr>
          <t xml:space="preserve">
</t>
        </r>
      </text>
    </comment>
    <comment ref="A157" authorId="0" shapeId="0" xr:uid="{B870F2EF-695D-4B00-98E9-8FC790807636}">
      <text>
        <r>
          <rPr>
            <b/>
            <sz val="9"/>
            <color indexed="81"/>
            <rFont val="Tahoma"/>
            <family val="2"/>
          </rPr>
          <t>Seccion No Disponible</t>
        </r>
        <r>
          <rPr>
            <sz val="9"/>
            <color indexed="81"/>
            <rFont val="Tahoma"/>
            <family val="2"/>
          </rPr>
          <t xml:space="preserve">
</t>
        </r>
      </text>
    </comment>
    <comment ref="A184" authorId="0" shapeId="0" xr:uid="{B3E07273-B1FB-4BF0-8569-8DF0B57A9425}">
      <text>
        <r>
          <rPr>
            <b/>
            <sz val="9"/>
            <color indexed="81"/>
            <rFont val="Tahoma"/>
            <family val="2"/>
          </rPr>
          <t>Seccion No Disponible</t>
        </r>
        <r>
          <rPr>
            <sz val="9"/>
            <color indexed="81"/>
            <rFont val="Tahoma"/>
            <family val="2"/>
          </rPr>
          <t xml:space="preserve">
</t>
        </r>
      </text>
    </comment>
    <comment ref="A211" authorId="0" shapeId="0" xr:uid="{BC65D05E-E530-40C8-9A7E-ECBD50E92E4E}">
      <text>
        <r>
          <rPr>
            <b/>
            <sz val="9"/>
            <color indexed="81"/>
            <rFont val="Tahoma"/>
            <family val="2"/>
          </rPr>
          <t>Seccion No Disponible</t>
        </r>
      </text>
    </comment>
    <comment ref="A222" authorId="0" shapeId="0" xr:uid="{15D26133-41A2-4DF2-9D94-C7A969049BF3}">
      <text>
        <r>
          <rPr>
            <b/>
            <sz val="9"/>
            <color indexed="81"/>
            <rFont val="Tahoma"/>
            <family val="2"/>
          </rPr>
          <t>Seccion No Disponible</t>
        </r>
        <r>
          <rPr>
            <sz val="9"/>
            <color indexed="81"/>
            <rFont val="Tahoma"/>
            <family val="2"/>
          </rPr>
          <t xml:space="preserve">
</t>
        </r>
      </text>
    </comment>
    <comment ref="AO233" authorId="1" shapeId="0" xr:uid="{880FF656-DFCC-43DD-84FB-AE6FD1B48CD9}">
      <text>
        <r>
          <rPr>
            <b/>
            <sz val="9"/>
            <color indexed="81"/>
            <rFont val="Tahoma"/>
            <family val="2"/>
          </rPr>
          <t>No dsponible</t>
        </r>
        <r>
          <rPr>
            <sz val="9"/>
            <color indexed="81"/>
            <rFont val="Tahoma"/>
            <family val="2"/>
          </rPr>
          <t xml:space="preserve">
</t>
        </r>
      </text>
    </comment>
    <comment ref="AS233" authorId="1" shapeId="0" xr:uid="{EEA1957D-6449-4A11-8B23-3EE117F4E7F6}">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U233" authorId="1" shapeId="0" xr:uid="{0B2DD664-F2D0-40CC-BF62-0712BA6D7A56}">
      <text>
        <r>
          <rPr>
            <sz val="9"/>
            <color indexed="81"/>
            <rFont val="Tahoma"/>
            <family val="2"/>
          </rPr>
          <t>Se contabilizara a los</t>
        </r>
        <r>
          <rPr>
            <b/>
            <sz val="9"/>
            <color indexed="81"/>
            <rFont val="Tahoma"/>
            <family val="2"/>
          </rPr>
          <t xml:space="preserve"> </t>
        </r>
        <r>
          <rPr>
            <sz val="9"/>
            <color indexed="81"/>
            <rFont val="Tahoma"/>
            <family val="2"/>
          </rPr>
          <t xml:space="preserve">pacientes que tengan en  Antecedentes del usuario APS / Pestaña </t>
        </r>
        <r>
          <rPr>
            <b/>
            <sz val="9"/>
            <color indexed="81"/>
            <rFont val="Tahoma"/>
            <family val="2"/>
          </rPr>
          <t>"Identificacion"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236" authorId="2" shapeId="0" xr:uid="{BB3A9316-914D-418D-BEF9-35298BDD639E}">
      <text>
        <r>
          <rPr>
            <sz val="9"/>
            <color indexed="81"/>
            <rFont val="Tahoma"/>
            <family val="2"/>
          </rPr>
          <t xml:space="preserve">Este dato aparecerá  luego de que en la atención  Registrada en el Modulo </t>
        </r>
        <r>
          <rPr>
            <b/>
            <sz val="9"/>
            <color indexed="81"/>
            <rFont val="Tahoma"/>
            <family val="2"/>
          </rPr>
          <t>Box / Pacientes citados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Registre el siguiente Procedimiento</t>
        </r>
        <r>
          <rPr>
            <b/>
            <sz val="9"/>
            <color indexed="81"/>
            <rFont val="Tahoma"/>
            <family val="2"/>
          </rPr>
          <t>:
Técnica Visual/Rapido VIH (INTRAMURO) - Gestantes Primer Exámen</t>
        </r>
      </text>
    </comment>
    <comment ref="C237" authorId="2" shapeId="0" xr:uid="{4B86A302-AFCB-4113-ACF1-BAA8DE6FDE8A}">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Gestantes Segundo Exámen</t>
        </r>
      </text>
    </comment>
    <comment ref="C238" authorId="2" shapeId="0" xr:uid="{FCD5F431-1736-4207-838E-C19D769E8D7A}">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Mujer en trabajo de pre parto o parto</t>
        </r>
      </text>
    </comment>
    <comment ref="C239" authorId="2" shapeId="0" xr:uid="{36702A4E-BBBD-4BD4-904C-A4AE2B85A72E}">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Personas en Control por comercio sexual</t>
        </r>
      </text>
    </comment>
    <comment ref="C240" authorId="2" shapeId="0" xr:uid="{2081E8C0-9E1F-4DF1-B83F-0F4ECB1DAC1C}">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Por Consulta ITS</t>
        </r>
      </text>
    </comment>
    <comment ref="C241" authorId="2" shapeId="0" xr:uid="{3DEE019A-0DF6-4D7F-AFB8-209DC979AFA9}">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En Control de Regulacion Fecundidad, Ginecologico, Climaterio</t>
        </r>
      </text>
    </comment>
    <comment ref="C242" authorId="2" shapeId="0" xr:uid="{4B54943C-07BC-4FF8-A152-3C98512BC5CD}">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EMP/EMPAM</t>
        </r>
      </text>
    </comment>
    <comment ref="C243" authorId="2" shapeId="0" xr:uid="{801D439F-AEA0-4F9A-9890-B775B7473F92}">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Personas en Control de Salud según Ciclo Vital</t>
        </r>
      </text>
    </comment>
    <comment ref="C244" authorId="2" shapeId="0" xr:uid="{F491232A-5781-45BA-820D-F18184B6934E}">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Donantes de Órganos y/o Tejidos</t>
        </r>
      </text>
    </comment>
    <comment ref="C245" authorId="2" shapeId="0" xr:uid="{E5B7BB49-DDC1-4FA3-8CFA-D0048FAC8C9E}">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TBC</t>
        </r>
      </text>
    </comment>
    <comment ref="C246" authorId="2" shapeId="0" xr:uid="{3601DE56-1106-495D-B358-9F62654C9C54}">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Víctima de Violencia Sexual</t>
        </r>
      </text>
    </comment>
    <comment ref="C247" authorId="2" shapeId="0" xr:uid="{1413E171-DE1B-4F52-A865-1F38D26BD591}">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Pareja Serodiscordante</t>
        </r>
      </text>
    </comment>
    <comment ref="C248" authorId="2" shapeId="0" xr:uid="{8EB3564C-328B-49B0-99CA-EFD59921B3D5}">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Pareja de Gestante VIH Positivo</t>
        </r>
      </text>
    </comment>
    <comment ref="C249" authorId="2" shapeId="0" xr:uid="{02CB3D65-CE48-4B16-BDC6-33C8D182561F}">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Registre el siguiente Procedimiento:
Técnica Visual/Rapido VIH (INTRAMURO) - Personal de Salud Expuesto a Accidente Cortopunzante</t>
        </r>
      </text>
    </comment>
    <comment ref="C250" authorId="2" shapeId="0" xr:uid="{AE1C4754-1A7A-4872-A01D-4E4232A5720D}">
      <text>
        <r>
          <rPr>
            <sz val="9"/>
            <color indexed="81"/>
            <rFont val="Tahoma"/>
            <family val="2"/>
          </rPr>
          <t xml:space="preserve">Este dato aparecerá luego de que en la atención Registrada en el Módulo </t>
        </r>
        <r>
          <rPr>
            <b/>
            <sz val="9"/>
            <color indexed="81"/>
            <rFont val="Tahoma"/>
            <family val="2"/>
          </rPr>
          <t xml:space="preserve">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Pacientes Fuente de Accidentes Cortopunzante</t>
        </r>
      </text>
    </comment>
    <comment ref="C251" authorId="2" shapeId="0" xr:uid="{239B065B-A547-4227-A1BC-EE9E3DB2F664}">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B</t>
        </r>
      </text>
    </comment>
    <comment ref="C252" authorId="2" shapeId="0" xr:uid="{086FEEC2-270E-4A7E-BD8B-C10C0743F5E2}">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C</t>
        </r>
      </text>
    </comment>
    <comment ref="C253" authorId="2" shapeId="0" xr:uid="{B9E00D2E-ABF6-422C-9B8D-31D42FF416D4}">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Consultantes por Morbilidad</t>
        </r>
      </text>
    </comment>
    <comment ref="C254" authorId="2" shapeId="0" xr:uid="{1BA2E19B-CC5D-4496-B630-882907DABB66}">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Por Consulta Espontánea</t>
        </r>
      </text>
    </comment>
    <comment ref="C255" authorId="2" shapeId="0" xr:uid="{DEA52A77-6750-420C-AA6A-23C05F4D958A}">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Penitenciarios</t>
        </r>
      </text>
    </comment>
    <comment ref="C256" authorId="2" shapeId="0" xr:uid="{43CEA505-06A6-4481-978F-3058463AB25C}">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Sename</t>
        </r>
      </text>
    </comment>
    <comment ref="C257" authorId="2" shapeId="0" xr:uid="{96500324-FA5A-4137-832C-EEF878369D5A}">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educacionales</t>
        </r>
      </text>
    </comment>
    <comment ref="C258" authorId="2" shapeId="0" xr:uid="{A158F996-9121-4B56-8BB6-212DAEEF0495}">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Otros </t>
        </r>
      </text>
    </comment>
    <comment ref="M260" authorId="1" shapeId="0" xr:uid="{F5E4059A-00E3-4AB8-B811-B52BFE55B08D}">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N260" authorId="1" shapeId="0" xr:uid="{9773AB9B-46A4-44D6-B6FD-73D244715CC2}">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62" authorId="2" shapeId="0" xr:uid="{673754FA-65FE-468F-9A45-B30CB07C5AC3}">
      <text>
        <r>
          <rPr>
            <sz val="9"/>
            <color indexed="81"/>
            <rFont val="Tahoma"/>
            <family val="2"/>
          </rPr>
          <t>Este dato aparecerá luego de que en la atención 
Registrada en el Módulo</t>
        </r>
        <r>
          <rPr>
            <b/>
            <sz val="9"/>
            <color indexed="81"/>
            <rFont val="Tahoma"/>
            <family val="2"/>
          </rPr>
          <t xml:space="preserve"> Box / Pacientes citados o Agregar Documentos a una Atención
</t>
        </r>
        <r>
          <rPr>
            <sz val="9"/>
            <color indexed="81"/>
            <rFont val="Tahoma"/>
            <family val="2"/>
          </rPr>
          <t xml:space="preserve">Se complete el Formulario </t>
        </r>
        <r>
          <rPr>
            <b/>
            <sz val="9"/>
            <color indexed="81"/>
            <rFont val="Tahoma"/>
            <family val="2"/>
          </rPr>
          <t>Gestante y Puérpera</t>
        </r>
        <r>
          <rPr>
            <sz val="9"/>
            <color indexed="81"/>
            <rFont val="Tahoma"/>
            <family val="2"/>
          </rPr>
          <t xml:space="preserve"> en la Sección</t>
        </r>
        <r>
          <rPr>
            <b/>
            <sz val="9"/>
            <color indexed="81"/>
            <rFont val="Tahoma"/>
            <family val="2"/>
          </rPr>
          <t xml:space="preserve"> Resultado Control Prenatal </t>
        </r>
        <r>
          <rPr>
            <sz val="9"/>
            <color indexed="81"/>
            <rFont val="Tahoma"/>
            <family val="2"/>
          </rPr>
          <t>en el campo</t>
        </r>
        <r>
          <rPr>
            <b/>
            <sz val="9"/>
            <color indexed="81"/>
            <rFont val="Tahoma"/>
            <family val="2"/>
          </rPr>
          <t xml:space="preserve"> ¿Primer control de embarazo? </t>
        </r>
        <r>
          <rPr>
            <sz val="9"/>
            <color indexed="81"/>
            <rFont val="Tahoma"/>
            <family val="2"/>
          </rPr>
          <t>el valor</t>
        </r>
        <r>
          <rPr>
            <b/>
            <sz val="9"/>
            <color indexed="81"/>
            <rFont val="Tahoma"/>
            <family val="2"/>
          </rPr>
          <t xml:space="preserve"> "SI"
</t>
        </r>
        <r>
          <rPr>
            <sz val="9"/>
            <color indexed="81"/>
            <rFont val="Tahoma"/>
            <family val="2"/>
          </rPr>
          <t xml:space="preserve">Además agregar la actividad </t>
        </r>
        <r>
          <rPr>
            <b/>
            <sz val="9"/>
            <color indexed="81"/>
            <rFont val="Tahoma"/>
            <family val="2"/>
          </rPr>
          <t xml:space="preserve">Examen de Chagas Solicitado
(Se Considerara la Fecha del Formulario Para Ser Contabilizado en el Mes que Corresponde)
</t>
        </r>
      </text>
    </comment>
    <comment ref="B263" authorId="2" shapeId="0" xr:uid="{07218F28-6F60-4560-8316-A149ADE7E36A}">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Atención / Registro Atención Individual</t>
        </r>
        <r>
          <rPr>
            <sz val="9"/>
            <color indexed="81"/>
            <rFont val="Tahoma"/>
            <family val="2"/>
          </rPr>
          <t xml:space="preserve">. 
Registre las actividades: </t>
        </r>
        <r>
          <rPr>
            <b/>
            <sz val="9"/>
            <color indexed="81"/>
            <rFont val="Tahoma"/>
            <family val="2"/>
          </rPr>
          <t>Control Prenatal</t>
        </r>
        <r>
          <rPr>
            <sz val="9"/>
            <color indexed="81"/>
            <rFont val="Tahoma"/>
            <family val="2"/>
          </rPr>
          <t xml:space="preserve"> y </t>
        </r>
        <r>
          <rPr>
            <b/>
            <sz val="9"/>
            <color indexed="81"/>
            <rFont val="Tahoma"/>
            <family val="2"/>
          </rPr>
          <t>Examen de Chagas Informado.</t>
        </r>
      </text>
    </comment>
    <comment ref="B264" authorId="2" shapeId="0" xr:uid="{24B7EBD0-962C-4D81-A098-40EF77DCCED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Registre las actividades:</t>
        </r>
        <r>
          <rPr>
            <b/>
            <sz val="9"/>
            <color indexed="81"/>
            <rFont val="Tahoma"/>
            <family val="2"/>
          </rPr>
          <t xml:space="preserve"> Control Prenatal </t>
        </r>
        <r>
          <rPr>
            <sz val="9"/>
            <color indexed="81"/>
            <rFont val="Tahoma"/>
            <family val="2"/>
          </rPr>
          <t xml:space="preserve">y </t>
        </r>
        <r>
          <rPr>
            <b/>
            <sz val="9"/>
            <color indexed="81"/>
            <rFont val="Tahoma"/>
            <family val="2"/>
          </rPr>
          <t>Examen de Chagas Confirmado</t>
        </r>
        <r>
          <rPr>
            <sz val="9"/>
            <color indexed="81"/>
            <rFont val="Tahoma"/>
            <family val="2"/>
          </rPr>
          <t>.</t>
        </r>
      </text>
    </comment>
    <comment ref="B265" authorId="2" shapeId="0" xr:uid="{EB616BA5-C1AC-4E59-8135-30E0649C35B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Gestantes que ingresan a maternidad sin examen de enfermedad de Chagas.</t>
        </r>
      </text>
    </comment>
    <comment ref="B266" authorId="2" shapeId="0" xr:uid="{EC113EDE-150D-44BB-B11A-58048CB7AFEB}">
      <text>
        <r>
          <rPr>
            <sz val="9"/>
            <color indexed="81"/>
            <rFont val="Tahoma"/>
            <family val="2"/>
          </rPr>
          <t>Este dato aparecerá luego de que en la atención 
Registrada en el Módulo</t>
        </r>
        <r>
          <rPr>
            <b/>
            <sz val="9"/>
            <color indexed="81"/>
            <rFont val="Tahoma"/>
            <family val="2"/>
          </rPr>
          <t xml:space="preserve"> Box / Pacientes citados o Atención - Atención Individual
</t>
        </r>
        <r>
          <rPr>
            <sz val="9"/>
            <color indexed="81"/>
            <rFont val="Tahoma"/>
            <family val="2"/>
          </rPr>
          <t>Se registre las actividades:</t>
        </r>
        <r>
          <rPr>
            <b/>
            <sz val="9"/>
            <color indexed="81"/>
            <rFont val="Tahoma"/>
            <family val="2"/>
          </rPr>
          <t xml:space="preserve">  Examen de Chagas Solicitado </t>
        </r>
        <r>
          <rPr>
            <sz val="9"/>
            <color indexed="81"/>
            <rFont val="Tahoma"/>
            <family val="2"/>
          </rPr>
          <t xml:space="preserve">y </t>
        </r>
        <r>
          <rPr>
            <b/>
            <sz val="9"/>
            <color indexed="81"/>
            <rFont val="Tahoma"/>
            <family val="2"/>
          </rPr>
          <t xml:space="preserve">Control Preconcepcional.
</t>
        </r>
      </text>
    </comment>
    <comment ref="S268" authorId="1" shapeId="0" xr:uid="{401DCFEC-7FD1-4825-B5A0-E20A8026F88E}">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T268" authorId="1" shapeId="0" xr:uid="{8D2BD725-63AF-4D7C-953C-3579E6FCD7A9}">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70" authorId="2" shapeId="0" xr:uid="{1C9099CF-3A22-45F3-B9FF-81BD72DD07B5}">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nacidos en el periodo.</t>
        </r>
      </text>
    </comment>
    <comment ref="B271" authorId="2" shapeId="0" xr:uid="{88D0AEB2-934F-4E99-8033-889A580905DE}">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directo realizado.</t>
        </r>
      </text>
    </comment>
    <comment ref="B272" authorId="2" shapeId="0" xr:uid="{99B769AD-3313-46B3-BF9A-5935F972F29D}">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(1° muestra).</t>
        </r>
      </text>
    </comment>
    <comment ref="B273" authorId="2" shapeId="0" xr:uid="{9E83BD20-82A6-4B1E-8418-2D98E053B2C5}">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(2° muestra).</t>
        </r>
      </text>
    </comment>
    <comment ref="B274" authorId="2" shapeId="0" xr:uid="{2309C438-8C13-4E0F-B15B-A91802E6ADEC}">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(3° muestra).</t>
        </r>
      </text>
    </comment>
    <comment ref="B280" authorId="2" shapeId="0" xr:uid="{BBF5CB3D-B63E-40D7-8A3E-7717D6B42CA5}">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(nifurtimox).</t>
        </r>
      </text>
    </comment>
    <comment ref="B281" authorId="2" shapeId="0" xr:uid="{A5BBF077-D98C-4A66-8260-80FD1634FECE}">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(nifurtimox).</t>
        </r>
      </text>
    </comment>
    <comment ref="B282" authorId="2" shapeId="0" xr:uid="{10AB5E9B-7DC7-4964-AB2F-7E93B5D0DF19}">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(nifurtimox).</t>
        </r>
      </text>
    </comment>
    <comment ref="B283" authorId="2" shapeId="0" xr:uid="{BF5FF435-F5E5-4FDF-B9CE-C8F0A777A52B}">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(benznidazol).</t>
        </r>
      </text>
    </comment>
    <comment ref="B284" authorId="2" shapeId="0" xr:uid="{53BCFC73-EF8B-4B5C-B8E3-C73033F98349}">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(benznidazol).</t>
        </r>
      </text>
    </comment>
    <comment ref="B285" authorId="2" shapeId="0" xr:uid="{19E1BEEA-A823-4E6A-A307-7C9F941AC08D}">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(benznidazol).</t>
        </r>
      </text>
    </comment>
    <comment ref="AC287" authorId="1" shapeId="0" xr:uid="{F6695CCE-8FA8-4438-81DB-3B4FCB31954F}">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D287" authorId="1" shapeId="0" xr:uid="{0D9114B1-9DFC-4F03-8800-75294F578554}">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0" authorId="2" shapeId="0" xr:uid="{B296293E-ACD2-4C92-848D-2FE60572FFAE}">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con enfermedad de Chagas en el periodo.</t>
        </r>
      </text>
    </comment>
    <comment ref="B291" authorId="2" shapeId="0" xr:uid="{E5ABECB3-972A-44E1-AB61-7695800A5E68}">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e  informados de su condición serologica para enfermedad de Chagas.</t>
        </r>
      </text>
    </comment>
    <comment ref="AK293" authorId="1" shapeId="0" xr:uid="{F11E404A-953B-4AB3-896A-C28AAC18846A}">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L293" authorId="1" shapeId="0" xr:uid="{0B4381B0-3AAA-4843-B313-A2EBC827CE8C}">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6" authorId="2" shapeId="0" xr:uid="{F7A0A902-706D-4B88-98BC-D824A13362A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Control Con Chagas Crónico.</t>
        </r>
      </text>
    </comment>
    <comment ref="B297" authorId="2" shapeId="0" xr:uid="{4682A6B6-67CF-410C-9992-BB776BD9531B}">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Estudio de  contactos familiares de un caso por Infección por T cruzi.</t>
        </r>
      </text>
    </comment>
    <comment ref="B298" authorId="2" shapeId="0" xr:uid="{AC8998FC-C11A-4EC3-AABD-1C58B262C43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Casos contactos familiares confirmados por Infección por T cruzi.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Rene Figueroa Rocha</author>
  </authors>
  <commentList>
    <comment ref="L9" authorId="0" shapeId="0" xr:uid="{F218C919-42A7-4A47-84A2-1E16A81467D2}">
      <text>
        <r>
          <rPr>
            <sz val="9"/>
            <color indexed="81"/>
            <rFont val="Tahoma"/>
            <family val="2"/>
          </rPr>
          <t>Este dato aparecera luego 
que el Modulo Admisión el paciente indique un</t>
        </r>
        <r>
          <rPr>
            <b/>
            <sz val="9"/>
            <color indexed="81"/>
            <rFont val="Tahoma"/>
            <family val="2"/>
          </rPr>
          <t xml:space="preserve"> Pueblo Originario</t>
        </r>
      </text>
    </comment>
    <comment ref="M9" authorId="0" shapeId="0" xr:uid="{3CF249DA-37D1-457A-92DE-5254042EA326}">
      <text>
        <r>
          <rPr>
            <sz val="9"/>
            <color indexed="81"/>
            <rFont val="Tahoma"/>
            <family val="2"/>
          </rPr>
          <t xml:space="preserve">Se contabilizarán a los pacientes que tengan en  </t>
        </r>
        <r>
          <rPr>
            <b/>
            <sz val="9"/>
            <color indexed="81"/>
            <rFont val="Tahoma"/>
            <family val="2"/>
          </rPr>
          <t>Antecedentes del usuario APS / Pestaña "Identificacion"  Item  Alertas Adm.  "MIGRANTE"</t>
        </r>
      </text>
    </comment>
    <comment ref="A12" authorId="0" shapeId="0" xr:uid="{EE6B222C-8F15-4C26-97DF-506183AECEE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en este embarazo con  penicilina administrada en APS"</t>
        </r>
      </text>
    </comment>
    <comment ref="A13" authorId="0" shapeId="0" xr:uid="{35921669-42DA-47DA-B1D3-CFA663C1DA1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"Gestantes con 1° test no treponémico reactivo - en APS"</t>
        </r>
      </text>
    </comment>
    <comment ref="A15" authorId="0" shapeId="0" xr:uid="{C1033064-AA06-4533-9DFD-F3DCC74264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treponémico reactivo en este embarazo  con penicilina administrada en especialidades"</t>
        </r>
      </text>
    </comment>
    <comment ref="A16" authorId="0" shapeId="0" xr:uid="{636C0F22-6A27-4BFA-B530-6108EB11B58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 en especialidades</t>
        </r>
      </text>
    </comment>
    <comment ref="A18" authorId="0" shapeId="0" xr:uid="{C2EDBD6A-A717-4E53-9469-CF9975529B8D}">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treponemico reactivo en le embarazo con  penicilina administrada al parto"</t>
        </r>
      </text>
    </comment>
    <comment ref="A19" authorId="0" shapeId="0" xr:uid="{B31A3487-6741-4C6C-B52E-C0D1279652F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"Gestantes con 1° test no treponémico reactivo - en parto"</t>
        </r>
      </text>
    </comment>
    <comment ref="C21" authorId="0" shapeId="0" xr:uid="{FA4DF842-B93A-4790-8629-CEDBBA0D6FDA}">
      <text>
        <r>
          <rPr>
            <sz val="9"/>
            <color indexed="81"/>
            <rFont val="Tahoma"/>
            <family val="2"/>
          </rPr>
          <t>Este dato aparecera luego 
que el Modulo Admisión el paciente indique un</t>
        </r>
        <r>
          <rPr>
            <b/>
            <sz val="9"/>
            <color indexed="81"/>
            <rFont val="Tahoma"/>
            <family val="2"/>
          </rPr>
          <t xml:space="preserve"> Pueblo Originario</t>
        </r>
      </text>
    </comment>
    <comment ref="D21" authorId="0" shapeId="0" xr:uid="{9A3BC309-075C-4579-99C7-37CBA781F7D5}">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22" authorId="0" shapeId="0" xr:uid="{8D315D92-0097-4895-A06D-F67FBA87AD5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Recién nacido/a expuesto a sífilis  - Resive tratamiento para sífilis congénita al nacer"</t>
        </r>
      </text>
    </comment>
    <comment ref="A23" authorId="0" shapeId="0" xr:uid="{F799163E-95A4-4ADE-BE2F-ED0088368A5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"Recién nacido/a expuesto a sífilis"</t>
        </r>
      </text>
    </comment>
    <comment ref="L25" authorId="0" shapeId="0" xr:uid="{BEE38751-C4CE-40B2-A8CC-71B314BA2384}">
      <text>
        <r>
          <rPr>
            <sz val="9"/>
            <color indexed="81"/>
            <rFont val="Tahoma"/>
            <family val="2"/>
          </rPr>
          <t>Este dato aparecera luego 
que el Modulo Admisión el paciente indique un</t>
        </r>
        <r>
          <rPr>
            <b/>
            <sz val="9"/>
            <color indexed="81"/>
            <rFont val="Tahoma"/>
            <family val="2"/>
          </rPr>
          <t xml:space="preserve"> Pueblo Originario</t>
        </r>
      </text>
    </comment>
    <comment ref="M25" authorId="0" shapeId="0" xr:uid="{CC140920-C8B8-4D04-8E45-D7D929ADEF92}">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27" authorId="0" shapeId="0" xr:uid="{BDB8CBB7-CB1D-4188-931D-981ED72A194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serología reactiva para sífilis con aborto menor o igual a 19+6 semanas o  menor a 500 grs"</t>
        </r>
      </text>
    </comment>
    <comment ref="A28" authorId="0" shapeId="0" xr:uid="{7A561E6D-2F1C-4FBC-8758-2EBA48EC3BA3}">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Mujer con aborto menor o igual a 19+6 semanas o  menor a 500 grs"</t>
        </r>
      </text>
    </comment>
    <comment ref="A29" authorId="0" shapeId="0" xr:uid="{9BF51D20-0769-4764-B3C9-A02C14593DCA}">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aborto entre 20 y 21+6 semanas o  mayor a 500 grs"</t>
        </r>
      </text>
    </comment>
    <comment ref="A30" authorId="0" shapeId="0" xr:uid="{CA1A68A1-58FA-4E15-ADF8-393C58F44292}">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aborto entre 20 y 21+6 semanas o  mayor a 500 grs"</t>
        </r>
      </text>
    </comment>
    <comment ref="A31" authorId="0" shapeId="0" xr:uid="{B99007A7-441E-4B45-A176-C6F2144E4FD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mortinato mayor o igual a 22 semanas"</t>
        </r>
      </text>
    </comment>
    <comment ref="A32" authorId="0" shapeId="0" xr:uid="{C121A880-D3E3-403B-A5DD-4307DEAF18C3}">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mortinato mayor o igual a 22 semanas"</t>
        </r>
      </text>
    </comment>
    <comment ref="C34" authorId="0" shapeId="0" xr:uid="{B5BCCC02-BEDB-4E92-A987-057AF1A081A3}">
      <text>
        <r>
          <rPr>
            <sz val="9"/>
            <color indexed="81"/>
            <rFont val="Tahoma"/>
            <family val="2"/>
          </rPr>
          <t>Este dato aparecera luego 
que el Modulo Admisión el paciente indique un</t>
        </r>
        <r>
          <rPr>
            <b/>
            <sz val="9"/>
            <color indexed="81"/>
            <rFont val="Tahoma"/>
            <family val="2"/>
          </rPr>
          <t xml:space="preserve"> Pueblo Originario</t>
        </r>
      </text>
    </comment>
    <comment ref="D34" authorId="0" shapeId="0" xr:uid="{19A4F1EA-CED0-40DA-8104-19BD55981DBB}">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35" authorId="0" shapeId="0" xr:uid="{54D19671-CCDB-4A83-B42B-0F31B784CB97}">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"Recien nacido/a vivo- Recibe profilaxis ocular para gonorrea al nacer"</t>
        </r>
      </text>
    </comment>
    <comment ref="A36" authorId="0" shapeId="0" xr:uid="{C98BE1FE-2884-49BD-A20D-7E07A1FCA33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t>
        </r>
      </text>
    </comment>
    <comment ref="L38" authorId="0" shapeId="0" xr:uid="{9A5CD3E6-0676-48FB-B800-D2427BA64403}">
      <text>
        <r>
          <rPr>
            <sz val="9"/>
            <color indexed="81"/>
            <rFont val="Tahoma"/>
            <family val="2"/>
          </rPr>
          <t xml:space="preserve">Este dato aparecera luego 
que el Modulo Admisión el paciente indique un </t>
        </r>
        <r>
          <rPr>
            <b/>
            <sz val="9"/>
            <color indexed="81"/>
            <rFont val="Tahoma"/>
            <family val="2"/>
          </rPr>
          <t>Pueblo Originario</t>
        </r>
      </text>
    </comment>
    <comment ref="M38" authorId="0" shapeId="0" xr:uid="{4E690AC3-F493-4DE6-A45A-3C21F1ABBC68}">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40" authorId="0" shapeId="0" xr:uid="{D7A361F7-2515-4289-A86D-EE37DFFDCB3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completo al parto"</t>
        </r>
      </text>
    </comment>
    <comment ref="A41" authorId="0" shapeId="0" xr:uid="{965CA943-FA97-40D3-BEF9-CBA697015E3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imcompleto al parto"</t>
        </r>
      </text>
    </comment>
    <comment ref="A42" authorId="0" shapeId="0" xr:uid="{9898D906-4F99-4460-8DBD-E98C7359432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no recibe protocolo PTV al parto"</t>
        </r>
      </text>
    </comment>
    <comment ref="A43" authorId="0" shapeId="0" xr:uid="{40ADE7F0-5996-42DB-9445-C88F00D24E8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atendida por parto"</t>
        </r>
      </text>
    </comment>
    <comment ref="A44" authorId="0" shapeId="0" xr:uid="{580B61C9-5AEF-4C78-98FE-F6255920BE6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seroligía VIH (+) no confirmada por ISP - recibe protocolo PTV completo al parto"</t>
        </r>
      </text>
    </comment>
    <comment ref="A45" authorId="0" shapeId="0" xr:uid="{CBBEF037-967A-4802-AD96-118DFE782D13}">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recibe protocolo PTV imcompleto al parto"</t>
        </r>
      </text>
    </comment>
    <comment ref="A46" authorId="0" shapeId="0" xr:uid="{5776E371-2804-4FC0-A349-2633BACE3C5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"Mujer con seroligía VIH (+) no confirmada por ISP - no recibe protocolo PTV al parto"</t>
        </r>
      </text>
    </comment>
    <comment ref="A47" authorId="0" shapeId="0" xr:uid="{AA62DFEB-520A-450B-B0B3-59DFF789C47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atendida por parto"</t>
        </r>
        <r>
          <rPr>
            <sz val="9"/>
            <color indexed="81"/>
            <rFont val="Tahoma"/>
            <family val="2"/>
          </rPr>
          <t xml:space="preserve">
</t>
        </r>
      </text>
    </comment>
    <comment ref="C49" authorId="0" shapeId="0" xr:uid="{576B345D-A687-4ACB-8208-AE08E0DE39AA}">
      <text>
        <r>
          <rPr>
            <sz val="9"/>
            <color indexed="81"/>
            <rFont val="Tahoma"/>
            <family val="2"/>
          </rPr>
          <t>Este dato aparecera luego 
que el Modulo Admisión el paciente indique un</t>
        </r>
        <r>
          <rPr>
            <b/>
            <sz val="9"/>
            <color indexed="81"/>
            <rFont val="Tahoma"/>
            <family val="2"/>
          </rPr>
          <t xml:space="preserve"> Pueblo Originario</t>
        </r>
      </text>
    </comment>
    <comment ref="D49" authorId="0" shapeId="0" xr:uid="{2B61AA06-A2FE-48A6-96C4-65783D85943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0" authorId="0" shapeId="0" xr:uid="{2DC05157-9E29-4E68-B46D-1BFBF9907C7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confirmada por ISP - inicia profilaxis durante las primeras 12 hrs. De vida"</t>
        </r>
      </text>
    </comment>
    <comment ref="A51" authorId="0" shapeId="0" xr:uid="{EF1BC749-7EA4-4A5C-9005-F8DD40C2A0E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2" authorId="0" shapeId="0" xr:uid="{B9DFE8C2-6178-4BCD-8860-E5D039C7EF5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no confirmada por ISP - inicia profilaxis durante las primeras 12 hrs. De vida"</t>
        </r>
      </text>
    </comment>
    <comment ref="A53" authorId="0" shapeId="0" xr:uid="{230D6E21-08EA-4EB8-8AF6-5D0D1E24570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"Recien nacido/a vivo de madre VIH (+) no confirmada por ISP"</t>
        </r>
      </text>
    </comment>
    <comment ref="C55" authorId="0" shapeId="0" xr:uid="{686D1E64-8DE4-498C-858F-4E171142C30A}">
      <text>
        <r>
          <rPr>
            <sz val="9"/>
            <color indexed="81"/>
            <rFont val="Tahoma"/>
            <family val="2"/>
          </rPr>
          <t>Este dato aparecera luego 
que el Modulo Admisión el paciente indique un</t>
        </r>
        <r>
          <rPr>
            <b/>
            <sz val="9"/>
            <color indexed="81"/>
            <rFont val="Tahoma"/>
            <family val="2"/>
          </rPr>
          <t xml:space="preserve"> Pueblo Originario</t>
        </r>
      </text>
    </comment>
    <comment ref="D55" authorId="0" shapeId="0" xr:uid="{6271CEAE-6450-4185-812B-E342C749EC59}">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6" authorId="0" shapeId="0" xr:uid="{7435C5BF-E6AA-4B31-A458-7F25EA39278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"Recien nacido/a vivo de madre VIH (+) confirmada por ISP - recibe leche maternizada al alta para consumo en el hogar"</t>
        </r>
      </text>
    </comment>
    <comment ref="A57" authorId="0" shapeId="0" xr:uid="{50E98984-02E1-4AF8-9D6E-C6462299502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8" authorId="0" shapeId="0" xr:uid="{AC63AED5-B638-4D21-BDB3-7FC10F07DB3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 - recibe leche maternizada al alta para consumo en el hogar"</t>
        </r>
      </text>
    </comment>
    <comment ref="A59" authorId="0" shapeId="0" xr:uid="{1B0CFDF4-B63F-4667-85F4-D0F0E712DD0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t>
        </r>
      </text>
    </comment>
    <comment ref="L61" authorId="0" shapeId="0" xr:uid="{E27D5775-A84E-41A1-92DC-34511E4EE17E}">
      <text>
        <r>
          <rPr>
            <sz val="9"/>
            <color indexed="81"/>
            <rFont val="Tahoma"/>
            <family val="2"/>
          </rPr>
          <t xml:space="preserve">Este dato aparecera luego 
que el Modulo Admisión el paciente indique un </t>
        </r>
        <r>
          <rPr>
            <b/>
            <sz val="9"/>
            <color indexed="81"/>
            <rFont val="Tahoma"/>
            <family val="2"/>
          </rPr>
          <t>Pueblo Originario</t>
        </r>
      </text>
    </comment>
    <comment ref="M61" authorId="0" shapeId="0" xr:uid="{44318E86-766F-47F5-BBE8-92DEBA3E533A}">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64" authorId="0" shapeId="0" xr:uid="{8D811A25-A416-489B-830F-BB1857E62C3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APS"</t>
        </r>
      </text>
    </comment>
    <comment ref="A65" authorId="0" shapeId="0" xr:uid="{3DFF79FB-72B4-4827-800E-636AACF997D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APS"</t>
        </r>
      </text>
    </comment>
    <comment ref="A67" authorId="0" shapeId="0" xr:uid="{029EC00E-0B8D-4FBB-B91B-4D0DEEE83D6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"Gestante con estudio para EGB en Especialidad"</t>
        </r>
      </text>
    </comment>
    <comment ref="A68" authorId="0" shapeId="0" xr:uid="{5CFF6147-0677-4B49-9E39-F380AAD57FF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Especialidad"</t>
        </r>
      </text>
    </comment>
    <comment ref="A70" authorId="0" shapeId="0" xr:uid="{44E91EC3-CED2-43E4-A1BC-D058E25B53A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Nivel Hospitalario"</t>
        </r>
      </text>
    </comment>
    <comment ref="A71" authorId="0" shapeId="0" xr:uid="{49964974-68B1-4BA4-A266-18C99024B59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Nivel Hospitalario"</t>
        </r>
      </text>
    </comment>
    <comment ref="A73" authorId="0" shapeId="0" xr:uid="{01017C76-282F-41BD-A15C-915B285E1D1A}">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profilaxis para EGB (+) al parto"</t>
        </r>
      </text>
    </comment>
    <comment ref="L75" authorId="0" shapeId="0" xr:uid="{C36D7CAF-A458-4A37-912A-9C4D944016EF}">
      <text>
        <r>
          <rPr>
            <sz val="9"/>
            <color indexed="81"/>
            <rFont val="Tahoma"/>
            <family val="2"/>
          </rPr>
          <t xml:space="preserve">Este dato aparecera luego 
que el Modulo Admisión el paciente indique un </t>
        </r>
        <r>
          <rPr>
            <b/>
            <sz val="9"/>
            <color indexed="81"/>
            <rFont val="Tahoma"/>
            <family val="2"/>
          </rPr>
          <t>Pueblo Originario</t>
        </r>
      </text>
    </comment>
    <comment ref="M75" authorId="0" shapeId="0" xr:uid="{46A383D1-5F7C-465D-B758-5917F1518C88}">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78" authorId="0" shapeId="0" xr:uid="{9830829F-50DF-4B19-97F6-C6EC69A24EB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en APS"</t>
        </r>
      </text>
    </comment>
    <comment ref="A79" authorId="0" shapeId="0" xr:uid="{94E10F61-14B5-4616-A6E3-344B46BBFAA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t>
        </r>
      </text>
    </comment>
    <comment ref="A80" authorId="0" shapeId="0" xr:uid="{0FCE4E11-7D56-4EE8-B971-9EA5F9B8EF3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 derivada a Especialidad"</t>
        </r>
      </text>
    </comment>
    <comment ref="A82" authorId="0" shapeId="0" xr:uid="{37876845-2AA0-4B1F-8A95-1FFD1A98A23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en Especialidad"</t>
        </r>
      </text>
    </comment>
    <comment ref="A83" authorId="0" shapeId="0" xr:uid="{6C7F26F1-8353-48F6-8CE8-CFDC4A658B7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"Gestante con estudio serológico para Hepatitis B (+) en Especialidad"</t>
        </r>
      </text>
    </comment>
    <comment ref="A84" authorId="0" shapeId="0" xr:uid="{C49A91BD-C6D8-4EF3-8FB8-57F6164544C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 en Especialidad, derivada a Especialidad"</t>
        </r>
      </text>
    </comment>
    <comment ref="A86" authorId="0" shapeId="0" xr:uid="{40BF936F-3628-49AE-8BDF-1DBFB12EA57A}">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al parto"</t>
        </r>
      </text>
    </comment>
    <comment ref="A87" authorId="0" shapeId="0" xr:uid="{01837EDA-78BF-43DF-9A3F-8E99C4EF64C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t>
        </r>
      </text>
    </comment>
    <comment ref="A88" authorId="0" shapeId="0" xr:uid="{9CEB881A-2C37-4F63-865A-DCBD9A45497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 derivada a Especialidad"</t>
        </r>
      </text>
    </comment>
    <comment ref="C90" authorId="0" shapeId="0" xr:uid="{09D6CC74-7483-4A7B-92D9-A9F690E9A29A}">
      <text>
        <r>
          <rPr>
            <sz val="9"/>
            <color indexed="81"/>
            <rFont val="Tahoma"/>
            <family val="2"/>
          </rPr>
          <t>Este dato aparecera luego 
que el Modulo Admisión el paciente indique un</t>
        </r>
        <r>
          <rPr>
            <b/>
            <sz val="9"/>
            <color indexed="81"/>
            <rFont val="Tahoma"/>
            <family val="2"/>
          </rPr>
          <t xml:space="preserve"> Pueblo Originario</t>
        </r>
      </text>
    </comment>
    <comment ref="D90" authorId="0" shapeId="0" xr:uid="{5356348B-ACD3-4623-A61F-9298E9C9F4AA}">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91" authorId="0" shapeId="0" xr:uid="{7A5A688C-02B2-4585-9CBD-9055964A4EB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t>
        </r>
      </text>
    </comment>
    <comment ref="A92" authorId="0" shapeId="0" xr:uid="{177F4A61-27FA-4855-9740-4198997FFD4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 - Recibe profilaxis completa"</t>
        </r>
      </text>
    </comment>
    <comment ref="C94" authorId="0" shapeId="0" xr:uid="{2BD4377D-D8E9-4079-85CA-70C1DD960317}">
      <text>
        <r>
          <rPr>
            <sz val="9"/>
            <color indexed="81"/>
            <rFont val="Tahoma"/>
            <family val="2"/>
          </rPr>
          <t>Este dato aparecera luego 
que el Modulo Admisión el paciente indique un</t>
        </r>
        <r>
          <rPr>
            <b/>
            <sz val="9"/>
            <color indexed="81"/>
            <rFont val="Tahoma"/>
            <family val="2"/>
          </rPr>
          <t xml:space="preserve"> Pueblo Originario</t>
        </r>
      </text>
    </comment>
    <comment ref="D94" authorId="0" shapeId="0" xr:uid="{F139FF0C-A4AD-46B2-ABAE-B858ECFA7A7A}">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95" authorId="0" shapeId="0" xr:uid="{DF756A03-D754-497C-B081-260D0A2EF5A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t>
        </r>
      </text>
    </comment>
    <comment ref="A96" authorId="0" shapeId="0" xr:uid="{E948B7E0-3EDC-48F6-99E5-5E9AD6CCCEE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 - confirmado (+) de transmisión vertical"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Rene Figueroa Rocha</author>
    <author>Priscilla Acuña</author>
    <author>azavala</author>
    <author>Camila Puebla</author>
    <author>Soledad Paredes Bascuñan</author>
    <author>Cristian Astudillo</author>
    <author>Andrea Gonzalez</author>
    <author>Ines Kohnenkamp</author>
    <author>Maria Paz Fernanda Llanten Vasquez</author>
    <author>Natalia Arancibia</author>
  </authors>
  <commentList>
    <comment ref="AQ10" authorId="0" shapeId="0" xr:uid="{7A318EB3-5240-487F-87EF-808102805DA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0" shapeId="0" xr:uid="{A51C3F05-8B36-4318-89C0-D80A9998B88F}">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T10" authorId="1" shapeId="0" xr:uid="{766200DF-2B3E-44FD-A513-9A232E0E0FD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U10" authorId="1" shapeId="0" xr:uid="{05156F72-7157-448E-84FD-A02A4970725E}">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 authorId="0" shapeId="0" xr:uid="{46E19220-9DB3-43B7-B7B4-DA27F1B4808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P13" authorId="0" shapeId="0" xr:uid="{72624BC7-4F5B-488C-9D12-4F039047C004}">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B14" authorId="2" shapeId="0" xr:uid="{CEE5A0FF-D7FD-4988-8735-4EB083D76CE5}">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 </t>
        </r>
        <r>
          <rPr>
            <sz val="9"/>
            <color indexed="81"/>
            <rFont val="Tahoma"/>
            <family val="2"/>
          </rPr>
          <t xml:space="preserve">o en </t>
        </r>
        <r>
          <rPr>
            <b/>
            <sz val="9"/>
            <color indexed="81"/>
            <rFont val="Tahoma"/>
            <family val="2"/>
          </rPr>
          <t>Modulo Atención / Registro Atención Individual</t>
        </r>
        <r>
          <rPr>
            <sz val="9"/>
            <color indexed="81"/>
            <rFont val="Tahoma"/>
            <family val="2"/>
          </rPr>
          <t xml:space="preserve">  el estamento</t>
        </r>
        <r>
          <rPr>
            <b/>
            <sz val="9"/>
            <color indexed="81"/>
            <rFont val="Tahoma"/>
            <family val="2"/>
          </rPr>
          <t xml:space="preserve"> Médico. </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text>
    </comment>
    <comment ref="AN14" authorId="2" shapeId="0" xr:uid="{5ED0D56B-E44E-4D23-8E83-1276DA08B927}">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5" authorId="2" shapeId="0" xr:uid="{63686240-501E-44C5-9E9A-F6594F553D9E}">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t>
        </r>
        <r>
          <rPr>
            <sz val="9"/>
            <color indexed="81"/>
            <rFont val="Tahoma"/>
            <family val="2"/>
          </rPr>
          <t xml:space="preserve">/ Registro Atención Individual  el estamento </t>
        </r>
        <r>
          <rPr>
            <b/>
            <sz val="9"/>
            <color indexed="81"/>
            <rFont val="Tahoma"/>
            <family val="2"/>
          </rPr>
          <t xml:space="preserve">Enfermero/a </t>
        </r>
        <r>
          <rPr>
            <sz val="9"/>
            <color indexed="81"/>
            <rFont val="Tahoma"/>
            <family val="2"/>
          </rPr>
          <t xml:space="preserve">
Se registre la actividad
</t>
        </r>
        <r>
          <rPr>
            <b/>
            <sz val="9"/>
            <color indexed="81"/>
            <rFont val="Tahoma"/>
            <family val="2"/>
          </rPr>
          <t xml:space="preserve">Consejerías individuales Actividad Física -Alimentación Saludable </t>
        </r>
        <r>
          <rPr>
            <b/>
            <sz val="9"/>
            <color indexed="81"/>
            <rFont val="Tahoma"/>
            <family val="2"/>
          </rPr>
          <t xml:space="preserve">
o
Consejerías Individuales Actividad Fisica - Alimentación saludable - En Espacios Amigables</t>
        </r>
      </text>
    </comment>
    <comment ref="AN15" authorId="2" shapeId="0" xr:uid="{B1D346C8-4B86-4D28-BC64-6877CB6F52E2}">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6" authorId="2" shapeId="0" xr:uid="{6A4F5C59-300E-43CE-9AE3-197DC5241DDF}">
      <text>
        <r>
          <rPr>
            <sz val="9"/>
            <color indexed="81"/>
            <rFont val="Tahoma"/>
            <family val="2"/>
          </rPr>
          <t>Este dato aparecerá  luego de que en la atención 
Registrada en</t>
        </r>
        <r>
          <rPr>
            <b/>
            <sz val="9"/>
            <color indexed="81"/>
            <rFont val="Tahoma"/>
            <family val="2"/>
          </rPr>
          <t xml:space="preserve"> 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Matrona/ón</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6" authorId="2" shapeId="0" xr:uid="{F20B6563-1B8A-47A0-B548-2BB00A533223}">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7" authorId="2" shapeId="0" xr:uid="{98E7DFCD-1C25-4996-AEC5-C26AE0CEA2C4}">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t>
        </r>
        <r>
          <rPr>
            <b/>
            <sz val="9"/>
            <color indexed="81"/>
            <rFont val="Tahoma"/>
            <family val="2"/>
          </rPr>
          <t xml:space="preserve"> Nutricionista.</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7" authorId="2" shapeId="0" xr:uid="{3AE97929-9B59-432F-9793-EB989D5D581D}">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8" authorId="2" shapeId="0" xr:uid="{784694E7-1149-46D6-998E-1816D0CA68B9}">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Asistente Social.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8" authorId="2" shapeId="0" xr:uid="{32B507B8-9194-4189-A026-891ACC19D56E}">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9" authorId="2" shapeId="0" xr:uid="{216F3BC6-09C3-4713-8153-67459CAE23E2}">
      <text>
        <r>
          <rPr>
            <sz val="9"/>
            <color indexed="81"/>
            <rFont val="Tahoma"/>
            <family val="2"/>
          </rPr>
          <t>Este dato aparecerá  luego de que en la atención 
Registrada en</t>
        </r>
        <r>
          <rPr>
            <b/>
            <sz val="9"/>
            <color indexed="81"/>
            <rFont val="Tahoma"/>
            <family val="2"/>
          </rPr>
          <t xml:space="preserve"> 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Modulo Atención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Psicólogo/a </t>
        </r>
        <r>
          <rPr>
            <sz val="9"/>
            <color indexed="81"/>
            <rFont val="Tahoma"/>
            <family val="2"/>
          </rPr>
          <t xml:space="preserve">
Se registre la actividad
</t>
        </r>
        <r>
          <rPr>
            <b/>
            <sz val="9"/>
            <color indexed="81"/>
            <rFont val="Tahoma"/>
            <family val="2"/>
          </rPr>
          <t xml:space="preserve">
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r>
          <rPr>
            <sz val="9"/>
            <color indexed="81"/>
            <rFont val="Tahoma"/>
            <family val="2"/>
          </rPr>
          <t xml:space="preserve">
</t>
        </r>
      </text>
    </comment>
    <comment ref="AN19" authorId="2" shapeId="0" xr:uid="{E245392E-8FEB-46AC-B697-7C64B1C6E1FB}">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0" authorId="2" shapeId="0" xr:uid="{237A2353-05D3-4AE8-A2BF-E690FC421966}">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Pacientes citados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 xml:space="preserve">Kinesiólogo.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0" authorId="2" shapeId="0" xr:uid="{BC4E3716-F59C-402E-8825-84723608289E}">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1" authorId="2" shapeId="0" xr:uid="{828C2E16-E96A-4C3C-B88D-ED8F9653F609}">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 / Registro Atención Individual</t>
        </r>
        <r>
          <rPr>
            <sz val="9"/>
            <color indexed="81"/>
            <rFont val="Tahoma"/>
            <family val="2"/>
          </rPr>
          <t xml:space="preserve">  el estamento </t>
        </r>
        <r>
          <rPr>
            <b/>
            <sz val="9"/>
            <color indexed="81"/>
            <rFont val="Tahoma"/>
            <family val="2"/>
          </rPr>
          <t xml:space="preserve">Terapeuta Ocupacional  </t>
        </r>
        <r>
          <rPr>
            <sz val="9"/>
            <color indexed="81"/>
            <rFont val="Tahoma"/>
            <family val="2"/>
          </rPr>
          <t xml:space="preserve">
.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1" authorId="2" shapeId="0" xr:uid="{91238D0E-B66C-463F-810A-21E4738106D2}">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2" authorId="2" shapeId="0" xr:uid="{9BD97540-5B70-4306-BD9F-194E88C7EF8B}">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t>
        </r>
        <r>
          <rPr>
            <b/>
            <sz val="9"/>
            <color indexed="81"/>
            <rFont val="Tahoma"/>
            <family val="2"/>
          </rPr>
          <t xml:space="preserve"> 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Otro Profesional</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r>
          <rPr>
            <sz val="9"/>
            <color indexed="81"/>
            <rFont val="Tahoma"/>
            <family val="2"/>
          </rPr>
          <t xml:space="preserve">
</t>
        </r>
      </text>
    </comment>
    <comment ref="AN22" authorId="2" shapeId="0" xr:uid="{4B3C622C-D286-4A40-9A19-87A2C2AC2ABB}">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23" authorId="2" shapeId="0" xr:uid="{C74B20C6-8A1F-46C8-ACDF-B8A00654B667}">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 Registro Atención Individual </t>
        </r>
        <r>
          <rPr>
            <sz val="9"/>
            <color indexed="81"/>
            <rFont val="Tahoma"/>
            <family val="2"/>
          </rPr>
          <t xml:space="preserve"> el estamento </t>
        </r>
        <r>
          <rPr>
            <b/>
            <sz val="9"/>
            <color indexed="81"/>
            <rFont val="Tahoma"/>
            <family val="2"/>
          </rPr>
          <t>Facilitador/a Intercultural</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3" authorId="2" shapeId="0" xr:uid="{3EA6383A-CDA5-48DE-8434-AD303BC92064}">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4" authorId="2" shapeId="0" xr:uid="{9A1F327E-00AC-40BE-B1E3-E3DC34762AD2}">
      <text>
        <r>
          <rPr>
            <sz val="9"/>
            <color indexed="81"/>
            <rFont val="Tahoma"/>
            <family val="2"/>
          </rPr>
          <t xml:space="preserve">
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Técnico Paramédico</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4" authorId="2" shapeId="0" xr:uid="{A67DB57A-D3BD-43FF-ABED-9F471A829CAC}">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5" authorId="2" shapeId="0" xr:uid="{2555D45F-9F52-4547-8A9F-530A2E115D2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5" authorId="2" shapeId="0" xr:uid="{54A57D13-476E-4BB2-A141-DC2A9BDD373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6" authorId="2" shapeId="0" xr:uid="{B290A853-F842-4D41-B23C-B62024F05E2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6" authorId="2" shapeId="0" xr:uid="{C5A478F5-8B98-432E-A478-74C97B9D5D7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7" authorId="2" shapeId="0" xr:uid="{2EBEC4AC-92B8-4E52-BA6A-ABFA0145C85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7" authorId="2" shapeId="0" xr:uid="{D44037AA-83BB-48A0-A252-19DA71BEA32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8" authorId="2" shapeId="0" xr:uid="{6429C200-49AE-48BD-A6EF-E639BDEC58A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8" authorId="2" shapeId="0" xr:uid="{2A6863DA-2816-4929-9C6C-A79AA3F6D68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9" authorId="2" shapeId="0" xr:uid="{E12BBA90-E2A5-494F-8320-AE61FEAF90B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9" authorId="2" shapeId="0" xr:uid="{7878306A-7886-4B04-AC69-1E557E658DE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0" authorId="2" shapeId="0" xr:uid="{E5C6D9CD-8ADF-41DD-A8D2-DF593D16F66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0" authorId="2" shapeId="0" xr:uid="{3C473FCF-042D-4618-AF51-046F22A2C99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1" authorId="2" shapeId="0" xr:uid="{FF854932-3337-468C-99A0-6C9A1541126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1" authorId="2" shapeId="0" xr:uid="{F1876CB1-425E-4A06-95D3-DB35A783BAB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2" authorId="2" shapeId="0" xr:uid="{2E59128D-9E1B-44C9-AB62-BB9205145F2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2" authorId="2" shapeId="0" xr:uid="{385EB792-445B-49EC-B539-440ABA6013B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3" authorId="2" shapeId="0" xr:uid="{986A1E41-3BDA-4CA0-8F44-F41F5B20524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3" authorId="2" shapeId="0" xr:uid="{088C1195-8E0C-45D7-922C-C3FCF136E86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4" authorId="2" shapeId="0" xr:uid="{E1115CB2-AC24-4D51-AD01-A5496E49A9C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Tabaquismo
o 
Consejerías Individuales Tabaquismo - En Espacios Amigables
</t>
        </r>
      </text>
    </comment>
    <comment ref="AN34" authorId="2" shapeId="0" xr:uid="{CF862024-9E72-4E8B-90FA-2052FFC848D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5" authorId="2" shapeId="0" xr:uid="{C670C893-86BD-478D-B57D-A0A447B48F5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5" authorId="2" shapeId="0" xr:uid="{21D9FCD0-C45A-43E8-A1EB-09219B5B59E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6" authorId="2" shapeId="0" xr:uid="{ED793AD7-A76D-48BC-B29A-A27652B1B7E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6" authorId="2" shapeId="0" xr:uid="{4B504E87-5848-45C9-845E-8C29633172B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7" authorId="2" shapeId="0" xr:uid="{885F69EE-D3A6-4863-8050-92BFD8D1BF4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7" authorId="2" shapeId="0" xr:uid="{DC08EFEA-EB86-42DB-857A-EC8D915E0F7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8" authorId="2" shapeId="0" xr:uid="{C9C1F7E1-62D7-48DE-A8F2-0430059C4AB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8" authorId="2" shapeId="0" xr:uid="{E06B70A6-8E4B-48A0-8FEC-EBA3B192263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9" authorId="2" shapeId="0" xr:uid="{7D8BC83D-DC9B-417C-8F27-FB9CA620337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9" authorId="2" shapeId="0" xr:uid="{6FDB0F70-0D68-4FC9-BF82-011368C756E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0" authorId="2" shapeId="0" xr:uid="{C985527B-C9E3-4999-8DF2-677BC704233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0" authorId="2" shapeId="0" xr:uid="{25DA5D42-498A-497A-9179-2ED5C434CE0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1" authorId="2" shapeId="0" xr:uid="{6E84121D-1359-418A-87AD-3832F2AEA56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1" authorId="2" shapeId="0" xr:uid="{64FB66F2-B9E4-4E89-B7C8-32C7EFD56D4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2" authorId="2" shapeId="0" xr:uid="{D4B6E374-A668-4B39-BDBC-F5DC1C68F49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2" authorId="2" shapeId="0" xr:uid="{1A1493BF-1F33-4D09-8633-C806BE52870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3" authorId="2" shapeId="0" xr:uid="{16B72C3E-017B-4748-A672-723CC51D7F1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3" authorId="2" shapeId="0" xr:uid="{774DBF40-E1F5-48B1-8FD0-0B673F56949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4" authorId="2" shapeId="0" xr:uid="{39AC3937-7A5B-42EB-96F8-F6AD4700FB8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r>
          <rPr>
            <sz val="9"/>
            <color indexed="81"/>
            <rFont val="Tahoma"/>
            <family val="2"/>
          </rPr>
          <t xml:space="preserve">*Se considera el instrumento Otros Profesionales y los otros instrumentos que no estén abordados dentros listado de ésta sección.
</t>
        </r>
      </text>
    </comment>
    <comment ref="AN44" authorId="2" shapeId="0" xr:uid="{8BE7F04E-BEB9-4F11-8AA4-52C06D192C2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5" authorId="2" shapeId="0" xr:uid="{4BA4CDBA-0617-41FC-9751-B0EC46FF69B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Consejerias individuales Consumo de drogas</t>
        </r>
        <r>
          <rPr>
            <sz val="9"/>
            <color indexed="81"/>
            <rFont val="Tahoma"/>
            <family val="2"/>
          </rPr>
          <t xml:space="preserve">
</t>
        </r>
        <r>
          <rPr>
            <b/>
            <sz val="9"/>
            <color indexed="81"/>
            <rFont val="Tahoma"/>
            <family val="2"/>
          </rPr>
          <t xml:space="preserve">o
Consejerias Individuales Consumo de drogas - En Espacios Amigables </t>
        </r>
      </text>
    </comment>
    <comment ref="AN45" authorId="2" shapeId="0" xr:uid="{1E176A9A-0ACA-4D88-B128-9DC32E6B293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6" authorId="2" shapeId="0" xr:uid="{779BFCC7-68C2-4AF4-8136-6C0291BE97A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6" authorId="2" shapeId="0" xr:uid="{C1D49AB8-029C-452E-8818-10E9B810E6D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7" authorId="2" shapeId="0" xr:uid="{13D5D971-89F9-44FC-A82F-E2C7BAA7D71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7" authorId="2" shapeId="0" xr:uid="{A92CAFB3-6D64-4BD4-B344-F528DC90F43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8" authorId="2" shapeId="0" xr:uid="{961FAC3D-2CF7-49A1-A0C7-9C2F7EAC8B8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8" authorId="2" shapeId="0" xr:uid="{ED97E99A-D3CF-4FDB-9B3F-CB7FBC729F6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9" authorId="2" shapeId="0" xr:uid="{E362A4C1-0F20-428C-93FA-A9982CE10E7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9" authorId="2" shapeId="0" xr:uid="{687D0FEE-ECB4-423B-8AA9-FD45A68E19A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0" authorId="2" shapeId="0" xr:uid="{D71060D7-1B17-4B3C-A082-566ED008FB7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50" authorId="2" shapeId="0" xr:uid="{BBEE2AF0-8319-495A-ADA6-D2AB07038CB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1" authorId="2" shapeId="0" xr:uid="{D7934C24-6FD7-4932-AB6C-CE37695CDA2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1" authorId="2" shapeId="0" xr:uid="{5C24CB75-681D-47F1-A5D3-471179CAEFA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2" authorId="2" shapeId="0" xr:uid="{B48EA4B2-83FD-4952-A3E4-7AE0354553E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2" authorId="2" shapeId="0" xr:uid="{C42677CB-7FDE-4ED7-945F-8142CC4A065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3" authorId="2" shapeId="0" xr:uid="{CC3A116F-A9B8-4084-B711-769D6EA2E7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3" authorId="2" shapeId="0" xr:uid="{8B5B22CD-8326-4F3E-B522-4EEAFA55B4E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4" authorId="2" shapeId="0" xr:uid="{837EE547-5DC2-4DFD-A06A-05F0DB10B67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4" authorId="2" shapeId="0" xr:uid="{50567F2E-2DF8-441B-8BE0-DEABB84BEB8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5" authorId="2" shapeId="0" xr:uid="{9C029E04-A9B9-4D4F-998B-D942C5B705C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5" authorId="2" shapeId="0" xr:uid="{6DCCC38E-19B2-4DCE-9B8C-22DA3DD4B9B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6" authorId="2" shapeId="0" xr:uid="{94690A47-3FA6-4C8B-A4A6-A741417111F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Regulación de Fertilidad
o
Consejerías Individuales Regulación de Fertilidad - En Espacios Amigables</t>
        </r>
      </text>
    </comment>
    <comment ref="AN56" authorId="2" shapeId="0" xr:uid="{E69A074D-4B5D-4717-B6BA-66C026B1611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7" authorId="2" shapeId="0" xr:uid="{54C69DDB-8609-48F3-B6EE-D5FFBCBFF67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7" authorId="2" shapeId="0" xr:uid="{4616517F-1DE8-42C6-8F81-5D1FF6D740B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8" authorId="2" shapeId="0" xr:uid="{53E268F8-CCF7-4124-8CC0-E4D9CA082C3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8" authorId="2" shapeId="0" xr:uid="{437B382A-4E9A-4D05-AE92-8866FF718E9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9" authorId="2" shapeId="0" xr:uid="{DD83A1EE-A095-4662-8DB3-38485317E18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9" authorId="2" shapeId="0" xr:uid="{2B2B619D-404E-49E8-9554-DA413227435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0" authorId="2" shapeId="0" xr:uid="{15D19C58-DC87-482C-86CF-E3C04FE1646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0" authorId="2" shapeId="0" xr:uid="{C010C1BA-CE92-4798-8F8A-2992378F0DB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1" authorId="2" shapeId="0" xr:uid="{D1A11FBA-25F6-48E2-9418-4473A2C914F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1" authorId="2" shapeId="0" xr:uid="{8A3D67CD-ED2D-40F9-949B-F4C9A32C164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2" authorId="2" shapeId="0" xr:uid="{2EE516AB-24D1-4044-8D58-4195B65649B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2" authorId="2" shapeId="0" xr:uid="{BD949666-F017-4862-909D-1C1769E4D78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3" authorId="3" shapeId="0" xr:uid="{A230111E-BF6F-4C7F-947E-02121C80D50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Prevención VIH e Infección de Transmisión Sexual (ITS)</t>
        </r>
        <r>
          <rPr>
            <sz val="9"/>
            <color indexed="81"/>
            <rFont val="Tahoma"/>
            <family val="2"/>
          </rPr>
          <t xml:space="preserve">
</t>
        </r>
        <r>
          <rPr>
            <b/>
            <sz val="9"/>
            <color indexed="81"/>
            <rFont val="Tahoma"/>
            <family val="2"/>
          </rPr>
          <t>o
Consejerías Individuales Prevención VIH e Infección de Transmisión Sexual (ITS)  - En Espacios Amigables</t>
        </r>
      </text>
    </comment>
    <comment ref="AN63" authorId="2" shapeId="0" xr:uid="{D185A826-D57C-48C7-A3E2-1D56BF27656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4" authorId="2" shapeId="0" xr:uid="{2D5CD241-5050-4D58-ADE9-46EBDF20967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4" authorId="2" shapeId="0" xr:uid="{28D02FB3-ED09-4102-B6A3-34E37E10152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5" authorId="2" shapeId="0" xr:uid="{D5D91342-76A0-4FF3-B632-76F3DA0DF5C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5" authorId="2" shapeId="0" xr:uid="{A6752213-55E3-4F7A-8864-3F39E73B0E3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6" authorId="2" shapeId="0" xr:uid="{7208BB35-B1E0-4B70-9836-3FA2F005BBC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6" authorId="2" shapeId="0" xr:uid="{89B904CD-D5CB-44A0-9EFC-BEC2AB1A968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7" authorId="2" shapeId="0" xr:uid="{ECA1DFF6-B41E-4ED6-91DA-7D6B0772DAC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7" authorId="2" shapeId="0" xr:uid="{34B6693B-A4F8-4DB7-9ED5-C825DAF411D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8" authorId="2" shapeId="0" xr:uid="{5A7740AC-56A1-4848-8541-B6E6E5704D7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8" authorId="2" shapeId="0" xr:uid="{7C5BFFDE-6B52-456D-B027-158C02F2B53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9" authorId="4" shapeId="0" xr:uid="{A5313077-2F73-4407-BF3E-C7D9E04AB3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Desarrollo Infantil Integral.</t>
        </r>
        <r>
          <rPr>
            <sz val="9"/>
            <color indexed="81"/>
            <rFont val="Tahoma"/>
            <family val="2"/>
          </rPr>
          <t xml:space="preserve">
o</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N69" authorId="4" shapeId="0" xr:uid="{AB4AF27E-2A76-4E63-A2DA-5CA901A082A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P71" authorId="0" shapeId="0" xr:uid="{6723AFB8-DC7B-4F6D-992F-B10A778C1036}">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71" authorId="0" shapeId="0" xr:uid="{7E60A71B-D350-47C0-BBD7-718BC33B9557}">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R71" authorId="1" shapeId="0" xr:uid="{195D2512-DA66-48CF-98B0-5669AC4110D6}">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71" authorId="1" shapeId="0" xr:uid="{F7524AC6-2ADB-4B8C-ABD8-51F96CACBD2C}">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N73" authorId="0" shapeId="0" xr:uid="{94C54437-8591-42BE-B915-D2538DFCD458}">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O73" authorId="0" shapeId="0" xr:uid="{9DF74C8D-73F0-41EB-91C0-F58296005F0C}">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C74" authorId="5" shapeId="0" xr:uid="{4DF4FFD6-886A-445A-8A22-46BBAEEA142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Banco de Sangre (Donantes)</t>
        </r>
      </text>
    </comment>
    <comment ref="C75" authorId="2" shapeId="0" xr:uid="{E9562051-D6FB-44A7-878C-68CF5FBB0999}">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Hospitalización</t>
        </r>
        <r>
          <rPr>
            <sz val="9"/>
            <color indexed="81"/>
            <rFont val="Tahoma"/>
            <family val="2"/>
          </rPr>
          <t xml:space="preserve">
</t>
        </r>
      </text>
    </comment>
    <comment ref="C76" authorId="2" shapeId="0" xr:uid="{1A821941-34AD-47DB-AE8C-89183233659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CDT-CRS</t>
        </r>
        <r>
          <rPr>
            <sz val="9"/>
            <color indexed="81"/>
            <rFont val="Tahoma"/>
            <family val="2"/>
          </rPr>
          <t xml:space="preserve">
</t>
        </r>
      </text>
    </comment>
    <comment ref="C77" authorId="2" shapeId="0" xr:uid="{EB67E57F-5C0A-4342-992E-31204C127F1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APS</t>
        </r>
        <r>
          <rPr>
            <sz val="9"/>
            <color indexed="81"/>
            <rFont val="Tahoma"/>
            <family val="2"/>
          </rPr>
          <t xml:space="preserve">
</t>
        </r>
      </text>
    </comment>
    <comment ref="C78" authorId="2" shapeId="0" xr:uid="{478A7815-1993-47F1-AA78-7C3F4D7CDC7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Pre test en APS- Espacios Amigables</t>
        </r>
        <r>
          <rPr>
            <sz val="9"/>
            <color indexed="81"/>
            <rFont val="Tahoma"/>
            <family val="2"/>
          </rPr>
          <t xml:space="preserve">
</t>
        </r>
      </text>
    </comment>
    <comment ref="C79" authorId="2" shapeId="0" xr:uid="{9B42527C-6AB2-4A4F-98EF-0122BA26739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Otras Instancias</t>
        </r>
        <r>
          <rPr>
            <sz val="9"/>
            <color indexed="81"/>
            <rFont val="Tahoma"/>
            <family val="2"/>
          </rPr>
          <t xml:space="preserve">
</t>
        </r>
      </text>
    </comment>
    <comment ref="C80" authorId="5" shapeId="0" xr:uid="{E6AD774D-59E7-496D-B1DC-0F3E0157510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Banco de Sangre (Donantes).</t>
        </r>
      </text>
    </comment>
    <comment ref="C81" authorId="2" shapeId="0" xr:uid="{05EC0897-7822-401F-B45E-66A41EACB1BB}">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Hospitalización</t>
        </r>
        <r>
          <rPr>
            <sz val="9"/>
            <color indexed="81"/>
            <rFont val="Tahoma"/>
            <family val="2"/>
          </rPr>
          <t xml:space="preserve">
</t>
        </r>
      </text>
    </comment>
    <comment ref="C82" authorId="2" shapeId="0" xr:uid="{EA29D14E-2324-4018-8254-F33F879893E3}">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CDT-CRS</t>
        </r>
        <r>
          <rPr>
            <sz val="9"/>
            <color indexed="81"/>
            <rFont val="Tahoma"/>
            <family val="2"/>
          </rPr>
          <t xml:space="preserve">
</t>
        </r>
      </text>
    </comment>
    <comment ref="C83" authorId="2" shapeId="0" xr:uid="{E1C91272-8BEB-4E7E-A278-4F4F5096DAC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APS</t>
        </r>
        <r>
          <rPr>
            <sz val="9"/>
            <color indexed="81"/>
            <rFont val="Tahoma"/>
            <family val="2"/>
          </rPr>
          <t xml:space="preserve">
</t>
        </r>
      </text>
    </comment>
    <comment ref="C84" authorId="2" shapeId="0" xr:uid="{0384A2EF-085D-47AA-92E6-E7C7EC214929}">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Post Test en APS-Espacios Amigables</t>
        </r>
        <r>
          <rPr>
            <sz val="9"/>
            <color indexed="81"/>
            <rFont val="Tahoma"/>
            <family val="2"/>
          </rPr>
          <t xml:space="preserve">
</t>
        </r>
      </text>
    </comment>
    <comment ref="C85" authorId="2" shapeId="0" xr:uid="{E8CCCDA4-2BC4-458C-9F39-87236AEA372B}">
      <text>
        <r>
          <rPr>
            <sz val="9"/>
            <color indexed="81"/>
            <rFont val="Tahoma"/>
            <family val="2"/>
          </rPr>
          <t xml:space="preserve">
Este dato aparecerá  luego de que en la atención  Registrada en el box ó en Atención / Registro Atención Individual. 
Se registre la actividad
</t>
        </r>
        <r>
          <rPr>
            <b/>
            <sz val="9"/>
            <color indexed="81"/>
            <rFont val="Tahoma"/>
            <family val="2"/>
          </rPr>
          <t>Consejerias individuales por VIH/SIDA Post Test en Otras Instancias</t>
        </r>
        <r>
          <rPr>
            <sz val="9"/>
            <color indexed="81"/>
            <rFont val="Tahoma"/>
            <family val="2"/>
          </rPr>
          <t xml:space="preserve">
</t>
        </r>
      </text>
    </comment>
    <comment ref="C88" authorId="2" shapeId="0" xr:uid="{550DA1A6-4F37-44A0-8B0C-76EEABC95FCF}">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temas prioridad Con riesgo psicosocial (Individual)
ó
</t>
        </r>
        <r>
          <rPr>
            <sz val="9"/>
            <color indexed="81"/>
            <rFont val="Tahoma"/>
            <family val="2"/>
          </rPr>
          <t>en Modulo Atención / Registro Atención Grupal se registre la actividad</t>
        </r>
        <r>
          <rPr>
            <b/>
            <sz val="9"/>
            <color indexed="81"/>
            <rFont val="Tahoma"/>
            <family val="2"/>
          </rPr>
          <t xml:space="preserve">
Consejerías familiares temas prioridad Con riesgo psicosocial (Grp)
 </t>
        </r>
        <r>
          <rPr>
            <sz val="9"/>
            <color indexed="81"/>
            <rFont val="Tahoma"/>
            <family val="2"/>
          </rPr>
          <t xml:space="preserve">
</t>
        </r>
      </text>
    </comment>
    <comment ref="D88" authorId="2" shapeId="0" xr:uid="{EE51A3C7-82CB-4BDF-8A2D-1DA5CEC54B5F}">
      <text>
        <r>
          <rPr>
            <sz val="9"/>
            <color indexed="81"/>
            <rFont val="Tahoma"/>
            <family val="2"/>
          </rPr>
          <t xml:space="preserve">
Este dato aparecerá  luego de que en la atención Registrada en el Modulo box/ Pacientes Citados o en Modulo Atención / Registro Atención Individual.l
</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Riesgo Psicosocial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Riesgo Psicosocial - Espacios Amigables(Grupal)</t>
        </r>
      </text>
    </comment>
    <comment ref="C89" authorId="2" shapeId="0" xr:uid="{A343EBAB-15E1-479E-A4BC-8694E8B497F6}">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Consejerias Familiares Con Integrante de Patología Crónica (individual) 
ó
</t>
        </r>
        <r>
          <rPr>
            <sz val="9"/>
            <color indexed="81"/>
            <rFont val="Tahoma"/>
            <family val="2"/>
          </rPr>
          <t xml:space="preserve">en Modulo Atención / Registro Atención Grupal se registre la actividad
</t>
        </r>
        <r>
          <rPr>
            <b/>
            <sz val="9"/>
            <color indexed="81"/>
            <rFont val="Tahoma"/>
            <family val="2"/>
          </rPr>
          <t xml:space="preserve">Consejerías Familiares Con Integrante de Patología Crónica (Grp)
</t>
        </r>
      </text>
    </comment>
    <comment ref="D89" authorId="2" shapeId="0" xr:uid="{8F3B849C-31C9-4B6F-A26A-CB81276ED3B8}">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Con Integrante de Patología Crónica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 Patología Crónica  - Espacios Amigables(Grupal)
</t>
        </r>
      </text>
    </comment>
    <comment ref="C90" authorId="2" shapeId="0" xr:uid="{FB9E20E1-F5D6-45DD-B147-85F3CF9A16EB}">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Problema de Salud Mental(Grp)
</t>
        </r>
        <r>
          <rPr>
            <sz val="9"/>
            <color indexed="81"/>
            <rFont val="Tahoma"/>
            <family val="2"/>
          </rPr>
          <t xml:space="preserve">
</t>
        </r>
      </text>
    </comment>
    <comment ref="D90" authorId="2" shapeId="0" xr:uid="{CA6E6352-C7F7-492F-8AD9-84404E9B2C4A}">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con Problema de Salud Mental - Espacios Amigables(Grupal)</t>
        </r>
      </text>
    </comment>
    <comment ref="C91" authorId="2" shapeId="0" xr:uid="{AFA930BD-07DB-4C53-B4FB-E8B345163D8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Dependiente (individual)
ó 
</t>
        </r>
        <r>
          <rPr>
            <sz val="9"/>
            <color indexed="81"/>
            <rFont val="Tahoma"/>
            <family val="2"/>
          </rPr>
          <t>en Modulo Atención / Registro Atención Grupal se registre la actividad</t>
        </r>
        <r>
          <rPr>
            <b/>
            <sz val="9"/>
            <color indexed="81"/>
            <rFont val="Tahoma"/>
            <family val="2"/>
          </rPr>
          <t xml:space="preserve">
Consejerías Familiares Con Adulto Mayor Dependiente(Grp)</t>
        </r>
      </text>
    </comment>
    <comment ref="C92" authorId="2" shapeId="0" xr:uid="{4703D3DF-FC8F-4F1E-91C6-92F59B067A5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Con Demencia (individual) o 
ó
</t>
        </r>
        <r>
          <rPr>
            <sz val="9"/>
            <color indexed="81"/>
            <rFont val="Tahoma"/>
            <family val="2"/>
          </rPr>
          <t xml:space="preserve">
en Modulo Atención / Registro Atención Grupal se registre la actividad</t>
        </r>
        <r>
          <rPr>
            <b/>
            <sz val="9"/>
            <color indexed="81"/>
            <rFont val="Tahoma"/>
            <family val="2"/>
          </rPr>
          <t xml:space="preserve">
Consejerías Familiares Con Adulto Mayor Con Demencia(Grp)</t>
        </r>
      </text>
    </comment>
    <comment ref="C93" authorId="2" shapeId="0" xr:uid="{3C3083A0-984D-4A58-8AB9-9C58E2A90D4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(individual) o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Terminal(Grp)</t>
        </r>
      </text>
    </comment>
    <comment ref="D93" authorId="2" shapeId="0" xr:uid="{8D57FFC4-E557-4276-89C4-3A421F43226F}">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 - Espacios Amigables(Grupal)</t>
        </r>
      </text>
    </comment>
    <comment ref="C94" authorId="2" shapeId="0" xr:uid="{1F98AECD-6111-49D0-8C16-3893354BBA9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Dependiente Severo (Grupal)</t>
        </r>
      </text>
    </comment>
    <comment ref="D94" authorId="2" shapeId="0" xr:uid="{0DD1C44D-A968-4509-9FCD-638CB9CF4A5A}">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Dependiente Severo - Espacios Amigables(Grupal)</t>
        </r>
      </text>
    </comment>
    <comment ref="C95" authorId="2" shapeId="0" xr:uid="{52E572D4-52C2-4E8A-931D-EB68BDE1A923}">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Otras Areas Intervencion (individual) 
ó
</t>
        </r>
        <r>
          <rPr>
            <sz val="9"/>
            <color indexed="81"/>
            <rFont val="Tahoma"/>
            <family val="2"/>
          </rPr>
          <t>en Modulo Atención / Registro Atención Grupal se registre la actividad</t>
        </r>
        <r>
          <rPr>
            <b/>
            <sz val="9"/>
            <color indexed="81"/>
            <rFont val="Tahoma"/>
            <family val="2"/>
          </rPr>
          <t xml:space="preserve">
Consejerías Familiares Otras Áreas Intervención(Grp)</t>
        </r>
      </text>
    </comment>
    <comment ref="D95" authorId="2" shapeId="0" xr:uid="{30DDDC78-E79B-40D2-A59A-9F35A0F0708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Otras Areas Intervencion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Otras Areas Intervencion  - Espacios Amigables(Grupal)</t>
        </r>
      </text>
    </comment>
    <comment ref="C96" authorId="3" shapeId="0" xr:uid="{DF880190-019F-48A0-8410-59C2D8679242}">
      <text>
        <r>
          <rPr>
            <b/>
            <sz val="9"/>
            <color indexed="81"/>
            <rFont val="Tahoma"/>
            <family val="2"/>
          </rPr>
          <t xml:space="preserve">
</t>
        </r>
        <r>
          <rPr>
            <sz val="9"/>
            <color indexed="81"/>
            <rFont val="Tahoma"/>
            <family val="2"/>
          </rPr>
          <t>Este dato aparecerá  luego de que en la atención Registrada en el Modulo box/ Pacientes Citados o en Modulo Atención / Registro Atención Individual.</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Adolescente VIH (+) (individual) 
ó
</t>
        </r>
        <r>
          <rPr>
            <sz val="9"/>
            <color indexed="81"/>
            <rFont val="Tahoma"/>
            <family val="2"/>
          </rPr>
          <t>en Modulo Atención / Registro Atención Grupal se registre la actividad</t>
        </r>
        <r>
          <rPr>
            <b/>
            <sz val="9"/>
            <color indexed="81"/>
            <rFont val="Tahoma"/>
            <family val="2"/>
          </rPr>
          <t xml:space="preserve">
Consejerías Familiares Con Adolescente (VIH) (+) (Grp)</t>
        </r>
        <r>
          <rPr>
            <sz val="9"/>
            <color indexed="81"/>
            <rFont val="Tahoma"/>
            <family val="2"/>
          </rPr>
          <t xml:space="preserve">
</t>
        </r>
      </text>
    </comment>
    <comment ref="D96" authorId="3" shapeId="0" xr:uid="{17A699F0-E116-4948-954A-C75F7775B63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Adolescente VIH (+) - Espacios Amigables/Diferenciado(Individual) </t>
        </r>
        <r>
          <rPr>
            <sz val="9"/>
            <color indexed="81"/>
            <rFont val="Tahoma"/>
            <family val="2"/>
          </rPr>
          <t xml:space="preserve">
ó
en Modulo Atención / Registro Atención Grupal se registre la actividad
</t>
        </r>
        <r>
          <rPr>
            <b/>
            <sz val="9"/>
            <color indexed="81"/>
            <rFont val="Tahoma"/>
            <family val="2"/>
          </rPr>
          <t>Consejerías Familiares Con Adolescente VIH (+)- Espacios Amigables(Grupal)</t>
        </r>
        <r>
          <rPr>
            <sz val="9"/>
            <color indexed="81"/>
            <rFont val="Tahoma"/>
            <family val="2"/>
          </rPr>
          <t xml:space="preserve">
</t>
        </r>
      </text>
    </comment>
    <comment ref="B101" authorId="3" shapeId="0" xr:uid="{79E5322D-8E95-4F7C-B4DD-CB7B5AE501D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o 
"Consejeria individual con entrega de Preservativos - Condones Maculinos - Espacios Amigables/ Adolescentes"</t>
        </r>
      </text>
    </comment>
    <comment ref="AL101" authorId="3" shapeId="0" xr:uid="{9BA84AEF-52F5-44BE-9871-F834DE639765}">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 Espacios Amigables/ Adolescentes"</t>
        </r>
      </text>
    </comment>
    <comment ref="B102" authorId="3" shapeId="0" xr:uid="{6E1EE529-DFDA-4C6C-99F0-8CCF4E84B083}">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o 
"Consejeria individual con entrega de Preservativos - Condones Femeninos- Espacios Amigables/ Adolescentes" </t>
        </r>
        <r>
          <rPr>
            <sz val="9"/>
            <color indexed="81"/>
            <rFont val="Tahoma"/>
            <family val="2"/>
          </rPr>
          <t xml:space="preserve">
</t>
        </r>
      </text>
    </comment>
    <comment ref="AL102" authorId="3" shapeId="0" xr:uid="{049BA573-BFF5-4562-A960-B829A2264052}">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Espacios Amigables/ Adolescentes" </t>
        </r>
        <r>
          <rPr>
            <sz val="9"/>
            <color indexed="81"/>
            <rFont val="Tahoma"/>
            <family val="2"/>
          </rPr>
          <t xml:space="preserve">
</t>
        </r>
      </text>
    </comment>
    <comment ref="B103" authorId="3" shapeId="0" xr:uid="{B2CA3464-17FF-4A73-894B-CF89F7FA59B4}">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o 
"Consejeria individual con entrega de Preservativos - Ambos tipos de condones- Espacios Amigables/ Adolescentes" </t>
        </r>
        <r>
          <rPr>
            <sz val="9"/>
            <color indexed="81"/>
            <rFont val="Tahoma"/>
            <family val="2"/>
          </rPr>
          <t xml:space="preserve">
</t>
        </r>
      </text>
    </comment>
    <comment ref="AL103" authorId="3" shapeId="0" xr:uid="{DAF23A32-07CA-4483-88DB-5A2D5C4A962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Espacios Amigables/ Adolescentes" </t>
        </r>
        <r>
          <rPr>
            <sz val="9"/>
            <color indexed="81"/>
            <rFont val="Tahoma"/>
            <family val="2"/>
          </rPr>
          <t xml:space="preserve">
</t>
        </r>
      </text>
    </comment>
    <comment ref="L106" authorId="3" shapeId="0" xr:uid="{77FCC7F1-4F00-4A72-9AA1-DABE8E97B2D9}">
      <text>
        <r>
          <rPr>
            <sz val="9"/>
            <color indexed="81"/>
            <rFont val="Tahoma"/>
            <family val="2"/>
          </rPr>
          <t xml:space="preserve">Sumatoria participantes que fueron registrados en las actividades 
</t>
        </r>
      </text>
    </comment>
    <comment ref="C108" authorId="2" shapeId="0" xr:uid="{179E9C4D-185D-4D0A-A29B-3854997838E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08" authorId="2" shapeId="0" xr:uid="{6AA005BC-3E60-46E2-88ED-12E1A2D974F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-Actividad Fisica</t>
        </r>
      </text>
    </comment>
    <comment ref="E108" authorId="2" shapeId="0" xr:uid="{34E7495A-CE0F-4110-B1F9-8779EC6BF96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t>
        </r>
      </text>
    </comment>
    <comment ref="F108" authorId="2" shapeId="0" xr:uid="{34BB32DF-FC35-46F2-A82C-91A0D1F0879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t>
        </r>
      </text>
    </comment>
    <comment ref="G108" authorId="2" shapeId="0" xr:uid="{DD84ADBB-60C8-4D66-840A-6D835EC5622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t>
        </r>
      </text>
    </comment>
    <comment ref="H108" authorId="2" shapeId="0" xr:uid="{958E0A00-2F42-4F46-B879-3FD32B424FE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t>
        </r>
      </text>
    </comment>
    <comment ref="I108" authorId="2" shapeId="0" xr:uid="{ED0A79D0-8844-4ED9-9F75-8F9ECB36CE0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t>
        </r>
      </text>
    </comment>
    <comment ref="J108" authorId="2" shapeId="0" xr:uid="{A9B90495-F287-48C3-B94D-7427E026FF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t>
        </r>
      </text>
    </comment>
    <comment ref="K108" authorId="2" shapeId="0" xr:uid="{B413748E-CFBC-4F0E-89D2-1ED25F18ED9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 Chile Crece Contigo </t>
        </r>
      </text>
    </comment>
    <comment ref="C109" authorId="2" shapeId="0" xr:uid="{3C0FE671-DB03-48B5-BA89-19364073AE79}">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09" authorId="2" shapeId="0" xr:uid="{B7C64DD6-7330-421F-A574-CA07ED35237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Actividad Fisica</t>
        </r>
      </text>
    </comment>
    <comment ref="E109" authorId="2" shapeId="0" xr:uid="{59E99A94-763D-4BAA-AD72-ADF2F1164BE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t>
        </r>
      </text>
    </comment>
    <comment ref="F109" authorId="2" shapeId="0" xr:uid="{59F6DD08-99A4-4839-81D5-DD35557217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t>
        </r>
      </text>
    </comment>
    <comment ref="G109" authorId="2" shapeId="0" xr:uid="{86645D37-3665-4F35-BC67-A023328A6BA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t>
        </r>
      </text>
    </comment>
    <comment ref="H109" authorId="2" shapeId="0" xr:uid="{5619ADD1-5A00-4D3E-90BE-62B2C3A1317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t>
        </r>
      </text>
    </comment>
    <comment ref="I109" authorId="2" shapeId="0" xr:uid="{815FF67F-9713-460B-A100-AC8E4849653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t>
        </r>
      </text>
    </comment>
    <comment ref="J109" authorId="2" shapeId="0" xr:uid="{F25C9405-6DFA-4A5F-8B17-F055F4341B1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-Salud Sexual y Prevención de VIH/Sida e ITS</t>
        </r>
      </text>
    </comment>
    <comment ref="K109" authorId="2" shapeId="0" xr:uid="{9F92A244-7129-4984-8DA0-D58DED0505F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Chile Crece Contigo </t>
        </r>
      </text>
    </comment>
    <comment ref="C110" authorId="2" shapeId="0" xr:uid="{34768D78-7BFF-4E0F-B15D-2532EC5C3C2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0" authorId="2" shapeId="0" xr:uid="{492693D4-1A16-482E-9083-6E37CD76603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Actividad Fisica</t>
        </r>
      </text>
    </comment>
    <comment ref="E110" authorId="2" shapeId="0" xr:uid="{A5FEB3A4-11CE-4D24-957C-B30253E715C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t>
        </r>
      </text>
    </comment>
    <comment ref="F110" authorId="2" shapeId="0" xr:uid="{58673764-C594-4251-88EB-8EEE02F1DAB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t>
        </r>
      </text>
    </comment>
    <comment ref="G110" authorId="2" shapeId="0" xr:uid="{315CD2BA-64A7-4F0E-8CEE-F3923BACE61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Psicosociales-</t>
        </r>
      </text>
    </comment>
    <comment ref="H110" authorId="2" shapeId="0" xr:uid="{9628A145-F68A-4639-A822-D8BBD767234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t>
        </r>
      </text>
    </comment>
    <comment ref="I110" authorId="2" shapeId="0" xr:uid="{17829E13-F4E5-4B16-82EB-2BBD785F201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t>
        </r>
      </text>
    </comment>
    <comment ref="J110" authorId="2" shapeId="0" xr:uid="{3E0AA04D-EEB1-4CBC-B2FF-FA78A93519B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t>
        </r>
      </text>
    </comment>
    <comment ref="K110" authorId="2" shapeId="0" xr:uid="{D74F4CA3-8C3A-47A7-91D9-9402D9FBB4C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Chile Crece Contigo </t>
        </r>
      </text>
    </comment>
    <comment ref="C111" authorId="2" shapeId="0" xr:uid="{BD4F70E0-3258-4442-B34A-A71C12D0445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1" authorId="2" shapeId="0" xr:uid="{681C6264-AA43-43FC-BFDD-03EA0C2ED3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t>
        </r>
      </text>
    </comment>
    <comment ref="E111" authorId="2" shapeId="0" xr:uid="{5405E527-334A-4024-9EA7-9D71C74377E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t>
        </r>
      </text>
    </comment>
    <comment ref="F111" authorId="2" shapeId="0" xr:uid="{B2F9AC8B-29D9-4A60-883C-C6F49007B6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t>
        </r>
      </text>
    </comment>
    <comment ref="G111" authorId="2" shapeId="0" xr:uid="{2C31A48E-E183-4B58-A41B-194000C0EEB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t>
        </r>
      </text>
    </comment>
    <comment ref="H111" authorId="2" shapeId="0" xr:uid="{F07D8425-CA0D-40E9-886E-4348813CF31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t>
        </r>
      </text>
    </comment>
    <comment ref="I111" authorId="2" shapeId="0" xr:uid="{FD9AC36F-A9BA-401B-8B8E-37012C5F29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t>
        </r>
      </text>
    </comment>
    <comment ref="J111" authorId="2" shapeId="0" xr:uid="{D24CA866-E6D7-4975-8D32-4ED192E3E7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t>
        </r>
      </text>
    </comment>
    <comment ref="K111" authorId="2" shapeId="0" xr:uid="{F399B19C-3265-45E4-A907-50ECA0379A4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t>
        </r>
      </text>
    </comment>
    <comment ref="C112" authorId="2" shapeId="0" xr:uid="{78A1D2B7-04D9-4EBD-8AD4-A4E01878E795}">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2" authorId="2" shapeId="0" xr:uid="{7ABF8497-A908-46DF-801B-FD08C215E1D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-Actividad Física</t>
        </r>
      </text>
    </comment>
    <comment ref="E112" authorId="2" shapeId="0" xr:uid="{8DC27217-D1F9-430A-9A45-02FD664AC6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t>
        </r>
      </text>
    </comment>
    <comment ref="F112" authorId="2" shapeId="0" xr:uid="{1019885C-1578-4053-84BB-5B7C414E9D6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t>
        </r>
      </text>
    </comment>
    <comment ref="G112" authorId="2" shapeId="0" xr:uid="{C092BC13-CB96-4AD7-8CE7-CC4345635AF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t>
        </r>
      </text>
    </comment>
    <comment ref="H112" authorId="2" shapeId="0" xr:uid="{D0566C77-8B34-4BA2-A2C2-60E8F110FD9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t>
        </r>
      </text>
    </comment>
    <comment ref="I112" authorId="2" shapeId="0" xr:uid="{C7C8F22D-93BB-4014-9D2D-C9DB4637A75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t>
        </r>
      </text>
    </comment>
    <comment ref="J112" authorId="2" shapeId="0" xr:uid="{904A40E6-7B01-44C9-AAA3-3209696E0C4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t>
        </r>
      </text>
    </comment>
    <comment ref="K112" authorId="2" shapeId="0" xr:uid="{8E32E863-E220-473B-B49F-563367A6590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t>
        </r>
      </text>
    </comment>
    <comment ref="C113" authorId="2" shapeId="0" xr:uid="{C957F21D-C824-48E8-A4A3-22FE3747AAE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3" authorId="2" shapeId="0" xr:uid="{E42E035F-0A60-4734-9767-CAF3BDC8F81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-Actividad Física</t>
        </r>
      </text>
    </comment>
    <comment ref="E113" authorId="2" shapeId="0" xr:uid="{180E2F25-074E-4521-81DD-840730C0FD3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t>
        </r>
      </text>
    </comment>
    <comment ref="F113" authorId="2" shapeId="0" xr:uid="{2FD6898F-03A9-4894-9669-212560E0534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t>
        </r>
      </text>
    </comment>
    <comment ref="G113" authorId="2" shapeId="0" xr:uid="{BE41864E-64EE-4617-B9A9-F3DE2EFF6CF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Psicosociales-</t>
        </r>
      </text>
    </comment>
    <comment ref="H113" authorId="2" shapeId="0" xr:uid="{87E4C440-F2EB-4BC8-BA00-E5878CC696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Ambientales-</t>
        </r>
      </text>
    </comment>
    <comment ref="I113" authorId="2" shapeId="0" xr:uid="{DE194D00-014D-4660-8470-2B619EA7989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t>
        </r>
      </text>
    </comment>
    <comment ref="J113" authorId="2" shapeId="0" xr:uid="{94CD833B-7B36-4FFF-82EC-3F8EE81CD1F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t>
        </r>
      </text>
    </comment>
    <comment ref="K113" authorId="2" shapeId="0" xr:uid="{2579C5C6-BACB-47F8-AA56-E5FF0FE438E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t>
        </r>
      </text>
    </comment>
    <comment ref="C114" authorId="2" shapeId="0" xr:uid="{B96E40BC-04C1-499D-82AA-D3F4B518ACD8}">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4" authorId="2" shapeId="0" xr:uid="{AB3557EE-2681-4186-8040-3DABE29EA6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t>
        </r>
      </text>
    </comment>
    <comment ref="E114" authorId="2" shapeId="0" xr:uid="{4F511998-8DB9-48C2-935A-C588A1245D9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t>
        </r>
      </text>
    </comment>
    <comment ref="F114" authorId="2" shapeId="0" xr:uid="{626D44E5-5E73-450F-81D5-AF3206A17DE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t>
        </r>
      </text>
    </comment>
    <comment ref="G114" authorId="2" shapeId="0" xr:uid="{949565D6-3EC3-4D17-919D-A5DDE1BFBC6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t>
        </r>
      </text>
    </comment>
    <comment ref="H114" authorId="2" shapeId="0" xr:uid="{9F92FE11-EB28-40B3-AB88-01531191B7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t>
        </r>
      </text>
    </comment>
    <comment ref="I114" authorId="2" shapeId="0" xr:uid="{9BB9DC9A-AB09-4500-ADDE-12842B53C6A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t>
        </r>
      </text>
    </comment>
    <comment ref="J114" authorId="2" shapeId="0" xr:uid="{3E2232EB-9754-43BC-AE7A-58055F986C6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t>
        </r>
      </text>
    </comment>
    <comment ref="K114" authorId="2" shapeId="0" xr:uid="{3230423A-25F4-4000-AF64-9C32634D6ED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t>
        </r>
      </text>
    </comment>
    <comment ref="C115" authorId="2" shapeId="0" xr:uid="{87304D07-DC2D-42F0-957A-C6481A77969E}">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5" authorId="2" shapeId="0" xr:uid="{ABA0BB03-A955-4DEB-BD75-ADED8DB3088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t>
        </r>
      </text>
    </comment>
    <comment ref="E115" authorId="2" shapeId="0" xr:uid="{119B7384-9DAE-469D-81FF-1FDCDCD8B5B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t>
        </r>
      </text>
    </comment>
    <comment ref="F115" authorId="2" shapeId="0" xr:uid="{787A37EB-84AD-4F7E-BD20-1D61118F6E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t>
        </r>
      </text>
    </comment>
    <comment ref="G115" authorId="2" shapeId="0" xr:uid="{59E5D29B-A7EC-4C37-A01E-F979A8016AB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t>
        </r>
      </text>
    </comment>
    <comment ref="H115" authorId="2" shapeId="0" xr:uid="{A4C31832-EE2D-4849-AA92-4DB6E4D5FF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t>
        </r>
      </text>
    </comment>
    <comment ref="I115" authorId="2" shapeId="0" xr:uid="{39B5D01D-92C6-4367-A03F-D3C53088279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t>
        </r>
      </text>
    </comment>
    <comment ref="J115" authorId="2" shapeId="0" xr:uid="{8E8D512D-BE6A-4289-89AA-8144C9BE301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Salud Sexual y Prevención de VIH/Sida e ITS</t>
        </r>
      </text>
    </comment>
    <comment ref="K115" authorId="2" shapeId="0" xr:uid="{47C8CCF9-B01A-4A70-9C9A-A5D2741D1C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t>
        </r>
      </text>
    </comment>
    <comment ref="C116" authorId="2" shapeId="0" xr:uid="{2EC6FB7B-43CD-46A5-ACE6-ABC29008C248}">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6" authorId="2" shapeId="0" xr:uid="{83D08025-CEAF-4653-B40F-2A57366FF54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t>
        </r>
      </text>
    </comment>
    <comment ref="E116" authorId="2" shapeId="0" xr:uid="{DAAD51C8-6FED-4E8D-BBB1-FD97CECF349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-Alimentación-</t>
        </r>
      </text>
    </comment>
    <comment ref="F116" authorId="2" shapeId="0" xr:uid="{5F0C2BE1-29FF-4267-821E-51622F1922D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t>
        </r>
      </text>
    </comment>
    <comment ref="G116" authorId="2" shapeId="0" xr:uid="{6DD5B59F-EA2B-4595-BDB8-265B8E87306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t>
        </r>
      </text>
    </comment>
    <comment ref="H116" authorId="2" shapeId="0" xr:uid="{915EE4C5-28E8-4C40-8F38-09DD59582E4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t>
        </r>
      </text>
    </comment>
    <comment ref="I116" authorId="2" shapeId="0" xr:uid="{3B752518-DB1A-467B-AC8C-E356D63C1BE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Derechos Humanos</t>
        </r>
      </text>
    </comment>
    <comment ref="J116" authorId="2" shapeId="0" xr:uid="{267C295D-7A0A-47BC-958D-6BD513C8077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t>
        </r>
      </text>
    </comment>
    <comment ref="K116" authorId="2" shapeId="0" xr:uid="{BE8C8015-71E4-4150-85A5-0FC853748AD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t>
        </r>
      </text>
    </comment>
    <comment ref="C117" authorId="2" shapeId="0" xr:uid="{C38DADB1-52CC-4041-AD56-CEF50D82F18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7" authorId="2" shapeId="0" xr:uid="{1A4B349E-9758-477A-A7EB-352215D2FE7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t>
        </r>
      </text>
    </comment>
    <comment ref="E117" authorId="2" shapeId="0" xr:uid="{9E2B1A73-4435-4147-B725-11E37DE119B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t>
        </r>
      </text>
    </comment>
    <comment ref="F117" authorId="2" shapeId="0" xr:uid="{844BAD16-94C9-44CD-8272-0CBF7C49F46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t>
        </r>
      </text>
    </comment>
    <comment ref="G117" authorId="2" shapeId="0" xr:uid="{7E716D05-545E-4107-AA3B-9FC9B02CD6D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t>
        </r>
      </text>
    </comment>
    <comment ref="H117" authorId="2" shapeId="0" xr:uid="{2269D9F5-FEC4-42AB-8428-78C566E3BA8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t>
        </r>
      </text>
    </comment>
    <comment ref="I117" authorId="2" shapeId="0" xr:uid="{6237C5EE-4C70-406B-9C4E-3F45C851A52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Derechos Humanos</t>
        </r>
      </text>
    </comment>
    <comment ref="J117" authorId="2" shapeId="0" xr:uid="{7C5E654F-CDBC-42C6-88DD-ACECD0CEA54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Salud Sexual y Prevención de VIH/Sida e ITS</t>
        </r>
      </text>
    </comment>
    <comment ref="K117" authorId="2" shapeId="0" xr:uid="{9399E3C5-828D-41A1-B29E-BC27969F763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t>
        </r>
      </text>
    </comment>
    <comment ref="C118" authorId="2" shapeId="0" xr:uid="{8530240B-4025-4D38-8663-2B00973973E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8" authorId="2" shapeId="0" xr:uid="{89089322-0D55-4723-9D68-91045ECDBD8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t>
        </r>
      </text>
    </comment>
    <comment ref="E118" authorId="2" shapeId="0" xr:uid="{3F96225B-83CF-4866-ADCC-4FEC27CB0F4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t>
        </r>
      </text>
    </comment>
    <comment ref="F118" authorId="2" shapeId="0" xr:uid="{B0301CA7-8928-41F5-A43B-B25A569D0BF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t>
        </r>
      </text>
    </comment>
    <comment ref="G118" authorId="2" shapeId="0" xr:uid="{D72F9AC9-250B-4C1F-94C4-0E66FAA754E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t>
        </r>
      </text>
    </comment>
    <comment ref="H118" authorId="2" shapeId="0" xr:uid="{12771D74-2036-4361-AFF5-43E2B29349C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t>
        </r>
      </text>
    </comment>
    <comment ref="I118" authorId="2" shapeId="0" xr:uid="{E9463127-73C0-4048-8879-B9EF12C48F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t>
        </r>
      </text>
    </comment>
    <comment ref="J118" authorId="2" shapeId="0" xr:uid="{936875F5-18C3-4685-ABE1-FCB16EFC636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t>
        </r>
      </text>
    </comment>
    <comment ref="K118" authorId="2" shapeId="0" xr:uid="{828B3C6A-5682-441C-BF18-0BA6E32B99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t>
        </r>
      </text>
    </comment>
    <comment ref="C119" authorId="2" shapeId="0" xr:uid="{75826676-9837-4642-A54B-B806B959F091}">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9" authorId="2" shapeId="0" xr:uid="{DC53E318-22C7-438B-A93C-54C12CDC6AE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t>
        </r>
      </text>
    </comment>
    <comment ref="E119" authorId="2" shapeId="0" xr:uid="{C9ABE2C9-2E77-4A71-8660-B66E74F62B6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t>
        </r>
      </text>
    </comment>
    <comment ref="F119" authorId="2" shapeId="0" xr:uid="{FB79A17E-46FD-4CEB-AD89-591129A93BB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t>
        </r>
      </text>
    </comment>
    <comment ref="G119" authorId="2" shapeId="0" xr:uid="{6C624FF1-817A-4712-AFD4-AF7CB8669F1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t>
        </r>
      </text>
    </comment>
    <comment ref="H119" authorId="2" shapeId="0" xr:uid="{CF45AB68-9192-44A2-88D0-4373401E73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t>
        </r>
      </text>
    </comment>
    <comment ref="I119" authorId="2" shapeId="0" xr:uid="{AAD9C543-3EAA-40C8-AF55-2B0FD75469D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t>
        </r>
      </text>
    </comment>
    <comment ref="J119" authorId="2" shapeId="0" xr:uid="{1F25FF78-550C-4D65-B4F3-3B61D4AD163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t>
        </r>
      </text>
    </comment>
    <comment ref="K119" authorId="2" shapeId="0" xr:uid="{1F71850F-BEFA-4FB2-8599-A22E1C5BEFE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Chile Crece Contigo</t>
        </r>
      </text>
    </comment>
    <comment ref="C120" authorId="2" shapeId="0" xr:uid="{01E48F80-F79A-487D-A3F2-AB71143BBD2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0" authorId="2" shapeId="0" xr:uid="{5DD4A987-3123-4869-BF6E-EC75D73BF30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t>
        </r>
      </text>
    </comment>
    <comment ref="E120" authorId="2" shapeId="0" xr:uid="{44A508AF-8E17-46BB-AD84-1E65A42F4C6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t>
        </r>
      </text>
    </comment>
    <comment ref="F120" authorId="2" shapeId="0" xr:uid="{B1BF694B-6E45-4AF2-9F43-45B015FF9FB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t>
        </r>
      </text>
    </comment>
    <comment ref="G120" authorId="2" shapeId="0" xr:uid="{2179FD29-1ADE-4CF4-B663-2914E0C156C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t>
        </r>
      </text>
    </comment>
    <comment ref="H120" authorId="2" shapeId="0" xr:uid="{B352DF3A-977D-4BFE-8430-2C90C1D3C53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t>
        </r>
      </text>
    </comment>
    <comment ref="I120" authorId="2" shapeId="0" xr:uid="{3CBE256B-6ACD-446A-82D2-1FB73448F87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t>
        </r>
      </text>
    </comment>
    <comment ref="J120" authorId="2" shapeId="0" xr:uid="{2BE8CD3E-F643-4D91-81EB-B1CF94E3F83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t>
        </r>
      </text>
    </comment>
    <comment ref="K120" authorId="2" shapeId="0" xr:uid="{56660805-C7D6-4D87-9CFD-18613D22240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t>
        </r>
      </text>
    </comment>
    <comment ref="C121" authorId="2" shapeId="0" xr:uid="{2C19A999-4389-4CBE-994A-AB5D1474E8D3}">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1" authorId="2" shapeId="0" xr:uid="{AD4136E5-7A09-4B88-8EDD-67C2376CA420}">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t>
        </r>
      </text>
    </comment>
    <comment ref="E121" authorId="2" shapeId="0" xr:uid="{9613E44A-D678-4B96-BEF0-BEA92DE8A0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t>
        </r>
      </text>
    </comment>
    <comment ref="F121" authorId="2" shapeId="0" xr:uid="{6A3380EE-9461-4465-9469-183D93CC34F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t>
        </r>
      </text>
    </comment>
    <comment ref="G121" authorId="2" shapeId="0" xr:uid="{EEC26661-A5C4-4F4B-BEB7-DB89BF825B9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t>
        </r>
      </text>
    </comment>
    <comment ref="H121" authorId="2" shapeId="0" xr:uid="{9BEB6003-E599-49E6-B90A-C856B01BE44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t>
        </r>
      </text>
    </comment>
    <comment ref="I121" authorId="2" shapeId="0" xr:uid="{3AF9DC94-9C60-4B22-B16A-D7191F01F1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t>
        </r>
      </text>
    </comment>
    <comment ref="J121" authorId="2" shapeId="0" xr:uid="{0766E284-028B-4DE6-B27C-3BB3428251A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t>
        </r>
      </text>
    </comment>
    <comment ref="K121" authorId="2" shapeId="0" xr:uid="{096ABAC0-40D8-4AB7-B57A-1E03D0D889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t>
        </r>
      </text>
    </comment>
    <comment ref="C122" authorId="2" shapeId="0" xr:uid="{C1CB1098-806F-4629-B1A5-024BBAF514C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2" authorId="2" shapeId="0" xr:uid="{AE3EDE2F-F4C5-4FED-943C-E57ECF690EF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t>
        </r>
      </text>
    </comment>
    <comment ref="E122" authorId="2" shapeId="0" xr:uid="{707A7565-2DD5-4A95-9FB5-A1D50AF5DEE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t>
        </r>
      </text>
    </comment>
    <comment ref="F122" authorId="2" shapeId="0" xr:uid="{E79F55D6-031F-4D08-9621-0390F64943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t>
        </r>
      </text>
    </comment>
    <comment ref="G122" authorId="2" shapeId="0" xr:uid="{31A81DB7-4DDB-4529-85A5-FCCD83B0B73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t>
        </r>
      </text>
    </comment>
    <comment ref="H122" authorId="2" shapeId="0" xr:uid="{55B15AC1-B4FB-49DE-9ADF-33910D80403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t>
        </r>
      </text>
    </comment>
    <comment ref="I122" authorId="2" shapeId="0" xr:uid="{CD1E4DB8-FC3F-4F01-8E44-A983C825F4E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t>
        </r>
      </text>
    </comment>
    <comment ref="J122" authorId="2" shapeId="0" xr:uid="{D4888370-B079-4C12-A785-C8A2FAA11C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t>
        </r>
      </text>
    </comment>
    <comment ref="K122" authorId="2" shapeId="0" xr:uid="{A4BEC1F4-C782-4E21-A286-50E7DEC0E3F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t>
        </r>
      </text>
    </comment>
    <comment ref="C123" authorId="2" shapeId="0" xr:uid="{400669CC-E7C4-4455-AD43-65CB6F6ECFC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3" authorId="2" shapeId="0" xr:uid="{6E5B2802-054E-4903-9F42-73EF5E4F21C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t>
        </r>
      </text>
    </comment>
    <comment ref="E123" authorId="2" shapeId="0" xr:uid="{245AA3AF-2493-44CA-828E-F6757039BE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t>
        </r>
      </text>
    </comment>
    <comment ref="F123" authorId="2" shapeId="0" xr:uid="{1C893FE7-044E-4CED-BE08-456251F6F4A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t>
        </r>
      </text>
    </comment>
    <comment ref="G123" authorId="2" shapeId="0" xr:uid="{100071D9-E91A-46F1-A6F6-190BDA8E2E8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t>
        </r>
      </text>
    </comment>
    <comment ref="H123" authorId="2" shapeId="0" xr:uid="{B78708E2-CF62-4439-99B2-2579F6F12C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t>
        </r>
      </text>
    </comment>
    <comment ref="I123" authorId="2" shapeId="0" xr:uid="{554537E9-E7E1-43FE-A331-22DA9D3D05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t>
        </r>
      </text>
    </comment>
    <comment ref="J123" authorId="2" shapeId="0" xr:uid="{8277CD86-DCBB-4341-85A5-F178CFF674A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t>
        </r>
      </text>
    </comment>
    <comment ref="K123" authorId="2" shapeId="0" xr:uid="{1FCDE1D2-11B9-4349-A1E3-6F13C1F5E82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t>
        </r>
      </text>
    </comment>
    <comment ref="B126" authorId="2" shapeId="0" xr:uid="{43BC5D84-FCDE-46DE-A70C-0E99784572A1}">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6" authorId="2" shapeId="0" xr:uid="{D36610EC-29DD-4898-87FB-281BC247469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-Autoestima y  Autocuidado-</t>
        </r>
      </text>
    </comment>
    <comment ref="D126" authorId="2" shapeId="0" xr:uid="{A3349121-7B2B-4797-B833-18DF473A822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 Mente Sana y Cuerpo Sano</t>
        </r>
      </text>
    </comment>
    <comment ref="E126" authorId="2" shapeId="0" xr:uid="{8F6AF1FF-3B0F-4FE0-A659-C2DB6C6B690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-Comunicación</t>
        </r>
      </text>
    </comment>
    <comment ref="F126" authorId="2" shapeId="0" xr:uid="{0D30CCC6-2B29-4CB2-8FFD-97DB78D8AB6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-Yo Me Cuido</t>
        </r>
      </text>
    </comment>
    <comment ref="G126" authorId="2" shapeId="0" xr:uid="{2A9D4162-CD99-484A-9BE5-7AF0170FD95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-Control de Tabaco</t>
        </r>
      </text>
    </comment>
    <comment ref="H126" authorId="2" shapeId="0" xr:uid="{ADB72FA7-8510-45B1-9D7C-443B17F70798}">
      <text>
        <r>
          <rPr>
            <sz val="9"/>
            <color indexed="81"/>
            <rFont val="Tahoma"/>
            <family val="2"/>
          </rPr>
          <t xml:space="preserve">
Este dato aparecerá  luego de que en la atención registrada en Modulo Atención / Registro Atención Comunitaria</t>
        </r>
        <r>
          <rPr>
            <b/>
            <sz val="9"/>
            <color indexed="81"/>
            <rFont val="Tahoma"/>
            <family val="2"/>
          </rPr>
          <t>.</t>
        </r>
        <r>
          <rPr>
            <sz val="9"/>
            <color indexed="81"/>
            <rFont val="Tahoma"/>
            <family val="2"/>
          </rPr>
          <t xml:space="preserve">
Registre la actividad
</t>
        </r>
        <r>
          <rPr>
            <b/>
            <sz val="9"/>
            <color indexed="81"/>
            <rFont val="Tahoma"/>
            <family val="2"/>
          </rPr>
          <t>Talleres Grupales De Vida Sana En Comunas, Comunidades -Otros Tipos de Talleres</t>
        </r>
      </text>
    </comment>
    <comment ref="B127" authorId="2" shapeId="0" xr:uid="{BDD35A6A-02DF-4B5D-B8EC-2C5574A768B3}">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7" authorId="2" shapeId="0" xr:uid="{9C7425CB-CCB4-4E81-980B-F0529B0FDEA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-Autoestima y  Autocuidado</t>
        </r>
      </text>
    </comment>
    <comment ref="D127" authorId="2" shapeId="0" xr:uid="{E6CCD6EC-D514-4DA9-B289-F958E40A8E6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Mente Sana y Cuerpo Sano</t>
        </r>
      </text>
    </comment>
    <comment ref="E127" authorId="2" shapeId="0" xr:uid="{DD4BF79E-CAFD-4007-BB86-6ED85D880A3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Comunicación</t>
        </r>
      </text>
    </comment>
    <comment ref="F127" authorId="2" shapeId="0" xr:uid="{F6080C74-0CCC-474F-B1F3-783B217625E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Yo Me Cuido</t>
        </r>
      </text>
    </comment>
    <comment ref="G127" authorId="2" shapeId="0" xr:uid="{164BAD6F-2E83-437B-8CDE-23E1C2F3FF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Control de Tabaco</t>
        </r>
      </text>
    </comment>
    <comment ref="H127" authorId="2" shapeId="0" xr:uid="{FED0EC8B-50AC-4E90-8B86-84F4CDD61A0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Otros Tipos de Talleres -</t>
        </r>
      </text>
    </comment>
    <comment ref="B128" authorId="2" shapeId="0" xr:uid="{550FF322-02DB-440E-B543-025543E30BA3}">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8" authorId="2" shapeId="0" xr:uid="{17C5C882-3139-4056-96CA-6C1CD7BB134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-Autoestima y  Autocuidado</t>
        </r>
      </text>
    </comment>
    <comment ref="D128" authorId="2" shapeId="0" xr:uid="{712A1370-9A44-423A-9CB4-AA2661A7E54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-Mente Sana y Cuerpo Sano</t>
        </r>
      </text>
    </comment>
    <comment ref="E128" authorId="2" shapeId="0" xr:uid="{12F1BEE8-678C-47C5-BC09-12801E339F4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-Comunicación</t>
        </r>
      </text>
    </comment>
    <comment ref="F128" authorId="2" shapeId="0" xr:uid="{EE58D923-1FB6-4756-9A56-3F652012F18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Yo Me Cuido</t>
        </r>
      </text>
    </comment>
    <comment ref="G128" authorId="2" shapeId="0" xr:uid="{D44FD2D2-37E2-46D1-8D01-707E8771028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Control de Tabaco</t>
        </r>
      </text>
    </comment>
    <comment ref="H128" authorId="2" shapeId="0" xr:uid="{7A0EB139-D737-484B-9963-7AFE73DBC3A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Otros Tipos de Talleres</t>
        </r>
      </text>
    </comment>
    <comment ref="B129" authorId="2" shapeId="0" xr:uid="{72BB52B6-8D1A-455B-AD5E-363AEF22E66D}">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9" authorId="2" shapeId="0" xr:uid="{73A0A080-37DC-42C0-BB69-453797E8FB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-Autoestima y  Autocuidado</t>
        </r>
      </text>
    </comment>
    <comment ref="D129" authorId="2" shapeId="0" xr:uid="{897F3EBC-E191-49DE-8181-B5DC7F7F53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Mente Sana y Cuerpo Sano -</t>
        </r>
      </text>
    </comment>
    <comment ref="E129" authorId="2" shapeId="0" xr:uid="{049C5CD3-3C41-4E8E-8E08-9958E5895C1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Comunicación</t>
        </r>
      </text>
    </comment>
    <comment ref="F129" authorId="2" shapeId="0" xr:uid="{2E4331C1-8ABD-4DA6-B39C-AB695EE0D08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Yo Me Cuido -</t>
        </r>
      </text>
    </comment>
    <comment ref="G129" authorId="2" shapeId="0" xr:uid="{73FAAB95-99D0-470A-981C-5AC36CD4CEB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-Control de Tabaco</t>
        </r>
      </text>
    </comment>
    <comment ref="H129" authorId="2" shapeId="0" xr:uid="{78E3382C-3A69-42E2-9335-DF941121104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-Otros Tipo de Talleres</t>
        </r>
      </text>
    </comment>
    <comment ref="B132" authorId="2" shapeId="0" xr:uid="{051AA869-E28B-4731-9414-608BB2B805E9}">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2" authorId="2" shapeId="0" xr:uid="{81450A67-9274-4BDB-A077-8759921C7EB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De Gestión-</t>
        </r>
      </text>
    </comment>
    <comment ref="D132" authorId="2" shapeId="0" xr:uid="{1AAB84C5-A12F-4733-B83B-41F5B75250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Masivas de Gestión</t>
        </r>
      </text>
    </comment>
    <comment ref="E132" authorId="2" shapeId="0" xr:uid="{1B94024E-B1A5-4D8C-A979-AA67A3383F4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-Acciones de Comunicación y Difusión -</t>
        </r>
      </text>
    </comment>
    <comment ref="F132" authorId="2" shapeId="0" xr:uid="{10064306-3FAF-460F-BFA5-B2A74F84844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-Preparación Actividades Educativas</t>
        </r>
      </text>
    </comment>
    <comment ref="G132" authorId="2" shapeId="0" xr:uid="{D48D7C8E-FF23-43F5-B5F1-2FBAC6811AA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Entrevistas</t>
        </r>
      </text>
    </comment>
    <comment ref="H132" authorId="2" shapeId="0" xr:uid="{30EFD79E-6D77-4722-B38A-6B209910973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Investigación y Capacitación de RR.HH</t>
        </r>
      </text>
    </comment>
    <comment ref="B133" authorId="2" shapeId="0" xr:uid="{600C313D-F252-445A-B70E-9C800215E20F}">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3" authorId="2" shapeId="0" xr:uid="{457255D2-E2BE-4F7D-9228-5B050409A5F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De Gestión</t>
        </r>
      </text>
    </comment>
    <comment ref="D133" authorId="2" shapeId="0" xr:uid="{89ABB784-0824-4A20-9021-F2D4C2F228C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Masivas de Gestión</t>
        </r>
      </text>
    </comment>
    <comment ref="E133" authorId="2" shapeId="0" xr:uid="{3680E49F-0260-4C5A-981C-B625C7F5ABC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 Acciones de Comunicación y Difusión</t>
        </r>
      </text>
    </comment>
    <comment ref="F133" authorId="2" shapeId="0" xr:uid="{82EBE2C9-F7F3-4CDF-BCCE-441E25716B4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-Preparación Actividades Educativas</t>
        </r>
      </text>
    </comment>
    <comment ref="G133" authorId="2" shapeId="0" xr:uid="{27DA2B14-3DA1-44E5-A5E8-36C95273D24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Entrevistas</t>
        </r>
      </text>
    </comment>
    <comment ref="H133" authorId="2" shapeId="0" xr:uid="{D9C4E116-DFB3-4ABC-A8DE-BC77E210436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Investigación y Capacitación de RR.HH</t>
        </r>
      </text>
    </comment>
    <comment ref="B134" authorId="2" shapeId="0" xr:uid="{67C64619-6C09-4F13-A9CF-6837CB454095}">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4" authorId="2" shapeId="0" xr:uid="{4581F1EF-3676-4047-BBA3-AD80F962056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De Gestión</t>
        </r>
      </text>
    </comment>
    <comment ref="D134" authorId="2" shapeId="0" xr:uid="{09D5381F-9A2F-4CB9-B405-7EF3E6B9A3D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Masivas de Gestión</t>
        </r>
      </text>
    </comment>
    <comment ref="E134" authorId="2" shapeId="0" xr:uid="{D45B8933-ADE6-4369-943F-9CE71759CF6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Acciones de Comunicación y Difusión</t>
        </r>
      </text>
    </comment>
    <comment ref="F134" authorId="2" shapeId="0" xr:uid="{5DE3A5C4-62FF-4843-B71A-646E669F7F6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-Preparación Actividades Educativas</t>
        </r>
      </text>
    </comment>
    <comment ref="G134" authorId="2" shapeId="0" xr:uid="{B2540887-9803-4631-8402-9B2A25B9118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Entrevistas</t>
        </r>
      </text>
    </comment>
    <comment ref="H134" authorId="2" shapeId="0" xr:uid="{10EB6785-1664-479C-8258-EF85439351A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Investigación y Capacitación de RR.HH</t>
        </r>
      </text>
    </comment>
    <comment ref="B135" authorId="2" shapeId="0" xr:uid="{88E2CA58-CCCA-4788-81B7-D847FF30FCE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5" authorId="2" shapeId="0" xr:uid="{58E74C81-8A53-430C-9E87-FC2DFB3615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Reuniones De Gestión</t>
        </r>
      </text>
    </comment>
    <comment ref="D135" authorId="2" shapeId="0" xr:uid="{1323B611-9919-4CD2-BF03-88BB8CDA96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Reuniones Masivas de Gestión</t>
        </r>
      </text>
    </comment>
    <comment ref="E135" authorId="2" shapeId="0" xr:uid="{646E1C06-BB3E-4209-A0C6-A5A98E19F53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EnEstablecimientos Educación - Acciones de Comunicación y Difusión</t>
        </r>
      </text>
    </comment>
    <comment ref="F135" authorId="2" shapeId="0" xr:uid="{58930193-A5D5-475D-AA29-01C562D02E3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-Preparación Actividades Educativas</t>
        </r>
      </text>
    </comment>
    <comment ref="G135" authorId="2" shapeId="0" xr:uid="{9309825A-68CB-4F9E-BFC7-977F9D21EA7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Entrevistas</t>
        </r>
      </text>
    </comment>
    <comment ref="H135" authorId="2" shapeId="0" xr:uid="{2E6B88CC-4111-41B9-942C-3E62459EFD5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Investigación y Capacitación de RR.HH</t>
        </r>
      </text>
    </comment>
    <comment ref="B136" authorId="2" shapeId="0" xr:uid="{BEB779F8-0B08-44F8-A685-1159CAA9A81C}">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6" authorId="2" shapeId="0" xr:uid="{9968F577-F903-42FB-AC44-5E92D0B258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Reuniones De Gestión</t>
        </r>
      </text>
    </comment>
    <comment ref="D136" authorId="2" shapeId="0" xr:uid="{DB4ABF5A-D9F9-41DF-B69D-C340355A191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Reuniones Masivas de Gestión</t>
        </r>
      </text>
    </comment>
    <comment ref="E136" authorId="2" shapeId="0" xr:uid="{6C291A91-0F07-4D55-9D2E-E0F470958D1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Acciones de Comunicación y Difusión</t>
        </r>
      </text>
    </comment>
    <comment ref="F136" authorId="2" shapeId="0" xr:uid="{30E3FDE7-2380-4DE2-8F11-7C0442AA0DF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Oficina Intercultural -Preparación Actividades Educativas</t>
        </r>
      </text>
    </comment>
    <comment ref="G136" authorId="2" shapeId="0" xr:uid="{1587EABC-CBB1-4F30-8686-22ED98297D6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Entrevistas</t>
        </r>
      </text>
    </comment>
    <comment ref="H136" authorId="2" shapeId="0" xr:uid="{659E6F04-4E68-40A2-9AFF-DAF8DFBB5C9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Investigación y Capacitación de RR.HH</t>
        </r>
      </text>
    </comment>
    <comment ref="B137" authorId="2" shapeId="0" xr:uid="{14D22283-BF6B-4F28-974C-2CB24FE7ED17}">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7" authorId="2" shapeId="0" xr:uid="{59FEF27F-DFC3-4F98-92B7-6396C46F64B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De Gestión</t>
        </r>
      </text>
    </comment>
    <comment ref="D137" authorId="2" shapeId="0" xr:uid="{2A1D925E-67D7-493F-9759-F48743C754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Masivas de Gestión</t>
        </r>
      </text>
    </comment>
    <comment ref="E137" authorId="2" shapeId="0" xr:uid="{F4415137-8931-45CE-B1C7-B6EE56EE69C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Acciones de Comunicación y Difusión</t>
        </r>
      </text>
    </comment>
    <comment ref="F137" authorId="2" shapeId="0" xr:uid="{24612830-0BCF-476F-B914-7F39148BC09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-Preparación Actividades Educativas</t>
        </r>
      </text>
    </comment>
    <comment ref="G137" authorId="2" shapeId="0" xr:uid="{241E256B-BA31-4405-86D9-5858278784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Entrevistas</t>
        </r>
      </text>
    </comment>
    <comment ref="H137" authorId="2" shapeId="0" xr:uid="{49B5138E-95FF-41AD-9D13-394B6C6BC84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Investigación y Capacitación de RR.HH</t>
        </r>
      </text>
    </comment>
    <comment ref="C139" authorId="3" shapeId="0" xr:uid="{B37B7DBE-5341-482A-9209-EB9CA155C1ED}">
      <text>
        <r>
          <rPr>
            <sz val="9"/>
            <color indexed="81"/>
            <rFont val="Tahoma"/>
            <family val="2"/>
          </rPr>
          <t xml:space="preserve">Sumatoria participantes que fueron registrados en las actividades 
</t>
        </r>
      </text>
    </comment>
    <comment ref="B140" authorId="3" shapeId="0" xr:uid="{83000609-A0A7-44BD-8D87-35937D072B63}">
      <text>
        <r>
          <rPr>
            <sz val="9"/>
            <color indexed="81"/>
            <rFont val="Tahoma"/>
            <family val="2"/>
          </rPr>
          <t xml:space="preserve">Es la Sumatoria de todas la Actividades según Estrategias, Espacios o Líneas de Acción en Común
</t>
        </r>
      </text>
    </comment>
    <comment ref="D140" authorId="3" shapeId="0" xr:uid="{77D5476E-B212-4778-9FF3-2CC792314F3D}">
      <text>
        <r>
          <rPr>
            <sz val="9"/>
            <color indexed="81"/>
            <rFont val="Tahoma"/>
            <family val="2"/>
          </rPr>
          <t xml:space="preserve">
Este dato aparecerá  luego de que en la atención registrada en Modulo Atención / Registro Atención Grupal.</t>
        </r>
        <r>
          <rPr>
            <b/>
            <sz val="9"/>
            <color indexed="81"/>
            <rFont val="Tahoma"/>
            <family val="2"/>
          </rPr>
          <t xml:space="preserve">
</t>
        </r>
        <r>
          <rPr>
            <sz val="9"/>
            <color indexed="81"/>
            <rFont val="Tahoma"/>
            <family val="2"/>
          </rPr>
          <t>Registre la actividad</t>
        </r>
        <r>
          <rPr>
            <b/>
            <sz val="9"/>
            <color indexed="81"/>
            <rFont val="Tahoma"/>
            <family val="2"/>
          </rPr>
          <t xml:space="preserve">
Talleres Grupales P. Espacios Amigables - Espacios comunitarios - Actividad Fisica </t>
        </r>
      </text>
    </comment>
    <comment ref="E140" authorId="3" shapeId="0" xr:uid="{9E349524-03F9-4662-8751-D4D177FFA68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Alimentación 
</t>
        </r>
      </text>
    </comment>
    <comment ref="F140" authorId="3" shapeId="0" xr:uid="{894A5412-440A-4EC4-B999-5690B9D83B40}">
      <text>
        <r>
          <rPr>
            <sz val="9"/>
            <color indexed="81"/>
            <rFont val="Tahoma"/>
            <family val="2"/>
          </rPr>
          <t xml:space="preserve">Este dato aparecerá  luego de que en la atención registrada en Modulo Atención / Registro Atención Grupal.
</t>
        </r>
        <r>
          <rPr>
            <b/>
            <sz val="9"/>
            <color indexed="81"/>
            <rFont val="Tahoma"/>
            <family val="2"/>
          </rPr>
          <t>Talleres Grupales P. Espacios Amigables - Espacios comunitarios - Ambiente libre de humo de tabaco</t>
        </r>
        <r>
          <rPr>
            <sz val="9"/>
            <color indexed="81"/>
            <rFont val="Tahoma"/>
            <family val="2"/>
          </rPr>
          <t xml:space="preserve">
</t>
        </r>
      </text>
    </comment>
    <comment ref="G140" authorId="3" shapeId="0" xr:uid="{4D0C684C-8E14-4EC6-9ECD-6813950C5F8E}">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Factores Protectores Psicosociales
</t>
        </r>
        <r>
          <rPr>
            <sz val="9"/>
            <color indexed="81"/>
            <rFont val="Tahoma"/>
            <family val="2"/>
          </rPr>
          <t xml:space="preserve">
</t>
        </r>
      </text>
    </comment>
    <comment ref="H140" authorId="3" shapeId="0" xr:uid="{5AF87EBE-8913-491C-92AE-82BC20DBC787}">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Prevención Consumo de Alcohol y Otras Drogas</t>
        </r>
        <r>
          <rPr>
            <sz val="9"/>
            <color indexed="81"/>
            <rFont val="Tahoma"/>
            <family val="2"/>
          </rPr>
          <t xml:space="preserve">
</t>
        </r>
      </text>
    </comment>
    <comment ref="I140" authorId="3" shapeId="0" xr:uid="{C4117151-9956-435F-9D36-23478674DD42}">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Salud Sexual y Prevención de VIH/SIDA e ITS</t>
        </r>
        <r>
          <rPr>
            <sz val="9"/>
            <color indexed="81"/>
            <rFont val="Tahoma"/>
            <family val="2"/>
          </rPr>
          <t xml:space="preserve">
</t>
        </r>
      </text>
    </comment>
    <comment ref="J140" authorId="3" shapeId="0" xr:uid="{740435E3-A300-4002-BA27-D6224846D22B}">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Espacios comunitarios - Otros Tipos de Talleres </t>
        </r>
        <r>
          <rPr>
            <sz val="9"/>
            <color indexed="81"/>
            <rFont val="Tahoma"/>
            <family val="2"/>
          </rPr>
          <t xml:space="preserve">
</t>
        </r>
      </text>
    </comment>
    <comment ref="B141" authorId="3" shapeId="0" xr:uid="{82CF93F1-F54A-4A67-8484-AE45F0A7B1CC}">
      <text>
        <r>
          <rPr>
            <sz val="9"/>
            <color indexed="81"/>
            <rFont val="Tahoma"/>
            <family val="2"/>
          </rPr>
          <t xml:space="preserve">
Es la Sumatoria de todas la Actividades según Estrategias, Espacios o Líneas de Acción en Común
</t>
        </r>
      </text>
    </comment>
    <comment ref="D141" authorId="3" shapeId="0" xr:uid="{A3DFFCB3-4055-444A-95F0-28B034390594}">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Establecimientos Educacionales - Actividad Fisica </t>
        </r>
        <r>
          <rPr>
            <sz val="9"/>
            <color indexed="81"/>
            <rFont val="Tahoma"/>
            <family val="2"/>
          </rPr>
          <t xml:space="preserve">
</t>
        </r>
      </text>
    </comment>
    <comment ref="E141" authorId="3" shapeId="0" xr:uid="{0DA5946F-B62C-4745-A8C2-8CA2B5A0AD5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Alimentación </t>
        </r>
        <r>
          <rPr>
            <sz val="9"/>
            <color indexed="81"/>
            <rFont val="Tahoma"/>
            <family val="2"/>
          </rPr>
          <t xml:space="preserve">
</t>
        </r>
      </text>
    </comment>
    <comment ref="F141" authorId="3" shapeId="0" xr:uid="{E2357CFF-E6E0-49BF-849A-BE83D125633B}">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Ambiente libre de humo de tabaco</t>
        </r>
        <r>
          <rPr>
            <sz val="9"/>
            <color indexed="81"/>
            <rFont val="Tahoma"/>
            <family val="2"/>
          </rPr>
          <t xml:space="preserve">
</t>
        </r>
      </text>
    </comment>
    <comment ref="G141" authorId="3" shapeId="0" xr:uid="{30EB091A-9FBB-4F3E-8AF2-6F40E32AE06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Factores Protectores Psicosociales</t>
        </r>
        <r>
          <rPr>
            <sz val="9"/>
            <color indexed="81"/>
            <rFont val="Tahoma"/>
            <family val="2"/>
          </rPr>
          <t xml:space="preserve">
</t>
        </r>
      </text>
    </comment>
    <comment ref="H141" authorId="3" shapeId="0" xr:uid="{6FA73897-ED8B-42C3-BFA9-443906EC7528}">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Prevención Consumo de Alcohol y Otras Drogas
</t>
        </r>
      </text>
    </comment>
    <comment ref="I141" authorId="3" shapeId="0" xr:uid="{ACCE7ED7-F41B-4F7D-A1DA-D7BEBC406C93}">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Establecimientos Educacionales - Salud Sexual y Prevención de VIH/SIDA e ITS</t>
        </r>
        <r>
          <rPr>
            <sz val="9"/>
            <color indexed="81"/>
            <rFont val="Tahoma"/>
            <family val="2"/>
          </rPr>
          <t xml:space="preserve">
</t>
        </r>
      </text>
    </comment>
    <comment ref="J141" authorId="3" shapeId="0" xr:uid="{C73F47DC-959F-4448-9D5E-4BC91EE2EC6A}">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Otros Tipos de Talleres </t>
        </r>
        <r>
          <rPr>
            <sz val="9"/>
            <color indexed="81"/>
            <rFont val="Tahoma"/>
            <family val="2"/>
          </rPr>
          <t xml:space="preserve">
</t>
        </r>
      </text>
    </comment>
    <comment ref="B142" authorId="3" shapeId="0" xr:uid="{EE2C5921-5EA1-4BB2-9088-BA810CA66774}">
      <text>
        <r>
          <rPr>
            <sz val="9"/>
            <color indexed="81"/>
            <rFont val="Tahoma"/>
            <family val="2"/>
          </rPr>
          <t xml:space="preserve">
Es la Sumatoria de todas la Actividades según Estrategias, Espacios o Líneas de Acción en Común
</t>
        </r>
      </text>
    </comment>
    <comment ref="D142" authorId="3" shapeId="0" xr:uid="{90868DFC-F5CB-4639-B9EB-649B0A1A6D28}">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Actividad Fisica </t>
        </r>
        <r>
          <rPr>
            <sz val="9"/>
            <color indexed="81"/>
            <rFont val="Tahoma"/>
            <family val="2"/>
          </rPr>
          <t xml:space="preserve">
</t>
        </r>
      </text>
    </comment>
    <comment ref="E142" authorId="3" shapeId="0" xr:uid="{575938D0-16BD-43CC-B643-3A6F69B0E678}">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Alimentación </t>
        </r>
        <r>
          <rPr>
            <sz val="9"/>
            <color indexed="81"/>
            <rFont val="Tahoma"/>
            <family val="2"/>
          </rPr>
          <t xml:space="preserve">
</t>
        </r>
      </text>
    </comment>
    <comment ref="F142" authorId="3" shapeId="0" xr:uid="{12AE17F4-1ECA-43E8-9C15-DF0D7C7263F6}">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Ambiente libre de humo de tabaco</t>
        </r>
        <r>
          <rPr>
            <sz val="9"/>
            <color indexed="81"/>
            <rFont val="Tahoma"/>
            <family val="2"/>
          </rPr>
          <t xml:space="preserve">
</t>
        </r>
      </text>
    </comment>
    <comment ref="G142" authorId="3" shapeId="0" xr:uid="{DFF2CBC4-3084-4735-BD59-C7470ED2A2FE}">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Centros de Salud - Factores Protectores Psicosociales</t>
        </r>
      </text>
    </comment>
    <comment ref="H142" authorId="3" shapeId="0" xr:uid="{90CDC2E2-75D4-4EE4-869C-3509BEC1B1E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Prevención Consumo de Alcohol y Otras Drogas</t>
        </r>
        <r>
          <rPr>
            <sz val="9"/>
            <color indexed="81"/>
            <rFont val="Tahoma"/>
            <family val="2"/>
          </rPr>
          <t xml:space="preserve">
</t>
        </r>
      </text>
    </comment>
    <comment ref="I142" authorId="3" shapeId="0" xr:uid="{54D45795-EE25-441F-B7DC-50DB1AD97A67}">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Salud Sexual y Prevención de VIH/SIDA e ITS</t>
        </r>
        <r>
          <rPr>
            <sz val="9"/>
            <color indexed="81"/>
            <rFont val="Tahoma"/>
            <family val="2"/>
          </rPr>
          <t xml:space="preserve">
</t>
        </r>
      </text>
    </comment>
    <comment ref="J142" authorId="3" shapeId="0" xr:uid="{D3E85617-1A0E-4349-9E00-9B1F43577109}">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Otros Tipos de Talleres</t>
        </r>
        <r>
          <rPr>
            <sz val="9"/>
            <color indexed="81"/>
            <rFont val="Tahoma"/>
            <family val="2"/>
          </rPr>
          <t xml:space="preserve"> 
</t>
        </r>
      </text>
    </comment>
    <comment ref="L144" authorId="6" shapeId="0" xr:uid="{CF48A8A0-9D9B-4C79-A742-3680F294274E}">
      <text>
        <r>
          <rPr>
            <b/>
            <sz val="9"/>
            <color indexed="81"/>
            <rFont val="Tahoma"/>
            <family val="2"/>
          </rPr>
          <t xml:space="preserve">Sumatoria participantes que fueron registrados en las actividades 
</t>
        </r>
        <r>
          <rPr>
            <sz val="9"/>
            <color indexed="81"/>
            <rFont val="Tahoma"/>
            <family val="2"/>
          </rPr>
          <t xml:space="preserve">
</t>
        </r>
      </text>
    </comment>
    <comment ref="C146" authorId="2" shapeId="0" xr:uid="{E15C2F90-5B70-4C0C-ABFE-7F9A17294A1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6" authorId="2" shapeId="0" xr:uid="{26A10F84-22A9-41C3-BAF2-EF79AF91F9D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-Actividad Fisica- PRAIS
</t>
        </r>
      </text>
    </comment>
    <comment ref="E146" authorId="2" shapeId="0" xr:uid="{1C614680-8078-4999-BB20-C5295B7E72E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 - PRAIS</t>
        </r>
      </text>
    </comment>
    <comment ref="F146" authorId="2" shapeId="0" xr:uid="{46B44A43-90F8-4CBB-8251-0A98AD65D46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Tabaco-PRAIS</t>
        </r>
      </text>
    </comment>
    <comment ref="G146" authorId="2" shapeId="0" xr:uid="{BEBBBFD0-B35F-463C-A694-5016BF0882C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 - PRAIS</t>
        </r>
      </text>
    </comment>
    <comment ref="H146" authorId="2" shapeId="0" xr:uid="{18D77544-E4B6-45D2-8EDC-098264A6347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 - PRAIS</t>
        </r>
      </text>
    </comment>
    <comment ref="I146" authorId="2" shapeId="0" xr:uid="{F97C8B25-A385-4D35-A261-30BC28D79EE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 - PRAIS</t>
        </r>
      </text>
    </comment>
    <comment ref="J146" authorId="2" shapeId="0" xr:uid="{789CB6C6-A2CB-4CBB-915F-8335D4DE946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 - PRAIS</t>
        </r>
      </text>
    </comment>
    <comment ref="K146" authorId="2" shapeId="0" xr:uid="{F9FD05DC-0008-450A-8855-7E7C703FF87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 Chile Crece Contigo - PRAIS</t>
        </r>
      </text>
    </comment>
    <comment ref="C147" authorId="2" shapeId="0" xr:uid="{B521FFE6-8D95-47A9-B8A8-2D78CDED8F7A}">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7" authorId="2" shapeId="0" xr:uid="{6691B310-D64A-482B-ABE6-AAEBE494055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Actividad Fisica - PRAIS 
</t>
        </r>
      </text>
    </comment>
    <comment ref="E147" authorId="2" shapeId="0" xr:uid="{1B51CEBA-E559-4F18-8B1A-1C7AB8B19FA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 - PRAIS</t>
        </r>
      </text>
    </comment>
    <comment ref="F147" authorId="2" shapeId="0" xr:uid="{E4CB3AF7-26A0-47C4-8A14-C579AC83B19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 - PRAIS</t>
        </r>
      </text>
    </comment>
    <comment ref="G147" authorId="2" shapeId="0" xr:uid="{E9179A62-E947-409E-A3F2-17207308C19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 - PRAIS</t>
        </r>
      </text>
    </comment>
    <comment ref="H147" authorId="2" shapeId="0" xr:uid="{1B1C4688-6B1C-4109-9230-10421B8C3B7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 - PRAIS</t>
        </r>
      </text>
    </comment>
    <comment ref="I147" authorId="2" shapeId="0" xr:uid="{CFF616DE-3A8A-4C4F-9070-9BD688AF5A4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 - PRAIS</t>
        </r>
      </text>
    </comment>
    <comment ref="J147" authorId="2" shapeId="0" xr:uid="{8308DF54-082C-4B90-A461-F1C7306BB26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-Salud Sexual y Prevención de VIH/Sida e ITS - PRAIS </t>
        </r>
      </text>
    </comment>
    <comment ref="K147" authorId="2" shapeId="0" xr:uid="{C863F5E9-8A96-402C-B321-8B885680EAF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Chile Crece Contigo - PRAIS</t>
        </r>
      </text>
    </comment>
    <comment ref="C148" authorId="2" shapeId="0" xr:uid="{1E0F5C5E-B7FC-47E3-8DFF-76E35FAA78F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8" authorId="2" shapeId="0" xr:uid="{B6DB7DA4-23D5-4832-8C69-924FF3618E5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Actividad Fisica - PRAIS </t>
        </r>
      </text>
    </comment>
    <comment ref="E148" authorId="2" shapeId="0" xr:uid="{872B4461-A5C7-42A2-AABA-132086FB226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 - PRAIS</t>
        </r>
      </text>
    </comment>
    <comment ref="F148" authorId="2" shapeId="0" xr:uid="{056944E0-9332-4E5E-BF67-16EC31FD226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  - PRAIS</t>
        </r>
      </text>
    </comment>
    <comment ref="G148" authorId="2" shapeId="0" xr:uid="{0C802E3C-4CB2-4A15-963C-6AB0BFF46C3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-Factores Protectores Psicosociales-
Además debe tener check en alerta administrativa Ley 19.992 PRAIS. </t>
        </r>
      </text>
    </comment>
    <comment ref="H148" authorId="2" shapeId="0" xr:uid="{E5502BE3-EE4B-4F43-86D5-164598B8A9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 - PRAIS</t>
        </r>
      </text>
    </comment>
    <comment ref="I148" authorId="2" shapeId="0" xr:uid="{F8344E6B-1EC8-4780-9B34-037E55749A9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 - PRAIS</t>
        </r>
      </text>
    </comment>
    <comment ref="J148" authorId="2" shapeId="0" xr:uid="{85AFF372-F34E-4B80-AACE-6CD3331602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 - PRAIS</t>
        </r>
      </text>
    </comment>
    <comment ref="K148" authorId="2" shapeId="0" xr:uid="{BAE25C04-C2ED-44A5-9E35-25B393D8B2A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Chile Crece Contigo - PRAIS</t>
        </r>
      </text>
    </comment>
    <comment ref="C149" authorId="2" shapeId="0" xr:uid="{AE1764A0-17DA-48C7-A93B-EFAA70B51AC5}">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9" authorId="2" shapeId="0" xr:uid="{7FC43AF3-248E-4A5D-99A5-3CB6D0ADE24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 - PRAIS</t>
        </r>
      </text>
    </comment>
    <comment ref="E149" authorId="2" shapeId="0" xr:uid="{5952F448-4F0A-4323-9FFD-B701CBB504B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 - PRAIS</t>
        </r>
      </text>
    </comment>
    <comment ref="F149" authorId="2" shapeId="0" xr:uid="{7D1B4B73-1156-4613-8D41-3082DBB63BE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  - PRAIS</t>
        </r>
      </text>
    </comment>
    <comment ref="G149" authorId="2" shapeId="0" xr:uid="{0511FF90-8AE9-4A1A-ACA9-CCF1309F064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 - PRAIS</t>
        </r>
      </text>
    </comment>
    <comment ref="H149" authorId="2" shapeId="0" xr:uid="{166F1F4A-AE8E-4B5A-93D7-F0BA3AF4DE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 - PRAIS</t>
        </r>
      </text>
    </comment>
    <comment ref="I149" authorId="2" shapeId="0" xr:uid="{35862637-F0CA-4854-AF3A-8C06DBEEB4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 - PRAIS</t>
        </r>
      </text>
    </comment>
    <comment ref="J149" authorId="2" shapeId="0" xr:uid="{72E14A72-857D-4C8F-A150-4C928C72CB9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 - PRAIS</t>
        </r>
      </text>
    </comment>
    <comment ref="K149" authorId="2" shapeId="0" xr:uid="{6A738E4B-2B45-4E36-95E8-DEC739168AE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 - PRAIS</t>
        </r>
      </text>
    </comment>
    <comment ref="C150" authorId="2" shapeId="0" xr:uid="{B4A67883-02A4-4C40-B636-F881209ADBEA}">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0" authorId="2" shapeId="0" xr:uid="{3469FF4F-F360-494F-B152-796339B8AF0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Comunas, Comunidades -Actividad Física - PRAIS 
</t>
        </r>
      </text>
    </comment>
    <comment ref="E150" authorId="2" shapeId="0" xr:uid="{73FB4114-CBE2-4653-B1BF-C62763E6381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-Alimentación-PRAIS</t>
        </r>
      </text>
    </comment>
    <comment ref="F150" authorId="2" shapeId="0" xr:uid="{F235A630-86EA-47DD-9163-19FD3641AF4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  - PRAIS</t>
        </r>
      </text>
    </comment>
    <comment ref="G150" authorId="2" shapeId="0" xr:uid="{FB714BA7-880A-4ED8-9587-4F12A01269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 - PRAIS</t>
        </r>
      </text>
    </comment>
    <comment ref="H150" authorId="2" shapeId="0" xr:uid="{F1BB535A-5D0B-4D58-AE73-46A0BA50096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 - PRAIS</t>
        </r>
      </text>
    </comment>
    <comment ref="I150" authorId="2" shapeId="0" xr:uid="{23F09D97-2D97-497F-97C5-48AC59FD074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 PRAIS</t>
        </r>
      </text>
    </comment>
    <comment ref="J150" authorId="2" shapeId="0" xr:uid="{1250591F-B334-4ED1-820B-C53A22E57B5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 - PRAIS</t>
        </r>
      </text>
    </comment>
    <comment ref="K150" authorId="2" shapeId="0" xr:uid="{4E472A89-4A8F-4B4F-B448-61E8E6E42F7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 - PRAIS</t>
        </r>
      </text>
    </comment>
    <comment ref="C151" authorId="2" shapeId="0" xr:uid="{3FF76101-D5C7-4458-87AF-26596B224E4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1" authorId="2" shapeId="0" xr:uid="{B9233BBE-42D2-4087-B595-77C0EB04EE3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-Actividad Física - PRAIS
. </t>
        </r>
      </text>
    </comment>
    <comment ref="E151" authorId="2" shapeId="0" xr:uid="{3D13C325-9294-4657-A0E5-85F34F31682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-Alimentación-PRAIS</t>
        </r>
      </text>
    </comment>
    <comment ref="F151" authorId="2" shapeId="0" xr:uid="{534904EA-0EB4-4AFC-80B6-64766A2287C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  - PRAIS</t>
        </r>
      </text>
    </comment>
    <comment ref="G151" authorId="2" shapeId="0" xr:uid="{78D6E8F1-92C1-4AB5-950F-92D1E6934CF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Psicosociales - PRAIS </t>
        </r>
      </text>
    </comment>
    <comment ref="H151" authorId="2" shapeId="0" xr:uid="{0CCDA59B-1355-47B0-AFC2-B7ED05736DA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Ambientales - PRAIS </t>
        </r>
      </text>
    </comment>
    <comment ref="I151" authorId="2" shapeId="0" xr:uid="{BA365A34-D674-4B36-A7C2-DFC1D634548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 PRAIS</t>
        </r>
      </text>
    </comment>
    <comment ref="J151" authorId="2" shapeId="0" xr:uid="{B79004D6-F4A8-4053-897D-7FC57A7FDDD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 - PRAIS</t>
        </r>
      </text>
    </comment>
    <comment ref="K151" authorId="2" shapeId="0" xr:uid="{CF8C0F82-DC4C-48D5-BD13-DEDC805C8C7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 - PRAIS</t>
        </r>
      </text>
    </comment>
    <comment ref="C152" authorId="2" shapeId="0" xr:uid="{B67D408F-B0D1-4D9E-80B5-22198D64C27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2" authorId="2" shapeId="0" xr:uid="{A7998DFD-664D-4CA3-9D2B-1FF7E307A9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 - PRAIS</t>
        </r>
      </text>
    </comment>
    <comment ref="E152" authorId="2" shapeId="0" xr:uid="{EE15DDDD-43BB-4A80-98F4-C77E983C042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-Alimentación-PRAIS</t>
        </r>
      </text>
    </comment>
    <comment ref="F152" authorId="2" shapeId="0" xr:uid="{46EFE28F-B051-40AC-91F2-1B2F7164859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 PRAIS</t>
        </r>
      </text>
    </comment>
    <comment ref="G152" authorId="2" shapeId="0" xr:uid="{29DE4C15-316A-4AE9-A3A5-2C74A262EF1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 - PRAIS</t>
        </r>
      </text>
    </comment>
    <comment ref="H152" authorId="2" shapeId="0" xr:uid="{38193EB6-0ED7-4868-B680-A351022AE21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 - PRAIS</t>
        </r>
      </text>
    </comment>
    <comment ref="I152" authorId="2" shapeId="0" xr:uid="{559AC233-3492-481D-A181-93D82A60F89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 PRAIS</t>
        </r>
      </text>
    </comment>
    <comment ref="J152" authorId="2" shapeId="0" xr:uid="{4AEBD0D9-997D-402D-8981-7B27A416C1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 - PRAIS</t>
        </r>
      </text>
    </comment>
    <comment ref="K152" authorId="2" shapeId="0" xr:uid="{8F4EFD7B-FC88-4B53-83E1-0B337B241E3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 - PRAIS</t>
        </r>
      </text>
    </comment>
    <comment ref="C153" authorId="2" shapeId="0" xr:uid="{B2EA7693-A0EC-409A-83E5-BFA5AD218528}">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3" authorId="2" shapeId="0" xr:uid="{EE82B94A-01B9-4161-A22A-F7B0A8A34B1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 - PRAIS</t>
        </r>
      </text>
    </comment>
    <comment ref="E153" authorId="2" shapeId="0" xr:uid="{4C95D451-ED3F-4BEB-A06D-4EE80324DD0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Alimentacion-PRAIS</t>
        </r>
      </text>
    </comment>
    <comment ref="F153" authorId="2" shapeId="0" xr:uid="{EF30EA12-98BD-45B6-A0E5-0AAD27F339E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  - PRAIS</t>
        </r>
      </text>
    </comment>
    <comment ref="G153" authorId="2" shapeId="0" xr:uid="{C53B7BDF-C1FB-4F67-9DFE-778704DFD9A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 - PRAIS</t>
        </r>
      </text>
    </comment>
    <comment ref="H153" authorId="2" shapeId="0" xr:uid="{D9A53803-8312-4EF9-908D-52A07AAD9B7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 - PRAIS</t>
        </r>
      </text>
    </comment>
    <comment ref="I153" authorId="2" shapeId="0" xr:uid="{9A47CDF1-0E86-4451-9B0D-070BCC2FE65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 PRAIS</t>
        </r>
      </text>
    </comment>
    <comment ref="J153" authorId="2" shapeId="0" xr:uid="{34856402-55F0-4BCF-A203-F91FD0B314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Establecimientos Educación - Salud Sexual y Prevención de VIH/Sida e ITS - PRAIS. </t>
        </r>
      </text>
    </comment>
    <comment ref="K153" authorId="2" shapeId="0" xr:uid="{C10E7D9D-41CF-4104-B0CD-133A2E31B3D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 - PRAIS</t>
        </r>
      </text>
    </comment>
    <comment ref="C154" authorId="2" shapeId="0" xr:uid="{D2C0F9D7-A77D-4BC3-BCBE-649A3CEC3F8E}">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4" authorId="2" shapeId="0" xr:uid="{E563AAB3-BECE-40B5-95C3-310D5102DE8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 PRAIS</t>
        </r>
      </text>
    </comment>
    <comment ref="E154" authorId="2" shapeId="0" xr:uid="{A3752325-79F7-48C7-A25C-1899CBE301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-Alimentación - PRAIS </t>
        </r>
      </text>
    </comment>
    <comment ref="F154" authorId="2" shapeId="0" xr:uid="{34240F03-563F-4268-81D7-E6291D8E2D4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  - PRAIS</t>
        </r>
      </text>
    </comment>
    <comment ref="G154" authorId="2" shapeId="0" xr:uid="{3F55E5FF-CD83-4776-9D07-121707FC80C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 - PRAIS</t>
        </r>
      </text>
    </comment>
    <comment ref="H154" authorId="2" shapeId="0" xr:uid="{C6DE29AA-F63E-4837-8921-84EB93924EA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 - - PRAIS</t>
        </r>
      </text>
    </comment>
    <comment ref="I154" authorId="2" shapeId="0" xr:uid="{6416D60B-DF8A-43A2-A7DA-D1DA81D97F0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  Derechos Humanos - PRAIS. </t>
        </r>
      </text>
    </comment>
    <comment ref="J154" authorId="2" shapeId="0" xr:uid="{5FD966EC-5685-456C-9F0E-DB80A3B4200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 - PRAIS</t>
        </r>
      </text>
    </comment>
    <comment ref="K154" authorId="2" shapeId="0" xr:uid="{93E2C309-AFDE-4045-9C9D-05100E7878E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 - PRAIS</t>
        </r>
      </text>
    </comment>
    <comment ref="C155" authorId="2" shapeId="0" xr:uid="{252BCA9E-14C0-46A1-82D6-09BA33351045}">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5" authorId="2" shapeId="0" xr:uid="{53551D83-EF12-4102-A24E-B22801028C8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 - PRAIS</t>
        </r>
      </text>
    </comment>
    <comment ref="E155" authorId="2" shapeId="0" xr:uid="{29E24FE2-79F0-4B78-85AF-6C9614E82C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 PRAIS</t>
        </r>
      </text>
    </comment>
    <comment ref="F155" authorId="2" shapeId="0" xr:uid="{6F93AFC8-BAB5-41BF-BABE-55678042E1A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  - PRAIS</t>
        </r>
      </text>
    </comment>
    <comment ref="G155" authorId="2" shapeId="0" xr:uid="{1A62795D-0CE9-409F-9F45-A029AEF63C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 - PRAIS</t>
        </r>
      </text>
    </comment>
    <comment ref="H155" authorId="2" shapeId="0" xr:uid="{81E7CA6B-66A3-474F-9FB5-3F361B76BC9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 - PRAIS</t>
        </r>
      </text>
    </comment>
    <comment ref="I155" authorId="2" shapeId="0" xr:uid="{DFE0107F-8611-496D-ACFD-9210727BD2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Derechos Humanos - PRAIS. 
</t>
        </r>
      </text>
    </comment>
    <comment ref="J155" authorId="2" shapeId="0" xr:uid="{C3094DC9-AC2E-4585-A1C6-091FA47AC20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Salud Sexual y Prevención de VIH/Sida e ITS - PRAIS. </t>
        </r>
      </text>
    </comment>
    <comment ref="K155" authorId="2" shapeId="0" xr:uid="{B8DE6EAD-233C-457D-AA65-1D892D9F87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 - PRAIS</t>
        </r>
      </text>
    </comment>
    <comment ref="C156" authorId="2" shapeId="0" xr:uid="{ADA48B3C-B3D5-4FE1-AFEA-3B89FA6F1CC3}">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6" authorId="2" shapeId="0" xr:uid="{CECB276C-9089-446D-8A99-17E6BC75FEC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 - PRAIS</t>
        </r>
      </text>
    </comment>
    <comment ref="E156" authorId="2" shapeId="0" xr:uid="{3F49799F-7572-4CAD-9B9A-4C31BE8E5C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-Alimentación-PRAIS</t>
        </r>
      </text>
    </comment>
    <comment ref="F156" authorId="2" shapeId="0" xr:uid="{790E349F-0218-42C2-9576-DF52898BA97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  - PRAIS</t>
        </r>
      </text>
    </comment>
    <comment ref="G156" authorId="2" shapeId="0" xr:uid="{9C3C86D3-F3DB-47DB-A774-B1A8284E43E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 - PRAIS</t>
        </r>
      </text>
    </comment>
    <comment ref="H156" authorId="2" shapeId="0" xr:uid="{552F261C-BA83-446B-BD88-50C3F5DA172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 - PRAIS</t>
        </r>
      </text>
    </comment>
    <comment ref="I156" authorId="2" shapeId="0" xr:uid="{52129CF7-2715-410B-AFAC-929CF58BB9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 - PRAIS</t>
        </r>
      </text>
    </comment>
    <comment ref="J156" authorId="2" shapeId="0" xr:uid="{07A2F2F7-9249-4E62-9733-BA2F60FA5E1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 - PRAIS</t>
        </r>
      </text>
    </comment>
    <comment ref="K156" authorId="2" shapeId="0" xr:uid="{ACCE07C0-B711-43BB-BFBE-BE5741160CD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 - PRAIS</t>
        </r>
      </text>
    </comment>
    <comment ref="C157" authorId="2" shapeId="0" xr:uid="{F5600A15-E128-400F-B780-E147A03075AE}">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7" authorId="2" shapeId="0" xr:uid="{4647B8CB-F71E-4DC1-AA79-E992148ACA0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 - PRAIS</t>
        </r>
      </text>
    </comment>
    <comment ref="E157" authorId="2" shapeId="0" xr:uid="{B6A6F743-4A78-4E59-B749-01C0EB17F3A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Alimentacion-PRAIS</t>
        </r>
      </text>
    </comment>
    <comment ref="F157" authorId="2" shapeId="0" xr:uid="{DCF08F4E-AA9D-4BA8-BBED-E5B1DC2FE84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  - PRAIS</t>
        </r>
      </text>
    </comment>
    <comment ref="G157" authorId="2" shapeId="0" xr:uid="{4E83D457-5D6B-4B09-B597-BD3C83C7D95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 - PRAIS</t>
        </r>
      </text>
    </comment>
    <comment ref="H157" authorId="2" shapeId="0" xr:uid="{9748E06A-E823-4DBD-9BFD-729729305D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 - PRAIS</t>
        </r>
      </text>
    </comment>
    <comment ref="I157" authorId="2" shapeId="0" xr:uid="{B68E09EC-E61B-448D-8814-D2E3A18B12E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 PRAIS</t>
        </r>
      </text>
    </comment>
    <comment ref="J157" authorId="2" shapeId="0" xr:uid="{BFA9F444-6F6E-4C9E-A792-842A06DBCF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 - PRAIS</t>
        </r>
      </text>
    </comment>
    <comment ref="K157" authorId="2" shapeId="0" xr:uid="{6D3DC44D-CB76-4CE3-AFD3-00F56090976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Establecimientos Educación - Chile Crece Contigo - PRAIS </t>
        </r>
      </text>
    </comment>
    <comment ref="C158" authorId="2" shapeId="0" xr:uid="{CB5819FE-1094-4F4B-83DB-77EB4DBDD81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8" authorId="2" shapeId="0" xr:uid="{F419F352-DE40-4BDF-8B39-62D574970B5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 - PRAIS</t>
        </r>
      </text>
    </comment>
    <comment ref="E158" authorId="2" shapeId="0" xr:uid="{9A31A664-238B-4D9C-B7D2-4E567F4201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-Alimentación-PRAIS</t>
        </r>
      </text>
    </comment>
    <comment ref="F158" authorId="2" shapeId="0" xr:uid="{BF714194-B549-48B9-964A-79DBF2C5A09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  - PRAIS</t>
        </r>
      </text>
    </comment>
    <comment ref="G158" authorId="2" shapeId="0" xr:uid="{E1A1708E-A790-4DB5-8755-C444C0F7A1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 - PRAIS</t>
        </r>
      </text>
    </comment>
    <comment ref="H158" authorId="2" shapeId="0" xr:uid="{B086449C-0D01-4882-BBCA-2628F2D110C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 - PRAIS</t>
        </r>
      </text>
    </comment>
    <comment ref="I158" authorId="2" shapeId="0" xr:uid="{C9F71E9C-BF70-471A-8A49-371F490A3C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 - PRAIS</t>
        </r>
      </text>
    </comment>
    <comment ref="J158" authorId="2" shapeId="0" xr:uid="{77C45EEB-AC75-4818-8310-FED580246A3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 - PRAIS</t>
        </r>
      </text>
    </comment>
    <comment ref="K158" authorId="2" shapeId="0" xr:uid="{49CAA720-2EE2-4B26-8C6F-947E725B05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 - PRAIS</t>
        </r>
      </text>
    </comment>
    <comment ref="C159" authorId="2" shapeId="0" xr:uid="{FFFB263E-C97D-474C-9A06-7C5460B93DB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9" authorId="2" shapeId="0" xr:uid="{AD50C482-4F3B-4723-A17A-12F3D21A3436}">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 - PRAIS</t>
        </r>
      </text>
    </comment>
    <comment ref="E159" authorId="2" shapeId="0" xr:uid="{ED213DBC-C3CC-469D-A3FE-3ECA2E5699F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APS/Diferenciado-Alimentación-PRAIS</t>
        </r>
      </text>
    </comment>
    <comment ref="F159" authorId="2" shapeId="0" xr:uid="{B50C67A1-4C16-4098-AF13-C500BFB3E77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  - PRAIS</t>
        </r>
      </text>
    </comment>
    <comment ref="G159" authorId="2" shapeId="0" xr:uid="{30F9FC21-F005-400C-A98B-BC4B3637223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 - PRAIS</t>
        </r>
      </text>
    </comment>
    <comment ref="H159" authorId="2" shapeId="0" xr:uid="{F2DBE6E8-9EE0-4AF1-B69B-54EBFBCF9A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 - PRAIS</t>
        </r>
      </text>
    </comment>
    <comment ref="I159" authorId="2" shapeId="0" xr:uid="{CAC5D765-8046-4E8D-A667-35EB96E3C5A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 - PRAIS</t>
        </r>
      </text>
    </comment>
    <comment ref="J159" authorId="2" shapeId="0" xr:uid="{B8424748-6B05-4C91-865A-79BD7F15F6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 - PRAIS</t>
        </r>
      </text>
    </comment>
    <comment ref="K159" authorId="2" shapeId="0" xr:uid="{59212A91-C939-426A-BC07-756C86AA8F4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 - PRAIS</t>
        </r>
      </text>
    </comment>
    <comment ref="C160" authorId="2" shapeId="0" xr:uid="{A06764FB-5D75-4727-8075-CA95A5971DCD}">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0" authorId="2" shapeId="0" xr:uid="{9C143131-F7B3-448F-A24D-E8A027EB890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 - PRAIS</t>
        </r>
      </text>
    </comment>
    <comment ref="E160" authorId="2" shapeId="0" xr:uid="{28109473-6C33-4B03-A1CC-A3E23655E58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-Alimentación-PRAIS</t>
        </r>
      </text>
    </comment>
    <comment ref="F160" authorId="2" shapeId="0" xr:uid="{CE9D8701-B959-4A48-A885-8A2DF5C7750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  - PRAIS</t>
        </r>
      </text>
    </comment>
    <comment ref="G160" authorId="2" shapeId="0" xr:uid="{CC0676FC-0C23-48A6-990B-634AAD10327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 - PRAIS</t>
        </r>
      </text>
    </comment>
    <comment ref="H160" authorId="2" shapeId="0" xr:uid="{BD8DEB42-D84D-45D5-B284-11CFE3E905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 - PRAIS</t>
        </r>
      </text>
    </comment>
    <comment ref="I160" authorId="2" shapeId="0" xr:uid="{6745B4D2-C8AA-4226-84FD-2FF4670AC9A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 - PRAIS</t>
        </r>
      </text>
    </comment>
    <comment ref="J160" authorId="2" shapeId="0" xr:uid="{E0EDCC6E-D81D-4316-813A-15EBD96ADD7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 - PRAIS</t>
        </r>
      </text>
    </comment>
    <comment ref="K160" authorId="2" shapeId="0" xr:uid="{5C3F26D3-4E9B-4A42-BCF0-61C7A9EC377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 - PRAIS</t>
        </r>
      </text>
    </comment>
    <comment ref="C161" authorId="2" shapeId="0" xr:uid="{E253CEFF-E2F5-4B9A-B253-9A96DAE5480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1" authorId="2" shapeId="0" xr:uid="{1A9ACC0D-CD44-48B7-84E3-11DC792DEB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 - PRAIS</t>
        </r>
      </text>
    </comment>
    <comment ref="E161" authorId="2" shapeId="0" xr:uid="{0C8EA7E8-E1EC-486F-B7C9-979EBCA5A0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Alimentacion-PRAIS</t>
        </r>
      </text>
    </comment>
    <comment ref="F161" authorId="2" shapeId="0" xr:uid="{D83B6067-FC3C-4F86-AB97-59A3B0A130C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  - PRAIS</t>
        </r>
      </text>
    </comment>
    <comment ref="G161" authorId="2" shapeId="0" xr:uid="{9527F4AE-1ABD-4EDC-BC89-4A5EFC3B8E1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 - PRAIS</t>
        </r>
      </text>
    </comment>
    <comment ref="H161" authorId="2" shapeId="0" xr:uid="{748B85FF-9C18-490C-8787-F80049A063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 - PRAIS</t>
        </r>
      </text>
    </comment>
    <comment ref="I161" authorId="2" shapeId="0" xr:uid="{D7E524A6-55F1-42E0-817C-B8AF51CDDFF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 - PRAIS</t>
        </r>
      </text>
    </comment>
    <comment ref="J161" authorId="2" shapeId="0" xr:uid="{E5946F79-3045-4DAF-B68D-AB6B9C22EC7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 - PRAIS</t>
        </r>
      </text>
    </comment>
    <comment ref="K161" authorId="2" shapeId="0" xr:uid="{4A78F464-3221-44AF-A340-2ED8CC8D86D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 - PRAIS</t>
        </r>
      </text>
    </comment>
    <comment ref="B165" authorId="7" shapeId="0" xr:uid="{587D3D7D-7077-4698-B705-D33A53F4067F}">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 - PRAIS</t>
        </r>
      </text>
    </comment>
    <comment ref="B166" authorId="7" shapeId="0" xr:uid="{345CA9DC-C5A7-4053-A994-D7623E3ED77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 - PRAIS</t>
        </r>
        <r>
          <rPr>
            <sz val="9"/>
            <color indexed="81"/>
            <rFont val="Tahoma"/>
            <family val="2"/>
          </rPr>
          <t xml:space="preserve">
</t>
        </r>
      </text>
    </comment>
    <comment ref="B167" authorId="7" shapeId="0" xr:uid="{5DB35BED-BB33-4303-B03B-42409AB8F227}">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 - PRAIS</t>
        </r>
        <r>
          <rPr>
            <sz val="9"/>
            <color indexed="81"/>
            <rFont val="Tahoma"/>
            <family val="2"/>
          </rPr>
          <t xml:space="preserve">
</t>
        </r>
      </text>
    </comment>
    <comment ref="B168" authorId="8" shapeId="0" xr:uid="{543F0857-0348-4F91-938C-F6C998DAFF4B}">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Colaboración con Grupo de Autoayuda - PRAIS
</t>
        </r>
      </text>
    </comment>
    <comment ref="B169" authorId="9" shapeId="0" xr:uid="{4EFDBAD6-AFE6-47EE-8549-BAD2E746E45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 PRAIS
</t>
        </r>
        <r>
          <rPr>
            <sz val="9"/>
            <color indexed="81"/>
            <rFont val="Tahoma"/>
            <family val="2"/>
          </rPr>
          <t xml:space="preserve">
</t>
        </r>
      </text>
    </comment>
    <comment ref="B170" authorId="9" shapeId="0" xr:uid="{229B6596-6DAE-4F3C-855C-792B1D83889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 PRAIS
</t>
        </r>
      </text>
    </comment>
    <comment ref="B171" authorId="9" shapeId="0" xr:uid="{6C473CBD-B11A-448B-BDAE-F54CDE8A5B01}">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Organizaciones Comunitarias Acompamiento Psicosocial - PRAIS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Natalia Arancibia</author>
    <author>azavala</author>
    <author>Cristian Astudillo</author>
    <author>Camila Puebla</author>
  </authors>
  <commentList>
    <comment ref="A12" authorId="0" shapeId="0" xr:uid="{2C27BDD2-D8D1-43AC-B62C-C89972FF8762}">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Trato</t>
        </r>
      </text>
    </comment>
    <comment ref="B12" authorId="1" shapeId="0" xr:uid="{29EC44BF-A043-41C2-B29A-D7F7E3A52BD4}">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13" authorId="1" shapeId="0" xr:uid="{2EA3F95B-09C7-4FF4-93BF-D7C475FC381C}">
      <text>
        <r>
          <rPr>
            <sz val="9"/>
            <color indexed="81"/>
            <rFont val="Tahoma"/>
            <family val="2"/>
          </rPr>
          <t xml:space="preserve">Este dato aparecerá  luego de que se registre en el modulo Atención / Registro de Atención Comunitaria
La actividad
</t>
        </r>
        <r>
          <rPr>
            <b/>
            <sz val="9"/>
            <color indexed="81"/>
            <rFont val="Tahoma"/>
            <family val="2"/>
          </rPr>
          <t>Reclamo por competencias Tecnicas.</t>
        </r>
      </text>
    </comment>
    <comment ref="B13" authorId="1" shapeId="0" xr:uid="{5B0ED260-3BB9-4994-B343-ECB493EC4408}">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competencias Tecnicas.</t>
        </r>
      </text>
    </comment>
    <comment ref="A14" authorId="0" shapeId="0" xr:uid="{216FED9A-0D97-4458-A0E5-578819D5CDD3}">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Infraestructura.</t>
        </r>
        <r>
          <rPr>
            <sz val="9"/>
            <color indexed="81"/>
            <rFont val="Tahoma"/>
            <family val="2"/>
          </rPr>
          <t xml:space="preserve">
</t>
        </r>
      </text>
    </comment>
    <comment ref="B14" authorId="1" shapeId="0" xr:uid="{59506E27-256B-4987-926F-FA2DB5B7B18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Infraestructura.</t>
        </r>
      </text>
    </comment>
    <comment ref="A15" authorId="1" shapeId="0" xr:uid="{0A2A6C82-F1B0-4237-825C-70FABBD38725}">
      <text>
        <r>
          <rPr>
            <sz val="9"/>
            <color indexed="81"/>
            <rFont val="Tahoma"/>
            <family val="2"/>
          </rPr>
          <t xml:space="preserve">Este dato aparecerá  luego de que se registre en el modulo Atención / Registro de Atención Comunitarial
Se registre la actividad
</t>
        </r>
        <r>
          <rPr>
            <b/>
            <sz val="9"/>
            <color indexed="81"/>
            <rFont val="Tahoma"/>
            <family val="2"/>
          </rPr>
          <t>Tiempo de Espera (En Sala de Espera)</t>
        </r>
      </text>
    </comment>
    <comment ref="B15" authorId="1" shapeId="0" xr:uid="{7CE5AB76-02AB-4F95-BD71-9B1BB9F7B20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(En Sala de Espera)</t>
        </r>
      </text>
    </comment>
    <comment ref="A16" authorId="1" shapeId="0" xr:uid="{E7C44210-E602-4FB1-BD24-A422BC197249}">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consulta  especialidad (Por Lista de Espera)</t>
        </r>
      </text>
    </comment>
    <comment ref="B16" authorId="1" shapeId="0" xr:uid="{94D9DF32-8B18-4461-BF83-C42A2232529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consulta  especialidad (Por Lista de Espera)</t>
        </r>
      </text>
    </comment>
    <comment ref="A17" authorId="2" shapeId="0" xr:uid="{12E6E01E-46AF-484D-980F-8C9B08EC09ED}">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procedimiento (Lista de Espera)</t>
        </r>
      </text>
    </comment>
    <comment ref="B17" authorId="2" shapeId="0" xr:uid="{9893FBB3-AD34-4C3D-AB64-D31CCADC729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procedimiento (Lista de Espera)</t>
        </r>
      </text>
    </comment>
    <comment ref="A18" authorId="1" shapeId="0" xr:uid="{D8918B78-5471-4680-AE59-341554BB9B8C}">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cirugía  (Lista de Espera)</t>
        </r>
      </text>
    </comment>
    <comment ref="B18" authorId="1" shapeId="0" xr:uid="{E5FA0B9C-4E9D-41CC-B1C6-16D1A7C3DDDD}">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cirugía  (Lista de Espera)</t>
        </r>
      </text>
    </comment>
    <comment ref="A19" authorId="1" shapeId="0" xr:uid="{D5014A9D-3CBD-49E7-BCA3-35CA068BB11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Información</t>
        </r>
      </text>
    </comment>
    <comment ref="B19" authorId="1" shapeId="0" xr:uid="{A6CE3935-44CE-46B3-AC9C-4C2567A2ED8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Información</t>
        </r>
      </text>
    </comment>
    <comment ref="A20" authorId="1" shapeId="0" xr:uid="{7A864408-9DD6-49ED-9559-23471673BF6A}">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Procedimientos Administrativos.</t>
        </r>
      </text>
    </comment>
    <comment ref="B20" authorId="1" shapeId="0" xr:uid="{C8FF9BF8-7E41-492B-81C5-B4659A3106F4}">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Procedimientos Administrativos.</t>
        </r>
      </text>
    </comment>
    <comment ref="A21" authorId="1" shapeId="0" xr:uid="{63DE0C55-BAA4-4F12-A115-596382DE1A44}">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Probidad Administrativa.</t>
        </r>
      </text>
    </comment>
    <comment ref="B21" authorId="1" shapeId="0" xr:uid="{0E2025B4-A1A1-4C5F-BA3A-A5D48B9B81FC}">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Probidad Administrativa.</t>
        </r>
      </text>
    </comment>
    <comment ref="A22" authorId="1" shapeId="0" xr:uid="{58F72630-5239-45EC-9B8A-64F4D1ADB921}">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Incumplimiento Garantías Explícitas en Salud (GES)</t>
        </r>
      </text>
    </comment>
    <comment ref="B22" authorId="1" shapeId="0" xr:uid="{6FDB5BC5-47B1-4686-9055-BD50F9FEB042}">
      <text>
        <r>
          <rPr>
            <b/>
            <sz val="9"/>
            <color indexed="81"/>
            <rFont val="Tahoma"/>
            <family val="2"/>
          </rPr>
          <t xml:space="preserve">
</t>
        </r>
        <r>
          <rPr>
            <sz val="9"/>
            <color indexed="81"/>
            <rFont val="Tahoma"/>
            <family val="2"/>
          </rPr>
          <t>Este dato aparecerá  luego de que en la atención 
Registrada en el box ó en Atención / Registro Atención Individual
Se registre la actividad
INCUMPLIMIENTO GARANTÍAS EXPLÍCITAS EN SALUD (GES)</t>
        </r>
      </text>
    </comment>
    <comment ref="A23" authorId="1" shapeId="0" xr:uid="{E49408E3-4DD8-40C3-9656-194DC9A22253}">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LEY Ricarte Soto
</t>
        </r>
      </text>
    </comment>
    <comment ref="B23" authorId="1" shapeId="0" xr:uid="{BD2F9FDA-81B4-4D73-A293-9F14F3788B0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LEY RICARTE SOTO</t>
        </r>
      </text>
    </comment>
    <comment ref="A24" authorId="1" shapeId="0" xr:uid="{7CDF4C24-8A32-4498-A236-6B453BF899E3}">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FOFAR
</t>
        </r>
      </text>
    </comment>
    <comment ref="B24" authorId="1" shapeId="0" xr:uid="{4AE91107-F4A6-4727-86AC-13E52C06787A}">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FOFAR</t>
        </r>
      </text>
    </comment>
    <comment ref="A25" authorId="1" shapeId="0" xr:uid="{759F89D5-8356-4FBD-B34D-A6016E407189}">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Consultas (Sistema Integral de Atención a Usuarios).</t>
        </r>
      </text>
    </comment>
    <comment ref="B25" authorId="1" shapeId="0" xr:uid="{A1F47587-D5BA-4EF7-8F5C-CF1097AF04A1}">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Consultas (Sistema Integral de Atención a Usuarios).</t>
        </r>
      </text>
    </comment>
    <comment ref="A26" authorId="1" shapeId="0" xr:uid="{E14420B0-8390-4EFF-BFB9-6732E0B454DF}">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Sugerencias (Sistema Integral de Atención a Usuarios).</t>
        </r>
      </text>
    </comment>
    <comment ref="B26" authorId="1" shapeId="0" xr:uid="{383EA8E4-02BA-49FD-85AB-3D371DA5DD32}">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Sugerencias (Sistema Integral de Atención a Usuarios).</t>
        </r>
      </text>
    </comment>
    <comment ref="A27" authorId="1" shapeId="0" xr:uid="{01D9C9F6-F669-4020-BA34-A7DE182571C2}">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Felicitaciones (Sistema Integral de Atención a Usuarios).</t>
        </r>
      </text>
    </comment>
    <comment ref="B27" authorId="1" shapeId="0" xr:uid="{420044C1-98A9-498B-955E-8314564567F7}">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Felicitaciones (Sistema Integral de Atención a Usuarios).</t>
        </r>
      </text>
    </comment>
    <comment ref="A28" authorId="1" shapeId="0" xr:uid="{5E10CEA9-370F-4CAF-8FB7-EF388CCE4C94}">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t>
        </r>
        <r>
          <rPr>
            <sz val="9"/>
            <color indexed="81"/>
            <rFont val="Tahoma"/>
            <family val="2"/>
          </rPr>
          <t xml:space="preserve"> </t>
        </r>
      </text>
    </comment>
    <comment ref="B28" authorId="1" shapeId="0" xr:uid="{04B51EEE-D2B2-4E9B-A502-A4110FF30DA5}">
      <text>
        <r>
          <rPr>
            <b/>
            <sz val="9"/>
            <color indexed="81"/>
            <rFont val="Tahoma"/>
            <family val="2"/>
          </rPr>
          <t xml:space="preserve">Cristian Astudillo: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29" authorId="1" shapeId="0" xr:uid="{627057D9-6857-45BF-8073-D5669CE5B3B6}">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 ley 20.285(Ley de Transparencia)</t>
        </r>
      </text>
    </comment>
    <comment ref="B29" authorId="1" shapeId="0" xr:uid="{7BAB90FD-9212-4042-9789-093837D18476}">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C33" authorId="1" shapeId="0" xr:uid="{891FA80B-6D23-41E6-8EC9-D108BC52C0FA}">
      <text>
        <r>
          <rPr>
            <sz val="9"/>
            <color indexed="81"/>
            <rFont val="Tahoma"/>
            <family val="2"/>
          </rPr>
          <t xml:space="preserve">Este dato aparecerá  luego de que se registre en modulo Atención / Registro de Atención Comunitaria
La actividad
</t>
        </r>
        <r>
          <rPr>
            <b/>
            <sz val="9"/>
            <color indexed="81"/>
            <rFont val="Tahoma"/>
            <family val="2"/>
          </rPr>
          <t>Administración y Gestión Consultas Ciudadanas</t>
        </r>
      </text>
    </comment>
    <comment ref="D33" authorId="1" shapeId="0" xr:uid="{8CA19373-794C-48F9-921E-C0EB47FE84EC}">
      <text>
        <r>
          <rPr>
            <sz val="9"/>
            <color indexed="81"/>
            <rFont val="Tahoma"/>
            <family val="2"/>
          </rPr>
          <t xml:space="preserve">Este dato aparecerá  luego de que se registre en el modulo Atención / Registro de Atención Comunitaria
La actividad
</t>
        </r>
        <r>
          <rPr>
            <b/>
            <sz val="9"/>
            <color indexed="81"/>
            <rFont val="Tahoma"/>
            <family val="2"/>
          </rPr>
          <t>Administración y Gestión Consejos Consultivos, De Desarrollo Y Comités Locales</t>
        </r>
      </text>
    </comment>
    <comment ref="E33" authorId="3" shapeId="0" xr:uid="{ADD25525-F1C7-43E4-8DD0-E741378CD5B2}">
      <text>
        <r>
          <rPr>
            <sz val="9"/>
            <color indexed="81"/>
            <rFont val="Tahoma"/>
            <family val="2"/>
          </rPr>
          <t>Este dato aparecerá  luego de que se registre en el modulo Atención / Registro de Atención Comunitaria
La actividad</t>
        </r>
        <r>
          <rPr>
            <b/>
            <sz val="9"/>
            <color indexed="81"/>
            <rFont val="Tahoma"/>
            <family val="2"/>
          </rPr>
          <t xml:space="preserve">
Administración y Gestión - Consejos Consultivos de Adolescentes y Jovenes</t>
        </r>
        <r>
          <rPr>
            <sz val="9"/>
            <color indexed="81"/>
            <rFont val="Tahoma"/>
            <family val="2"/>
          </rPr>
          <t xml:space="preserve">
</t>
        </r>
      </text>
    </comment>
    <comment ref="F33" authorId="1" shapeId="0" xr:uid="{C90EE23D-968B-4E62-B93F-47678DB2406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Mesas Territoriales
</t>
        </r>
        <r>
          <rPr>
            <sz val="9"/>
            <color indexed="81"/>
            <rFont val="Tahoma"/>
            <family val="2"/>
          </rPr>
          <t>ó</t>
        </r>
        <r>
          <rPr>
            <b/>
            <sz val="9"/>
            <color indexed="81"/>
            <rFont val="Tahoma"/>
            <family val="2"/>
          </rPr>
          <t xml:space="preserve">
Administración y Gestión Diálogos Ciudadanos 
</t>
        </r>
        <r>
          <rPr>
            <sz val="9"/>
            <color indexed="81"/>
            <rFont val="Tahoma"/>
            <family val="2"/>
          </rPr>
          <t>ó</t>
        </r>
        <r>
          <rPr>
            <b/>
            <sz val="9"/>
            <color indexed="81"/>
            <rFont val="Tahoma"/>
            <family val="2"/>
          </rPr>
          <t xml:space="preserve">
Administración y Gestión Mesas de Salud Intercultural</t>
        </r>
      </text>
    </comment>
    <comment ref="G33" authorId="1" shapeId="0" xr:uid="{464DD243-ED82-4526-8527-08815B58FC0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Cuentas Públicas Participativas </t>
        </r>
      </text>
    </comment>
    <comment ref="H33" authorId="1" shapeId="0" xr:uid="{84B5FFD3-0629-4716-A694-26DDE2A1327B}">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Presupuestos Participativos
</t>
        </r>
      </text>
    </comment>
    <comment ref="I33" authorId="1" shapeId="0" xr:uid="{7147AB9C-D28E-47FC-ABAD-4E9EEA478D9C}">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Satisfacción Usuaria </t>
        </r>
      </text>
    </comment>
    <comment ref="J33" authorId="1" shapeId="0" xr:uid="{FB124808-4DAC-4201-8BC1-50A27D7B6463}">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Planificación local participativa </t>
        </r>
      </text>
    </comment>
    <comment ref="C34" authorId="1" shapeId="0" xr:uid="{00AB9B1A-B900-408C-86F4-81C94401017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Consultas Ciudadanas </t>
        </r>
      </text>
    </comment>
    <comment ref="D34" authorId="1" shapeId="0" xr:uid="{CAAF2BC8-13B6-441C-B5BE-294C66BA4711}">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Consejos Consultivos, De Desarrollo Y Comités Locales</t>
        </r>
      </text>
    </comment>
    <comment ref="E34" authorId="3" shapeId="0" xr:uid="{994FB214-8312-449F-8DDF-2D78919E08AA}">
      <text>
        <r>
          <rPr>
            <sz val="9"/>
            <color indexed="81"/>
            <rFont val="Tahoma"/>
            <family val="2"/>
          </rPr>
          <t>Este dato aparecerá  luego de que se registre en el modulo Atención / Registro de Atención Comunitaria
La actividad</t>
        </r>
        <r>
          <rPr>
            <b/>
            <sz val="9"/>
            <color indexed="81"/>
            <rFont val="Tahoma"/>
            <family val="2"/>
          </rPr>
          <t xml:space="preserve">
Entrevistas - Consejos Consultivos de Adolescentes y Jovenes</t>
        </r>
        <r>
          <rPr>
            <sz val="9"/>
            <color indexed="81"/>
            <rFont val="Tahoma"/>
            <family val="2"/>
          </rPr>
          <t xml:space="preserve">
</t>
        </r>
      </text>
    </comment>
    <comment ref="F34" authorId="1" shapeId="0" xr:uid="{70B9B3C0-9FE7-4748-B408-412E9BDA76E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Mesas Territoriales
</t>
        </r>
        <r>
          <rPr>
            <sz val="9"/>
            <color indexed="81"/>
            <rFont val="Tahoma"/>
            <family val="2"/>
          </rPr>
          <t xml:space="preserve">ó
</t>
        </r>
        <r>
          <rPr>
            <b/>
            <sz val="9"/>
            <color indexed="81"/>
            <rFont val="Tahoma"/>
            <family val="2"/>
          </rPr>
          <t xml:space="preserve">Entrevista Diálogos Ciudadanos </t>
        </r>
        <r>
          <rPr>
            <sz val="9"/>
            <color indexed="81"/>
            <rFont val="Tahoma"/>
            <family val="2"/>
          </rPr>
          <t xml:space="preserve">
ó</t>
        </r>
        <r>
          <rPr>
            <b/>
            <sz val="9"/>
            <color indexed="81"/>
            <rFont val="Tahoma"/>
            <family val="2"/>
          </rPr>
          <t xml:space="preserve">
Entrevistas Mesas de Salud Intercultural</t>
        </r>
      </text>
    </comment>
    <comment ref="G34" authorId="1" shapeId="0" xr:uid="{94D27FDD-5B3A-4B38-9001-FA4BEE2EC8E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Cuentas Públicas Participativas </t>
        </r>
      </text>
    </comment>
    <comment ref="H34" authorId="1" shapeId="0" xr:uid="{154EF334-A4DE-4E35-B3EC-14170D91A966}">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Presupuestos Participativos</t>
        </r>
        <r>
          <rPr>
            <sz val="9"/>
            <color indexed="81"/>
            <rFont val="Tahoma"/>
            <family val="2"/>
          </rPr>
          <t xml:space="preserve">
</t>
        </r>
      </text>
    </comment>
    <comment ref="I34" authorId="1" shapeId="0" xr:uid="{9AD0AF37-0B9B-4FC1-BB85-9881A2801F23}">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Satisfacción Usuaria </t>
        </r>
      </text>
    </comment>
    <comment ref="J34" authorId="1" shapeId="0" xr:uid="{FA684460-4D43-46D6-BFC2-9CE817DDFF4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Planificación local participativa </t>
        </r>
        <r>
          <rPr>
            <sz val="9"/>
            <color indexed="81"/>
            <rFont val="Tahoma"/>
            <family val="2"/>
          </rPr>
          <t xml:space="preserve">
</t>
        </r>
      </text>
    </comment>
    <comment ref="C35" authorId="1" shapeId="0" xr:uid="{5415638F-CAB1-47B0-AC0E-40D4426E91FA}">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Consultas Ciudadanas</t>
        </r>
      </text>
    </comment>
    <comment ref="D35" authorId="1" shapeId="0" xr:uid="{2FF8AF6A-5EC1-4C16-998A-4CC945FCEDB7}">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Consejos Consultivos, De Desarrollo Y Comités Locales</t>
        </r>
      </text>
    </comment>
    <comment ref="E35" authorId="3" shapeId="0" xr:uid="{7F0940F4-8D93-4FBF-AB1C-3DF841B624CE}">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 Consejos Consultivos de Adolescentes y Jovenes</t>
        </r>
        <r>
          <rPr>
            <sz val="9"/>
            <color indexed="81"/>
            <rFont val="Tahoma"/>
            <family val="2"/>
          </rPr>
          <t xml:space="preserve">
</t>
        </r>
      </text>
    </comment>
    <comment ref="F35" authorId="1" shapeId="0" xr:uid="{6ED938EB-0AF8-4A5C-B06A-340D2CFC0FBA}">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Intrasector Mesas Territoriales
</t>
        </r>
        <r>
          <rPr>
            <sz val="9"/>
            <color indexed="81"/>
            <rFont val="Tahoma"/>
            <family val="2"/>
          </rPr>
          <t>ó</t>
        </r>
        <r>
          <rPr>
            <b/>
            <sz val="9"/>
            <color indexed="81"/>
            <rFont val="Tahoma"/>
            <family val="2"/>
          </rPr>
          <t xml:space="preserve">
Reuniones Intrasector Diálogos Ciudadanos 
</t>
        </r>
        <r>
          <rPr>
            <sz val="9"/>
            <color indexed="81"/>
            <rFont val="Tahoma"/>
            <family val="2"/>
          </rPr>
          <t>ó</t>
        </r>
        <r>
          <rPr>
            <b/>
            <sz val="9"/>
            <color indexed="81"/>
            <rFont val="Tahoma"/>
            <family val="2"/>
          </rPr>
          <t xml:space="preserve">
Reuniones Intrasector Mesas de Salud Intercultural
</t>
        </r>
      </text>
    </comment>
    <comment ref="G35" authorId="1" shapeId="0" xr:uid="{A75447B6-7AB6-4183-8A8C-3E63E1CE849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Cuentas Públicas Participativas 
</t>
        </r>
      </text>
    </comment>
    <comment ref="H35" authorId="1" shapeId="0" xr:uid="{1954A258-5015-4073-9881-2880BA012DC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Presupuestos Participativos</t>
        </r>
        <r>
          <rPr>
            <sz val="9"/>
            <color indexed="81"/>
            <rFont val="Tahoma"/>
            <family val="2"/>
          </rPr>
          <t xml:space="preserve">
</t>
        </r>
      </text>
    </comment>
    <comment ref="I35" authorId="1" shapeId="0" xr:uid="{28083C29-0A6F-45A5-BA40-EC6C94F393F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Satisfacción Usuaria </t>
        </r>
      </text>
    </comment>
    <comment ref="J35" authorId="1" shapeId="0" xr:uid="{118670FE-F30F-4FEC-9266-639896A722F1}">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Planificación local participativa </t>
        </r>
      </text>
    </comment>
    <comment ref="C36" authorId="1" shapeId="0" xr:uid="{94D72D62-24B5-4752-B41D-E2FAB313BB94}">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Consultas Ciudadanas</t>
        </r>
      </text>
    </comment>
    <comment ref="D36" authorId="1" shapeId="0" xr:uid="{A1ED7296-DAA0-4643-AA63-3359AD66F0E3}">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Consejos Consultivos, De Desarrollo Y Comités Locales</t>
        </r>
      </text>
    </comment>
    <comment ref="E36" authorId="3" shapeId="0" xr:uid="{3AA2859A-5DC5-498A-B83B-3E6FA9DCBC28}">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 Consejos Consultivos de Adolescentes y Jovenes</t>
        </r>
        <r>
          <rPr>
            <sz val="9"/>
            <color indexed="81"/>
            <rFont val="Tahoma"/>
            <family val="2"/>
          </rPr>
          <t xml:space="preserve">
</t>
        </r>
      </text>
    </comment>
    <comment ref="F36" authorId="1" shapeId="0" xr:uid="{F7D246DA-A2A9-464F-9B0D-303CFD347ACB}">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Mesas Territoriales
</t>
        </r>
        <r>
          <rPr>
            <sz val="9"/>
            <color indexed="81"/>
            <rFont val="Tahoma"/>
            <family val="2"/>
          </rPr>
          <t>ó</t>
        </r>
        <r>
          <rPr>
            <b/>
            <sz val="9"/>
            <color indexed="81"/>
            <rFont val="Tahoma"/>
            <family val="2"/>
          </rPr>
          <t xml:space="preserve">
Reuniones Intersector Diálogos Ciudadanos
</t>
        </r>
        <r>
          <rPr>
            <sz val="9"/>
            <color indexed="81"/>
            <rFont val="Tahoma"/>
            <family val="2"/>
          </rPr>
          <t>ó</t>
        </r>
        <r>
          <rPr>
            <b/>
            <sz val="9"/>
            <color indexed="81"/>
            <rFont val="Tahoma"/>
            <family val="2"/>
          </rPr>
          <t xml:space="preserve">
Reuniones Intersector Mesas de Salud Intercultural
</t>
        </r>
      </text>
    </comment>
    <comment ref="G36" authorId="1" shapeId="0" xr:uid="{41154CFA-0FD6-4C3B-85A7-3790B40F0E0E}">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Cuentas Públicas Participativas 
</t>
        </r>
      </text>
    </comment>
    <comment ref="H36" authorId="1" shapeId="0" xr:uid="{F1DDFC74-3ABC-42B9-B8AB-312175D8556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Presupuestos participativos
</t>
        </r>
      </text>
    </comment>
    <comment ref="I36" authorId="1" shapeId="0" xr:uid="{1428E345-FAB7-4A3A-B2EF-3ABEA237869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de Intersector Satisfacción Usuaria </t>
        </r>
      </text>
    </comment>
    <comment ref="J36" authorId="1" shapeId="0" xr:uid="{0D990AEE-3836-4A8D-AD66-A53CF0E2309A}">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Planificación local participativa </t>
        </r>
      </text>
    </comment>
    <comment ref="C37" authorId="1" shapeId="0" xr:uid="{4E59EB41-13AE-4BD7-9199-5C1A7329A512}">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Consultas Ciudadanas</t>
        </r>
      </text>
    </comment>
    <comment ref="D37" authorId="1" shapeId="0" xr:uid="{C321C3DA-A097-4BEB-875C-EA033BED9C98}">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Consejos Consultivos, De Desarrollo y Comités Locales</t>
        </r>
      </text>
    </comment>
    <comment ref="E37" authorId="3" shapeId="0" xr:uid="{09160A20-9CB2-48F6-BFB7-95FBA99E09F3}">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 Consejos Consultivos de Adolescentes y Jovenes</t>
        </r>
        <r>
          <rPr>
            <sz val="9"/>
            <color indexed="81"/>
            <rFont val="Tahoma"/>
            <family val="2"/>
          </rPr>
          <t xml:space="preserve">
</t>
        </r>
      </text>
    </comment>
    <comment ref="F37" authorId="1" shapeId="0" xr:uid="{681F7B4E-1A55-4585-90E2-8355359A0F61}">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Mesas Territoriales
</t>
        </r>
        <r>
          <rPr>
            <sz val="9"/>
            <color indexed="81"/>
            <rFont val="Tahoma"/>
            <family val="2"/>
          </rPr>
          <t>ó</t>
        </r>
        <r>
          <rPr>
            <b/>
            <sz val="9"/>
            <color indexed="81"/>
            <rFont val="Tahoma"/>
            <family val="2"/>
          </rPr>
          <t xml:space="preserve">
Actividades de Monitoreo Diálogos Ciudadanos 
</t>
        </r>
        <r>
          <rPr>
            <sz val="9"/>
            <color indexed="81"/>
            <rFont val="Tahoma"/>
            <family val="2"/>
          </rPr>
          <t>ó</t>
        </r>
        <r>
          <rPr>
            <b/>
            <sz val="9"/>
            <color indexed="81"/>
            <rFont val="Tahoma"/>
            <family val="2"/>
          </rPr>
          <t xml:space="preserve">
Actividades de Monitoreo Mesas de Salud Intercultural</t>
        </r>
      </text>
    </comment>
    <comment ref="G37" authorId="1" shapeId="0" xr:uid="{5085C732-D043-4187-B9CB-FF38DFDB7F34}">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Cuentas Públicas Participativas</t>
        </r>
      </text>
    </comment>
    <comment ref="H37" authorId="1" shapeId="0" xr:uid="{78714984-EDA7-4077-8653-1F1B1C8C5E77}">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Presupuestos Participativos</t>
        </r>
        <r>
          <rPr>
            <sz val="9"/>
            <color indexed="81"/>
            <rFont val="Tahoma"/>
            <family val="2"/>
          </rPr>
          <t xml:space="preserve">
</t>
        </r>
      </text>
    </comment>
    <comment ref="I37" authorId="1" shapeId="0" xr:uid="{02BF9325-7D41-4053-BB64-A6F900D4251B}">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de Satisfacción Usuaria 
</t>
        </r>
      </text>
    </comment>
    <comment ref="J37" authorId="1" shapeId="0" xr:uid="{C1541A9A-A912-4D1F-9D88-A2BDF3BFA0B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Monitoreo Planificación local participativa 
</t>
        </r>
      </text>
    </comment>
    <comment ref="C38" authorId="1" shapeId="0" xr:uid="{1EDABAE9-1198-4DD1-BAAB-7773DCCAE164}">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Consultas Ciudadanas</t>
        </r>
      </text>
    </comment>
    <comment ref="D38" authorId="1" shapeId="0" xr:uid="{A1193561-E538-4AAD-B086-07AA3359B292}">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Consejos Consultivos, De Desarrollo Y Comités Locales</t>
        </r>
      </text>
    </comment>
    <comment ref="E38" authorId="3" shapeId="0" xr:uid="{853CFB55-9307-4E17-B209-0271F723DC75}">
      <text>
        <r>
          <rPr>
            <sz val="9"/>
            <color indexed="81"/>
            <rFont val="Tahoma"/>
            <family val="2"/>
          </rPr>
          <t xml:space="preserve">Este dato aparecerá  luego de que se registre en el modulo Atención / Registro de Atención Comunitaria
La actividad
</t>
        </r>
        <r>
          <rPr>
            <b/>
            <sz val="9"/>
            <color indexed="81"/>
            <rFont val="Tahoma"/>
            <family val="2"/>
          </rPr>
          <t>Asesoria Tecnica - Consejos Consultivos de Adolescentes y Jovenes</t>
        </r>
        <r>
          <rPr>
            <sz val="9"/>
            <color indexed="81"/>
            <rFont val="Tahoma"/>
            <family val="2"/>
          </rPr>
          <t xml:space="preserve">
</t>
        </r>
      </text>
    </comment>
    <comment ref="F38" authorId="1" shapeId="0" xr:uid="{42FB97BE-7D4C-43CD-943B-38FADA237DDF}">
      <text>
        <r>
          <rPr>
            <sz val="9"/>
            <color indexed="81"/>
            <rFont val="Tahoma"/>
            <family val="2"/>
          </rPr>
          <t>Este dato aparecerá  luego de que se registre en el modulo Atención / Registro de Atención Comunitaria
La actividad</t>
        </r>
        <r>
          <rPr>
            <b/>
            <sz val="9"/>
            <color indexed="81"/>
            <rFont val="Tahoma"/>
            <family val="2"/>
          </rPr>
          <t xml:space="preserve">
Asesoría Técnica Mesas Territoriales
</t>
        </r>
        <r>
          <rPr>
            <sz val="9"/>
            <color indexed="81"/>
            <rFont val="Tahoma"/>
            <family val="2"/>
          </rPr>
          <t>ó</t>
        </r>
        <r>
          <rPr>
            <b/>
            <sz val="9"/>
            <color indexed="81"/>
            <rFont val="Tahoma"/>
            <family val="2"/>
          </rPr>
          <t xml:space="preserve">
Asesoría Técnica Diálogos Ciudadanos 
</t>
        </r>
        <r>
          <rPr>
            <sz val="9"/>
            <color indexed="81"/>
            <rFont val="Tahoma"/>
            <family val="2"/>
          </rPr>
          <t>ó</t>
        </r>
        <r>
          <rPr>
            <b/>
            <sz val="9"/>
            <color indexed="81"/>
            <rFont val="Tahoma"/>
            <family val="2"/>
          </rPr>
          <t xml:space="preserve">
Asesoría Técnica Mesas de Salud Intercultural</t>
        </r>
      </text>
    </comment>
    <comment ref="G38" authorId="1" shapeId="0" xr:uid="{F8DA6E45-1D74-4C40-8834-DAB72F5AFD7A}">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Cuentas Públicas Participativas 
</t>
        </r>
        <r>
          <rPr>
            <sz val="9"/>
            <color indexed="81"/>
            <rFont val="Tahoma"/>
            <family val="2"/>
          </rPr>
          <t xml:space="preserve">
</t>
        </r>
      </text>
    </comment>
    <comment ref="H38" authorId="1" shapeId="0" xr:uid="{C3A04E55-EB86-4851-BAC3-0FC9557F38C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Presupuestos Participativos
</t>
        </r>
      </text>
    </comment>
    <comment ref="I38" authorId="1" shapeId="0" xr:uid="{2989D61D-3D71-4887-9AAF-8AFD8246C8F3}">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Satisfacción Usuaria
</t>
        </r>
      </text>
    </comment>
    <comment ref="J38" authorId="1" shapeId="0" xr:uid="{A792127E-BE1B-44BE-9DB2-42AABE040DC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Planificación local participativa 
</t>
        </r>
      </text>
    </comment>
    <comment ref="C39" authorId="1" shapeId="0" xr:uid="{1EDC3A70-E445-44D7-AAF3-B885F9B264DA}">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Consultas Ciudadanas</t>
        </r>
      </text>
    </comment>
    <comment ref="D39" authorId="1" shapeId="0" xr:uid="{3EA21BAB-99AA-4F5F-B163-9D35563C8E03}">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Consejos Consultivos, De Desarrollo Y Comités Locales</t>
        </r>
      </text>
    </comment>
    <comment ref="E39" authorId="3" shapeId="0" xr:uid="{F983A7A8-2476-4C93-8267-4F4FE0B1D81C}">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 Consejos Consultivos de Adolescentes y Jovenes</t>
        </r>
        <r>
          <rPr>
            <sz val="9"/>
            <color indexed="81"/>
            <rFont val="Tahoma"/>
            <family val="2"/>
          </rPr>
          <t xml:space="preserve">
</t>
        </r>
      </text>
    </comment>
    <comment ref="F39" authorId="1" shapeId="0" xr:uid="{79C939EE-0385-4225-8B5C-AD26A93AEBEC}">
      <text>
        <r>
          <rPr>
            <sz val="9"/>
            <color indexed="81"/>
            <rFont val="Tahoma"/>
            <family val="2"/>
          </rPr>
          <t>Este dato aparecerá  luego de que se registre en el modulo Atención / Registro de Atención Comunitaria
La actividad</t>
        </r>
        <r>
          <rPr>
            <b/>
            <sz val="9"/>
            <color indexed="81"/>
            <rFont val="Tahoma"/>
            <family val="2"/>
          </rPr>
          <t xml:space="preserve">
Jornada de Intercambio de Experiencias Mesas Territoriales
</t>
        </r>
        <r>
          <rPr>
            <sz val="9"/>
            <color indexed="81"/>
            <rFont val="Tahoma"/>
            <family val="2"/>
          </rPr>
          <t>ó</t>
        </r>
        <r>
          <rPr>
            <b/>
            <sz val="9"/>
            <color indexed="81"/>
            <rFont val="Tahoma"/>
            <family val="2"/>
          </rPr>
          <t xml:space="preserve">
Jornada de Intercambio de Experiencias Diálogos Ciudadanos 
</t>
        </r>
        <r>
          <rPr>
            <sz val="9"/>
            <color indexed="81"/>
            <rFont val="Tahoma"/>
            <family val="2"/>
          </rPr>
          <t>ó</t>
        </r>
        <r>
          <rPr>
            <b/>
            <sz val="9"/>
            <color indexed="81"/>
            <rFont val="Tahoma"/>
            <family val="2"/>
          </rPr>
          <t xml:space="preserve">
Jornada de Intercambio de Experiencias Mesas de Salud Intercultural</t>
        </r>
      </text>
    </comment>
    <comment ref="G39" authorId="1" shapeId="0" xr:uid="{2159D5DA-179F-4716-831A-4B2655C189D3}">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Cuentas Públicas Participativas </t>
        </r>
      </text>
    </comment>
    <comment ref="H39" authorId="1" shapeId="0" xr:uid="{679E271E-9901-4E41-B45D-7B6CED158A2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Presupuestos Participativos </t>
        </r>
        <r>
          <rPr>
            <sz val="9"/>
            <color indexed="81"/>
            <rFont val="Tahoma"/>
            <family val="2"/>
          </rPr>
          <t xml:space="preserve">
</t>
        </r>
      </text>
    </comment>
    <comment ref="I39" authorId="1" shapeId="0" xr:uid="{E909D26D-638C-480C-8905-634F188CCD3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Intercamio de Experiencias Satisfacción Usuaria 
</t>
        </r>
      </text>
    </comment>
    <comment ref="J39" authorId="1" shapeId="0" xr:uid="{AA657720-B403-4673-B656-6B6F8F89CA1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Planificación local participativa 
</t>
        </r>
      </text>
    </comment>
    <comment ref="C40" authorId="1" shapeId="0" xr:uid="{83D07981-696A-4801-BB8A-63C4D3CC96E2}">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Consultas Ciudadanas</t>
        </r>
      </text>
    </comment>
    <comment ref="D40" authorId="1" shapeId="0" xr:uid="{3D771B6F-74ED-4C09-BC6D-24EB60B9C25D}">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Consejos Consultivos, De Desarrollo y Comités Locales</t>
        </r>
      </text>
    </comment>
    <comment ref="E40" authorId="3" shapeId="0" xr:uid="{809F650E-3B91-4FB6-B69F-D5B2CB3B923A}">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 Consejos Consultivos de Adolescentes y Jovenes</t>
        </r>
        <r>
          <rPr>
            <sz val="9"/>
            <color indexed="81"/>
            <rFont val="Tahoma"/>
            <family val="2"/>
          </rPr>
          <t xml:space="preserve">
</t>
        </r>
      </text>
    </comment>
    <comment ref="F40" authorId="1" shapeId="0" xr:uid="{7EB856BF-5BFD-42AE-88E2-185F5B5B6276}">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Difusión y Comunicación Mesas Territoriales
</t>
        </r>
        <r>
          <rPr>
            <sz val="9"/>
            <color indexed="81"/>
            <rFont val="Tahoma"/>
            <family val="2"/>
          </rPr>
          <t>ó</t>
        </r>
        <r>
          <rPr>
            <b/>
            <sz val="9"/>
            <color indexed="81"/>
            <rFont val="Tahoma"/>
            <family val="2"/>
          </rPr>
          <t xml:space="preserve">
Actividades de Difusión y Comunicación Diálogos Ciudadanos 
</t>
        </r>
        <r>
          <rPr>
            <sz val="9"/>
            <color indexed="81"/>
            <rFont val="Tahoma"/>
            <family val="2"/>
          </rPr>
          <t>ó</t>
        </r>
        <r>
          <rPr>
            <b/>
            <sz val="9"/>
            <color indexed="81"/>
            <rFont val="Tahoma"/>
            <family val="2"/>
          </rPr>
          <t xml:space="preserve">
Actividades de Difusión y Comunicación Mesas de Salud Intercultural</t>
        </r>
      </text>
    </comment>
    <comment ref="G40" authorId="1" shapeId="0" xr:uid="{9FF9E871-1F66-481B-BB00-7ABE3E6332FE}">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Cuentas Públicas Participativas 
</t>
        </r>
      </text>
    </comment>
    <comment ref="H40" authorId="1" shapeId="0" xr:uid="{02ACD896-2D07-45FC-9C1B-E819C980C217}">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Presupuestos Participativos
</t>
        </r>
      </text>
    </comment>
    <comment ref="I40" authorId="1" shapeId="0" xr:uid="{AD4F8B4A-9973-4FA2-97F1-5FD61CA181E8}">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Satisfacción Usuaria 
</t>
        </r>
      </text>
    </comment>
    <comment ref="J40" authorId="1" shapeId="0" xr:uid="{0BC59DAB-43BB-4BC8-9B0E-BED9436FBD0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Planificación local participativa 
</t>
        </r>
      </text>
    </comment>
    <comment ref="C41" authorId="1" shapeId="0" xr:uid="{7FCBA2A2-1AC8-403F-854F-7C9252D2C673}">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Consultas Ciudadanas</t>
        </r>
      </text>
    </comment>
    <comment ref="D41" authorId="1" shapeId="0" xr:uid="{8914DC5F-94C8-477B-9389-A05174FA3FF6}">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Consejos Consultivos, De Desarrollo Y Comités Locales</t>
        </r>
      </text>
    </comment>
    <comment ref="E41" authorId="3" shapeId="0" xr:uid="{5DEE7B45-8564-4AF8-AB27-6B74F6EFE923}">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 Consejos Consultivos de Adolescentes y Jovenes</t>
        </r>
        <r>
          <rPr>
            <sz val="9"/>
            <color indexed="81"/>
            <rFont val="Tahoma"/>
            <family val="2"/>
          </rPr>
          <t xml:space="preserve">
</t>
        </r>
      </text>
    </comment>
    <comment ref="F41" authorId="1" shapeId="0" xr:uid="{CA0FE2D7-A54A-425A-8332-01A670AE247D}">
      <text>
        <r>
          <rPr>
            <sz val="9"/>
            <color indexed="81"/>
            <rFont val="Tahoma"/>
            <family val="2"/>
          </rPr>
          <t>Este dato aparecerá  luego de que se registre en el modulo Atención / Registro de Atención Comunitaria
La actividad</t>
        </r>
        <r>
          <rPr>
            <b/>
            <sz val="9"/>
            <color indexed="81"/>
            <rFont val="Tahoma"/>
            <family val="2"/>
          </rPr>
          <t xml:space="preserve">
Educación y Capacitación Comunitaria Mesas Territoriales
</t>
        </r>
        <r>
          <rPr>
            <sz val="9"/>
            <color indexed="81"/>
            <rFont val="Tahoma"/>
            <family val="2"/>
          </rPr>
          <t>ó</t>
        </r>
        <r>
          <rPr>
            <b/>
            <sz val="9"/>
            <color indexed="81"/>
            <rFont val="Tahoma"/>
            <family val="2"/>
          </rPr>
          <t xml:space="preserve">
Educación y Capacitación Comunitaria Diálogos Ciudadanos 
</t>
        </r>
        <r>
          <rPr>
            <sz val="9"/>
            <color indexed="81"/>
            <rFont val="Tahoma"/>
            <family val="2"/>
          </rPr>
          <t>ó</t>
        </r>
        <r>
          <rPr>
            <b/>
            <sz val="9"/>
            <color indexed="81"/>
            <rFont val="Tahoma"/>
            <family val="2"/>
          </rPr>
          <t xml:space="preserve">
Educación y Capacitación Comunitaria Mesas de Salud Intercultural</t>
        </r>
      </text>
    </comment>
    <comment ref="G41" authorId="1" shapeId="0" xr:uid="{3221CFCB-D6AD-4A82-9C3C-F62A56FDA80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Cuentas Públicas Participativas </t>
        </r>
      </text>
    </comment>
    <comment ref="H41" authorId="1" shapeId="0" xr:uid="{416D6AB1-1633-49E5-8EC3-50F23424D9AC}">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Presupuestos  Participativos </t>
        </r>
      </text>
    </comment>
    <comment ref="I41" authorId="1" shapeId="0" xr:uid="{09CA0FAE-6F43-475C-8939-032B60964E1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Satisfacción Usuaria 
</t>
        </r>
      </text>
    </comment>
    <comment ref="J41" authorId="1" shapeId="0" xr:uid="{6485A2AF-BB11-430A-AA2E-9DE91DCF3ADD}">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Planificación local participativa </t>
        </r>
      </text>
    </comment>
    <comment ref="C42" authorId="1" shapeId="0" xr:uid="{EA92C204-A756-4FC4-A963-238FE3C7735B}">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Consultas Ciudadanas</t>
        </r>
      </text>
    </comment>
    <comment ref="D42" authorId="1" shapeId="0" xr:uid="{191779BB-517E-4C2A-A659-D4F581395E85}">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Consejos Consultivos, De Desarrollo Y Comités Locales</t>
        </r>
      </text>
    </comment>
    <comment ref="E42" authorId="3" shapeId="0" xr:uid="{ECB36CFE-4157-41A4-9BFA-57273FE2EFD1}">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 Consejos Consultivos de Adolescentes y Jovenes</t>
        </r>
      </text>
    </comment>
    <comment ref="F42" authorId="1" shapeId="0" xr:uid="{FA056ECF-C364-4F30-A064-CAE9D3632729}">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Mesas Territoriales
</t>
        </r>
        <r>
          <rPr>
            <sz val="9"/>
            <color indexed="81"/>
            <rFont val="Tahoma"/>
            <family val="2"/>
          </rPr>
          <t>ó</t>
        </r>
        <r>
          <rPr>
            <b/>
            <sz val="9"/>
            <color indexed="81"/>
            <rFont val="Tahoma"/>
            <family val="2"/>
          </rPr>
          <t xml:space="preserve">
Eventos Masivos (Asambleas, Cabildos, otros) Diálogos Ciudadanos 
</t>
        </r>
        <r>
          <rPr>
            <sz val="9"/>
            <color indexed="81"/>
            <rFont val="Tahoma"/>
            <family val="2"/>
          </rPr>
          <t>ó</t>
        </r>
        <r>
          <rPr>
            <b/>
            <sz val="9"/>
            <color indexed="81"/>
            <rFont val="Tahoma"/>
            <family val="2"/>
          </rPr>
          <t xml:space="preserve">
Eventos Masivos (Asambleas, Cabildos, otros) Mesas de Salud Intercultural</t>
        </r>
      </text>
    </comment>
    <comment ref="G42" authorId="1" shapeId="0" xr:uid="{04422392-49E9-4FAC-BD0F-BF992C47AD8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cuentas publicas participativas 
</t>
        </r>
      </text>
    </comment>
    <comment ref="H42" authorId="1" shapeId="0" xr:uid="{598E7D73-ACA2-4B90-B442-B8500485C5B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Presupuestos Participativos 
</t>
        </r>
      </text>
    </comment>
    <comment ref="I42" authorId="1" shapeId="0" xr:uid="{A66874D2-27CF-41FA-BF00-62C2F4474EA4}">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Satisfacción Usuaria
</t>
        </r>
      </text>
    </comment>
    <comment ref="J42" authorId="1" shapeId="0" xr:uid="{CA1FE0EC-1D36-4AB9-BC46-EFABCA66CAF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Planificación local participativa 
</t>
        </r>
      </text>
    </comment>
    <comment ref="C43" authorId="1" shapeId="0" xr:uid="{72A83E36-BABA-4449-A8A1-3B0B1857E43E}">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Consultas Ciudadanas</t>
        </r>
      </text>
    </comment>
    <comment ref="D43" authorId="1" shapeId="0" xr:uid="{EAEB3E0B-ED11-4B4A-98F6-8F232734BB14}">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Consejos Consultivos, De Desarrollo Y Comités Locales</t>
        </r>
      </text>
    </comment>
    <comment ref="E43" authorId="3" shapeId="0" xr:uid="{925DD542-EDD6-42CB-B9BB-24264111716A}">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a Pueblos Indigenas - Consejos Consultivos de Adolescentes y Jovenes</t>
        </r>
        <r>
          <rPr>
            <sz val="9"/>
            <color indexed="81"/>
            <rFont val="Tahoma"/>
            <family val="2"/>
          </rPr>
          <t xml:space="preserve">
</t>
        </r>
      </text>
    </comment>
    <comment ref="F43" authorId="1" shapeId="0" xr:uid="{C08230FF-A328-43FE-A45A-76BCD274449F}">
      <text>
        <r>
          <rPr>
            <sz val="9"/>
            <color indexed="81"/>
            <rFont val="Tahoma"/>
            <family val="2"/>
          </rPr>
          <t>Este dato aparecerá  luego de que se registre en el modulo Atención / Registro de Atención Comunitaria
La actividad</t>
        </r>
        <r>
          <rPr>
            <b/>
            <sz val="9"/>
            <color indexed="81"/>
            <rFont val="Tahoma"/>
            <family val="2"/>
          </rPr>
          <t xml:space="preserve">
Pueblos Indígenas Mesas Territoriales 
</t>
        </r>
        <r>
          <rPr>
            <sz val="9"/>
            <color indexed="81"/>
            <rFont val="Tahoma"/>
            <family val="2"/>
          </rPr>
          <t>ó</t>
        </r>
        <r>
          <rPr>
            <b/>
            <sz val="9"/>
            <color indexed="81"/>
            <rFont val="Tahoma"/>
            <family val="2"/>
          </rPr>
          <t xml:space="preserve">
Peblos Indígenas Diálogos Ciudadanos 
</t>
        </r>
        <r>
          <rPr>
            <sz val="9"/>
            <color indexed="81"/>
            <rFont val="Tahoma"/>
            <family val="2"/>
          </rPr>
          <t>ó</t>
        </r>
        <r>
          <rPr>
            <b/>
            <sz val="9"/>
            <color indexed="81"/>
            <rFont val="Tahoma"/>
            <family val="2"/>
          </rPr>
          <t xml:space="preserve">
Pueblos Indígenas Mesas de Salud Intercultural</t>
        </r>
      </text>
    </comment>
    <comment ref="H43" authorId="1" shapeId="0" xr:uid="{5F813895-F1CB-4336-9837-41274DCCD6F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Presupuestos Participativos </t>
        </r>
        <r>
          <rPr>
            <sz val="9"/>
            <color indexed="81"/>
            <rFont val="Tahoma"/>
            <family val="2"/>
          </rPr>
          <t xml:space="preserve">
</t>
        </r>
      </text>
    </comment>
    <comment ref="I43" authorId="1" shapeId="0" xr:uid="{F286DE84-49B1-4E58-A161-8835E0054889}">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Satisfacción Usuaria 
</t>
        </r>
      </text>
    </comment>
    <comment ref="J43" authorId="1" shapeId="0" xr:uid="{539AC82A-B44D-4F1C-8929-14DB95D6871F}">
      <text>
        <r>
          <rPr>
            <sz val="9"/>
            <color indexed="81"/>
            <rFont val="Tahoma"/>
            <family val="2"/>
          </rPr>
          <t xml:space="preserve">
Este dato aparecerá  luego de que se registre en el modulo Atención / Registro de Atención Comunitaria
La actividad
</t>
        </r>
        <r>
          <rPr>
            <b/>
            <sz val="9"/>
            <color indexed="81"/>
            <rFont val="Tahoma"/>
            <family val="2"/>
          </rPr>
          <t xml:space="preserve">Actividades a Pueblos Indígenas Planificación local participativa (**no esta en rayen)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Nicole Cisternas</author>
    <author>Ines Kohnenkamp</author>
    <author>Francisco Fuentes Salazar</author>
    <author>Denis Corona</author>
    <author>Rene Figueroa Rocha</author>
  </authors>
  <commentList>
    <comment ref="AK9" authorId="0" shapeId="0" xr:uid="{080B0354-75E2-4954-9ED1-46B12E500E70}">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L9" authorId="0" shapeId="0" xr:uid="{8CAC27EC-6100-45D5-A7AA-7F2188A6434F}">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 authorId="1" shapeId="0" xr:uid="{760C024B-CBC0-4AC1-A0BA-6BE281360022}">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13" authorId="2" shapeId="0" xr:uid="{78099D56-7AB1-4371-80F9-E670263C547A}">
      <text>
        <r>
          <rPr>
            <sz val="9"/>
            <color indexed="81"/>
            <rFont val="Tahoma"/>
            <family val="2"/>
          </rPr>
          <t xml:space="preserve">Este dato aparecerá luego de que en la atención </t>
        </r>
        <r>
          <rPr>
            <b/>
            <sz val="9"/>
            <color indexed="81"/>
            <rFont val="Tahoma"/>
            <family val="2"/>
          </rPr>
          <t>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 C</t>
        </r>
        <r>
          <rPr>
            <b/>
            <sz val="9"/>
            <color indexed="81"/>
            <rFont val="Tahoma"/>
            <family val="2"/>
          </rPr>
          <t xml:space="preserve">ontrol de Otros Programas de Salud </t>
        </r>
        <r>
          <rPr>
            <sz val="9"/>
            <color indexed="81"/>
            <rFont val="Tahoma"/>
            <family val="2"/>
          </rPr>
          <t>el campo "</t>
        </r>
        <r>
          <rPr>
            <b/>
            <sz val="9"/>
            <color indexed="81"/>
            <rFont val="Tahoma"/>
            <family val="2"/>
          </rPr>
          <t xml:space="preserve">¿Padece IRA Alta?"  </t>
        </r>
        <r>
          <rPr>
            <sz val="9"/>
            <color indexed="81"/>
            <rFont val="Tahoma"/>
            <family val="2"/>
          </rPr>
          <t xml:space="preserve">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N13" authorId="3" shapeId="0" xr:uid="{A09B8F91-8049-4750-82F1-9F722A176EF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 xml:space="preserve">d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4" authorId="1" shapeId="0" xr:uid="{576BB5F3-32A8-4A3A-A888-5649DF45870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4" authorId="2" shapeId="0" xr:uid="{E0651030-2A2C-49F7-93EB-A38CA22304B2}">
      <text>
        <r>
          <rPr>
            <sz val="9"/>
            <color indexed="81"/>
            <rFont val="Tahoma"/>
            <family val="2"/>
          </rPr>
          <t>Este dato aparecerá luego de que en la atención</t>
        </r>
        <r>
          <rPr>
            <b/>
            <sz val="9"/>
            <color indexed="81"/>
            <rFont val="Tahoma"/>
            <family val="2"/>
          </rPr>
          <t xml:space="preserve"> 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t>
        </r>
        <r>
          <rPr>
            <b/>
            <sz val="9"/>
            <color indexed="81"/>
            <rFont val="Tahoma"/>
            <family val="2"/>
          </rPr>
          <t xml:space="preserve"> Control de Otros Programas de Salud </t>
        </r>
        <r>
          <rPr>
            <sz val="9"/>
            <color indexed="81"/>
            <rFont val="Tahoma"/>
            <family val="2"/>
          </rPr>
          <t>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N14" authorId="3" shapeId="0" xr:uid="{4E8E0B74-8EE2-4D2F-96BD-BA7A9A8ECD5B}">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B15" authorId="1" shapeId="0" xr:uid="{3C1C0CBD-7551-46C5-82DF-83A1F3DD12B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Neumonía?"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5" authorId="2" shapeId="0" xr:uid="{F868A0AB-CFDA-4BDF-B79A-9C7EF89650E4}">
      <text>
        <r>
          <rPr>
            <sz val="9"/>
            <color indexed="81"/>
            <rFont val="Tahoma"/>
            <family val="2"/>
          </rPr>
          <t>Este dato aparecerá luego de que en la atención</t>
        </r>
        <r>
          <rPr>
            <b/>
            <sz val="9"/>
            <color indexed="81"/>
            <rFont val="Tahoma"/>
            <family val="2"/>
          </rPr>
          <t xml:space="preserve"> Registrada Modulo box, Pacientes Citados se registre la actividad:
- Campaña de Invierno
Y
Formulario de Control de Otros Programas de Salud el campo “¿Padece de Neumonía?"  el valor SI y en el campo Estado del mismo ítem el valor Ingreso.
</t>
        </r>
      </text>
    </comment>
    <comment ref="AN15" authorId="3" shapeId="0" xr:uid="{14D9343B-0E16-4975-A00D-5C0633ED81DC}">
      <text>
        <r>
          <rPr>
            <sz val="9"/>
            <color indexed="81"/>
            <rFont val="Tahoma"/>
            <family val="2"/>
          </rPr>
          <t xml:space="preserve">Este dato aparecerá luego de que en la atención </t>
        </r>
        <r>
          <rPr>
            <b/>
            <sz val="9"/>
            <color indexed="81"/>
            <rFont val="Tahoma"/>
            <family val="2"/>
          </rPr>
          <t>Registrada Modulo box, Pacientes Citados o Agregar documentos</t>
        </r>
        <r>
          <rPr>
            <sz val="9"/>
            <color indexed="81"/>
            <rFont val="Tahoma"/>
            <family val="2"/>
          </rPr>
          <t xml:space="preserve"> a una atención el profesional registre lo siguiente;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6" authorId="1" shapeId="0" xr:uid="{A1223AFC-9948-4820-9037-1E820886441F}">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el Sindrome Coqueluchoide?"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6" authorId="2" shapeId="0" xr:uid="{C87E5E14-97DC-42BA-AEC4-E2655BFCF326}">
      <text>
        <r>
          <rPr>
            <b/>
            <sz val="9"/>
            <color indexed="81"/>
            <rFont val="Tahoma"/>
            <family val="2"/>
          </rPr>
          <t>Este dato aparecerá luego de que en la atención Registrada Modulo box, Pacientes Citados se registre la actividad:
- Campaña de Invierno
Y
Formulario de Control de Otros Programas de Salud el campo “¿Padece el Sindrome Coqueluchoide?"  el valor SI y en el campo Estado del mismo ítem el valor Ingreso.</t>
        </r>
        <r>
          <rPr>
            <sz val="9"/>
            <color indexed="81"/>
            <rFont val="Tahoma"/>
            <family val="2"/>
          </rPr>
          <t xml:space="preserve">
</t>
        </r>
      </text>
    </comment>
    <comment ref="AN16" authorId="3" shapeId="0" xr:uid="{F1CBC7C6-D6BA-4930-B04E-70A56F684BD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el Sindrome Coqueluchoide?"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7" authorId="1" shapeId="0" xr:uid="{1511C7AB-00B1-4DC6-8AEE-D2985B4336F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“¿BRONQUITIS OBSTRUCTIVA AGUDA?"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17" authorId="2" shapeId="0" xr:uid="{2BF8E179-9588-4168-AD51-4A41F717ECA7}">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“¿BRONQUITIS OBSTRUCTIVA AGUDA?"  el valor SI, y en el campo Estado del mismo item el valor Ingreso.
</t>
        </r>
      </text>
    </comment>
    <comment ref="AN17" authorId="3" shapeId="0" xr:uid="{614A79DB-56D2-44F4-9490-A57B90F5BBF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“¿BRONQUITIS OBSTRUCTIVA AGUDA?"</t>
        </r>
        <r>
          <rPr>
            <sz val="9"/>
            <color indexed="81"/>
            <rFont val="Tahoma"/>
            <family val="2"/>
          </rPr>
          <t xml:space="preserve">  el valor SI, y en el campo Estado del mismo item el valor </t>
        </r>
        <r>
          <rPr>
            <b/>
            <sz val="9"/>
            <color indexed="81"/>
            <rFont val="Tahoma"/>
            <family val="2"/>
          </rPr>
          <t>Reingreso.</t>
        </r>
        <r>
          <rPr>
            <sz val="9"/>
            <color indexed="81"/>
            <rFont val="Tahoma"/>
            <family val="2"/>
          </rPr>
          <t xml:space="preserve">
</t>
        </r>
      </text>
    </comment>
    <comment ref="B18" authorId="1" shapeId="0" xr:uid="{983748D5-7175-4D06-8D29-07CF617C55B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18" authorId="2" shapeId="0" xr:uid="{E8A97F17-9FE0-4088-A2DD-B923F05FC183}">
      <text>
        <r>
          <rPr>
            <b/>
            <sz val="9"/>
            <color indexed="81"/>
            <rFont val="Tahoma"/>
            <family val="2"/>
          </rPr>
          <t>Este dato aparecerá luego de que en la atención Registrada Modulo box, Pacientes Citados se registre la actividad:
- Campaña de Invierno
Y
Formulario de Control de Otros Programas de Salud el campo “¿Padece IRA Baja?"  el valor SI y en el campo Estado del mismo ítem el valor Ingreso.</t>
        </r>
        <r>
          <rPr>
            <sz val="9"/>
            <color indexed="81"/>
            <rFont val="Tahoma"/>
            <family val="2"/>
          </rPr>
          <t xml:space="preserve">
</t>
        </r>
      </text>
    </comment>
    <comment ref="AN18" authorId="3" shapeId="0" xr:uid="{22FBC8BF-C2D2-43DB-96B3-1CC3F8BA65C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B19" authorId="1" shapeId="0" xr:uid="{D40F19F5-B2B3-459E-98B6-F0AE6B0EA74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19" authorId="2" shapeId="0" xr:uid="{6778CAB9-A60C-4D2B-B935-732C405B7BC3}">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Sindrome Bronquial Obstructivo?"  el valor SI, en el campo ¿Es Recurrente? el valor SI y en el campo Estado del mismo item el valor Ingreso.
</t>
        </r>
      </text>
    </comment>
    <comment ref="AN19" authorId="3" shapeId="0" xr:uid="{EA506BB9-2208-41DB-92A4-14F92DB2482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Control de </t>
        </r>
        <r>
          <rPr>
            <b/>
            <sz val="9"/>
            <color indexed="81"/>
            <rFont val="Tahoma"/>
            <family val="2"/>
          </rPr>
          <t>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t>
        </r>
        <r>
          <rPr>
            <b/>
            <sz val="9"/>
            <color indexed="81"/>
            <rFont val="Tahoma"/>
            <family val="2"/>
          </rPr>
          <t xml:space="preserve"> Reingreso.</t>
        </r>
        <r>
          <rPr>
            <sz val="9"/>
            <color indexed="81"/>
            <rFont val="Tahoma"/>
            <family val="2"/>
          </rPr>
          <t xml:space="preserve">
</t>
        </r>
      </text>
    </comment>
    <comment ref="B20" authorId="1" shapeId="0" xr:uid="{B68EE13E-2441-4BDD-AA36-36BA167AE67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20" authorId="2" shapeId="0" xr:uid="{C94FA222-2238-43AE-8434-DFAEA426A7A0}">
      <text>
        <r>
          <rPr>
            <b/>
            <sz val="9"/>
            <color indexed="81"/>
            <rFont val="Tahoma"/>
            <family val="2"/>
          </rPr>
          <t>Este dato aparecerá luego de que en la atención Registrada Modulo box, Pacientes Citados se registre la actividad:
- Campaña de Invierno
Y
Formulario de Control de Otros Programas de Salud el campo “¿Padece de Asma Bronquial?"  el valor SI y en el campo Estado del mismo ítem el valor Ingreso.</t>
        </r>
        <r>
          <rPr>
            <sz val="9"/>
            <color indexed="81"/>
            <rFont val="Tahoma"/>
            <family val="2"/>
          </rPr>
          <t xml:space="preserve">
</t>
        </r>
      </text>
    </comment>
    <comment ref="AN20" authorId="3" shapeId="0" xr:uid="{F0DE818A-5FFF-41E2-B7EE-391C149E9BEF}">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Reingreso.</t>
        </r>
        <r>
          <rPr>
            <sz val="9"/>
            <color indexed="81"/>
            <rFont val="Tahoma"/>
            <family val="2"/>
          </rPr>
          <t xml:space="preserve">
</t>
        </r>
      </text>
    </comment>
    <comment ref="B21" authorId="1" shapeId="0" xr:uid="{6C716D94-0596-4F00-8F52-0557D556B7D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21" authorId="2" shapeId="0" xr:uid="{B0F6215D-EECE-43FB-B0F8-3EC92989BCC2}">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Enfermedad Pulmonar Crónica? "  el valor SI, en el campo ¿Es Obstructiva? el valor Si y en el campo Estado del mismo item el valor Ingreso.
</t>
        </r>
        <r>
          <rPr>
            <sz val="9"/>
            <color indexed="81"/>
            <rFont val="Tahoma"/>
            <family val="2"/>
          </rPr>
          <t xml:space="preserve">
</t>
        </r>
      </text>
    </comment>
    <comment ref="AN21" authorId="3" shapeId="0" xr:uid="{4B410037-1235-47D7-8A51-84BA220B9F0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item el valor </t>
        </r>
        <r>
          <rPr>
            <b/>
            <sz val="9"/>
            <color indexed="81"/>
            <rFont val="Tahoma"/>
            <family val="2"/>
          </rPr>
          <t>Reingreso.</t>
        </r>
        <r>
          <rPr>
            <sz val="9"/>
            <color indexed="81"/>
            <rFont val="Tahoma"/>
            <family val="2"/>
          </rPr>
          <t xml:space="preserve">
</t>
        </r>
      </text>
    </comment>
    <comment ref="B22" authorId="1" shapeId="0" xr:uid="{61895308-31D8-4C5B-9383-0B52883030B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22" authorId="2" shapeId="0" xr:uid="{A1A58B54-AB5E-4BAB-99FE-906C7D19D20B}">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Fibrosis Quistica?"  el valor SI y en el campo Estado del mismo ítem el valor Ingreso.
</t>
        </r>
        <r>
          <rPr>
            <sz val="9"/>
            <color indexed="81"/>
            <rFont val="Tahoma"/>
            <family val="2"/>
          </rPr>
          <t xml:space="preserve">
</t>
        </r>
      </text>
    </comment>
    <comment ref="AN22" authorId="3" shapeId="0" xr:uid="{645CA217-C4BE-4585-A38F-C5F24DD2B7E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Quistica?" </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23" authorId="1" shapeId="0" xr:uid="{B44BF63B-5CF5-4091-BB52-4215E268116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Ingreso.</t>
        </r>
        <r>
          <rPr>
            <sz val="9"/>
            <color indexed="81"/>
            <rFont val="Tahoma"/>
            <family val="2"/>
          </rPr>
          <t xml:space="preserve">
</t>
        </r>
      </text>
    </comment>
    <comment ref="AM23" authorId="2" shapeId="0" xr:uid="{BBAAA63D-BF63-412C-84B3-23154D306388}">
      <text>
        <r>
          <rPr>
            <b/>
            <sz val="9"/>
            <color indexed="81"/>
            <rFont val="Tahoma"/>
            <family val="2"/>
          </rPr>
          <t>Este dato aparecerá luego de que en la atención Registrada Modulo box, Pacientes Citados se registre la actividad:
- Campaña de Invierno
Y
Formulario de Control de Otros Programas de Salud el campo “¿Padece Otras Enfermedades Respiratorias?"  el valor SI y en el campo Estado del mismo ítem el valor Ingreso.</t>
        </r>
        <r>
          <rPr>
            <sz val="9"/>
            <color indexed="81"/>
            <rFont val="Tahoma"/>
            <family val="2"/>
          </rPr>
          <t xml:space="preserve">
</t>
        </r>
      </text>
    </comment>
    <comment ref="AN23" authorId="3" shapeId="0" xr:uid="{420A8CAE-5CCE-49AD-AF17-1DCA63F2182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26" authorId="0" shapeId="0" xr:uid="{F3672FAD-3D1A-4FBD-AE79-C59AD18AEF36}">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N26" authorId="0" shapeId="0" xr:uid="{051CC7E7-6D94-4876-8188-45CA9FEB6B3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30" authorId="1" shapeId="0" xr:uid="{DBDB6554-76ED-4E22-994A-6BD174364418}">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text>
    </comment>
    <comment ref="AL30" authorId="3" shapeId="0" xr:uid="{E5336326-83FC-43BE-B4B6-B8E54502E0B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r>
          <rPr>
            <sz val="9"/>
            <color indexed="81"/>
            <rFont val="Tahoma"/>
            <family val="2"/>
          </rPr>
          <t xml:space="preserve">
</t>
        </r>
      </text>
    </comment>
    <comment ref="C31" authorId="1" shapeId="0" xr:uid="{9E08A98B-5F5A-4C8E-B418-D95FB5A347C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Formulario de Control de Otros Programas de Salud el campo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r>
          <rPr>
            <sz val="9"/>
            <color indexed="81"/>
            <rFont val="Tahoma"/>
            <family val="2"/>
          </rPr>
          <t xml:space="preserve">
</t>
        </r>
      </text>
    </comment>
    <comment ref="AL31" authorId="3" shapeId="0" xr:uid="{5FC346EF-D391-4132-9501-14ED0F41CBB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text>
    </comment>
    <comment ref="C32" authorId="1" shapeId="0" xr:uid="{B39CD693-7491-4023-A611-28B5215A2D1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Severo</t>
        </r>
        <r>
          <rPr>
            <sz val="9"/>
            <color indexed="81"/>
            <rFont val="Tahoma"/>
            <family val="2"/>
          </rPr>
          <t xml:space="preserve">. 
</t>
        </r>
      </text>
    </comment>
    <comment ref="AL32" authorId="3" shapeId="0" xr:uid="{9397E083-2AC8-496D-ACF5-2BD0725C39E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Severo. </t>
        </r>
        <r>
          <rPr>
            <sz val="9"/>
            <color indexed="81"/>
            <rFont val="Tahoma"/>
            <family val="2"/>
          </rPr>
          <t xml:space="preserve">
</t>
        </r>
      </text>
    </comment>
    <comment ref="C33" authorId="1" shapeId="0" xr:uid="{72FC3D3D-AA1B-4411-B1B2-0D33831B31DB}">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r>
          <rPr>
            <sz val="9"/>
            <color indexed="81"/>
            <rFont val="Tahoma"/>
            <family val="2"/>
          </rPr>
          <t xml:space="preserve">
</t>
        </r>
      </text>
    </comment>
    <comment ref="AL33" authorId="3" shapeId="0" xr:uid="{0FB05741-2604-4323-83BD-C9299A5E2FF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text>
    </comment>
    <comment ref="C34" authorId="1" shapeId="0" xr:uid="{13373AEC-7C59-4AE8-95C3-550EDE22AFF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r>
          <rPr>
            <sz val="9"/>
            <color indexed="81"/>
            <rFont val="Tahoma"/>
            <family val="2"/>
          </rPr>
          <t xml:space="preserve">
</t>
        </r>
      </text>
    </comment>
    <comment ref="AL34" authorId="3" shapeId="0" xr:uid="{8BF5527B-DD10-4EDB-B834-7572B5E78B8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text>
    </comment>
    <comment ref="C35" authorId="1" shapeId="0" xr:uid="{AC14CFB6-BB34-4F34-8307-E4E3F149CA4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 xml:space="preserve">Ingreso </t>
        </r>
        <r>
          <rPr>
            <sz val="9"/>
            <color indexed="81"/>
            <rFont val="Tahoma"/>
            <family val="2"/>
          </rPr>
          <t xml:space="preserve">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Severo.</t>
        </r>
        <r>
          <rPr>
            <sz val="9"/>
            <color indexed="81"/>
            <rFont val="Tahoma"/>
            <family val="2"/>
          </rPr>
          <t xml:space="preserve">
</t>
        </r>
      </text>
    </comment>
    <comment ref="AL35" authorId="3" shapeId="0" xr:uid="{ED37E35B-D3DB-4E9B-B9D9-A826AD95F98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Severo.</t>
        </r>
      </text>
    </comment>
    <comment ref="C36" authorId="1" shapeId="0" xr:uid="{1B943C83-770E-497C-9F3A-1A5EEC751C2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 A.</t>
        </r>
        <r>
          <rPr>
            <sz val="9"/>
            <color indexed="81"/>
            <rFont val="Tahoma"/>
            <family val="2"/>
          </rPr>
          <t xml:space="preserve"> 
</t>
        </r>
      </text>
    </comment>
    <comment ref="AL36" authorId="3" shapeId="0" xr:uid="{EFFAAF21-2237-4FC0-82BD-B8CAD7DC3EB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en el campo Estado del mismo ítem con el valor</t>
        </r>
        <r>
          <rPr>
            <b/>
            <sz val="9"/>
            <color indexed="81"/>
            <rFont val="Tahoma"/>
            <family val="2"/>
          </rPr>
          <t xml:space="preserve"> Reingreso</t>
        </r>
        <r>
          <rPr>
            <sz val="9"/>
            <color indexed="81"/>
            <rFont val="Tahoma"/>
            <family val="2"/>
          </rPr>
          <t xml:space="preserve">. Y en el campo </t>
        </r>
        <r>
          <rPr>
            <b/>
            <sz val="9"/>
            <color indexed="81"/>
            <rFont val="Tahoma"/>
            <family val="2"/>
          </rPr>
          <t xml:space="preserve">Tipo EPOC </t>
        </r>
        <r>
          <rPr>
            <sz val="9"/>
            <color indexed="81"/>
            <rFont val="Tahoma"/>
            <family val="2"/>
          </rPr>
          <t xml:space="preserve">el valor </t>
        </r>
        <r>
          <rPr>
            <b/>
            <sz val="9"/>
            <color indexed="81"/>
            <rFont val="Tahoma"/>
            <family val="2"/>
          </rPr>
          <t>Tipo A</t>
        </r>
        <r>
          <rPr>
            <sz val="9"/>
            <color indexed="81"/>
            <rFont val="Tahoma"/>
            <family val="2"/>
          </rPr>
          <t xml:space="preserve">. </t>
        </r>
      </text>
    </comment>
    <comment ref="C37" authorId="1" shapeId="0" xr:uid="{275DDEDC-F7D2-4C7E-9922-DD0B67B73F4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r>
          <rPr>
            <sz val="9"/>
            <color indexed="81"/>
            <rFont val="Tahoma"/>
            <family val="2"/>
          </rPr>
          <t xml:space="preserve">
</t>
        </r>
      </text>
    </comment>
    <comment ref="AL37" authorId="3" shapeId="0" xr:uid="{844181E0-A12D-45E8-9352-CE1579F60326}">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Reingreso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text>
    </comment>
    <comment ref="C38" authorId="1" shapeId="0" xr:uid="{BA54BE1D-8D5B-48AC-9F8F-ED2C2EE7618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8" authorId="3" shapeId="0" xr:uid="{C8E90D4F-545C-4857-A4DF-06F30E43643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39" authorId="1" shapeId="0" xr:uid="{C67C8F8A-9C5D-40DC-A4DE-70009E7C7F2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9" authorId="3" shapeId="0" xr:uid="{97F3452E-8586-48F6-9EBC-E0D611F1AD1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0" authorId="1" shapeId="0" xr:uid="{1DC34A41-0F6E-48B5-876B-95E95D8CF7E7}">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0" authorId="3" shapeId="0" xr:uid="{8594E864-E8AE-41FC-82DD-7E6BEBFD0CE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41" authorId="1" shapeId="0" xr:uid="{D5EE5637-31DB-4ACB-B81F-B65A542B5AF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1" authorId="3" shapeId="0" xr:uid="{B9ACFD66-E691-4F4D-A913-2FAD2960919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2" authorId="1" shapeId="0" xr:uid="{DF8E6139-B657-4C0F-99D4-3445716BAA2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Ingreso. 
</t>
        </r>
        <r>
          <rPr>
            <sz val="9"/>
            <color indexed="81"/>
            <rFont val="Tahoma"/>
            <family val="2"/>
          </rPr>
          <t xml:space="preserve">
</t>
        </r>
      </text>
    </comment>
    <comment ref="AL42" authorId="3" shapeId="0" xr:uid="{0E74E328-DAB9-4097-81B1-53790DB1346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Reingreso. </t>
        </r>
      </text>
    </comment>
    <comment ref="B49" authorId="1" shapeId="0" xr:uid="{F92E59BA-6A21-4AC7-99A7-1C26A3BFA7D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Formulario de</t>
        </r>
        <r>
          <rPr>
            <b/>
            <sz val="9"/>
            <color indexed="81"/>
            <rFont val="Tahoma"/>
            <family val="2"/>
          </rPr>
          <t xml:space="preserve"> Control de Otros Programas de Salud </t>
        </r>
        <r>
          <rPr>
            <sz val="9"/>
            <color indexed="81"/>
            <rFont val="Tahoma"/>
            <family val="2"/>
          </rPr>
          <t>el campo</t>
        </r>
        <r>
          <rPr>
            <b/>
            <sz val="9"/>
            <color indexed="81"/>
            <rFont val="Tahoma"/>
            <family val="2"/>
          </rPr>
          <t xml:space="preserve"> “¿Padece de Síndrome Bronquial Obstructivo?</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49" authorId="3" shapeId="0" xr:uid="{A45E35D2-F277-483F-8EFE-67D100824D13}">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Abandono.</t>
        </r>
      </text>
    </comment>
    <comment ref="AL49" authorId="3" shapeId="0" xr:uid="{632EC362-43CD-42E0-9F2D-0EF4A873121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r>
          <rPr>
            <sz val="9"/>
            <color indexed="81"/>
            <rFont val="Tahoma"/>
            <family val="2"/>
          </rPr>
          <t xml:space="preserve">
</t>
        </r>
      </text>
    </comment>
    <comment ref="B50" authorId="1" shapeId="0" xr:uid="{4E55E768-02A8-414A-AAF3-CB96420CAAE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50" authorId="3" shapeId="0" xr:uid="{B70B97FC-8567-4275-8D69-B1783AD30538}">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Abandono.</t>
        </r>
        <r>
          <rPr>
            <sz val="9"/>
            <color indexed="81"/>
            <rFont val="Tahoma"/>
            <family val="2"/>
          </rPr>
          <t xml:space="preserve">
</t>
        </r>
      </text>
    </comment>
    <comment ref="AL50" authorId="3" shapeId="0" xr:uid="{3533BA2F-6784-4F2F-8629-72FB05F3AB5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text>
    </comment>
    <comment ref="B51" authorId="1" shapeId="0" xr:uid="{F4E02D84-C2E1-4882-8987-1565375C806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 </t>
        </r>
        <r>
          <rPr>
            <sz val="9"/>
            <color indexed="81"/>
            <rFont val="Tahoma"/>
            <family val="2"/>
          </rPr>
          <t>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51" authorId="3" shapeId="0" xr:uid="{02457269-D643-4D13-8F30-0937BE0A5D1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t>
        </r>
        <r>
          <rPr>
            <sz val="9"/>
            <color indexed="81"/>
            <rFont val="Tahoma"/>
            <family val="2"/>
          </rPr>
          <t>o del mismo item el valor</t>
        </r>
        <r>
          <rPr>
            <b/>
            <sz val="9"/>
            <color indexed="81"/>
            <rFont val="Tahoma"/>
            <family val="2"/>
          </rPr>
          <t xml:space="preserve"> Egreso por Abandono.</t>
        </r>
      </text>
    </comment>
    <comment ref="AL51" authorId="3" shapeId="0" xr:uid="{7BCAC476-9092-408D-9DB9-149B3AAB6793}">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text>
    </comment>
    <comment ref="B52" authorId="1" shapeId="0" xr:uid="{D9754B1A-6E6C-4E49-B975-04D40773EAC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52" authorId="3" shapeId="0" xr:uid="{003C2CFF-12EE-4A4E-8E1E-A1199F572EB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Egreso por Abandono.</t>
        </r>
        <r>
          <rPr>
            <sz val="9"/>
            <color indexed="81"/>
            <rFont val="Tahoma"/>
            <family val="2"/>
          </rPr>
          <t xml:space="preserve">
</t>
        </r>
      </text>
    </comment>
    <comment ref="AL52" authorId="3" shapeId="0" xr:uid="{366A0ADE-B8F6-4A3C-A0BF-4E7FE36909C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r>
          <rPr>
            <sz val="9"/>
            <color indexed="81"/>
            <rFont val="Tahoma"/>
            <family val="2"/>
          </rPr>
          <t xml:space="preserve">
</t>
        </r>
      </text>
    </comment>
    <comment ref="B53" authorId="1" shapeId="0" xr:uid="{D0C4BE42-B730-46C2-A188-44F6292C15B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Egreso por Alta o Egreso por Traslado.</t>
        </r>
        <r>
          <rPr>
            <sz val="9"/>
            <color indexed="81"/>
            <rFont val="Tahoma"/>
            <family val="2"/>
          </rPr>
          <t xml:space="preserve">
</t>
        </r>
      </text>
    </comment>
    <comment ref="AK53" authorId="3" shapeId="0" xr:uid="{1D8E0382-74A8-4CF9-95F0-8083A90AAA6A}">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Abandono</t>
        </r>
        <r>
          <rPr>
            <sz val="9"/>
            <color indexed="81"/>
            <rFont val="Tahoma"/>
            <family val="2"/>
          </rPr>
          <t xml:space="preserve">.
</t>
        </r>
      </text>
    </comment>
    <comment ref="AL53" authorId="3" shapeId="0" xr:uid="{BC525A2E-8B1B-499C-8FD0-076B122D8FAB}">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Quística?"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4" authorId="1" shapeId="0" xr:uid="{E6B6C79B-F921-453D-BE37-E9D975906F4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Egreso por Alta o Egreso por Taslado.</t>
        </r>
      </text>
    </comment>
    <comment ref="AK54" authorId="3" shapeId="0" xr:uid="{1DA3188B-73E1-47B2-9855-AD73E522559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 xml:space="preserve">Estado </t>
        </r>
        <r>
          <rPr>
            <sz val="9"/>
            <color indexed="81"/>
            <rFont val="Tahoma"/>
            <family val="2"/>
          </rPr>
          <t xml:space="preserve">del mismo ítem el valor </t>
        </r>
        <r>
          <rPr>
            <b/>
            <sz val="9"/>
            <color indexed="81"/>
            <rFont val="Tahoma"/>
            <family val="2"/>
          </rPr>
          <t>Egreso por Abandono.</t>
        </r>
      </text>
    </comment>
    <comment ref="AL54" authorId="3" shapeId="0" xr:uid="{8C34768D-B855-45D2-9880-5852CE83F94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5" authorId="1" shapeId="0" xr:uid="{CC4D3B43-0A99-41D0-97A0-99D30A00D56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Alta</t>
        </r>
        <r>
          <rPr>
            <sz val="9"/>
            <color indexed="81"/>
            <rFont val="Tahoma"/>
            <family val="2"/>
          </rPr>
          <t xml:space="preserve"> </t>
        </r>
        <r>
          <rPr>
            <b/>
            <sz val="9"/>
            <color indexed="81"/>
            <rFont val="Tahoma"/>
            <family val="2"/>
          </rPr>
          <t>o Egreso por Traslado.</t>
        </r>
      </text>
    </comment>
    <comment ref="AK55" authorId="3" shapeId="0" xr:uid="{D3318DAB-024D-4409-B3D5-7A8069F21582}">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ítem el valor </t>
        </r>
        <r>
          <rPr>
            <b/>
            <sz val="9"/>
            <color indexed="81"/>
            <rFont val="Tahoma"/>
            <family val="2"/>
          </rPr>
          <t>Egreso por Abandono.</t>
        </r>
      </text>
    </comment>
    <comment ref="AL55" authorId="3" shapeId="0" xr:uid="{6FBB0C6B-D383-4830-95B1-138E185FE96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“¿Necesita Asistencia Ventilatoria?"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6" authorId="1" shapeId="0" xr:uid="{C64C068D-8FC2-4D09-929B-6BCDC80970CB}">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Alta o Egreso por Traslado.</t>
        </r>
      </text>
    </comment>
    <comment ref="AK56" authorId="3" shapeId="0" xr:uid="{9F166A62-B882-44E3-A769-C1CB01A3096C}">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 Egreso por Abandono.</t>
        </r>
      </text>
    </comment>
    <comment ref="AL56" authorId="3" shapeId="0" xr:uid="{365B4A82-417D-4003-BAFF-D0372A7E68A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AK58" authorId="3" shapeId="0" xr:uid="{05EA7C41-B99E-4EF7-AF13-8CC127FC57F5}">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62" authorId="1" shapeId="0" xr:uid="{394AB8D5-AAD6-4B27-8893-B3BBDE71A60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Consulta Sala (Ira, Era o Mixta).
</t>
        </r>
        <r>
          <rPr>
            <sz val="9"/>
            <color indexed="81"/>
            <rFont val="Tahoma"/>
            <family val="2"/>
          </rPr>
          <t xml:space="preserve">
</t>
        </r>
        <r>
          <rPr>
            <b/>
            <sz val="9"/>
            <color indexed="81"/>
            <rFont val="Tahoma"/>
            <family val="2"/>
          </rPr>
          <t>Además, deberá cumplir como condición, lo solicitado en la sección B INGRESO CRÓNICO SEGÚN DIAGNÓSTICO.</t>
        </r>
        <r>
          <rPr>
            <sz val="9"/>
            <color indexed="81"/>
            <rFont val="Tahoma"/>
            <family val="2"/>
          </rPr>
          <t xml:space="preserve">
</t>
        </r>
      </text>
    </comment>
    <comment ref="AK64" authorId="3" shapeId="0" xr:uid="{56AEB1D3-01EF-498E-ACB5-C2224123571E}">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67" authorId="1" shapeId="0" xr:uid="{BE150F65-34AD-4955-846F-AD55DE49952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Control Sala (Ira, Era o Mixta).
</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r>
          <rPr>
            <sz val="9"/>
            <color indexed="81"/>
            <rFont val="Tahoma"/>
            <family val="2"/>
          </rPr>
          <t xml:space="preserve">.
</t>
        </r>
      </text>
    </comment>
    <comment ref="B68" authorId="1" shapeId="0" xr:uid="{14D1A01D-9940-4D70-B729-6E5C198CB29F}">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t>
        </r>
        <r>
          <rPr>
            <b/>
            <sz val="9"/>
            <color indexed="81"/>
            <rFont val="Tahoma"/>
            <family val="2"/>
          </rPr>
          <t xml:space="preserve"> </t>
        </r>
        <r>
          <rPr>
            <sz val="9"/>
            <color indexed="81"/>
            <rFont val="Tahoma"/>
            <family val="2"/>
          </rPr>
          <t xml:space="preserve">actividad </t>
        </r>
        <r>
          <rPr>
            <b/>
            <sz val="9"/>
            <color indexed="81"/>
            <rFont val="Tahoma"/>
            <family val="2"/>
          </rPr>
          <t>Control Sala (Ira, Era o Mixta).</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text>
    </comment>
    <comment ref="B69" authorId="1" shapeId="0" xr:uid="{5AFC0D08-6AA6-462D-B83E-3041C6E5CCB1}">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Control Sala (Ira, Era o Mixta).
</t>
        </r>
        <r>
          <rPr>
            <sz val="9"/>
            <color indexed="81"/>
            <rFont val="Tahoma"/>
            <family val="2"/>
          </rPr>
          <t xml:space="preserve">
Además debe pertenecer al Programa: tener registros en </t>
        </r>
        <r>
          <rPr>
            <b/>
            <sz val="9"/>
            <color indexed="81"/>
            <rFont val="Tahoma"/>
            <family val="2"/>
          </rPr>
          <t>Formulario de Control de Otros Programas de Salud</t>
        </r>
        <r>
          <rPr>
            <sz val="9"/>
            <color indexed="81"/>
            <rFont val="Tahoma"/>
            <family val="2"/>
          </rPr>
          <t xml:space="preserve"> 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 xml:space="preserve">Fecha de Proximo Control.
</t>
        </r>
      </text>
    </comment>
    <comment ref="AK72" authorId="0" shapeId="0" xr:uid="{41E7D069-9273-4044-9847-7E1B02E2F38D}">
      <text>
        <r>
          <rPr>
            <sz val="9"/>
            <color indexed="81"/>
            <rFont val="Tahoma"/>
            <family val="2"/>
          </rPr>
          <t>Todo usuario registrado como</t>
        </r>
        <r>
          <rPr>
            <b/>
            <sz val="9"/>
            <color indexed="81"/>
            <rFont val="Tahoma"/>
            <family val="2"/>
          </rPr>
          <t xml:space="preserve"> FONASA en </t>
        </r>
        <r>
          <rPr>
            <sz val="9"/>
            <color indexed="81"/>
            <rFont val="Tahoma"/>
            <family val="2"/>
          </rPr>
          <t xml:space="preserve">el campo </t>
        </r>
        <r>
          <rPr>
            <b/>
            <sz val="9"/>
            <color indexed="81"/>
            <rFont val="Tahoma"/>
            <family val="2"/>
          </rPr>
          <t xml:space="preserve">previsión </t>
        </r>
        <r>
          <rPr>
            <sz val="9"/>
            <color indexed="81"/>
            <rFont val="Tahoma"/>
            <family val="2"/>
          </rPr>
          <t xml:space="preserve">de la inscripción RAYEN. 
</t>
        </r>
      </text>
    </comment>
    <comment ref="B75" authorId="1" shapeId="0" xr:uid="{AA4E96C7-8FB7-4818-A067-91D7BFABC53B}">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Estamento "</t>
        </r>
        <r>
          <rPr>
            <b/>
            <sz val="9"/>
            <color indexed="81"/>
            <rFont val="Tahoma"/>
            <family val="2"/>
          </rPr>
          <t xml:space="preserve">Enfermero/a"  </t>
        </r>
        <r>
          <rPr>
            <sz val="9"/>
            <color indexed="81"/>
            <rFont val="Tahoma"/>
            <family val="2"/>
          </rPr>
          <t xml:space="preserve">registre la actividad 
- </t>
        </r>
        <r>
          <rPr>
            <b/>
            <sz val="9"/>
            <color indexed="81"/>
            <rFont val="Tahoma"/>
            <family val="2"/>
          </rPr>
          <t xml:space="preserve">Consulta Espontánea Sala (Ira, Era o Mixta) 
O
- Consulta Atenciones Agudas Sala (Ira, Era o Mixta).
</t>
        </r>
        <r>
          <rPr>
            <sz val="9"/>
            <color indexed="81"/>
            <rFont val="Tahoma"/>
            <family val="2"/>
          </rPr>
          <t>Además debe pertenecer al Programa: tener registros en</t>
        </r>
        <r>
          <rPr>
            <b/>
            <sz val="9"/>
            <color indexed="81"/>
            <rFont val="Tahoma"/>
            <family val="2"/>
          </rPr>
          <t xml:space="preserve"> Formulario de Control de Otros Programas de Salud </t>
        </r>
        <r>
          <rPr>
            <sz val="9"/>
            <color indexed="81"/>
            <rFont val="Tahoma"/>
            <family val="2"/>
          </rPr>
          <t xml:space="preserve">una o más patologias cronicas y sus estados </t>
        </r>
        <r>
          <rPr>
            <b/>
            <sz val="9"/>
            <color indexed="81"/>
            <rFont val="Tahoma"/>
            <family val="2"/>
          </rPr>
          <t xml:space="preserve">Ingreso </t>
        </r>
        <r>
          <rPr>
            <sz val="9"/>
            <color indexed="81"/>
            <rFont val="Tahoma"/>
            <family val="2"/>
          </rPr>
          <t>o</t>
        </r>
        <r>
          <rPr>
            <b/>
            <sz val="9"/>
            <color indexed="81"/>
            <rFont val="Tahoma"/>
            <family val="2"/>
          </rPr>
          <t xml:space="preserve"> Seguimiento  </t>
        </r>
        <r>
          <rPr>
            <sz val="9"/>
            <color indexed="81"/>
            <rFont val="Tahoma"/>
            <family val="2"/>
          </rPr>
          <t>que contengan los diagnósticos de la</t>
        </r>
        <r>
          <rPr>
            <b/>
            <sz val="9"/>
            <color indexed="81"/>
            <rFont val="Tahoma"/>
            <family val="2"/>
          </rPr>
          <t xml:space="preserve"> Sección A </t>
        </r>
        <r>
          <rPr>
            <sz val="9"/>
            <color indexed="81"/>
            <rFont val="Tahoma"/>
            <family val="2"/>
          </rPr>
          <t>o</t>
        </r>
        <r>
          <rPr>
            <b/>
            <sz val="9"/>
            <color indexed="81"/>
            <rFont val="Tahoma"/>
            <family val="2"/>
          </rPr>
          <t xml:space="preserve"> B </t>
        </r>
        <r>
          <rPr>
            <sz val="9"/>
            <color indexed="81"/>
            <rFont val="Tahoma"/>
            <family val="2"/>
          </rPr>
          <t xml:space="preserve">y además su </t>
        </r>
        <r>
          <rPr>
            <b/>
            <sz val="9"/>
            <color indexed="81"/>
            <rFont val="Tahoma"/>
            <family val="2"/>
          </rPr>
          <t>Fecha de Proximo Control.</t>
        </r>
      </text>
    </comment>
    <comment ref="AL75" authorId="4" shapeId="0" xr:uid="{F39CEAC4-1748-43A5-B742-AB906E621D2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Enfermero/a registre las actividades:
- Consulta Espontánea Sala (Ira, Era o Mixta) 
O 
 - Consulta Atenciones Agudas Sala (Ira, Era o Mixta)
</t>
        </r>
        <r>
          <rPr>
            <sz val="9"/>
            <color indexed="81"/>
            <rFont val="Tahoma"/>
            <family val="2"/>
          </rPr>
          <t>Se debe sumar la</t>
        </r>
        <r>
          <rPr>
            <b/>
            <sz val="9"/>
            <color indexed="81"/>
            <rFont val="Tahoma"/>
            <family val="2"/>
          </rPr>
          <t xml:space="preserve"> Actividad: 
 - Campaña de Invierno</t>
        </r>
      </text>
    </comment>
    <comment ref="B76" authorId="1" shapeId="0" xr:uid="{0E282903-E95A-40AC-8FB3-ECD3A235F79F}">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"Kinesiologo/a"  </t>
        </r>
        <r>
          <rPr>
            <sz val="9"/>
            <color indexed="81"/>
            <rFont val="Tahoma"/>
            <family val="2"/>
          </rPr>
          <t xml:space="preserve">registre la actividad:
- </t>
        </r>
        <r>
          <rPr>
            <b/>
            <sz val="9"/>
            <color indexed="81"/>
            <rFont val="Tahoma"/>
            <family val="2"/>
          </rPr>
          <t>Consulta Espontánea Sala (Ira, Era o Mixta) 
O
- Consulta Atenciones Agudas Sala (Ira, Era o Mixta).</t>
        </r>
      </text>
    </comment>
    <comment ref="AL76" authorId="2" shapeId="0" xr:uid="{DA9A3D19-CF75-4FA1-83F9-687BBD36B3D5}">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estamento </t>
        </r>
        <r>
          <rPr>
            <b/>
            <sz val="9"/>
            <color indexed="81"/>
            <rFont val="Tahoma"/>
            <family val="2"/>
          </rPr>
          <t>"Kinesiologo/a</t>
        </r>
        <r>
          <rPr>
            <sz val="9"/>
            <color indexed="81"/>
            <rFont val="Tahoma"/>
            <family val="2"/>
          </rPr>
          <t xml:space="preserve"> "registre las </t>
        </r>
        <r>
          <rPr>
            <b/>
            <sz val="9"/>
            <color indexed="81"/>
            <rFont val="Tahoma"/>
            <family val="2"/>
          </rPr>
          <t>actividades:</t>
        </r>
        <r>
          <rPr>
            <sz val="9"/>
            <color indexed="81"/>
            <rFont val="Tahoma"/>
            <family val="2"/>
          </rPr>
          <t xml:space="preserve">
- </t>
        </r>
        <r>
          <rPr>
            <b/>
            <sz val="9"/>
            <color indexed="81"/>
            <rFont val="Tahoma"/>
            <family val="2"/>
          </rPr>
          <t xml:space="preserve">Consulta Espontánea Sala (Ira, Era o Mixta) 
</t>
        </r>
        <r>
          <rPr>
            <sz val="9"/>
            <color indexed="81"/>
            <rFont val="Tahoma"/>
            <family val="2"/>
          </rPr>
          <t xml:space="preserve">O 
 - </t>
        </r>
        <r>
          <rPr>
            <b/>
            <sz val="9"/>
            <color indexed="81"/>
            <rFont val="Tahoma"/>
            <family val="2"/>
          </rPr>
          <t xml:space="preserve">Consulta Atenciones Agudas Sala (Ira, Era o Mixta)
</t>
        </r>
        <r>
          <rPr>
            <sz val="9"/>
            <color indexed="81"/>
            <rFont val="Tahoma"/>
            <family val="2"/>
          </rPr>
          <t xml:space="preserve">Se debe sumar la </t>
        </r>
        <r>
          <rPr>
            <b/>
            <sz val="9"/>
            <color indexed="81"/>
            <rFont val="Tahoma"/>
            <family val="2"/>
          </rPr>
          <t>Actividad: 
 - Campaña de Invierno</t>
        </r>
      </text>
    </comment>
    <comment ref="B82" authorId="3" shapeId="0" xr:uid="{F67D144C-A1DE-4238-894A-F38FA2C176D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Ingreso, Reingreso ò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3" authorId="3" shapeId="0" xr:uid="{431CCB20-7C41-4E3F-84A7-95D079911D6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t>
        </r>
        <r>
          <rPr>
            <sz val="9"/>
            <color indexed="81"/>
            <rFont val="Tahoma"/>
            <family val="2"/>
          </rPr>
          <t xml:space="preserve"> se cumpla una de las siguientes condiciones:
</t>
        </r>
        <r>
          <rPr>
            <b/>
            <sz val="9"/>
            <color indexed="81"/>
            <rFont val="Tahoma"/>
            <family val="2"/>
          </rPr>
          <t xml:space="preserve">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4" authorId="3" shapeId="0" xr:uid="{62D8DD07-A03F-4D67-9464-B9D4F16725D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Ingreso, Reingreso o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5" authorId="3" shapeId="0" xr:uid="{4D7FD45A-E090-4958-B1DD-999DBCA17521}">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Reingreso o Seguimiento</t>
        </r>
        <r>
          <rPr>
            <sz val="9"/>
            <color indexed="81"/>
            <rFont val="Tahoma"/>
            <family val="2"/>
          </rPr>
          <t xml:space="preserve"> y en el campo </t>
        </r>
        <r>
          <rPr>
            <b/>
            <sz val="9"/>
            <color indexed="81"/>
            <rFont val="Tahoma"/>
            <family val="2"/>
          </rPr>
          <t>“Gravedad Asma Bronquial”</t>
        </r>
        <r>
          <rPr>
            <sz val="9"/>
            <color indexed="81"/>
            <rFont val="Tahoma"/>
            <family val="2"/>
          </rPr>
          <t xml:space="preserve"> el valor </t>
        </r>
        <r>
          <rPr>
            <b/>
            <sz val="9"/>
            <color indexed="81"/>
            <rFont val="Tahoma"/>
            <family val="2"/>
          </rPr>
          <t>Leve o Moderado o Severo</t>
        </r>
        <r>
          <rPr>
            <sz val="9"/>
            <color indexed="81"/>
            <rFont val="Tahoma"/>
            <family val="2"/>
          </rPr>
          <t xml:space="preserve">. Además, Se considerará </t>
        </r>
        <r>
          <rPr>
            <b/>
            <sz val="9"/>
            <color indexed="81"/>
            <rFont val="Tahoma"/>
            <family val="2"/>
          </rPr>
          <t xml:space="preserve">Inasistente </t>
        </r>
        <r>
          <rPr>
            <sz val="9"/>
            <color indexed="81"/>
            <rFont val="Tahoma"/>
            <family val="2"/>
          </rPr>
          <t xml:space="preserve">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6" authorId="3" shapeId="0" xr:uid="{7319B344-8FE9-40CF-876E-003E9EF06C0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 xml:space="preserve">¿Es Obstructiva? </t>
        </r>
        <r>
          <rPr>
            <sz val="9"/>
            <color indexed="81"/>
            <rFont val="Tahoma"/>
            <family val="2"/>
          </rPr>
          <t xml:space="preserve">el valor </t>
        </r>
        <r>
          <rPr>
            <b/>
            <sz val="9"/>
            <color indexed="81"/>
            <rFont val="Tahoma"/>
            <family val="2"/>
          </rPr>
          <t>SI</t>
        </r>
        <r>
          <rPr>
            <sz val="9"/>
            <color indexed="81"/>
            <rFont val="Tahoma"/>
            <family val="2"/>
          </rPr>
          <t>,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Ingreso, Reingreso y Seguimiento. Y en el campo Tipo EPOC el valor Tipo A o B. Adem</t>
        </r>
        <r>
          <rPr>
            <sz val="9"/>
            <color indexed="81"/>
            <rFont val="Tahoma"/>
            <family val="2"/>
          </rPr>
          <t xml:space="preserve">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7" authorId="3" shapeId="0" xr:uid="{5372EDE6-15FC-4EA9-9EC1-61E486F68EE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C92" authorId="3" shapeId="0" xr:uid="{4F77CC52-FDA7-4CA0-BE86-6D5D3A9F14E1}">
      <text>
        <r>
          <rPr>
            <sz val="9"/>
            <color indexed="81"/>
            <rFont val="Tahoma"/>
            <family val="2"/>
          </rPr>
          <t xml:space="preserve">Este dato aparecerá luego de regitrar las </t>
        </r>
        <r>
          <rPr>
            <b/>
            <sz val="9"/>
            <color indexed="81"/>
            <rFont val="Tahoma"/>
            <family val="2"/>
          </rPr>
          <t>citaciones como Inasistente</t>
        </r>
        <r>
          <rPr>
            <sz val="9"/>
            <color indexed="81"/>
            <rFont val="Tahoma"/>
            <family val="2"/>
          </rPr>
          <t xml:space="preserve"> </t>
        </r>
        <r>
          <rPr>
            <b/>
            <sz val="9"/>
            <color indexed="81"/>
            <rFont val="Tahoma"/>
            <family val="2"/>
          </rPr>
          <t>(NSP)</t>
        </r>
        <r>
          <rPr>
            <sz val="9"/>
            <color indexed="81"/>
            <rFont val="Tahoma"/>
            <family val="2"/>
          </rPr>
          <t xml:space="preserve"> desde el</t>
        </r>
        <r>
          <rPr>
            <b/>
            <sz val="9"/>
            <color indexed="81"/>
            <rFont val="Tahoma"/>
            <family val="2"/>
          </rPr>
          <t xml:space="preserve"> Modulo box, Pacientes Citados o Registro Atención Individua</t>
        </r>
        <r>
          <rPr>
            <sz val="9"/>
            <color indexed="81"/>
            <rFont val="Tahoma"/>
            <family val="2"/>
          </rPr>
          <t xml:space="preserve">l, por un funcionario tipo </t>
        </r>
        <r>
          <rPr>
            <b/>
            <sz val="9"/>
            <color indexed="81"/>
            <rFont val="Tahoma"/>
            <family val="2"/>
          </rPr>
          <t>Medico</t>
        </r>
        <r>
          <rPr>
            <sz val="9"/>
            <color indexed="81"/>
            <rFont val="Tahoma"/>
            <family val="2"/>
          </rPr>
          <t xml:space="preserve">. 
Además, las </t>
        </r>
        <r>
          <rPr>
            <b/>
            <sz val="9"/>
            <color indexed="81"/>
            <rFont val="Tahoma"/>
            <family val="2"/>
          </rPr>
          <t>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92" authorId="3" shapeId="0" xr:uid="{4AC643B1-078B-4633-B8CD-6B3EDAE6E4F0}">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t>
        </r>
        <r>
          <rPr>
            <b/>
            <sz val="9"/>
            <color indexed="81"/>
            <rFont val="Tahoma"/>
            <family val="2"/>
          </rPr>
          <t xml:space="preserve"> Modulo box, Pacientes Citados o Registro Atención Individual</t>
        </r>
        <r>
          <rPr>
            <sz val="9"/>
            <color indexed="81"/>
            <rFont val="Tahoma"/>
            <family val="2"/>
          </rPr>
          <t>, por un funcionario tipo</t>
        </r>
        <r>
          <rPr>
            <b/>
            <sz val="9"/>
            <color indexed="81"/>
            <rFont val="Tahoma"/>
            <family val="2"/>
          </rPr>
          <t xml:space="preserve"> Medico </t>
        </r>
        <r>
          <rPr>
            <sz val="9"/>
            <color indexed="81"/>
            <rFont val="Tahoma"/>
            <family val="2"/>
          </rPr>
          <t>en</t>
        </r>
        <r>
          <rPr>
            <b/>
            <sz val="9"/>
            <color indexed="81"/>
            <rFont val="Tahoma"/>
            <family val="2"/>
          </rPr>
          <t xml:space="preserve"> Pacentes Menores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 xml:space="preserve">Contabilización REM </t>
        </r>
        <r>
          <rPr>
            <sz val="9"/>
            <color indexed="81"/>
            <rFont val="Tahoma"/>
            <family val="2"/>
          </rPr>
          <t xml:space="preserve">debe contener el valor </t>
        </r>
        <r>
          <rPr>
            <b/>
            <sz val="9"/>
            <color indexed="81"/>
            <rFont val="Tahoma"/>
            <family val="2"/>
          </rPr>
          <t>1</t>
        </r>
      </text>
    </comment>
    <comment ref="E92" authorId="3" shapeId="0" xr:uid="{4B6B6691-00D5-4F6D-B171-1FDFAA6744AA}">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Medico</t>
        </r>
        <r>
          <rPr>
            <sz val="9"/>
            <color indexed="81"/>
            <rFont val="Tahoma"/>
            <family val="2"/>
          </rPr>
          <t xml:space="preserve"> en </t>
        </r>
        <r>
          <rPr>
            <b/>
            <sz val="9"/>
            <color indexed="81"/>
            <rFont val="Tahoma"/>
            <family val="2"/>
          </rPr>
          <t>Pacentes Mayores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C93" authorId="3" shapeId="0" xr:uid="{CCAC7AAC-1CF5-4FF6-A9E2-7663017F5827}">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D93" authorId="3" shapeId="0" xr:uid="{8E85B7AA-AEE8-4C87-A8E7-03BCA79C6E9C}">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Kinesiólogo </t>
        </r>
        <r>
          <rPr>
            <sz val="9"/>
            <color indexed="81"/>
            <rFont val="Tahoma"/>
            <family val="2"/>
          </rPr>
          <t>en P</t>
        </r>
        <r>
          <rPr>
            <b/>
            <sz val="9"/>
            <color indexed="81"/>
            <rFont val="Tahoma"/>
            <family val="2"/>
          </rPr>
          <t>acientes Menores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E93" authorId="3" shapeId="0" xr:uid="{06608B02-DC3B-4E20-AB61-3E646E1CA632}">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xml:space="preserve"> en </t>
        </r>
        <r>
          <rPr>
            <b/>
            <sz val="9"/>
            <color indexed="81"/>
            <rFont val="Tahoma"/>
            <family val="2"/>
          </rPr>
          <t>Pacientes Mayores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C94" authorId="3" shapeId="0" xr:uid="{17A92D9B-7CAA-4F77-8556-1E3637601E03}">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94" authorId="3" shapeId="0" xr:uid="{43806260-4CB9-43FC-BF1A-119DA1FCE53E}">
      <text>
        <r>
          <rPr>
            <sz val="9"/>
            <color indexed="81"/>
            <rFont val="Tahoma"/>
            <family val="2"/>
          </rPr>
          <t>Este dato aparecerá luego de haber registrado las</t>
        </r>
        <r>
          <rPr>
            <b/>
            <sz val="9"/>
            <color indexed="81"/>
            <rFont val="Tahoma"/>
            <family val="2"/>
          </rPr>
          <t xml:space="preserve"> 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Enfermera </t>
        </r>
        <r>
          <rPr>
            <sz val="9"/>
            <color indexed="81"/>
            <rFont val="Tahoma"/>
            <family val="2"/>
          </rPr>
          <t>en</t>
        </r>
        <r>
          <rPr>
            <b/>
            <sz val="9"/>
            <color indexed="81"/>
            <rFont val="Tahoma"/>
            <family val="2"/>
          </rPr>
          <t xml:space="preserve"> Pacientes Menores de 20 Años.</t>
        </r>
        <r>
          <rPr>
            <sz val="9"/>
            <color indexed="81"/>
            <rFont val="Tahoma"/>
            <family val="2"/>
          </rPr>
          <t xml:space="preserve">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E94" authorId="3" shapeId="0" xr:uid="{AC6E67FA-2B78-42D5-B276-E31AFFD18400}">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en </t>
        </r>
        <r>
          <rPr>
            <b/>
            <sz val="9"/>
            <color indexed="81"/>
            <rFont val="Tahoma"/>
            <family val="2"/>
          </rPr>
          <t xml:space="preserve">Pacientes Mayores de 20 Años.
</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B100" authorId="1" shapeId="0" xr:uid="{06E734CD-C081-41BC-828A-D65B2FDC65C3}">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Basal".</t>
        </r>
      </text>
    </comment>
    <comment ref="B101" authorId="1" shapeId="0" xr:uid="{E73630EA-413A-4CA3-9BA6-58ADA2A746CF}">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Post Basal”.</t>
        </r>
      </text>
    </comment>
    <comment ref="B102" authorId="1" shapeId="0" xr:uid="{41F873DD-1B4F-46E5-A424-844EE1CA35E1}">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“Flujometría Basal”.</t>
        </r>
      </text>
    </comment>
    <comment ref="B103" authorId="1" shapeId="0" xr:uid="{DEBCA416-6DC3-4D03-97C7-A921E122A481}">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“Flujometría Post Basal”.</t>
        </r>
      </text>
    </comment>
    <comment ref="B104" authorId="1" shapeId="0" xr:uid="{4DA1C48C-5B45-4516-9EFF-CD554D158B19}">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“Pimometría”.</t>
        </r>
      </text>
    </comment>
    <comment ref="B105" authorId="1" shapeId="0" xr:uid="{86D96DB0-99A9-47A5-B3AA-E74F69A66D2A}">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Provocación con Ejercicio”.</t>
        </r>
      </text>
    </comment>
    <comment ref="B106" authorId="1" shapeId="0" xr:uid="{317DAB8F-70A0-4698-B44B-5602220F961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Marcha 6 Minutos”.</t>
        </r>
      </text>
    </comment>
    <comment ref="B107" authorId="1" shapeId="0" xr:uid="{3225DD37-E937-4CDD-81EE-0D31347DED6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“Sesiones de Kinesioterapia o Sesiones de Kinesioterapia Respiratoria”.</t>
        </r>
      </text>
    </comment>
    <comment ref="B108" authorId="4" shapeId="0" xr:uid="{9BA958AE-8E2E-4963-9555-2413607CD809}">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el procedimiento “</t>
        </r>
        <r>
          <rPr>
            <b/>
            <sz val="9"/>
            <color indexed="81"/>
            <rFont val="Tahoma"/>
            <family val="2"/>
          </rPr>
          <t>Toma de Muestra Secrición Mucosa o Bronquíal</t>
        </r>
        <r>
          <rPr>
            <sz val="9"/>
            <color indexed="81"/>
            <rFont val="Tahoma"/>
            <family val="2"/>
          </rPr>
          <t>”.</t>
        </r>
      </text>
    </comment>
    <comment ref="B113" authorId="1" shapeId="0" xr:uid="{9B7E02AB-EE38-45ED-B2DB-22728CFBE83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UNIDAD EMERGENCIA HOSPITALARIA.</t>
        </r>
        <r>
          <rPr>
            <sz val="9"/>
            <color indexed="81"/>
            <rFont val="Tahoma"/>
            <family val="2"/>
          </rPr>
          <t xml:space="preserve">
</t>
        </r>
      </text>
    </comment>
    <comment ref="B114" authorId="1" shapeId="0" xr:uid="{717FDA4C-E3EC-43C0-881D-3EC39023078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SAPU.</t>
        </r>
        <r>
          <rPr>
            <sz val="9"/>
            <color indexed="81"/>
            <rFont val="Tahoma"/>
            <family val="2"/>
          </rPr>
          <t xml:space="preserve">
</t>
        </r>
      </text>
    </comment>
    <comment ref="B115" authorId="1" shapeId="0" xr:uid="{815FA603-8AF4-4158-9671-0F2B8E31652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CAE/ CDT /CRS.</t>
        </r>
        <r>
          <rPr>
            <sz val="9"/>
            <color indexed="81"/>
            <rFont val="Tahoma"/>
            <family val="2"/>
          </rPr>
          <t xml:space="preserve">
</t>
        </r>
      </text>
    </comment>
    <comment ref="B120" authorId="4" shapeId="0" xr:uid="{C431C923-A9CE-47CF-BC27-39753CD50A39}">
      <text>
        <r>
          <rPr>
            <sz val="9"/>
            <color indexed="81"/>
            <rFont val="Tahoma"/>
            <family val="2"/>
          </rPr>
          <t xml:space="preserve">Este dato aparecerá luego de que en la atención Registrada </t>
        </r>
        <r>
          <rPr>
            <b/>
            <sz val="9"/>
            <color indexed="81"/>
            <rFont val="Tahoma"/>
            <family val="2"/>
          </rPr>
          <t xml:space="preserve">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Unidad de Emergencia Hospitalaria.</t>
        </r>
      </text>
    </comment>
    <comment ref="B121" authorId="4" shapeId="0" xr:uid="{96E85246-8C65-42E5-92C5-79AFA678BC49}">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“Recepción de Pacientes Según Origen"</t>
        </r>
        <r>
          <rPr>
            <sz val="9"/>
            <color indexed="81"/>
            <rFont val="Tahoma"/>
            <family val="2"/>
          </rPr>
          <t xml:space="preserve"> el valor</t>
        </r>
        <r>
          <rPr>
            <b/>
            <sz val="9"/>
            <color indexed="81"/>
            <rFont val="Tahoma"/>
            <family val="2"/>
          </rPr>
          <t xml:space="preserve"> SAPU.</t>
        </r>
      </text>
    </comment>
    <comment ref="B122" authorId="4" shapeId="0" xr:uid="{1E24B489-4E6E-4034-82BA-39AD82184391}">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Formulario de </t>
        </r>
        <r>
          <rPr>
            <b/>
            <sz val="9"/>
            <color indexed="81"/>
            <rFont val="Tahoma"/>
            <family val="2"/>
          </rPr>
          <t xml:space="preserve">Control de Otros Programas de Salud el campo “Recepción de Pacientes Según Origen" </t>
        </r>
        <r>
          <rPr>
            <sz val="9"/>
            <color indexed="81"/>
            <rFont val="Tahoma"/>
            <family val="2"/>
          </rPr>
          <t>el valor</t>
        </r>
        <r>
          <rPr>
            <b/>
            <sz val="9"/>
            <color indexed="81"/>
            <rFont val="Tahoma"/>
            <family val="2"/>
          </rPr>
          <t xml:space="preserve"> Consulta de Morbilidad.</t>
        </r>
      </text>
    </comment>
    <comment ref="B123" authorId="4" shapeId="0" xr:uid="{993C9640-136F-4B4E-8FC9-515D8CD34BF6}">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el campo</t>
        </r>
        <r>
          <rPr>
            <b/>
            <sz val="9"/>
            <color indexed="81"/>
            <rFont val="Tahoma"/>
            <family val="2"/>
          </rPr>
          <t xml:space="preserve"> “Recepción de Pacientes Según Origen" </t>
        </r>
        <r>
          <rPr>
            <sz val="9"/>
            <color indexed="81"/>
            <rFont val="Tahoma"/>
            <family val="2"/>
          </rPr>
          <t xml:space="preserve">el valor </t>
        </r>
        <r>
          <rPr>
            <b/>
            <sz val="9"/>
            <color indexed="81"/>
            <rFont val="Tahoma"/>
            <family val="2"/>
          </rPr>
          <t>CAE/CDR/CRS.</t>
        </r>
      </text>
    </comment>
    <comment ref="B124" authorId="4" shapeId="0" xr:uid="{F392DBC5-706F-42B9-9D70-6563D452D97B}">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Extrasistema.</t>
        </r>
      </text>
    </comment>
    <comment ref="B129" authorId="1" shapeId="0" xr:uid="{1510B861-BA0B-4F20-B69A-ED86850D042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recurrente?</t>
        </r>
        <r>
          <rPr>
            <sz val="9"/>
            <color indexed="81"/>
            <rFont val="Tahoma"/>
            <family val="2"/>
          </rPr>
          <t xml:space="preserve"> el valor </t>
        </r>
        <r>
          <rPr>
            <b/>
            <sz val="9"/>
            <color indexed="81"/>
            <rFont val="Tahoma"/>
            <family val="2"/>
          </rPr>
          <t>No</t>
        </r>
        <r>
          <rPr>
            <sz val="9"/>
            <color indexed="81"/>
            <rFont val="Tahoma"/>
            <family val="2"/>
          </rPr>
          <t xml:space="preserve">.
</t>
        </r>
      </text>
    </comment>
    <comment ref="AK129" authorId="2" shapeId="0" xr:uid="{4D1B8A84-787E-4CBA-B563-5968760643FC}">
      <text>
        <r>
          <rPr>
            <sz val="9"/>
            <color indexed="81"/>
            <rFont val="Tahoma"/>
            <family val="2"/>
          </rPr>
          <t xml:space="preserve">Este dato aparecerá luego de que en la atención Registrada Modulo box, </t>
        </r>
        <r>
          <rPr>
            <b/>
            <sz val="9"/>
            <color indexed="81"/>
            <rFont val="Tahoma"/>
            <family val="2"/>
          </rPr>
          <t>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mas la</t>
        </r>
        <r>
          <rPr>
            <b/>
            <sz val="9"/>
            <color indexed="81"/>
            <rFont val="Tahoma"/>
            <family val="2"/>
          </rPr>
          <t xml:space="preserve"> actividad: Campaña de Invierno.
</t>
        </r>
        <r>
          <rPr>
            <sz val="9"/>
            <color indexed="81"/>
            <rFont val="Tahoma"/>
            <family val="2"/>
          </rPr>
          <t xml:space="preserve">
Y en el </t>
        </r>
        <r>
          <rPr>
            <b/>
            <sz val="9"/>
            <color indexed="81"/>
            <rFont val="Tahoma"/>
            <family val="2"/>
          </rPr>
          <t>Formulario de Control de Otros Programas de Salud el campo “¿Padece de Sindrome Bronquial Obstructivo?" el valor SI y en el campo “¿Es recurrente? el valor No.</t>
        </r>
        <r>
          <rPr>
            <sz val="9"/>
            <color indexed="81"/>
            <rFont val="Tahoma"/>
            <family val="2"/>
          </rPr>
          <t xml:space="preserve">
</t>
        </r>
      </text>
    </comment>
    <comment ref="B130" authorId="1" shapeId="0" xr:uid="{F56DEB47-04A6-4BD9-8829-43F82FED363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 xml:space="preserve">Intervención en Crisis Respiratoria (Leve o Moderada). </t>
        </r>
        <r>
          <rPr>
            <sz val="9"/>
            <color indexed="81"/>
            <rFont val="Tahoma"/>
            <family val="2"/>
          </rPr>
          <t xml:space="preserve">
Y en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 xml:space="preserve">Sí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AK130" authorId="2" shapeId="0" xr:uid="{D01ACE63-F4D6-4C91-83D3-4D22E1C0A2FB}">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t>
        </r>
        <r>
          <rPr>
            <sz val="9"/>
            <color indexed="81"/>
            <rFont val="Tahoma"/>
            <family val="2"/>
          </rPr>
          <t xml:space="preserve">l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 xml:space="preserve">Formulario de Control de Otros Programas de Salud el campo “¿Padece de Sindrome Bronquial Obstructivo?" el valor SI y en el campo “¿Es recurrente? el valor Sí.
</t>
        </r>
      </text>
    </comment>
    <comment ref="B131" authorId="1" shapeId="0" xr:uid="{4668EC6A-F03D-4BCE-8329-6B4AB11124F1}">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 xml:space="preserve">SI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
</t>
        </r>
      </text>
    </comment>
    <comment ref="AK131" authorId="2" shapeId="0" xr:uid="{89865D4F-FA18-461F-93B9-C57D63A5F8B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Asma Bronquial?" el valor S</t>
        </r>
        <r>
          <rPr>
            <sz val="9"/>
            <color indexed="81"/>
            <rFont val="Tahoma"/>
            <family val="2"/>
          </rPr>
          <t xml:space="preserve">I.
</t>
        </r>
      </text>
    </comment>
    <comment ref="B132" authorId="1" shapeId="0" xr:uid="{0BD18124-D3C6-493C-BB64-C99A0C75CAF6}">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32" authorId="2" shapeId="0" xr:uid="{8E85BA50-DF00-48FF-B402-1B28BC700FDB}">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Neumonía?" el valor SI.</t>
        </r>
        <r>
          <rPr>
            <sz val="9"/>
            <color indexed="81"/>
            <rFont val="Tahoma"/>
            <family val="2"/>
          </rPr>
          <t xml:space="preserve">
</t>
        </r>
      </text>
    </comment>
    <comment ref="B133" authorId="1" shapeId="0" xr:uid="{F8E0422D-6209-4D2F-B16E-F00A8E30652E}">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Cronica?"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Obstructiva?</t>
        </r>
        <r>
          <rPr>
            <sz val="9"/>
            <color indexed="81"/>
            <rFont val="Tahoma"/>
            <family val="2"/>
          </rPr>
          <t xml:space="preserve"> el valor </t>
        </r>
        <r>
          <rPr>
            <b/>
            <sz val="9"/>
            <color indexed="81"/>
            <rFont val="Tahoma"/>
            <family val="2"/>
          </rPr>
          <t xml:space="preserve">Sí </t>
        </r>
        <r>
          <rPr>
            <sz val="9"/>
            <color indexed="81"/>
            <rFont val="Tahoma"/>
            <family val="2"/>
          </rPr>
          <t xml:space="preserve">Y en el campo </t>
        </r>
        <r>
          <rPr>
            <b/>
            <sz val="9"/>
            <color indexed="81"/>
            <rFont val="Tahoma"/>
            <family val="2"/>
          </rPr>
          <t xml:space="preserve">Tipo EPOC </t>
        </r>
        <r>
          <rPr>
            <sz val="9"/>
            <color indexed="81"/>
            <rFont val="Tahoma"/>
            <family val="2"/>
          </rPr>
          <t xml:space="preserve">el valor </t>
        </r>
        <r>
          <rPr>
            <b/>
            <sz val="9"/>
            <color indexed="81"/>
            <rFont val="Tahoma"/>
            <family val="2"/>
          </rPr>
          <t xml:space="preserve">Tipo A o Tipo B.
</t>
        </r>
        <r>
          <rPr>
            <sz val="9"/>
            <color indexed="81"/>
            <rFont val="Tahoma"/>
            <family val="2"/>
          </rPr>
          <t xml:space="preserve">
</t>
        </r>
      </text>
    </comment>
    <comment ref="AK133" authorId="2" shapeId="0" xr:uid="{D4745106-62AA-4F44-8E30-E9DCBA9841ED}">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Enfermedad Pulmonar Cronica?" el valor Si y en el campo ¿Es Obstructiva? el valor Sí.</t>
        </r>
        <r>
          <rPr>
            <sz val="9"/>
            <color indexed="81"/>
            <rFont val="Tahoma"/>
            <family val="2"/>
          </rPr>
          <t xml:space="preserve">
</t>
        </r>
      </text>
    </comment>
    <comment ref="B134" authorId="1" shapeId="0" xr:uid="{B784313A-CF90-4E4D-B594-40553EB8400A}">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34" authorId="2" shapeId="0" xr:uid="{67D241A5-D0F2-4C06-872E-50BE34A59644}">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 xml:space="preserve">Actividad: Campaña de Invierno.
</t>
        </r>
        <r>
          <rPr>
            <sz val="9"/>
            <color indexed="81"/>
            <rFont val="Tahoma"/>
            <family val="2"/>
          </rPr>
          <t xml:space="preserve">
Y en el</t>
        </r>
        <r>
          <rPr>
            <b/>
            <sz val="9"/>
            <color indexed="81"/>
            <rFont val="Tahoma"/>
            <family val="2"/>
          </rPr>
          <t xml:space="preserve"> Formulario de Control de Otros Programas de Salud el campo “¿Padece Otras Enfermedades Respiratorias?" el valor Si.</t>
        </r>
        <r>
          <rPr>
            <sz val="9"/>
            <color indexed="81"/>
            <rFont val="Tahoma"/>
            <family val="2"/>
          </rPr>
          <t xml:space="preserve">
</t>
        </r>
      </text>
    </comment>
    <comment ref="B141" authorId="4" shapeId="0" xr:uid="{4793B670-ECC5-4FC0-BDFD-213AAE925B0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Salas Individual –Antitabaco”.</t>
        </r>
      </text>
    </comment>
    <comment ref="B142" authorId="4" shapeId="0" xr:uid="{048AA5EF-33A0-4B4C-B8C5-D1E6F413435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 </t>
        </r>
        <r>
          <rPr>
            <b/>
            <sz val="9"/>
            <color indexed="81"/>
            <rFont val="Tahoma"/>
            <family val="2"/>
          </rPr>
          <t>“Educación en Salas Individual -Autocuidado según Patologia”.</t>
        </r>
      </text>
    </comment>
    <comment ref="B143" authorId="4" shapeId="0" xr:uid="{A3D8CB14-BD12-4601-AA29-911A1798699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“Educación en Salas Individual -Uso de Terapia Inhalatoria”.</t>
        </r>
      </text>
    </comment>
    <comment ref="B144" authorId="4" shapeId="0" xr:uid="{566EAD21-07B1-4F36-A055-61C0B6CDC4D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Educación Integral en Salud Respiratoria”.</t>
        </r>
      </text>
    </comment>
    <comment ref="B145" authorId="4" shapeId="0" xr:uid="{2EA53737-5DEB-4688-9D73-A75C42E7621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Estilo de Vida Saludables”.
</t>
        </r>
      </text>
    </comment>
    <comment ref="B146" authorId="4" shapeId="0" xr:uid="{0EE06BBD-A09F-438E-97B9-DAAED78F6E24}">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“Educación en Salas Individual -Otras”.
</t>
        </r>
      </text>
    </comment>
    <comment ref="C150" authorId="1" shapeId="0" xr:uid="{A6D9BF62-BD43-495A-ADCC-0F5219694702}">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Pacientes, Padres o Cuidadores”.</t>
        </r>
        <r>
          <rPr>
            <sz val="9"/>
            <color indexed="81"/>
            <rFont val="Tahoma"/>
            <family val="2"/>
          </rPr>
          <t xml:space="preserve">
</t>
        </r>
      </text>
    </comment>
    <comment ref="D150" authorId="3" shapeId="0" xr:uid="{F670903F-B259-4751-8D3C-BAD724A2B737}">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“Educación en Sala Grupal - Educacion Integral en Salud Respiratoria - Pacientes, Padres o Cuidadores”.</t>
        </r>
        <r>
          <rPr>
            <sz val="9"/>
            <color indexed="81"/>
            <rFont val="Tahoma"/>
            <family val="2"/>
          </rPr>
          <t xml:space="preserve">
Se contabilizaran numero de participantes a la Educación. </t>
        </r>
      </text>
    </comment>
    <comment ref="C151" authorId="1" shapeId="0" xr:uid="{CB85CC1E-36CE-44C4-A6F2-87986B00245A}">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Educacion Integral en Salud Respiratoria - Salas cunas y Jardines Infantiles”.</t>
        </r>
      </text>
    </comment>
    <comment ref="D151" authorId="3" shapeId="0" xr:uid="{07CBEE33-B96B-460A-8660-80C68C708B72}">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Salas cunas y Jardines Infantiles”. </t>
        </r>
        <r>
          <rPr>
            <sz val="9"/>
            <color indexed="81"/>
            <rFont val="Tahoma"/>
            <family val="2"/>
          </rPr>
          <t xml:space="preserve">Se contabilizaran numero de participantes a la Educación. 
</t>
        </r>
      </text>
    </comment>
    <comment ref="C152" authorId="1" shapeId="0" xr:uid="{6C7F6D0D-030C-4618-B88F-A3C2E29BD6A3}">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Educación Integral en Salud Respiratoria - Establecimientos Educacionales”.</t>
        </r>
      </text>
    </comment>
    <comment ref="D152" authorId="3" shapeId="0" xr:uid="{AFAF7C3D-FDD5-4D4F-B4A5-55CCA709D0D8}">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Educación Integral en Salud Respiratoria - Establecimientos Educacionales”. </t>
        </r>
        <r>
          <rPr>
            <sz val="9"/>
            <color indexed="81"/>
            <rFont val="Tahoma"/>
            <family val="2"/>
          </rPr>
          <t xml:space="preserve">
Se contabilizaran número de participantes a la Educación.</t>
        </r>
      </text>
    </comment>
    <comment ref="C153" authorId="1" shapeId="0" xr:uid="{86F814A3-2ABD-42F2-A580-1BCB1F845E6D}">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Educación Integral en Salud Respiratoria - Intersector”</t>
        </r>
        <r>
          <rPr>
            <sz val="9"/>
            <color indexed="81"/>
            <rFont val="Tahoma"/>
            <family val="2"/>
          </rPr>
          <t>.</t>
        </r>
      </text>
    </comment>
    <comment ref="D153" authorId="3" shapeId="0" xr:uid="{0A928266-C394-462E-9C66-55D7F3040F18}">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Educación Integral en Salud Respiratoria - Intersector”.</t>
        </r>
        <r>
          <rPr>
            <sz val="9"/>
            <color indexed="81"/>
            <rFont val="Tahoma"/>
            <family val="2"/>
          </rPr>
          <t xml:space="preserve">
Se contabilizaran número de participantes a la Educación.</t>
        </r>
      </text>
    </comment>
    <comment ref="C154" authorId="1" shapeId="0" xr:uid="{D23826C9-B725-4093-A02E-AFC7F5D4B3EA}">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t>
        </r>
      </text>
    </comment>
    <comment ref="D154" authorId="3" shapeId="0" xr:uid="{03862056-A935-40AD-9B94-5CD3CD2040D7}">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Se contabilizaran número de participantes a la Educación.</t>
        </r>
      </text>
    </comment>
    <comment ref="C155" authorId="1" shapeId="0" xr:uid="{E61578F9-02E1-4A1D-83DE-CCED3AF0B75D}">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Salas cunas y Jardines Infantiles”.</t>
        </r>
      </text>
    </comment>
    <comment ref="D155" authorId="3" shapeId="0" xr:uid="{228E8E83-D7F4-4307-83D6-54689B25CC78}">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Antitabaco - Salas cunas y Jardines Infantiles”.
</t>
        </r>
        <r>
          <rPr>
            <sz val="9"/>
            <color indexed="81"/>
            <rFont val="Tahoma"/>
            <family val="2"/>
          </rPr>
          <t>Se contabilizaran número de participantes a la Educación.</t>
        </r>
      </text>
    </comment>
    <comment ref="C156" authorId="1" shapeId="0" xr:uid="{702C00E2-E503-41BF-8355-821EC9BDE59F}">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Establecimientos Educacionales”.</t>
        </r>
      </text>
    </comment>
    <comment ref="D156" authorId="3" shapeId="0" xr:uid="{6AD84505-CA49-480A-98B6-B7334C5DDB8B}">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el profesional registre la actividad</t>
        </r>
        <r>
          <rPr>
            <b/>
            <sz val="9"/>
            <color indexed="81"/>
            <rFont val="Tahoma"/>
            <family val="2"/>
          </rPr>
          <t xml:space="preserve"> “Educación en Sala Grupal - Antitabaco -  Establecimientos Educacionales”.
</t>
        </r>
        <r>
          <rPr>
            <sz val="9"/>
            <color indexed="81"/>
            <rFont val="Tahoma"/>
            <family val="2"/>
          </rPr>
          <t>Se contabilizaran número de participantes a la Educación.</t>
        </r>
      </text>
    </comment>
    <comment ref="C157" authorId="1" shapeId="0" xr:uid="{8DF4D146-474C-4C42-AEBB-C6E068B1D529}">
      <text>
        <r>
          <rPr>
            <sz val="9"/>
            <color indexed="81"/>
            <rFont val="Tahoma"/>
            <family val="2"/>
          </rPr>
          <t xml:space="preserve">
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Intersector”.</t>
        </r>
        <r>
          <rPr>
            <sz val="9"/>
            <color indexed="81"/>
            <rFont val="Tahoma"/>
            <family val="2"/>
          </rPr>
          <t xml:space="preserve">
</t>
        </r>
      </text>
    </comment>
    <comment ref="D157" authorId="3" shapeId="0" xr:uid="{A4BFFBE3-B35C-4BD6-98F4-4FFE7716000C}">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Antitabaco - Intersector”.</t>
        </r>
        <r>
          <rPr>
            <sz val="9"/>
            <color indexed="81"/>
            <rFont val="Tahoma"/>
            <family val="2"/>
          </rPr>
          <t xml:space="preserve">
Se contabilizaran número de participantes a la Educación.</t>
        </r>
      </text>
    </comment>
    <comment ref="B163" authorId="4" shapeId="0" xr:uid="{63D227E8-E019-4717-A1FF-BDEA0C1F9859}">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-Hogar Libre de Humo de Tabaco- (Individual)”.</t>
        </r>
        <r>
          <rPr>
            <sz val="9"/>
            <color indexed="81"/>
            <rFont val="Tahoma"/>
            <family val="2"/>
          </rPr>
          <t xml:space="preserve">
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-Hogar Libre de Humo de Tabaco- (Grupal)”.
</t>
        </r>
      </text>
    </comment>
    <comment ref="B164" authorId="4" shapeId="0" xr:uid="{4A32442C-F1E4-4887-AAB9-F378C9584E38}">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“Visitas Domiciliarias realizadas por equipo IRA-ERA a Familias -Por Muerte de Neumonía en Domicilio- (Individual)”.</t>
        </r>
        <r>
          <rPr>
            <sz val="9"/>
            <color indexed="81"/>
            <rFont val="Tahoma"/>
            <family val="2"/>
          </rPr>
          <t xml:space="preserve">
O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“Visitas Domiciliarias realizadas por equipo IRA-ERA a Familias -Por Muerte de Neumonía en Domicilio- (Grupal)”.</t>
        </r>
        <r>
          <rPr>
            <sz val="9"/>
            <color indexed="81"/>
            <rFont val="Tahoma"/>
            <family val="2"/>
          </rPr>
          <t xml:space="preserve">
</t>
        </r>
      </text>
    </comment>
    <comment ref="B165" authorId="4" shapeId="0" xr:uid="{EFD51585-2411-4D74-8799-69C0706D5B4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t>
        </r>
        <r>
          <rPr>
            <b/>
            <sz val="9"/>
            <color indexed="81"/>
            <rFont val="Tahoma"/>
            <family val="2"/>
          </rPr>
          <t xml:space="preserve">d “Visitas Domiciliarias realizadas por equipo IRA-ERA a Familias -Programa de Oxigenoterapia Ambulatoria AVNI/AVNIA- (Individual)”.
</t>
        </r>
        <r>
          <rPr>
            <sz val="9"/>
            <color indexed="81"/>
            <rFont val="Tahoma"/>
            <family val="2"/>
          </rPr>
          <t>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-Programa de Oxigenoterapia Ambulatoria AVNI/AVNIA- (Grupal)”.
</t>
        </r>
      </text>
    </comment>
    <comment ref="B166" authorId="0" shapeId="0" xr:uid="{0E9F91E2-CE36-48FC-9474-9E7C4C2A4F4F}">
      <text>
        <r>
          <rPr>
            <sz val="9"/>
            <color indexed="81"/>
            <rFont val="Tahoma"/>
            <family val="2"/>
          </rPr>
          <t xml:space="preserve">Este dato aparecerá luego de que en la atención Registrada Modulo box, Pacientes Citados o en Módulo de Atención, Registro Atención Individual el profesional cuyo estamento </t>
        </r>
        <r>
          <rPr>
            <b/>
            <sz val="9"/>
            <color indexed="81"/>
            <rFont val="Tahoma"/>
            <family val="2"/>
          </rPr>
          <t>Kinesiologo</t>
        </r>
        <r>
          <rPr>
            <sz val="9"/>
            <color indexed="81"/>
            <rFont val="Tahoma"/>
            <family val="2"/>
          </rPr>
          <t xml:space="preserve"> registre la actividad:
- </t>
        </r>
        <r>
          <rPr>
            <b/>
            <sz val="9"/>
            <color indexed="81"/>
            <rFont val="Tahoma"/>
            <family val="2"/>
          </rPr>
          <t xml:space="preserve"> “Equipo IRA-ERA_Seguimiento Telefonico en Sala”.
</t>
        </r>
        <r>
          <rPr>
            <sz val="9"/>
            <color indexed="81"/>
            <rFont val="Tahoma"/>
            <family val="2"/>
          </rPr>
          <t xml:space="preserve">
</t>
        </r>
      </text>
    </comment>
    <comment ref="B167" authorId="4" shapeId="0" xr:uid="{56230BDB-1445-4876-B630-B00A4FE7FEC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-Otras Visitas- (Individual)”.</t>
        </r>
        <r>
          <rPr>
            <sz val="9"/>
            <color indexed="81"/>
            <rFont val="Tahoma"/>
            <family val="2"/>
          </rPr>
          <t xml:space="preserve">
O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 xml:space="preserve">“Visitas Domiciliarias realizadas por equipo IRA-ERA a Familias -Otras Visitas- (Grupal)”.
</t>
        </r>
        <r>
          <rPr>
            <sz val="9"/>
            <color indexed="81"/>
            <rFont val="Tahoma"/>
            <family val="2"/>
          </rPr>
          <t xml:space="preserve">
</t>
        </r>
      </text>
    </comment>
    <comment ref="D169" authorId="4" shapeId="0" xr:uid="{40214B49-18C0-4CCF-AD87-96145789E1E3}">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
</t>
        </r>
      </text>
    </comment>
    <comment ref="E169" authorId="4" shapeId="0" xr:uid="{D26AA38F-09DE-49F5-B974-D472EEEF0623}">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Y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text>
    </comment>
    <comment ref="F169" authorId="4" shapeId="0" xr:uid="{61411BA5-5EC5-4A9F-90F5-CBAE14D645E8}">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G169" authorId="4" shapeId="0" xr:uid="{AE288ADE-9D2F-4CCA-85BC-36E882A77057}">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t>
        </r>
      </text>
    </comment>
    <comment ref="C170" authorId="4" shapeId="0" xr:uid="{F1BDA7A4-69FB-4273-8E66-22803FC6045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Educativa”.</t>
        </r>
        <r>
          <rPr>
            <sz val="9"/>
            <color indexed="81"/>
            <rFont val="Tahoma"/>
            <family val="2"/>
          </rPr>
          <t xml:space="preserve">
</t>
        </r>
      </text>
    </comment>
    <comment ref="D170" authorId="4" shapeId="0" xr:uid="{44E5CFA7-A4D2-47E4-A7D5-88939B2C02AE}">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 xml:space="preserve">“Rehabilitación Pulmonar - Sesión Educativa”.
</t>
        </r>
        <r>
          <rPr>
            <sz val="9"/>
            <color indexed="81"/>
            <rFont val="Tahoma"/>
            <family val="2"/>
          </rPr>
          <t xml:space="preserve">
</t>
        </r>
      </text>
    </comment>
    <comment ref="E170" authorId="4" shapeId="0" xr:uid="{E0A10E51-F4A4-4A1C-AB1D-CBDA2B2F214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“Rehabilitación Pulmonar - Sesión Educativa”.
</t>
        </r>
      </text>
    </comment>
    <comment ref="F170" authorId="4" shapeId="0" xr:uid="{E5B95EA0-CAA6-4F54-90A3-BDD64E51372A}">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G170" authorId="4" shapeId="0" xr:uid="{74B9DA91-4D50-4FF9-8AEF-A787C5CFC7FB}">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C171" authorId="4" shapeId="0" xr:uid="{64C23926-E003-4E4B-89DE-83388CB59D9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Actividad Física”.</t>
        </r>
      </text>
    </comment>
    <comment ref="D171" authorId="4" shapeId="0" xr:uid="{769BB4E1-8F52-461B-9508-3827D6EE2BD6}">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Sesión Actividad Física”.</t>
        </r>
        <r>
          <rPr>
            <sz val="9"/>
            <color indexed="81"/>
            <rFont val="Tahoma"/>
            <family val="2"/>
          </rPr>
          <t xml:space="preserve">
</t>
        </r>
      </text>
    </comment>
    <comment ref="E171" authorId="4" shapeId="0" xr:uid="{EE64006E-6C40-4192-9785-A6B1A5DDB193}">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"Rehabilitación Pulmonar - Sesión Actividad Física”.</t>
        </r>
      </text>
    </comment>
    <comment ref="F171" authorId="4" shapeId="0" xr:uid="{480B0A57-87B1-4188-BF55-3BE5CBCB0141}">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G171" authorId="4" shapeId="0" xr:uid="{2643587E-0099-4B9A-8BDD-854361C2AEDB}">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C172" authorId="4" shapeId="0" xr:uid="{6B40288D-85E2-43AB-9038-62A01082C78C}">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Rehabilitación Pulmonar - Articulación Continuidad con Intersector</t>
        </r>
        <r>
          <rPr>
            <sz val="9"/>
            <color indexed="81"/>
            <rFont val="Tahoma"/>
            <family val="2"/>
          </rPr>
          <t xml:space="preserve"> ”.
</t>
        </r>
      </text>
    </comment>
    <comment ref="D172" authorId="4" shapeId="0" xr:uid="{258A325C-7FBD-4A02-95BB-6FE5B2CFDC42}">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E172" authorId="4" shapeId="0" xr:uid="{46018577-2C75-4A33-A9CF-04FF8C3CCCB1}">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t>
        </r>
        <r>
          <rPr>
            <sz val="9"/>
            <color indexed="81"/>
            <rFont val="Tahoma"/>
            <family val="2"/>
          </rPr>
          <t xml:space="preserve"> y el profesional registre la actividad</t>
        </r>
        <r>
          <rPr>
            <b/>
            <sz val="9"/>
            <color indexed="81"/>
            <rFont val="Tahoma"/>
            <family val="2"/>
          </rPr>
          <t xml:space="preserve"> “Rehabilitación Pulmonar - Articulación Continuidad con Intersector ”.</t>
        </r>
      </text>
    </comment>
    <comment ref="F172" authorId="4" shapeId="0" xr:uid="{D93BD7F7-34CD-45EC-A2FC-1FE19475A6D8}">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G172" authorId="4" shapeId="0" xr:uid="{E047C0BE-0A8A-4262-9A01-E8B0403F94DC}">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C173" authorId="4" shapeId="0" xr:uid="{211E72B9-080F-4074-835F-42B83F51756B}">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Diseño de Plan de Trabajo”.</t>
        </r>
      </text>
    </comment>
    <comment ref="D173" authorId="4" shapeId="0" xr:uid="{0B5952CB-5368-4B3A-AC50-78D0B87984B8}">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E173" authorId="4" shapeId="0" xr:uid="{9C4EE25A-3AA8-4539-8E7D-3E4387BCAF98}">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"Plane de Actividad Física - Diseño de Plan de Trabajo”.</t>
        </r>
      </text>
    </comment>
    <comment ref="F173" authorId="4" shapeId="0" xr:uid="{2F7EDF36-1B52-4F24-8BE4-4F99C3C48823}">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G173" authorId="4" shapeId="0" xr:uid="{BA617CB4-C61A-402C-8C36-1269F35062DB}">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C174" authorId="4" shapeId="0" xr:uid="{903FE1CA-5A8F-4AB6-91A4-25B33944FF8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Seguimiento Presencial”.</t>
        </r>
      </text>
    </comment>
    <comment ref="D174" authorId="4" shapeId="0" xr:uid="{6B995237-8861-4495-9AC0-2A47EB6EAAA8}">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E174" authorId="4" shapeId="0" xr:uid="{44F867B3-25A9-4282-A828-483648B2520D}">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Presencial”.</t>
        </r>
      </text>
    </comment>
    <comment ref="F174" authorId="4" shapeId="0" xr:uid="{CB9473CB-D4C5-4FDE-90C2-10F4C0173C7F}">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G174" authorId="4" shapeId="0" xr:uid="{B1E77586-9800-4944-9ED0-FDEBF8EA3DEC}">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C175" authorId="4" shapeId="0" xr:uid="{A80973D6-352F-4929-8133-96420569B03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“Plane de Actividad Física - Seguimiento Telefónico”.</t>
        </r>
      </text>
    </comment>
    <comment ref="D175" authorId="4" shapeId="0" xr:uid="{18D05EAA-EE51-43A2-883A-015FF8E3BCA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Telefónico”.</t>
        </r>
        <r>
          <rPr>
            <sz val="9"/>
            <color indexed="81"/>
            <rFont val="Tahoma"/>
            <family val="2"/>
          </rPr>
          <t xml:space="preserve">
</t>
        </r>
      </text>
    </comment>
    <comment ref="E175" authorId="4" shapeId="0" xr:uid="{63F9AD56-4736-4E81-A444-229A1C48A93D}">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Telefónico”.</t>
        </r>
      </text>
    </comment>
    <comment ref="F175" authorId="4" shapeId="0" xr:uid="{1E2A67F2-9997-49D3-B2F1-6EABF8DA4F21}">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Seguimiento Telefónico”.</t>
        </r>
        <r>
          <rPr>
            <sz val="9"/>
            <color indexed="81"/>
            <rFont val="Tahoma"/>
            <family val="2"/>
          </rPr>
          <t xml:space="preserve">
</t>
        </r>
      </text>
    </comment>
    <comment ref="G175" authorId="4" shapeId="0" xr:uid="{7B09D832-7C9E-4BE2-B567-ADC31362778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el profesional registre la actividad </t>
        </r>
        <r>
          <rPr>
            <b/>
            <sz val="9"/>
            <color indexed="81"/>
            <rFont val="Tahoma"/>
            <family val="2"/>
          </rPr>
          <t>“Plane de Actividad Física - Seguimiento Telefónico”.</t>
        </r>
        <r>
          <rPr>
            <sz val="9"/>
            <color indexed="81"/>
            <rFont val="Tahoma"/>
            <family val="2"/>
          </rPr>
          <t xml:space="preserve">
</t>
        </r>
      </text>
    </comment>
    <comment ref="B180" authorId="4" shapeId="0" xr:uid="{4D110234-0F01-41CC-A9D8-3EBBECDC9D32}">
      <text>
        <r>
          <rPr>
            <sz val="9"/>
            <color indexed="81"/>
            <rFont val="Tahoma"/>
            <family val="2"/>
          </rPr>
          <t xml:space="preserve">Este dato aparecerá  luego de que en la atención registrada en el </t>
        </r>
        <r>
          <rPr>
            <b/>
            <sz val="9"/>
            <color indexed="81"/>
            <rFont val="Tahoma"/>
            <family val="2"/>
          </rPr>
          <t>módulo Box - Pacientes Citados o en Atención - Registro Atención Individua</t>
        </r>
        <r>
          <rPr>
            <sz val="9"/>
            <color indexed="81"/>
            <rFont val="Tahoma"/>
            <family val="2"/>
          </rPr>
          <t xml:space="preserve">l se registre la Actividad:
</t>
        </r>
        <r>
          <rPr>
            <b/>
            <sz val="9"/>
            <color indexed="81"/>
            <rFont val="Tahoma"/>
            <family val="2"/>
          </rPr>
          <t>Rehabilitación Pulmmonar POST COVID - Diseño Plan de Trabajo</t>
        </r>
      </text>
    </comment>
    <comment ref="B181" authorId="4" shapeId="0" xr:uid="{52E0E7A5-0FAA-40CD-9B25-CDD68F00853B}">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t>
        </r>
        <r>
          <rPr>
            <b/>
            <sz val="9"/>
            <color indexed="81"/>
            <rFont val="Tahoma"/>
            <family val="2"/>
          </rPr>
          <t xml:space="preserve">
Rehabilitación Pulmmonar POST COVID - Sesiones Educativas</t>
        </r>
      </text>
    </comment>
    <comment ref="B182" authorId="4" shapeId="0" xr:uid="{29F61F84-D07D-42D3-B2A2-07AC14965216}">
      <text>
        <r>
          <rPr>
            <sz val="9"/>
            <color indexed="81"/>
            <rFont val="Tahoma"/>
            <family val="2"/>
          </rPr>
          <t xml:space="preserve">Este dato aparecerá  luego de que en la atención registrada en el </t>
        </r>
        <r>
          <rPr>
            <b/>
            <sz val="9"/>
            <color indexed="81"/>
            <rFont val="Tahoma"/>
            <family val="2"/>
          </rPr>
          <t xml:space="preserve">módulo Box - Pacientes Citados o en Atención - Registro Atención Individual </t>
        </r>
        <r>
          <rPr>
            <sz val="9"/>
            <color indexed="81"/>
            <rFont val="Tahoma"/>
            <family val="2"/>
          </rPr>
          <t xml:space="preserve">se registre la Actividad:
</t>
        </r>
        <r>
          <rPr>
            <b/>
            <sz val="9"/>
            <color indexed="81"/>
            <rFont val="Tahoma"/>
            <family val="2"/>
          </rPr>
          <t xml:space="preserve">
Rehabilitación Pulmmonar POST COVID - Sesiones Actividad Física</t>
        </r>
      </text>
    </comment>
    <comment ref="B183" authorId="4" shapeId="0" xr:uid="{337BF273-BBAE-4192-9BD0-B6068153B157}">
      <text>
        <r>
          <rPr>
            <b/>
            <sz val="9"/>
            <color indexed="81"/>
            <rFont val="Tahoma"/>
            <family val="2"/>
          </rPr>
          <t>Este dato aparecerá  luego de que en la atención registrada en el módulo Box - Pacientes Citados o en Atención - Registro Atención Individual se registre la Actividad:
Rehabilitación Pulmmonar POST COVID - Segimiento Telefónico</t>
        </r>
        <r>
          <rPr>
            <sz val="9"/>
            <color indexed="81"/>
            <rFont val="Tahoma"/>
            <family val="2"/>
          </rPr>
          <t xml:space="preserve">
</t>
        </r>
      </text>
    </comment>
    <comment ref="C188" authorId="4" shapeId="0" xr:uid="{6604D947-B8D3-4CAF-A84C-27CE104A00BB}">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el profesional registre lo siguiente; 
Se registre la actividad:</t>
        </r>
        <r>
          <rPr>
            <b/>
            <sz val="9"/>
            <color indexed="81"/>
            <rFont val="Tahoma"/>
            <family val="2"/>
          </rPr>
          <t xml:space="preserve"> Aplicación Encuesta Calidad de Vida.
</t>
        </r>
        <r>
          <rPr>
            <sz val="9"/>
            <color indexed="81"/>
            <rFont val="Tahoma"/>
            <family val="2"/>
          </rPr>
          <t>Y en la sección</t>
        </r>
        <r>
          <rPr>
            <b/>
            <sz val="9"/>
            <color indexed="81"/>
            <rFont val="Tahoma"/>
            <family val="2"/>
          </rPr>
          <t xml:space="preserve"> Encuesta Calidad de Vida</t>
        </r>
        <r>
          <rPr>
            <sz val="9"/>
            <color indexed="81"/>
            <rFont val="Tahoma"/>
            <family val="2"/>
          </rPr>
          <t xml:space="preserve"> se registre el Estado</t>
        </r>
        <r>
          <rPr>
            <b/>
            <sz val="9"/>
            <color indexed="81"/>
            <rFont val="Tahoma"/>
            <family val="2"/>
          </rPr>
          <t xml:space="preserve"> Ingreso</t>
        </r>
        <r>
          <rPr>
            <sz val="9"/>
            <color indexed="81"/>
            <rFont val="Tahoma"/>
            <family val="2"/>
          </rPr>
          <t xml:space="preserve"> en el</t>
        </r>
        <r>
          <rPr>
            <b/>
            <sz val="9"/>
            <color indexed="81"/>
            <rFont val="Tahoma"/>
            <family val="2"/>
          </rPr>
          <t xml:space="preserve"> Formulario de Control de Otros Programas de Salud.</t>
        </r>
        <r>
          <rPr>
            <sz val="9"/>
            <color indexed="81"/>
            <rFont val="Tahoma"/>
            <family val="2"/>
          </rPr>
          <t xml:space="preserve">
</t>
        </r>
        <r>
          <rPr>
            <b/>
            <sz val="9"/>
            <color indexed="81"/>
            <rFont val="Tahoma"/>
            <family val="2"/>
          </rPr>
          <t xml:space="preserve">
Además, el paciente debe pertenecer al programa y tener registrado </t>
        </r>
        <r>
          <rPr>
            <sz val="9"/>
            <color indexed="81"/>
            <rFont val="Tahoma"/>
            <family val="2"/>
          </rPr>
          <t>Formulario de Control de</t>
        </r>
        <r>
          <rPr>
            <b/>
            <sz val="9"/>
            <color indexed="81"/>
            <rFont val="Tahoma"/>
            <family val="2"/>
          </rPr>
          <t xml:space="preserv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ítem con el valor </t>
        </r>
        <r>
          <rPr>
            <b/>
            <sz val="9"/>
            <color indexed="81"/>
            <rFont val="Tahoma"/>
            <family val="2"/>
          </rPr>
          <t xml:space="preserve">Ingreso o Seguimiento. </t>
        </r>
        <r>
          <rPr>
            <sz val="9"/>
            <color indexed="81"/>
            <rFont val="Tahoma"/>
            <family val="2"/>
          </rPr>
          <t xml:space="preserve">Y en el campo </t>
        </r>
        <r>
          <rPr>
            <b/>
            <sz val="9"/>
            <color indexed="81"/>
            <rFont val="Tahoma"/>
            <family val="2"/>
          </rPr>
          <t>Tipo EPOC</t>
        </r>
        <r>
          <rPr>
            <sz val="9"/>
            <color indexed="81"/>
            <rFont val="Tahoma"/>
            <family val="2"/>
          </rPr>
          <t xml:space="preserve"> el valor Tipo</t>
        </r>
        <r>
          <rPr>
            <b/>
            <sz val="9"/>
            <color indexed="81"/>
            <rFont val="Tahoma"/>
            <family val="2"/>
          </rPr>
          <t xml:space="preserve"> A </t>
        </r>
        <r>
          <rPr>
            <sz val="9"/>
            <color indexed="81"/>
            <rFont val="Tahoma"/>
            <family val="2"/>
          </rPr>
          <t xml:space="preserve">o </t>
        </r>
        <r>
          <rPr>
            <b/>
            <sz val="9"/>
            <color indexed="81"/>
            <rFont val="Tahoma"/>
            <family val="2"/>
          </rPr>
          <t xml:space="preserve">B. </t>
        </r>
      </text>
    </comment>
    <comment ref="C189" authorId="4" shapeId="0" xr:uid="{A38F0452-C5A2-4058-BA3A-CCB773210EEB}">
      <text>
        <r>
          <rPr>
            <sz val="9"/>
            <color indexed="81"/>
            <rFont val="Tahoma"/>
            <family val="2"/>
          </rPr>
          <t xml:space="preserve">Este dato aparecerá luego de que en la atención Registrada Modulo box, Pacientes Citados o Agregar documentos a una atención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 </t>
        </r>
        <r>
          <rPr>
            <sz val="9"/>
            <color indexed="81"/>
            <rFont val="Tahoma"/>
            <family val="2"/>
          </rPr>
          <t xml:space="preserve">se registre el Estado  </t>
        </r>
        <r>
          <rPr>
            <b/>
            <sz val="9"/>
            <color indexed="81"/>
            <rFont val="Tahoma"/>
            <family val="2"/>
          </rPr>
          <t xml:space="preserve">Reevaluación Anual </t>
        </r>
        <r>
          <rPr>
            <sz val="9"/>
            <color indexed="81"/>
            <rFont val="Tahoma"/>
            <family val="2"/>
          </rPr>
          <t xml:space="preserve">en el </t>
        </r>
        <r>
          <rPr>
            <b/>
            <sz val="9"/>
            <color indexed="81"/>
            <rFont val="Tahoma"/>
            <family val="2"/>
          </rPr>
          <t>Formulario de Control de Otros Programas de Salud.</t>
        </r>
        <r>
          <rPr>
            <sz val="9"/>
            <color indexed="81"/>
            <rFont val="Tahoma"/>
            <family val="2"/>
          </rPr>
          <t xml:space="preserve">
</t>
        </r>
        <r>
          <rPr>
            <b/>
            <sz val="9"/>
            <color indexed="81"/>
            <rFont val="Tahoma"/>
            <family val="2"/>
          </rPr>
          <t xml:space="preserve">Además, </t>
        </r>
        <r>
          <rPr>
            <sz val="9"/>
            <color indexed="81"/>
            <rFont val="Tahoma"/>
            <family val="2"/>
          </rPr>
          <t xml:space="preserve">el paciente </t>
        </r>
        <r>
          <rPr>
            <b/>
            <sz val="9"/>
            <color indexed="81"/>
            <rFont val="Tahoma"/>
            <family val="2"/>
          </rPr>
          <t>debe pertenecer al programa y tener registrado el Formulario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 o Seguimiento</t>
        </r>
        <r>
          <rPr>
            <sz val="9"/>
            <color indexed="81"/>
            <rFont val="Tahoma"/>
            <family val="2"/>
          </rPr>
          <t xml:space="preserve">. Y en el campo Tipo </t>
        </r>
        <r>
          <rPr>
            <b/>
            <sz val="9"/>
            <color indexed="81"/>
            <rFont val="Tahoma"/>
            <family val="2"/>
          </rPr>
          <t>EPOC</t>
        </r>
        <r>
          <rPr>
            <sz val="9"/>
            <color indexed="81"/>
            <rFont val="Tahoma"/>
            <family val="2"/>
          </rPr>
          <t xml:space="preserve"> el valor</t>
        </r>
        <r>
          <rPr>
            <b/>
            <sz val="9"/>
            <color indexed="81"/>
            <rFont val="Tahoma"/>
            <family val="2"/>
          </rPr>
          <t xml:space="preserve"> Tipo A o B. </t>
        </r>
      </text>
    </comment>
    <comment ref="C190" authorId="4" shapeId="0" xr:uid="{7867DDCD-BF91-4574-BB4F-54841D8575F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se registre el Estado</t>
        </r>
        <r>
          <rPr>
            <b/>
            <sz val="9"/>
            <color indexed="81"/>
            <rFont val="Tahoma"/>
            <family val="2"/>
          </rPr>
          <t xml:space="preserve"> Ingreso</t>
        </r>
        <r>
          <rPr>
            <sz val="9"/>
            <color indexed="81"/>
            <rFont val="Tahoma"/>
            <family val="2"/>
          </rPr>
          <t xml:space="preserve"> en el </t>
        </r>
        <r>
          <rPr>
            <b/>
            <sz val="9"/>
            <color indexed="81"/>
            <rFont val="Tahoma"/>
            <family val="2"/>
          </rPr>
          <t xml:space="preserve">Formulario de Control de Otros Programas de Salud.
</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Ingreso o Seguimiento</t>
        </r>
        <r>
          <rPr>
            <sz val="9"/>
            <color indexed="81"/>
            <rFont val="Tahoma"/>
            <family val="2"/>
          </rPr>
          <t xml:space="preserve"> y en el campo “</t>
        </r>
        <r>
          <rPr>
            <b/>
            <sz val="9"/>
            <color indexed="81"/>
            <rFont val="Tahoma"/>
            <family val="2"/>
          </rPr>
          <t>Gravedad Asma Bronquia</t>
        </r>
        <r>
          <rPr>
            <sz val="9"/>
            <color indexed="81"/>
            <rFont val="Tahoma"/>
            <family val="2"/>
          </rPr>
          <t xml:space="preserve">l” el valor </t>
        </r>
        <r>
          <rPr>
            <b/>
            <sz val="9"/>
            <color indexed="81"/>
            <rFont val="Tahoma"/>
            <family val="2"/>
          </rPr>
          <t>Leve, Moderado o Severo.</t>
        </r>
      </text>
    </comment>
    <comment ref="C191" authorId="4" shapeId="0" xr:uid="{A9CD3E88-7787-435F-A153-1B1BD966434B}">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t>
        </r>
        <r>
          <rPr>
            <b/>
            <sz val="9"/>
            <color indexed="81"/>
            <rFont val="Tahoma"/>
            <family val="2"/>
          </rPr>
          <t xml:space="preserve"> Aplicación Encuesta Calidad de Vida</t>
        </r>
        <r>
          <rPr>
            <sz val="9"/>
            <color indexed="81"/>
            <rFont val="Tahoma"/>
            <family val="2"/>
          </rPr>
          <t xml:space="preserve">
Y en la sección </t>
        </r>
        <r>
          <rPr>
            <b/>
            <sz val="9"/>
            <color indexed="81"/>
            <rFont val="Tahoma"/>
            <family val="2"/>
          </rPr>
          <t>Encuesta Calidad de Vida</t>
        </r>
        <r>
          <rPr>
            <sz val="9"/>
            <color indexed="81"/>
            <rFont val="Tahoma"/>
            <family val="2"/>
          </rPr>
          <t xml:space="preserve"> se registre el Estado</t>
        </r>
        <r>
          <rPr>
            <b/>
            <sz val="9"/>
            <color indexed="81"/>
            <rFont val="Tahoma"/>
            <family val="2"/>
          </rPr>
          <t xml:space="preserve"> 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Estado </t>
        </r>
        <r>
          <rPr>
            <sz val="9"/>
            <color indexed="81"/>
            <rFont val="Tahoma"/>
            <family val="2"/>
          </rPr>
          <t>el valor</t>
        </r>
        <r>
          <rPr>
            <b/>
            <sz val="9"/>
            <color indexed="81"/>
            <rFont val="Tahoma"/>
            <family val="2"/>
          </rPr>
          <t xml:space="preserve"> Seguimiento,</t>
        </r>
        <r>
          <rPr>
            <sz val="9"/>
            <color indexed="81"/>
            <rFont val="Tahoma"/>
            <family val="2"/>
          </rPr>
          <t xml:space="preserve">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en el campo </t>
        </r>
        <r>
          <rPr>
            <b/>
            <sz val="9"/>
            <color indexed="81"/>
            <rFont val="Tahoma"/>
            <family val="2"/>
          </rPr>
          <t>¿Es Reevaluación Anual?</t>
        </r>
        <r>
          <rPr>
            <sz val="9"/>
            <color indexed="81"/>
            <rFont val="Tahoma"/>
            <family val="2"/>
          </rPr>
          <t xml:space="preserve"> valor </t>
        </r>
        <r>
          <rPr>
            <b/>
            <sz val="9"/>
            <color indexed="81"/>
            <rFont val="Tahoma"/>
            <family val="2"/>
          </rPr>
          <t xml:space="preserve">SI </t>
        </r>
        <r>
          <rPr>
            <sz val="9"/>
            <color indexed="81"/>
            <rFont val="Tahoma"/>
            <family val="2"/>
          </rPr>
          <t xml:space="preserve">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Leve, Moderado o Severo.</t>
        </r>
      </text>
    </comment>
    <comment ref="C192" authorId="4" shapeId="0" xr:uid="{CDA8E5A5-82EE-4767-B9DA-73485448D66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 xml:space="preserve">se registre el Estado </t>
        </r>
        <r>
          <rPr>
            <b/>
            <sz val="9"/>
            <color indexed="81"/>
            <rFont val="Tahoma"/>
            <family val="2"/>
          </rPr>
          <t>Ingreso</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paciente debe pertenecer al programa y tener registrado el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SI, en el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text>
    </comment>
    <comment ref="C193" authorId="4" shapeId="0" xr:uid="{E13FB4C3-BE44-4B28-9EC4-9FBCB45366B6}">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t>
        </r>
        <r>
          <rPr>
            <sz val="9"/>
            <color indexed="81"/>
            <rFont val="Tahoma"/>
            <family val="2"/>
          </rPr>
          <t xml:space="preserve"> se registre el Estado </t>
        </r>
        <r>
          <rPr>
            <b/>
            <sz val="9"/>
            <color indexed="81"/>
            <rFont val="Tahoma"/>
            <family val="2"/>
          </rPr>
          <t>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 </t>
        </r>
        <r>
          <rPr>
            <sz val="9"/>
            <color indexed="81"/>
            <rFont val="Tahoma"/>
            <family val="2"/>
          </rPr>
          <t xml:space="preserve">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Maria Eliana Ramirez Espinoza</author>
  </authors>
  <commentList>
    <comment ref="A9" authorId="0" shapeId="0" xr:uid="{428BE573-8322-435B-98B4-BBE3AAD30EAE}">
      <text>
        <r>
          <rPr>
            <sz val="9"/>
            <color indexed="81"/>
            <rFont val="Tahoma"/>
            <family val="2"/>
          </rPr>
          <t xml:space="preserve">No aplica APS registro hospitalizados
</t>
        </r>
      </text>
    </comment>
    <comment ref="A23" authorId="0" shapeId="0" xr:uid="{C3980D79-56B6-4B0E-BAA9-F64FF75E9AD6}">
      <text>
        <r>
          <rPr>
            <sz val="9"/>
            <color indexed="81"/>
            <rFont val="Tahoma"/>
            <family val="2"/>
          </rPr>
          <t xml:space="preserve">No aplica APS registro hospitalizados
</t>
        </r>
      </text>
    </comment>
    <comment ref="A30" authorId="0" shapeId="0" xr:uid="{B70737BA-9109-4874-95E5-DEBE029F5F39}">
      <text>
        <r>
          <rPr>
            <sz val="9"/>
            <color indexed="81"/>
            <rFont val="Tahoma"/>
            <family val="2"/>
          </rPr>
          <t>No aplica APS registro hospitalizados.</t>
        </r>
        <r>
          <rPr>
            <sz val="9"/>
            <color indexed="81"/>
            <rFont val="Tahoma"/>
            <family val="2"/>
          </rPr>
          <t xml:space="preserve">
</t>
        </r>
      </text>
    </comment>
    <comment ref="A35" authorId="0" shapeId="0" xr:uid="{D236F011-2C5B-430A-8AE8-9FFACE390FE0}">
      <text>
        <r>
          <rPr>
            <sz val="9"/>
            <color indexed="81"/>
            <rFont val="Tahoma"/>
            <family val="2"/>
          </rPr>
          <t>No aplica APS, registro hospitalizados</t>
        </r>
      </text>
    </comment>
    <comment ref="A40" authorId="0" shapeId="0" xr:uid="{078A68D9-F239-4E76-9A80-22BF6C53D302}">
      <text>
        <r>
          <rPr>
            <sz val="9"/>
            <color indexed="81"/>
            <rFont val="Tahoma"/>
            <family val="2"/>
          </rPr>
          <t>No aplica APS, registro hospitalizados</t>
        </r>
        <r>
          <rPr>
            <sz val="9"/>
            <color indexed="81"/>
            <rFont val="Tahoma"/>
            <family val="2"/>
          </rPr>
          <t xml:space="preserve">
</t>
        </r>
      </text>
    </comment>
    <comment ref="A45" authorId="0" shapeId="0" xr:uid="{18E8CEA6-697A-4FDA-9962-6F305A1CA167}">
      <text>
        <r>
          <rPr>
            <sz val="9"/>
            <color indexed="81"/>
            <rFont val="Tahoma"/>
            <family val="2"/>
          </rPr>
          <t xml:space="preserve">No aplica APS, registro hospitalizados
</t>
        </r>
      </text>
    </comment>
    <comment ref="B50" authorId="0" shapeId="0" xr:uid="{A510EB2B-DD49-403D-9E8A-096F5E98DD30}">
      <text>
        <r>
          <rPr>
            <sz val="9"/>
            <color indexed="81"/>
            <rFont val="Tahoma"/>
            <family val="2"/>
          </rPr>
          <t xml:space="preserve">Este dato aparecerá  luego de que en la atención </t>
        </r>
        <r>
          <rPr>
            <b/>
            <sz val="9"/>
            <color indexed="81"/>
            <rFont val="Tahoma"/>
            <family val="2"/>
          </rPr>
          <t xml:space="preserve">
Registrada en el módulo Box - Pacientes Citados o en Atención - Registro Atención Individual </t>
        </r>
        <r>
          <rPr>
            <sz val="9"/>
            <color indexed="81"/>
            <rFont val="Tahoma"/>
            <family val="2"/>
          </rPr>
          <t>se registre la actividad</t>
        </r>
        <r>
          <rPr>
            <b/>
            <sz val="9"/>
            <color indexed="81"/>
            <rFont val="Tahoma"/>
            <family val="2"/>
          </rPr>
          <t xml:space="preserve"> Esterilización Femenina.
</t>
        </r>
        <r>
          <rPr>
            <sz val="9"/>
            <color indexed="81"/>
            <rFont val="Tahoma"/>
            <family val="2"/>
          </rPr>
          <t>Manual DEIS: procedimiento para una mujer para producir su esterilidad
permanente. Se incluyen aquellas que se realizan durante una Cesaria.</t>
        </r>
        <r>
          <rPr>
            <b/>
            <sz val="9"/>
            <color indexed="81"/>
            <rFont val="Tahoma"/>
            <family val="2"/>
          </rPr>
          <t xml:space="preserve">
</t>
        </r>
      </text>
    </comment>
    <comment ref="B51" authorId="0" shapeId="0" xr:uid="{E15A247A-F789-4F2E-9AAA-2B6F9D98A461}">
      <text>
        <r>
          <rPr>
            <sz val="9"/>
            <color indexed="81"/>
            <rFont val="Tahoma"/>
            <family val="2"/>
          </rPr>
          <t xml:space="preserve">Este dato aparecerá  luego de que en la atención 
</t>
        </r>
        <r>
          <rPr>
            <b/>
            <sz val="9"/>
            <color indexed="81"/>
            <rFont val="Tahoma"/>
            <family val="2"/>
          </rPr>
          <t xml:space="preserve">Registrada en el módulo Box </t>
        </r>
        <r>
          <rPr>
            <sz val="9"/>
            <color indexed="81"/>
            <rFont val="Tahoma"/>
            <family val="2"/>
          </rPr>
          <t xml:space="preserve">- </t>
        </r>
        <r>
          <rPr>
            <b/>
            <sz val="9"/>
            <color indexed="81"/>
            <rFont val="Tahoma"/>
            <family val="2"/>
          </rPr>
          <t xml:space="preserve">Pacientes Citados o en Atención - Registro Atención Individual </t>
        </r>
        <r>
          <rPr>
            <sz val="9"/>
            <color indexed="81"/>
            <rFont val="Tahoma"/>
            <family val="2"/>
          </rPr>
          <t xml:space="preserve">se registre la actividad </t>
        </r>
        <r>
          <rPr>
            <b/>
            <sz val="9"/>
            <color indexed="81"/>
            <rFont val="Tahoma"/>
            <family val="2"/>
          </rPr>
          <t xml:space="preserve">Esterilización Masculina.
</t>
        </r>
        <r>
          <rPr>
            <sz val="9"/>
            <color indexed="81"/>
            <rFont val="Tahoma"/>
            <family val="2"/>
          </rPr>
          <t xml:space="preserve">Manual DEIS:  cirugía que pone fin a la fertilidad masculina de forma
permanente (vasectomía).
</t>
        </r>
      </text>
    </comment>
    <comment ref="A53" authorId="0" shapeId="0" xr:uid="{578F213D-D11D-4E16-9117-E312A274F5B1}">
      <text>
        <r>
          <rPr>
            <sz val="9"/>
            <color indexed="81"/>
            <rFont val="Tahoma"/>
            <family val="2"/>
          </rPr>
          <t xml:space="preserve">No aplica APS, registro hospitalizados
</t>
        </r>
      </text>
    </comment>
    <comment ref="A58" authorId="0" shapeId="0" xr:uid="{2FD2340E-CB0F-4318-8DA9-6D0D04B7809D}">
      <text>
        <r>
          <rPr>
            <sz val="9"/>
            <color indexed="81"/>
            <rFont val="Tahoma"/>
            <family val="2"/>
          </rPr>
          <t xml:space="preserve">No aplica APS, registro hospitalizados
</t>
        </r>
      </text>
    </comment>
    <comment ref="A68" authorId="0" shapeId="0" xr:uid="{1E001E17-81B2-4C30-B214-0955CCA8A2DC}">
      <text>
        <r>
          <rPr>
            <sz val="9"/>
            <color indexed="81"/>
            <rFont val="Tahoma"/>
            <family val="2"/>
          </rPr>
          <t xml:space="preserve">No aplica APS, registro hospitalizados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Nicole Cisternas</author>
    <author>John San Martin Retamal</author>
    <author>Maria Eliana Ramirez Espinoza</author>
    <author>Francisco Fuentes Salazar</author>
    <author>Denis Corona</author>
    <author>ffuentes</author>
    <author>Priscilla Acuña</author>
    <author>Lorena</author>
  </authors>
  <commentList>
    <comment ref="D9" authorId="0" shapeId="0" xr:uid="{3E2E21D0-C682-4728-B969-189EA0046AAB}">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registradas por </t>
        </r>
        <r>
          <rPr>
            <b/>
            <sz val="9"/>
            <color indexed="81"/>
            <rFont val="Tahoma"/>
            <family val="2"/>
          </rPr>
          <t>un Profesional</t>
        </r>
        <r>
          <rPr>
            <sz val="9"/>
            <color indexed="81"/>
            <rFont val="Tahoma"/>
            <family val="2"/>
          </rPr>
          <t xml:space="preserve"> a traves del Módulo de Box/Pacientes citados, o en Atención/Registro Atención Individual 
</t>
        </r>
      </text>
    </comment>
    <comment ref="E9" authorId="0" shapeId="0" xr:uid="{4DE563CF-C014-437E-8C58-DB02881F2A0F}">
      <text>
        <r>
          <rPr>
            <sz val="9"/>
            <color indexed="81"/>
            <rFont val="Tahoma"/>
            <family val="2"/>
          </rPr>
          <t>Se consideran todas las</t>
        </r>
        <r>
          <rPr>
            <b/>
            <sz val="9"/>
            <color indexed="81"/>
            <rFont val="Tahoma"/>
            <family val="2"/>
          </rPr>
          <t xml:space="preserve"> Actividades </t>
        </r>
        <r>
          <rPr>
            <sz val="9"/>
            <color indexed="81"/>
            <rFont val="Tahoma"/>
            <family val="2"/>
          </rPr>
          <t>registradas por</t>
        </r>
        <r>
          <rPr>
            <b/>
            <sz val="9"/>
            <color indexed="81"/>
            <rFont val="Tahoma"/>
            <family val="2"/>
          </rPr>
          <t xml:space="preserve"> un Profesional </t>
        </r>
        <r>
          <rPr>
            <sz val="9"/>
            <color indexed="81"/>
            <rFont val="Tahoma"/>
            <family val="2"/>
          </rPr>
          <t>a traves del Módulo de Box/Pacientes citados, o en Atención/Registro Atención Individual, y además en campo</t>
        </r>
        <r>
          <rPr>
            <b/>
            <sz val="9"/>
            <color indexed="81"/>
            <rFont val="Tahoma"/>
            <family val="2"/>
          </rPr>
          <t xml:space="preserve"> "Multiprofesional" se agrege un usuario</t>
        </r>
        <r>
          <rPr>
            <sz val="9"/>
            <color indexed="81"/>
            <rFont val="Tahoma"/>
            <family val="2"/>
          </rPr>
          <t xml:space="preserve">
</t>
        </r>
      </text>
    </comment>
    <comment ref="F9" authorId="1" shapeId="0" xr:uid="{1057E4FC-506A-4F9F-8132-198E20075434}">
      <text>
        <r>
          <rPr>
            <b/>
            <sz val="9"/>
            <color indexed="81"/>
            <rFont val="Tahoma"/>
            <family val="2"/>
          </rPr>
          <t>Registros de un Profesional y un Técnico Paramedico</t>
        </r>
        <r>
          <rPr>
            <sz val="9"/>
            <color indexed="81"/>
            <rFont val="Tahoma"/>
            <family val="2"/>
          </rPr>
          <t xml:space="preserve">
</t>
        </r>
      </text>
    </comment>
    <comment ref="G9" authorId="1" shapeId="0" xr:uid="{2B4839B6-9240-4C61-9165-08604F5721C2}">
      <text>
        <r>
          <rPr>
            <b/>
            <sz val="9"/>
            <color indexed="81"/>
            <rFont val="Tahoma"/>
            <family val="2"/>
          </rPr>
          <t>Registros de Técnico  Paramedico</t>
        </r>
        <r>
          <rPr>
            <sz val="9"/>
            <color indexed="81"/>
            <rFont val="Tahoma"/>
            <family val="2"/>
          </rPr>
          <t xml:space="preserve">
</t>
        </r>
      </text>
    </comment>
    <comment ref="H9" authorId="0" shapeId="0" xr:uid="{9A0E40E6-FA35-4F9F-8AA8-B485C810529A}">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"Facilitador Intercultural"</t>
        </r>
        <r>
          <rPr>
            <sz val="9"/>
            <color indexed="81"/>
            <rFont val="Tahoma"/>
            <family val="2"/>
          </rPr>
          <t xml:space="preserve"> a traves del Módulo de Box/Pacientes citados, o en Atención/Registro Atención Individual, 
</t>
        </r>
      </text>
    </comment>
    <comment ref="I9" authorId="0" shapeId="0" xr:uid="{9727DD36-9A69-4777-9D11-E6AAAD06FAA5}">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"Agente Comunitario"</t>
        </r>
        <r>
          <rPr>
            <sz val="9"/>
            <color indexed="81"/>
            <rFont val="Tahoma"/>
            <family val="2"/>
          </rPr>
          <t xml:space="preserve"> a traves del Módulo de Box/Pacientes citados, o en Atención/Registro Atención Individual
</t>
        </r>
      </text>
    </comment>
    <comment ref="J9" authorId="0" shapeId="0" xr:uid="{7AD47FB1-154E-4F08-9341-D9F724BF4B8E}">
      <text>
        <r>
          <rPr>
            <sz val="9"/>
            <color indexed="81"/>
            <rFont val="Tahoma"/>
            <family val="2"/>
          </rPr>
          <t xml:space="preserve">Se consideran todas las </t>
        </r>
        <r>
          <rPr>
            <b/>
            <sz val="9"/>
            <color indexed="81"/>
            <rFont val="Tahoma"/>
            <family val="2"/>
          </rPr>
          <t xml:space="preserve">Actividades </t>
        </r>
        <r>
          <rPr>
            <sz val="9"/>
            <color indexed="81"/>
            <rFont val="Tahoma"/>
            <family val="2"/>
          </rPr>
          <t>correspondientes a</t>
        </r>
        <r>
          <rPr>
            <b/>
            <sz val="9"/>
            <color indexed="81"/>
            <rFont val="Tahoma"/>
            <family val="2"/>
          </rPr>
          <t xml:space="preserve"> "_Primera Visita"</t>
        </r>
        <r>
          <rPr>
            <sz val="9"/>
            <color indexed="81"/>
            <rFont val="Tahoma"/>
            <family val="2"/>
          </rPr>
          <t xml:space="preserve">
</t>
        </r>
        <r>
          <rPr>
            <b/>
            <sz val="9"/>
            <color indexed="81"/>
            <rFont val="Tahoma"/>
            <family val="2"/>
          </rPr>
          <t>Ejemplo:</t>
        </r>
        <r>
          <rPr>
            <sz val="9"/>
            <color indexed="81"/>
            <rFont val="Tahoma"/>
            <family val="2"/>
          </rPr>
          <t xml:space="preserve"> 
</t>
        </r>
        <r>
          <rPr>
            <b/>
            <sz val="9"/>
            <color indexed="81"/>
            <rFont val="Tahoma"/>
            <family val="2"/>
          </rPr>
          <t xml:space="preserve">Visita Domiciliaria Integral Familia Con Niño Prematuro_Primera Visita 
</t>
        </r>
        <r>
          <rPr>
            <sz val="9"/>
            <color indexed="81"/>
            <rFont val="Tahoma"/>
            <family val="2"/>
          </rPr>
          <t xml:space="preserve">
</t>
        </r>
      </text>
    </comment>
    <comment ref="K9" authorId="0" shapeId="0" xr:uid="{80219ADC-440C-4616-A48B-CD6AE815FB99}">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correspondientes a </t>
        </r>
        <r>
          <rPr>
            <b/>
            <sz val="9"/>
            <color indexed="81"/>
            <rFont val="Tahoma"/>
            <family val="2"/>
          </rPr>
          <t>"_Segunda Visita"</t>
        </r>
        <r>
          <rPr>
            <sz val="9"/>
            <color indexed="81"/>
            <rFont val="Tahoma"/>
            <family val="2"/>
          </rPr>
          <t xml:space="preserve">
</t>
        </r>
        <r>
          <rPr>
            <b/>
            <sz val="9"/>
            <color indexed="81"/>
            <rFont val="Tahoma"/>
            <family val="2"/>
          </rPr>
          <t xml:space="preserve">Ejemplo: 
Visita Domiciliaria Integral Familia Con Niño Prematuro_Segunda Visita </t>
        </r>
        <r>
          <rPr>
            <sz val="9"/>
            <color indexed="81"/>
            <rFont val="Tahoma"/>
            <family val="2"/>
          </rPr>
          <t xml:space="preserve">
</t>
        </r>
      </text>
    </comment>
    <comment ref="L9" authorId="0" shapeId="0" xr:uid="{A37CB7F8-717C-4D63-9939-34E8505AD8F0}">
      <text>
        <r>
          <rPr>
            <sz val="9"/>
            <color indexed="81"/>
            <rFont val="Tahoma"/>
            <family val="2"/>
          </rPr>
          <t xml:space="preserve">Se consideran todas las </t>
        </r>
        <r>
          <rPr>
            <b/>
            <sz val="9"/>
            <color indexed="81"/>
            <rFont val="Tahoma"/>
            <family val="2"/>
          </rPr>
          <t>Actividades</t>
        </r>
        <r>
          <rPr>
            <sz val="9"/>
            <color indexed="81"/>
            <rFont val="Tahoma"/>
            <family val="2"/>
          </rPr>
          <t xml:space="preserve"> correspondientes a 
</t>
        </r>
        <r>
          <rPr>
            <b/>
            <sz val="9"/>
            <color indexed="81"/>
            <rFont val="Tahoma"/>
            <family val="2"/>
          </rPr>
          <t>"_Tercera o más Visitas de Seguimiento"</t>
        </r>
        <r>
          <rPr>
            <sz val="9"/>
            <color indexed="81"/>
            <rFont val="Tahoma"/>
            <family val="2"/>
          </rPr>
          <t xml:space="preserve">
</t>
        </r>
        <r>
          <rPr>
            <b/>
            <sz val="9"/>
            <color indexed="81"/>
            <rFont val="Tahoma"/>
            <family val="2"/>
          </rPr>
          <t xml:space="preserve">Ejemplo: 
Visita Domiciliaria Integral Familia Con Niño Prematuro_Tercera o más Visitas de Seguimiento
</t>
        </r>
        <r>
          <rPr>
            <sz val="9"/>
            <color indexed="81"/>
            <rFont val="Tahoma"/>
            <family val="2"/>
          </rPr>
          <t xml:space="preserve">
</t>
        </r>
      </text>
    </comment>
    <comment ref="N9" authorId="2" shapeId="0" xr:uid="{7F12D9A3-9D9E-47D1-9E2E-103246A1B870}">
      <text>
        <r>
          <rPr>
            <sz val="9"/>
            <color indexed="81"/>
            <rFont val="Tahoma"/>
            <family val="2"/>
          </rPr>
          <t xml:space="preserve">Este dato aparecerá, luego que en </t>
        </r>
        <r>
          <rPr>
            <b/>
            <sz val="9"/>
            <color indexed="81"/>
            <rFont val="Tahoma"/>
            <family val="2"/>
          </rPr>
          <t xml:space="preserve">Módulo Admisión,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O9" authorId="3" shapeId="0" xr:uid="{A881EB0A-40CF-4DF8-85F8-3EC2E7A75F0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r>
          <rPr>
            <sz val="9"/>
            <color indexed="81"/>
            <rFont val="Tahoma"/>
            <family val="2"/>
          </rPr>
          <t xml:space="preserve">
</t>
        </r>
      </text>
    </comment>
    <comment ref="C10" authorId="0" shapeId="0" xr:uid="{91D995F2-B096-4334-B057-D5C3FC972428}">
      <text>
        <r>
          <rPr>
            <sz val="9"/>
            <color indexed="81"/>
            <rFont val="Tahoma"/>
            <family val="2"/>
          </rPr>
          <t>Este dato aparecerá  luego de que la atención registrada en</t>
        </r>
        <r>
          <rPr>
            <b/>
            <sz val="9"/>
            <color indexed="81"/>
            <rFont val="Tahoma"/>
            <family val="2"/>
          </rPr>
          <t xml:space="preserve"> Módulo de Box/Pacientes citado</t>
        </r>
        <r>
          <rPr>
            <sz val="9"/>
            <color indexed="81"/>
            <rFont val="Tahoma"/>
            <family val="2"/>
          </rPr>
          <t xml:space="preserve">s, o en </t>
        </r>
        <r>
          <rPr>
            <b/>
            <sz val="9"/>
            <color indexed="81"/>
            <rFont val="Tahoma"/>
            <family val="2"/>
          </rPr>
          <t>Atención/Registro Atención Individual,</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 xml:space="preserve">Visita Domiciliaria Integral Familia Con Niño Prematuro_Primera Visita </t>
        </r>
        <r>
          <rPr>
            <sz val="9"/>
            <color indexed="81"/>
            <rFont val="Tahoma"/>
            <family val="2"/>
          </rPr>
          <t xml:space="preserve">
o
- </t>
        </r>
        <r>
          <rPr>
            <b/>
            <sz val="9"/>
            <color indexed="81"/>
            <rFont val="Tahoma"/>
            <family val="2"/>
          </rPr>
          <t xml:space="preserve">Visita Domiciliaria Integral Familia Con Niño Prematuro _Segunda Visita </t>
        </r>
        <r>
          <rPr>
            <sz val="9"/>
            <color indexed="81"/>
            <rFont val="Tahoma"/>
            <family val="2"/>
          </rPr>
          <t xml:space="preserve">
o
- </t>
        </r>
        <r>
          <rPr>
            <b/>
            <sz val="9"/>
            <color indexed="81"/>
            <rFont val="Tahoma"/>
            <family val="2"/>
          </rPr>
          <t>Visita Domiciliaria Integral Familia Con Niño Prematuro_Tercera o más Visitas de Seguimiento</t>
        </r>
      </text>
    </comment>
    <comment ref="P10" authorId="2" shapeId="0" xr:uid="{9DBE57C4-9C09-422D-9337-A7E8C45DEDC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Niño Prematuro_Espacios Amigables</t>
        </r>
        <r>
          <rPr>
            <sz val="9"/>
            <color indexed="81"/>
            <rFont val="Tahoma"/>
            <family val="2"/>
          </rPr>
          <t xml:space="preserve">
</t>
        </r>
      </text>
    </comment>
    <comment ref="C11" authorId="0" shapeId="0" xr:uid="{252DCA37-0ED2-46EC-BCCD-BCF1F2A84CC6}">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Recién Nacido_Primera Visita </t>
        </r>
        <r>
          <rPr>
            <sz val="9"/>
            <color indexed="81"/>
            <rFont val="Tahoma"/>
            <family val="2"/>
          </rPr>
          <t xml:space="preserve">
o
- </t>
        </r>
        <r>
          <rPr>
            <b/>
            <sz val="9"/>
            <color indexed="81"/>
            <rFont val="Tahoma"/>
            <family val="2"/>
          </rPr>
          <t xml:space="preserve">Visita Domiciliaria Integral Familia Con Niño Recién Nacido_Segunda Visita </t>
        </r>
        <r>
          <rPr>
            <sz val="9"/>
            <color indexed="81"/>
            <rFont val="Tahoma"/>
            <family val="2"/>
          </rPr>
          <t xml:space="preserve">
o
- </t>
        </r>
        <r>
          <rPr>
            <b/>
            <sz val="9"/>
            <color indexed="81"/>
            <rFont val="Tahoma"/>
            <family val="2"/>
          </rPr>
          <t>Visita Domiciliaria Integral Familia Con Niño Recién Nacido_Tercera o más Visitas de Seguimiento</t>
        </r>
      </text>
    </comment>
    <comment ref="P11" authorId="0" shapeId="0" xr:uid="{263929F8-D7BF-4E77-B12A-3BEF125E5B56}">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
- Visita Domiciliaria Integral Familia Con Niño Recién Nacido_Espacios Amigables</t>
        </r>
      </text>
    </comment>
    <comment ref="C12" authorId="0" shapeId="0" xr:uid="{2C2B35E8-E418-4918-94E8-D4097CF7F2A2}">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Con Déficit Del DSM_Primera Visita
</t>
        </r>
        <r>
          <rPr>
            <sz val="9"/>
            <color indexed="81"/>
            <rFont val="Tahoma"/>
            <family val="2"/>
          </rPr>
          <t xml:space="preserve">o
- </t>
        </r>
        <r>
          <rPr>
            <b/>
            <sz val="9"/>
            <color indexed="81"/>
            <rFont val="Tahoma"/>
            <family val="2"/>
          </rPr>
          <t>Visita Domiciliaria Integral Familia Con Niño Con Déficit Del DSM_Segunda Visita</t>
        </r>
        <r>
          <rPr>
            <sz val="9"/>
            <color indexed="81"/>
            <rFont val="Tahoma"/>
            <family val="2"/>
          </rPr>
          <t xml:space="preserve">
o
- </t>
        </r>
        <r>
          <rPr>
            <b/>
            <sz val="9"/>
            <color indexed="81"/>
            <rFont val="Tahoma"/>
            <family val="2"/>
          </rPr>
          <t>Visita Domiciliaria Integral Familia Con Niño Con Déficit Del DSM_Tercera o más Visitas de Seguimiento</t>
        </r>
      </text>
    </comment>
    <comment ref="P12" authorId="0" shapeId="0" xr:uid="{22855282-C058-479F-9F95-393E72F51DF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actividad:
- Visita Domiciliaria Integral Familia Con Niño Con Déficit Del DSM_Espacios Amigables</t>
        </r>
      </text>
    </comment>
    <comment ref="C13" authorId="0" shapeId="0" xr:uid="{C99810F1-1A1E-4D42-A7A2-E83BF2D5EF48}">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Afectivo_Primera Visita
</t>
        </r>
        <r>
          <rPr>
            <sz val="9"/>
            <color indexed="81"/>
            <rFont val="Tahoma"/>
            <family val="2"/>
          </rPr>
          <t>o</t>
        </r>
        <r>
          <rPr>
            <b/>
            <sz val="9"/>
            <color indexed="81"/>
            <rFont val="Tahoma"/>
            <family val="2"/>
          </rPr>
          <t xml:space="preserve">
- Visita Domiciliaria Integral Familia Con Niño En Riesgo Vincular Afectivo_Segunda Visita
</t>
        </r>
        <r>
          <rPr>
            <sz val="9"/>
            <color indexed="81"/>
            <rFont val="Tahoma"/>
            <family val="2"/>
          </rPr>
          <t>o</t>
        </r>
        <r>
          <rPr>
            <b/>
            <sz val="9"/>
            <color indexed="81"/>
            <rFont val="Tahoma"/>
            <family val="2"/>
          </rPr>
          <t xml:space="preserve">
- Visita Domiciliaria Integral Familia Con Niño En Riesgo Vincular Afectivo_Tercera o más Visitas de Seguimiento</t>
        </r>
      </text>
    </comment>
    <comment ref="P13" authorId="0" shapeId="0" xr:uid="{BEC4B40D-3D47-4A68-AC22-BED717A317EB}">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Afectivo_Espacios Amigables</t>
        </r>
      </text>
    </comment>
    <comment ref="C14" authorId="0" shapeId="0" xr:uid="{07895D8E-4BD6-47A8-970C-B256F63726D5}">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Moderado de Morir por Neumonía_Primera Visita</t>
        </r>
        <r>
          <rPr>
            <sz val="9"/>
            <color indexed="81"/>
            <rFont val="Tahoma"/>
            <family val="2"/>
          </rPr>
          <t xml:space="preserve">
o
- </t>
        </r>
        <r>
          <rPr>
            <b/>
            <sz val="9"/>
            <color indexed="81"/>
            <rFont val="Tahoma"/>
            <family val="2"/>
          </rPr>
          <t>Visita Domiciliaria Integral Familia con niño &lt; 7 Meses con Score de Riesgo Moderado de Morir por Neumonía_Segunda Visita</t>
        </r>
        <r>
          <rPr>
            <sz val="9"/>
            <color indexed="81"/>
            <rFont val="Tahoma"/>
            <family val="2"/>
          </rPr>
          <t xml:space="preserve">
o
- </t>
        </r>
        <r>
          <rPr>
            <b/>
            <sz val="9"/>
            <color indexed="81"/>
            <rFont val="Tahoma"/>
            <family val="2"/>
          </rPr>
          <t>Visita Domiciliaria Integral Familia con niño &lt; 7 Meses con Score de Riesgo Moderado de Morir por Neumonía_Tercera o más Visitas de Seguimiento</t>
        </r>
      </text>
    </comment>
    <comment ref="P14" authorId="0" shapeId="0" xr:uid="{1961E1D7-3E99-4622-A66F-73CF27A07652}">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Moderado de Morir por Neumonía_Espacios Amigables</t>
        </r>
      </text>
    </comment>
    <comment ref="C15" authorId="0" shapeId="0" xr:uid="{EB4551B9-5A9A-4B2F-A7AE-0E5DA0B26B64}">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Grave de Morir por Neumonía_Primera Visita</t>
        </r>
        <r>
          <rPr>
            <sz val="9"/>
            <color indexed="81"/>
            <rFont val="Tahoma"/>
            <family val="2"/>
          </rPr>
          <t xml:space="preserve">
o
- </t>
        </r>
        <r>
          <rPr>
            <b/>
            <sz val="9"/>
            <color indexed="81"/>
            <rFont val="Tahoma"/>
            <family val="2"/>
          </rPr>
          <t>Visita Domiciliaria Integral Familia con niño &lt; 7 Meses con Score de Riesgo Grave de Morir por Neumonía_Segunda Visita</t>
        </r>
        <r>
          <rPr>
            <sz val="9"/>
            <color indexed="81"/>
            <rFont val="Tahoma"/>
            <family val="2"/>
          </rPr>
          <t xml:space="preserve">
o
- </t>
        </r>
        <r>
          <rPr>
            <b/>
            <sz val="9"/>
            <color indexed="81"/>
            <rFont val="Tahoma"/>
            <family val="2"/>
          </rPr>
          <t>Visita Domiciliaria Integral Familia con niño &lt; 7 Meses con Score de Riesgo Grave de Morir por Neumonía_Tercera o más Visitas de Seguimiento</t>
        </r>
      </text>
    </comment>
    <comment ref="P15" authorId="0" shapeId="0" xr:uid="{18D58BEB-FC37-4A5C-92AF-15EC6EC0909B}">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Grave de Morir por Neumonía_Espacios Amigables</t>
        </r>
      </text>
    </comment>
    <comment ref="C16" authorId="0" shapeId="0" xr:uid="{175D63EC-45AF-4544-A35D-286ECF6055A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Controlado_Primera Visita
</t>
        </r>
        <r>
          <rPr>
            <sz val="9"/>
            <color indexed="81"/>
            <rFont val="Tahoma"/>
            <family val="2"/>
          </rPr>
          <t>o</t>
        </r>
        <r>
          <rPr>
            <b/>
            <sz val="9"/>
            <color indexed="81"/>
            <rFont val="Tahoma"/>
            <family val="2"/>
          </rPr>
          <t xml:space="preserve">
- Visita Domiciliaria Integral Familia Con niño con Problema Respiratorio Crónico o No Controlado_Segunda Visita
</t>
        </r>
        <r>
          <rPr>
            <sz val="9"/>
            <color indexed="81"/>
            <rFont val="Tahoma"/>
            <family val="2"/>
          </rPr>
          <t>o</t>
        </r>
        <r>
          <rPr>
            <b/>
            <sz val="9"/>
            <color indexed="81"/>
            <rFont val="Tahoma"/>
            <family val="2"/>
          </rPr>
          <t xml:space="preserve">
- Visita Domiciliaria Integral Familia Con niño con Problema Respiratorio Crónico o No Controlado_Tercera o más Visitas de Seguimiento</t>
        </r>
        <r>
          <rPr>
            <sz val="9"/>
            <color indexed="81"/>
            <rFont val="Tahoma"/>
            <family val="2"/>
          </rPr>
          <t xml:space="preserve">
</t>
        </r>
      </text>
    </comment>
    <comment ref="P16" authorId="0" shapeId="0" xr:uid="{58F38A0C-283E-4FD2-8360-28D8CF3041C1}">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Controlado_Espacios Amigables</t>
        </r>
      </text>
    </comment>
    <comment ref="C17" authorId="0" shapeId="0" xr:uid="{14516420-B44F-44B3-B8AC-2911166D2C83}">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Malnutrido_Primera Visita
</t>
        </r>
        <r>
          <rPr>
            <sz val="9"/>
            <color indexed="81"/>
            <rFont val="Tahoma"/>
            <family val="2"/>
          </rPr>
          <t>o</t>
        </r>
        <r>
          <rPr>
            <b/>
            <sz val="9"/>
            <color indexed="81"/>
            <rFont val="Tahoma"/>
            <family val="2"/>
          </rPr>
          <t xml:space="preserve">
- Visita Domiciliaria Integral Familia Con Niño Malnutrido_Segunda Visita
</t>
        </r>
        <r>
          <rPr>
            <sz val="9"/>
            <color indexed="81"/>
            <rFont val="Tahoma"/>
            <family val="2"/>
          </rPr>
          <t>o</t>
        </r>
        <r>
          <rPr>
            <b/>
            <sz val="9"/>
            <color indexed="81"/>
            <rFont val="Tahoma"/>
            <family val="2"/>
          </rPr>
          <t xml:space="preserve">
- Visita Domiciliaria Integral Familia Con Niño Malnutrido_Tercera o más Visitas de Seguimiento</t>
        </r>
      </text>
    </comment>
    <comment ref="P17" authorId="0" shapeId="0" xr:uid="{274470FE-035C-427B-88F5-B5D69A38619C}">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Malnutrido_Espacios Amigables</t>
        </r>
      </text>
    </comment>
    <comment ref="C18" authorId="0" shapeId="0" xr:uid="{4CF051BF-EF6C-4B32-926E-9B8D85B3CD7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-Visita Domiciliaria Integral Familia Con Niño Con Riesgo Psicosocial (Excluye Vincular Afectivo)_Primera Visita
</t>
        </r>
        <r>
          <rPr>
            <sz val="9"/>
            <color indexed="81"/>
            <rFont val="Tahoma"/>
            <family val="2"/>
          </rPr>
          <t>o</t>
        </r>
        <r>
          <rPr>
            <b/>
            <sz val="9"/>
            <color indexed="81"/>
            <rFont val="Tahoma"/>
            <family val="2"/>
          </rPr>
          <t xml:space="preserve">
- Visita Domiciliaria Integral Familia Con Niño Con Riesgo Psicosocial (Excluye Vincular Afectivo)_Segunda Visita
</t>
        </r>
        <r>
          <rPr>
            <sz val="9"/>
            <color indexed="81"/>
            <rFont val="Tahoma"/>
            <family val="2"/>
          </rPr>
          <t>o</t>
        </r>
        <r>
          <rPr>
            <b/>
            <sz val="9"/>
            <color indexed="81"/>
            <rFont val="Tahoma"/>
            <family val="2"/>
          </rPr>
          <t xml:space="preserve">
- Visita Domiciliaria Integral Familia Con Niño Con Riesgo Psicosocial (Excluye Vincular Afectivo)_Tercera o más Visitas de Seguimiento</t>
        </r>
      </text>
    </comment>
    <comment ref="M18" authorId="4" shapeId="0" xr:uid="{C9A0E2AB-4BE8-4FFE-848F-D28AB68960AE}">
      <text>
        <r>
          <rPr>
            <sz val="9"/>
            <color indexed="81"/>
            <rFont val="Tahoma"/>
            <family val="2"/>
          </rPr>
          <t xml:space="preserve">
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-Visita Domiciliaria Integral Familia Con Niño Con Riesgo Psicosocial (Excluye Vincular Afectivo)_Primera Visita
o
- Visita Domiciliaria Integral Familia Con Niño Con Riesgo Psicosocial (Excluye Vincular Afectivo)_Segunda Visita
o
- Visita Domiciliaria Integral Familia Con Niño Con Riesgo Psicosocial (Excluye Vincular Afectivo)_Tercera o más Visitas de Seguimiento</t>
        </r>
        <r>
          <rPr>
            <sz val="9"/>
            <color indexed="81"/>
            <rFont val="Tahoma"/>
            <family val="2"/>
          </rPr>
          <t xml:space="preserve">
Y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y tenga fecha del próximo control.
</t>
        </r>
        <r>
          <rPr>
            <sz val="9"/>
            <color indexed="81"/>
            <rFont val="Tahoma"/>
            <family val="2"/>
          </rPr>
          <t xml:space="preserve">
</t>
        </r>
      </text>
    </comment>
    <comment ref="P18" authorId="0" shapeId="0" xr:uid="{0C948D10-207B-43DC-9DEF-D82904492EBE}">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-Visita Domiciliaria Integral Familia Con Niño Con Riesgo Psicosocial (Excluye Vincular Afectivo)_Espacios Amigables</t>
        </r>
      </text>
    </comment>
    <comment ref="C19" authorId="0" shapeId="0" xr:uid="{1E718241-0503-44C9-8F14-7E85CC80D0D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En Riesgo o Problema Psicosocial_Primera Visita
</t>
        </r>
        <r>
          <rPr>
            <sz val="9"/>
            <color indexed="81"/>
            <rFont val="Tahoma"/>
            <family val="2"/>
          </rPr>
          <t>o</t>
        </r>
        <r>
          <rPr>
            <b/>
            <sz val="9"/>
            <color indexed="81"/>
            <rFont val="Tahoma"/>
            <family val="2"/>
          </rPr>
          <t xml:space="preserve">
- Visita Domiciliaria Integral Familia Con Adolescente En Riesgo o Problema Psicosocial_Segunda Visita
</t>
        </r>
        <r>
          <rPr>
            <sz val="9"/>
            <color indexed="81"/>
            <rFont val="Tahoma"/>
            <family val="2"/>
          </rPr>
          <t>o</t>
        </r>
        <r>
          <rPr>
            <b/>
            <sz val="9"/>
            <color indexed="81"/>
            <rFont val="Tahoma"/>
            <family val="2"/>
          </rPr>
          <t xml:space="preserve">
- Visita Domiciliaria Integral Familia Con Adolescente En Riesgo o Problema Psicosocial_Tercera o más Visitas de Seguimiento</t>
        </r>
        <r>
          <rPr>
            <sz val="9"/>
            <color indexed="81"/>
            <rFont val="Tahoma"/>
            <family val="2"/>
          </rPr>
          <t xml:space="preserve">
</t>
        </r>
      </text>
    </comment>
    <comment ref="M19" authorId="4" shapeId="0" xr:uid="{33939ED8-814E-4823-AFE6-036D0F2FD99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 Visita Domiciliaria Integral Familia Con Adolescente En Riesgo o Problema Psicosocial_Primera Visita
o
- Visita Domiciliaria Integral Familia Con Adolescente En Riesgo o Problema Psicosocial_Segunda Visita
o
- Visita Domiciliaria Integral Familia Con Adolescente En Riesgo o Problema Psicosocial_Tercera o más Visitas de Seguimiento
Y</t>
        </r>
        <r>
          <rPr>
            <sz val="9"/>
            <color indexed="81"/>
            <rFont val="Tahoma"/>
            <family val="2"/>
          </rPr>
          <t xml:space="preserve">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t>
        </r>
        <r>
          <rPr>
            <b/>
            <sz val="9"/>
            <color indexed="81"/>
            <rFont val="Tahoma"/>
            <family val="2"/>
          </rPr>
          <t xml:space="preserve"> 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19" authorId="0" shapeId="0" xr:uid="{17BCAC88-3B8E-4256-B90C-DE4F41367FFE}">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En Riesgo o Problema Psicosocial_Espacios Amigables</t>
        </r>
        <r>
          <rPr>
            <sz val="9"/>
            <color indexed="81"/>
            <rFont val="Tahoma"/>
            <family val="2"/>
          </rPr>
          <t xml:space="preserve">
</t>
        </r>
      </text>
    </comment>
    <comment ref="C20" authorId="0" shapeId="0" xr:uid="{B587CF7C-D636-4372-BC17-C8122CB99CF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Integrante Con Patología Crónica Descompensada_Primera Visita
</t>
        </r>
        <r>
          <rPr>
            <sz val="9"/>
            <color indexed="81"/>
            <rFont val="Tahoma"/>
            <family val="2"/>
          </rPr>
          <t>o</t>
        </r>
        <r>
          <rPr>
            <b/>
            <sz val="9"/>
            <color indexed="81"/>
            <rFont val="Tahoma"/>
            <family val="2"/>
          </rPr>
          <t xml:space="preserve">
- Visita Domiciliaria Integral Familia Con Integrante Con Patología Crónica Descompensada_Segunda Visita
</t>
        </r>
        <r>
          <rPr>
            <sz val="9"/>
            <color indexed="81"/>
            <rFont val="Tahoma"/>
            <family val="2"/>
          </rPr>
          <t>o</t>
        </r>
        <r>
          <rPr>
            <b/>
            <sz val="9"/>
            <color indexed="81"/>
            <rFont val="Tahoma"/>
            <family val="2"/>
          </rPr>
          <t xml:space="preserve">
- Visita Domiciliaria Integral Familia Con Integrante Con Patología Crónica Descompensada_Tercera o más Visitas de Seguimiento</t>
        </r>
        <r>
          <rPr>
            <sz val="9"/>
            <color indexed="81"/>
            <rFont val="Tahoma"/>
            <family val="2"/>
          </rPr>
          <t xml:space="preserve">
</t>
        </r>
      </text>
    </comment>
    <comment ref="M20" authorId="4" shapeId="0" xr:uid="{443DA308-C743-4A15-82C3-F2C66A14052F}">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Familia Con Integrante Con Patología Crónica Descompensada_Primera Visita
o
- Visita Domiciliaria Integral Familia Con Integrante Con Patología Crónica Descompensada_Segunda Visita
o
- Visita Domiciliaria Integral Familia Con Integrante Con Patología Crónica Descompensada_Tercera o más Visitas de Seguimiento</t>
        </r>
        <r>
          <rPr>
            <sz val="9"/>
            <color indexed="81"/>
            <rFont val="Tahoma"/>
            <family val="2"/>
          </rPr>
          <t xml:space="preserve">
Y
En el</t>
        </r>
        <r>
          <rPr>
            <b/>
            <sz val="9"/>
            <color indexed="81"/>
            <rFont val="Tahoma"/>
            <family val="2"/>
          </rPr>
          <t xml:space="preserve"> 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 xml:space="preserve">
y tenga fecha del próximo control.</t>
        </r>
      </text>
    </comment>
    <comment ref="P20" authorId="0" shapeId="0" xr:uid="{30F6485F-95D8-4005-9364-085076DD81D6}">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Patología Crónica Descompensada_Espacios Amigables</t>
        </r>
      </text>
    </comment>
    <comment ref="C21" authorId="0" shapeId="0" xr:uid="{26458FA8-2031-451B-85D2-BBFF5F94AA8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Severo)_Primera Visita</t>
        </r>
        <r>
          <rPr>
            <sz val="9"/>
            <color indexed="81"/>
            <rFont val="Tahoma"/>
            <family val="2"/>
          </rPr>
          <t xml:space="preserve">
o
</t>
        </r>
        <r>
          <rPr>
            <b/>
            <sz val="9"/>
            <color indexed="81"/>
            <rFont val="Tahoma"/>
            <family val="2"/>
          </rPr>
          <t>Visita Domiciliaria Integral Familia Con Adulto Mayor Dependiente (Excluye Dependiente Severo)_Segunda Visita</t>
        </r>
        <r>
          <rPr>
            <sz val="9"/>
            <color indexed="81"/>
            <rFont val="Tahoma"/>
            <family val="2"/>
          </rPr>
          <t xml:space="preserve">
o
- </t>
        </r>
        <r>
          <rPr>
            <b/>
            <sz val="9"/>
            <color indexed="81"/>
            <rFont val="Tahoma"/>
            <family val="2"/>
          </rPr>
          <t>Visita Domiciliaria Integral Familia Con Adulto Mayor Dependiente  (Excluye Dependiente Severo)_Tercera o más Visitas de Seguimiento</t>
        </r>
      </text>
    </comment>
    <comment ref="P21" authorId="0" shapeId="0" xr:uid="{687DD33F-8BDA-4412-9897-C6CE50B281E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Severo)_Espacios Amigables</t>
        </r>
      </text>
    </comment>
    <comment ref="C22" authorId="0" shapeId="0" xr:uid="{8DDD15EA-F74F-4892-8FF6-17AC4D9B3EE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 xml:space="preserve">actividad:
- Visita Domiciliaria Integral a Familia con Adulto Mayor con Riesgo Psicosocial_Primera Visita 
</t>
        </r>
        <r>
          <rPr>
            <sz val="9"/>
            <color indexed="81"/>
            <rFont val="Tahoma"/>
            <family val="2"/>
          </rPr>
          <t>o</t>
        </r>
        <r>
          <rPr>
            <b/>
            <sz val="9"/>
            <color indexed="81"/>
            <rFont val="Tahoma"/>
            <family val="2"/>
          </rPr>
          <t xml:space="preserve">
- Visita Domiciliaria Integral a Familia con Adulto Mayor con Riesgo Psicosocial_Segunda Visita 
</t>
        </r>
        <r>
          <rPr>
            <sz val="9"/>
            <color indexed="81"/>
            <rFont val="Tahoma"/>
            <family val="2"/>
          </rPr>
          <t>o</t>
        </r>
        <r>
          <rPr>
            <b/>
            <sz val="9"/>
            <color indexed="81"/>
            <rFont val="Tahoma"/>
            <family val="2"/>
          </rPr>
          <t xml:space="preserve">
- Visita Domiciliaria Integral a Familia con Adulto Mayor con Riesgo Psicosocial_Tercera o más Visitas de Seguimiento</t>
        </r>
        <r>
          <rPr>
            <sz val="9"/>
            <color indexed="81"/>
            <rFont val="Tahoma"/>
            <family val="2"/>
          </rPr>
          <t xml:space="preserve">
</t>
        </r>
      </text>
    </comment>
    <comment ref="P22" authorId="0" shapeId="0" xr:uid="{199D7336-F85E-45AF-8B5E-32EE00F5943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actividad:
- Visita Domiciliaria Integral a Familia con Adulto Mayor con Riesgo Psicosocial_Espacios Amigables</t>
        </r>
        <r>
          <rPr>
            <sz val="9"/>
            <color indexed="81"/>
            <rFont val="Tahoma"/>
            <family val="2"/>
          </rPr>
          <t xml:space="preserve">
</t>
        </r>
      </text>
    </comment>
    <comment ref="C23" authorId="0" shapeId="0" xr:uid="{5A8322B1-B399-41B4-815F-E062AAFFDD2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10 a 14 Años_Primera Visita
</t>
        </r>
        <r>
          <rPr>
            <sz val="9"/>
            <color indexed="81"/>
            <rFont val="Tahoma"/>
            <family val="2"/>
          </rPr>
          <t>o</t>
        </r>
        <r>
          <rPr>
            <b/>
            <sz val="9"/>
            <color indexed="81"/>
            <rFont val="Tahoma"/>
            <family val="2"/>
          </rPr>
          <t xml:space="preserve">
- Visita Domiciliaria Integral Familia con Gestante Adolescente 10 a 14 Años_Segunda Visita
</t>
        </r>
        <r>
          <rPr>
            <sz val="9"/>
            <color indexed="81"/>
            <rFont val="Tahoma"/>
            <family val="2"/>
          </rPr>
          <t>o</t>
        </r>
        <r>
          <rPr>
            <b/>
            <sz val="9"/>
            <color indexed="81"/>
            <rFont val="Tahoma"/>
            <family val="2"/>
          </rPr>
          <t xml:space="preserve">
- Visita Domiciliaria Integral Familia con Gestante Adolescente 10 a 14 Años_Tercera o más Visitas de Seguimiento</t>
        </r>
      </text>
    </comment>
    <comment ref="M23" authorId="4" shapeId="0" xr:uid="{FEF8820D-23A2-4014-AF49-D2AB88B4722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10 a 14 Años_Primera Visita
o
- Visita Domiciliaria Integral Familia con Gestante Adolescente 10 a 14 Años_Segunda Visita
o
- Visita Domiciliaria Integral Familia con Gestante Adolescente 10 a 14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3" authorId="0" shapeId="0" xr:uid="{8A34C37F-58C5-4606-AB42-17EAD7408A74}">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10 a 14 Años_Espacios Amigables</t>
        </r>
      </text>
    </comment>
    <comment ref="C24" authorId="0" shapeId="0" xr:uid="{9B957A08-8CF3-449F-A535-4BC63E925AA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&gt; 20 Años en Riesgo Psicosocial_Primera Visita 
</t>
        </r>
        <r>
          <rPr>
            <sz val="9"/>
            <color indexed="81"/>
            <rFont val="Tahoma"/>
            <family val="2"/>
          </rPr>
          <t>o</t>
        </r>
        <r>
          <rPr>
            <b/>
            <sz val="9"/>
            <color indexed="81"/>
            <rFont val="Tahoma"/>
            <family val="2"/>
          </rPr>
          <t xml:space="preserve">
- Visita Domiciliaria Integral Familia con Gestante &gt; 20 Años en Riesgo Psicosocial_Segunda Visita 
</t>
        </r>
        <r>
          <rPr>
            <sz val="9"/>
            <color indexed="81"/>
            <rFont val="Tahoma"/>
            <family val="2"/>
          </rPr>
          <t>o</t>
        </r>
        <r>
          <rPr>
            <b/>
            <sz val="9"/>
            <color indexed="81"/>
            <rFont val="Tahoma"/>
            <family val="2"/>
          </rPr>
          <t xml:space="preserve">
- Visita Domiciliaria Integral Familia con Gestante &gt; 20 Años en Riesgo Psicosocial_Tercera o más Visitas de Seguimiento
</t>
        </r>
        <r>
          <rPr>
            <sz val="9"/>
            <color indexed="81"/>
            <rFont val="Tahoma"/>
            <family val="2"/>
          </rPr>
          <t xml:space="preserve">
</t>
        </r>
      </text>
    </comment>
    <comment ref="M24" authorId="4" shapeId="0" xr:uid="{855FCF3C-0328-403A-8155-24AA930CC5BB}">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&gt; 20 Años en Riesgo Psicosocial_Primera Visita 
o
- Visita Domiciliaria Integral Familia con Gestante &gt; 20 Años en Riesgo Psicosocial_Segunda Visita 
o
- Visita Domiciliaria Integral Familia con Gestante &gt; 20 Años en Riesgo Psicosocial_Tercera o más Visitas de Seguimiento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text>
    </comment>
    <comment ref="P24" authorId="0" shapeId="0" xr:uid="{BC2A9CD7-9F0F-405E-96AB-591FABA75914}">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&gt; 20 Años en Riesgo Psicosocial_Espacios Amigables</t>
        </r>
        <r>
          <rPr>
            <sz val="9"/>
            <color indexed="81"/>
            <rFont val="Tahoma"/>
            <family val="2"/>
          </rPr>
          <t xml:space="preserve">
</t>
        </r>
      </text>
    </comment>
    <comment ref="C25" authorId="0" shapeId="0" xr:uid="{775BB529-D8CB-417A-A6FF-7A73E4B1DCC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en Riesgo Psicosocial 15 a 19 Años_Primera Visita </t>
        </r>
        <r>
          <rPr>
            <sz val="9"/>
            <color indexed="81"/>
            <rFont val="Tahoma"/>
            <family val="2"/>
          </rPr>
          <t xml:space="preserve">
o 
- </t>
        </r>
        <r>
          <rPr>
            <b/>
            <sz val="9"/>
            <color indexed="81"/>
            <rFont val="Tahoma"/>
            <family val="2"/>
          </rPr>
          <t xml:space="preserve">Visita Domiciliaria Integral Familia con Gestante Adolescente en Riesgo Psicosocial 15 a 19 Años_Segunda Visita </t>
        </r>
        <r>
          <rPr>
            <sz val="9"/>
            <color indexed="81"/>
            <rFont val="Tahoma"/>
            <family val="2"/>
          </rPr>
          <t xml:space="preserve">
o 
- </t>
        </r>
        <r>
          <rPr>
            <b/>
            <sz val="9"/>
            <color indexed="81"/>
            <rFont val="Tahoma"/>
            <family val="2"/>
          </rPr>
          <t>Visita Domiciliaria Integral Familia con Gestante Adolescente en Riesgo Psicosocial 15 a 19 Años_Tercera o más Visitas de Seguimiento</t>
        </r>
      </text>
    </comment>
    <comment ref="M25" authorId="4" shapeId="0" xr:uid="{41CCA33F-FB24-4E35-852D-03FF8ED9547E}">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en Riesgo Psicosocial 15 a 19 Años_Primera Visita 
o 
- Visita Domiciliaria Integral Familia con Gestante Adolescente en Riesgo Psicosocial 15 a 19 Años_Segunda Visita 
o 
- Visita Domiciliaria Integral Familia con Gestante Adolescente en Riesgo Psicosocial 15 a 19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5" authorId="0" shapeId="0" xr:uid="{40AD90CE-DB9B-46AE-A86D-4CC4B572D59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en Riesgo Psicosocial 15 a 19 Años_Espacios Amigables</t>
        </r>
      </text>
    </comment>
    <comment ref="C26" authorId="0" shapeId="0" xr:uid="{F9EEA861-E906-439A-8FE4-9F2A2F2B7F9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con Problema Respiratorio Crónico o No Controlado_Primera Visita 
</t>
        </r>
        <r>
          <rPr>
            <sz val="9"/>
            <color indexed="81"/>
            <rFont val="Tahoma"/>
            <family val="2"/>
          </rPr>
          <t>o</t>
        </r>
        <r>
          <rPr>
            <b/>
            <sz val="9"/>
            <color indexed="81"/>
            <rFont val="Tahoma"/>
            <family val="2"/>
          </rPr>
          <t xml:space="preserve">
- Visita Domiciliaria Integral Familia con Adolescente con Problema Respiratorio Crónico o No Controlado_Segunda Visita 
</t>
        </r>
        <r>
          <rPr>
            <sz val="9"/>
            <color indexed="81"/>
            <rFont val="Tahoma"/>
            <family val="2"/>
          </rPr>
          <t>o</t>
        </r>
        <r>
          <rPr>
            <b/>
            <sz val="9"/>
            <color indexed="81"/>
            <rFont val="Tahoma"/>
            <family val="2"/>
          </rPr>
          <t xml:space="preserve">
- Visita Domiciliaria Integral Familia con Adolescente con Problema Respiratorio Crónico o No Controlado_Tercera o más Visitas de Seguimiento</t>
        </r>
        <r>
          <rPr>
            <sz val="9"/>
            <color indexed="81"/>
            <rFont val="Tahoma"/>
            <family val="2"/>
          </rPr>
          <t xml:space="preserve">
</t>
        </r>
      </text>
    </comment>
    <comment ref="P26" authorId="0" shapeId="0" xr:uid="{D3E1767F-E71F-4087-B595-19FEE252E71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con Problema Respiratorio Crónico o No Controlado_Espacios Amigables</t>
        </r>
        <r>
          <rPr>
            <sz val="9"/>
            <color indexed="81"/>
            <rFont val="Tahoma"/>
            <family val="2"/>
          </rPr>
          <t xml:space="preserve">
</t>
        </r>
      </text>
    </comment>
    <comment ref="C27" authorId="0" shapeId="0" xr:uid="{317EE238-B571-45CB-98C4-6434DD8D4DF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Adulto con Problema Respiratorio Crónico o No Controlado_Primera Visita
</t>
        </r>
        <r>
          <rPr>
            <sz val="9"/>
            <color indexed="81"/>
            <rFont val="Tahoma"/>
            <family val="2"/>
          </rPr>
          <t>o</t>
        </r>
        <r>
          <rPr>
            <b/>
            <sz val="9"/>
            <color indexed="81"/>
            <rFont val="Tahoma"/>
            <family val="2"/>
          </rPr>
          <t xml:space="preserve">
- Visita Domiciliaria Integral Familia con Adulto con Problema Respiratorio Crónico o No Controlado_Segunda Visita
</t>
        </r>
        <r>
          <rPr>
            <sz val="9"/>
            <color indexed="81"/>
            <rFont val="Tahoma"/>
            <family val="2"/>
          </rPr>
          <t>o</t>
        </r>
        <r>
          <rPr>
            <b/>
            <sz val="9"/>
            <color indexed="81"/>
            <rFont val="Tahoma"/>
            <family val="2"/>
          </rPr>
          <t xml:space="preserve">
- Visita Domiciliaria Integral Familia con Adulto con Problema Respiratorio Crónico o No Controlado_Tercera o más Visitas de Seguimiento</t>
        </r>
        <r>
          <rPr>
            <sz val="9"/>
            <color indexed="81"/>
            <rFont val="Tahoma"/>
            <family val="2"/>
          </rPr>
          <t xml:space="preserve">
</t>
        </r>
      </text>
    </comment>
    <comment ref="P27" authorId="0" shapeId="0" xr:uid="{157D2FB4-C514-4C8E-9424-7A25A428C76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con Problema Respiratorio Crónico o No Controlado_Espacios Amigables</t>
        </r>
      </text>
    </comment>
    <comment ref="C28" authorId="0" shapeId="0" xr:uid="{2C57D00D-58C1-4ADA-9598-B98BDAC66FE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Biomédico_Primera Visita
</t>
        </r>
        <r>
          <rPr>
            <sz val="9"/>
            <color indexed="81"/>
            <rFont val="Tahoma"/>
            <family val="2"/>
          </rPr>
          <t>o</t>
        </r>
        <r>
          <rPr>
            <b/>
            <sz val="9"/>
            <color indexed="81"/>
            <rFont val="Tahoma"/>
            <family val="2"/>
          </rPr>
          <t xml:space="preserve">
- Visita Domiciliaria Integral a Familia con Gestante en Riesgo Biomédico_Segunda Visita
</t>
        </r>
        <r>
          <rPr>
            <sz val="9"/>
            <color indexed="81"/>
            <rFont val="Tahoma"/>
            <family val="2"/>
          </rPr>
          <t>o</t>
        </r>
        <r>
          <rPr>
            <b/>
            <sz val="9"/>
            <color indexed="81"/>
            <rFont val="Tahoma"/>
            <family val="2"/>
          </rPr>
          <t xml:space="preserve">
- Visita Domiciliaria Integral a Familia con Gestante en Riesgo Biomédico_Tercera o más Visita de Seguimiento
</t>
        </r>
        <r>
          <rPr>
            <sz val="9"/>
            <color indexed="81"/>
            <rFont val="Tahoma"/>
            <family val="2"/>
          </rPr>
          <t xml:space="preserve">
</t>
        </r>
      </text>
    </comment>
    <comment ref="P28" authorId="0" shapeId="0" xr:uid="{2BC976EE-AD76-40F8-915B-9E73D088270E}">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Biomédico_Espacios Amigables
</t>
        </r>
        <r>
          <rPr>
            <sz val="9"/>
            <color indexed="81"/>
            <rFont val="Tahoma"/>
            <family val="2"/>
          </rPr>
          <t xml:space="preserve">
</t>
        </r>
      </text>
    </comment>
    <comment ref="C29" authorId="0" shapeId="0" xr:uid="{48BAFA36-8370-48AB-A60D-8CAF7F12204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Psicosocial_Primera Visita
</t>
        </r>
        <r>
          <rPr>
            <sz val="9"/>
            <color indexed="81"/>
            <rFont val="Tahoma"/>
            <family val="2"/>
          </rPr>
          <t>o</t>
        </r>
        <r>
          <rPr>
            <b/>
            <sz val="9"/>
            <color indexed="81"/>
            <rFont val="Tahoma"/>
            <family val="2"/>
          </rPr>
          <t xml:space="preserve">
- Visita Domiciliaria Integral Familia con Otro Riesgo Psicosocial_Segunda Visita
</t>
        </r>
        <r>
          <rPr>
            <sz val="9"/>
            <color indexed="81"/>
            <rFont val="Tahoma"/>
            <family val="2"/>
          </rPr>
          <t>o</t>
        </r>
        <r>
          <rPr>
            <b/>
            <sz val="9"/>
            <color indexed="81"/>
            <rFont val="Tahoma"/>
            <family val="2"/>
          </rPr>
          <t xml:space="preserve">
- Visita Domiciliaria Integral Familia con Otro Riesgo Psicosocial_Tercera o más Visitas de Seguimiento</t>
        </r>
        <r>
          <rPr>
            <sz val="9"/>
            <color indexed="81"/>
            <rFont val="Tahoma"/>
            <family val="2"/>
          </rPr>
          <t xml:space="preserve">
</t>
        </r>
      </text>
    </comment>
    <comment ref="M29" authorId="4" shapeId="0" xr:uid="{8DBCC4E0-5E68-4219-BFFA-DA9DECD17272}">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Familia con Otro Riesgo Psicosocial_Primera Visita
o
- Visita Domiciliaria Integral Familia con Otro Riesgo Psicosocial_Segunda Visita
o
- Visita Domiciliaria Integral Familia con Otro Riesgo Psicosocial_Tercera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 </t>
        </r>
        <r>
          <rPr>
            <sz val="9"/>
            <color indexed="81"/>
            <rFont val="Tahoma"/>
            <family val="2"/>
          </rPr>
          <t xml:space="preserve">
</t>
        </r>
        <r>
          <rPr>
            <b/>
            <sz val="9"/>
            <color indexed="81"/>
            <rFont val="Tahoma"/>
            <family val="2"/>
          </rPr>
          <t xml:space="preserve">
y tenga fecha del próximo control.</t>
        </r>
      </text>
    </comment>
    <comment ref="P29" authorId="0" shapeId="0" xr:uid="{50CCD519-97E0-415A-8109-57BD66EB3FB2}">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Psicosocial_Espacios Amigables</t>
        </r>
      </text>
    </comment>
    <comment ref="C30" authorId="0" shapeId="0" xr:uid="{E3B2ED58-CBA5-4ED1-AAF7-A4D16296119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Mental_Primera Visita</t>
        </r>
        <r>
          <rPr>
            <sz val="9"/>
            <color indexed="81"/>
            <rFont val="Tahoma"/>
            <family val="2"/>
          </rPr>
          <t xml:space="preserve">
o
- </t>
        </r>
        <r>
          <rPr>
            <b/>
            <sz val="9"/>
            <color indexed="81"/>
            <rFont val="Tahoma"/>
            <family val="2"/>
          </rPr>
          <t>Visita Domiciliaria Integral Familia con Integrante con Patologia de Salud Mental_Segunda Visita</t>
        </r>
        <r>
          <rPr>
            <sz val="9"/>
            <color indexed="81"/>
            <rFont val="Tahoma"/>
            <family val="2"/>
          </rPr>
          <t xml:space="preserve">
o
- </t>
        </r>
        <r>
          <rPr>
            <b/>
            <sz val="9"/>
            <color indexed="81"/>
            <rFont val="Tahoma"/>
            <family val="2"/>
          </rPr>
          <t>Visita Domiciliaria Integral Familia con Integrante con Patologia de Salud Mental_Tercera o más Visitas de Seguimiento</t>
        </r>
      </text>
    </comment>
    <comment ref="M30" authorId="3" shapeId="0" xr:uid="{5E3224B7-47EA-49FA-B81E-0BA5BCD1617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Familia con Integrante con Patologia de Salud Mental_Primera Visita
o
- Visita Domiciliaria Integral Familia con Integrante con Patologia de Salud Mental_Segunda Visita
o
- Visita Domiciliaria Integral Familia con Integrante con Patologia de Salud Mental_Tercera o más Visitas de Seguimiento
y
y
</t>
        </r>
        <r>
          <rPr>
            <sz val="9"/>
            <color indexed="81"/>
            <rFont val="Tahoma"/>
            <family val="2"/>
          </rPr>
          <t xml:space="preserve">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Ingreso o Seguimiento. 
y tenga fecha del próximo control.</t>
        </r>
      </text>
    </comment>
    <comment ref="P30" authorId="0" shapeId="0" xr:uid="{C78369CE-F716-41B9-A256-0B24A782034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Mental_Espacios Amigables</t>
        </r>
      </text>
    </comment>
    <comment ref="C31" authorId="0" shapeId="0" xr:uid="{19DBBFBE-CED1-4EB0-9D17-286E426B538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Mental_Primera Visita
</t>
        </r>
        <r>
          <rPr>
            <sz val="9"/>
            <color indexed="81"/>
            <rFont val="Tahoma"/>
            <family val="2"/>
          </rPr>
          <t>o</t>
        </r>
        <r>
          <rPr>
            <b/>
            <sz val="9"/>
            <color indexed="81"/>
            <rFont val="Tahoma"/>
            <family val="2"/>
          </rPr>
          <t xml:space="preserve">
- Visita Domiciliaria Integral a Familia con Niños/as de 5 a 9 Años con Problemas y/o Trastornos de Salud Mental_Segunda Visita
</t>
        </r>
        <r>
          <rPr>
            <sz val="9"/>
            <color indexed="81"/>
            <rFont val="Tahoma"/>
            <family val="2"/>
          </rPr>
          <t>o</t>
        </r>
        <r>
          <rPr>
            <b/>
            <sz val="9"/>
            <color indexed="81"/>
            <rFont val="Tahoma"/>
            <family val="2"/>
          </rPr>
          <t xml:space="preserve">
- Visita Domiciliaria Integral a Familia con Niños/as de 5 a 9 Años con Problemas y/o Trastornos de Salud Mental_Tercera o más Visitas de Seguimiento
</t>
        </r>
      </text>
    </comment>
    <comment ref="M31" authorId="5" shapeId="0" xr:uid="{EE6F8406-E9E5-4F78-8451-EED9675A62FE}">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Niños/as de 5 a 9 Años con Problemas y/o Trastornos de Salud Mental_Primera Visita
o
- Visita Domiciliaria Integral a Familia con Niños/as de 5 a 9 Años con Problemas y/o Trastornos de Salud Mental_Segunda Visita
o
- Visita Domiciliaria Integral a Familia con Niños/as de 5 a 9 Años con Problemas y/o Trastornos de Salud Mental_Tercera o más Visitas de Seguimiento
</t>
        </r>
        <r>
          <rPr>
            <sz val="9"/>
            <color indexed="81"/>
            <rFont val="Tahoma"/>
            <family val="2"/>
          </rPr>
          <t xml:space="preserve">
En el Formulario</t>
        </r>
        <r>
          <rPr>
            <b/>
            <sz val="9"/>
            <color indexed="81"/>
            <rFont val="Tahoma"/>
            <family val="2"/>
          </rPr>
          <t xml:space="preserve"> “Control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y tenga fecha del próximo control.</t>
        </r>
      </text>
    </comment>
    <comment ref="P31" authorId="0" shapeId="0" xr:uid="{8DFDD61D-07F9-4C4B-8FDE-839379A5C2FE}">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Mental_Espacios Amigables
</t>
        </r>
      </text>
    </comment>
    <comment ref="C32" authorId="2" shapeId="0" xr:uid="{F24A1B65-DB77-41A7-9546-93C60CB45B1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 xml:space="preserve">actividad:
- Visita Domiciliaria Integral a Familia Con Integrante Alta Hospitalización Precoz_Primera Visita </t>
        </r>
        <r>
          <rPr>
            <sz val="9"/>
            <color indexed="81"/>
            <rFont val="Tahoma"/>
            <family val="2"/>
          </rPr>
          <t xml:space="preserve">
</t>
        </r>
        <r>
          <rPr>
            <b/>
            <sz val="9"/>
            <color indexed="81"/>
            <rFont val="Tahoma"/>
            <family val="2"/>
          </rPr>
          <t xml:space="preserve">o
- Visita Domiciliaria Integral a Familia Con Integrante Alta Hospitalización Precoz_Segunda Visita 
o
- Visita Domiciliaria Integral a Familia Con Integrante Alta Hospitalización Precoz_Tercera  o más Visitas de Seguimiento </t>
        </r>
      </text>
    </comment>
    <comment ref="M32" authorId="2" shapeId="0" xr:uid="{CDB4E8C6-1878-4FBF-8D6D-F685271D091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Alta Hospitalización Precoz_Primera Visita 
o
- Visita Domiciliaria Integral a Familia Con Integrante Alta Hospitalización Precoz_Segunda Visita 
o
- Visita Domiciliaria Integral a Familia Con Integrante Alta Hospitalización Precoz_Tercera o más Visitas de Seguimiento 
</t>
        </r>
        <r>
          <rPr>
            <sz val="9"/>
            <color indexed="81"/>
            <rFont val="Tahoma"/>
            <family val="2"/>
          </rPr>
          <t xml:space="preserve">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t>
        </r>
        <r>
          <rPr>
            <sz val="9"/>
            <color indexed="81"/>
            <rFont val="Tahoma"/>
            <family val="2"/>
          </rPr>
          <t xml:space="preserve">
</t>
        </r>
        <r>
          <rPr>
            <b/>
            <sz val="9"/>
            <color indexed="81"/>
            <rFont val="Tahoma"/>
            <family val="2"/>
          </rPr>
          <t>y tenga fecha del próximo control.</t>
        </r>
      </text>
    </comment>
    <comment ref="P32" authorId="2" shapeId="0" xr:uid="{0FC92051-E087-4B0B-A608-A199D0C0824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Integrante Alta Hospitalización Precoz_Espacios Amigables</t>
        </r>
      </text>
    </comment>
    <comment ref="C33" authorId="2" shapeId="0" xr:uid="{CCBF5A38-0409-4497-9B34-1BE0C86B55E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
</t>
        </r>
      </text>
    </comment>
    <comment ref="M33" authorId="2" shapeId="0" xr:uid="{60F4B68A-6870-46DD-BB07-BE082B7BC287}">
      <text>
        <r>
          <rPr>
            <b/>
            <sz val="9"/>
            <color indexed="81"/>
            <rFont val="Tahoma"/>
            <family val="2"/>
          </rPr>
          <t>E</t>
        </r>
        <r>
          <rPr>
            <sz val="9"/>
            <color indexed="81"/>
            <rFont val="Tahoma"/>
            <family val="2"/>
          </rPr>
          <t xml:space="preserv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En el Formulario </t>
        </r>
        <r>
          <rPr>
            <b/>
            <sz val="9"/>
            <color indexed="81"/>
            <rFont val="Tahoma"/>
            <family val="2"/>
          </rPr>
          <t xml:space="preserve">“Control de Salud Mental” </t>
        </r>
        <r>
          <rPr>
            <sz val="9"/>
            <color indexed="81"/>
            <rFont val="Tahoma"/>
            <family val="2"/>
          </rPr>
          <t>en el ítem</t>
        </r>
        <r>
          <rPr>
            <b/>
            <sz val="9"/>
            <color indexed="81"/>
            <rFont val="Tahoma"/>
            <family val="2"/>
          </rPr>
          <t xml:space="preserve"> </t>
        </r>
        <r>
          <rPr>
            <sz val="9"/>
            <color indexed="81"/>
            <rFont val="Tahoma"/>
            <family val="2"/>
          </rPr>
          <t xml:space="preserve">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o Seguimiento. 
y tenga fecha del próximo control.
</t>
        </r>
      </text>
    </comment>
    <comment ref="P33" authorId="2" shapeId="0" xr:uid="{CE3493C4-1106-4AB9-9BF1-53A1D9110C9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_Espacios Amigables</t>
        </r>
        <r>
          <rPr>
            <sz val="9"/>
            <color indexed="81"/>
            <rFont val="Tahoma"/>
            <family val="2"/>
          </rPr>
          <t xml:space="preserve">
</t>
        </r>
      </text>
    </comment>
    <comment ref="C34" authorId="2" shapeId="0" xr:uid="{B6B47862-F84F-4B49-BD82-421E171F27A9}">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text>
    </comment>
    <comment ref="M34" authorId="2" shapeId="0" xr:uid="{B67EA5C4-97B3-4B0E-B18F-3B0EB097FC9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34" authorId="2" shapeId="0" xr:uid="{E1223970-0EB5-4022-980C-25B6F054FAED}">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Niños Con Necesidad Especiales (NANEAS)_Espacios Amigables</t>
        </r>
      </text>
    </comment>
    <comment ref="C35" authorId="2" shapeId="0" xr:uid="{6BD770D5-C5FB-4295-8C9A-8E4E6D79B9C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text>
    </comment>
    <comment ref="M35" authorId="2" shapeId="0" xr:uid="{5A3BF9EF-C5CA-42DB-AB14-73B82009E35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 </t>
        </r>
        <r>
          <rPr>
            <sz val="9"/>
            <color indexed="81"/>
            <rFont val="Tahoma"/>
            <family val="2"/>
          </rPr>
          <t xml:space="preserve">el valor </t>
        </r>
        <r>
          <rPr>
            <b/>
            <sz val="9"/>
            <color indexed="81"/>
            <rFont val="Tahoma"/>
            <family val="2"/>
          </rPr>
          <t>Ingreso o Seguimiento. 
y tenga fecha del próximo control.</t>
        </r>
      </text>
    </comment>
    <comment ref="P35" authorId="2" shapeId="0" xr:uid="{FAB633DC-A767-4837-8D04-1B052ED0470B}">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Familia Con NNA Trans Femenino/Masculino_Espacios Amigables</t>
        </r>
      </text>
    </comment>
    <comment ref="K37" authorId="2" shapeId="0" xr:uid="{DA5AAAB6-DBE0-4346-9D5E-C6D00FD0CB13}">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L37" authorId="2" shapeId="0" xr:uid="{2431512B-F340-4CF2-B199-1A5B21E9DE51}">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M37" authorId="2" shapeId="0" xr:uid="{AB839E95-0B21-4E21-B3BD-4103A643983B}">
      <text>
        <r>
          <rPr>
            <sz val="9"/>
            <color indexed="81"/>
            <rFont val="Tahoma"/>
            <family val="2"/>
          </rPr>
          <t>Se extraerá información desde la</t>
        </r>
        <r>
          <rPr>
            <b/>
            <sz val="9"/>
            <color indexed="81"/>
            <rFont val="Tahoma"/>
            <family val="2"/>
          </rPr>
          <t xml:space="preserve"> Estraficación de Riesgo. (ya sea categorizacion G1, G2, G3, G4 o G5)</t>
        </r>
        <r>
          <rPr>
            <sz val="9"/>
            <color indexed="81"/>
            <rFont val="Tahoma"/>
            <family val="2"/>
          </rPr>
          <t xml:space="preserve">
</t>
        </r>
      </text>
    </comment>
    <comment ref="N37" authorId="2" shapeId="0" xr:uid="{89EB2E3A-B572-40B4-A0E5-B51DB46C7FE4}">
      <text>
        <r>
          <rPr>
            <sz val="9"/>
            <color indexed="81"/>
            <rFont val="Tahoma"/>
            <family val="2"/>
          </rPr>
          <t xml:space="preserve">Se contabilizara a los pacientes que tengan en  Antecedentes del usuario APS / Pestaña "Identificacion"  Item  Alertas Administrativa:
</t>
        </r>
        <r>
          <rPr>
            <b/>
            <sz val="9"/>
            <color indexed="81"/>
            <rFont val="Tahoma"/>
            <family val="2"/>
          </rPr>
          <t xml:space="preserve">´´Población ELEAM´´
o
´´Población ELEAM Institucionada´´
</t>
        </r>
      </text>
    </comment>
    <comment ref="A38" authorId="1" shapeId="0" xr:uid="{FF3B019D-7607-416A-8941-3A8404DB8512}">
      <text>
        <r>
          <rPr>
            <sz val="9"/>
            <color indexed="81"/>
            <rFont val="Tahoma"/>
            <family val="2"/>
          </rPr>
          <t>Pacientes deben tener los registros de permanencia en el programa siguiendo los siguientes detalles de registros en atenciones Registrada en el Módulo Box - Pacientes Citados  o en Agregar documentos a una atención</t>
        </r>
        <r>
          <rPr>
            <b/>
            <sz val="9"/>
            <color indexed="81"/>
            <rFont val="Tahoma"/>
            <family val="2"/>
          </rPr>
          <t xml:space="preserve">
</t>
        </r>
        <r>
          <rPr>
            <sz val="9"/>
            <color indexed="81"/>
            <rFont val="Tahoma"/>
            <family val="2"/>
          </rPr>
          <t xml:space="preserve">En Formulario Clínico </t>
        </r>
        <r>
          <rPr>
            <b/>
            <sz val="9"/>
            <color indexed="81"/>
            <rFont val="Tahoma"/>
            <family val="2"/>
          </rPr>
          <t xml:space="preserve">"VDI1 Ingreso PADPDS y CPU" </t>
        </r>
        <r>
          <rPr>
            <sz val="9"/>
            <color indexed="81"/>
            <rFont val="Tahoma"/>
            <family val="2"/>
          </rPr>
          <t>en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t>
        </r>
        <r>
          <rPr>
            <sz val="9"/>
            <color indexed="81"/>
            <rFont val="Tahoma"/>
            <family val="2"/>
          </rPr>
          <t>o</t>
        </r>
        <r>
          <rPr>
            <b/>
            <sz val="9"/>
            <color indexed="81"/>
            <rFont val="Tahoma"/>
            <family val="2"/>
          </rPr>
          <t xml:space="preserve"> "No Oncológico" y</t>
        </r>
        <r>
          <rPr>
            <sz val="9"/>
            <color indexed="81"/>
            <rFont val="Tahoma"/>
            <family val="2"/>
          </rPr>
          <t xml:space="preserve"> en campo</t>
        </r>
        <r>
          <rPr>
            <b/>
            <sz val="9"/>
            <color indexed="81"/>
            <rFont val="Tahoma"/>
            <family val="2"/>
          </rPr>
          <t xml:space="preserve"> Tipo de Dependencia </t>
        </r>
        <r>
          <rPr>
            <sz val="9"/>
            <color indexed="81"/>
            <rFont val="Tahoma"/>
            <family val="2"/>
          </rPr>
          <t xml:space="preserve">en valor </t>
        </r>
        <r>
          <rPr>
            <b/>
            <sz val="9"/>
            <color indexed="81"/>
            <rFont val="Tahoma"/>
            <family val="2"/>
          </rPr>
          <t xml:space="preserve">Severa , </t>
        </r>
        <r>
          <rPr>
            <sz val="9"/>
            <color indexed="81"/>
            <rFont val="Tahoma"/>
            <family val="2"/>
          </rPr>
          <t xml:space="preserve">además en el </t>
        </r>
        <r>
          <rPr>
            <b/>
            <sz val="9"/>
            <color indexed="81"/>
            <rFont val="Tahoma"/>
            <family val="2"/>
          </rPr>
          <t xml:space="preserve">Estado Dependencia </t>
        </r>
        <r>
          <rPr>
            <sz val="9"/>
            <color indexed="81"/>
            <rFont val="Tahoma"/>
            <family val="2"/>
          </rPr>
          <t xml:space="preserve">el Valor </t>
        </r>
        <r>
          <rPr>
            <b/>
            <sz val="9"/>
            <color indexed="81"/>
            <rFont val="Tahoma"/>
            <family val="2"/>
          </rPr>
          <t xml:space="preserve">Ingreso, Reingreso o Seguimiento </t>
        </r>
        <r>
          <rPr>
            <sz val="9"/>
            <color indexed="81"/>
            <rFont val="Tahoma"/>
            <family val="2"/>
          </rPr>
          <t>y tener registrado  en campo</t>
        </r>
        <r>
          <rPr>
            <b/>
            <sz val="9"/>
            <color indexed="81"/>
            <rFont val="Tahoma"/>
            <family val="2"/>
          </rPr>
          <t xml:space="preserve"> PADPDS </t>
        </r>
        <r>
          <rPr>
            <sz val="9"/>
            <color indexed="81"/>
            <rFont val="Tahoma"/>
            <family val="2"/>
          </rPr>
          <t>el valor</t>
        </r>
        <r>
          <rPr>
            <b/>
            <sz val="9"/>
            <color indexed="81"/>
            <rFont val="Tahoma"/>
            <family val="2"/>
          </rPr>
          <t xml:space="preserve"> Sí.
</t>
        </r>
        <r>
          <rPr>
            <sz val="9"/>
            <color indexed="81"/>
            <rFont val="Tahoma"/>
            <family val="2"/>
          </rPr>
          <t>Y se registre</t>
        </r>
        <r>
          <rPr>
            <b/>
            <sz val="9"/>
            <color indexed="81"/>
            <rFont val="Tahoma"/>
            <family val="2"/>
          </rPr>
          <t xml:space="preserve"> la Fecha del Próximo Control </t>
        </r>
        <r>
          <rPr>
            <sz val="9"/>
            <color indexed="81"/>
            <rFont val="Tahoma"/>
            <family val="2"/>
          </rPr>
          <t>con fecha aproximada de su próxima citación</t>
        </r>
      </text>
    </comment>
    <comment ref="C38" authorId="2" shapeId="0" xr:uid="{56ABCB6F-3EDB-47D7-A803-9FD0F3DF7AC1}">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t>
        </r>
      </text>
    </comment>
    <comment ref="D38" authorId="2" shapeId="0" xr:uid="{F0C92C3B-AE65-4B0B-9CE1-CE3DB652CBD3}">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Persona con Demencia_Segunda Visita
</t>
        </r>
      </text>
    </comment>
    <comment ref="E38" authorId="2" shapeId="0" xr:uid="{29FBF7FD-353D-4D12-8557-1DA858D2C37A}">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Demencia_Tercera o más Visitas de Seguimiento</t>
        </r>
      </text>
    </comment>
    <comment ref="F38" authorId="2" shapeId="0" xr:uid="{627F265D-6C2C-4F0A-B741-C811A0B25CE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t>
        </r>
        <r>
          <rPr>
            <b/>
            <u/>
            <sz val="9"/>
            <color indexed="81"/>
            <rFont val="Tahoma"/>
            <family val="2"/>
          </rPr>
          <t xml:space="preserve"> </t>
        </r>
        <r>
          <rPr>
            <u/>
            <sz val="9"/>
            <color indexed="81"/>
            <rFont val="Tahoma"/>
            <family val="2"/>
          </rPr>
          <t xml:space="preserve">se registre la actividad:
</t>
        </r>
        <r>
          <rPr>
            <b/>
            <sz val="9"/>
            <color indexed="81"/>
            <rFont val="Tahoma"/>
            <family val="2"/>
          </rPr>
          <t xml:space="preserve">-Elaboración Plan de Cuidados a Personas Dependientes 
</t>
        </r>
        <r>
          <rPr>
            <sz val="9"/>
            <color indexed="81"/>
            <rFont val="Tahoma"/>
            <family val="2"/>
          </rPr>
          <t xml:space="preserve">
</t>
        </r>
      </text>
    </comment>
    <comment ref="G38" authorId="2" shapeId="0" xr:uid="{9CBD2D0B-6B5A-4F86-87DC-C82A8E7488DE}">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t>
        </r>
        <r>
          <rPr>
            <b/>
            <sz val="9"/>
            <color indexed="81"/>
            <rFont val="Tahoma"/>
            <family val="2"/>
          </rPr>
          <t xml:space="preserve">
- Evaluación plan de cuidados a personas dependientes 
</t>
        </r>
        <r>
          <rPr>
            <sz val="9"/>
            <color indexed="81"/>
            <rFont val="Tahoma"/>
            <family val="2"/>
          </rPr>
          <t xml:space="preserve">
</t>
        </r>
      </text>
    </comment>
    <comment ref="H38" authorId="2" shapeId="0" xr:uid="{EC6E91C6-9361-4155-AE0F-9BFBBA3E987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 xml:space="preserve">se registre la actividad:
</t>
        </r>
        <r>
          <rPr>
            <sz val="9"/>
            <color indexed="81"/>
            <rFont val="Tahoma"/>
            <family val="2"/>
          </rPr>
          <t xml:space="preserve">- </t>
        </r>
        <r>
          <rPr>
            <b/>
            <sz val="9"/>
            <color indexed="81"/>
            <rFont val="Tahoma"/>
            <family val="2"/>
          </rPr>
          <t xml:space="preserve">Elaboración plan de cuidados a cuidador
</t>
        </r>
        <r>
          <rPr>
            <sz val="9"/>
            <color indexed="81"/>
            <rFont val="Tahoma"/>
            <family val="2"/>
          </rPr>
          <t xml:space="preserve">
</t>
        </r>
      </text>
    </comment>
    <comment ref="I38" authorId="2" shapeId="0" xr:uid="{74DC106B-68D2-41F3-BB01-18A7945BF6C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 xml:space="preserve">
-</t>
        </r>
        <r>
          <rPr>
            <b/>
            <sz val="9"/>
            <color indexed="81"/>
            <rFont val="Tahoma"/>
            <family val="2"/>
          </rPr>
          <t xml:space="preserve"> Evaluación Plan de Cuidados a Cuidador
</t>
        </r>
        <r>
          <rPr>
            <sz val="9"/>
            <color indexed="81"/>
            <rFont val="Tahoma"/>
            <family val="2"/>
          </rPr>
          <t xml:space="preserve">
</t>
        </r>
      </text>
    </comment>
    <comment ref="J38" authorId="2" shapeId="0" xr:uid="{1603BF33-6E0C-4D6D-A375-098479C24AA6}">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se registre el Formulario Escala de Sobrecarga del Cuidador de Zarit </t>
        </r>
        <r>
          <rPr>
            <b/>
            <sz val="9"/>
            <color indexed="81"/>
            <rFont val="Tahoma"/>
            <family val="2"/>
          </rPr>
          <t xml:space="preserve">
</t>
        </r>
        <r>
          <rPr>
            <sz val="9"/>
            <color indexed="81"/>
            <rFont val="Tahoma"/>
            <family val="2"/>
          </rPr>
          <t xml:space="preserve">
</t>
        </r>
      </text>
    </comment>
    <comment ref="C39" authorId="2" shapeId="0" xr:uid="{97331115-9212-484E-9B1B-8E7BA8A84CF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Terminal_Primera Visita </t>
        </r>
        <r>
          <rPr>
            <sz val="9"/>
            <color indexed="81"/>
            <rFont val="Tahoma"/>
            <family val="2"/>
          </rPr>
          <t xml:space="preserve">
</t>
        </r>
      </text>
    </comment>
    <comment ref="D39" authorId="2" shapeId="0" xr:uid="{DD245997-7FB6-4408-89C9-3F4552F3821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Terminal_Segunda Visita
</t>
        </r>
      </text>
    </comment>
    <comment ref="E39" authorId="2" shapeId="0" xr:uid="{9B59EE4D-E62A-439A-B45D-A3A05673397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Terminal_Tercera o más Visitas de Seguimiento</t>
        </r>
      </text>
    </comment>
    <comment ref="F39" authorId="2" shapeId="0" xr:uid="{14C7A29D-AABA-44CA-97BD-0CE66AE32EB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Elaboración Plan de Cuidados a Personas Dependientes </t>
        </r>
      </text>
    </comment>
    <comment ref="G39" authorId="2" shapeId="0" xr:uid="{BB257E34-6C02-41EE-ADB7-C171358BFD2B}">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sz val="9"/>
            <color indexed="81"/>
            <rFont val="Tahoma"/>
            <family val="2"/>
          </rPr>
          <t xml:space="preserve">, </t>
        </r>
        <r>
          <rPr>
            <u/>
            <sz val="9"/>
            <color indexed="81"/>
            <rFont val="Tahoma"/>
            <family val="2"/>
          </rPr>
          <t>se registre actividad</t>
        </r>
        <r>
          <rPr>
            <b/>
            <sz val="9"/>
            <color indexed="81"/>
            <rFont val="Tahoma"/>
            <family val="2"/>
          </rPr>
          <t xml:space="preserve">:
- Evaluación plan de cuidados a personas dependientes </t>
        </r>
      </text>
    </comment>
    <comment ref="H39" authorId="2" shapeId="0" xr:uid="{5CFAECDE-F0C6-4D78-9F99-90F02DA0D72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39" authorId="2" shapeId="0" xr:uid="{84A8BFAC-787F-45EA-A191-69FDF2586C5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39" authorId="2" shapeId="0" xr:uid="{F07109F1-E9F7-4798-9044-4E7BD6D3244E}">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se registre el Formulario Escala de Sobrecarga del Cuidador de Zarit </t>
        </r>
      </text>
    </comment>
    <comment ref="C40" authorId="0" shapeId="0" xr:uid="{42D5418A-F21C-4870-9F5B-2E1ADAAE508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Mayor)_Primera Visita 
</t>
        </r>
      </text>
    </comment>
    <comment ref="D40" authorId="0" shapeId="0" xr:uid="{C3041F04-D0E8-4462-99B2-D82A95FCB0E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Mayor)_Segunda Visita
</t>
        </r>
      </text>
    </comment>
    <comment ref="E40" authorId="0" shapeId="0" xr:uid="{26D0299C-A29A-4EDA-A2D2-919FE589B36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Mayor)_Tercera o más Visitas de Seguimiento</t>
        </r>
      </text>
    </comment>
    <comment ref="F40" authorId="0" shapeId="0" xr:uid="{19C4C770-24B8-4A68-8FFD-676E57E6DE5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t>
        </r>
        <r>
          <rPr>
            <sz val="9"/>
            <color indexed="81"/>
            <rFont val="Tahoma"/>
            <family val="2"/>
          </rPr>
          <t xml:space="preserve">además, </t>
        </r>
        <r>
          <rPr>
            <u/>
            <sz val="9"/>
            <color indexed="81"/>
            <rFont val="Tahoma"/>
            <family val="2"/>
          </rPr>
          <t>se registre actividad:</t>
        </r>
        <r>
          <rPr>
            <sz val="9"/>
            <color indexed="81"/>
            <rFont val="Tahoma"/>
            <family val="2"/>
          </rPr>
          <t xml:space="preserve">
</t>
        </r>
        <r>
          <rPr>
            <b/>
            <sz val="9"/>
            <color indexed="81"/>
            <rFont val="Tahoma"/>
            <family val="2"/>
          </rPr>
          <t xml:space="preserve">- Elaboración Plan de Cuidados a Personas Dependientes </t>
        </r>
      </text>
    </comment>
    <comment ref="G40" authorId="0" shapeId="0" xr:uid="{6C776A08-90BD-4E41-992C-7ED466DB81D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Evaluación plan de cuidados a personas dependientes </t>
        </r>
      </text>
    </comment>
    <comment ref="H40" authorId="0" shapeId="0" xr:uid="{89F39D50-17C5-4FD2-9915-EDA84802DD1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0" authorId="0" shapeId="0" xr:uid="{4FBCBC65-4A89-40FD-B652-04DFAB744C36}">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40" authorId="0" shapeId="0" xr:uid="{1FD3A663-F9D4-49B0-9103-8903DC87A8F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se registre el Formulario Escala de Sobrecarga del Cuidador de Zarit </t>
        </r>
      </text>
    </comment>
    <comment ref="C41" authorId="0" shapeId="0" xr:uid="{31867426-E2B7-4990-9223-05A1E2F0698C}">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Severo_Primera Visita
</t>
        </r>
        <r>
          <rPr>
            <sz val="9"/>
            <color indexed="81"/>
            <rFont val="Tahoma"/>
            <family val="2"/>
          </rPr>
          <t xml:space="preserve">
</t>
        </r>
      </text>
    </comment>
    <comment ref="D41" authorId="0" shapeId="0" xr:uid="{36B4E394-55A7-455A-9349-52A60A3D2EE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Severo_Segunda Visita
</t>
        </r>
        <r>
          <rPr>
            <sz val="9"/>
            <color indexed="81"/>
            <rFont val="Tahoma"/>
            <family val="2"/>
          </rPr>
          <t xml:space="preserve">
</t>
        </r>
      </text>
    </comment>
    <comment ref="E41" authorId="0" shapeId="0" xr:uid="{F655948A-4B53-444F-A486-9C4A70388D62}">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Severo_Tercera o más Visitas de Seguimiento
</t>
        </r>
        <r>
          <rPr>
            <sz val="9"/>
            <color indexed="81"/>
            <rFont val="Tahoma"/>
            <family val="2"/>
          </rPr>
          <t xml:space="preserve">
</t>
        </r>
      </text>
    </comment>
    <comment ref="F41" authorId="0" shapeId="0" xr:uid="{E50C82A6-0BA8-4FBC-BD94-8BF6297F088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Personas Dependientes </t>
        </r>
      </text>
    </comment>
    <comment ref="G41" authorId="0" shapeId="0" xr:uid="{13D9C761-E50E-4062-8817-DED9E2718303}">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t>
        </r>
        <r>
          <rPr>
            <u/>
            <sz val="9"/>
            <color indexed="81"/>
            <rFont val="Tahoma"/>
            <family val="2"/>
          </rPr>
          <t xml:space="preserve"> se registre actividad:</t>
        </r>
        <r>
          <rPr>
            <b/>
            <sz val="9"/>
            <color indexed="81"/>
            <rFont val="Tahoma"/>
            <family val="2"/>
          </rPr>
          <t xml:space="preserve">
- Evaluación plan de cuidados a personas dependientes </t>
        </r>
      </text>
    </comment>
    <comment ref="H41" authorId="0" shapeId="0" xr:uid="{97AFFAAD-A924-4D45-9C8F-6B98D6BC939E}">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1" authorId="0" shapeId="0" xr:uid="{3BC00BF8-9ECB-4FDC-A8DC-DE8C36645CBB}">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Evaluación Plan de Cuidados a Cuidador</t>
        </r>
      </text>
    </comment>
    <comment ref="J41" authorId="0" shapeId="0" xr:uid="{74D15169-3B29-4B98-98F4-56D5D658294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se registre el Formulario Escala de Sobrecarga del Cuidador de Zarit </t>
        </r>
      </text>
    </comment>
    <comment ref="B46" authorId="2" shapeId="0" xr:uid="{AC252971-2A42-48C3-9E0A-97A09F9C626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 e</t>
        </r>
        <r>
          <rPr>
            <sz val="9"/>
            <color indexed="81"/>
            <rFont val="Tahoma"/>
            <family val="2"/>
          </rPr>
          <t>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o "No Oncológico" </t>
        </r>
        <r>
          <rPr>
            <sz val="9"/>
            <color indexed="81"/>
            <rFont val="Tahoma"/>
            <family val="2"/>
          </rPr>
          <t xml:space="preserve">y en campo </t>
        </r>
        <r>
          <rPr>
            <b/>
            <sz val="9"/>
            <color indexed="81"/>
            <rFont val="Tahoma"/>
            <family val="2"/>
          </rPr>
          <t xml:space="preserve">Tipo de Dependencia </t>
        </r>
        <r>
          <rPr>
            <sz val="9"/>
            <color indexed="81"/>
            <rFont val="Tahoma"/>
            <family val="2"/>
          </rPr>
          <t>en valor</t>
        </r>
        <r>
          <rPr>
            <b/>
            <sz val="9"/>
            <color indexed="81"/>
            <rFont val="Tahoma"/>
            <family val="2"/>
          </rPr>
          <t xml:space="preserve"> Severa , </t>
        </r>
        <r>
          <rPr>
            <sz val="9"/>
            <color indexed="81"/>
            <rFont val="Tahoma"/>
            <family val="2"/>
          </rPr>
          <t xml:space="preserve">además en el </t>
        </r>
        <r>
          <rPr>
            <b/>
            <sz val="9"/>
            <color indexed="81"/>
            <rFont val="Tahoma"/>
            <family val="2"/>
          </rPr>
          <t xml:space="preserve">Estado Dependencia </t>
        </r>
        <r>
          <rPr>
            <sz val="9"/>
            <color indexed="81"/>
            <rFont val="Tahoma"/>
            <family val="2"/>
          </rPr>
          <t>el Valor</t>
        </r>
        <r>
          <rPr>
            <b/>
            <sz val="9"/>
            <color indexed="81"/>
            <rFont val="Tahoma"/>
            <family val="2"/>
          </rPr>
          <t xml:space="preserve"> Ingreso </t>
        </r>
        <r>
          <rPr>
            <sz val="9"/>
            <color indexed="81"/>
            <rFont val="Tahoma"/>
            <family val="2"/>
          </rPr>
          <t>y tener registrado  en campo</t>
        </r>
        <r>
          <rPr>
            <b/>
            <sz val="9"/>
            <color indexed="81"/>
            <rFont val="Tahoma"/>
            <family val="2"/>
          </rPr>
          <t xml:space="preserve"> PADPDS el </t>
        </r>
        <r>
          <rPr>
            <sz val="9"/>
            <color indexed="81"/>
            <rFont val="Tahoma"/>
            <family val="2"/>
          </rPr>
          <t>valor</t>
        </r>
        <r>
          <rPr>
            <b/>
            <sz val="9"/>
            <color indexed="81"/>
            <rFont val="Tahoma"/>
            <family val="2"/>
          </rPr>
          <t xml:space="preserve"> Sí.</t>
        </r>
      </text>
    </comment>
    <comment ref="B47" authorId="2" shapeId="0" xr:uid="{D19D890D-A721-4641-8C8A-9BBBDC66FE8A}">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t>
        </r>
        <r>
          <rPr>
            <sz val="9"/>
            <color indexed="81"/>
            <rFont val="Tahoma"/>
            <family val="2"/>
          </rPr>
          <t xml:space="preserve"> se registre el valor</t>
        </r>
        <r>
          <rPr>
            <b/>
            <sz val="9"/>
            <color indexed="81"/>
            <rFont val="Tahoma"/>
            <family val="2"/>
          </rPr>
          <t xml:space="preserve"> "Oncológico" o "No 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t>
        </r>
        <r>
          <rPr>
            <b/>
            <sz val="9"/>
            <color indexed="81"/>
            <rFont val="Tahoma"/>
            <family val="2"/>
          </rPr>
          <t xml:space="preserve"> Estado Dependencia</t>
        </r>
        <r>
          <rPr>
            <sz val="9"/>
            <color indexed="81"/>
            <rFont val="Tahoma"/>
            <family val="2"/>
          </rPr>
          <t xml:space="preserve"> el Valor </t>
        </r>
        <r>
          <rPr>
            <b/>
            <sz val="9"/>
            <color indexed="81"/>
            <rFont val="Tahoma"/>
            <family val="2"/>
          </rPr>
          <t>Reingreso</t>
        </r>
        <r>
          <rPr>
            <sz val="9"/>
            <color indexed="81"/>
            <rFont val="Tahoma"/>
            <family val="2"/>
          </rPr>
          <t xml:space="preserve"> 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B48" authorId="2" shapeId="0" xr:uid="{CC96D0DD-8142-4F3A-AD5F-980605AE25E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t>
        </r>
        <r>
          <rPr>
            <b/>
            <sz val="9"/>
            <color indexed="81"/>
            <rFont val="Tahoma"/>
            <family val="2"/>
          </rPr>
          <t xml:space="preserve"> Sujeto de Cuidado</t>
        </r>
        <r>
          <rPr>
            <sz val="9"/>
            <color indexed="81"/>
            <rFont val="Tahoma"/>
            <family val="2"/>
          </rPr>
          <t xml:space="preserve"> 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o "No 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 xml:space="preserve">Severa </t>
        </r>
        <r>
          <rPr>
            <sz val="9"/>
            <color indexed="81"/>
            <rFont val="Tahoma"/>
            <family val="2"/>
          </rPr>
          <t xml:space="preserve">, además en el </t>
        </r>
        <r>
          <rPr>
            <b/>
            <sz val="9"/>
            <color indexed="81"/>
            <rFont val="Tahoma"/>
            <family val="2"/>
          </rPr>
          <t xml:space="preserve">Estado Dependencia </t>
        </r>
        <r>
          <rPr>
            <sz val="9"/>
            <color indexed="81"/>
            <rFont val="Tahoma"/>
            <family val="2"/>
          </rPr>
          <t xml:space="preserve">el Valor  </t>
        </r>
        <r>
          <rPr>
            <b/>
            <sz val="9"/>
            <color indexed="81"/>
            <rFont val="Tahoma"/>
            <family val="2"/>
          </rPr>
          <t>Egreso por Alta, Egreso Por Fallecimiento o Egreso Otros Motivo</t>
        </r>
        <r>
          <rPr>
            <sz val="9"/>
            <color indexed="81"/>
            <rFont val="Tahoma"/>
            <family val="2"/>
          </rPr>
          <t xml:space="preserve"> 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B49" authorId="2" shapeId="0" xr:uid="{2C71F8AB-022C-4289-B299-6E30C49B0213}">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 </t>
        </r>
        <r>
          <rPr>
            <sz val="9"/>
            <color indexed="81"/>
            <rFont val="Tahoma"/>
            <family val="2"/>
          </rPr>
          <t>en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se registre el valor </t>
        </r>
        <r>
          <rPr>
            <b/>
            <sz val="9"/>
            <color indexed="81"/>
            <rFont val="Tahoma"/>
            <family val="2"/>
          </rPr>
          <t xml:space="preserve">"Oncológico" o "No Oncológico" </t>
        </r>
        <r>
          <rPr>
            <sz val="9"/>
            <color indexed="81"/>
            <rFont val="Tahoma"/>
            <family val="2"/>
          </rPr>
          <t>y en campo</t>
        </r>
        <r>
          <rPr>
            <b/>
            <sz val="9"/>
            <color indexed="81"/>
            <rFont val="Tahoma"/>
            <family val="2"/>
          </rPr>
          <t xml:space="preserve"> Tipo de Dependencia </t>
        </r>
        <r>
          <rPr>
            <sz val="9"/>
            <color indexed="81"/>
            <rFont val="Tahoma"/>
            <family val="2"/>
          </rPr>
          <t xml:space="preserve">en valor </t>
        </r>
        <r>
          <rPr>
            <b/>
            <sz val="9"/>
            <color indexed="81"/>
            <rFont val="Tahoma"/>
            <family val="2"/>
          </rPr>
          <t xml:space="preserve">Severa , </t>
        </r>
        <r>
          <rPr>
            <sz val="9"/>
            <color indexed="81"/>
            <rFont val="Tahoma"/>
            <family val="2"/>
          </rPr>
          <t>además en el</t>
        </r>
        <r>
          <rPr>
            <b/>
            <sz val="9"/>
            <color indexed="81"/>
            <rFont val="Tahoma"/>
            <family val="2"/>
          </rPr>
          <t xml:space="preserve"> Estado Dependencia </t>
        </r>
        <r>
          <rPr>
            <sz val="9"/>
            <color indexed="81"/>
            <rFont val="Tahoma"/>
            <family val="2"/>
          </rPr>
          <t xml:space="preserve">el Valor </t>
        </r>
        <r>
          <rPr>
            <b/>
            <sz val="9"/>
            <color indexed="81"/>
            <rFont val="Tahoma"/>
            <family val="2"/>
          </rPr>
          <t xml:space="preserve"> Egreso por Traslado </t>
        </r>
        <r>
          <rPr>
            <sz val="9"/>
            <color indexed="81"/>
            <rFont val="Tahoma"/>
            <family val="2"/>
          </rPr>
          <t xml:space="preserve">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J51" authorId="2" shapeId="0" xr:uid="{C4CBAC95-3BD2-4A5E-B999-328F5C1E5140}">
      <text>
        <r>
          <rPr>
            <sz val="9"/>
            <color indexed="81"/>
            <rFont val="Tahoma"/>
            <family val="2"/>
          </rPr>
          <t>Este dato aparecerá, luego que en</t>
        </r>
        <r>
          <rPr>
            <b/>
            <sz val="9"/>
            <color indexed="81"/>
            <rFont val="Tahoma"/>
            <family val="2"/>
          </rPr>
          <t xml:space="preserve"> Módulo Admisión,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K51" authorId="2" shapeId="0" xr:uid="{ED611284-75C3-4F78-A4EB-A63919E19FA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L51" authorId="6" shapeId="0" xr:uid="{683041A2-513A-43B7-9398-5CD8A9B74D6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M51" authorId="6" shapeId="0" xr:uid="{BE83ECEB-E63E-4D45-B40A-9AA33C058D3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52" authorId="4" shapeId="0" xr:uid="{025AE1E9-488C-4B91-9D50-7324F9DC4571}">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t>
        </r>
        <r>
          <rPr>
            <sz val="9"/>
            <color indexed="81"/>
            <rFont val="Tahoma"/>
            <family val="2"/>
          </rPr>
          <t xml:space="preserve"> con la siguiente </t>
        </r>
        <r>
          <rPr>
            <b/>
            <sz val="9"/>
            <color indexed="81"/>
            <rFont val="Tahoma"/>
            <family val="2"/>
          </rPr>
          <t xml:space="preserve">actividad “Otras Visitas Integrales Visita Epidemiológica (Comunitaria)”
o
</t>
        </r>
        <r>
          <rPr>
            <sz val="9"/>
            <color indexed="81"/>
            <rFont val="Tahoma"/>
            <family val="2"/>
          </rPr>
          <t>En Módulo</t>
        </r>
        <r>
          <rPr>
            <b/>
            <sz val="9"/>
            <color indexed="81"/>
            <rFont val="Tahoma"/>
            <family val="2"/>
          </rPr>
          <t xml:space="preserve"> Atención, Registro de Atención Grupal, la atención este en estado complementada con la siguiente 
Actividad “Otras Visitas Integrales Visita Epidemiológica (Grupal)”.
o
</t>
        </r>
        <r>
          <rPr>
            <sz val="9"/>
            <color indexed="81"/>
            <rFont val="Tahoma"/>
            <family val="2"/>
          </rPr>
          <t xml:space="preserve">En Módulo </t>
        </r>
        <r>
          <rPr>
            <b/>
            <sz val="9"/>
            <color indexed="81"/>
            <rFont val="Tahoma"/>
            <family val="2"/>
          </rPr>
          <t xml:space="preserve">Box, Registro de Atención Individual, la atención este en estado completada con la siguiente 
Actividad “Otras Visitas Integrales Visita Epidemiológica (Individual)”.
</t>
        </r>
      </text>
    </comment>
    <comment ref="E52" authorId="4" shapeId="0" xr:uid="{612A704F-E9ED-4D4B-971C-BB4C0F549705}">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 con la siguiente actividad “Otras Visitas Integrales Visita Epidemiológica (Comunitaria)”</t>
        </r>
        <r>
          <rPr>
            <sz val="9"/>
            <color indexed="81"/>
            <rFont val="Tahoma"/>
            <family val="2"/>
          </rPr>
          <t xml:space="preserve">
o
En Módulo </t>
        </r>
        <r>
          <rPr>
            <b/>
            <sz val="9"/>
            <color indexed="81"/>
            <rFont val="Tahoma"/>
            <family val="2"/>
          </rPr>
          <t>Atención, Registro de Atención Grupal, la atención este en estado complementada con la siguiente 
Actividad “Otras Visitas Integrales Visita Epidemiológica (Grupal)”.</t>
        </r>
        <r>
          <rPr>
            <sz val="9"/>
            <color indexed="81"/>
            <rFont val="Tahoma"/>
            <family val="2"/>
          </rPr>
          <t xml:space="preserve">
o
En Módulo</t>
        </r>
        <r>
          <rPr>
            <b/>
            <sz val="9"/>
            <color indexed="81"/>
            <rFont val="Tahoma"/>
            <family val="2"/>
          </rPr>
          <t xml:space="preserve"> Box, Registro de Atención Individual, la atención este en estado completada con la siguiente Actividad “Otras Visitas Integrales Visita Epidemiológica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2" authorId="4" shapeId="0" xr:uid="{AEEC2627-539F-465D-8F59-B4CA069C3BD2}">
      <text>
        <r>
          <rPr>
            <sz val="9"/>
            <color indexed="81"/>
            <rFont val="Tahoma"/>
            <family val="2"/>
          </rPr>
          <t xml:space="preserve">Este dato aparecerá luego de que, en la atención registrada en el módulo de  Atención, </t>
        </r>
        <r>
          <rPr>
            <b/>
            <sz val="9"/>
            <color indexed="81"/>
            <rFont val="Tahoma"/>
            <family val="2"/>
          </rPr>
          <t xml:space="preserve">Registro de Atención Comunitaria, la atención este en estado complementada </t>
        </r>
        <r>
          <rPr>
            <sz val="9"/>
            <color indexed="81"/>
            <rFont val="Tahoma"/>
            <family val="2"/>
          </rPr>
          <t xml:space="preserve">con la siguiente </t>
        </r>
        <r>
          <rPr>
            <b/>
            <sz val="9"/>
            <color indexed="81"/>
            <rFont val="Tahoma"/>
            <family val="2"/>
          </rPr>
          <t>actividad “Otras Visitas Integrales Visita Epidemiológica (Comunitaria)”</t>
        </r>
        <r>
          <rPr>
            <sz val="9"/>
            <color indexed="81"/>
            <rFont val="Tahoma"/>
            <family val="2"/>
          </rPr>
          <t xml:space="preserve">
o
En Módulo Atención, </t>
        </r>
        <r>
          <rPr>
            <b/>
            <sz val="9"/>
            <color indexed="81"/>
            <rFont val="Tahoma"/>
            <family val="2"/>
          </rPr>
          <t xml:space="preserve">Registro de Atención Grupal, la atención este en estado complementada </t>
        </r>
        <r>
          <rPr>
            <sz val="9"/>
            <color indexed="81"/>
            <rFont val="Tahoma"/>
            <family val="2"/>
          </rPr>
          <t>con la siguiente Actividad “</t>
        </r>
        <r>
          <rPr>
            <b/>
            <sz val="9"/>
            <color indexed="81"/>
            <rFont val="Tahoma"/>
            <family val="2"/>
          </rPr>
          <t>Otras Visitas Integrales Visita Epidemiológica (Grupal)”.</t>
        </r>
        <r>
          <rPr>
            <sz val="9"/>
            <color indexed="81"/>
            <rFont val="Tahoma"/>
            <family val="2"/>
          </rPr>
          <t xml:space="preserve">
o
En Módulo Box,</t>
        </r>
        <r>
          <rPr>
            <b/>
            <sz val="9"/>
            <color indexed="81"/>
            <rFont val="Tahoma"/>
            <family val="2"/>
          </rPr>
          <t xml:space="preserve"> Registro de Atención Individual, la atención este en estado completada</t>
        </r>
        <r>
          <rPr>
            <sz val="9"/>
            <color indexed="81"/>
            <rFont val="Tahoma"/>
            <family val="2"/>
          </rPr>
          <t xml:space="preserve"> con la siguiente </t>
        </r>
        <r>
          <rPr>
            <b/>
            <sz val="9"/>
            <color indexed="81"/>
            <rFont val="Tahoma"/>
            <family val="2"/>
          </rPr>
          <t>Actividad “Otras Visitas Integrales Visita Epidemiológica (Individual)”.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52" authorId="4" shapeId="0" xr:uid="{F307AB8D-649B-41A3-A3CC-E2031E000E9E}">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completada </t>
        </r>
        <r>
          <rPr>
            <sz val="9"/>
            <color indexed="81"/>
            <rFont val="Tahoma"/>
            <family val="2"/>
          </rPr>
          <t xml:space="preserve">con la siguiente </t>
        </r>
        <r>
          <rPr>
            <b/>
            <sz val="9"/>
            <color indexed="81"/>
            <rFont val="Tahoma"/>
            <family val="2"/>
          </rPr>
          <t xml:space="preserve">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 xml:space="preserve">con la siguiente </t>
        </r>
        <r>
          <rPr>
            <b/>
            <sz val="9"/>
            <color indexed="81"/>
            <rFont val="Tahoma"/>
            <family val="2"/>
          </rPr>
          <t xml:space="preserve">Actividad “Otras Visitas Integrales Visita Epidemiológica (Grupal)”.
o
</t>
        </r>
        <r>
          <rPr>
            <sz val="9"/>
            <color indexed="81"/>
            <rFont val="Tahoma"/>
            <family val="2"/>
          </rPr>
          <t xml:space="preserve">En Módulo Box, </t>
        </r>
        <r>
          <rPr>
            <b/>
            <sz val="9"/>
            <color indexed="81"/>
            <rFont val="Tahoma"/>
            <family val="2"/>
          </rPr>
          <t xml:space="preserve">Registro de Atención Individual, la atención este en estado completada </t>
        </r>
        <r>
          <rPr>
            <sz val="9"/>
            <color indexed="81"/>
            <rFont val="Tahoma"/>
            <family val="2"/>
          </rPr>
          <t xml:space="preserve">con la siguiente </t>
        </r>
        <r>
          <rPr>
            <b/>
            <sz val="9"/>
            <color indexed="81"/>
            <rFont val="Tahoma"/>
            <family val="2"/>
          </rPr>
          <t>Actividad “Otras Visitas Integrales Visita Epidemiológica (Individual)”.
La atención debe ser ingresada por un Facilitador Intercultural</t>
        </r>
      </text>
    </comment>
    <comment ref="I52" authorId="5" shapeId="0" xr:uid="{1918249C-E4E3-472E-92DB-D1FC67F71822}">
      <text>
        <r>
          <rPr>
            <sz val="9"/>
            <color indexed="81"/>
            <rFont val="Tahoma"/>
            <family val="2"/>
          </rPr>
          <t xml:space="preserve">Este dato aparecerá luego de que, en la atención Registrada en el </t>
        </r>
        <r>
          <rPr>
            <b/>
            <sz val="9"/>
            <color indexed="81"/>
            <rFont val="Tahoma"/>
            <family val="2"/>
          </rPr>
          <t xml:space="preserve">módulo de Atención, Registro de Atención Comunitaria, la atención este en estado completada </t>
        </r>
        <r>
          <rPr>
            <sz val="9"/>
            <color indexed="81"/>
            <rFont val="Tahoma"/>
            <family val="2"/>
          </rPr>
          <t>con la siguiente</t>
        </r>
        <r>
          <rPr>
            <b/>
            <sz val="9"/>
            <color indexed="81"/>
            <rFont val="Tahoma"/>
            <family val="2"/>
          </rPr>
          <t xml:space="preserve"> 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con la siguiente</t>
        </r>
        <r>
          <rPr>
            <b/>
            <sz val="9"/>
            <color indexed="81"/>
            <rFont val="Tahoma"/>
            <family val="2"/>
          </rPr>
          <t xml:space="preserve"> Actividad “Otras Visitas Integrales Visita Epidemiológica (Grupal)”.
o
</t>
        </r>
        <r>
          <rPr>
            <sz val="9"/>
            <color indexed="81"/>
            <rFont val="Tahoma"/>
            <family val="2"/>
          </rPr>
          <t>En Módulo Box</t>
        </r>
        <r>
          <rPr>
            <b/>
            <sz val="9"/>
            <color indexed="81"/>
            <rFont val="Tahoma"/>
            <family val="2"/>
          </rPr>
          <t xml:space="preserve">, Registro de Atención Individual, la atención este en estado completada </t>
        </r>
        <r>
          <rPr>
            <sz val="9"/>
            <color indexed="81"/>
            <rFont val="Tahoma"/>
            <family val="2"/>
          </rPr>
          <t>con la siguiente</t>
        </r>
        <r>
          <rPr>
            <b/>
            <sz val="9"/>
            <color indexed="81"/>
            <rFont val="Tahoma"/>
            <family val="2"/>
          </rPr>
          <t xml:space="preserve"> Actividad “Otras Visitas Integrales Visita Epidemiológica (Individual)”.
La atención debe ser ingresada por un Agente Comunitario</t>
        </r>
      </text>
    </comment>
    <comment ref="D53" authorId="4" shapeId="0" xr:uid="{0095FC55-E750-4504-B9ED-57F5AFFA5DB7}">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t>
        </r>
        <r>
          <rPr>
            <b/>
            <sz val="9"/>
            <color indexed="81"/>
            <rFont val="Tahoma"/>
            <family val="2"/>
          </rPr>
          <t>Atención este en estado Complementada</t>
        </r>
        <r>
          <rPr>
            <sz val="9"/>
            <color indexed="81"/>
            <rFont val="Tahoma"/>
            <family val="2"/>
          </rPr>
          <t xml:space="preserve"> con la siguiente actividad </t>
        </r>
        <r>
          <rPr>
            <b/>
            <sz val="9"/>
            <color indexed="81"/>
            <rFont val="Tahoma"/>
            <family val="2"/>
          </rPr>
          <t>“Otras Visitas Integrales A Lugar de Trabajo (Comunitaria)".
o
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text>
    </comment>
    <comment ref="E53" authorId="4" shapeId="0" xr:uid="{02314B83-FE3C-46B7-8B88-183DE8D6EAE8}">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3" authorId="4" shapeId="0" xr:uid="{84D77A26-E507-459E-BA17-0EEE454B2642}">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53" authorId="4" shapeId="0" xr:uid="{625AA5B9-A963-4B7C-AB0F-DDDDD29CAB9D}">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text>
    </comment>
    <comment ref="I53" authorId="4" shapeId="0" xr:uid="{B282E828-594C-4659-9A5F-051C9F5EB18D}">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La atención debe ser ingresada por un Agente Comunitario</t>
        </r>
      </text>
    </comment>
    <comment ref="D54" authorId="4" shapeId="0" xr:uid="{7D01D691-CFE3-41F1-BE72-180401EC3B0E}">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t>
        </r>
      </text>
    </comment>
    <comment ref="E54" authorId="4" shapeId="0" xr:uid="{2D0AD653-9915-46AB-AB07-9DF25832686B}">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4" authorId="4" shapeId="0" xr:uid="{11B38ED7-A4E9-471B-9E17-7CDBF43A34A6}">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H54" authorId="4" shapeId="0" xr:uid="{27F35AEB-589A-4371-94C3-FC241260F75B}">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Facilitador Intercultural</t>
        </r>
      </text>
    </comment>
    <comment ref="I54" authorId="4" shapeId="0" xr:uid="{36889D8B-2DC1-4D5A-9D62-14D3FA70D805}">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Agente Comunitario</t>
        </r>
      </text>
    </comment>
    <comment ref="D55" authorId="4" shapeId="0" xr:uid="{438D7002-70A7-4429-9E29-DDC9843E8328}">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t>
        </r>
      </text>
    </comment>
    <comment ref="E55" authorId="4" shapeId="0" xr:uid="{08AAECE4-86B3-468A-A7CC-64D4B31A3D69}">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F55" authorId="4" shapeId="0" xr:uid="{FB47901E-D7D0-4526-9E39-3C3E76A1809A}">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H55" authorId="4" shapeId="0" xr:uid="{0C93492A-71C7-4671-B8CB-8F87AB97176C}">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Facilitador Intercultural</t>
        </r>
      </text>
    </comment>
    <comment ref="I55" authorId="4" shapeId="0" xr:uid="{42AD7EFD-5D79-4453-8AE6-F03A7C450941}">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Agente Comunitario</t>
        </r>
      </text>
    </comment>
    <comment ref="D56" authorId="4" shapeId="0" xr:uid="{8AE4B5F7-3732-4961-A416-FE1BC1800566}">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 xml:space="preserve">“Visita Integral de Salud Mental A domicilio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E56" authorId="4" shapeId="0" xr:uid="{755D8989-A668-4590-B53C-020B2DDF1BC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domicilio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t>
        </r>
        <r>
          <rPr>
            <b/>
            <sz val="9"/>
            <color indexed="81"/>
            <rFont val="Tahoma"/>
            <family val="2"/>
          </rPr>
          <t xml:space="preserve"> “Visita Integral de Salud Mental A domicilio (Grupal)”.</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text>
    </comment>
    <comment ref="F56" authorId="4" shapeId="0" xr:uid="{A8CD15A6-7369-42F4-9E62-5108735BBAEE}">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domicilio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H56" authorId="4" shapeId="0" xr:uid="{639891BF-880F-4F09-9A41-A0327139EF28}">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I56" authorId="5" shapeId="0" xr:uid="{3E047478-5D35-4777-8506-28B5A12DAF7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domicilio (Individual)”.
O
Este dato aparecerá luego de que, en la atención Registrada en el módulo de Atención, Registro de Atención Grupal, la Atención este en estado completada con la siguiente actividad “Visita Integral de Salud Mental A domicilio (Grupal)”.
La atención debe ser ingresada por un Agente Comunitario
Solo serán contabilizados los establecimientos (nodos): 
- Consultorio General Urbano
- Consultorio General Rural
- COSAM</t>
        </r>
      </text>
    </comment>
    <comment ref="D57" authorId="4" shapeId="0" xr:uid="{0D892AD9-EAC3-48BF-BB9D-3A4ADE61D5C6}">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r>
          <rPr>
            <sz val="9"/>
            <color indexed="81"/>
            <rFont val="Tahoma"/>
            <family val="2"/>
          </rPr>
          <t xml:space="preserve">
</t>
        </r>
      </text>
    </comment>
    <comment ref="E57" authorId="4" shapeId="0" xr:uid="{38A21DB0-C6F1-4AC3-BFAD-E85B23EE0DF7}">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F57" authorId="4" shapeId="0" xr:uid="{A28E2F4A-F945-4F24-B7AA-73869BEFD6C4}">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t>
        </r>
        <r>
          <rPr>
            <sz val="9"/>
            <color indexed="81"/>
            <rFont val="Tahoma"/>
            <family val="2"/>
          </rPr>
          <t xml:space="preserve">l
</t>
        </r>
        <r>
          <rPr>
            <b/>
            <sz val="9"/>
            <color indexed="81"/>
            <rFont val="Tahoma"/>
            <family val="2"/>
          </rPr>
          <t>- COSAM</t>
        </r>
      </text>
    </comment>
    <comment ref="H57" authorId="4" shapeId="0" xr:uid="{E241B427-020A-4789-920D-45EE4574AD3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 “</t>
        </r>
        <r>
          <rPr>
            <b/>
            <sz val="9"/>
            <color indexed="81"/>
            <rFont val="Tahoma"/>
            <family val="2"/>
          </rPr>
          <t xml:space="preserve">Visita Integral de Salud Mental A lugar de trabajo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la Atención este en estado completada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7" authorId="5" shapeId="0" xr:uid="{4C6FC62A-4927-4E17-9E96-B6FE7DCD8233}">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lugar de trabajo (Individual)”.
O
Este dato aparecerá luego de que, en la atención Registrada en el módulo de Atención, Registro de Atención Grupal, la Atención este en estado completada con la siguiente actividad “Visita Integral de Salud Mental A lugar de trabajo (Grupal)”.
La atención debe ser ingresada por un Agente Comunitario
Solo serán contabilizados los establecimientos (nodos): 
- Consultorio General Urbano
- Consultorio General Rural
- COSAM</t>
        </r>
      </text>
    </comment>
    <comment ref="D58" authorId="4" shapeId="0" xr:uid="{2E4FA17D-BBFB-43C9-B53C-EAD82AA2A28F}">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 xml:space="preserve">“Visita Integral de Salud Mental A establecimientos educacionales (Grupal)”.
</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E58" authorId="4" shapeId="0" xr:uid="{BE4BC2E7-CCB3-4863-A0C6-282F8CABA475}">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establecimientos educacionales (Grupal)”</t>
        </r>
        <r>
          <rPr>
            <sz val="9"/>
            <color indexed="81"/>
            <rFont val="Tahoma"/>
            <family val="2"/>
          </rPr>
          <t>.
Y
Además, si asiste más de un profesional debe utilizar la opción del</t>
        </r>
        <r>
          <rPr>
            <b/>
            <sz val="9"/>
            <color indexed="81"/>
            <rFont val="Tahoma"/>
            <family val="2"/>
          </rPr>
          <t xml:space="preserve"> 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F58" authorId="4" shapeId="0" xr:uid="{29BBAE5A-0175-4FFD-B4F3-4F59D93440A5}">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establecimientos educacionales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Rural
- COSAM</t>
        </r>
      </text>
    </comment>
    <comment ref="H58" authorId="4" shapeId="0" xr:uid="{748BE915-D943-4EF2-8299-053182606E43}">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establecimientos educacionales (Grupal)”.</t>
        </r>
        <r>
          <rPr>
            <sz val="9"/>
            <color indexed="81"/>
            <rFont val="Tahoma"/>
            <family val="2"/>
          </rPr>
          <t xml:space="preserve">
</t>
        </r>
        <r>
          <rPr>
            <b/>
            <sz val="9"/>
            <color indexed="81"/>
            <rFont val="Tahoma"/>
            <family val="2"/>
          </rPr>
          <t>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8" authorId="5" shapeId="0" xr:uid="{C2BFA1D1-94C1-47EC-BB1C-FA80554B9B9B}">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establecimientos educacionales (Individual)”.
O
Este dato aparecerá luego de que, en la atención Registrada en el módulo de Atención, Registro de Atención Grupal, la Atención este en estado completada con la siguiente actividad “Visita Integral de Salud Mental A establecimientos educacionales (Grupal)”.
La atención debe ser ingresada por un Agente Comunitario
Solo serán contabilizados los establecimientos (nodos): 
- Consultorio General Urbano
- Consultorio General Rural
- COSAM</t>
        </r>
      </text>
    </comment>
    <comment ref="D59" authorId="4" shapeId="0" xr:uid="{C2E61568-DC6C-41F5-8C72-CEAC78A96D2C}">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t>
        </r>
      </text>
    </comment>
    <comment ref="E59" authorId="4" shapeId="0" xr:uid="{E956EC0A-D8E3-4286-BE8D-29CE5BE5374A}">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9" authorId="4" shapeId="0" xr:uid="{89C9C455-C036-44B0-8CB1-E1577416B182}">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G59" authorId="4" shapeId="0" xr:uid="{25683A1C-BC1A-4037-BB0C-F97C455D0D05}">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Técnico  Paramédico</t>
        </r>
      </text>
    </comment>
    <comment ref="H59" authorId="4" shapeId="0" xr:uid="{296065BF-625D-40D7-A7D7-9FE488C150E9}">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Facilitador Intercultural</t>
        </r>
      </text>
    </comment>
    <comment ref="I59" authorId="4" shapeId="0" xr:uid="{60EBDD64-0845-42C3-942B-43952511758F}">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Agente Comunitario</t>
        </r>
      </text>
    </comment>
    <comment ref="D60" authorId="4" shapeId="0" xr:uid="{20E48E3F-733E-4598-8447-2148662F2F42}">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t>
        </r>
      </text>
    </comment>
    <comment ref="E60" authorId="4" shapeId="0" xr:uid="{466922C2-E9BE-42EF-9D5B-B9A726FA3021}">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F60" authorId="4" shapeId="0" xr:uid="{2E5A057E-AD1A-4ADB-908E-A00D688522AB}">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G60" authorId="4" shapeId="0" xr:uid="{8AA3D521-AC85-4D0E-8469-229A6ADE207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Técnico  Paramédico</t>
        </r>
      </text>
    </comment>
    <comment ref="H60" authorId="4" shapeId="0" xr:uid="{5B6C95AF-F167-4900-869C-6AA6E27A71C4}">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Facilitador Intercultural</t>
        </r>
      </text>
    </comment>
    <comment ref="I60" authorId="4" shapeId="0" xr:uid="{F862CE81-4B89-4778-9B62-EA75026782EB}">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Agente Comunitario</t>
        </r>
      </text>
    </comment>
    <comment ref="G64" authorId="2" shapeId="0" xr:uid="{55D8ADAB-58FC-4A07-9385-FB56B09A531F}">
      <text>
        <r>
          <rPr>
            <sz val="9"/>
            <color indexed="81"/>
            <rFont val="Tahoma"/>
            <family val="2"/>
          </rPr>
          <t>Este dato aparecerá, luego que en</t>
        </r>
        <r>
          <rPr>
            <b/>
            <sz val="9"/>
            <color indexed="81"/>
            <rFont val="Tahoma"/>
            <family val="2"/>
          </rPr>
          <t xml:space="preserve"> Módulo Admisión, </t>
        </r>
        <r>
          <rPr>
            <sz val="9"/>
            <color indexed="81"/>
            <rFont val="Tahoma"/>
            <family val="2"/>
          </rPr>
          <t>el paciente indique un</t>
        </r>
        <r>
          <rPr>
            <b/>
            <sz val="9"/>
            <color indexed="81"/>
            <rFont val="Tahoma"/>
            <family val="2"/>
          </rPr>
          <t xml:space="preserve"> Pueblo Originario</t>
        </r>
      </text>
    </comment>
    <comment ref="H64" authorId="2" shapeId="0" xr:uid="{4A13C44B-A2CB-4D68-9281-273D9660965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I64" authorId="2" shapeId="0" xr:uid="{A17F7B5C-49E0-4A3E-A0F5-2DF522F8161E}">
      <text>
        <r>
          <rPr>
            <b/>
            <sz val="9"/>
            <color indexed="81"/>
            <rFont val="Tahoma"/>
            <family val="2"/>
          </rPr>
          <t>Se extraerá información desde la Estraficación de Riesgo. (ya sea categorizacion G1, G2, G3, G4 o G5)</t>
        </r>
        <r>
          <rPr>
            <sz val="9"/>
            <color indexed="81"/>
            <rFont val="Tahoma"/>
            <family val="2"/>
          </rPr>
          <t xml:space="preserve">
</t>
        </r>
      </text>
    </comment>
    <comment ref="J64" authorId="2" shapeId="0" xr:uid="{6BF9AB26-D51A-4C97-9A9D-F6B7FD7C574D}">
      <text>
        <r>
          <rPr>
            <b/>
            <sz val="9"/>
            <color indexed="81"/>
            <rFont val="Tahoma"/>
            <family val="2"/>
          </rPr>
          <t>Se contabilizara a los pacientes que tengan en  Antecedentes del usuario APS / Pestaña "Identificacion"  Item  Alertas Administrativa:
´´Población ELEAM´´
o
´´Población ELEAM Institucionada´´</t>
        </r>
      </text>
    </comment>
    <comment ref="D65" authorId="4" shapeId="0" xr:uid="{39F1F158-88CC-4B53-97C2-B8FFC1F4EF0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text>
    </comment>
    <comment ref="E65" authorId="4" shapeId="0" xr:uid="{A76CBE9E-B602-4544-923D-3EF0AF4B564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r>
          <rPr>
            <sz val="9"/>
            <color indexed="81"/>
            <rFont val="Tahoma"/>
            <family val="2"/>
          </rPr>
          <t xml:space="preserve">
</t>
        </r>
        <r>
          <rPr>
            <b/>
            <sz val="9"/>
            <color indexed="81"/>
            <rFont val="Tahoma"/>
            <family val="2"/>
          </rPr>
          <t>La atención debe ser ingresada por un Técnico  Paramedico</t>
        </r>
      </text>
    </comment>
    <comment ref="F65" authorId="2" shapeId="0" xr:uid="{49CB47E7-9951-4407-B1B6-D685681B4F0C}">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“Tratamiento o Procedimiento en Domicilio a Personas con Dependencia Leve”.
Y
Además, si asiste más de un profesional debe utilizar la opción del Multiprofesional para registrar el nombre de los acompañantes.
</t>
        </r>
        <r>
          <rPr>
            <sz val="9"/>
            <color indexed="81"/>
            <rFont val="Tahoma"/>
            <family val="2"/>
          </rPr>
          <t xml:space="preserve">
</t>
        </r>
      </text>
    </comment>
    <comment ref="D66" authorId="4" shapeId="0" xr:uid="{B40B72A9-242D-44F3-930E-23ADA820650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t>
        </r>
      </text>
    </comment>
    <comment ref="E66" authorId="4" shapeId="0" xr:uid="{EAB716C2-E6C9-4305-A3DB-504C9DBD713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La atención debe ser ingresada por un Técnico  Paramedico</t>
        </r>
      </text>
    </comment>
    <comment ref="F66" authorId="4" shapeId="0" xr:uid="{81A5CDEA-F746-4BE0-855E-A9D7B40821C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Y
Además, si asiste más de un  profesional debe utilizar la opción del Multiprofesional para registrar el nombre de los acompañantes.</t>
        </r>
      </text>
    </comment>
    <comment ref="A67" authorId="2" shapeId="0" xr:uid="{9C1F5F8F-70E6-4593-90A3-2397B4DBC746}">
      <text>
        <r>
          <rPr>
            <sz val="9"/>
            <color indexed="81"/>
            <rFont val="Tahoma"/>
            <family val="2"/>
          </rPr>
          <t xml:space="preserve">Pacientes deben tener los registros de permanencia en el programa siguiendo los siguientes detalles de registros en atenciones Registrada en el </t>
        </r>
        <r>
          <rPr>
            <b/>
            <sz val="9"/>
            <color indexed="81"/>
            <rFont val="Tahoma"/>
            <family val="2"/>
          </rPr>
          <t>Módulo Box - Pacientes Citados  o en Agregar documentos a una atención</t>
        </r>
        <r>
          <rPr>
            <sz val="9"/>
            <color indexed="81"/>
            <rFont val="Tahoma"/>
            <family val="2"/>
          </rPr>
          <t xml:space="preserve">
En F</t>
        </r>
        <r>
          <rPr>
            <b/>
            <sz val="9"/>
            <color indexed="81"/>
            <rFont val="Tahoma"/>
            <family val="2"/>
          </rPr>
          <t>ormulario Clínico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o "</t>
        </r>
        <r>
          <rPr>
            <b/>
            <sz val="9"/>
            <color indexed="81"/>
            <rFont val="Tahoma"/>
            <family val="2"/>
          </rPr>
          <t>No Oncológico</t>
        </r>
        <r>
          <rPr>
            <sz val="9"/>
            <color indexed="81"/>
            <rFont val="Tahoma"/>
            <family val="2"/>
          </rPr>
          <t xml:space="preserve">", en campo Estado </t>
        </r>
        <r>
          <rPr>
            <b/>
            <sz val="9"/>
            <color indexed="81"/>
            <rFont val="Tahoma"/>
            <family val="2"/>
          </rPr>
          <t xml:space="preserve">PADPDS </t>
        </r>
        <r>
          <rPr>
            <sz val="9"/>
            <color indexed="81"/>
            <rFont val="Tahoma"/>
            <family val="2"/>
          </rPr>
          <t xml:space="preserve">el valor </t>
        </r>
        <r>
          <rPr>
            <b/>
            <sz val="9"/>
            <color indexed="81"/>
            <rFont val="Tahoma"/>
            <family val="2"/>
          </rPr>
          <t>Ingreso o Seguimiento</t>
        </r>
        <r>
          <rPr>
            <sz val="9"/>
            <color indexed="81"/>
            <rFont val="Tahoma"/>
            <family val="2"/>
          </rPr>
          <t xml:space="preserve"> y en campo Resultado Índice de Barthel se informe  "</t>
        </r>
        <r>
          <rPr>
            <b/>
            <sz val="9"/>
            <color indexed="81"/>
            <rFont val="Tahoma"/>
            <family val="2"/>
          </rPr>
          <t>Dependente Grave"</t>
        </r>
        <r>
          <rPr>
            <sz val="9"/>
            <color indexed="81"/>
            <rFont val="Tahoma"/>
            <family val="2"/>
          </rPr>
          <t xml:space="preserve"> o "</t>
        </r>
        <r>
          <rPr>
            <b/>
            <sz val="9"/>
            <color indexed="81"/>
            <rFont val="Tahoma"/>
            <family val="2"/>
          </rPr>
          <t>Dependente Total"</t>
        </r>
        <r>
          <rPr>
            <sz val="9"/>
            <color indexed="81"/>
            <rFont val="Tahoma"/>
            <family val="2"/>
          </rPr>
          <t xml:space="preserve"> o en formulario de "</t>
        </r>
        <r>
          <rPr>
            <b/>
            <sz val="9"/>
            <color indexed="81"/>
            <rFont val="Tahoma"/>
            <family val="2"/>
          </rPr>
          <t>Indice de Barthe</t>
        </r>
        <r>
          <rPr>
            <sz val="9"/>
            <color indexed="81"/>
            <rFont val="Tahoma"/>
            <family val="2"/>
          </rPr>
          <t>l" tenga campo Resultado se registre el valor "</t>
        </r>
        <r>
          <rPr>
            <b/>
            <sz val="9"/>
            <color indexed="81"/>
            <rFont val="Tahoma"/>
            <family val="2"/>
          </rPr>
          <t>Dependente Grave</t>
        </r>
        <r>
          <rPr>
            <sz val="9"/>
            <color indexed="81"/>
            <rFont val="Tahoma"/>
            <family val="2"/>
          </rPr>
          <t>" o "</t>
        </r>
        <r>
          <rPr>
            <b/>
            <sz val="9"/>
            <color indexed="81"/>
            <rFont val="Tahoma"/>
            <family val="2"/>
          </rPr>
          <t>Dependente Total.</t>
        </r>
        <r>
          <rPr>
            <sz val="9"/>
            <color indexed="81"/>
            <rFont val="Tahoma"/>
            <family val="2"/>
          </rPr>
          <t xml:space="preserve">
Y se registre la </t>
        </r>
        <r>
          <rPr>
            <b/>
            <sz val="9"/>
            <color indexed="81"/>
            <rFont val="Tahoma"/>
            <family val="2"/>
          </rPr>
          <t>Fecha del Próximo Control</t>
        </r>
        <r>
          <rPr>
            <sz val="9"/>
            <color indexed="81"/>
            <rFont val="Tahoma"/>
            <family val="2"/>
          </rPr>
          <t xml:space="preserve"> con fecha aproximada de su próxima citación
</t>
        </r>
      </text>
    </comment>
    <comment ref="D67" authorId="4" shapeId="0" xr:uid="{C2E5106A-F68A-4733-ABE7-499240E389C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t>
        </r>
      </text>
    </comment>
    <comment ref="E67" authorId="4" shapeId="0" xr:uid="{C59B01D4-BE6C-4812-9098-B81520E755E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Oncológicos  (Excluye cuidados paliativos)".</t>
        </r>
        <r>
          <rPr>
            <sz val="9"/>
            <color indexed="81"/>
            <rFont val="Tahoma"/>
            <family val="2"/>
          </rPr>
          <t xml:space="preserve">
</t>
        </r>
        <r>
          <rPr>
            <b/>
            <sz val="9"/>
            <color indexed="81"/>
            <rFont val="Tahoma"/>
            <family val="2"/>
          </rPr>
          <t xml:space="preserve">
La atención debe ser ingresada por un Técnico  Paramedico</t>
        </r>
      </text>
    </comment>
    <comment ref="F67" authorId="4" shapeId="0" xr:uid="{F28C32A9-25B9-4E70-A1BF-C1684BD0AB1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Y
</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8" authorId="4" shapeId="0" xr:uid="{09ACC5AE-0FE8-4304-9E84-351390308E7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text>
    </comment>
    <comment ref="E68" authorId="4" shapeId="0" xr:uid="{C0B81127-4391-408F-B52D-8AB93BECAF3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r>
          <rPr>
            <sz val="9"/>
            <color indexed="81"/>
            <rFont val="Tahoma"/>
            <family val="2"/>
          </rPr>
          <t xml:space="preserve">
</t>
        </r>
        <r>
          <rPr>
            <b/>
            <sz val="9"/>
            <color indexed="81"/>
            <rFont val="Tahoma"/>
            <family val="2"/>
          </rPr>
          <t>La atención debe ser ingresada por un Técnico  Paramedico</t>
        </r>
      </text>
    </comment>
    <comment ref="F68" authorId="4" shapeId="0" xr:uid="{86A5E59F-B78F-40B5-B52B-F5C42A2CD2C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No Oncológicos"</t>
        </r>
        <r>
          <rPr>
            <sz val="9"/>
            <color indexed="81"/>
            <rFont val="Tahoma"/>
            <family val="2"/>
          </rPr>
          <t xml:space="preserve">
</t>
        </r>
        <r>
          <rPr>
            <b/>
            <sz val="9"/>
            <color indexed="81"/>
            <rFont val="Tahoma"/>
            <family val="2"/>
          </rPr>
          <t>Y</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9" authorId="4" shapeId="0" xr:uid="{8A92D221-54B6-47AC-83B0-E08576EA42B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 Atención Odontológica en Domicilio"</t>
        </r>
      </text>
    </comment>
    <comment ref="D70" authorId="2" shapeId="0" xr:uid="{902A69B4-1B92-4C48-A388-52618D92B2B9}">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t>
        </r>
      </text>
    </comment>
    <comment ref="E70" authorId="2" shapeId="0" xr:uid="{C8926FC1-4ED9-409C-B47B-541BA3E55286}">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La atención debe ser ingresada por un Técnico  Paramedico
</t>
        </r>
      </text>
    </comment>
    <comment ref="F70" authorId="2" shapeId="0" xr:uid="{6B86D4C9-670E-4DBE-A752-DED80685FBE6}">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Y
Además, si asiste más de un profesional debe utilizar la opción del Multiprofesional para registrar el nombre de los acompañantes.</t>
        </r>
      </text>
    </comment>
    <comment ref="D71" authorId="4" shapeId="0" xr:uid="{091DBD76-CEB0-413B-B4EF-2D3CE0FECA83}">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u/>
            <sz val="9"/>
            <color indexed="81"/>
            <rFont val="Tahoma"/>
            <family val="2"/>
          </rPr>
          <t xml:space="preserve">el profesional registre una de estas actividades:
</t>
        </r>
        <r>
          <rPr>
            <b/>
            <sz val="9"/>
            <color indexed="81"/>
            <rFont val="Tahoma"/>
            <family val="2"/>
          </rPr>
          <t xml:space="preserve">
Revisión de la medicacion sin entrevista- Realizados en establecimiento de salud</t>
        </r>
        <r>
          <rPr>
            <u/>
            <sz val="9"/>
            <color indexed="81"/>
            <rFont val="Tahoma"/>
            <family val="2"/>
          </rPr>
          <t xml:space="preserve">
</t>
        </r>
        <r>
          <rPr>
            <b/>
            <sz val="9"/>
            <color indexed="81"/>
            <rFont val="Tahoma"/>
            <family val="2"/>
          </rPr>
          <t xml:space="preserve">o
Revisión de la medicacion sin entrevista - Realizados en domicilio
o
Revisión de la medicacion con entrevista- Realizados en establecimiento de salud
o
Revisión de la medicación con entrevista - Realizados en domicilio
o
Conciliación farmacéutica - Realizados en establecimiento de salud
o
Conciliación farmacéutica - Realizados en domicilio
o
Educación farmacéutica -  Realizados en establecimiento de salud
o
Educación farmacéutica - Realizados en domicilio
o
Seguimiento farmacoterapéutico - Realizados en establecimiento de salud
o
Seguimiento farmacoterapéutico - Realizado en domicilio
o
Reporte reacción adversa a medicamentos - Realizados en establecimiento de salud
o
Reporte reacción adversa a medicamentos - Realizado en domicilio
o
Reporte falla de calidad - Realizados en establecimiento de salud
o
Reporte falla de calidad - Realizado en domicilio
o
Reporte de eventos adversos asociados a medicamentos -Realizados en establecimiento de salud
o
Reporte de eventos adversos asociados a medicamentos - Realizado en domicilio 
</t>
        </r>
        <r>
          <rPr>
            <sz val="9"/>
            <color indexed="81"/>
            <rFont val="Tahoma"/>
            <family val="2"/>
          </rPr>
          <t xml:space="preserve">
</t>
        </r>
        <r>
          <rPr>
            <b/>
            <u/>
            <sz val="9"/>
            <color indexed="81"/>
            <rFont val="Tahoma"/>
            <family val="2"/>
          </rPr>
          <t xml:space="preserve">
</t>
        </r>
      </text>
    </comment>
    <comment ref="D72" authorId="5" shapeId="0" xr:uid="{CC8725BA-40E2-45E0-89D6-14218CBAB98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“Atención Nutricional a Personas con Indicacion Nutricional Enteral Domiciliaria (NED)"</t>
        </r>
      </text>
    </comment>
    <comment ref="F73" authorId="4" shapeId="0" xr:uid="{AAA4F4A0-5E16-4BC7-AEE1-AB4AE2FCB9D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Podólogo"
La atención debe ser ingresada por un Pódologo</t>
        </r>
      </text>
    </comment>
    <comment ref="D74" authorId="4" shapeId="0" xr:uid="{3F96611E-5975-4B92-A7C2-D24DC5A2CFF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Médico</t>
        </r>
      </text>
    </comment>
    <comment ref="E74" authorId="4" shapeId="0" xr:uid="{D2DAB6D5-6955-4FE7-9FF6-892215840A1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Técnico  Paramedico</t>
        </r>
      </text>
    </comment>
    <comment ref="F74" authorId="4" shapeId="0" xr:uid="{11C31C9F-F383-44FA-87A9-8BAFB6A3EF9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Además, si asiste más de un profesional debe utilizar la opción del Multiprofesional para registrar el nombre de los acompañantes.</t>
        </r>
      </text>
    </comment>
    <comment ref="D75" authorId="4" shapeId="0" xr:uid="{BF484331-BDC8-4C99-BA6F-BB06944AE57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t>
        </r>
        <r>
          <rPr>
            <u/>
            <sz val="9"/>
            <color indexed="81"/>
            <rFont val="Tahoma"/>
            <family val="2"/>
          </rPr>
          <t xml:space="preserve">
Manual DEIS: (ej. toma de 
presión arterial, verificación de domicilio, etc.)</t>
        </r>
        <r>
          <rPr>
            <b/>
            <sz val="9"/>
            <color indexed="81"/>
            <rFont val="Tahoma"/>
            <family val="2"/>
          </rPr>
          <t xml:space="preserve">
</t>
        </r>
      </text>
    </comment>
    <comment ref="E75" authorId="4" shapeId="0" xr:uid="{14F10311-E82B-4F1E-8FA1-DEF158AFDC2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La atención debe ser ingresada por un Técnico  Paramedico
</t>
        </r>
        <r>
          <rPr>
            <u/>
            <sz val="9"/>
            <color indexed="81"/>
            <rFont val="Tahoma"/>
            <family val="2"/>
          </rPr>
          <t>Manual DEIS: (ej. toma de 
presión arterial, verificación de domicilio, etc.)</t>
        </r>
        <r>
          <rPr>
            <b/>
            <sz val="9"/>
            <color indexed="81"/>
            <rFont val="Tahoma"/>
            <family val="2"/>
          </rPr>
          <t xml:space="preserve">
</t>
        </r>
      </text>
    </comment>
    <comment ref="F75" authorId="4" shapeId="0" xr:uid="{2895874A-BCE3-45D0-9403-A8CC0CE10AD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Además, si asiste más de un profesional debe utilizar la opción del Multiprofesional para registrar el nombre de los acompañantes.
</t>
        </r>
        <r>
          <rPr>
            <u/>
            <sz val="9"/>
            <color indexed="81"/>
            <rFont val="Tahoma"/>
            <family val="2"/>
          </rPr>
          <t xml:space="preserve">
Manual DEIS: (ej. toma de 
presión arterial, verificación de domicilio, etc.)</t>
        </r>
        <r>
          <rPr>
            <b/>
            <sz val="9"/>
            <color indexed="81"/>
            <rFont val="Tahoma"/>
            <family val="2"/>
          </rPr>
          <t xml:space="preserve">
</t>
        </r>
      </text>
    </comment>
    <comment ref="D76" authorId="4" shapeId="0" xr:uid="{60799F42-537A-4756-A4B6-310C0488213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Telemedicina/Teleasistencia"
</t>
        </r>
      </text>
    </comment>
    <comment ref="E76" authorId="4" shapeId="0" xr:uid="{7D521076-86B1-429F-9368-E37AAF458FB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La atención debe ser ingresada por un Técnico  Paramedico</t>
        </r>
      </text>
    </comment>
    <comment ref="F76" authorId="4" shapeId="0" xr:uid="{2A80432D-7325-4DBD-AFC0-9F8CE4A1BD2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Además, si asiste más de un profesional debe utilizar la opción del Multiprofesional para registrar el nombre de los acompañantes.</t>
        </r>
      </text>
    </comment>
    <comment ref="D77" authorId="4" shapeId="0" xr:uid="{7972D909-2408-4047-94EA-77C24F10C2C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Severa-Seguimiento Remoto"
</t>
        </r>
      </text>
    </comment>
    <comment ref="E77" authorId="4" shapeId="0" xr:uid="{2718F055-D460-4E04-A490-74DD3323BA4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La atención debe ser ingresada por un Técnico  Paramedico</t>
        </r>
      </text>
    </comment>
    <comment ref="F77" authorId="4" shapeId="0" xr:uid="{7ED26EDF-E681-4AC9-86B6-B01B5EFA3BD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Además, si asiste más de un profesional debe utilizar la opción del Multiprofesional para registrar el nombre de los acompañantes.</t>
        </r>
      </text>
    </comment>
    <comment ref="C80" authorId="2" shapeId="0" xr:uid="{0FE013B2-6DB3-4D99-A318-F11107CA5524}">
      <text>
        <r>
          <rPr>
            <b/>
            <sz val="9"/>
            <color indexed="81"/>
            <rFont val="Tahoma"/>
            <family val="2"/>
          </rPr>
          <t xml:space="preserve">
Este dato aparecerá  luego de que en la atención cerrada (estado completada) registrada en Box  ó  en Atención / Registro Atención Individual. 
Registre la actividad:
Rescate En Domicilio de Pacientes Inasistentes
ó
Rescate Telefónico de Pacientes Inasistentes - desde el Establemiento</t>
        </r>
        <r>
          <rPr>
            <sz val="9"/>
            <color indexed="81"/>
            <rFont val="Tahoma"/>
            <family val="2"/>
          </rPr>
          <t xml:space="preserve">
</t>
        </r>
      </text>
    </comment>
    <comment ref="G80" authorId="4" shapeId="0" xr:uid="{55CA277A-6CED-423C-AFF8-3B2E8DC481F6}">
      <text>
        <r>
          <rPr>
            <sz val="9"/>
            <color indexed="81"/>
            <rFont val="Tahoma"/>
            <family val="2"/>
          </rPr>
          <t>No disponible RAYEN</t>
        </r>
      </text>
    </comment>
    <comment ref="E81" authorId="4" shapeId="0" xr:uid="{1CF662F7-7EAE-4605-9B59-14E89DD4D7EB}">
      <text>
        <r>
          <rPr>
            <sz val="9"/>
            <color indexed="81"/>
            <rFont val="Tahoma"/>
            <family val="2"/>
          </rPr>
          <t xml:space="preserve">
No disponible RAYEN</t>
        </r>
      </text>
    </comment>
    <comment ref="I81" authorId="4" shapeId="0" xr:uid="{0DA9BA96-EB40-4898-A952-A5464F62253E}">
      <text>
        <r>
          <rPr>
            <sz val="9"/>
            <color indexed="81"/>
            <rFont val="Tahoma"/>
            <family val="2"/>
          </rPr>
          <t xml:space="preserve">
No disponible RAYEN</t>
        </r>
      </text>
    </comment>
    <comment ref="D82" authorId="4" shapeId="0" xr:uid="{9695C236-1EA6-4642-9C5D-C01CD434042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 xml:space="preserve">Rescate En Domicilio de Pacientes Inasistentes”.
La atención debe ser ingresada por un Técnico Paramedico
</t>
        </r>
      </text>
    </comment>
    <comment ref="F82" authorId="4" shapeId="0" xr:uid="{9DCD7586-8367-4680-ADD7-3943B2130AC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2" authorId="4" shapeId="0" xr:uid="{6108C4DC-9FE5-4631-9F79-2343ECCC1C0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3" authorId="4" shapeId="0" xr:uid="{C60FEA69-4A50-4929-BEFC-C4CA01ADCB96}">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
La atención debe ser ingresada por un Técnico  Paramedico</t>
        </r>
        <r>
          <rPr>
            <sz val="9"/>
            <color indexed="81"/>
            <rFont val="Tahoma"/>
            <family val="2"/>
          </rPr>
          <t xml:space="preserve">
</t>
        </r>
      </text>
    </comment>
    <comment ref="F83" authorId="4" shapeId="0" xr:uid="{6261B070-79BB-4C07-9CC5-5630B7E01245}">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3" authorId="4" shapeId="0" xr:uid="{50EB8B01-3428-40D7-88C3-CBB218FE96AC}">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D84" authorId="4" shapeId="0" xr:uid="{D762A85F-94A1-472F-9FAF-BCC84B7C0E0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 xml:space="preserve">
La atención debe ser ingresada por un Técnico  Paramedico</t>
        </r>
      </text>
    </comment>
    <comment ref="F84" authorId="4" shapeId="0" xr:uid="{56D9A2DA-AB6B-4563-9CF7-B708A0644203}">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4" authorId="4" shapeId="0" xr:uid="{BBAFB31C-038C-43CF-BCDF-095DD66B5A67}">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5" authorId="4" shapeId="0" xr:uid="{E2EC3839-8B4A-48E4-A1E2-08514B654948}">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5" authorId="4" shapeId="0" xr:uid="{C1E96705-934F-441D-B50B-664BE04A27C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5" authorId="4" shapeId="0" xr:uid="{75FED66E-8C72-4029-AE37-CD8D94891DB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6" authorId="4" shapeId="0" xr:uid="{64A523B1-DA9D-4DFE-9665-75ABDD6E77AA}">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6" authorId="4" shapeId="0" xr:uid="{0CCAF77C-48E9-48EE-BA21-DFA3DD885D1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6" authorId="4" shapeId="0" xr:uid="{B04CDEB2-7629-4417-90EF-88360607822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7" authorId="4" shapeId="0" xr:uid="{5778B1C3-5620-43BE-9906-34F6F9C8BCC5}">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7" authorId="4" shapeId="0" xr:uid="{6FCEC9DD-B466-4A2B-AC76-936D658378F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7" authorId="4" shapeId="0" xr:uid="{25060FE0-929E-4AD9-BE43-23D7CD152C4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8" authorId="4" shapeId="0" xr:uid="{9088E994-35AD-4BEC-9C3C-3AC0533D0C2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8" authorId="4" shapeId="0" xr:uid="{4011E628-19C1-4464-9587-97FE7DA6000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Rescate En Domicilio de Pacientes Inasistentes”.</t>
        </r>
      </text>
    </comment>
    <comment ref="H88" authorId="4" shapeId="0" xr:uid="{A026C017-18D3-43CB-B8DE-6EC74375B675}">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C89" authorId="7" shapeId="0" xr:uid="{3C4432B1-7C9A-4BC0-9661-11216B5309FD}">
      <text>
        <r>
          <rPr>
            <sz val="9"/>
            <color indexed="81"/>
            <rFont val="Tahoma"/>
            <family val="2"/>
          </rPr>
          <t xml:space="preserve">
Este dato aparecerá  luego de que en la atención cerrada (</t>
        </r>
        <r>
          <rPr>
            <i/>
            <sz val="9"/>
            <color indexed="81"/>
            <rFont val="Tahoma"/>
            <family val="2"/>
          </rPr>
          <t>estado completada</t>
        </r>
        <r>
          <rPr>
            <sz val="9"/>
            <color indexed="81"/>
            <rFont val="Tahoma"/>
            <family val="2"/>
          </rPr>
          <t xml:space="preserve">) registrada en </t>
        </r>
        <r>
          <rPr>
            <u/>
            <sz val="9"/>
            <color indexed="81"/>
            <rFont val="Tahoma"/>
            <family val="2"/>
          </rPr>
          <t>Box</t>
        </r>
        <r>
          <rPr>
            <sz val="9"/>
            <color indexed="81"/>
            <rFont val="Tahoma"/>
            <family val="2"/>
          </rPr>
          <t xml:space="preserve">  ó  en </t>
        </r>
        <r>
          <rPr>
            <u/>
            <sz val="9"/>
            <color indexed="81"/>
            <rFont val="Tahoma"/>
            <family val="2"/>
          </rPr>
          <t xml:space="preserve">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Rescate En Domicilio de Pacientes Inasistentes
</t>
        </r>
        <r>
          <rPr>
            <sz val="9"/>
            <color indexed="81"/>
            <rFont val="Tahoma"/>
            <family val="2"/>
          </rPr>
          <t>ó</t>
        </r>
        <r>
          <rPr>
            <b/>
            <sz val="9"/>
            <color indexed="81"/>
            <rFont val="Tahoma"/>
            <family val="2"/>
          </rPr>
          <t xml:space="preserve">
Rescate Telefónico de Pacientes Inasistentes - desde el Establemiento</t>
        </r>
      </text>
    </comment>
    <comment ref="D89" authorId="4" shapeId="0" xr:uid="{56B1EE4C-DFE2-4FE9-8D87-2C2CE03B528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9" authorId="4" shapeId="0" xr:uid="{6B3A26C3-A9BB-43D0-916D-AE94389A8618}">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text>
    </comment>
    <comment ref="H89" authorId="4" shapeId="0" xr:uid="{32912901-2DB6-44EC-9537-030F3EB575C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B94" authorId="4" shapeId="0" xr:uid="{68D12FAC-ACFF-4363-9071-70C70B6D388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“Otras Visitas Programa de acompañamiento Psicosocial-Establecimiento Educacional”.</t>
        </r>
      </text>
    </comment>
    <comment ref="B95" authorId="4" shapeId="0" xr:uid="{005A3D4D-E967-4E24-A7E1-0D2B0A6CBDA5}">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“Otras Visitas Programa de acompañamiento Psicosocial- A lugar de Trabajo”.</t>
        </r>
        <r>
          <rPr>
            <sz val="9"/>
            <color indexed="81"/>
            <rFont val="Tahoma"/>
            <family val="2"/>
          </rPr>
          <t xml:space="preserve">
</t>
        </r>
      </text>
    </comment>
    <comment ref="C97" authorId="3" shapeId="0" xr:uid="{BD0F21EF-FEE0-4250-A4B3-76CB6BD0A548}">
      <text>
        <r>
          <rPr>
            <b/>
            <sz val="9"/>
            <color indexed="81"/>
            <rFont val="Tahoma"/>
            <family val="2"/>
          </rPr>
          <t>Cantidad</t>
        </r>
        <r>
          <rPr>
            <sz val="9"/>
            <color indexed="81"/>
            <rFont val="Tahoma"/>
            <family val="2"/>
          </rPr>
          <t xml:space="preserve"> </t>
        </r>
        <r>
          <rPr>
            <b/>
            <sz val="9"/>
            <color indexed="81"/>
            <rFont val="Tahoma"/>
            <family val="2"/>
          </rPr>
          <t xml:space="preserve">de Niños </t>
        </r>
        <r>
          <rPr>
            <sz val="9"/>
            <color indexed="81"/>
            <rFont val="Tahoma"/>
            <family val="2"/>
          </rPr>
          <t xml:space="preserve">perteneciente al programa PASMI  que son </t>
        </r>
        <r>
          <rPr>
            <b/>
            <sz val="9"/>
            <color indexed="81"/>
            <rFont val="Tahoma"/>
            <family val="2"/>
          </rPr>
          <t>Visitados</t>
        </r>
      </text>
    </comment>
    <comment ref="B99" authorId="3" shapeId="0" xr:uid="{F0B4F868-015B-4F3E-9F03-DB3968AEA607}">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“Visitas Programa de Apoyo a la Salud Mental Infantil (PASMI) en Atención Primaria- Establecimiento Educacional”.</t>
        </r>
      </text>
    </comment>
    <comment ref="B104" authorId="2" shapeId="0" xr:uid="{21AC23A6-CF34-41C1-8232-D664E6AFC3DC}">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Pediatría</t>
        </r>
        <r>
          <rPr>
            <sz val="9"/>
            <color indexed="81"/>
            <rFont val="Tahoma"/>
            <family val="2"/>
          </rPr>
          <t xml:space="preserve">
</t>
        </r>
        <r>
          <rPr>
            <b/>
            <sz val="9"/>
            <color indexed="81"/>
            <rFont val="Tahoma"/>
            <family val="2"/>
          </rPr>
          <t>o
- Visita Domiciliaria Controles de Especialidad Pediatría</t>
        </r>
      </text>
    </comment>
    <comment ref="B105" authorId="2" shapeId="0" xr:uid="{2AE8B25F-ECA8-4E90-AF74-6D03A734D28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 </t>
        </r>
        <r>
          <rPr>
            <b/>
            <sz val="9"/>
            <color indexed="81"/>
            <rFont val="Tahoma"/>
            <family val="2"/>
          </rPr>
          <t>Visita Domiciliaria Consultas de Especialidad Medicina Interna</t>
        </r>
        <r>
          <rPr>
            <sz val="9"/>
            <color indexed="81"/>
            <rFont val="Tahoma"/>
            <family val="2"/>
          </rPr>
          <t xml:space="preserve">
</t>
        </r>
        <r>
          <rPr>
            <b/>
            <sz val="9"/>
            <color indexed="81"/>
            <rFont val="Tahoma"/>
            <family val="2"/>
          </rPr>
          <t>o
- Visita Domiciliaria Controles de Especialidad Medicina Interna</t>
        </r>
      </text>
    </comment>
    <comment ref="B106" authorId="2" shapeId="0" xr:uid="{1EB2E583-7532-46F5-B7FC-AD726522F5E7}">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Cirugía
o
- Visita Domiciliaria Controles de Especialidad Cirugía</t>
        </r>
      </text>
    </comment>
    <comment ref="B107" authorId="2" shapeId="0" xr:uid="{9134F95E-B0DE-45CA-A7AF-77DA785EA059}">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Enfermedad Respiratoria Adulto (Broncopulmonar)
o
- Visita Domiciliaria Controles de Especialidad Enfermedad Respiratoria Adulto (Broncopulmonar)</t>
        </r>
        <r>
          <rPr>
            <sz val="9"/>
            <color indexed="81"/>
            <rFont val="Tahoma"/>
            <family val="2"/>
          </rPr>
          <t xml:space="preserve">
</t>
        </r>
      </text>
    </comment>
    <comment ref="B108" authorId="2" shapeId="0" xr:uid="{4555E98A-D134-4511-881C-3505371439EF}">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Cardiología Adulto
o
- Visita Domiciliaria Controles de Especialidad Cardiología Adulto</t>
        </r>
        <r>
          <rPr>
            <sz val="9"/>
            <color indexed="81"/>
            <rFont val="Tahoma"/>
            <family val="2"/>
          </rPr>
          <t xml:space="preserve">
</t>
        </r>
      </text>
    </comment>
    <comment ref="B109" authorId="2" shapeId="0" xr:uid="{FB4A862B-6039-4891-9F1D-56D64390A361}">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Consultas de Especialidad Endocrinología Adulto
o
- Visita Domiciliaria Controles de Especialidad Endocrinología Adulto</t>
        </r>
        <r>
          <rPr>
            <sz val="9"/>
            <color indexed="81"/>
            <rFont val="Tahoma"/>
            <family val="2"/>
          </rPr>
          <t xml:space="preserve">
</t>
        </r>
      </text>
    </comment>
    <comment ref="B110" authorId="2" shapeId="0" xr:uid="{587BAFA0-8033-4770-A2E8-A80D577CD38E}">
      <text>
        <r>
          <rPr>
            <sz val="9"/>
            <color indexed="81"/>
            <rFont val="Tahoma"/>
            <family val="2"/>
          </rPr>
          <t>Este dato aparecerá  luego de que la atención r</t>
        </r>
        <r>
          <rPr>
            <b/>
            <sz val="9"/>
            <color indexed="81"/>
            <rFont val="Tahoma"/>
            <family val="2"/>
          </rPr>
          <t>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Reumatología Adulto</t>
        </r>
        <r>
          <rPr>
            <sz val="9"/>
            <color indexed="81"/>
            <rFont val="Tahoma"/>
            <family val="2"/>
          </rPr>
          <t xml:space="preserve">
</t>
        </r>
        <r>
          <rPr>
            <b/>
            <sz val="9"/>
            <color indexed="81"/>
            <rFont val="Tahoma"/>
            <family val="2"/>
          </rPr>
          <t>o
- Visita Domiciliaria Controles de Especialidad Reumatología Adulto</t>
        </r>
      </text>
    </comment>
    <comment ref="B111" authorId="2" shapeId="0" xr:uid="{E470F84A-8EB1-40A3-B943-C082890B1FCF}">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Infectología Adulto
o
- Visita Domiciliaria Controles de Especialidad Infectología Adulto</t>
        </r>
      </text>
    </comment>
    <comment ref="B112" authorId="2" shapeId="0" xr:uid="{00B7F0F2-2AF7-4B5D-AF0F-1F1F15011B7E}">
      <text>
        <r>
          <rPr>
            <b/>
            <sz val="9"/>
            <color indexed="81"/>
            <rFont val="Tahoma"/>
            <family val="2"/>
          </rPr>
          <t xml:space="preserve"> </t>
        </r>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Diabetología</t>
        </r>
        <r>
          <rPr>
            <sz val="9"/>
            <color indexed="81"/>
            <rFont val="Tahoma"/>
            <family val="2"/>
          </rPr>
          <t xml:space="preserve">
</t>
        </r>
        <r>
          <rPr>
            <b/>
            <sz val="9"/>
            <color indexed="81"/>
            <rFont val="Tahoma"/>
            <family val="2"/>
          </rPr>
          <t>o
- Visita Domiciliaria Controles de Especialidad Diabetología</t>
        </r>
      </text>
    </comment>
    <comment ref="B113" authorId="2" shapeId="0" xr:uid="{EA5B8D71-0BE6-4E1F-B85F-68C3B9272C91}">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Psiquiatría
o
- Visita Domiciliaria Controles de Especialidad Psiquiatría</t>
        </r>
        <r>
          <rPr>
            <sz val="9"/>
            <color indexed="81"/>
            <rFont val="Tahoma"/>
            <family val="2"/>
          </rPr>
          <t xml:space="preserve">
</t>
        </r>
      </text>
    </comment>
    <comment ref="B114" authorId="2" shapeId="0" xr:uid="{DB56B9EB-E44D-4444-AECA-222CE85B0350}">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Oftalmología
</t>
        </r>
        <r>
          <rPr>
            <sz val="9"/>
            <color indexed="81"/>
            <rFont val="Tahoma"/>
            <family val="2"/>
          </rPr>
          <t xml:space="preserve">
</t>
        </r>
        <r>
          <rPr>
            <b/>
            <sz val="9"/>
            <color indexed="81"/>
            <rFont val="Tahoma"/>
            <family val="2"/>
          </rPr>
          <t>o
- Visita Domiciliaria Controles de Especialidad Oftalmología</t>
        </r>
      </text>
    </comment>
    <comment ref="B115" authorId="2" shapeId="0" xr:uid="{841DDACA-AEF0-4A43-9E71-EA12555A3C78}">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Otorrinolaringología
o
- Visita Domiciliaria Controles de Especialidad Otorrinolaringología</t>
        </r>
        <r>
          <rPr>
            <sz val="9"/>
            <color indexed="81"/>
            <rFont val="Tahoma"/>
            <family val="2"/>
          </rPr>
          <t xml:space="preserve">
</t>
        </r>
      </text>
    </comment>
    <comment ref="B116" authorId="2" shapeId="0" xr:uid="{8758876A-7045-4CEE-8BC7-D41F8CC6B90C}">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Obstetricia y Ginecología
o
- Visita Domiciliaria Controles de Especialidad Obstetricia y Ginecología</t>
        </r>
        <r>
          <rPr>
            <sz val="9"/>
            <color indexed="81"/>
            <rFont val="Tahoma"/>
            <family val="2"/>
          </rPr>
          <t xml:space="preserve">
</t>
        </r>
      </text>
    </comment>
    <comment ref="B117" authorId="2" shapeId="0" xr:uid="{468361CB-723E-4809-927C-B50738668A19}">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Traumatología
o
- Visita Domiciliaria Controles de Especialidad Traumatología</t>
        </r>
        <r>
          <rPr>
            <sz val="9"/>
            <color indexed="81"/>
            <rFont val="Tahoma"/>
            <family val="2"/>
          </rPr>
          <t xml:space="preserve">
</t>
        </r>
      </text>
    </comment>
    <comment ref="B118" authorId="2" shapeId="0" xr:uid="{53F2320A-AA94-4FFD-BF4A-DB554539CEDB}">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Otras Especialidades Adulto</t>
        </r>
        <r>
          <rPr>
            <sz val="9"/>
            <color indexed="81"/>
            <rFont val="Tahoma"/>
            <family val="2"/>
          </rPr>
          <t xml:space="preserve">
</t>
        </r>
        <r>
          <rPr>
            <b/>
            <sz val="9"/>
            <color indexed="81"/>
            <rFont val="Tahoma"/>
            <family val="2"/>
          </rPr>
          <t>o
- Visita Domiciliaria Controles de Especialidad Otras Especialidades Adulto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Carolina Velasquez Ordonez</author>
    <author>Carlos Chavez</author>
    <author>Andrea Gonzalez</author>
    <author>Maria Eliana Ramirez Espinoza</author>
    <author>Nicole Cisternas</author>
    <author>Cristian Astudillo</author>
    <author>Felix Araya Molina</author>
    <author>Soledad Paredes Bascuñan</author>
    <author>Maria Paz Fernanda Llanten Vasquez</author>
    <author>Natalia Arancibia</author>
  </authors>
  <commentList>
    <comment ref="D9" authorId="0" shapeId="0" xr:uid="{EF892CBE-FD33-4482-91D2-00E1415F4EF5}">
      <text>
        <r>
          <rPr>
            <sz val="9"/>
            <color indexed="81"/>
            <rFont val="Tahoma"/>
            <family val="2"/>
          </rPr>
          <t xml:space="preserve">Total de personas que ingresan a Educación Grupal, según áreas temáticas de prevención y por grupos de edad.
</t>
        </r>
      </text>
    </comment>
    <comment ref="AE9" authorId="1" shapeId="0" xr:uid="{29A9FD88-7267-48AD-9751-47C5374BB0B0}">
      <text>
        <r>
          <rPr>
            <sz val="9"/>
            <color indexed="81"/>
            <rFont val="Tahoma"/>
            <family val="2"/>
          </rPr>
          <t>Este dato aparecerá luego que en la atención registrada en el modulo de Atención/Sub modulo registro de Atenciones Grupales se registre en el campo de participantes Columna Riesgo:</t>
        </r>
        <r>
          <rPr>
            <b/>
            <sz val="9"/>
            <color indexed="81"/>
            <rFont val="Tahoma"/>
            <family val="2"/>
          </rPr>
          <t xml:space="preserve">
Familias de Riesgo.</t>
        </r>
      </text>
    </comment>
    <comment ref="AF9" authorId="2" shapeId="0" xr:uid="{69180E26-D2D1-489F-97CD-E890890BBD38}">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AG9" authorId="2" shapeId="0" xr:uid="{186A0AC3-C222-489A-9BCF-7E093062FE73}">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H9" authorId="2" shapeId="0" xr:uid="{8FC20F9C-E800-47F7-BB37-0E43F8829595}">
      <text>
        <r>
          <rPr>
            <sz val="9"/>
            <color indexed="81"/>
            <rFont val="Tahoma"/>
            <family val="2"/>
          </rPr>
          <t>Este dato aparecerá luego que en la atención registrada en el modulo de Atención/Sub modulo registro de</t>
        </r>
        <r>
          <rPr>
            <b/>
            <sz val="9"/>
            <color indexed="81"/>
            <rFont val="Tahoma"/>
            <family val="2"/>
          </rPr>
          <t xml:space="preserve"> Atenciones Grupales</t>
        </r>
        <r>
          <rPr>
            <sz val="9"/>
            <color indexed="81"/>
            <rFont val="Tahoma"/>
            <family val="2"/>
          </rPr>
          <t xml:space="preserve"> se marque el check box</t>
        </r>
        <r>
          <rPr>
            <b/>
            <sz val="9"/>
            <color indexed="81"/>
            <rFont val="Tahoma"/>
            <family val="2"/>
          </rPr>
          <t xml:space="preserve"> ¿Espacios Amigables/Adolescentes?. 
</t>
        </r>
      </text>
    </comment>
    <comment ref="Y10" authorId="3" shapeId="0" xr:uid="{2D23242C-7E07-45AE-B999-99D2A0D2B24A}">
      <text>
        <r>
          <rPr>
            <sz val="9"/>
            <color indexed="81"/>
            <rFont val="Tahoma"/>
            <family val="2"/>
          </rPr>
          <t xml:space="preserve">Este dato aparecerá luego que en la atención registrada en el modulo de Atención/Sub modulo registro de Atenciones Grupales se registre en el campo de participantes Columna Riesgo:
</t>
        </r>
        <r>
          <rPr>
            <b/>
            <sz val="9"/>
            <color indexed="81"/>
            <rFont val="Tahoma"/>
            <family val="2"/>
          </rPr>
          <t>Gestantes.</t>
        </r>
        <r>
          <rPr>
            <sz val="9"/>
            <color indexed="81"/>
            <rFont val="Tahoma"/>
            <family val="2"/>
          </rPr>
          <t xml:space="preserve">
</t>
        </r>
      </text>
    </comment>
    <comment ref="Z10" authorId="3" shapeId="0" xr:uid="{5152E5CF-C4D7-4F9B-B4DF-72820D476925}">
      <text>
        <r>
          <rPr>
            <sz val="9"/>
            <color indexed="81"/>
            <rFont val="Tahoma"/>
            <family val="2"/>
          </rPr>
          <t>Este dato aparecerá luego que en la atención registrada en el modulo de Atención/Sub modulo registro de Atenciones Grupales se registre en el campo de participantes Columna Riesgo:
Gestantes.
Nota: al momento de loguearse con Rayen Eloisa</t>
        </r>
      </text>
    </comment>
    <comment ref="AA10" authorId="3" shapeId="0" xr:uid="{61E39C82-2C32-49C1-A094-D30298940406}">
      <text>
        <r>
          <rPr>
            <sz val="9"/>
            <color indexed="81"/>
            <rFont val="Tahoma"/>
            <family val="2"/>
          </rPr>
          <t>No aplica APS, registro nivel secundario.</t>
        </r>
      </text>
    </comment>
    <comment ref="AB10" authorId="4" shapeId="0" xr:uid="{C33F7E72-C76B-4277-B6F9-1D4047F154EA}">
      <text>
        <r>
          <rPr>
            <sz val="9"/>
            <color indexed="81"/>
            <rFont val="Tahoma"/>
            <family val="2"/>
          </rPr>
          <t xml:space="preserve">Este dato aparecerá luego que en la atención registrada en el modulo de Atención/Sub modulo registro de Atenciones Grupales se registre en el campo de participantes Columna Riesgo:
No  Gestantes.
</t>
        </r>
      </text>
    </comment>
    <comment ref="AC10" authorId="3" shapeId="0" xr:uid="{AF64E866-375E-45CB-92B8-D846563CAF4B}">
      <text>
        <r>
          <rPr>
            <sz val="9"/>
            <color indexed="81"/>
            <rFont val="Tahoma"/>
            <family val="2"/>
          </rPr>
          <t>Este dato aparecerá luego que en la atención registrada en el modulo de Atención/Sub modulo registro de Atenciones Grupales se registre en el campo de participantes Columna Riesgo:
No  Gestantes.
Nota: al momento de loguearse con Rayen Eloisa</t>
        </r>
      </text>
    </comment>
    <comment ref="AD10" authorId="3" shapeId="0" xr:uid="{D0FCB3F0-8AD8-44A0-9F8E-2D35B894112F}">
      <text>
        <r>
          <rPr>
            <sz val="9"/>
            <color indexed="81"/>
            <rFont val="Tahoma"/>
            <family val="2"/>
          </rPr>
          <t>No aplica APS, registro nivel secundario.</t>
        </r>
      </text>
    </comment>
    <comment ref="D11" authorId="5" shapeId="0" xr:uid="{07366083-449C-4CD1-A143-1F4118C6E71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2" authorId="5" shapeId="0" xr:uid="{A108D94C-2519-4CA5-B9AD-DE5C2F61626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text>
    </comment>
    <comment ref="D13" authorId="5" shapeId="0" xr:uid="{37890255-8A5E-4FC9-86E3-91E14AC539F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4" authorId="5" shapeId="0" xr:uid="{5676C6D4-FAB1-48F1-BD43-FF0379BF754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 authorId="6" shapeId="0" xr:uid="{AFB52F2D-BF5A-42AA-9391-5EDABD669EF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6" authorId="5" shapeId="0" xr:uid="{5E284208-83BC-47F4-AAD3-44DF2182042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7" authorId="5" shapeId="0" xr:uid="{459446BD-3FEF-4BCC-864B-A69452C57EE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8" authorId="5" shapeId="0" xr:uid="{8DE66B34-0B76-4801-8C08-6C5DC4CD234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Salud Buco-Dental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9" authorId="5" shapeId="0" xr:uid="{96EB0C65-5F17-49E7-9DB4-01F12500D40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20" authorId="3" shapeId="0" xr:uid="{2E7CFE12-E996-47E6-9306-28037E26A8C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y este registrado el sexo o género </t>
        </r>
        <r>
          <rPr>
            <b/>
            <sz val="9"/>
            <color indexed="81"/>
            <rFont val="Tahoma"/>
            <family val="2"/>
          </rPr>
          <t>Mujer</t>
        </r>
        <r>
          <rPr>
            <sz val="9"/>
            <color indexed="81"/>
            <rFont val="Tahoma"/>
            <family val="2"/>
          </rPr>
          <t xml:space="preserve">
</t>
        </r>
      </text>
    </comment>
    <comment ref="D21" authorId="3" shapeId="0" xr:uid="{19B269A2-C139-4AE4-BF75-EDF0E1D4422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 xml:space="preserve">Ingreso </t>
        </r>
        <r>
          <rPr>
            <sz val="9"/>
            <color indexed="81"/>
            <rFont val="Tahoma"/>
            <family val="2"/>
          </rPr>
          <t xml:space="preserve">marcado con un ticket y este registrado el sexo o género </t>
        </r>
        <r>
          <rPr>
            <b/>
            <sz val="9"/>
            <color indexed="81"/>
            <rFont val="Tahoma"/>
            <family val="2"/>
          </rPr>
          <t>Hombre</t>
        </r>
      </text>
    </comment>
    <comment ref="D22" authorId="3" shapeId="0" xr:uid="{A9BC3B5B-F7E5-4C5E-A652-7E75177E7E6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 </t>
        </r>
        <r>
          <rPr>
            <b/>
            <sz val="9"/>
            <color indexed="81"/>
            <rFont val="Tahoma"/>
            <family val="2"/>
          </rPr>
          <t xml:space="preserve"> </t>
        </r>
        <r>
          <rPr>
            <sz val="9"/>
            <color indexed="81"/>
            <rFont val="Tahoma"/>
            <family val="2"/>
          </rPr>
          <t>género</t>
        </r>
        <r>
          <rPr>
            <b/>
            <sz val="9"/>
            <color indexed="81"/>
            <rFont val="Tahoma"/>
            <family val="2"/>
          </rPr>
          <t xml:space="preserve"> Femenino Trans.
</t>
        </r>
        <r>
          <rPr>
            <u/>
            <sz val="9"/>
            <color indexed="81"/>
            <rFont val="Tahoma"/>
            <family val="2"/>
          </rPr>
          <t>El dato de género debe venir registrado en parte de admisión y/o  box (modificar datos del paciente).</t>
        </r>
      </text>
    </comment>
    <comment ref="D23" authorId="3" shapeId="0" xr:uid="{7E3B3097-0FD5-4125-82AB-E20DB9D513B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t>
        </r>
        <r>
          <rPr>
            <b/>
            <sz val="9"/>
            <color indexed="81"/>
            <rFont val="Tahoma"/>
            <family val="2"/>
          </rPr>
          <t xml:space="preserve"> </t>
        </r>
        <r>
          <rPr>
            <sz val="9"/>
            <color indexed="81"/>
            <rFont val="Tahoma"/>
            <family val="2"/>
          </rPr>
          <t xml:space="preserve"> género</t>
        </r>
        <r>
          <rPr>
            <b/>
            <sz val="9"/>
            <color indexed="81"/>
            <rFont val="Tahoma"/>
            <family val="2"/>
          </rPr>
          <t xml:space="preserve"> Masculino Trans.
</t>
        </r>
        <r>
          <rPr>
            <u/>
            <sz val="9"/>
            <color indexed="81"/>
            <rFont val="Tahoma"/>
            <family val="2"/>
          </rPr>
          <t>El dato de género debe venir registrado en parte de admisión y/o  box (modificar datos del paciente).</t>
        </r>
      </text>
    </comment>
    <comment ref="D24" authorId="7" shapeId="0" xr:uid="{43A24A3D-BF54-4B72-A1A0-6502867FF40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Taller de Climaterio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25" authorId="5" shapeId="0" xr:uid="{464EF014-2B08-4C44-93A8-1995CFAF5F0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Educación prenatal (Nutrición- Lactancia- Crianza- Autocuidado- Preparación partos y otros)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6" authorId="3" shapeId="0" xr:uid="{2B300C2B-9544-492E-ADDF-0EA65C5D676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Visita Guiada a la Maternidad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r>
          <rPr>
            <u/>
            <sz val="9"/>
            <color indexed="81"/>
            <rFont val="Tahoma"/>
            <family val="2"/>
          </rPr>
          <t xml:space="preserve">
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
</t>
        </r>
      </text>
    </comment>
    <comment ref="D27" authorId="5" shapeId="0" xr:uid="{1BB98F3D-6124-4FC8-A6E6-00E9054B881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 salud mental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28" authorId="8" shapeId="0" xr:uid="{55563ECB-58CF-4D3E-AF6C-C4F525DBBC0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-del lenguaje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9" authorId="8" shapeId="0" xr:uid="{D530394E-E204-4891-8C64-DFA9537A925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 Motor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0" authorId="8" shapeId="0" xr:uid="{A085D48C-2D6F-4F6A-8B7F-CA8BD631610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 
</t>
        </r>
        <r>
          <rPr>
            <sz val="9"/>
            <color indexed="81"/>
            <rFont val="Tahoma"/>
            <family val="2"/>
          </rPr>
          <t>Además</t>
        </r>
        <r>
          <rPr>
            <b/>
            <sz val="9"/>
            <color indexed="81"/>
            <rFont val="Tahoma"/>
            <family val="2"/>
          </rPr>
          <t xml:space="preserve"> </t>
        </r>
        <r>
          <rPr>
            <sz val="9"/>
            <color indexed="81"/>
            <rFont val="Tahoma"/>
            <family val="2"/>
          </rPr>
          <t xml:space="preserve">tener el Check Box de </t>
        </r>
        <r>
          <rPr>
            <b/>
            <sz val="9"/>
            <color indexed="81"/>
            <rFont val="Tahoma"/>
            <family val="2"/>
          </rPr>
          <t xml:space="preserve">Ingreso </t>
        </r>
        <r>
          <rPr>
            <sz val="9"/>
            <color indexed="81"/>
            <rFont val="Tahoma"/>
            <family val="2"/>
          </rPr>
          <t xml:space="preserve">marcado con un ticket. </t>
        </r>
      </text>
    </comment>
    <comment ref="D31" authorId="5" shapeId="0" xr:uid="{8CAE0D65-82F8-4A4E-AB01-1BF57C5F393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Nadie es Perfecto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2" authorId="5" shapeId="0" xr:uid="{4D06784E-AAE0-4912-9236-A10F1E909F5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Familias Fuertes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3" authorId="5" shapeId="0" xr:uid="{DE02EF65-E620-41C7-B062-13CBEF7ABAB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Otros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34" authorId="5" shapeId="0" xr:uid="{C956941E-848B-4A53-A77E-8EFACB4DE99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Apoyo Madre a Madre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5" authorId="9" shapeId="0" xr:uid="{C5E8E929-FB78-4697-82EE-C1181E4A7964}">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Educacion de Grupo - Prevención de salud mental - prevenvión suicidio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6" authorId="9" shapeId="0" xr:uid="{6596AFBD-7C66-4B45-B088-742EFB7BCD9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prevenvión trastorno mental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r>
          <rPr>
            <sz val="9"/>
            <color indexed="81"/>
            <rFont val="Tahoma"/>
            <family val="2"/>
          </rPr>
          <t xml:space="preserve">
</t>
        </r>
      </text>
    </comment>
    <comment ref="D37" authorId="5" shapeId="0" xr:uid="{2D09179C-2127-405D-A786-7446E294532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de Alcohol y Drogas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8" authorId="5" shapeId="0" xr:uid="{BFD3DDE3-A4B5-40DD-89DA-FE9075ED632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Antitábaquica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39" authorId="5" shapeId="0" xr:uid="{961FA2FC-2709-4FB0-8852-C4C10CB4E24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prevención de la transmisión vertical de VIH-SIFILIS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0" authorId="5" shapeId="0" xr:uid="{69CF8628-1795-4260-875A-A6D32AA39EC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Otras Áreas Temáticas 
</t>
        </r>
        <r>
          <rPr>
            <sz val="9"/>
            <color indexed="81"/>
            <rFont val="Tahoma"/>
            <family val="2"/>
          </rPr>
          <t xml:space="preserve">Además tener el Check Box de </t>
        </r>
        <r>
          <rPr>
            <b/>
            <sz val="9"/>
            <color indexed="81"/>
            <rFont val="Tahoma"/>
            <family val="2"/>
          </rPr>
          <t xml:space="preserve">Ingreso </t>
        </r>
        <r>
          <rPr>
            <sz val="9"/>
            <color indexed="81"/>
            <rFont val="Tahoma"/>
            <family val="2"/>
          </rPr>
          <t xml:space="preserve">marcado con un ticket. </t>
        </r>
      </text>
    </comment>
    <comment ref="D41" authorId="5" shapeId="0" xr:uid="{FAB77512-1C45-471F-9759-3BB739239B8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Estimulacion Memoria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2" authorId="5" shapeId="0" xr:uid="{58DDB668-958F-4612-8B6E-41B90C7B241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Especial En A.M. - Prevencion Caidas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43" authorId="5" shapeId="0" xr:uid="{4FDD2909-09C2-49D6-8450-FBC136C9EE4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Estimulación Actividad Física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4" authorId="2" shapeId="0" xr:uid="{DEE02B77-002C-43F3-8014-44279192DFDA}">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45" authorId="2" shapeId="0" xr:uid="{B3364317-511C-4227-9734-E08D0AD517EE}">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46" authorId="8" shapeId="0" xr:uid="{B3520037-BA23-4AC9-8785-10C6626410E2}">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7" authorId="6" shapeId="0" xr:uid="{29C58FA9-6A47-4581-9FB0-61BF97643974}">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Educación de Grupo - Resistencia Antimicrobianos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text>
    </comment>
    <comment ref="D50" authorId="0" shapeId="0" xr:uid="{EB52D375-6B11-4AF1-BB1C-D637442D05D0}">
      <text>
        <r>
          <rPr>
            <sz val="9"/>
            <color indexed="81"/>
            <rFont val="Tahoma"/>
            <family val="2"/>
          </rPr>
          <t xml:space="preserve">Se registra el número total de sesiones educativas según profesional o equipo de salud que registra.
</t>
        </r>
      </text>
    </comment>
    <comment ref="E50" authorId="1" shapeId="0" xr:uid="{519636A7-62CA-4CEC-8798-A83BC519DB56}">
      <text>
        <r>
          <rPr>
            <sz val="9"/>
            <color indexed="81"/>
            <rFont val="Tahoma"/>
            <family val="2"/>
          </rPr>
          <t xml:space="preserve">
Este dato aparecera cuando la atencion grupal este realizada</t>
        </r>
        <r>
          <rPr>
            <b/>
            <sz val="9"/>
            <color indexed="81"/>
            <rFont val="Tahoma"/>
            <family val="2"/>
          </rPr>
          <t xml:space="preserve"> solo por un profesional. </t>
        </r>
      </text>
    </comment>
    <comment ref="F50" authorId="1" shapeId="0" xr:uid="{85A733F1-0913-4702-8FCB-163DFA4ED8F3}">
      <text>
        <r>
          <rPr>
            <sz val="9"/>
            <color indexed="81"/>
            <rFont val="Tahoma"/>
            <family val="2"/>
          </rPr>
          <t xml:space="preserve">Este deato aparecera cuando la atencion grupal este realizada por </t>
        </r>
        <r>
          <rPr>
            <b/>
            <sz val="9"/>
            <color indexed="81"/>
            <rFont val="Tahoma"/>
            <family val="2"/>
          </rPr>
          <t>dos o mas profesionales registrados en el campo Mutiprofesional de Rayen o campo Profesionales que Participaron en Atención: Agregar Profesional o Técnico</t>
        </r>
      </text>
    </comment>
    <comment ref="G50" authorId="1" shapeId="0" xr:uid="{8F805360-9BA1-4343-BB7D-289519980013}">
      <text>
        <r>
          <rPr>
            <sz val="9"/>
            <color indexed="81"/>
            <rFont val="Tahoma"/>
            <family val="2"/>
          </rPr>
          <t xml:space="preserve">Este dato aparecera cuando la atencion este realizada por </t>
        </r>
        <r>
          <rPr>
            <b/>
            <sz val="9"/>
            <color indexed="81"/>
            <rFont val="Tahoma"/>
            <family val="2"/>
          </rPr>
          <t>un profesional y un Técnico paramédico registrado en el campo Multiprofesional</t>
        </r>
        <r>
          <rPr>
            <sz val="9"/>
            <color indexed="81"/>
            <rFont val="Tahoma"/>
            <family val="2"/>
          </rPr>
          <t xml:space="preserve"> </t>
        </r>
        <r>
          <rPr>
            <b/>
            <sz val="9"/>
            <color indexed="81"/>
            <rFont val="Tahoma"/>
            <family val="2"/>
          </rPr>
          <t>o campo Profesionales que Participaron en Atención: Agregar Profesional o Técnico</t>
        </r>
      </text>
    </comment>
    <comment ref="H50" authorId="1" shapeId="0" xr:uid="{A6C37E79-B3C7-44F7-BD33-8950A7712501}">
      <text>
        <r>
          <rPr>
            <sz val="9"/>
            <color indexed="81"/>
            <rFont val="Tahoma"/>
            <family val="2"/>
          </rPr>
          <t xml:space="preserve">Este dato aparecera cuando la atencion grupal sea registrada por un </t>
        </r>
        <r>
          <rPr>
            <b/>
            <sz val="9"/>
            <color indexed="81"/>
            <rFont val="Tahoma"/>
            <family val="2"/>
          </rPr>
          <t>profesional Técnico Paramedico.</t>
        </r>
      </text>
    </comment>
    <comment ref="I50" authorId="9" shapeId="0" xr:uid="{F0D022B1-4FB8-44FE-B9FB-E9C48D60B752}">
      <text>
        <r>
          <rPr>
            <sz val="9"/>
            <color indexed="81"/>
            <rFont val="Tahoma"/>
            <family val="2"/>
          </rPr>
          <t>Este dato aparecera cuando la atencion grupal sea registrada por</t>
        </r>
        <r>
          <rPr>
            <b/>
            <sz val="9"/>
            <color indexed="81"/>
            <rFont val="Tahoma"/>
            <family val="2"/>
          </rPr>
          <t xml:space="preserve"> </t>
        </r>
        <r>
          <rPr>
            <sz val="9"/>
            <color indexed="81"/>
            <rFont val="Tahoma"/>
            <family val="2"/>
          </rPr>
          <t xml:space="preserve">un </t>
        </r>
        <r>
          <rPr>
            <b/>
            <sz val="9"/>
            <color indexed="81"/>
            <rFont val="Tahoma"/>
            <family val="2"/>
          </rPr>
          <t>profesional Facilitador Intercultural</t>
        </r>
      </text>
    </comment>
    <comment ref="D51" authorId="5" shapeId="0" xr:uid="{0585851B-6BEC-4A13-A434-14D78AC0376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r>
          <rPr>
            <b/>
            <sz val="9"/>
            <color indexed="81"/>
            <rFont val="Tahoma"/>
            <family val="2"/>
          </rPr>
          <t xml:space="preserve">
</t>
        </r>
      </text>
    </comment>
    <comment ref="D52" authorId="5" shapeId="0" xr:uid="{F284ADC8-21EC-4B92-A26A-4E802E86C6D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Riesgo de Malnutrición por Exceso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3" authorId="5" shapeId="0" xr:uid="{463BC183-4310-43F1-9490-843D115575A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Malnutrición por Exceso</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4" authorId="5" shapeId="0" xr:uid="{DA887F52-05D7-4DA4-B055-8A8286521C8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Malnutrición de Déficit</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5" authorId="6" shapeId="0" xr:uid="{3CB1FA3F-16AC-43C9-A3A7-58EE80016A1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Sin riesgo de malnutrición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6" authorId="5" shapeId="0" xr:uid="{13DFEC29-4B71-48F6-BC33-E7B577672C6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IRA - ERA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7" authorId="5" shapeId="0" xr:uid="{DD7B4408-B1D1-4311-903D-4F54002D76D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Accidentes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8" authorId="5" shapeId="0" xr:uid="{29795DE8-5DF3-4900-9745-DF589A7694D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9" authorId="5" shapeId="0" xr:uid="{B08B147D-675F-4158-93C1-E3A7BC23575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0" authorId="5" shapeId="0" xr:uid="{8AC94951-0FD4-433E-A625-04E581D7DB3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1" authorId="3" shapeId="0" xr:uid="{5E03F152-2DE0-49D1-86AC-20F97E0EABD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Taller de Climaterio 
</t>
        </r>
        <r>
          <rPr>
            <sz val="9"/>
            <color indexed="81"/>
            <rFont val="Tahoma"/>
            <family val="2"/>
          </rPr>
          <t xml:space="preserve">Mas datos que se indican en el comentario de columna y tener el Check Box de </t>
        </r>
        <r>
          <rPr>
            <b/>
            <sz val="9"/>
            <color indexed="81"/>
            <rFont val="Tahoma"/>
            <family val="2"/>
          </rPr>
          <t>Asiste</t>
        </r>
        <r>
          <rPr>
            <sz val="9"/>
            <color indexed="81"/>
            <rFont val="Tahoma"/>
            <family val="2"/>
          </rPr>
          <t xml:space="preserve"> marcado con un ticket.</t>
        </r>
        <r>
          <rPr>
            <b/>
            <sz val="9"/>
            <color indexed="81"/>
            <rFont val="Tahoma"/>
            <family val="2"/>
          </rPr>
          <t xml:space="preserve">
</t>
        </r>
        <r>
          <rPr>
            <sz val="9"/>
            <color indexed="81"/>
            <rFont val="Tahoma"/>
            <family val="2"/>
          </rPr>
          <t xml:space="preserve">
</t>
        </r>
      </text>
    </comment>
    <comment ref="D62" authorId="5" shapeId="0" xr:uid="{631ED63E-BC18-43C9-BF22-4F3457ABF30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3" authorId="3" shapeId="0" xr:uid="{A9495E5F-B56C-440B-98B9-EF5E826CC76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64" authorId="5" shapeId="0" xr:uid="{EF6BEECF-EF54-49BE-8A90-C5EB9FC80B4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65" authorId="8" shapeId="0" xr:uid="{A23DAA92-9A1D-492A-8849-A8C73B4DD0A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6" authorId="8" shapeId="0" xr:uid="{909C221B-C1CE-4F78-A0FE-0079C425CFA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7" authorId="8" shapeId="0" xr:uid="{4E0CF509-E621-4657-BA12-61A053A1589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68" authorId="5" shapeId="0" xr:uid="{965A7B64-D795-44FF-A920-58621E88F5B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69" authorId="5" shapeId="0" xr:uid="{0C06A4B3-F6CF-4660-91DF-7AFFA6DE8DF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0" authorId="5" shapeId="0" xr:uid="{E5C5B1CD-03AD-494E-802F-AE64C8FDB34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1" authorId="5" shapeId="0" xr:uid="{61D4D466-6EDE-4B40-883F-E16A4BDA263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2" authorId="1" shapeId="0" xr:uid="{8793098E-E227-4D9E-9D3C-E05AB186623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73" authorId="1" shapeId="0" xr:uid="{E6F09C9A-CDBA-4D05-88EA-DBEE5C4C5C1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74" authorId="5" shapeId="0" xr:uid="{4E0E6349-6897-47F7-B563-51D0ED1D38D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5" authorId="5" shapeId="0" xr:uid="{99E657B1-0660-4103-A079-6617C0AD9BD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6" authorId="5" shapeId="0" xr:uid="{0D9C3828-D390-4B84-B864-301A03DA62E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77" authorId="5" shapeId="0" xr:uid="{7ADEE158-28D2-4959-8515-AEF4F159AB0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8" authorId="5" shapeId="0" xr:uid="{4E6734EC-EFC1-4588-AD0C-93BE6FA7221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9" authorId="5" shapeId="0" xr:uid="{A1556A00-CF61-47B4-BCA5-E483454D136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80" authorId="5" shapeId="0" xr:uid="{4E448C54-2862-4FF5-B513-67029ADE8BD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81" authorId="2" shapeId="0" xr:uid="{C90361EA-BC61-45CA-9941-0B51057CF308}">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82" authorId="2" shapeId="0" xr:uid="{7162AE04-9967-432E-8B3F-642CB033666D}">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83" authorId="8" shapeId="0" xr:uid="{818A1095-9393-4529-AB75-266760B0F8CF}">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84" authorId="6" shapeId="0" xr:uid="{9AAD4FFC-9AB5-4BE9-A0C9-9EF83EDB004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D87" authorId="3" shapeId="0" xr:uid="{E0D251EA-3DB1-4AB2-8CA3-095152ED5478}">
      <text>
        <r>
          <rPr>
            <sz val="9"/>
            <color indexed="81"/>
            <rFont val="Tahoma"/>
            <family val="2"/>
          </rPr>
          <t xml:space="preserve">Este dato aparecerá  luego de que en la atención cerrada (estado completada) registrada en módulo Box, Pacientes Citados e incorpore actividad correspondiente indicada en detalle y que los tipos de establecimientos corresponda al tipo 3 y 4. 
</t>
        </r>
      </text>
    </comment>
    <comment ref="D88" authorId="2" shapeId="0" xr:uid="{F3B77E78-3C5E-4088-9C1C-C93B8DD1F225}">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"Autocuidado según patología"</t>
        </r>
        <r>
          <rPr>
            <sz val="9"/>
            <color indexed="81"/>
            <rFont val="Tahoma"/>
            <family val="2"/>
          </rPr>
          <t xml:space="preserve">. 
Además tener el Check Box de Ingreso marcado con un ticket. 
</t>
        </r>
      </text>
    </comment>
    <comment ref="D89" authorId="2" shapeId="0" xr:uid="{7CE6B0A2-4A64-4574-9446-5F973236D6B5}">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"Preparación para el parto"</t>
        </r>
        <r>
          <rPr>
            <sz val="9"/>
            <color indexed="81"/>
            <rFont val="Tahoma"/>
            <family val="2"/>
          </rPr>
          <t xml:space="preserve">. 
Además tener el Check Box de Ingreso marcado con un ticket. 
</t>
        </r>
      </text>
    </comment>
    <comment ref="D90" authorId="2" shapeId="0" xr:uid="{585ADD88-7768-403C-A6FB-41318B47D201}">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"Educación Prenatal"</t>
        </r>
        <r>
          <rPr>
            <sz val="9"/>
            <color indexed="81"/>
            <rFont val="Tahoma"/>
            <family val="2"/>
          </rPr>
          <t xml:space="preserve">. 
Además tener el Check Box de Ingreso marcado con un ticket. 
</t>
        </r>
      </text>
    </comment>
    <comment ref="D92" authorId="1" shapeId="0" xr:uid="{3AA23198-D29E-4D05-A97A-7AED34A9D0AD}">
      <text>
        <r>
          <rPr>
            <sz val="9"/>
            <color indexed="81"/>
            <rFont val="Tahoma"/>
            <family val="2"/>
          </rPr>
          <t>Este dato corresponde al numero total de sesiones realizadas por taller durante el mes informado.</t>
        </r>
      </text>
    </comment>
    <comment ref="E92" authorId="1" shapeId="0" xr:uid="{EF2FEF99-757F-4C4C-8A2A-03C11B6DB3F9}">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A94" authorId="5" shapeId="0" xr:uid="{5E5631AA-DACF-4926-BA35-532F8C22F91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"Más A.M Autovalentes" - Estimulación de Funciones Motores y Prevención de Caídas</t>
        </r>
        <r>
          <rPr>
            <sz val="9"/>
            <color indexed="81"/>
            <rFont val="Tahoma"/>
            <family val="2"/>
          </rPr>
          <t xml:space="preserve">
</t>
        </r>
      </text>
    </comment>
    <comment ref="A95" authorId="8" shapeId="0" xr:uid="{AECC0745-F735-4E1C-9F60-2B5FFC5FE7A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Estimulación de Funciones Cognitiva
</t>
        </r>
        <r>
          <rPr>
            <sz val="9"/>
            <color indexed="81"/>
            <rFont val="Tahoma"/>
            <family val="2"/>
          </rPr>
          <t xml:space="preserve">
</t>
        </r>
      </text>
    </comment>
    <comment ref="A96" authorId="8" shapeId="0" xr:uid="{5EED1B8B-88BF-4A11-B9D9-CFA7B357318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Autocuidado y Estilos de Vida Saludable </t>
        </r>
        <r>
          <rPr>
            <sz val="9"/>
            <color indexed="81"/>
            <rFont val="Tahoma"/>
            <family val="2"/>
          </rPr>
          <t xml:space="preserve">
</t>
        </r>
      </text>
    </comment>
    <comment ref="D98" authorId="1" shapeId="0" xr:uid="{5DE862F0-0154-49E8-83EE-2406D9C78A56}">
      <text>
        <r>
          <rPr>
            <sz val="9"/>
            <color indexed="81"/>
            <rFont val="Tahoma"/>
            <family val="2"/>
          </rPr>
          <t>Este dato corresponde al número total de sesiones realizadas por taller durante el mes informado</t>
        </r>
        <r>
          <rPr>
            <b/>
            <sz val="9"/>
            <color indexed="81"/>
            <rFont val="Tahoma"/>
            <family val="2"/>
          </rPr>
          <t>.</t>
        </r>
      </text>
    </comment>
    <comment ref="E98" authorId="1" shapeId="0" xr:uid="{5E43CB3E-40D6-4953-A852-814234CC5BE4}">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V98" authorId="0" shapeId="0" xr:uid="{F5762619-6075-46AD-AAE4-CFC13562FD8B}">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 xml:space="preserve">
Gestantes.</t>
        </r>
        <r>
          <rPr>
            <sz val="9"/>
            <color indexed="81"/>
            <rFont val="Tahoma"/>
            <family val="2"/>
          </rPr>
          <t xml:space="preserve">
</t>
        </r>
      </text>
    </comment>
    <comment ref="W98" authorId="0" shapeId="0" xr:uid="{99E41D75-D5B6-48E2-BB15-7DB635B88482}">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Post Parto.</t>
        </r>
        <r>
          <rPr>
            <sz val="9"/>
            <color indexed="81"/>
            <rFont val="Tahoma"/>
            <family val="2"/>
          </rPr>
          <t xml:space="preserve">
</t>
        </r>
      </text>
    </comment>
    <comment ref="A100" authorId="0" shapeId="0" xr:uid="{C3D12B07-2CB0-4C70-8095-A21375AEDD0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Circulo de actividad física</t>
        </r>
      </text>
    </comment>
    <comment ref="C101" authorId="0" shapeId="0" xr:uid="{974E975E-C1B3-4E91-A089-3E58C25595C4}">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Nutricionista-Psicologo</t>
        </r>
        <r>
          <rPr>
            <sz val="9"/>
            <color indexed="81"/>
            <rFont val="Tahoma"/>
            <family val="2"/>
          </rPr>
          <t xml:space="preserve"> registre la actividad:
</t>
        </r>
        <r>
          <rPr>
            <b/>
            <sz val="9"/>
            <color indexed="81"/>
            <rFont val="Tahoma"/>
            <family val="2"/>
          </rPr>
          <t>Circulo de vida sana</t>
        </r>
      </text>
    </comment>
    <comment ref="C102" authorId="0" shapeId="0" xr:uid="{8B8AEE90-7EFF-415F-9CA1-60FCAF4D6C72}">
      <text>
        <r>
          <rPr>
            <sz val="9"/>
            <color indexed="81"/>
            <rFont val="Tahoma"/>
            <family val="2"/>
          </rPr>
          <t xml:space="preserve">Este dato aparecerá luego que en la atención registrada en el modulo de Atención/Sub modulo registro de Atenciones Grupales: 
</t>
        </r>
        <r>
          <rPr>
            <b/>
            <sz val="9"/>
            <color indexed="81"/>
            <rFont val="Tahoma"/>
            <family val="2"/>
          </rPr>
          <t>Actividad masiva</t>
        </r>
      </text>
    </comment>
    <comment ref="A104" authorId="6" shapeId="0" xr:uid="{1A47ED2F-0BBA-4730-BAC6-495D28BC6CDD}">
      <text>
        <r>
          <rPr>
            <sz val="9"/>
            <color indexed="81"/>
            <rFont val="Tahoma"/>
            <family val="2"/>
          </rPr>
          <t xml:space="preserve">Mediante los Formularios Clínicos "ASSIST, AUDIT O CRAFFT", que realiza el profesional en sus atenciones de salud, obtendra el nivel de riesgo aplicado en el tamizaje; los cuales se dividen en los tres grupos; Intervención Minima, Intervención Breve e Intervención de Referencia Asistida.  </t>
        </r>
      </text>
    </comment>
    <comment ref="D104" authorId="0" shapeId="0" xr:uid="{CF4FC898-15ED-4575-963B-3C66AC0E84B9}">
      <text>
        <r>
          <rPr>
            <sz val="9"/>
            <color indexed="81"/>
            <rFont val="Tahoma"/>
            <family val="2"/>
          </rPr>
          <t xml:space="preserve">Número de intervenciones individuales realizadas a personas que se les aplico tamizaje para la detección de consumo de alcohol y otras sustancias durante el mes.
</t>
        </r>
      </text>
    </comment>
    <comment ref="C106" authorId="6" shapeId="0" xr:uid="{8BC7343C-12F2-43AD-9BF6-CC6C724C066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Minima (Bajo riesgo) - Alcohol</t>
        </r>
        <r>
          <rPr>
            <sz val="9"/>
            <color indexed="81"/>
            <rFont val="Tahoma"/>
            <family val="2"/>
          </rPr>
          <t xml:space="preserve">. </t>
        </r>
      </text>
    </comment>
    <comment ref="C107" authorId="6" shapeId="0" xr:uid="{25DA7DFD-7F10-48BB-AD73-56F2B63DE9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Minima (Bajo riesgo) - Tabaco</t>
        </r>
        <r>
          <rPr>
            <sz val="9"/>
            <color indexed="81"/>
            <rFont val="Tahoma"/>
            <family val="2"/>
          </rPr>
          <t xml:space="preserve">. </t>
        </r>
      </text>
    </comment>
    <comment ref="C108" authorId="6" shapeId="0" xr:uid="{44DC5567-64A7-43AA-A25A-0979206C11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Minima (Bajo riesgo) - Drogas. </t>
        </r>
        <r>
          <rPr>
            <sz val="9"/>
            <color indexed="81"/>
            <rFont val="Tahoma"/>
            <family val="2"/>
          </rPr>
          <t xml:space="preserve">
</t>
        </r>
      </text>
    </comment>
    <comment ref="C109" authorId="6" shapeId="0" xr:uid="{1AD3BB00-E57C-428D-B9F2-EFFE5C29E25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Alcohol</t>
        </r>
        <r>
          <rPr>
            <sz val="9"/>
            <color indexed="81"/>
            <rFont val="Tahoma"/>
            <family val="2"/>
          </rPr>
          <t xml:space="preserve">. </t>
        </r>
      </text>
    </comment>
    <comment ref="C110" authorId="6" shapeId="0" xr:uid="{C20C224E-78A6-414C-9B1C-596CDBDB2B9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Tabaco</t>
        </r>
        <r>
          <rPr>
            <sz val="9"/>
            <color indexed="81"/>
            <rFont val="Tahoma"/>
            <family val="2"/>
          </rPr>
          <t xml:space="preserve">. </t>
        </r>
      </text>
    </comment>
    <comment ref="C111" authorId="6" shapeId="0" xr:uid="{A46675C9-A755-46AA-B570-B2CC90C1AD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Breve (riesgo) - Drogas.</t>
        </r>
        <r>
          <rPr>
            <sz val="9"/>
            <color indexed="81"/>
            <rFont val="Tahoma"/>
            <family val="2"/>
          </rPr>
          <t xml:space="preserve"> </t>
        </r>
      </text>
    </comment>
    <comment ref="C112" authorId="6" shapeId="0" xr:uid="{73EB129A-EA56-46E8-AEFC-3DE6477150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Referencia Asistida (Perjudicial o Dependencia) - Alcohol. </t>
        </r>
      </text>
    </comment>
    <comment ref="C113" authorId="6" shapeId="0" xr:uid="{47A3C995-5BBF-4F4D-855F-E5212A80742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Tabaco. </t>
        </r>
      </text>
    </comment>
    <comment ref="C114" authorId="6" shapeId="0" xr:uid="{AD5D025A-C894-44A5-B838-AB7CEBF320A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Drogas. </t>
        </r>
      </text>
    </comment>
    <comment ref="B116" authorId="0" shapeId="0" xr:uid="{51B1A1DC-58BA-453E-ACA8-540DB1C6556E}">
      <text>
        <r>
          <rPr>
            <sz val="9"/>
            <color indexed="81"/>
            <rFont val="Tahoma"/>
            <family val="2"/>
          </rPr>
          <t>Se registran las personas que ingresan por primera vez a educación grupal.
Manual DEIS:  el registro es por niño.</t>
        </r>
      </text>
    </comment>
    <comment ref="C116" authorId="0" shapeId="0" xr:uid="{F1819977-6C6A-4E8D-A248-B44801D9EB7B}">
      <text>
        <r>
          <rPr>
            <sz val="9"/>
            <color indexed="81"/>
            <rFont val="Tahoma"/>
            <family val="2"/>
          </rPr>
          <t>Se considera el número total de talleres realizados con una sesión de inicio y una sesión final</t>
        </r>
        <r>
          <rPr>
            <b/>
            <sz val="9"/>
            <color indexed="81"/>
            <rFont val="Tahoma"/>
            <family val="2"/>
          </rPr>
          <t>.</t>
        </r>
        <r>
          <rPr>
            <sz val="9"/>
            <color indexed="81"/>
            <rFont val="Tahoma"/>
            <family val="2"/>
          </rPr>
          <t xml:space="preserve">
</t>
        </r>
      </text>
    </comment>
    <comment ref="D116" authorId="0" shapeId="0" xr:uid="{48BF1898-A843-4CD7-BE83-910ABD83DF61}">
      <text>
        <r>
          <rPr>
            <sz val="9"/>
            <color indexed="81"/>
            <rFont val="Tahoma"/>
            <family val="2"/>
          </rPr>
          <t xml:space="preserve">Se registra el número total de sesiones realizadas en el contexto del Taller Nadie es Pefecto (PASMI).
</t>
        </r>
      </text>
    </comment>
    <comment ref="A117" authorId="6" shapeId="0" xr:uid="{7860605E-C373-4881-9B74-E320225F95D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nadie es perfecto (PASMI)
</t>
        </r>
        <r>
          <rPr>
            <sz val="9"/>
            <color indexed="81"/>
            <rFont val="Tahoma"/>
            <family val="2"/>
          </rPr>
          <t xml:space="preserve">Además de marcar con un ticket el Check Box </t>
        </r>
        <r>
          <rPr>
            <b/>
            <sz val="9"/>
            <color indexed="81"/>
            <rFont val="Tahoma"/>
            <family val="2"/>
          </rPr>
          <t>Ingreso</t>
        </r>
      </text>
    </comment>
    <comment ref="B121" authorId="3" shapeId="0" xr:uid="{49ECCAC8-4FC9-4BE9-A53E-AFDE0EA6861F}">
      <text>
        <r>
          <rPr>
            <sz val="9"/>
            <color indexed="81"/>
            <rFont val="Tahoma"/>
            <family val="2"/>
          </rPr>
          <t xml:space="preserve">Es la Sumatoria de todas la Actividades según </t>
        </r>
        <r>
          <rPr>
            <b/>
            <sz val="9"/>
            <color indexed="81"/>
            <rFont val="Tahoma"/>
            <family val="2"/>
          </rPr>
          <t>Organización social programa más A.M autovalentes</t>
        </r>
      </text>
    </comment>
    <comment ref="C121" authorId="0" shapeId="0" xr:uid="{9285D5A6-32BF-4358-9003-FDF15DBE8856}">
      <text>
        <r>
          <rPr>
            <sz val="9"/>
            <color indexed="81"/>
            <rFont val="Tahoma"/>
            <family val="2"/>
          </rPr>
          <t>Este dato aparecerá luego que en la atención registrada en el módulo de Atención/ Registro de Atención Comunitaria se registre la actividad:</t>
        </r>
        <r>
          <rPr>
            <b/>
            <sz val="9"/>
            <color indexed="81"/>
            <rFont val="Tahoma"/>
            <family val="2"/>
          </rPr>
          <t xml:space="preserve"> 
Organización social programa más A.M autovalentes - Clubes de adultos mayores</t>
        </r>
        <r>
          <rPr>
            <sz val="9"/>
            <color indexed="81"/>
            <rFont val="Tahoma"/>
            <family val="2"/>
          </rPr>
          <t xml:space="preserve">
</t>
        </r>
      </text>
    </comment>
    <comment ref="D121" authorId="0" shapeId="0" xr:uid="{4850B434-D60F-458A-990A-983C4E14AEBB}">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Centros de madres
</t>
        </r>
      </text>
    </comment>
    <comment ref="E121" authorId="0" shapeId="0" xr:uid="{D6E56316-25E6-4007-AA96-E1F7EA3B561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Clubes deportivos
</t>
        </r>
        <r>
          <rPr>
            <sz val="9"/>
            <color indexed="81"/>
            <rFont val="Tahoma"/>
            <family val="2"/>
          </rPr>
          <t xml:space="preserve">
</t>
        </r>
      </text>
    </comment>
    <comment ref="F121" authorId="0" shapeId="0" xr:uid="{732A6E2D-FD0B-4C81-9B34-4352F9E07E17}">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Uniones comunales de adultos mayores
</t>
        </r>
        <r>
          <rPr>
            <sz val="9"/>
            <color indexed="81"/>
            <rFont val="Tahoma"/>
            <family val="2"/>
          </rPr>
          <t xml:space="preserve">
</t>
        </r>
      </text>
    </comment>
    <comment ref="G121" authorId="0" shapeId="0" xr:uid="{B723F572-7BD2-47F1-AF93-A9D8AD8647B1}">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Junta de vecinos
</t>
        </r>
        <r>
          <rPr>
            <sz val="9"/>
            <color indexed="81"/>
            <rFont val="Tahoma"/>
            <family val="2"/>
          </rPr>
          <t xml:space="preserve">
</t>
        </r>
      </text>
    </comment>
    <comment ref="H121" authorId="3" shapeId="0" xr:uid="{56F49E5F-DE57-42C8-9778-E2F531CE4DAE}">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Organizaciones informales
</t>
        </r>
        <r>
          <rPr>
            <sz val="9"/>
            <color indexed="81"/>
            <rFont val="Tahoma"/>
            <family val="2"/>
          </rPr>
          <t xml:space="preserve">
</t>
        </r>
      </text>
    </comment>
    <comment ref="I121" authorId="0" shapeId="0" xr:uid="{6ED9A839-7EF2-4269-B20E-02719E58FE6B}">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Otras organizaciones formales
</t>
        </r>
        <r>
          <rPr>
            <sz val="9"/>
            <color indexed="81"/>
            <rFont val="Tahoma"/>
            <family val="2"/>
          </rPr>
          <t xml:space="preserve">
</t>
        </r>
      </text>
    </comment>
    <comment ref="B122" authorId="3" shapeId="0" xr:uid="{0029A7A9-CACE-48C5-B3A5-CFB2F7EAF491}">
      <text>
        <r>
          <rPr>
            <sz val="9"/>
            <color indexed="81"/>
            <rFont val="Tahoma"/>
            <family val="2"/>
          </rPr>
          <t xml:space="preserve">Es la Sumatoria de todas la Actividades según </t>
        </r>
        <r>
          <rPr>
            <b/>
            <sz val="9"/>
            <color indexed="81"/>
            <rFont val="Tahoma"/>
            <family val="2"/>
          </rPr>
          <t>Organización con líderes comunitarios programa más A.M autovalentes</t>
        </r>
      </text>
    </comment>
    <comment ref="C122" authorId="0" shapeId="0" xr:uid="{D7112AA4-2AD8-4835-9376-5894A53FD79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Organización con líderes comunitarios programa más A.M autovalentes - Clubes de adultos mayores
</t>
        </r>
        <r>
          <rPr>
            <sz val="9"/>
            <color indexed="81"/>
            <rFont val="Tahoma"/>
            <family val="2"/>
          </rPr>
          <t xml:space="preserve">
</t>
        </r>
      </text>
    </comment>
    <comment ref="D122" authorId="0" shapeId="0" xr:uid="{E4713EAE-1556-465B-A3E6-EEEB662D8E0A}">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Centros de madres
</t>
        </r>
      </text>
    </comment>
    <comment ref="E122" authorId="0" shapeId="0" xr:uid="{5229D83A-90CF-4FB1-900D-20D0E9BD5D17}">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Clubes deportivos</t>
        </r>
        <r>
          <rPr>
            <sz val="9"/>
            <color indexed="81"/>
            <rFont val="Tahoma"/>
            <family val="2"/>
          </rPr>
          <t xml:space="preserve">
</t>
        </r>
      </text>
    </comment>
    <comment ref="F122" authorId="0" shapeId="0" xr:uid="{EA0E762C-4FE5-447D-8BE4-384D1B1D241C}">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Uniones comunales de adultos mayores
</t>
        </r>
        <r>
          <rPr>
            <sz val="9"/>
            <color indexed="81"/>
            <rFont val="Tahoma"/>
            <family val="2"/>
          </rPr>
          <t xml:space="preserve">
</t>
        </r>
      </text>
    </comment>
    <comment ref="G122" authorId="0" shapeId="0" xr:uid="{84EBD128-F54C-44F7-A605-F20ADEF7A2AC}">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Junta de vecinos
</t>
        </r>
        <r>
          <rPr>
            <sz val="9"/>
            <color indexed="81"/>
            <rFont val="Tahoma"/>
            <family val="2"/>
          </rPr>
          <t xml:space="preserve">
</t>
        </r>
      </text>
    </comment>
    <comment ref="H122" authorId="0" shapeId="0" xr:uid="{A1A739EE-FED6-4D54-8913-C9E4634BB0D1}">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Organizaciones informales</t>
        </r>
        <r>
          <rPr>
            <sz val="9"/>
            <color indexed="81"/>
            <rFont val="Tahoma"/>
            <family val="2"/>
          </rPr>
          <t xml:space="preserve">
</t>
        </r>
        <r>
          <rPr>
            <sz val="9"/>
            <color indexed="81"/>
            <rFont val="Tahoma"/>
            <family val="2"/>
          </rPr>
          <t xml:space="preserve">
</t>
        </r>
      </text>
    </comment>
    <comment ref="I122" authorId="0" shapeId="0" xr:uid="{42D6CFDA-FCC7-4821-8B11-A157C722F102}">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Otras organizaciones formales
</t>
        </r>
      </text>
    </comment>
    <comment ref="B126" authorId="3" shapeId="0" xr:uid="{7F8D4804-DE06-46A9-A231-76DD04554721}">
      <text>
        <r>
          <rPr>
            <sz val="9"/>
            <color indexed="81"/>
            <rFont val="Tahoma"/>
            <family val="2"/>
          </rPr>
          <t>Es la Sumatoria de todas la Actividades según</t>
        </r>
        <r>
          <rPr>
            <b/>
            <sz val="9"/>
            <color indexed="81"/>
            <rFont val="Tahoma"/>
            <family val="2"/>
          </rPr>
          <t xml:space="preserve"> Servicios locales con oferta programatica para A.M
</t>
        </r>
        <r>
          <rPr>
            <sz val="9"/>
            <color indexed="81"/>
            <rFont val="Tahoma"/>
            <family val="2"/>
          </rPr>
          <t xml:space="preserve">
</t>
        </r>
      </text>
    </comment>
    <comment ref="C126" authorId="0" shapeId="0" xr:uid="{FD2FE1FA-AE5E-4BB0-9BD9-FB5E9C2A252A}">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personas mayores
</t>
        </r>
        <r>
          <rPr>
            <sz val="9"/>
            <color indexed="81"/>
            <rFont val="Tahoma"/>
            <family val="2"/>
          </rPr>
          <t xml:space="preserve">
</t>
        </r>
      </text>
    </comment>
    <comment ref="D126" authorId="0" shapeId="0" xr:uid="{700956F6-34E9-4ED7-855A-FB6EB5D56DA8}">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atención social
</t>
        </r>
        <r>
          <rPr>
            <sz val="9"/>
            <color indexed="81"/>
            <rFont val="Tahoma"/>
            <family val="2"/>
          </rPr>
          <t xml:space="preserve">
</t>
        </r>
      </text>
    </comment>
    <comment ref="E126" authorId="0" shapeId="0" xr:uid="{6D71AFAE-1BEB-40B0-B22A-1886C1BF147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deportes
</t>
        </r>
        <r>
          <rPr>
            <sz val="9"/>
            <color indexed="81"/>
            <rFont val="Tahoma"/>
            <family val="2"/>
          </rPr>
          <t xml:space="preserve">
</t>
        </r>
      </text>
    </comment>
    <comment ref="F126" authorId="0" shapeId="0" xr:uid="{7E86ACC6-F9F2-44A3-988D-F7558AB8A8E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turismo
</t>
        </r>
        <r>
          <rPr>
            <sz val="9"/>
            <color indexed="81"/>
            <rFont val="Tahoma"/>
            <family val="2"/>
          </rPr>
          <t xml:space="preserve">
</t>
        </r>
      </text>
    </comment>
    <comment ref="G126" authorId="0" shapeId="0" xr:uid="{69A0A3DB-FAB1-400B-97AD-BED8B7366275}">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educación
</t>
        </r>
      </text>
    </comment>
    <comment ref="H126" authorId="0" shapeId="0" xr:uid="{BD0247A5-5029-4203-B261-7E4D0E95C9B7}">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Biblioteca municipal</t>
        </r>
        <r>
          <rPr>
            <sz val="9"/>
            <color indexed="81"/>
            <rFont val="Tahoma"/>
            <family val="2"/>
          </rPr>
          <t xml:space="preserve">
</t>
        </r>
      </text>
    </comment>
    <comment ref="I126" authorId="0" shapeId="0" xr:uid="{5111720F-4065-4A3B-AE61-1F8FC7AC49E1}">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Cultura Municipal
</t>
        </r>
        <r>
          <rPr>
            <sz val="9"/>
            <color indexed="81"/>
            <rFont val="Tahoma"/>
            <family val="2"/>
          </rPr>
          <t xml:space="preserve">
</t>
        </r>
      </text>
    </comment>
    <comment ref="J126" authorId="0" shapeId="0" xr:uid="{6DF1FD79-CF99-4FCC-95D4-652E8DC7090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Otras unidades municipales
</t>
        </r>
        <r>
          <rPr>
            <sz val="9"/>
            <color indexed="81"/>
            <rFont val="Tahoma"/>
            <family val="2"/>
          </rPr>
          <t xml:space="preserve">
</t>
        </r>
      </text>
    </comment>
    <comment ref="K126" authorId="0" shapeId="0" xr:uid="{60AC0300-EA85-4122-A0C6-AA23AF6E64E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Escuelas o colegios</t>
        </r>
        <r>
          <rPr>
            <sz val="9"/>
            <color indexed="81"/>
            <rFont val="Tahoma"/>
            <family val="2"/>
          </rPr>
          <t xml:space="preserve">
</t>
        </r>
      </text>
    </comment>
    <comment ref="L126" authorId="0" shapeId="0" xr:uid="{DC2F0487-6186-4CB8-95D3-0548D9B39BE9}">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Universidades</t>
        </r>
        <r>
          <rPr>
            <sz val="9"/>
            <color indexed="81"/>
            <rFont val="Tahoma"/>
            <family val="2"/>
          </rPr>
          <t xml:space="preserve">
</t>
        </r>
      </text>
    </comment>
    <comment ref="M126" authorId="0" shapeId="0" xr:uid="{E06193EF-BA11-4E8B-997C-D58F4869D3C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Otras unidades externas al municipio</t>
        </r>
        <r>
          <rPr>
            <sz val="9"/>
            <color indexed="81"/>
            <rFont val="Tahoma"/>
            <family val="2"/>
          </rPr>
          <t xml:space="preserve">
</t>
        </r>
      </text>
    </comment>
    <comment ref="B127" authorId="3" shapeId="0" xr:uid="{D2C49601-B729-4EBC-BFA9-ACB07C80038B}">
      <text>
        <r>
          <rPr>
            <sz val="9"/>
            <color indexed="81"/>
            <rFont val="Tahoma"/>
            <family val="2"/>
          </rPr>
          <t>Es la Sumatoria de todas la Actividades según</t>
        </r>
        <r>
          <rPr>
            <b/>
            <sz val="9"/>
            <color indexed="81"/>
            <rFont val="Tahoma"/>
            <family val="2"/>
          </rPr>
          <t xml:space="preserve"> 
Servicios locales para el fomento del autocuidado y estimulación</t>
        </r>
      </text>
    </comment>
    <comment ref="G127" authorId="0" shapeId="0" xr:uid="{707C5FBD-7AE8-48BB-BD15-378A1885299B}">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educación
</t>
        </r>
        <r>
          <rPr>
            <sz val="9"/>
            <color indexed="81"/>
            <rFont val="Tahoma"/>
            <family val="2"/>
          </rPr>
          <t xml:space="preserve">
</t>
        </r>
      </text>
    </comment>
    <comment ref="J127" authorId="0" shapeId="0" xr:uid="{173C6B17-A75A-4AD6-A330-1A020D4CA793}">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Otras unidades municipales</t>
        </r>
        <r>
          <rPr>
            <sz val="9"/>
            <color indexed="81"/>
            <rFont val="Tahoma"/>
            <family val="2"/>
          </rPr>
          <t xml:space="preserve">
</t>
        </r>
      </text>
    </comment>
    <comment ref="M127" authorId="0" shapeId="0" xr:uid="{BD6E75B0-368C-43CD-A1B9-5A3ACC044B81}">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Otras unidades externas al municipio
</t>
        </r>
      </text>
    </comment>
    <comment ref="A128" authorId="2" shapeId="0" xr:uid="{45C8CA0C-22A4-41BB-A3E9-7ACD6520CBEB}">
      <text>
        <r>
          <rPr>
            <b/>
            <sz val="9"/>
            <color indexed="81"/>
            <rFont val="Tahoma"/>
            <family val="2"/>
          </rPr>
          <t>Corresponde a las personas que ingresan en la atención primaria a educación grupal de madres en 
periodo de amamantamiento, enfocados en la temática de lactancia materna. Se registra el número 
de sesiones de la temática por tramo de edad de los lactantes.
En el caso que se realice esta actividad grupal, con distintos tramos de edades, se debe considerar 
el tramo etario que predomine al grupo para el registro de la sesión.</t>
        </r>
      </text>
    </comment>
    <comment ref="G129" authorId="2" shapeId="0" xr:uid="{052ED1C2-C66E-4580-843F-74E2637292A4}">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H129" authorId="2" shapeId="0" xr:uid="{0109D806-4BE8-49C0-AB74-500F7646B1DE}">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131" authorId="2" shapeId="0" xr:uid="{D94BFCA7-2712-4EEB-BAFF-1B9E1824CAA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 Taller de lactancia materna en APS a menores de un año"
Además de marcar con un ticket el Check Box Asiste.</t>
        </r>
        <r>
          <rPr>
            <sz val="9"/>
            <color indexed="81"/>
            <rFont val="Tahoma"/>
            <family val="2"/>
          </rPr>
          <t xml:space="preserve">
</t>
        </r>
      </text>
    </comment>
    <comment ref="A132" authorId="2" shapeId="0" xr:uid="{549F940A-F001-45FA-9D7B-9EE33B67EF9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de lactancia materna en APS a menores de un año"</t>
        </r>
        <r>
          <rPr>
            <sz val="9"/>
            <color indexed="81"/>
            <rFont val="Tahoma"/>
            <family val="2"/>
          </rPr>
          <t xml:space="preserve">
</t>
        </r>
        <r>
          <rPr>
            <b/>
            <sz val="9"/>
            <color indexed="81"/>
            <rFont val="Tahoma"/>
            <family val="2"/>
          </rPr>
          <t>Además de marcar con un ticket el Check Box Asiste.</t>
        </r>
      </text>
    </comment>
    <comment ref="A134" authorId="2" shapeId="0" xr:uid="{0874F643-0F7F-4EB2-A402-1036E89A766B}">
      <text>
        <r>
          <rPr>
            <sz val="9"/>
            <color indexed="81"/>
            <rFont val="Tahoma"/>
            <family val="2"/>
          </rPr>
          <t xml:space="preserve">En esta sección se registran el </t>
        </r>
        <r>
          <rPr>
            <b/>
            <sz val="9"/>
            <color indexed="81"/>
            <rFont val="Tahoma"/>
            <family val="2"/>
          </rPr>
          <t>número de intervenciones individuales</t>
        </r>
        <r>
          <rPr>
            <sz val="9"/>
            <color indexed="81"/>
            <rFont val="Tahoma"/>
            <family val="2"/>
          </rPr>
          <t xml:space="preserve"> realizadas en el periodo a 
personas que se les aplicó tamizaje para la detección de problemas de salud mental.
Las intervenciones deben ser registradas según tipo de intervención (consejería o referencia 
asistida), según clasificación de riesgo de salud mental, desagregada por edad y sexo de las personas 
que recibieron la intervención
</t>
        </r>
        <r>
          <rPr>
            <b/>
            <sz val="9"/>
            <color indexed="81"/>
            <rFont val="Tahoma"/>
            <family val="2"/>
          </rPr>
          <t>Regla de consistencia</t>
        </r>
        <r>
          <rPr>
            <sz val="9"/>
            <color indexed="81"/>
            <rFont val="Tahoma"/>
            <family val="2"/>
          </rPr>
          <t>: El número de Consejerías debe coincidir con la suma de Resultados de Evaluación de Riesgos de la sección E del REM A-03</t>
        </r>
      </text>
    </comment>
    <comment ref="C136" authorId="2" shapeId="0" xr:uid="{7259DA57-A0B9-4BAB-BCBC-2D618126AC65}">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t>
        </r>
      </text>
    </comment>
    <comment ref="C137" authorId="2" shapeId="0" xr:uid="{4A20DC67-5B93-43DE-A9CB-290F4D331C87}">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t>
        </r>
      </text>
    </comment>
    <comment ref="C138" authorId="2" shapeId="0" xr:uid="{40032934-6007-485C-A059-4ED4ED9B17FA}">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text>
    </comment>
    <comment ref="C139" authorId="2" shapeId="0" xr:uid="{2C888AE8-F043-4297-93CF-147DCA2FE59A}">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text>
    </comment>
    <comment ref="C140" authorId="2" shapeId="0" xr:uid="{A3929CC2-BC75-456E-80C8-D64A282D604A}">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text>
    </comment>
    <comment ref="C141" authorId="2" shapeId="0" xr:uid="{C7295E51-490E-4062-8682-5F860820525D}">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text>
    </comment>
    <comment ref="C142" authorId="2" shapeId="0" xr:uid="{6CAC472E-4E6A-4391-8476-18C5262F12FA}">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t>
        </r>
      </text>
    </comment>
    <comment ref="C143" authorId="2" shapeId="0" xr:uid="{791CA911-07C5-4F18-8C1C-BAE420F8775A}">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text>
    </comment>
    <comment ref="C144" authorId="2" shapeId="0" xr:uid="{6CDABAE1-FC9B-4086-930A-39838A952542}">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t>
        </r>
      </text>
    </comment>
    <comment ref="C145" authorId="2" shapeId="0" xr:uid="{A72A96A4-76A4-4F42-9C7F-861674AA2069}">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t>
        </r>
      </text>
    </comment>
    <comment ref="C146" authorId="2" shapeId="0" xr:uid="{E55D39F6-EB39-4709-A571-D6F9753E2CE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text>
    </comment>
    <comment ref="C147" authorId="2" shapeId="0" xr:uid="{58A99890-A298-4C9B-9EEF-73B67483D434}">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text>
    </comment>
    <comment ref="C148" authorId="2" shapeId="0" xr:uid="{FD98B57D-7789-4A7D-94A8-83962F9B026E}">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text>
    </comment>
    <comment ref="C149" authorId="2" shapeId="0" xr:uid="{020111CD-077F-4212-A4DC-C155482E4C54}">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text>
    </comment>
    <comment ref="C150" authorId="2" shapeId="0" xr:uid="{3D3D5623-6546-4502-96DB-EDCF2109F8AE}">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t>
        </r>
      </text>
    </comment>
    <comment ref="C151" authorId="2" shapeId="0" xr:uid="{EE0B8E64-3943-4337-8026-2EF291A4AB62}">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text>
    </comment>
    <comment ref="D154" authorId="5" shapeId="0" xr:uid="{E008B664-1D54-424C-9C93-E95188E6726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55" authorId="5" shapeId="0" xr:uid="{68478A5C-DE93-40F2-A722-B56629F44E0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6" authorId="5" shapeId="0" xr:uid="{F29FDF04-804D-4C8C-9847-FC4C5D72C28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7" authorId="5" shapeId="0" xr:uid="{7818D99F-74D8-461A-801F-D90465989D3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text>
    </comment>
    <comment ref="D158" authorId="6" shapeId="0" xr:uid="{C8877B73-7F2D-4EE0-A531-FAC0DDC9191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59" authorId="5" shapeId="0" xr:uid="{D56B232D-5817-4C7D-A13B-6DF8F83A5F4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0" authorId="5" shapeId="0" xr:uid="{B3C08671-4067-4554-925C-541734939EE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1" authorId="5" shapeId="0" xr:uid="{EA0CE64B-A1BE-493E-9961-1021F818205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2" authorId="5" shapeId="0" xr:uid="{1BAD1048-845B-4CA0-8097-CE65B79085F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3" authorId="5" shapeId="0" xr:uid="{B3E0811D-D312-47F5-9C5B-15438DDD5F8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4" authorId="5" shapeId="0" xr:uid="{D18D1E68-AEA3-4B93-9053-C60573C14BF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5" authorId="5" shapeId="0" xr:uid="{36867B1B-A697-4DCC-ACDB-1DBB1421671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6" authorId="3" shapeId="0" xr:uid="{26952BC2-C466-42DC-9AD8-525B358B058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167" authorId="5" shapeId="0" xr:uid="{6EF1C26A-A307-4509-8DC1-82D8CD96173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168" authorId="8" shapeId="0" xr:uid="{48413362-DD4E-4714-B243-ADAAC7918BB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9" authorId="8" shapeId="0" xr:uid="{382A75E1-CC0A-4EDC-B570-D93114F8834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0" authorId="8" shapeId="0" xr:uid="{D3CED3F7-8E55-44B6-8263-BB04D6ADCB6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1" authorId="5" shapeId="0" xr:uid="{65EE0B5D-779B-45D9-A7C1-7434DB7B4C1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172" authorId="5" shapeId="0" xr:uid="{9E20EA36-58D0-4AE8-8E85-7F9B5288DEE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3" authorId="5" shapeId="0" xr:uid="{7B1ACAEF-20FD-42F5-978C-06E5498E4FF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4" authorId="5" shapeId="0" xr:uid="{0DF5C057-7982-443B-99AB-05E0BF81232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5" authorId="1" shapeId="0" xr:uid="{8846CF33-6DFE-480B-AD78-288DC0A50C8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176" authorId="1" shapeId="0" xr:uid="{E1CF4DDB-B793-45A0-BB7D-5FC7CF873F3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177" authorId="5" shapeId="0" xr:uid="{0A0D2184-4F36-408D-A98D-47070B14393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8" authorId="5" shapeId="0" xr:uid="{5C627B4D-5650-419A-A632-EB257B32761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9" authorId="5" shapeId="0" xr:uid="{D9C2406A-F163-4C1A-B8A4-23B8A686874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180" authorId="5" shapeId="0" xr:uid="{61646914-3DD1-4DEB-A800-8234468313E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1" authorId="5" shapeId="0" xr:uid="{47A3F5C4-2E5E-45ED-B8F7-F86EC0D9A59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2" authorId="5" shapeId="0" xr:uid="{D8FBE927-45B6-4C9B-BA17-E2B8052646A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3" authorId="5" shapeId="0" xr:uid="{5162F53A-58D7-4C7B-BD97-C8ED725C9B9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4" authorId="8" shapeId="0" xr:uid="{CBB38027-C3D3-41C1-BB98-6105DE5E3C6D}">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185" authorId="6" shapeId="0" xr:uid="{1AB59C75-8A5B-4077-BCE8-AB588536162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B191" authorId="2" shapeId="0" xr:uid="{64AB2BC5-1CA9-4CA7-99EE-F005536770C3}">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ó Modulo Atención/</t>
        </r>
        <r>
          <rPr>
            <b/>
            <sz val="9"/>
            <color indexed="81"/>
            <rFont val="Tahoma"/>
            <family val="2"/>
          </rPr>
          <t xml:space="preserve">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Educación para programa de salud cardiovascular" </t>
        </r>
        <r>
          <rPr>
            <sz val="9"/>
            <color indexed="81"/>
            <rFont val="Tahoma"/>
            <family val="2"/>
          </rPr>
          <t xml:space="preserve">
</t>
        </r>
      </text>
    </comment>
    <comment ref="B192" authorId="2" shapeId="0" xr:uid="{2AA0EAC9-A4B7-43AD-A589-577276E079B8}">
      <text>
        <r>
          <rPr>
            <sz val="9"/>
            <color indexed="81"/>
            <rFont val="Tahoma"/>
            <family val="2"/>
          </rPr>
          <t xml:space="preserve">Este dato aparecerá luego que en la atención registrada en módulo Box/Pacientes citados ó Modulo Atención/Registro Atención Individual. 
Estamento Enfermera/o registre la actividad:
</t>
        </r>
        <r>
          <rPr>
            <b/>
            <sz val="9"/>
            <color indexed="81"/>
            <rFont val="Tahoma"/>
            <family val="2"/>
          </rPr>
          <t xml:space="preserve">" Educación para programa de salud cardiovascular" </t>
        </r>
        <r>
          <rPr>
            <sz val="9"/>
            <color indexed="81"/>
            <rFont val="Tahoma"/>
            <family val="2"/>
          </rPr>
          <t xml:space="preserve">
</t>
        </r>
      </text>
    </comment>
    <comment ref="B193" authorId="2" shapeId="0" xr:uid="{9ECAD0D5-76C6-4CA2-8B73-D122F5CAE5E8}">
      <text>
        <r>
          <rPr>
            <sz val="9"/>
            <color indexed="81"/>
            <rFont val="Tahoma"/>
            <family val="2"/>
          </rPr>
          <t>Este dato aparecerá luego que en la atención registrada en módulo Box/Pacientes citados ó Modulo Atención/Registro Atención Individual. 
Estamento Nutricionista registre la actividad:</t>
        </r>
        <r>
          <rPr>
            <b/>
            <sz val="9"/>
            <color indexed="81"/>
            <rFont val="Tahoma"/>
            <family val="2"/>
          </rPr>
          <t xml:space="preserve">
" Educación para programa de salud cardiovascular" </t>
        </r>
        <r>
          <rPr>
            <sz val="9"/>
            <color indexed="81"/>
            <rFont val="Tahoma"/>
            <family val="2"/>
          </rPr>
          <t xml:space="preserve">
</t>
        </r>
      </text>
    </comment>
    <comment ref="B194" authorId="2" shapeId="0" xr:uid="{8DB9E122-3D86-49A3-AEBA-55F4E0D7C15C}">
      <text>
        <r>
          <rPr>
            <sz val="9"/>
            <color indexed="81"/>
            <rFont val="Tahoma"/>
            <family val="2"/>
          </rPr>
          <t>Este dato aparecerá luego que en la atención registrada en módulo Box/Pacientes citados ó Modulo Atención/Registro Atención Individual. 
Estamento Podologo Clinico registre la actividad:</t>
        </r>
        <r>
          <rPr>
            <b/>
            <sz val="9"/>
            <color indexed="81"/>
            <rFont val="Tahoma"/>
            <family val="2"/>
          </rPr>
          <t xml:space="preserve">
" Educación para programa de salud cardiovascular" </t>
        </r>
      </text>
    </comment>
    <comment ref="B195" authorId="2" shapeId="0" xr:uid="{C38ED447-BBB9-4F25-8317-44FBF400CF9D}">
      <text>
        <r>
          <rPr>
            <sz val="9"/>
            <color indexed="81"/>
            <rFont val="Tahoma"/>
            <family val="2"/>
          </rPr>
          <t>Este dato aparecerá luego que en la atención registrada en módulo Box/Pacientes citados ó Modulo Atención/Registro Atención Individual. 
Estamento Técnico Paramédico registre la actividad:</t>
        </r>
        <r>
          <rPr>
            <b/>
            <sz val="9"/>
            <color indexed="81"/>
            <rFont val="Tahoma"/>
            <family val="2"/>
          </rPr>
          <t xml:space="preserve">
" Educación para programa de salud cardiovascular" </t>
        </r>
        <r>
          <rPr>
            <sz val="9"/>
            <color indexed="81"/>
            <rFont val="Tahoma"/>
            <family val="2"/>
          </rPr>
          <t xml:space="preserve">
</t>
        </r>
      </text>
    </comment>
    <comment ref="B196" authorId="2" shapeId="0" xr:uid="{8A666652-EE20-46D8-A14C-F40A7B7D9F80}">
      <text>
        <r>
          <rPr>
            <sz val="9"/>
            <color indexed="81"/>
            <rFont val="Tahoma"/>
            <family val="2"/>
          </rPr>
          <t xml:space="preserve">Este dato aparecerá luego que en la atención registrada en módulo Box/Pacientes citados ó Modulo Atención/Registro Atención Individual. 
Todos los otros estamentos que no esten en listado registre la actividad:
</t>
        </r>
        <r>
          <rPr>
            <b/>
            <sz val="9"/>
            <color indexed="81"/>
            <rFont val="Tahoma"/>
            <family val="2"/>
          </rPr>
          <t xml:space="preserve">" Educación para programa de salud cardiovascular" </t>
        </r>
        <r>
          <rPr>
            <sz val="9"/>
            <color indexed="81"/>
            <rFont val="Tahoma"/>
            <family val="2"/>
          </rPr>
          <t xml:space="preserve">
</t>
        </r>
      </text>
    </comment>
    <comment ref="B197" authorId="2" shapeId="0" xr:uid="{000C8701-4D22-41F9-AC67-4AA9D34F14E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para programa de salud cardiovascular - Grupal"
Además de marcar con un ticket el Check Box Asiste.</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Rene Munoz Lara</author>
    <author>Nicole Cisternas</author>
    <author>Lorena</author>
    <author>Natalia Arancibia</author>
    <author>John San Martin Retamal</author>
    <author>Alvaro Zavala</author>
    <author>Alexis Caceres Zapata</author>
    <author>Alexis Cáceres Zapata</author>
    <author>Andrea Gonzalez</author>
  </authors>
  <commentList>
    <comment ref="AQ10" authorId="0" shapeId="0" xr:uid="{441D7C64-AB33-42C3-98FC-732C7930ED7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y/o en el </t>
        </r>
        <r>
          <rPr>
            <b/>
            <sz val="9"/>
            <color indexed="81"/>
            <rFont val="Tahoma"/>
            <family val="2"/>
          </rPr>
          <t>Módulo Box, Pacientes Citados</t>
        </r>
        <r>
          <rPr>
            <sz val="9"/>
            <color indexed="81"/>
            <rFont val="Tahoma"/>
            <family val="2"/>
          </rPr>
          <t xml:space="preserve">, se registre una </t>
        </r>
        <r>
          <rPr>
            <b/>
            <sz val="9"/>
            <color indexed="81"/>
            <rFont val="Tahoma"/>
            <family val="2"/>
          </rPr>
          <t>discapacidad</t>
        </r>
        <r>
          <rPr>
            <sz val="9"/>
            <color indexed="81"/>
            <rFont val="Tahoma"/>
            <family val="2"/>
          </rPr>
          <t xml:space="preserve"> del paciente</t>
        </r>
        <r>
          <rPr>
            <sz val="9"/>
            <color indexed="81"/>
            <rFont val="Tahoma"/>
            <family val="2"/>
          </rPr>
          <t xml:space="preserve">
</t>
        </r>
      </text>
    </comment>
    <comment ref="AR10" authorId="1" shapeId="0" xr:uid="{E135B5BB-5A42-43BE-9B24-0682FFAF05E7}">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S10" authorId="1" shapeId="0" xr:uid="{A3845197-5BCB-4C80-98CB-09401F54AB7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3" authorId="2" shapeId="0" xr:uid="{82F7E904-0311-4952-A395-1EA992C61EC2}">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 xml:space="preserve">Ingreso </t>
        </r>
        <r>
          <rPr>
            <sz val="9"/>
            <color indexed="81"/>
            <rFont val="Tahoma"/>
            <family val="2"/>
          </rPr>
          <t>en campo</t>
        </r>
        <r>
          <rPr>
            <b/>
            <sz val="9"/>
            <color indexed="81"/>
            <rFont val="Tahoma"/>
            <family val="2"/>
          </rPr>
          <t xml:space="preserve"> Estado</t>
        </r>
        <r>
          <rPr>
            <sz val="9"/>
            <color indexed="81"/>
            <rFont val="Tahoma"/>
            <family val="2"/>
          </rPr>
          <t xml:space="preserve"> de la </t>
        </r>
        <r>
          <rPr>
            <b/>
            <sz val="9"/>
            <color indexed="81"/>
            <rFont val="Tahoma"/>
            <family val="2"/>
          </rPr>
          <t xml:space="preserve">Sección "Plan de Tratamiento Integral" y </t>
        </r>
        <r>
          <rPr>
            <sz val="9"/>
            <color indexed="81"/>
            <rFont val="Tahoma"/>
            <family val="2"/>
          </rPr>
          <t xml:space="preserve">Tener registrado un </t>
        </r>
        <r>
          <rPr>
            <b/>
            <sz val="9"/>
            <color indexed="81"/>
            <rFont val="Tahoma"/>
            <family val="2"/>
          </rPr>
          <t xml:space="preserve">Problema de Salud </t>
        </r>
        <r>
          <rPr>
            <sz val="9"/>
            <color indexed="81"/>
            <rFont val="Tahoma"/>
            <family val="2"/>
          </rPr>
          <t xml:space="preserve"> con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
y Además tener registrado un </t>
        </r>
        <r>
          <rPr>
            <b/>
            <sz val="9"/>
            <color indexed="81"/>
            <rFont val="Tahoma"/>
            <family val="2"/>
          </rPr>
          <t xml:space="preserve">Tipo de Estrategia
- Rehabilitación Infantil
- Rehabilitación Base Comunitaria (RBC)
- Rehabilitación Integral (RI)
- Rehabilitación Rural (RR)
</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A14" authorId="2" shapeId="0" xr:uid="{AA8DD0A7-64BC-4A6C-AD61-FB1CAE84AC65}">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5" authorId="2" shapeId="0" xr:uid="{869E198F-8E93-4007-B92C-D3825C52B63C}">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 (PTI) con Objetivos para el Trabajo"</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6" authorId="2" shapeId="0" xr:uid="{5CE70828-C0C2-444E-9C73-E96D11846D1B}">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 Tiene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7" authorId="0" shapeId="0" xr:uid="{3D824F5C-C620-4B3B-9F2C-3D5C09BF30DC}">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t>
        </r>
        <r>
          <rPr>
            <b/>
            <sz val="9"/>
            <color indexed="81"/>
            <rFont val="Tahoma"/>
            <family val="2"/>
          </rPr>
          <t xml:space="preserve"> "Plan de Tratamiento Integral"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Reingreso</t>
        </r>
        <r>
          <rPr>
            <sz val="9"/>
            <color indexed="81"/>
            <rFont val="Tahoma"/>
            <family val="2"/>
          </rPr>
          <t xml:space="preserve"> en el campo estado.
y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8" authorId="2" shapeId="0" xr:uid="{69D07EF7-646E-4C8E-AF98-1FFE311EF40D}">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"PTI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9" authorId="3" shapeId="0" xr:uid="{22B6E507-1315-45BE-8A09-32EDBC205C12}">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 xml:space="preserve">Control en Sala de Rehabilitación Física e Integral
</t>
        </r>
        <r>
          <rPr>
            <sz val="9"/>
            <color indexed="81"/>
            <rFont val="Tahoma"/>
            <family val="2"/>
          </rPr>
          <t xml:space="preserve">En la patologia correspondiente marcar   </t>
        </r>
        <r>
          <rPr>
            <b/>
            <sz val="9"/>
            <color indexed="81"/>
            <rFont val="Tahoma"/>
            <family val="2"/>
          </rPr>
          <t xml:space="preserve">"Egreso por alta", o Egreso por abandono, o Egreso por Fallecimiento, o Egreso Pre Laboral, o Egreso por otros motivos, o Egreso PTI cuidador.
y
</t>
        </r>
        <r>
          <rPr>
            <sz val="9"/>
            <color indexed="81"/>
            <rFont val="Tahoma"/>
            <family val="2"/>
          </rPr>
          <t xml:space="preserve">Tener registrado un </t>
        </r>
        <r>
          <rPr>
            <b/>
            <sz val="9"/>
            <color indexed="81"/>
            <rFont val="Tahoma"/>
            <family val="2"/>
          </rPr>
          <t xml:space="preserve">Tipo de Estrategia.
Este dato corresponde al total de personas que dejan de controlarse en el Programa de
Rehabilitación Integral.
</t>
        </r>
        <r>
          <rPr>
            <sz val="9"/>
            <color indexed="81"/>
            <rFont val="Tahoma"/>
            <family val="2"/>
          </rPr>
          <t>Tipo de Establecimiento
Cesfam,Cgu,Cgr,Crs,Cdt,Psr,Cosam, Cecosf y Hospitales comunitarios.</t>
        </r>
      </text>
    </comment>
    <comment ref="A20" authorId="3" shapeId="0" xr:uid="{861A7B5C-F3EB-4C0A-B812-CB7CCA83B8B3}">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o desde</t>
        </r>
        <r>
          <rPr>
            <b/>
            <sz val="9"/>
            <color indexed="81"/>
            <rFont val="Tahoma"/>
            <family val="2"/>
          </rPr>
          <t xml:space="preserve"> 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1" authorId="3" shapeId="0" xr:uid="{7F1DB3E9-860B-4FAA-8284-B7E644EFFFDB}">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Abandono"</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2" authorId="3" shapeId="0" xr:uid="{4BA7F22A-D830-45B4-8D62-61AB6F697E0E}">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En el  Formulario</t>
        </r>
        <r>
          <rPr>
            <b/>
            <sz val="9"/>
            <color indexed="81"/>
            <rFont val="Tahoma"/>
            <family val="2"/>
          </rPr>
          <t xml:space="preserve"> Control en Sala de Rehabilitación Física e Integral
</t>
        </r>
        <r>
          <rPr>
            <sz val="9"/>
            <color indexed="81"/>
            <rFont val="Tahoma"/>
            <family val="2"/>
          </rPr>
          <t>En la patologia correspondiente marcar</t>
        </r>
        <r>
          <rPr>
            <b/>
            <sz val="9"/>
            <color indexed="81"/>
            <rFont val="Tahoma"/>
            <family val="2"/>
          </rPr>
          <t xml:space="preserve"> "Egreso por fallecimiento"
y
</t>
        </r>
        <r>
          <rPr>
            <sz val="9"/>
            <color indexed="81"/>
            <rFont val="Tahoma"/>
            <family val="2"/>
          </rPr>
          <t>Tener registrado un Tipo</t>
        </r>
        <r>
          <rPr>
            <b/>
            <sz val="9"/>
            <color indexed="81"/>
            <rFont val="Tahoma"/>
            <family val="2"/>
          </rPr>
          <t xml:space="preserve"> de Estrategia
</t>
        </r>
        <r>
          <rPr>
            <sz val="9"/>
            <color indexed="81"/>
            <rFont val="Tahoma"/>
            <family val="2"/>
          </rPr>
          <t>Tipo de Establecimiento
Cesfam,Cgu,Cgr,Crs,Cdt,Psr,Cosam, Cecosf y Hospitales comunitarios.</t>
        </r>
      </text>
    </comment>
    <comment ref="A23" authorId="4" shapeId="0" xr:uid="{098B36F1-6080-4DEB-9844-6BFDCEA92D19}">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patologia correspondiente marcar "</t>
        </r>
        <r>
          <rPr>
            <b/>
            <sz val="9"/>
            <color indexed="81"/>
            <rFont val="Tahoma"/>
            <family val="2"/>
          </rPr>
          <t>Egreso por Otras Causas"</t>
        </r>
        <r>
          <rPr>
            <sz val="9"/>
            <color indexed="81"/>
            <rFont val="Tahoma"/>
            <family val="2"/>
          </rPr>
          <t xml:space="preserve">
y
Tener registrado un </t>
        </r>
        <r>
          <rPr>
            <b/>
            <sz val="9"/>
            <color indexed="81"/>
            <rFont val="Tahoma"/>
            <family val="2"/>
          </rPr>
          <t>Tipo de Estrategia</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24" authorId="3" shapeId="0" xr:uid="{1AAFFAD5-8448-43E1-AB52-2C9F1C94CE79}">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t>
        </r>
        <r>
          <rPr>
            <sz val="9"/>
            <color indexed="81"/>
            <rFont val="Tahoma"/>
            <family val="2"/>
          </rPr>
          <t xml:space="preserve">n,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 xml:space="preserve">"Egreso PTI cuidador" </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r>
          <rPr>
            <b/>
            <sz val="9"/>
            <color indexed="81"/>
            <rFont val="Tahoma"/>
            <family val="2"/>
          </rPr>
          <t xml:space="preserve">
</t>
        </r>
      </text>
    </comment>
    <comment ref="A29" authorId="5" shapeId="0" xr:uid="{9072E71C-7819-47D0-B82D-3091E6453216}">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Ingreso</t>
        </r>
        <r>
          <rPr>
            <sz val="9"/>
            <color indexed="81"/>
            <rFont val="Tahoma"/>
            <family val="2"/>
          </rPr>
          <t xml:space="preserve"> en campo </t>
        </r>
        <r>
          <rPr>
            <b/>
            <sz val="9"/>
            <color indexed="81"/>
            <rFont val="Tahoma"/>
            <family val="2"/>
          </rPr>
          <t>Estado</t>
        </r>
        <r>
          <rPr>
            <sz val="9"/>
            <color indexed="81"/>
            <rFont val="Tahoma"/>
            <family val="2"/>
          </rPr>
          <t xml:space="preserve"> de la Sección </t>
        </r>
        <r>
          <rPr>
            <b/>
            <sz val="9"/>
            <color indexed="81"/>
            <rFont val="Tahoma"/>
            <family val="2"/>
          </rPr>
          <t>"Plan de Tratamiento Integral"</t>
        </r>
        <r>
          <rPr>
            <sz val="9"/>
            <color indexed="81"/>
            <rFont val="Tahoma"/>
            <family val="2"/>
          </rPr>
          <t xml:space="preserve"> y Tener registrado un</t>
        </r>
        <r>
          <rPr>
            <b/>
            <sz val="9"/>
            <color indexed="81"/>
            <rFont val="Tahoma"/>
            <family val="2"/>
          </rPr>
          <t xml:space="preserve"> Problema de Salud </t>
        </r>
        <r>
          <rPr>
            <sz val="9"/>
            <color indexed="81"/>
            <rFont val="Tahoma"/>
            <family val="2"/>
          </rPr>
          <t xml:space="preserve"> con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y Además tener registrado un</t>
        </r>
        <r>
          <rPr>
            <b/>
            <sz val="9"/>
            <color indexed="81"/>
            <rFont val="Tahoma"/>
            <family val="2"/>
          </rPr>
          <t xml:space="preserve"> Tipo de Estrategia </t>
        </r>
        <r>
          <rPr>
            <sz val="9"/>
            <color indexed="81"/>
            <rFont val="Tahoma"/>
            <family val="2"/>
          </rPr>
          <t xml:space="preserve">
</t>
        </r>
        <r>
          <rPr>
            <b/>
            <sz val="9"/>
            <color indexed="81"/>
            <rFont val="Tahoma"/>
            <family val="2"/>
          </rPr>
          <t>- Rehabilitación Base Comunitaria (RBC)
- Rehabilitación Integral (RI)
- Rehabilitación Rural (RR)
- Rehabilitación Infantil</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B30" authorId="0" shapeId="0" xr:uid="{FCD00C81-FE16-4312-A84A-58D8BD4F0FE5}">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t>
        </r>
        <r>
          <rPr>
            <b/>
            <sz val="9"/>
            <color indexed="81"/>
            <rFont val="Tahoma"/>
            <family val="2"/>
          </rPr>
          <t xml:space="preserve"> 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Dolor Cervical Agudo</t>
        </r>
        <r>
          <rPr>
            <sz val="9"/>
            <color indexed="81"/>
            <rFont val="Tahoma"/>
            <family val="2"/>
          </rPr>
          <t xml:space="preserve">
En el campo  "</t>
        </r>
        <r>
          <rPr>
            <b/>
            <sz val="9"/>
            <color indexed="81"/>
            <rFont val="Tahoma"/>
            <family val="2"/>
          </rPr>
          <t>¿Presenta Dolor Cervical Agudo?</t>
        </r>
        <r>
          <rPr>
            <sz val="9"/>
            <color indexed="81"/>
            <rFont val="Tahoma"/>
            <family val="2"/>
          </rPr>
          <t xml:space="preserve"> " 
debe seleccionar "</t>
        </r>
        <r>
          <rPr>
            <b/>
            <sz val="9"/>
            <color indexed="81"/>
            <rFont val="Tahoma"/>
            <family val="2"/>
          </rPr>
          <t>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1" authorId="0" shapeId="0" xr:uid="{8E298B76-CC69-44B7-8D9C-3658528EC6A7}">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Dolor Lumbar Agudo</t>
        </r>
        <r>
          <rPr>
            <sz val="11"/>
            <color theme="1"/>
            <rFont val="Calibri"/>
            <family val="2"/>
            <scheme val="minor"/>
          </rPr>
          <t xml:space="preserve">
En el campo  </t>
        </r>
        <r>
          <rPr>
            <b/>
            <sz val="11"/>
            <color theme="1"/>
            <rFont val="Calibri"/>
            <family val="2"/>
            <scheme val="minor"/>
          </rPr>
          <t xml:space="preserve">"¿Presenta Dolor Lumbar Agudo?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2" authorId="0" shapeId="0" xr:uid="{AD9E41E0-817E-4CA6-B3D1-F1C020BA6B0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Hombro Doloroso Agudo</t>
        </r>
        <r>
          <rPr>
            <sz val="9"/>
            <color indexed="81"/>
            <rFont val="Tahoma"/>
            <family val="2"/>
          </rPr>
          <t xml:space="preserve">
En el campo  </t>
        </r>
        <r>
          <rPr>
            <b/>
            <sz val="9"/>
            <color indexed="81"/>
            <rFont val="Tahoma"/>
            <family val="2"/>
          </rPr>
          <t>"¿Presenta Hombro Doloroso Agudo? "</t>
        </r>
        <r>
          <rPr>
            <sz val="9"/>
            <color indexed="81"/>
            <rFont val="Tahoma"/>
            <family val="2"/>
          </rPr>
          <t xml:space="preserve"> 
debe seleccionar </t>
        </r>
        <r>
          <rPr>
            <b/>
            <sz val="9"/>
            <color indexed="81"/>
            <rFont val="Tahoma"/>
            <family val="2"/>
          </rPr>
          <t>"Si"</t>
        </r>
        <r>
          <rPr>
            <sz val="9"/>
            <color indexed="81"/>
            <rFont val="Tahoma"/>
            <family val="2"/>
          </rPr>
          <t>,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3" authorId="0" shapeId="0" xr:uid="{EF5347EA-E4CA-4CBB-A9C3-17F0FEAE4D7D}">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Otro Dolor Musculoesquelético Agudo</t>
        </r>
        <r>
          <rPr>
            <sz val="9"/>
            <color indexed="81"/>
            <rFont val="Tahoma"/>
            <family val="2"/>
          </rPr>
          <t xml:space="preserve">
En el campo  </t>
        </r>
        <r>
          <rPr>
            <b/>
            <sz val="9"/>
            <color indexed="81"/>
            <rFont val="Tahoma"/>
            <family val="2"/>
          </rPr>
          <t xml:space="preserve">"¿Presenta Otro Dolor Musculoesquelético Agudo?"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4" authorId="0" shapeId="0" xr:uid="{2A604B37-483B-48DC-A9D0-812635BF682F}">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Artrosis de Rodilla y Cadera</t>
        </r>
        <r>
          <rPr>
            <sz val="9"/>
            <color indexed="81"/>
            <rFont val="Tahoma"/>
            <family val="2"/>
          </rPr>
          <t xml:space="preserve">
En el campo </t>
        </r>
        <r>
          <rPr>
            <b/>
            <sz val="9"/>
            <color indexed="81"/>
            <rFont val="Tahoma"/>
            <family val="2"/>
          </rPr>
          <t xml:space="preserve"> "¿Presenta Artrosis de Rodilla y Cadera?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5" authorId="0" shapeId="0" xr:uid="{3E1B29B3-DBCE-4C41-99E7-D7774A526AD8}">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Artritis Reumatoidea</t>
        </r>
        <r>
          <rPr>
            <sz val="9"/>
            <color indexed="81"/>
            <rFont val="Tahoma"/>
            <family val="2"/>
          </rPr>
          <t xml:space="preserve">
En el campo  </t>
        </r>
        <r>
          <rPr>
            <b/>
            <sz val="9"/>
            <color indexed="81"/>
            <rFont val="Tahoma"/>
            <family val="2"/>
          </rPr>
          <t xml:space="preserve">"¿Presenta Artritis Reumatoidea ? "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6" authorId="0" shapeId="0" xr:uid="{9D44D060-BE6B-42C6-BB7A-D469A54C6F8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t>
        </r>
        <r>
          <rPr>
            <sz val="11"/>
            <color theme="1"/>
            <rFont val="Calibri"/>
            <family val="2"/>
            <scheme val="minor"/>
          </rPr>
          <t xml:space="preserve">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Otro Dolor Musculoesquelético Crónico</t>
        </r>
        <r>
          <rPr>
            <sz val="11"/>
            <color theme="1"/>
            <rFont val="Calibri"/>
            <family val="2"/>
            <scheme val="minor"/>
          </rPr>
          <t xml:space="preserve">
En el campo  </t>
        </r>
        <r>
          <rPr>
            <b/>
            <sz val="11"/>
            <color theme="1"/>
            <rFont val="Calibri"/>
            <family val="2"/>
            <scheme val="minor"/>
          </rPr>
          <t xml:space="preserve">"¿Presenta Otro Dolor Musculoesquelético Crónico?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t>
        </r>
      </text>
    </comment>
    <comment ref="B37" authorId="0" shapeId="0" xr:uid="{3A7AF6F5-E0FD-4F29-A382-2E00B4BAF697}">
      <text>
        <r>
          <rPr>
            <sz val="11"/>
            <color theme="1"/>
            <rFont val="Calibri"/>
            <family val="2"/>
            <scheme val="minor"/>
          </rPr>
          <t xml:space="preserve">Este dato aparecerá  luego de que en la atención  registrada en módulo </t>
        </r>
        <r>
          <rPr>
            <b/>
            <sz val="11"/>
            <color theme="1"/>
            <rFont val="Calibri"/>
            <family val="2"/>
            <scheme val="minor"/>
          </rPr>
          <t>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Ataque Cerebro Vascular (ACV)</t>
        </r>
        <r>
          <rPr>
            <sz val="11"/>
            <color theme="1"/>
            <rFont val="Calibri"/>
            <family val="2"/>
            <scheme val="minor"/>
          </rPr>
          <t xml:space="preserve">
En el campo  "</t>
        </r>
        <r>
          <rPr>
            <b/>
            <sz val="11"/>
            <color theme="1"/>
            <rFont val="Calibri"/>
            <family val="2"/>
            <scheme val="minor"/>
          </rPr>
          <t>¿Presenta Ataque Cerebro Vascular (ACV)?</t>
        </r>
        <r>
          <rPr>
            <sz val="11"/>
            <color theme="1"/>
            <rFont val="Calibri"/>
            <family val="2"/>
            <scheme val="minor"/>
          </rPr>
          <t xml:space="preserve"> " 
debe seleccionar</t>
        </r>
        <r>
          <rPr>
            <b/>
            <sz val="11"/>
            <color theme="1"/>
            <rFont val="Calibri"/>
            <family val="2"/>
            <scheme val="minor"/>
          </rPr>
          <t xml:space="preserve"> "Si"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8" authorId="0" shapeId="0" xr:uid="{26010873-7678-4886-9FD9-BBB39F3B676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9" authorId="0" shapeId="0" xr:uid="{E0BF65A3-F3BA-43A3-86ED-E0F0741E9B3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Lesión Medular</t>
        </r>
        <r>
          <rPr>
            <sz val="11"/>
            <color theme="1"/>
            <rFont val="Calibri"/>
            <family val="2"/>
            <scheme val="minor"/>
          </rPr>
          <t xml:space="preserve">
En el campo  </t>
        </r>
        <r>
          <rPr>
            <b/>
            <sz val="11"/>
            <color theme="1"/>
            <rFont val="Calibri"/>
            <family val="2"/>
            <scheme val="minor"/>
          </rPr>
          <t xml:space="preserve">"¿Presenta Lesión Medular?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0" authorId="0" shapeId="0" xr:uid="{21CC88EA-6485-4F10-A39A-092F422D5C2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 de Parkinson</t>
        </r>
        <r>
          <rPr>
            <sz val="11"/>
            <color theme="1"/>
            <rFont val="Calibri"/>
            <family val="2"/>
            <scheme val="minor"/>
          </rPr>
          <t xml:space="preserve">
En el campo  </t>
        </r>
        <r>
          <rPr>
            <b/>
            <sz val="11"/>
            <color theme="1"/>
            <rFont val="Calibri"/>
            <family val="2"/>
            <scheme val="minor"/>
          </rPr>
          <t xml:space="preserve">"¿Presenta Enfermedad de Parkinson?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1" authorId="0" shapeId="0" xr:uid="{43DA2D2D-8228-403F-9D40-58FFA5AAF788}">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Neuromusculares</t>
        </r>
        <r>
          <rPr>
            <sz val="11"/>
            <color theme="1"/>
            <rFont val="Calibri"/>
            <family val="2"/>
            <scheme val="minor"/>
          </rPr>
          <t xml:space="preserve">
En el campo  </t>
        </r>
        <r>
          <rPr>
            <b/>
            <sz val="11"/>
            <color theme="1"/>
            <rFont val="Calibri"/>
            <family val="2"/>
            <scheme val="minor"/>
          </rPr>
          <t xml:space="preserve">"¿Presenta Enfermedades Neuromusculares?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2" authorId="0" shapeId="0" xr:uid="{0F7977F9-85BB-4551-9121-9A3A2A0B66CF}">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Alteraciones en el Desarrollo Psicomotor</t>
        </r>
        <r>
          <rPr>
            <sz val="11"/>
            <color theme="1"/>
            <rFont val="Calibri"/>
            <family val="2"/>
            <scheme val="minor"/>
          </rPr>
          <t xml:space="preserve">
En el campo  </t>
        </r>
        <r>
          <rPr>
            <b/>
            <sz val="11"/>
            <color theme="1"/>
            <rFont val="Calibri"/>
            <family val="2"/>
            <scheme val="minor"/>
          </rPr>
          <t xml:space="preserve">"¿Presenta Alteraciones en el Desarrollo Psicomotor?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t>
        </r>
      </text>
    </comment>
    <comment ref="B43" authorId="0" shapeId="0" xr:uid="{85200887-5B2E-435B-8051-3A01578A1C5B}">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Disrafias Espinales</t>
        </r>
        <r>
          <rPr>
            <sz val="11"/>
            <color theme="1"/>
            <rFont val="Calibri"/>
            <family val="2"/>
            <scheme val="minor"/>
          </rPr>
          <t xml:space="preserve">
En el campo </t>
        </r>
        <r>
          <rPr>
            <b/>
            <sz val="11"/>
            <color theme="1"/>
            <rFont val="Calibri"/>
            <family val="2"/>
            <scheme val="minor"/>
          </rPr>
          <t xml:space="preserve"> "¿Presenta Disrafias Espinales?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4" authorId="0" shapeId="0" xr:uid="{055A4ABA-F6B4-43C9-8DA3-3B58778FA025}">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Trastorno del Neurodesarrollo</t>
        </r>
        <r>
          <rPr>
            <sz val="11"/>
            <color theme="1"/>
            <rFont val="Calibri"/>
            <family val="2"/>
            <scheme val="minor"/>
          </rPr>
          <t xml:space="preserve">
En el campo  </t>
        </r>
        <r>
          <rPr>
            <b/>
            <sz val="11"/>
            <color theme="1"/>
            <rFont val="Calibri"/>
            <family val="2"/>
            <scheme val="minor"/>
          </rPr>
          <t>"¿Presenta Trastorno del Neurodesarrollo?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Tipo de Estrategia que corresponda
Tipo de Establecimiento
Cesfam,Cgu,Cgr,Crs,Cdt,Psr,Cosam, Cecosf y Hospitales comunitarios.</t>
        </r>
      </text>
    </comment>
    <comment ref="B45" authorId="0" shapeId="0" xr:uid="{1B231BDE-769B-4785-9216-6F62B395A56F}">
      <text>
        <r>
          <rPr>
            <sz val="9"/>
            <color theme="1"/>
            <rFont val="Tahoma"/>
            <family val="2"/>
          </rPr>
          <t xml:space="preserve">Este dato aparecerá  luego de que en la atención  registrada en </t>
        </r>
        <r>
          <rPr>
            <b/>
            <sz val="9"/>
            <color theme="1"/>
            <rFont val="Tahoma"/>
            <family val="2"/>
          </rPr>
          <t>módulo Box, Pacientes Citados</t>
        </r>
        <r>
          <rPr>
            <sz val="9"/>
            <color theme="1"/>
            <rFont val="Tahoma"/>
            <family val="2"/>
          </rPr>
          <t xml:space="preserve"> o desde </t>
        </r>
        <r>
          <rPr>
            <b/>
            <sz val="9"/>
            <color theme="1"/>
            <rFont val="Tahoma"/>
            <family val="2"/>
          </rPr>
          <t>Agregar documentos a una atención</t>
        </r>
        <r>
          <rPr>
            <sz val="9"/>
            <color theme="1"/>
            <rFont val="Tahoma"/>
            <family val="2"/>
          </rPr>
          <t xml:space="preserve">, el profesional registre lo siguiente:
En el  </t>
        </r>
        <r>
          <rPr>
            <b/>
            <sz val="9"/>
            <color theme="1"/>
            <rFont val="Tahoma"/>
            <family val="2"/>
          </rPr>
          <t>Formulario Control en Sala de Rehabilitación Física e Integral:</t>
        </r>
        <r>
          <rPr>
            <sz val="9"/>
            <color theme="1"/>
            <rFont val="Tahoma"/>
            <family val="2"/>
          </rPr>
          <t xml:space="preserve">
En el titulo </t>
        </r>
        <r>
          <rPr>
            <b/>
            <sz val="9"/>
            <color theme="1"/>
            <rFont val="Tahoma"/>
            <family val="2"/>
          </rPr>
          <t>Amputación</t>
        </r>
        <r>
          <rPr>
            <sz val="9"/>
            <color theme="1"/>
            <rFont val="Tahoma"/>
            <family val="2"/>
          </rPr>
          <t xml:space="preserve">
En el campo  "</t>
        </r>
        <r>
          <rPr>
            <b/>
            <sz val="9"/>
            <color theme="1"/>
            <rFont val="Tahoma"/>
            <family val="2"/>
          </rPr>
          <t>¿Presenta Amputación?</t>
        </r>
        <r>
          <rPr>
            <sz val="9"/>
            <color theme="1"/>
            <rFont val="Tahoma"/>
            <family val="2"/>
          </rPr>
          <t xml:space="preserve"> " 
debe seleccionar </t>
        </r>
        <r>
          <rPr>
            <b/>
            <sz val="9"/>
            <color theme="1"/>
            <rFont val="Tahoma"/>
            <family val="2"/>
          </rPr>
          <t>"Si"</t>
        </r>
        <r>
          <rPr>
            <sz val="9"/>
            <color theme="1"/>
            <rFont val="Tahoma"/>
            <family val="2"/>
          </rPr>
          <t xml:space="preserve">,  
Además selecionar </t>
        </r>
        <r>
          <rPr>
            <b/>
            <sz val="9"/>
            <color theme="1"/>
            <rFont val="Tahoma"/>
            <family val="2"/>
          </rPr>
          <t>Ingreso</t>
        </r>
        <r>
          <rPr>
            <sz val="9"/>
            <color theme="1"/>
            <rFont val="Tahoma"/>
            <family val="2"/>
          </rPr>
          <t xml:space="preserve"> en el campo Estado, 
y 
haber seleccionado el </t>
        </r>
        <r>
          <rPr>
            <b/>
            <sz val="9"/>
            <color theme="1"/>
            <rFont val="Tahoma"/>
            <family val="2"/>
          </rPr>
          <t>Tipo de Estrategia</t>
        </r>
        <r>
          <rPr>
            <sz val="9"/>
            <color theme="1"/>
            <rFont val="Tahoma"/>
            <family val="2"/>
          </rPr>
          <t xml:space="preserve"> que corresponda
Tipo de Establecimiento
Cesfam,Cgu,Cgr,Crs,Cdt,Psr,Cosam, Cecosf y Hospitales comunitarios.</t>
        </r>
        <r>
          <rPr>
            <sz val="11"/>
            <color theme="1"/>
            <rFont val="Calibri"/>
            <family val="2"/>
            <scheme val="minor"/>
          </rPr>
          <t xml:space="preserve">
</t>
        </r>
      </text>
    </comment>
    <comment ref="B46" authorId="0" shapeId="0" xr:uid="{7F4766B6-0F26-4CF1-8E07-105DD7029B2D}">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Quemados</t>
        </r>
        <r>
          <rPr>
            <sz val="9"/>
            <color indexed="81"/>
            <rFont val="Tahoma"/>
            <family val="2"/>
          </rPr>
          <t xml:space="preserve">
En el campo  "</t>
        </r>
        <r>
          <rPr>
            <b/>
            <sz val="9"/>
            <color indexed="81"/>
            <rFont val="Tahoma"/>
            <family val="2"/>
          </rPr>
          <t>¿Presenta Quemaduras?</t>
        </r>
        <r>
          <rPr>
            <sz val="9"/>
            <color indexed="81"/>
            <rFont val="Tahoma"/>
            <family val="2"/>
          </rPr>
          <t xml:space="preserve"> " 
debe seleccionar</t>
        </r>
        <r>
          <rPr>
            <b/>
            <sz val="9"/>
            <color indexed="81"/>
            <rFont val="Tahoma"/>
            <family val="2"/>
          </rPr>
          <t xml:space="preserve"> "Si"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B47" authorId="0" shapeId="0" xr:uid="{31CCB6FD-4D5F-42DD-8497-5E3E36A368C3}">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"¿Presenta COVID-19?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t>
        </r>
      </text>
    </comment>
    <comment ref="B48" authorId="0" shapeId="0" xr:uid="{51E46622-06C3-40B4-ADD9-C8A7575A9235}">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 xml:space="preserve">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49" authorId="6" shapeId="0" xr:uid="{ACD3E1A1-2F91-4E2E-AE7A-66E56222FF87}">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Condición Sensorial Visual</t>
        </r>
        <r>
          <rPr>
            <sz val="9"/>
            <color indexed="81"/>
            <rFont val="Tahoma"/>
            <family val="2"/>
          </rPr>
          <t xml:space="preserve">
En el campo de "</t>
        </r>
        <r>
          <rPr>
            <b/>
            <sz val="9"/>
            <color indexed="81"/>
            <rFont val="Tahoma"/>
            <family val="2"/>
          </rPr>
          <t xml:space="preserve">¿ Presenta problemas sensoriales Visuales ?"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Además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0" authorId="6" shapeId="0" xr:uid="{2DA05EB2-6724-4B8B-8FDD-542B41BC8B4A}">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En el Titulo </t>
        </r>
        <r>
          <rPr>
            <b/>
            <sz val="9"/>
            <color indexed="81"/>
            <rFont val="Tahoma"/>
            <family val="2"/>
          </rPr>
          <t>Condición Sensorial Auditivo</t>
        </r>
        <r>
          <rPr>
            <sz val="9"/>
            <color indexed="81"/>
            <rFont val="Tahoma"/>
            <family val="2"/>
          </rPr>
          <t xml:space="preserve">
En el campo de</t>
        </r>
        <r>
          <rPr>
            <b/>
            <sz val="9"/>
            <color indexed="81"/>
            <rFont val="Tahoma"/>
            <family val="2"/>
          </rPr>
          <t xml:space="preserve"> "¿ Presenta problemas sensoriales Auditivos?" 
</t>
        </r>
        <r>
          <rPr>
            <sz val="9"/>
            <color indexed="81"/>
            <rFont val="Tahoma"/>
            <family val="2"/>
          </rPr>
          <t>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
Y además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5" authorId="2" shapeId="0" xr:uid="{A31D50E2-BA73-4253-BCE0-78EFA1600ADE}">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 MÉDICO </t>
        </r>
        <r>
          <rPr>
            <sz val="11"/>
            <color theme="1"/>
            <rFont val="Calibri"/>
            <family val="2"/>
            <scheme val="minor"/>
          </rPr>
          <t xml:space="preserve">Registre la actividad:
</t>
        </r>
        <r>
          <rPr>
            <b/>
            <sz val="11"/>
            <color theme="1"/>
            <rFont val="Calibri"/>
            <family val="2"/>
            <scheme val="minor"/>
          </rPr>
          <t>Consulta De Rehabilitación en Sala</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6" authorId="2" shapeId="0" xr:uid="{E7C9971F-6AD0-4B8A-B9F4-D3319734B50D}">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t>
        </r>
        <r>
          <rPr>
            <b/>
            <sz val="11"/>
            <color theme="1"/>
            <rFont val="Calibri"/>
            <family val="2"/>
            <scheme val="minor"/>
          </rPr>
          <t>KINESIÓLOGO</t>
        </r>
        <r>
          <rPr>
            <sz val="11"/>
            <color theme="1"/>
            <rFont val="Calibri"/>
            <family val="2"/>
            <scheme val="minor"/>
          </rPr>
          <t xml:space="preserve">, registre la actividad:
</t>
        </r>
        <r>
          <rPr>
            <b/>
            <sz val="11"/>
            <color theme="1"/>
            <rFont val="Calibri"/>
            <family val="2"/>
            <scheme val="minor"/>
          </rPr>
          <t>Consulta de Kinesiólogo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7" authorId="2" shapeId="0" xr:uid="{81DFB395-4D22-43D8-9F09-896484AEBD87}">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8" authorId="2" shapeId="0" xr:uid="{ECD08129-5823-4B34-B266-1926563FE036}">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Rehabilitación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9" authorId="7" shapeId="0" xr:uid="{49D7A274-2524-4BDC-8F39-4D962DAF6D3D}">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PSICÓLOGO/A</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64" authorId="2" shapeId="0" xr:uid="{1D14E80B-94E1-4B37-86CC-9F288BF6B60D}">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Control en Sala de Rehabilitación</t>
        </r>
        <r>
          <rPr>
            <sz val="11"/>
            <color theme="1"/>
            <rFont val="Calibri"/>
            <family val="2"/>
            <scheme val="minor"/>
          </rPr>
          <t xml:space="preserve">
y
En el</t>
        </r>
        <r>
          <rPr>
            <b/>
            <sz val="11"/>
            <color theme="1"/>
            <rFont val="Calibri"/>
            <family val="2"/>
            <scheme val="minor"/>
          </rPr>
          <t xml:space="preserve"> 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Cesfam,Cgu,Cgr,Crs,Cdt,Psr,Cosam,Cecosf y Hospitales comunitarios.</t>
        </r>
      </text>
    </comment>
    <comment ref="A65" authorId="2" shapeId="0" xr:uid="{D1C82301-FD65-472C-98B4-7D402B95EFDD}">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Control en Sala de Rehabilitación</t>
        </r>
        <r>
          <rPr>
            <sz val="11"/>
            <color theme="1"/>
            <rFont val="Calibri"/>
            <family val="2"/>
            <scheme val="minor"/>
          </rPr>
          <t xml:space="preserve">
y 
En el </t>
        </r>
        <r>
          <rPr>
            <b/>
            <sz val="11"/>
            <color theme="1"/>
            <rFont val="Calibri"/>
            <family val="2"/>
            <scheme val="minor"/>
          </rPr>
          <t>Formulario Control en Sala de Rehabilitación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66" authorId="2" shapeId="0" xr:uid="{34477CC0-788C-4127-BD43-4E6B2BD0676B}">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el</t>
        </r>
        <r>
          <rPr>
            <b/>
            <sz val="11"/>
            <color theme="1"/>
            <rFont val="Calibri"/>
            <family val="2"/>
            <scheme val="minor"/>
          </rPr>
          <t xml:space="preserve"> FONOAUDIÓLOGO</t>
        </r>
        <r>
          <rPr>
            <sz val="11"/>
            <color theme="1"/>
            <rFont val="Calibri"/>
            <family val="2"/>
            <scheme val="minor"/>
          </rPr>
          <t xml:space="preserve"> registre la actividad:
</t>
        </r>
        <r>
          <rPr>
            <b/>
            <sz val="11"/>
            <color theme="1"/>
            <rFont val="Calibri"/>
            <family val="2"/>
            <scheme val="minor"/>
          </rPr>
          <t>Control en Sala de Rehabilitación</t>
        </r>
        <r>
          <rPr>
            <sz val="11"/>
            <color theme="1"/>
            <rFont val="Calibri"/>
            <family val="2"/>
            <scheme val="minor"/>
          </rPr>
          <t xml:space="preserve">
y
En el</t>
        </r>
        <r>
          <rPr>
            <b/>
            <sz val="11"/>
            <color theme="1"/>
            <rFont val="Calibri"/>
            <family val="2"/>
            <scheme val="minor"/>
          </rPr>
          <t xml:space="preserve"> 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 Cecosf y Hospitales comunitarios.</t>
        </r>
      </text>
    </comment>
    <comment ref="A67" authorId="2" shapeId="0" xr:uid="{4CBE3A72-8A88-46A3-903A-9C3DC76DE256}">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 xml:space="preserve"> en Atención, Registro Atención Individual</t>
        </r>
        <r>
          <rPr>
            <sz val="11"/>
            <color theme="1"/>
            <rFont val="Calibri"/>
            <family val="2"/>
            <scheme val="minor"/>
          </rPr>
          <t xml:space="preserve">, el </t>
        </r>
        <r>
          <rPr>
            <b/>
            <sz val="11"/>
            <color theme="1"/>
            <rFont val="Calibri"/>
            <family val="2"/>
            <scheme val="minor"/>
          </rPr>
          <t>PSICÓLOGO</t>
        </r>
        <r>
          <rPr>
            <sz val="11"/>
            <color theme="1"/>
            <rFont val="Calibri"/>
            <family val="2"/>
            <scheme val="minor"/>
          </rPr>
          <t xml:space="preserve"> registre la acvidad:
</t>
        </r>
        <r>
          <rPr>
            <b/>
            <sz val="11"/>
            <color theme="1"/>
            <rFont val="Calibri"/>
            <family val="2"/>
            <scheme val="minor"/>
          </rPr>
          <t xml:space="preserve">Control en Sala de Rehabilitación </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72" authorId="2" shapeId="0" xr:uid="{57CA1A0C-3B6B-4CF7-9247-A861A127BF04}">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Registro Atención Individual</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73" authorId="2" shapeId="0" xr:uid="{784B22B8-5DAD-4DE5-AEC1-BA1B8DF4077E}">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Registro Atención Individual</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t>
        </r>
        <r>
          <rPr>
            <sz val="11"/>
            <color theme="1"/>
            <rFont val="Calibri"/>
            <family val="2"/>
            <scheme val="minor"/>
          </rPr>
          <t>n que corresponda.
Tipo de Establecimiento
Cesfam,Cgu,Cgr,Crs,Cdt,Psr,Cosam, Cecosf y Hospitales comunitarios.</t>
        </r>
      </text>
    </comment>
    <comment ref="A74" authorId="2" shapeId="0" xr:uid="{F64ECC97-7C1C-4E14-A4F9-B3995FE8B236}">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Atención, Registro Atención Individual,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 Cecosf y Hospitales comunitarios.</t>
        </r>
      </text>
    </comment>
    <comment ref="A75" authorId="2" shapeId="0" xr:uid="{5FCED20B-9DDF-448F-96A6-1E0CAF28631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t>
        </r>
        <r>
          <rPr>
            <b/>
            <sz val="11"/>
            <color theme="1"/>
            <rFont val="Calibri"/>
            <family val="2"/>
            <scheme val="minor"/>
          </rPr>
          <t>PSICÓLOGO</t>
        </r>
        <r>
          <rPr>
            <sz val="11"/>
            <color theme="1"/>
            <rFont val="Calibri"/>
            <family val="2"/>
            <scheme val="minor"/>
          </rPr>
          <t xml:space="preserve"> registre la actividad:
</t>
        </r>
        <r>
          <rPr>
            <b/>
            <sz val="11"/>
            <color theme="1"/>
            <rFont val="Calibri"/>
            <family val="2"/>
            <scheme val="minor"/>
          </rPr>
          <t xml:space="preserve">
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79" authorId="3" shapeId="0" xr:uid="{148101D4-0C04-47AF-A4C4-6248392F81BD}">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de Fisioterapia</t>
        </r>
        <r>
          <rPr>
            <sz val="11"/>
            <color theme="1"/>
            <rFont val="Calibri"/>
            <family val="2"/>
            <scheme val="minor"/>
          </rPr>
          <t xml:space="preserve">
y 
En el Formulario </t>
        </r>
        <r>
          <rPr>
            <b/>
            <sz val="11"/>
            <color theme="1"/>
            <rFont val="Calibri"/>
            <family val="2"/>
            <scheme val="minor"/>
          </rPr>
          <t xml:space="preserve">Control en Sala de Rehabilitación Fisica e Integral, </t>
        </r>
        <r>
          <rPr>
            <sz val="11"/>
            <color theme="1"/>
            <rFont val="Calibri"/>
            <family val="2"/>
            <scheme val="minor"/>
          </rPr>
          <t xml:space="preserve"> haber seleccionado el </t>
        </r>
        <r>
          <rPr>
            <b/>
            <sz val="11"/>
            <color theme="1"/>
            <rFont val="Calibri"/>
            <family val="2"/>
            <scheme val="minor"/>
          </rPr>
          <t>Tipo de Estrategia que</t>
        </r>
        <r>
          <rPr>
            <sz val="11"/>
            <color theme="1"/>
            <rFont val="Calibri"/>
            <family val="2"/>
            <scheme val="minor"/>
          </rPr>
          <t xml:space="preserve"> corresponda.
Tipo de Establecimiento
Cesfam,Cgu,Cgr,Crs,Cdt,Psr,Cosam, Cecosf y Hospitales comunitarios.
NOTA: Se destaca que en esta sección cuenta la totalidad de procedimientos realizados y no por atención.
</t>
        </r>
      </text>
    </comment>
    <comment ref="A80" authorId="8" shapeId="0" xr:uid="{7A428F0B-F5D4-4EE8-97ED-6008886EB563}">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"Actividad Física" </t>
        </r>
        <r>
          <rPr>
            <sz val="11"/>
            <color theme="1"/>
            <rFont val="Calibri"/>
            <family val="2"/>
            <scheme val="minor"/>
          </rPr>
          <t xml:space="preserve">
y 
En el Formulario </t>
        </r>
        <r>
          <rPr>
            <b/>
            <sz val="11"/>
            <color theme="1"/>
            <rFont val="Calibri"/>
            <family val="2"/>
            <scheme val="minor"/>
          </rPr>
          <t xml:space="preserve">Control en Sala de Rehabilitación Fisica e Integral, </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1" authorId="0" shapeId="0" xr:uid="{283D95B2-6D1F-40B8-9CDE-8026C7854B9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Ejercicios Terapéuticos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2" authorId="8" shapeId="0" xr:uid="{BD85DB73-6CEA-4C43-AB9A-32D7D4319504}">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"Intervención en actividades de la vida diaria, básicas, instrumentales y avanzadas"</t>
        </r>
        <r>
          <rPr>
            <sz val="11"/>
            <color theme="1"/>
            <rFont val="Calibri"/>
            <family val="2"/>
            <scheme val="minor"/>
          </rPr>
          <t xml:space="preserve">
y 
En el Formulario </t>
        </r>
        <r>
          <rPr>
            <b/>
            <sz val="11"/>
            <color theme="1"/>
            <rFont val="Calibri"/>
            <family val="2"/>
            <scheme val="minor"/>
          </rPr>
          <t>Control en Sala de Rehabilitación Fisica e Integral</t>
        </r>
        <r>
          <rPr>
            <sz val="11"/>
            <color theme="1"/>
            <rFont val="Calibri"/>
            <family val="2"/>
            <scheme val="minor"/>
          </rPr>
          <t>,  haber seleccionado el</t>
        </r>
        <r>
          <rPr>
            <b/>
            <sz val="11"/>
            <color theme="1"/>
            <rFont val="Calibri"/>
            <family val="2"/>
            <scheme val="minor"/>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3" authorId="3" shapeId="0" xr:uid="{7E0A6A43-6127-4DBB-8899-6CAE8C811339}">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Habilitación y/o rehabilitación educacional</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4" authorId="3" shapeId="0" xr:uid="{0DB511C4-F9A9-482C-98FA-9DAC0C1C434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"Actividades Terapéuticas"</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t>
        </r>
        <r>
          <rPr>
            <b/>
            <sz val="11"/>
            <color theme="1"/>
            <rFont val="Calibri"/>
            <family val="2"/>
            <scheme val="minor"/>
          </rPr>
          <t xml:space="preserve"> 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5" authorId="4" shapeId="0" xr:uid="{822FC93B-72F2-4264-8B6D-B08D491B1EBB}">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"Integración Sensorial"</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6" authorId="3" shapeId="0" xr:uid="{A5AA6B95-2602-4AD9-9C72-520894CB4BA2}">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Adaptación del Hogar"</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87" authorId="0" shapeId="0" xr:uid="{2E75CCA1-87C0-4AB7-813A-1463549FDA61}">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 el</t>
        </r>
        <r>
          <rPr>
            <sz val="11"/>
            <color theme="1"/>
            <rFont val="Calibri"/>
            <family val="2"/>
            <scheme val="minor"/>
          </rPr>
          <t xml:space="preserve">  profesional  Registre el procedimiento:
</t>
        </r>
        <r>
          <rPr>
            <b/>
            <sz val="11"/>
            <color theme="1"/>
            <rFont val="Calibri"/>
            <family val="2"/>
            <scheme val="minor"/>
          </rPr>
          <t>"Confección de Órtesis y/o adaptaciones"</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8" authorId="8" shapeId="0" xr:uid="{191844E2-F086-450E-B0F1-3CEDA158A84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ortesis y/o adaptaciones"</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9" authorId="8" shapeId="0" xr:uid="{210D25F6-F854-4886-9F50-799CC2B6E8AE}">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socio-laboral"</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t>
        </r>
        <r>
          <rPr>
            <b/>
            <sz val="11"/>
            <color theme="1"/>
            <rFont val="Calibri"/>
            <family val="2"/>
            <scheme val="minor"/>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0" authorId="0" shapeId="0" xr:uid="{B7E59309-D92F-4DB4-AA87-6A72C961DD78}">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
"Estimulación Cognitiva"</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1" authorId="8" shapeId="0" xr:uid="{8C5777D4-C0EA-49F7-8E60-3548245E9215}">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voz, habla y/o lenguaje"</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2" authorId="0" shapeId="0" xr:uid="{420B8969-C4AA-4ADA-AFDB-85086BC25987}">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Rehabilitación Deglución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3" authorId="8" shapeId="0" xr:uid="{A17F4419-6609-4FFC-99B6-BEEE9AA56DEB}">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Vestibular"</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4" authorId="8" shapeId="0" xr:uid="{888BAB9B-68F5-49AE-8551-66B1B997EB88}">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"Educación Persona Usuario/a, cuidador/a y/o Familiares"</t>
        </r>
        <r>
          <rPr>
            <sz val="11"/>
            <color theme="1"/>
            <rFont val="Calibri"/>
            <family val="2"/>
            <scheme val="minor"/>
          </rPr>
          <t xml:space="preserve">
y 
En el Formulario</t>
        </r>
        <r>
          <rPr>
            <b/>
            <sz val="11"/>
            <color theme="1"/>
            <rFont val="Calibri"/>
            <family val="2"/>
            <scheme val="minor"/>
          </rPr>
          <t xml:space="preserve">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5" authorId="8" shapeId="0" xr:uid="{0C4787C7-5061-417C-BCDD-488E7AAED43B}">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"Atención psicoterapéutica"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9" authorId="2" shapeId="0" xr:uid="{802BB5F6-BDC0-496E-9DAD-199040A2B8E7}">
      <text>
        <r>
          <rPr>
            <sz val="9"/>
            <color indexed="81"/>
            <rFont val="Tahoma"/>
            <family val="2"/>
          </rPr>
          <t>Este dato aparecerá  luego de que en la atención cerrada (estado completada) registrada en</t>
        </r>
        <r>
          <rPr>
            <b/>
            <sz val="9"/>
            <color indexed="81"/>
            <rFont val="Tahoma"/>
            <family val="2"/>
          </rPr>
          <t xml:space="preserve"> módulo  Box, Pacientes Citados, el KINESIÓLOGO, </t>
        </r>
        <r>
          <rPr>
            <sz val="9"/>
            <color indexed="81"/>
            <rFont val="Tahoma"/>
            <family val="2"/>
          </rPr>
          <t>registre la actividad:</t>
        </r>
        <r>
          <rPr>
            <b/>
            <sz val="9"/>
            <color indexed="81"/>
            <rFont val="Tahoma"/>
            <family val="2"/>
          </rPr>
          <t xml:space="preserve">
Consejerías Individuales en Rehabilitación Física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haber seleccionado el</t>
        </r>
        <r>
          <rPr>
            <b/>
            <sz val="9"/>
            <color indexed="81"/>
            <rFont val="Tahoma"/>
            <family val="2"/>
          </rPr>
          <t xml:space="preserve"> Tipo de Estrategia </t>
        </r>
        <r>
          <rPr>
            <sz val="9"/>
            <color indexed="81"/>
            <rFont val="Tahoma"/>
            <family val="2"/>
          </rPr>
          <t>que corresponda</t>
        </r>
        <r>
          <rPr>
            <b/>
            <sz val="9"/>
            <color indexed="81"/>
            <rFont val="Tahoma"/>
            <family val="2"/>
          </rPr>
          <t xml:space="preserve">.
</t>
        </r>
        <r>
          <rPr>
            <sz val="9"/>
            <color indexed="81"/>
            <rFont val="Tahoma"/>
            <family val="2"/>
          </rPr>
          <t xml:space="preserve">Tipo de Establecimiento
Cesfam,Cgu,Cgr,Crs,Cdt,Psr,Cosam, Cecosf y Hospitales comunitarios.
</t>
        </r>
      </text>
    </comment>
    <comment ref="A100" authorId="2" shapeId="0" xr:uid="{49C2C8BA-8C1F-48EB-AF58-33B0EB9562B9}">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
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1" authorId="2" shapeId="0" xr:uid="{13DD4B6C-0FC1-438C-9137-87ADC05A6595}">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FONOAUDIÓLOGO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t>
        </r>
        <r>
          <rPr>
            <sz val="9"/>
            <color indexed="81"/>
            <rFont val="Tahoma"/>
            <family val="2"/>
          </rPr>
          <t>a que corresponda.
Tipo de Establecimiento
Cesfam,Cgu,Cgr,Crs,Cdt,Psr,Cosam, Cecosf y Hospitales comunitarios.</t>
        </r>
      </text>
    </comment>
    <comment ref="A102" authorId="2" shapeId="0" xr:uid="{A8233959-C0E1-4CF6-9238-357C88D6AF52}">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PSICÓLOGO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3" authorId="0" shapeId="0" xr:uid="{4E175933-761D-4EC7-855B-4D015EABB75F}">
      <text>
        <r>
          <rPr>
            <sz val="11"/>
            <color theme="1"/>
            <rFont val="Calibri"/>
            <family val="2"/>
            <scheme val="minor"/>
          </rPr>
          <t xml:space="preserve">Este dato aparecerá  luego de que en la </t>
        </r>
        <r>
          <rPr>
            <b/>
            <sz val="11"/>
            <color theme="1"/>
            <rFont val="Calibri"/>
            <family val="2"/>
            <scheme val="minor"/>
          </rPr>
          <t>atención cerrada (estado completada) r</t>
        </r>
        <r>
          <rPr>
            <sz val="11"/>
            <color theme="1"/>
            <rFont val="Calibri"/>
            <family val="2"/>
            <scheme val="minor"/>
          </rPr>
          <t xml:space="preserve">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ASISTENTE SOCIAL,</t>
        </r>
        <r>
          <rPr>
            <sz val="11"/>
            <color theme="1"/>
            <rFont val="Calibri"/>
            <family val="2"/>
            <scheme val="minor"/>
          </rPr>
          <t xml:space="preserve"> registre la actividad:
</t>
        </r>
        <r>
          <rPr>
            <b/>
            <sz val="11"/>
            <color theme="1"/>
            <rFont val="Calibri"/>
            <family val="2"/>
            <scheme val="minor"/>
          </rPr>
          <t>Consejerías Individuales en Rehabilitación Física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t>
        </r>
      </text>
    </comment>
    <comment ref="B107" authorId="0" shapeId="0" xr:uid="{40FBC431-1660-4FA4-96D0-8E496FBD035E}">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7" authorId="6" shapeId="0" xr:uid="{F16DFE18-762B-4E8A-883E-49D3C0C90204}">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t>
        </r>
        <r>
          <rPr>
            <b/>
            <sz val="9"/>
            <color indexed="81"/>
            <rFont val="Tahoma"/>
            <family val="2"/>
          </rPr>
          <t xml:space="preserve">
</t>
        </r>
        <r>
          <rPr>
            <sz val="9"/>
            <color indexed="81"/>
            <rFont val="Tahoma"/>
            <family val="2"/>
          </rPr>
          <t>Cesfam,Cgu,Cgr,Crs,Cdt,Psr,Cosam, Cecosf y Hospitales comunitarios.</t>
        </r>
      </text>
    </comment>
    <comment ref="D107" authorId="6" shapeId="0" xr:uid="{2921AE2C-17F1-4654-80B5-62C5F28ECB80}">
      <text>
        <r>
          <rPr>
            <sz val="9"/>
            <color indexed="81"/>
            <rFont val="Tahoma"/>
            <family val="2"/>
          </rPr>
          <t xml:space="preserve">Este dato aparecerá  luego de que en la atención registrada en </t>
        </r>
        <r>
          <rPr>
            <b/>
            <sz val="9"/>
            <color indexed="81"/>
            <rFont val="Tahoma"/>
            <family val="2"/>
          </rPr>
          <t xml:space="preserve">módulo  Atención, Registro de Atenciones Grupales, </t>
        </r>
        <r>
          <rPr>
            <sz val="9"/>
            <color indexed="81"/>
            <rFont val="Tahoma"/>
            <family val="2"/>
          </rPr>
          <t xml:space="preserve">el </t>
        </r>
        <r>
          <rPr>
            <b/>
            <sz val="9"/>
            <color indexed="81"/>
            <rFont val="Tahoma"/>
            <family val="2"/>
          </rPr>
          <t xml:space="preserve">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Integral
</t>
        </r>
        <r>
          <rPr>
            <sz val="9"/>
            <color indexed="81"/>
            <rFont val="Tahoma"/>
            <family val="2"/>
          </rPr>
          <t xml:space="preserve">Tipo de Establecimiento
Cesfam,Cgu,Cgr,Crs,Cdt,Psr,Cosam, Cecosf y Hospitales comunitarios.
</t>
        </r>
      </text>
    </comment>
    <comment ref="E107" authorId="6" shapeId="0" xr:uid="{C27573F9-EFF8-4A85-96EC-E5DC3F9E25AB}">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08" authorId="0" shapeId="0" xr:uid="{0C7968B1-941C-4FFA-BDA9-31B616BD0522}">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TERAPEUTA OCUPACIONAL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8" authorId="6" shapeId="0" xr:uid="{A18689B8-BBBC-4D24-BBAA-53ECD586182C}">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t>
        </r>
        <r>
          <rPr>
            <sz val="9"/>
            <color indexed="81"/>
            <rFont val="Tahoma"/>
            <family val="2"/>
          </rPr>
          <t xml:space="preserve"> (debe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8" authorId="6" shapeId="0" xr:uid="{09FFA837-9C09-4AD1-9D3C-799571C8174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text>
    </comment>
    <comment ref="E108" authorId="6" shapeId="0" xr:uid="{3FA6E386-B22E-464B-B09E-C962F80BDDF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 xml:space="preserve">
Tipo de Establecimiento
Cesfam,Cgu,Cgr,Crs,Cdt,Psr,Cosam, Cecosf y Hospitales comunitarios.</t>
        </r>
      </text>
    </comment>
    <comment ref="B109" authorId="0" shapeId="0" xr:uid="{97E097A5-52D2-496C-8E90-62BFC01447E5}">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FONOAUDIÓLOGO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9" authorId="6" shapeId="0" xr:uid="{F5DADA85-9055-4F1C-A159-173A6599A24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t>
        </r>
        <r>
          <rPr>
            <b/>
            <sz val="9"/>
            <color indexed="81"/>
            <rFont val="Tahoma"/>
            <family val="2"/>
          </rPr>
          <t xml:space="preserve">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9" authorId="6" shapeId="0" xr:uid="{70A3C00E-12A9-4472-B200-FBBCB77B9206}">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09" authorId="6" shapeId="0" xr:uid="{20253311-DC3F-4DC3-8153-AE506FEEA9B6}">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0" authorId="0" shapeId="0" xr:uid="{59A84A32-C8A7-499B-BC9E-F163E68CF7D1}">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PSICÓLOGO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10" authorId="6" shapeId="0" xr:uid="{9DD2D5E9-DE3A-413F-B6A2-5C9601330FD5}">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 xml:space="preserve">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10" authorId="6" shapeId="0" xr:uid="{97EE17A7-56EF-4790-A422-F896CCF3542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10" authorId="6" shapeId="0" xr:uid="{B5C9E263-61B8-44FB-B314-62241CEB62AE}">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1" authorId="0" shapeId="0" xr:uid="{20FA7E3F-9BBB-4DF1-A01F-197F4D769751}">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ASISTENTE SOCIAL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11" authorId="6" shapeId="0" xr:uid="{33649A49-2398-4102-917B-A52F5B5873F9}">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r>
          <rPr>
            <b/>
            <sz val="9"/>
            <color indexed="81"/>
            <rFont val="Tahoma"/>
            <family val="2"/>
          </rPr>
          <t xml:space="preserve">
</t>
        </r>
      </text>
    </comment>
    <comment ref="D111" authorId="6" shapeId="0" xr:uid="{43F33FC6-D56B-4373-AC10-FBE486107FD9}">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r>
          <rPr>
            <b/>
            <sz val="9"/>
            <color indexed="81"/>
            <rFont val="Tahoma"/>
            <family val="2"/>
          </rPr>
          <t xml:space="preserve">
</t>
        </r>
      </text>
    </comment>
    <comment ref="E111" authorId="6" shapeId="0" xr:uid="{517ABC16-41EE-42EA-AB0A-8FEBB27AB1F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r>
          <rPr>
            <b/>
            <sz val="9"/>
            <color indexed="81"/>
            <rFont val="Tahoma"/>
            <family val="2"/>
          </rPr>
          <t xml:space="preserve">
</t>
        </r>
      </text>
    </comment>
    <comment ref="C116" authorId="0" shapeId="0" xr:uid="{4C0E117F-EC03-44AA-BBE5-79ADF940802D}">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bajo estrategia Rehabilitación Infantil</t>
        </r>
        <r>
          <rPr>
            <sz val="9"/>
            <color indexed="81"/>
            <rFont val="Tahoma"/>
            <family val="2"/>
          </rPr>
          <t xml:space="preserve">
Tipo de Establecimiento
Cesfam,Cgu,Cgr,Crs,Cdt,Psr,Cosam, Cecosf y Hospitales comunitarios.
Nota: Cuenta número de personas que ingresan a Educación Grupal.</t>
        </r>
      </text>
    </comment>
    <comment ref="D116" authorId="2" shapeId="0" xr:uid="{DE135BAC-DC6A-43AB-A7EA-DB184B8BBDA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Base Comunitaria</t>
        </r>
        <r>
          <rPr>
            <sz val="9"/>
            <color indexed="81"/>
            <rFont val="Tahoma"/>
            <family val="2"/>
          </rPr>
          <t xml:space="preserve">
Tipo de Establecimiento
Cesfam,Cgu,Cgr,Crs,Cdt,Psr,Cosam, Cecosf y Hospitales comunitarios.
Nota: Cuenta número de personas que ingresan a Educación Grupal.
</t>
        </r>
      </text>
    </comment>
    <comment ref="E116" authorId="2" shapeId="0" xr:uid="{18A4F94E-0A38-43D3-8788-B1660260AF2B}">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Integral</t>
        </r>
        <r>
          <rPr>
            <sz val="9"/>
            <color indexed="81"/>
            <rFont val="Tahoma"/>
            <family val="2"/>
          </rPr>
          <t xml:space="preserve">
Tipo de Establecimiento
Cesfam,Cgu,Cgr,Crs,Cdt,Psr,Cosam, Cecosf y Hospitales comunitarios.
Nota: Cuenta número de personas que ingresan a Educación Grupal.
</t>
        </r>
      </text>
    </comment>
    <comment ref="F116" authorId="2" shapeId="0" xr:uid="{B6F83D17-FA90-4AF3-94B8-DC713DF9C289}">
      <text>
        <r>
          <rPr>
            <sz val="9"/>
            <color indexed="81"/>
            <rFont val="Tahoma"/>
            <family val="2"/>
          </rPr>
          <t xml:space="preserve">Este dato aparecerá  luego de que en la atención registrada en </t>
        </r>
        <r>
          <rPr>
            <b/>
            <sz val="9"/>
            <color indexed="81"/>
            <rFont val="Tahoma"/>
            <family val="2"/>
          </rPr>
          <t>módulo</t>
        </r>
        <r>
          <rPr>
            <sz val="9"/>
            <color indexed="81"/>
            <rFont val="Tahoma"/>
            <family val="2"/>
          </rPr>
          <t xml:space="preserve">  </t>
        </r>
        <r>
          <rPr>
            <b/>
            <sz val="9"/>
            <color indexed="81"/>
            <rFont val="Tahoma"/>
            <family val="2"/>
          </rPr>
          <t>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 xml:space="preserve">Educación de Grupo Rehabilitación Física bajo estrategia  Rehabilitación Rural
</t>
        </r>
        <r>
          <rPr>
            <sz val="9"/>
            <color indexed="81"/>
            <rFont val="Tahoma"/>
            <family val="2"/>
          </rPr>
          <t>Tipo de Establecimiento
Cesfam,Cgu,Cgr,Crs,Cdt,Psr,Cosam, Cecosf y Hospitales comunitarios.
Nota: Cuenta número de personas que ingresan a Educación Grupal.</t>
        </r>
      </text>
    </comment>
    <comment ref="G116" authorId="2" shapeId="0" xr:uid="{2B5921B7-2138-492E-ACE5-F05C805C2AB8}">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Otros</t>
        </r>
        <r>
          <rPr>
            <sz val="9"/>
            <color indexed="81"/>
            <rFont val="Tahoma"/>
            <family val="2"/>
          </rPr>
          <t xml:space="preserve">
Tipo de Establecimiento
Cesfam,Cgu,Cgr,Crs,Cdt,Psr,Cosam, Cecosf y Hospitales comunitarios.
Nota: Cuenta número de personas que ingresan a Educación Grupal.</t>
        </r>
      </text>
    </comment>
    <comment ref="H116" authorId="0" shapeId="0" xr:uid="{7D22C9FD-9C7E-49CA-9AB1-8FAEC07DCB48}">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Presencial (Establecimiento)</t>
        </r>
        <r>
          <rPr>
            <sz val="9"/>
            <color indexed="81"/>
            <rFont val="Tahoma"/>
            <family val="2"/>
          </rPr>
          <t xml:space="preserve">
Tipo de Establecimiento
Cesfam,Cgu,Cgr,Crs,Cdt,Psr,Cosam, Cecosf y Hospitales comunitarios.
Nota: Cuenta número de personas que ingresan a Educación Grupal.</t>
        </r>
      </text>
    </comment>
    <comment ref="I116" authorId="0" shapeId="0" xr:uid="{30C9D669-E9F4-450C-BEC3-74BA4418F6D6}">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A Distancia</t>
        </r>
        <r>
          <rPr>
            <sz val="9"/>
            <color indexed="81"/>
            <rFont val="Tahoma"/>
            <family val="2"/>
          </rPr>
          <t xml:space="preserve">
Tipo de Establecimiento
Cesfam,Cgu,Cgr,Crs,Cdt,Psr,Cosam, Cecosf y Hospitales comunitarios.
Nota: Cuenta número de personas que ingresan a Educación Grupal.</t>
        </r>
      </text>
    </comment>
    <comment ref="C117" authorId="6" shapeId="0" xr:uid="{9149D3DE-2D80-455F-A36C-483DD1C049F1}">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Infantil
</t>
        </r>
        <r>
          <rPr>
            <sz val="9"/>
            <color indexed="81"/>
            <rFont val="Tahoma"/>
            <family val="2"/>
          </rPr>
          <t xml:space="preserve">
Tipo de Establecimiento
Cesfam,Cgu,Cgr,Crs,Cdt,Psr,Cosam, Cecosf y Hospitales comunitarios.
Nota: Cuenta número de sesiones.</t>
        </r>
      </text>
    </comment>
    <comment ref="D117" authorId="6" shapeId="0" xr:uid="{5A196D68-1D40-4B73-BA66-C93CB669FF0B}">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Base Comunitaria
</t>
        </r>
        <r>
          <rPr>
            <sz val="9"/>
            <color indexed="81"/>
            <rFont val="Tahoma"/>
            <family val="2"/>
          </rPr>
          <t xml:space="preserve">
Tipo de Establecimiento
Cesfam,Cgu,Cgr,Crs,Cdt,Psr,Cosam, Cecosf y Hospitales comunitarios.
Nota: Cuenta número de sesiones.</t>
        </r>
      </text>
    </comment>
    <comment ref="E117" authorId="6" shapeId="0" xr:uid="{588EBF32-D8EE-4DCE-86B1-52A8D4A99DBA}">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bajo estrategia  Rehabilitación Integral
</t>
        </r>
        <r>
          <rPr>
            <sz val="9"/>
            <color indexed="81"/>
            <rFont val="Tahoma"/>
            <family val="2"/>
          </rPr>
          <t>Tipo de Establecimiento
Cesfam,Cgu,Cgr,Crs,Cdt,Psr,Cosam, Cecosf y Hospitales comunitarios.
Nota: Cuenta número de sesiones.</t>
        </r>
        <r>
          <rPr>
            <b/>
            <sz val="9"/>
            <color indexed="81"/>
            <rFont val="Tahoma"/>
            <family val="2"/>
          </rPr>
          <t xml:space="preserve">
</t>
        </r>
      </text>
    </comment>
    <comment ref="F117" authorId="6" shapeId="0" xr:uid="{24EEBEDC-1854-43DA-A054-4BCA92C3C0E1}">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Rural
</t>
        </r>
        <r>
          <rPr>
            <sz val="9"/>
            <color indexed="81"/>
            <rFont val="Tahoma"/>
            <family val="2"/>
          </rPr>
          <t xml:space="preserve">
Tipo de Establecimiento
Cesfam,Cgu,Cgr,Crs,Cdt,Psr,Cosam, Cecosf y Hospitales comunitarios.
Nota: Cuenta número de sesiones.</t>
        </r>
      </text>
    </comment>
    <comment ref="G117" authorId="6" shapeId="0" xr:uid="{C327F243-1319-4710-B56A-84377200EB58}">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Otros
</t>
        </r>
        <r>
          <rPr>
            <sz val="9"/>
            <color indexed="81"/>
            <rFont val="Tahoma"/>
            <family val="2"/>
          </rPr>
          <t xml:space="preserve">
Tipo de Establecimiento
Cesfam,Cgu,Cgr,Crs,Cdt,Psr,Cosam, Cecosf y Hospitales comunitarios.
Nota: Cuenta número de sesiones.</t>
        </r>
      </text>
    </comment>
    <comment ref="H117" authorId="6" shapeId="0" xr:uid="{F6796692-A587-4A7D-AAA4-7536254A645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Presencial (Establecimiento)
</t>
        </r>
        <r>
          <rPr>
            <sz val="9"/>
            <color indexed="81"/>
            <rFont val="Tahoma"/>
            <family val="2"/>
          </rPr>
          <t xml:space="preserve">
Tipo de Establecimiento
Cesfam,Cgu,Cgr,Crs,Cdt,Psr,Cosam, Cecosf y Hospitales comunitarios.
Nota: Cuenta número de sesiones.</t>
        </r>
      </text>
    </comment>
    <comment ref="I117" authorId="6" shapeId="0" xr:uid="{00210925-D21C-4E5F-BC52-F8475E9A277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A Distancia
</t>
        </r>
        <r>
          <rPr>
            <sz val="9"/>
            <color indexed="81"/>
            <rFont val="Tahoma"/>
            <family val="2"/>
          </rPr>
          <t xml:space="preserve">
Tipo de Establecimiento
Cesfam,Cgu,Cgr,Crs,Cdt,Psr,Cosam, Cecosf y Hospitales comunitarios.
Nota: Cuenta número de sesiones.</t>
        </r>
      </text>
    </comment>
    <comment ref="C121" authorId="2" shapeId="0" xr:uid="{7905A64C-9979-4D6B-B3B2-A7ECE3F711BD}">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Participación en Comunidad con  Discapacidad Física: Laboral - Trabajo con objetivos de habilitación y rehabilitación (Estrategia  RBC) (IND)
ó
Participación en Comunidad con  Discapacidad Física: Laboral - Trabajo con objetivos de habilitación y rehabilitación (Estrategia  RI) (IND)
ó
Participación en Comunidad con  Discapacidad Física: Laboral - Trabajo con objetivos de habilitación y rehabilitación (Estrategia  RR) (IND)
ó
Participación en Comunidad con  Discapacidad Física: Laboral - Trabajo con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D121" authorId="2" shapeId="0" xr:uid="{B94BF9F7-06F5-41F4-9FA6-BCE6662EAC9A}">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 xml:space="preserve">
Participación en Comunidad con  Discapacidad Física: Laboral - Trabajo sin objetivos de habilitación y rehabilitación (Estrategia  RBC) (IND)
ó
Participación en Comunidad con  Discapacidad Física: Laboral - Trabajo sin objetivos de habilitación y rehabilitación (Estrategia  RI) (IND)
ó
Participación en Comunidad con  Discapacidad Física: Laboral - Trabajo sin objetivos de habilitación y rehabilitación (Estrategia  RR) (IND)
ó
Participación en Comunidad con  Discapacidad Física: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1" authorId="2" shapeId="0" xr:uid="{6AEA87FA-519A-4B94-9BC3-D906B3DC8A60}">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t>
        </r>
        <r>
          <rPr>
            <b/>
            <sz val="11"/>
            <color theme="1"/>
            <rFont val="Calibri"/>
            <family val="2"/>
            <scheme val="minor"/>
          </rPr>
          <t xml:space="preserve"> 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Física: Laboral - Dueña de Casa (Estrategia  RBC) (IND)
ó
Participación en Comunidad con  Discapacidad Física: Laboral - Dueña de Casa (Estrategia  RI) (IND)
ó
Participación en Comunidad con  Discapacidad Física: Laboral - Dueña de Casa (Estrategia  RR) (IND)
ó
Participación en Comunidad con  Discapacidad Física: Laboral - Dueña de Casa (Rehabilitacion Infantil) (IND)</t>
        </r>
        <r>
          <rPr>
            <sz val="11"/>
            <color theme="1"/>
            <rFont val="Calibri"/>
            <family val="2"/>
            <scheme val="minor"/>
          </rPr>
          <t xml:space="preserve">
Tipo de Establecimiento
Cesfam,Cgu,Cgr,Crs,Cdt,Psr,Cosam, Cecosf y Hospitales comunitarios.</t>
        </r>
      </text>
    </comment>
    <comment ref="F121" authorId="2" shapeId="0" xr:uid="{87A16F57-49BF-449F-9D63-3306A8BFD017}">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Física: Educativa (Estrategia  RBC) (IND)
ó
Participación en Comunidad con  Discapacidad Física: Educativa (Estrategia  RI) (IND)
ó
Participación en Comunidad con  Discapacidad Física: Educativa (Estrategia  RR) (IND)
ó
Participación en Comunidad con  Discapacidad Física: Educativa (Rehabilitacion Infantil) (IND)</t>
        </r>
        <r>
          <rPr>
            <sz val="11"/>
            <color theme="1"/>
            <rFont val="Calibri"/>
            <family val="2"/>
            <scheme val="minor"/>
          </rPr>
          <t xml:space="preserve">
Tipo de Establecimiento
Cesfam,Cgu,Cgr,Crs,Cdt,Psr,Cosam, Cecosf y Hospitales comunitarios.</t>
        </r>
      </text>
    </comment>
    <comment ref="G121" authorId="2" shapeId="0" xr:uid="{B31F156D-B8BD-4298-89A6-C0688B30779D}">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 xml:space="preserve">
Participación en Comunidad con  Discapacidad Física: Comunitaria (Estrategia  RBC) (IND)
ó
Participación en Comunidad con  Discapacidad Física: Comunitaria (Estrategia  RI) (IND)
ó
Participación en Comunidad con  Discapacidad Física: Comunitaria (Estrategia  RR) (IND)
ó
Participación en Comunidad con  Discapacidad Física: Comunitaria (Rehabilitacion Infantil) (IND)</t>
        </r>
        <r>
          <rPr>
            <sz val="11"/>
            <color theme="1"/>
            <rFont val="Calibri"/>
            <family val="2"/>
            <scheme val="minor"/>
          </rPr>
          <t xml:space="preserve">
Tipo de Establecimiento
Cesfam,Cgu,Cgr,Crs,Cdt,Psr,Cosam, Cecosf y Hospitales comunitarios.</t>
        </r>
      </text>
    </comment>
    <comment ref="H121" authorId="2" shapeId="0" xr:uid="{6818592B-3D51-459E-8507-0DC3621E4167}">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(Rehabilitacion Infantil) (IND)
o
Participación en Comunidad con  Discapacidad Física: Laboral - Trabajo sin objetivos de habilitacion y rehabilitacion (Rehabilitacion Infantil) (IND)
ó
Participación en Comunidad con  Discapacidad Física: Laboral - Dueña de Casa (Rehabilitacion Infantil) (IND)
ó
Participación en Comunidad con  Discapacidad Física: Educativa (Rehabilitacion Infantil) (IND)
ó
Participación en Comunidad con  Discapacidad Física: Comunitaria (Rehabilitacion Infantil) (IND)
</t>
        </r>
        <r>
          <rPr>
            <sz val="9"/>
            <color indexed="81"/>
            <rFont val="Tahoma"/>
            <family val="2"/>
          </rPr>
          <t xml:space="preserve">
Tipo de Establecimiento
Cesfam,Cgu,Cgr,Crs,Cdt,Psr,Cosam, Cecosf y Hospitales comunitarios.</t>
        </r>
      </text>
    </comment>
    <comment ref="I121" authorId="2" shapeId="0" xr:uid="{715DC10D-FD9E-484C-8E6B-011DDEE79F5B}">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(Estrategia  RBC) (IND)
o
Participación en Comunidad con  Discapacidad Física: Laboral - Trabajo sin objetivos de habilitacion y rehabilitacion (Estrategia  RBC) (IND)
ó
Participación en Comunidad con  Discapacidad Física: Laboral - Dueña de Casa (Estrategia  RBC) (IND)
ó
Participación en Comunidad con  Discapacidad Física: Educativa (Estrategia  RBC) (IND)
ó
Participación en Comunidad con  Discapacidad Física: Comunitaria (Estrategia  RBC) (IND)
</t>
        </r>
        <r>
          <rPr>
            <sz val="9"/>
            <color indexed="81"/>
            <rFont val="Tahoma"/>
            <family val="2"/>
          </rPr>
          <t xml:space="preserve">
Tipo de Establecimiento
Cesfam,Cgu,Cgr,Crs,Cdt,Psr,Cosam, Cecosf y Hospitales comunitarios.</t>
        </r>
      </text>
    </comment>
    <comment ref="J121" authorId="2" shapeId="0" xr:uid="{B2059141-071B-49C4-9640-8550372ED5F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 (Estrategia  RI) (IND)
o
Participación en Comunidad con  Discapacidad Física: Laboral -Trabajo sin objetivos de habilitación y rehabilitación (Estrategia  RI) (IND)
ó
Participación en Comunidad con  Discapacidad Física: Laboral - Dueña de Casa (Estrategia   RI) (IND)
ó
Participación en Comunidad con  Discapacidad Física: Educativa (Estrategia   RI) (IND)
ó
Participación en Comunidad con  Discapacidad Física: Comunitaria (Estrategia   RI) (IND)
</t>
        </r>
        <r>
          <rPr>
            <sz val="9"/>
            <color indexed="81"/>
            <rFont val="Tahoma"/>
            <family val="2"/>
          </rPr>
          <t>Tipo de Establecimiento
Cesfam,Cgu,Cgr,Crs,Cdt,Psr,Cosam, Cecosf y Hospitales comunitarios.</t>
        </r>
      </text>
    </comment>
    <comment ref="K121" authorId="2" shapeId="0" xr:uid="{6249D850-7BD5-4888-8B55-69196CB2D02E}">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rehabilitacion(Estrategia  RR) (IND)
ó
Participación en Comunidad con  Discapacidad Física: Laboral -Trabajo sin objetivos de habilitacion y rehabilitacion(Estrategia  RR) (IND)
o
Participación en Comunidad con  Discapacidad Física: Laboral - Dueña de Casa (Estrategia   RR) (IND)
ó
Participación en Comunidad con  Discapacidad Física: Educativa (Estrategia   RR) (IND)
ó
Participación en Comunidad con  Discapacidad Física: Comunitaria (Estrategia   RR) (IND)
</t>
        </r>
        <r>
          <rPr>
            <sz val="9"/>
            <color indexed="81"/>
            <rFont val="Tahoma"/>
            <family val="2"/>
          </rPr>
          <t>Tipo de Establecimiento
Cesfam,Cgu,Cgr,Crs,Cdt,Psr,Cosam, Cecosf y Hospitales comunitarios.</t>
        </r>
      </text>
    </comment>
    <comment ref="C122" authorId="2" shapeId="0" xr:uid="{94FE5658-4EFF-49B9-8D41-791C8A6674E8}">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t>
        </r>
        <r>
          <rPr>
            <b/>
            <sz val="11"/>
            <color theme="1"/>
            <rFont val="Calibri"/>
            <family val="2"/>
            <scheme val="minor"/>
          </rPr>
          <t xml:space="preserve"> Atención / Registro Atención Individual</t>
        </r>
        <r>
          <rPr>
            <sz val="11"/>
            <color theme="1"/>
            <rFont val="Calibri"/>
            <family val="2"/>
            <scheme val="minor"/>
          </rPr>
          <t xml:space="preserve">, el profesional registre la actividad:
</t>
        </r>
        <r>
          <rPr>
            <b/>
            <sz val="11"/>
            <color theme="1"/>
            <rFont val="Calibri"/>
            <family val="2"/>
            <scheme val="minor"/>
          </rPr>
          <t xml:space="preserve">
Participación en Comunidad con  Discapacidad Sensorial Visual: Laboral - Trabajo con objetivos de habilitación y rehabilitación (Estrategia  RBC) (IND)
ó
Participación en Comunidad con  Discapacidad Sensorial Visual: Laboral - Trabajo con objetivos de habilitación y rehabilitación (Estrategia  RI) (IND)
ó
Participación en Comunidad con  Discapacidad Sensorial Visual: Laboral - Trabajo con objetivos de habilitación y rehabilitación (Estrategia  RR) (IND)
ó
Participación en Comunidad con  Discapacidad Sensorial Visual: Laboral - Trabajo con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D122" authorId="2" shapeId="0" xr:uid="{EABB7830-F26F-4F37-8E8B-B2D11E447168}">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Laboral - Trabajo sin objetivos de habilitación y rehabilitación (Estrategia  RBC) (IND)
ó
Participación en Comunidad con  Discapacidad Sensorial Visual: Laboral - Trabajo sin objetivos de habilitación y rehabilitación (Estrategia  RI) (IND)
ó
Participación en Comunidad con  Discapacidad Sensorial Visual: Laboral - Trabajo sin objetivos de habilitación y rehabilitación (Estrategia  RR) (IND)
ó
Participación en Comunidad con  Discapacidad Sensorial Visual: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2" authorId="2" shapeId="0" xr:uid="{D4AE076B-32A1-4F49-B856-41E32489ED4B}">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t>
        </r>
        <r>
          <rPr>
            <b/>
            <sz val="11"/>
            <color theme="1"/>
            <rFont val="Calibri"/>
            <family val="2"/>
            <scheme val="minor"/>
          </rPr>
          <t xml:space="preserve"> 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 xml:space="preserve">
Participación en Comunidad con  Discapacidad Sensorial Visual: Laboral - Dueña de Casa (Estrategia  RBC)
ó
Participación en Comunidad con  Discapacidad Sensorial Visual: Laboral - Dueña de Casa (Estrategia  RI)
ó
Participación en Comunidad con  Discapacidad Sensorial Visual: Laboral - Dueña de Casa (Estrategia  RR)
ó
Participación en Comunidad con  Discapacidad Sensorial Visual: Laboral - Dueña de Casa (Rehabilitacion Infantil) (IND)</t>
        </r>
        <r>
          <rPr>
            <sz val="11"/>
            <color theme="1"/>
            <rFont val="Calibri"/>
            <family val="2"/>
            <scheme val="minor"/>
          </rPr>
          <t xml:space="preserve">
Tipo de Establecimiento
Cesfam,Cgu,Cgr,Crs,Cdt,Psr,Cosam, Cecosf y Hospitales comunitarios.</t>
        </r>
      </text>
    </comment>
    <comment ref="F122" authorId="2" shapeId="0" xr:uid="{EBCEE600-2732-4C18-AACA-49752DA4D123}">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Educativa (Estrategia  RBC) (IND)
ó
Participación en Comunidad con  Discapacidad Sensorial Visual: Educativa (Estrategia  RI) (IND)
ó
Participación en Comunidad con  Discapacidad Sensorial Visual: Educativa (Estrategia  RR) (IND)
ó
Participación en Comunidad con  Discapacidad Sensorial Visual: Educativa (Rehabilitacion Infantil) (IND)</t>
        </r>
        <r>
          <rPr>
            <sz val="11"/>
            <color theme="1"/>
            <rFont val="Calibri"/>
            <family val="2"/>
            <scheme val="minor"/>
          </rPr>
          <t xml:space="preserve">
Tipo de Establecimiento
Cesfam,Cgu,Cgr,Crs,Cdt,Psr,Cosam, Cecosf y Hospitales comunitarios.</t>
        </r>
      </text>
    </comment>
    <comment ref="G122" authorId="2" shapeId="0" xr:uid="{D0A378FF-4C3C-46A8-84F8-8DB3B1B6DE7A}">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Comunitaria (Estrategia  RBC)
ó
Participación en Comunidad con  Discapacidad Sensorial Visual: Comunitaria (Estrategia  RI)
ó
Participación en Comunidad con  Discapacidad Sensorial Visual: Comunitaria (Estrategia  RR)
ó
Participación en Comunidad con  Discapacidad Sensorial Visual: Comunitaria (Rehabilitacion Infantil) (IND)</t>
        </r>
        <r>
          <rPr>
            <sz val="11"/>
            <color theme="1"/>
            <rFont val="Calibri"/>
            <family val="2"/>
            <scheme val="minor"/>
          </rPr>
          <t xml:space="preserve">
Tipo de Establecimiento
Cesfam,Cgu,Cgr,Crs,Cdt,Psr,Cosam, Cecosf y Hospitales comunitarios.</t>
        </r>
      </text>
    </comment>
    <comment ref="H122" authorId="2" shapeId="0" xr:uid="{C52A508D-1340-4085-9B53-25F6AFBAA5DA}">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(Rehabilitacion Infantil) (IND)
o
Participación en Comunidad con  Discapacidad Sensorial Visual: Laboral - Trabajo sin objetivos de habilitacion y rehabilitacion (Rehabilitacion Infantil) (IND)
ó
Participación en Comunidad con  Discapacidad Sensorial Visual: Laboral - Dueña de Casa (Rehabilitacion Infantil) (IND)
ó
Participación en Comunidad con  Discapacidad Sensorial Visual: Educativa (Rehabilitacion Infantil) (IND)
ó
Participación en Comunidad con  Discapacidad Sensorial Visual: Comunitaria (Rehabilitacion Infantil) (IND)
</t>
        </r>
        <r>
          <rPr>
            <sz val="9"/>
            <color indexed="81"/>
            <rFont val="Tahoma"/>
            <family val="2"/>
          </rPr>
          <t>Tipo de Establecimiento
Cesfam,Cgu,Cgr,Crs,Cdt,Psr,Cosam, Cecosf y Hospitales comunitarios.</t>
        </r>
      </text>
    </comment>
    <comment ref="I122" authorId="2" shapeId="0" xr:uid="{F451DC13-6B71-482E-AC8A-D8155D69C33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(Estrategia  RBC) (IND)
o
Participación en Comunidad con  Discapacidad Sensorial Visual: Laboral - Trabajo sin objetivos de habilitacion y rehabilitacion (Estrategia  RBC) (IND)
ó
Participación en Comunidad con  Discapacidad Sensorial Visual: Laboral - Dueña de Casa (Estrategia  RBC) (IND)
ó
Participación en Comunidad con  Discapacidad Sensorial Visual: Educativa (Estrategia  RBC) (IND)
ó
Participación en Comunidad con  Discapacidad Sensorial Visual: Comunitaria (Estrategia  RBC) (IND)
</t>
        </r>
        <r>
          <rPr>
            <sz val="9"/>
            <color indexed="81"/>
            <rFont val="Tahoma"/>
            <family val="2"/>
          </rPr>
          <t>Tipo de Establecimiento
Cesfam,Cgu,Cgr,Crs,Cdt,Psr,Cosam, Cecosf y Hospitales comunitarios.</t>
        </r>
      </text>
    </comment>
    <comment ref="J122" authorId="2" shapeId="0" xr:uid="{18686E77-8514-4642-9810-2BC613016214}">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-Trabajo con objetivos de habilitación y rehabilitación(Estrategia  RI) (IND)
ó
Participación en Comunidad con  Discapacidad Sensorial Visual: Laboral -Trabajo sin objetivos de habilitación y rehabilitación(Estrategia  RI) (IND)
o
Participación en Comunidad con  Discapacidad Sensorial Visual: Laboral - Dueña de Casa (Estrategia  RI) (IND)
ó
Participación en Comunidad con  Discapacidad Sensorial Visual: Educativa (Estrategia  RI) (IND)
ó
Participación en Comunidad con  Discapacidad Sensorial Visual: Comunitaria (Estrategia  RI) (IND)
</t>
        </r>
        <r>
          <rPr>
            <sz val="9"/>
            <color indexed="81"/>
            <rFont val="Tahoma"/>
            <family val="2"/>
          </rPr>
          <t>Tipo de Establecimiento
Cesfam,Cgu,Cgr,Crs,Cdt,Psr,Cosam, Cecosf y Hospitales comunitarios.</t>
        </r>
      </text>
    </comment>
    <comment ref="K122" authorId="2" shapeId="0" xr:uid="{A3D01B7D-8344-4F8F-BB97-2F9C95FE49F5}">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Trabajo con objetivos de habilitación y rehabilitación (Estrategia  RR) (IND)
o
Participación en Comunidad con  Discapacidad Sensorial Visual: Laboral - Trabajo sin objetivos de habilitación y rehabilitación (Estrategia  RR) (IND)
ó
Participación en Comunidad con  Discapacidad Sensorial Visual: Laboral - Dueña de Casa (Estrategia   RR) (IND)
ó
Participación en Comunidad con  Discapacidad Sensorial Visual: Educativa (Estrategia   RR) (IND)
ó
Participación en Comunidad con  Discapacidad Sensorial Visual: Comunitaria (Estrategia   RR) (IND)
</t>
        </r>
        <r>
          <rPr>
            <sz val="9"/>
            <color indexed="81"/>
            <rFont val="Tahoma"/>
            <family val="2"/>
          </rPr>
          <t xml:space="preserve">
Tipo de Establecimiento
Cesfam,Cgu,Cgr,Crs,Cdt,Psr,Cosam, Cecosf y Hospitales comunitarios.</t>
        </r>
      </text>
    </comment>
    <comment ref="C123" authorId="2" shapeId="0" xr:uid="{F8B3CAED-C83A-43B3-9CD7-A0280B180283}">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registrada en</t>
        </r>
        <r>
          <rPr>
            <b/>
            <sz val="11"/>
            <color theme="1"/>
            <rFont val="Calibri"/>
            <family val="2"/>
            <scheme val="minor"/>
          </rPr>
          <t xml:space="preserve"> 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Registre la actividad:
</t>
        </r>
        <r>
          <rPr>
            <b/>
            <sz val="11"/>
            <color theme="1"/>
            <rFont val="Calibri"/>
            <family val="2"/>
            <scheme val="minor"/>
          </rPr>
          <t>Participación en Comunidad con  Discapacidad Sensorial Auditivo: Laboral - Trabajo con objetivos de habilitación y rehabilitación (Estrategia  RBC) (IND)
ó
Participación en Comunidad con  Discapacidad Sensorial Auditivo: Laboral - Trabajo con objetivos de habilitación y rehabilitación (Estrategia  RI) (IND)
ó
Participación en Comunidad con  Discapacidad Sensorial Auditivo: Laboral - Trabajo con objetivos de habilitación y rehabilitación (Estrategia  RR) (IND)
ó
Participación en Comunidad con  Discapacidad Sensorial Auditivo: Comunitaria (Rehabilitacion Infantil) (IND)</t>
        </r>
        <r>
          <rPr>
            <sz val="11"/>
            <color theme="1"/>
            <rFont val="Calibri"/>
            <family val="2"/>
            <scheme val="minor"/>
          </rPr>
          <t xml:space="preserve">
Tipo de Establecimiento
Cesfam,Cgu,Cgr,Crs,Cdt,Psr,Cosam, Cecosf y Hospitales comunitarios.</t>
        </r>
      </text>
    </comment>
    <comment ref="D123" authorId="2" shapeId="0" xr:uid="{8A40B65E-FDB4-43FD-9DBD-EA6C2A1F2BAD}">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Laboral - Trabajo sin objetivos de habilitación y rehabilitación (Estrategia  RBC) (IND)
ó
Participación en Comunidad con  Discapacidad Sensorial Auditivo: Laboral - Trabajo sin objetivos de habilitación y rehabilitación (Estrategia  RI) (IND)
ó
Participación en Comunidad con  Discapacidad Sensorial Auditivo: Laboral - Trabajo sin objetivos de habilitación y rehabilitación (Estrategia  RR) (IND)
ó
Participación en Comunidad con  Discapacidad Sensorial Auditivo: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3" authorId="2" shapeId="0" xr:uid="{052AAE86-CE1F-4C4D-9B53-0A8227A42292}">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ó  en</t>
        </r>
        <r>
          <rPr>
            <b/>
            <sz val="11"/>
            <color theme="1"/>
            <rFont val="Calibri"/>
            <family val="2"/>
            <scheme val="minor"/>
          </rPr>
          <t xml:space="preserve"> Atención / Registro Atención Individual, </t>
        </r>
        <r>
          <rPr>
            <sz val="11"/>
            <color theme="1"/>
            <rFont val="Calibri"/>
            <family val="2"/>
            <scheme val="minor"/>
          </rPr>
          <t xml:space="preserve">el profesional registre la actividad:
</t>
        </r>
        <r>
          <rPr>
            <b/>
            <sz val="11"/>
            <color theme="1"/>
            <rFont val="Calibri"/>
            <family val="2"/>
            <scheme val="minor"/>
          </rPr>
          <t>Participación en Comunidad con  Discapacidad Sensorial Auditivo: Laboral - Dueña de Casa (Estrategia  RBC)
ó
Participación en Comunidad con  Discapacidad Sensorial Auditivo: Laboral - Dueña de Casa (Estrategia  RI)
ó
Participación en Comunidad con  Discapacidad Sensorial Auditivo: Laboral - Dueña de Casa (Estrategia  RR)
ó
Participación en Comunidad con  Discapacidad Sensorial Auditivo: Laboral - Dueña de Casa (Rehabilitacion Infantil) (IND)</t>
        </r>
        <r>
          <rPr>
            <sz val="11"/>
            <color theme="1"/>
            <rFont val="Calibri"/>
            <family val="2"/>
            <scheme val="minor"/>
          </rPr>
          <t xml:space="preserve">
Tipo de Establecimiento
Cesfam,Cgu,Cgr,Crs,Cdt,Psr,Cosam, Cecosf y Hospitales comunitarios.</t>
        </r>
      </text>
    </comment>
    <comment ref="F123" authorId="2" shapeId="0" xr:uid="{54C20D1B-A0B6-44D5-BF88-98235ACC8DE6}">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Educativa (Estrategia  RBC) (IND)
ó
Participación en Comunidad con  Discapacidad Sensorial Auditivo: Educativa (Estrategia  RI) (IND)
ó
Participación en Comunidad con  Discapacidad Sensorial Auditivo: Educativa (Estrategia  RR) (IND)
ó
Participación en Comunidad con  Discapacidad Sensorial Auditivo: Educativa (Rehabilitacion Infantil) (IND)</t>
        </r>
        <r>
          <rPr>
            <sz val="11"/>
            <color theme="1"/>
            <rFont val="Calibri"/>
            <family val="2"/>
            <scheme val="minor"/>
          </rPr>
          <t xml:space="preserve">
Tipo de Establecimiento
Cesfam,Cgu,Cgr,Crs,Cdt,Psr,Cosam, Cecosf y Hospitales comunitarios.</t>
        </r>
      </text>
    </comment>
    <comment ref="G123" authorId="2" shapeId="0" xr:uid="{98C635CD-695F-4B64-8DED-2D5BE1D79C29}">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Comunitaria (Rehabilitacion Infantil) (IND)
ó
Participación en Comunidad con  Discapacidad Sensorial Auditivo: Comunitaria (Estrategia  RBC)
ó
Participación en Comunidad con  Discapacidad Sensorial Auditivo: Comunitaria (Estrategia  RI)
ó
Participación en Comunidad con  Discapacidad Sensorial Auditivo: Comunitaria (Estrategia  RR)</t>
        </r>
        <r>
          <rPr>
            <sz val="11"/>
            <color theme="1"/>
            <rFont val="Calibri"/>
            <family val="2"/>
            <scheme val="minor"/>
          </rPr>
          <t xml:space="preserve">
Tipo de Establecimiento
Cesfam,Cgu,Cgr,Crs,Cdt,Psr,Cosam, Cecosf y Hospitales comunitarios.</t>
        </r>
      </text>
    </comment>
    <comment ref="H123" authorId="2" shapeId="0" xr:uid="{2539AACA-DB04-48A9-8842-B0F1F488CD24}">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(Rehabilitacion Infantil) (IND)
o
Participación en Comunidad con  Discapacidad Sensorial Auditivo: Laboral - Trabajo sin objetivos de habilitacion y rehabilitacion (Rehabilitacion Infantil) (IND)
ó
Participación en Comunidad con  Discapacidad Sensorial Auditivo: Laboral - Dueña de Casa (Rehabilitacion Infantil) (IND)
ó
Participación en Comunidad con  Discapacidad Sensorial Auditivo: Educativa (Rehabilitacion Infantil) (IND)
ó
Participación en Comunidad con  Discapacidad Sensorial Auditivo: Comunitaria (Rehabilitacion Infantil) (IND)
</t>
        </r>
        <r>
          <rPr>
            <sz val="9"/>
            <color indexed="81"/>
            <rFont val="Tahoma"/>
            <family val="2"/>
          </rPr>
          <t>Tipo de Establecimiento
Cesfam,Cgu,Cgr,Crs,Cdt,Psr,Cosam, Cecosf y Hospitales comunitarios.</t>
        </r>
      </text>
    </comment>
    <comment ref="I123" authorId="2" shapeId="0" xr:uid="{22AE1BA6-BF28-4037-B01A-C26339A9690D}">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(Estrategia  RBC) (IND)
o
Participación en Comunidad con  Discapacidad Sensorial Auditivo: Laboral - Trabajo sin objetivos de habilitacion y rehabilitacion (Estrategia  RBC) (IND)
ó
Participación en Comunidad con  Discapacidad Sensorial Auditivo: Laboral - Dueña de Casa (Estrategia  RBC) (IND)
ó
Participación en Comunidad con  Discapacidad Sensorial Auditivo: Educativa (Estrategia  RBC) (IND)
ó
Participación en Comunidad con  Discapacidad Sensorial Auditivo: Comunitaria (Estrategia  RBC) (IND)
</t>
        </r>
        <r>
          <rPr>
            <sz val="9"/>
            <color indexed="81"/>
            <rFont val="Tahoma"/>
            <family val="2"/>
          </rPr>
          <t>Tipo de Establecimiento
Cesfam,Cgu,Cgr,Crs,Cdt,Psr,Cosam, Cecosf y Hospitales comunitarios.</t>
        </r>
      </text>
    </comment>
    <comment ref="J123" authorId="2" shapeId="0" xr:uid="{AA7A2854-B46B-4A01-AF81-220CEA1972D7}">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-Trabajo con objetivos de habilitación y rehabilitación (Estrategia   RI) (IND)
ó
Participación en Comunidad con  Discapacidad Sensorial Auditivo: Laboral -Trabajo sin objetivos de habilitación y rehabilitación (Estrategia   RI) (IND)
o
Participación en Comunidad con  Discapacidad Sensorial Auditivo: Laboral - Dueña de Casa (Estrategia   RI) (IND)
ó
Participación en Comunidad con  Discapacidad Sensorial Auditivo: Educativa (Estrategia   RI) (IND)
ó
Participación en Comunidad con  Discapacidad Sensorial Auditivo: Comunitaria (Estrategia   RI) (IND)
</t>
        </r>
        <r>
          <rPr>
            <sz val="9"/>
            <color indexed="81"/>
            <rFont val="Tahoma"/>
            <family val="2"/>
          </rPr>
          <t xml:space="preserve">
Tipo de Establecimiento
Cesfam,Cgu,Cgr,Crs,Cdt,Psr,Cosam, Cecosf y Hospitales comunitarios.</t>
        </r>
      </text>
    </comment>
    <comment ref="K123" authorId="2" shapeId="0" xr:uid="{B9A3442D-27C6-4E93-8239-B09895A0C61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Trabajo con objetivos de habilitacion y rehabilitacion (Estrategia   RR) (IND)
o
Participación en Comunidad con  Discapacidad Sensorial Auditivo: Laboral -  Trabajo sin objetivos de habilitacion y rehabilitacion (Estrategia   RR) (IND)
ó
Participación en Comunidad con  Discapacidad Sensorial Auditivo: Laboral - Dueña de Casa (Estrategia   RR) (IND)
ó
Participación en Comunidad con  Discapacidad Sensorial Auditivo: Educativa (Estrategia   RR) (IND)
ó
Participación en Comunidad con  Discapacidad Sensorial Auditivo: Comunitaria (Estrategia   RR) (IND)
</t>
        </r>
        <r>
          <rPr>
            <sz val="9"/>
            <color indexed="81"/>
            <rFont val="Tahoma"/>
            <family val="2"/>
          </rPr>
          <t>Tipo de Establecimiento
Cesfam,Cgu,Cgr,Crs,Cdt,Psr,Cosam, Cecosf y Hospitales comunitarios.</t>
        </r>
      </text>
    </comment>
    <comment ref="C127" authorId="6" shapeId="0" xr:uid="{4E377BA6-8122-4009-95B3-D39AA635CD8C}">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Rehabilitación Infantil</t>
        </r>
        <r>
          <rPr>
            <sz val="9"/>
            <color indexed="81"/>
            <rFont val="Tahoma"/>
            <family val="2"/>
          </rPr>
          <t xml:space="preserve">
Tipo de Establecimiento
Cesfam,Cgu,Cgr,Crs,Cdt,Psr,Cosam, Cecosf y Hospitales comunitarios.
Nota: Cuenta número de actividades.</t>
        </r>
      </text>
    </comment>
    <comment ref="D127" authorId="6" shapeId="0" xr:uid="{6F68BF70-B710-40E4-BF3B-46B0A86673B1}">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Infantil
</t>
        </r>
        <r>
          <rPr>
            <sz val="9"/>
            <color indexed="81"/>
            <rFont val="Tahoma"/>
            <family val="2"/>
          </rPr>
          <t xml:space="preserve">
Tipo de Establecimiento
Cesfam,Cgu,Cgr,Crs,Cdt,Psr,Cosam, Cecosf y Hospitales comunitarios.
Nota: Cuenta número de participantes</t>
        </r>
      </text>
    </comment>
    <comment ref="E127" authorId="6" shapeId="0" xr:uid="{68A58C79-FC24-48A2-921E-3767A6D3D584}">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 xml:space="preserve">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actividades.</t>
        </r>
      </text>
    </comment>
    <comment ref="F127" authorId="6" shapeId="0" xr:uid="{15627C84-F0F9-498A-A15F-8EC4316F154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participantes</t>
        </r>
      </text>
    </comment>
    <comment ref="G127" authorId="6" shapeId="0" xr:uid="{2DA82D6C-8CD6-4552-8EF2-08B1239BD9C1}">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27" authorId="6" shapeId="0" xr:uid="{CD3C201B-44EF-4E2B-A01B-91B739699AC1}">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Tipo de Establecimiento
Cesfam,Cgu,Cgr,Crs,Cdt,Psr,Cosam, Cecosf y Hospitales comunitarios.
Nota: Cuenta número de participantes.</t>
        </r>
      </text>
    </comment>
    <comment ref="I127" authorId="6" shapeId="0" xr:uid="{EC30DCF4-28A8-4641-BA71-79D6E4BDF84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Rural
</t>
        </r>
        <r>
          <rPr>
            <sz val="9"/>
            <color indexed="81"/>
            <rFont val="Tahoma"/>
            <family val="2"/>
          </rPr>
          <t>Tipo de Establecimiento
Cesfam,Cgu,Cgr,Crs,Cdt,Psr,Cosam, Cecosf y Hospitales comunitarios.
Nota: Cuenta número de actividades.</t>
        </r>
      </text>
    </comment>
    <comment ref="J127" authorId="6" shapeId="0" xr:uid="{A93B0B87-71A7-4D68-BBC0-FA65AA298E2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Rural
</t>
        </r>
        <r>
          <rPr>
            <sz val="9"/>
            <color indexed="81"/>
            <rFont val="Tahoma"/>
            <family val="2"/>
          </rPr>
          <t xml:space="preserve">
Tipo de Establecimiento
Cesfam,Cgu,Cgr,Crs,Cdt,Psr,Cosam, Cecosf y Hospitales comunitarios.
Nota: Cuenta número de participantes.</t>
        </r>
      </text>
    </comment>
    <comment ref="K127" authorId="6" shapeId="0" xr:uid="{6FDCA1D1-670C-450A-B9EB-167F056A1683}">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Presencial (Establecimiento)</t>
        </r>
        <r>
          <rPr>
            <sz val="9"/>
            <color indexed="81"/>
            <rFont val="Tahoma"/>
            <family val="2"/>
          </rPr>
          <t xml:space="preserve">
Tipo de Establecimiento
Cesfam,Cgu,Cgr,Crs,Cdt,Psr,Cosam, Cecosf y Hospitales comunitarios.
Nota: Cuenta número de actividades.</t>
        </r>
      </text>
    </comment>
    <comment ref="L127" authorId="6" shapeId="0" xr:uid="{D2BC92D4-3F02-4484-9473-D8441B5068F9}">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A Distancia</t>
        </r>
        <r>
          <rPr>
            <sz val="9"/>
            <color indexed="81"/>
            <rFont val="Tahoma"/>
            <family val="2"/>
          </rPr>
          <t xml:space="preserve">
Tipo de Establecimiento
Cesfam,Cgu,Cgr,Crs,Cdt,Psr,Cosam, Cecosf y Hospitales comunitarios.
Nota: Cuenta número de actividades.</t>
        </r>
      </text>
    </comment>
    <comment ref="C128" authorId="6" shapeId="0" xr:uid="{769C28E3-182E-4A36-9A0A-759DFD9EF79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Tipo de Establecimiento
Cesfam,Cgu,Cgr,Crs,Cdt,Psr,Cosam, Cecosf y Hospitales comunitarios.
Nota: Cuenta número de actividades</t>
        </r>
      </text>
    </comment>
    <comment ref="D128" authorId="6" shapeId="0" xr:uid="{B802CA29-1321-4331-9038-7B478E45687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 xml:space="preserve">
Tipo de Establecimiento
Cesfam,Cgu,Cgr,Crs,Cdt,Psr,Cosam, Cecosf y Hospitales comunitarios.
Nota: Cuenta número de participantes</t>
        </r>
      </text>
    </comment>
    <comment ref="E128" authorId="6" shapeId="0" xr:uid="{FB10CEC1-D73F-4045-8812-E7C6D8D2DDF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Tipo de Establecimiento
Cesfam,Cgu,Cgr,Crs,Cdt,Psr,Cosam, Cecosf y Hospitales comunitarios.
Nota: Cuenta número de actividades</t>
        </r>
      </text>
    </comment>
    <comment ref="F128" authorId="6" shapeId="0" xr:uid="{7234C893-AE5C-4901-B745-8CFD8D37323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 xml:space="preserve">
Tipo de Establecimiento
Cesfam,Cgu,Cgr,Crs,Cdt,Psr,Cosam, Cecosf y Hospitales comunitarios.
Nota: Cuenta número de participantes</t>
        </r>
      </text>
    </comment>
    <comment ref="G128" authorId="6" shapeId="0" xr:uid="{A5639541-AF63-4FC5-B8B1-2469BFE1404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actividades</t>
        </r>
      </text>
    </comment>
    <comment ref="H128" authorId="6" shapeId="0" xr:uid="{C2E06F6D-83A9-47E7-8BEB-D6E23FAC6B67}">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participantes</t>
        </r>
      </text>
    </comment>
    <comment ref="I128" authorId="6" shapeId="0" xr:uid="{0A1E6FC2-8394-4EEF-9697-7FB5B6B804E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
Tipo de Establecimiento
Cesfam,Cgu,Cgr,Crs,Cdt,Psr,Cosam, Cecosf y Hospitales comunitarios.
Nota: Cuenta número de actividades</t>
        </r>
      </text>
    </comment>
    <comment ref="J128" authorId="6" shapeId="0" xr:uid="{6B7E7715-24A6-4534-B0A4-C75ACA0F7AC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Tipo de Establecimiento
Cesfam,Cgu,Cgr,Crs,Cdt,Psr,Cosam, Cecosf y Hospitales comunitarios.
Nota: Cuenta número de participantes
</t>
        </r>
      </text>
    </comment>
    <comment ref="K128" authorId="6" shapeId="0" xr:uid="{03B32CE4-2663-479C-B25D-491A52B61CB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Presencial (Establecimiento)
</t>
        </r>
        <r>
          <rPr>
            <sz val="9"/>
            <color indexed="81"/>
            <rFont val="Tahoma"/>
            <family val="2"/>
          </rPr>
          <t>Tipo de Establecimiento
Cesfam,Cgu,Cgr,Crs,Cdt,Psr,Cosam, Cecosf y Hospitales comunitarios.
Nota: Cuenta número de actividades</t>
        </r>
      </text>
    </comment>
    <comment ref="L128" authorId="6" shapeId="0" xr:uid="{F94E10AA-625C-4E66-B275-3965725F169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A Distancia
</t>
        </r>
        <r>
          <rPr>
            <sz val="9"/>
            <color indexed="81"/>
            <rFont val="Tahoma"/>
            <family val="2"/>
          </rPr>
          <t>Tipo de Establecimiento
Cesfam,Cgu,Cgr,Crs,Cdt,Psr,Cosam, Cecosf y Hospitales comunitarios.
Nota: Cuenta número de actividades</t>
        </r>
      </text>
    </comment>
    <comment ref="C129" authorId="6" shapeId="0" xr:uid="{939B98F4-7C5E-4287-80A9-6367B8C2A11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actividades</t>
        </r>
      </text>
    </comment>
    <comment ref="D129" authorId="6" shapeId="0" xr:uid="{A454F51C-C9E8-4DBB-941A-BDA81F71780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Participantes</t>
        </r>
      </text>
    </comment>
    <comment ref="E129" authorId="6" shapeId="0" xr:uid="{CCC3D0F7-F780-419D-AE8E-5A3AA062503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actividades</t>
        </r>
      </text>
    </comment>
    <comment ref="F129" authorId="6" shapeId="0" xr:uid="{C56B2480-4E25-47B5-9002-780129ABDE8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Participantes</t>
        </r>
      </text>
    </comment>
    <comment ref="G129" authorId="6" shapeId="0" xr:uid="{7D531EFF-074B-4067-A295-AC9D1F10B262}">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actividades</t>
        </r>
      </text>
    </comment>
    <comment ref="H129" authorId="6" shapeId="0" xr:uid="{890F7FC7-076B-4C03-875C-418A92810C7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participantes</t>
        </r>
      </text>
    </comment>
    <comment ref="I129" authorId="6" shapeId="0" xr:uid="{164EE93C-BFA3-4850-B332-91D5ACA3B56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actividades</t>
        </r>
      </text>
    </comment>
    <comment ref="J129" authorId="6" shapeId="0" xr:uid="{5BAB9C56-B8F7-4284-AAAE-0904F0D46DE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participantes</t>
        </r>
      </text>
    </comment>
    <comment ref="K129" authorId="6" shapeId="0" xr:uid="{E3C67763-674A-455E-A085-5975D692F68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Presencial (Establecimiento)
</t>
        </r>
        <r>
          <rPr>
            <sz val="9"/>
            <color indexed="81"/>
            <rFont val="Tahoma"/>
            <family val="2"/>
          </rPr>
          <t>Tipo de Establecimiento
Cesfam,Cgu,Cgr,Crs,Cdt,Psr,Cosam, Cecosf y Hospitales comunitarios.
Nota: Cuenta número de actividades</t>
        </r>
      </text>
    </comment>
    <comment ref="L129" authorId="6" shapeId="0" xr:uid="{D9171EFC-E721-4023-AD1F-5642374E3E2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A Distancia
</t>
        </r>
        <r>
          <rPr>
            <sz val="9"/>
            <color indexed="81"/>
            <rFont val="Tahoma"/>
            <family val="2"/>
          </rPr>
          <t>Tipo de Establecimiento
Cesfam,Cgu,Cgr,Crs,Cdt,Psr,Cosam, Cecosf y Hospitales comunitarios.
Nota: Cuenta número de actividades</t>
        </r>
      </text>
    </comment>
    <comment ref="C130" authorId="6" shapeId="0" xr:uid="{303EA78E-5E3C-46EB-9512-D9A2ECE7125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actividades</t>
        </r>
      </text>
    </comment>
    <comment ref="D130" authorId="6" shapeId="0" xr:uid="{87AE1153-15D5-47EA-9880-9C8AC46E2887}">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participantes</t>
        </r>
      </text>
    </comment>
    <comment ref="E130" authorId="6" shapeId="0" xr:uid="{A0D61E99-7C04-4394-A2F7-41700C32F10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actividades</t>
        </r>
      </text>
    </comment>
    <comment ref="F130" authorId="6" shapeId="0" xr:uid="{8A36847D-3C6D-4086-825E-91CEEE28F51F}">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participantes</t>
        </r>
      </text>
    </comment>
    <comment ref="G130" authorId="6" shapeId="0" xr:uid="{BC309DD5-E6C3-4F50-8FC9-1CF8B9308353}">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 xml:space="preserve">
Tipo de Establecimiento
Cesfam,Cgu,Cgr,Crs,Cdt,Psr,Cosam, Cecosf y Hospitales comunitarios.
Nota: Cuenta número de actividades</t>
        </r>
      </text>
    </comment>
    <comment ref="H130" authorId="6" shapeId="0" xr:uid="{DA5E0ED7-1D0F-4A39-A99D-62BB5622BFE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Tipo de Establecimiento
Cesfam,Cgu,Cgr,Crs,Cdt,Psr,Cosam, Cecosf y Hospitales comunitarios.
Nota: Cuenta número de participantes</t>
        </r>
      </text>
    </comment>
    <comment ref="I130" authorId="6" shapeId="0" xr:uid="{7E6F9E31-8802-4CCD-B480-D066A4C78E5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actividades</t>
        </r>
      </text>
    </comment>
    <comment ref="J130" authorId="6" shapeId="0" xr:uid="{02072213-4A1E-41D2-812C-BD4BC6508C6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participantes</t>
        </r>
      </text>
    </comment>
    <comment ref="K130" authorId="6" shapeId="0" xr:uid="{C427B35D-4D3F-4971-9196-DFF400F2395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0" authorId="6" shapeId="0" xr:uid="{8A283D73-4407-4080-BF84-8F996460A52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A Distancia
</t>
        </r>
        <r>
          <rPr>
            <sz val="9"/>
            <color indexed="81"/>
            <rFont val="Tahoma"/>
            <family val="2"/>
          </rPr>
          <t>Tipo de Establecimiento
Cesfam,Cgu,Cgr,Crs,Cdt,Psr,Cosam, Cecosf y Hospitales comunitarios.
Nota: Cuenta número de actividades</t>
        </r>
      </text>
    </comment>
    <comment ref="C131" authorId="6" shapeId="0" xr:uid="{EB696099-2165-4358-89CB-AB71ECD534E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Infatil
</t>
        </r>
        <r>
          <rPr>
            <sz val="9"/>
            <color indexed="81"/>
            <rFont val="Tahoma"/>
            <family val="2"/>
          </rPr>
          <t>Tipo de Establecimiento
Cesfam,Cgu,Cgr,Crs,Cdt,Psr,Cosam, Cecosf y Hospitales comunitarios.
Nota: Cuenta número de actividades</t>
        </r>
      </text>
    </comment>
    <comment ref="D131" authorId="6" shapeId="0" xr:uid="{5EB4277F-7A58-4630-9D32-85E18175836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Infantil
</t>
        </r>
        <r>
          <rPr>
            <sz val="9"/>
            <color indexed="81"/>
            <rFont val="Tahoma"/>
            <family val="2"/>
          </rPr>
          <t>Tipo de Establecimiento
Cesfam,Cgu,Cgr,Crs,Cdt,Psr,Cosam, Cecosf y Hospitales comunitarios.
Nota: Cuenta número de participantes</t>
        </r>
      </text>
    </comment>
    <comment ref="E131" authorId="6" shapeId="0" xr:uid="{E0A604ED-41DC-4589-ABC2-128F6899F8C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actividades</t>
        </r>
      </text>
    </comment>
    <comment ref="F131" authorId="6" shapeId="0" xr:uid="{0FA6375F-0938-4BE3-8059-39A090A9CA8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participantes</t>
        </r>
      </text>
    </comment>
    <comment ref="G131" authorId="6" shapeId="0" xr:uid="{18D8BE40-B019-4E7C-89DE-F01CC02A932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31" authorId="6" shapeId="0" xr:uid="{0DD6A7C7-A6FA-424D-B493-9AA2F5C5652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participantes</t>
        </r>
      </text>
    </comment>
    <comment ref="I131" authorId="6" shapeId="0" xr:uid="{0106E1B8-33E0-47C1-BA19-D7DD7CB5620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actividades</t>
        </r>
      </text>
    </comment>
    <comment ref="J131" authorId="6" shapeId="0" xr:uid="{EF03DB1F-605D-4642-8E56-45F719D30F1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e</t>
        </r>
        <r>
          <rPr>
            <sz val="9"/>
            <color indexed="81"/>
            <rFont val="Tahoma"/>
            <family val="2"/>
          </rPr>
          <t>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participantes</t>
        </r>
      </text>
    </comment>
    <comment ref="K131" authorId="6" shapeId="0" xr:uid="{001CBEBE-03CF-4170-90C1-21C9A3C8593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Presencial (Establecimiento)
</t>
        </r>
        <r>
          <rPr>
            <sz val="9"/>
            <color indexed="81"/>
            <rFont val="Tahoma"/>
            <family val="2"/>
          </rPr>
          <t>Tipo de Establecimiento
Cesfam,Cgu,Cgr,Crs,Cdt,Psr,Cosam, Cecosf y Hospitales comunitarios.
Nota: Cuenta número de actividades</t>
        </r>
      </text>
    </comment>
    <comment ref="L131" authorId="6" shapeId="0" xr:uid="{E411CC7D-2AD8-4F34-83AD-FA3B24F8DD9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A Distancia
</t>
        </r>
        <r>
          <rPr>
            <sz val="9"/>
            <color indexed="81"/>
            <rFont val="Tahoma"/>
            <family val="2"/>
          </rPr>
          <t>Tipo de Establecimiento
Cesfam,Cgu,Cgr,Crs,Cdt,Psr,Cosam, Cecosf y Hospitales comunitarios.
Nota: Cuenta número de actividades</t>
        </r>
      </text>
    </comment>
    <comment ref="C132" authorId="6" shapeId="0" xr:uid="{FFC5DB2D-97CA-42F6-B94E-203E7DB1659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2" authorId="6" shapeId="0" xr:uid="{D22F34B8-9355-4180-94CA-1DF99599B3B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2" authorId="6" shapeId="0" xr:uid="{DCE54C99-FA75-4783-84F0-54D1DF9E09B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2" authorId="6" shapeId="0" xr:uid="{CFB48CAA-DEA9-4EED-90D0-0E3029ED1C9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2" authorId="6" shapeId="0" xr:uid="{5FBA6E23-383F-4339-9294-BFCC814D3D3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 xml:space="preserve">
Tipo de Establecimiento
Cesfam,Cgu,Cgr,Crs,Cdt,Psr,Cosam, Cecosf y Hospitales comunitarios.
Nota: Cuenta número de actividades</t>
        </r>
      </text>
    </comment>
    <comment ref="H132" authorId="6" shapeId="0" xr:uid="{D8580CC4-D465-4A95-B9F8-C22F811CDD7F}">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2" authorId="6" shapeId="0" xr:uid="{81C3B728-F6C0-4739-8E40-6726D8EF9D8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Tipo de Establecimiento
Cesfam,Cgu,Cgr,Crs,Cdt,Psr,Cosam, Cecosf y Hospitales comunitarios.
Nota: Cuenta número de actividades</t>
        </r>
      </text>
    </comment>
    <comment ref="J132" authorId="6" shapeId="0" xr:uid="{8336C196-EC6D-4AFA-9093-6150D00F425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 xml:space="preserve">Tipo de Establecimiento
Cesfam,Cgu,Cgr,Crs,Cdt,Psr,Cosam, Cecosf y Hospitales comunitarios.
Nota: Cuenta número de participantes </t>
        </r>
      </text>
    </comment>
    <comment ref="K132" authorId="6" shapeId="0" xr:uid="{0C3DDA11-84A3-4BFA-A5BA-1604F9086A7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2" authorId="6" shapeId="0" xr:uid="{1072E94D-CBFC-41E9-8076-77A47F09EEE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3" authorId="6" shapeId="0" xr:uid="{39FC3ED5-4BD2-4081-8A3A-6DD38190D2E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Tipo de Establecimiento
Cesfam,Cgu,Cgr,Crs,Cdt,Psr,Cosam, Cecosf y Hospitales comunitarios.
Nota: Cuenta número de actividades</t>
        </r>
      </text>
    </comment>
    <comment ref="D133" authorId="6" shapeId="0" xr:uid="{5BE2ED72-CE14-4135-97A6-023EBF7584A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 xml:space="preserve">
Tipo de Establecimiento
Cesfam,Cgu,Cgr,Crs,Cdt,Psr,Cosam, Cecosf y Hospitales comunitarios.
Nota: Cuenta número de Participantes</t>
        </r>
      </text>
    </comment>
    <comment ref="E133" authorId="6" shapeId="0" xr:uid="{C2C7D83F-C8A7-4440-9793-E1CE3768FCC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Tipo de Establecimiento
Cesfam,Cgu,Cgr,Crs,Cdt,Psr,Cosam, Cecosf y Hospitales comunitarios.
Nota: Cuenta número de actividades</t>
        </r>
      </text>
    </comment>
    <comment ref="F133" authorId="6" shapeId="0" xr:uid="{8B42A5EA-CA48-494E-8571-D3DF2B58522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 xml:space="preserve">
Tipo de Establecimiento
Cesfam,Cgu,Cgr,Crs,Cdt,Psr,Cosam, Cecosf y Hospitales comunitarios.
Nota: Cuenta número de Participantes</t>
        </r>
      </text>
    </comment>
    <comment ref="G133" authorId="6" shapeId="0" xr:uid="{9A449DCC-68C4-458E-BCAB-5291B0C5D9A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Tipo de Establecimiento
Cesfam,Cgu,Cgr,Crs,Cdt,Psr,Cosam, Cecosf y Hospitales comunitarios.
Nota: Cuenta número de actividades</t>
        </r>
      </text>
    </comment>
    <comment ref="H133" authorId="6" shapeId="0" xr:uid="{27107DED-7087-45CD-9490-DD086F75702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 xml:space="preserve">Tipo de Establecimiento
Cesfam,Cgu,Cgr,Crs,Cdt,Psr,Cosam, Cecosf y Hospitales comunitarios.
Nota: Cuenta número de participantes </t>
        </r>
      </text>
    </comment>
    <comment ref="I133" authorId="6" shapeId="0" xr:uid="{3B5728D1-8763-4D48-9E01-5D0A776C8BE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actividades</t>
        </r>
      </text>
    </comment>
    <comment ref="J133" authorId="6" shapeId="0" xr:uid="{28B12004-E63F-4A4E-B37F-38F3FBB9F5F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participantes</t>
        </r>
      </text>
    </comment>
    <comment ref="K133" authorId="6" shapeId="0" xr:uid="{C61B4A87-8AEC-4FD7-9021-6CE11A5FC33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3" authorId="6" shapeId="0" xr:uid="{14C7DEDE-3271-4913-8930-72963FDAD09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A Distancia
</t>
        </r>
        <r>
          <rPr>
            <sz val="9"/>
            <color indexed="81"/>
            <rFont val="Tahoma"/>
            <family val="2"/>
          </rPr>
          <t>Tipo de Establecimiento
Cesfam,Cgu,Cgr,Crs,Cdt,Psr,Cosam, Cecosf y Hospitales comunitarios.
Nota: Cuenta número de actividades</t>
        </r>
      </text>
    </comment>
    <comment ref="C134" authorId="6" shapeId="0" xr:uid="{E9C527F1-A179-4D91-931A-89A9239A2F3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actividades</t>
        </r>
      </text>
    </comment>
    <comment ref="D134" authorId="6" shapeId="0" xr:uid="{A0A921D9-CA44-408A-BE76-87B51FA6E83D}">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Participantes</t>
        </r>
      </text>
    </comment>
    <comment ref="E134" authorId="6" shapeId="0" xr:uid="{0D10FA29-6013-4C03-A74E-F40D2A0058E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actividades</t>
        </r>
      </text>
    </comment>
    <comment ref="F134" authorId="6" shapeId="0" xr:uid="{811D7E9D-32E0-4AB1-99D5-78928AFAFDE6}">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Participantes</t>
        </r>
      </text>
    </comment>
    <comment ref="G134" authorId="6" shapeId="0" xr:uid="{70ABDF33-47F8-4EEF-81CC-BF67557543AB}">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actividades</t>
        </r>
      </text>
    </comment>
    <comment ref="H134" authorId="6" shapeId="0" xr:uid="{6705EBD1-F674-4B3F-AB08-666D533DADA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participantes</t>
        </r>
      </text>
    </comment>
    <comment ref="I134" authorId="6" shapeId="0" xr:uid="{D7498B44-8FEA-4456-9D18-8BB3F2107E65}">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actividades</t>
        </r>
      </text>
    </comment>
    <comment ref="J134" authorId="6" shapeId="0" xr:uid="{85B876F3-1421-4CE5-A02B-3993D6F6467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participantes</t>
        </r>
      </text>
    </comment>
    <comment ref="K134" authorId="6" shapeId="0" xr:uid="{F9A17FF2-F920-4A38-9FE8-1D463A15A45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34" authorId="6" shapeId="0" xr:uid="{4FE82C31-9B9A-4015-84A2-7D25A236ECA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A Distancia
</t>
        </r>
        <r>
          <rPr>
            <sz val="9"/>
            <color indexed="81"/>
            <rFont val="Tahoma"/>
            <family val="2"/>
          </rPr>
          <t>Tipo de Establecimiento
Cesfam,Cgu,Cgr,Crs,Cdt,Psr,Cosam, Cecosf y Hospitales comunitarios.
Nota: Cuenta número de actividades</t>
        </r>
      </text>
    </comment>
    <comment ref="C135" authorId="6" shapeId="0" xr:uid="{B2D3A8A2-CF98-4A9F-97B4-5F1B999F162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actividades</t>
        </r>
      </text>
    </comment>
    <comment ref="D135" authorId="6" shapeId="0" xr:uid="{52CD4747-CA62-42E3-9117-6CF9D771D7B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participantes</t>
        </r>
      </text>
    </comment>
    <comment ref="E135" authorId="6" shapeId="0" xr:uid="{1E7B1845-408D-478C-8B98-06CA239C1F6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actividades</t>
        </r>
      </text>
    </comment>
    <comment ref="F135" authorId="6" shapeId="0" xr:uid="{D09E19CF-9A46-446C-94EF-68E2D8D358F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participantes</t>
        </r>
      </text>
    </comment>
    <comment ref="G135" authorId="6" shapeId="0" xr:uid="{42AAF1B8-F1F3-4627-B87A-CB80335014FD}">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 xml:space="preserve">
Tipo de Establecimiento
Cesfam,Cgu,Cgr,Crs,Cdt,Psr,Cosam, Cecosf y Hospitales comunitarios.
Nota: Cuenta número de actividades</t>
        </r>
      </text>
    </comment>
    <comment ref="H135" authorId="6" shapeId="0" xr:uid="{C4D8FEBA-27FB-401A-A1F0-AF9F11547A6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Tipo de Establecimiento
Cesfam,Cgu,Cgr,Crs,Cdt,Psr,Cosam, Cecosf y Hospitales comunitarios.
Nota: Cuenta número de Participantes</t>
        </r>
      </text>
    </comment>
    <comment ref="I135" authorId="6" shapeId="0" xr:uid="{A8E5CD75-E16F-4AE6-A0B0-301262AB77F8}">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actividades</t>
        </r>
      </text>
    </comment>
    <comment ref="J135" authorId="6" shapeId="0" xr:uid="{0DFD974D-A7A3-4A05-909B-C83239F55FC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participantes</t>
        </r>
      </text>
    </comment>
    <comment ref="K135" authorId="6" shapeId="0" xr:uid="{C6E5EE76-CC15-4B86-9751-FCC3F34AE64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35" authorId="6" shapeId="0" xr:uid="{12215E9F-2B69-4F1B-87AC-84ABB6823C5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36" authorId="6" shapeId="0" xr:uid="{444E2E33-D3B1-48E7-9D95-B6C16222197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actividades</t>
        </r>
      </text>
    </comment>
    <comment ref="D136" authorId="6" shapeId="0" xr:uid="{772D75B3-EF56-4F2F-B87E-2136FC4F614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Participantes</t>
        </r>
      </text>
    </comment>
    <comment ref="E136" authorId="6" shapeId="0" xr:uid="{DBF331B7-ADAD-43AE-A230-7789B9A7A76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actividades</t>
        </r>
      </text>
    </comment>
    <comment ref="F136" authorId="6" shapeId="0" xr:uid="{98701067-10F4-4669-9D98-66CF5080745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Participantes</t>
        </r>
      </text>
    </comment>
    <comment ref="G136" authorId="6" shapeId="0" xr:uid="{29A52BD3-10C1-45FC-AB89-0D61C084686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actividades</t>
        </r>
      </text>
    </comment>
    <comment ref="H136" authorId="6" shapeId="0" xr:uid="{8F457493-F220-4905-8364-9EB60B03942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Participantes</t>
        </r>
      </text>
    </comment>
    <comment ref="I136" authorId="6" shapeId="0" xr:uid="{2BA92FA1-E54C-4EFC-9B59-A7E75E72127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actividades</t>
        </r>
      </text>
    </comment>
    <comment ref="J136" authorId="6" shapeId="0" xr:uid="{A7519A4D-C8D6-4F48-BAEB-B4E05264AEB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Participantes</t>
        </r>
      </text>
    </comment>
    <comment ref="K136" authorId="6" shapeId="0" xr:uid="{F88D9BC7-6006-43AB-A0DA-81DBEDF92D5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Presencial (Establecimiento)
</t>
        </r>
        <r>
          <rPr>
            <sz val="9"/>
            <color indexed="81"/>
            <rFont val="Tahoma"/>
            <family val="2"/>
          </rPr>
          <t>Tipo de Establecimiento
Cesfam,Cgu,Cgr,Crs,Cdt,Psr,Cosam, Cecosf y Hospitales comunitarios.
Nota: Cuenta número de actividades</t>
        </r>
      </text>
    </comment>
    <comment ref="L136" authorId="6" shapeId="0" xr:uid="{F41D0BE9-3B07-47CC-8959-4FE4E6C6D34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A Distancia
</t>
        </r>
        <r>
          <rPr>
            <sz val="9"/>
            <color indexed="81"/>
            <rFont val="Tahoma"/>
            <family val="2"/>
          </rPr>
          <t>Tipo de Establecimiento
Cesfam,Cgu,Cgr,Crs,Cdt,Psr,Cosam, Cecosf y Hospitales comunitarios.
Nota: Cuenta número de actividades</t>
        </r>
      </text>
    </comment>
    <comment ref="C137" authorId="6" shapeId="0" xr:uid="{BB0734E4-CBD8-43A7-9E64-BD49BC9DFA6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7" authorId="6" shapeId="0" xr:uid="{00FE9961-4164-43A8-92BB-3293964CF0E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7" authorId="6" shapeId="0" xr:uid="{DCD351C4-CB5B-441E-8EB9-22151C34F4C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7" authorId="6" shapeId="0" xr:uid="{8369240E-828F-4AA9-8661-3726D07536F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7" authorId="6" shapeId="0" xr:uid="{9543341F-766B-4205-BFFF-B37E80829CA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actividades</t>
        </r>
      </text>
    </comment>
    <comment ref="H137" authorId="6" shapeId="0" xr:uid="{E5CABFB1-8AE4-42B9-A9C7-AEF14057B70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7" authorId="6" shapeId="0" xr:uid="{228D563C-25EE-48C2-A9AC-4553F9945A7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actividades</t>
        </r>
      </text>
    </comment>
    <comment ref="J137" authorId="6" shapeId="0" xr:uid="{E169D9C4-F33A-4F44-B585-A341AD5DF77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participantes</t>
        </r>
      </text>
    </comment>
    <comment ref="K137" authorId="6" shapeId="0" xr:uid="{4BD72100-79E2-4B9B-BA1C-0C612852321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7" authorId="6" shapeId="0" xr:uid="{E99F9C18-0D9C-4F29-8F24-61C1F99EBA4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8" authorId="6" shapeId="0" xr:uid="{F157006A-7812-4DBF-B4F3-3D92753C34F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actividades</t>
        </r>
      </text>
    </comment>
    <comment ref="D138" authorId="6" shapeId="0" xr:uid="{A83933C6-365A-4B08-B154-7833875093C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participantes</t>
        </r>
      </text>
    </comment>
    <comment ref="E138" authorId="6" shapeId="0" xr:uid="{0725017D-730F-4E26-A81C-38E00953553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actividades</t>
        </r>
      </text>
    </comment>
    <comment ref="F138" authorId="6" shapeId="0" xr:uid="{17AEC81B-7BC0-4293-A709-358FC0F2CEE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participantes</t>
        </r>
      </text>
    </comment>
    <comment ref="G138" authorId="6" shapeId="0" xr:uid="{03106E46-A996-4DB1-8DED-2C839B5FE5D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actividades</t>
        </r>
      </text>
    </comment>
    <comment ref="H138" authorId="6" shapeId="0" xr:uid="{F326B5E6-78C8-42AD-8166-CF69CA4900F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participantes</t>
        </r>
      </text>
    </comment>
    <comment ref="I138" authorId="6" shapeId="0" xr:uid="{FAE7EEDE-B4C9-4911-938F-AD4CE006066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 xml:space="preserve">
Tipo de Establecimiento
Cesfam,Cgu,Cgr,Crs,Cdt,Psr,Cosam, Cecosf y Hospitales comunitarios.
Nota: Cuenta número de actividades</t>
        </r>
      </text>
    </comment>
    <comment ref="J138" authorId="6" shapeId="0" xr:uid="{FCBB6184-2C90-4ED1-AF86-3BED3FDBFCC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Tipo de Establecimiento
Cesfam,Cgu,Cgr,Crs,Cdt,Psr,Cosam, Cecosf y Hospitales comunitarios.
Nota: Cuenta número de participantes</t>
        </r>
      </text>
    </comment>
    <comment ref="K138" authorId="6" shapeId="0" xr:uid="{C9340247-BDAD-473E-A101-4E4F71C007F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8" authorId="6" shapeId="0" xr:uid="{6D457666-EB03-4D93-8417-E3CAEE6CD6F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A Distancia
</t>
        </r>
        <r>
          <rPr>
            <sz val="9"/>
            <color indexed="81"/>
            <rFont val="Tahoma"/>
            <family val="2"/>
          </rPr>
          <t>Tipo de Establecimiento
Cesfam,Cgu,Cgr,Crs,Cdt,Psr,Cosam, Cecosf y Hospitales comunitarios.
Nota: Cuenta número de actividades</t>
        </r>
      </text>
    </comment>
    <comment ref="C139" authorId="6" shapeId="0" xr:uid="{2D0BC5A8-16B3-4EA4-8697-8A2DA42525F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actividades</t>
        </r>
      </text>
    </comment>
    <comment ref="D139" authorId="6" shapeId="0" xr:uid="{1AD01015-A741-4A39-80BC-4326878F00C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participantes</t>
        </r>
      </text>
    </comment>
    <comment ref="E139" authorId="6" shapeId="0" xr:uid="{E48A0FF7-11C9-4AF3-BCB3-BF678ED2CED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actividades</t>
        </r>
      </text>
    </comment>
    <comment ref="F139" authorId="6" shapeId="0" xr:uid="{7E3D26F2-26B8-459D-9D42-DBE9DE39782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participantes</t>
        </r>
      </text>
    </comment>
    <comment ref="G139" authorId="6" shapeId="0" xr:uid="{872B49CA-0040-4602-9944-CEF0844557E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actividades</t>
        </r>
      </text>
    </comment>
    <comment ref="H139" authorId="6" shapeId="0" xr:uid="{66314170-EF3F-4E7E-84B4-3A5DE4247F9E}">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participantes</t>
        </r>
      </text>
    </comment>
    <comment ref="I139" authorId="6" shapeId="0" xr:uid="{101081DF-0587-4079-BE45-67CA0D60CCA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Actividades para Fortalece los Conocimientos y Destrezas Personales : Monitores, Rehabilitación Rural
</t>
        </r>
        <r>
          <rPr>
            <sz val="9"/>
            <color indexed="81"/>
            <rFont val="Tahoma"/>
            <family val="2"/>
          </rPr>
          <t xml:space="preserve">
Tipo de Establecimiento
Cesfam,Cgu,Cgr,Crs,Cdt,Psr,Cosam, Cecosf y Hospitales comunitarios.
Nota: Cuenta número de actividades</t>
        </r>
      </text>
    </comment>
    <comment ref="J139" authorId="6" shapeId="0" xr:uid="{B719D0CC-7A8C-499E-B5A5-923A20E84A9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Rural
</t>
        </r>
        <r>
          <rPr>
            <sz val="9"/>
            <color indexed="81"/>
            <rFont val="Tahoma"/>
            <family val="2"/>
          </rPr>
          <t>Tipo de Establecimiento
Cesfam,Cgu,Cgr,Crs,Cdt,Psr,Cosam, Cecosf y Hospitales comunitarios.
Nota: Cuenta número de participantes</t>
        </r>
      </text>
    </comment>
    <comment ref="K139" authorId="6" shapeId="0" xr:uid="{6EC9AC95-FA0A-4F73-8E38-A8BAFCCA1AF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Presencial (Establecimiento)
</t>
        </r>
        <r>
          <rPr>
            <sz val="9"/>
            <color indexed="81"/>
            <rFont val="Tahoma"/>
            <family val="2"/>
          </rPr>
          <t>Tipo de Establecimiento
Cesfam,Cgu,Cgr,Crs,Cdt,Psr,Cosam, Cecosf y Hospitales comunitarios.
Nota: Cuenta número de actividades</t>
        </r>
      </text>
    </comment>
    <comment ref="L139" authorId="6" shapeId="0" xr:uid="{108368EA-9CCB-40CC-A95D-CB752967D79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A Distancia
</t>
        </r>
        <r>
          <rPr>
            <sz val="9"/>
            <color indexed="81"/>
            <rFont val="Tahoma"/>
            <family val="2"/>
          </rPr>
          <t>Tipo de Establecimiento
Cesfam,Cgu,Cgr,Crs,Cdt,Psr,Cosam, Cecosf y Hospitales comunitarios.
Nota: Cuenta número de actividades</t>
        </r>
      </text>
    </comment>
    <comment ref="C140" authorId="6" shapeId="0" xr:uid="{9B1452EB-F40D-4363-94B1-2C0388E9643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Infantil
</t>
        </r>
        <r>
          <rPr>
            <sz val="9"/>
            <color indexed="81"/>
            <rFont val="Tahoma"/>
            <family val="2"/>
          </rPr>
          <t>Tipo de Establecimiento
Cesfam,Cgu,Cgr,Crs,Cdt,Psr,Cosam, Cecosf y Hospitales comunitarios.
Nota: Cuenta número de actividades</t>
        </r>
      </text>
    </comment>
    <comment ref="D140" authorId="6" shapeId="0" xr:uid="{D6BAEB2B-D93E-45AE-B0CB-472FFF1C0671}">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Infantil</t>
        </r>
        <r>
          <rPr>
            <sz val="9"/>
            <color indexed="81"/>
            <rFont val="Tahoma"/>
            <family val="2"/>
          </rPr>
          <t xml:space="preserve">
Tipo de Establecimiento
Cesfam,Cgu,Cgr,Crs,Cdt,Psr,Cosam, Cecosf y Hospitales comunitarios.
Nota: Cuenta número de participantes</t>
        </r>
      </text>
    </comment>
    <comment ref="E140" authorId="6" shapeId="0" xr:uid="{96243641-AD86-4F60-9212-B64BDFF5405B}">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Base Comunitaria
</t>
        </r>
        <r>
          <rPr>
            <sz val="9"/>
            <color indexed="81"/>
            <rFont val="Tahoma"/>
            <family val="2"/>
          </rPr>
          <t>Tipo de Establecimiento
Cesfam,Cgu,Cgr,Crs,Cdt,Psr,Cosam, Cecosf y Hospitales comunitarios.
Nota: Cuenta número de actividades</t>
        </r>
      </text>
    </comment>
    <comment ref="F140" authorId="6" shapeId="0" xr:uid="{25DC3E6A-3DDC-4CC0-9BEF-03AFDFE9DE0D}">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Base Comunitaria</t>
        </r>
        <r>
          <rPr>
            <sz val="9"/>
            <color indexed="81"/>
            <rFont val="Tahoma"/>
            <family val="2"/>
          </rPr>
          <t xml:space="preserve">
Tipo de Establecimiento
Cesfam,Cgu,Cgr,Crs,Cdt,Psr,Cosam, Cecosf y Hospitales comunitarios.
Nota: Cuenta número de participantes</t>
        </r>
      </text>
    </comment>
    <comment ref="G140" authorId="6" shapeId="0" xr:uid="{7D4DB1B2-00A6-40D8-8E53-604CC16FF2B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actividades</t>
        </r>
      </text>
    </comment>
    <comment ref="H140" authorId="6" shapeId="0" xr:uid="{27F78891-0277-4B3C-ABBC-5BD0C45EBC3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participantes</t>
        </r>
      </text>
    </comment>
    <comment ref="I140" authorId="6" shapeId="0" xr:uid="{89C151D3-C8FA-4D18-BB3B-BCD773DA888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actividades</t>
        </r>
      </text>
    </comment>
    <comment ref="J140" authorId="6" shapeId="0" xr:uid="{6C04D8DB-BCC9-4686-863E-523104159ED3}">
      <text>
        <r>
          <rPr>
            <sz val="9"/>
            <color indexed="81"/>
            <rFont val="Tahoma"/>
            <family val="2"/>
          </rPr>
          <t>Este dato aparecerá  luego de que en la</t>
        </r>
        <r>
          <rPr>
            <b/>
            <sz val="9"/>
            <color indexed="81"/>
            <rFont val="Tahoma"/>
            <family val="2"/>
          </rPr>
          <t xml:space="preserve"> atención cerrada (estado completada) r</t>
        </r>
        <r>
          <rPr>
            <sz val="9"/>
            <color indexed="81"/>
            <rFont val="Tahoma"/>
            <family val="2"/>
          </rPr>
          <t xml:space="preserve">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participantes</t>
        </r>
      </text>
    </comment>
    <comment ref="K140" authorId="6" shapeId="0" xr:uid="{01AC5149-23C1-4284-B2FD-14FFA8F437C7}">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40" authorId="6" shapeId="0" xr:uid="{2A1DC7A7-6BC8-4F8C-B194-37C39A13B18F}">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A Distancia
</t>
        </r>
        <r>
          <rPr>
            <sz val="9"/>
            <color indexed="81"/>
            <rFont val="Tahoma"/>
            <family val="2"/>
          </rPr>
          <t>Tipo de Establecimiento
Cesfam,Cgu,Cgr,Crs,Cdt,Psr,Cosam, Cecosf y Hospitales comunitarios.
Nota: Cuenta número de actividades</t>
        </r>
      </text>
    </comment>
    <comment ref="C141" authorId="6" shapeId="0" xr:uid="{75AC10E2-F2C2-4F9E-BC6A-856D524D9EEF}">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 xml:space="preserve">
Tipo de Establecimiento
Cesfam,Cgu,Cgr,Crs,Cdt,Psr,Cosam, Cecosf y Hospitales comunitarios.
Nota: Cuenta número de actividades</t>
        </r>
      </text>
    </comment>
    <comment ref="D141" authorId="6" shapeId="0" xr:uid="{76FAE4C6-416D-408C-9F7C-68A0FF7893E7}">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Tipo de Establecimiento
Cesfam,Cgu,Cgr,Crs,Cdt,Psr,Cosam, Cecosf y Hospitales comunitarios.
Nota: Cuenta número de participantes</t>
        </r>
      </text>
    </comment>
    <comment ref="E141" authorId="6" shapeId="0" xr:uid="{67E0599B-DBF4-4953-8E4A-1F97B7315C7D}">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 xml:space="preserve">
Tipo de Establecimiento
Cesfam,Cgu,Cgr,Crs,Cdt,Psr,Cosam, Cecosf y Hospitales comunitarios.
Nota: Cuenta número de actividades</t>
        </r>
      </text>
    </comment>
    <comment ref="F141" authorId="6" shapeId="0" xr:uid="{87DFF2A2-173C-4864-A871-E53A2B74DE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Tipo de Establecimiento
Cesfam,Cgu,Cgr,Crs,Cdt,Psr,Cosam, Cecosf y Hospitales comunitarios.
Nota: Cuenta número de participantes</t>
        </r>
      </text>
    </comment>
    <comment ref="G141" authorId="6" shapeId="0" xr:uid="{2CFB49AC-A0CE-4BD8-9334-CEC20B12B74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actividades</t>
        </r>
      </text>
    </comment>
    <comment ref="H141" authorId="6" shapeId="0" xr:uid="{E91C7EF8-268F-450C-9F09-3FD3FCDD161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participantes</t>
        </r>
      </text>
    </comment>
    <comment ref="I141" authorId="6" shapeId="0" xr:uid="{A6F32C0A-4DE4-4E96-8475-AA006FA9481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actividades</t>
        </r>
      </text>
    </comment>
    <comment ref="J141" authorId="6" shapeId="0" xr:uid="{C21163B0-9361-4914-A226-5570D336373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participantes</t>
        </r>
      </text>
    </comment>
    <comment ref="K141" authorId="6" shapeId="0" xr:uid="{FEBF7294-9767-4C25-B9E8-B6FAC0DF7B7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1" authorId="6" shapeId="0" xr:uid="{F3CB5018-F1F6-4FD5-A181-E64295F671CA}">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42" authorId="6" shapeId="0" xr:uid="{1472AB97-76D4-46B0-B2DE-C21F3A2004FB}">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 xml:space="preserve">
Tipo de Establecimiento
Cesfam,Cgu,Cgr,Crs,Cdt,Psr,Cosam, Cecosf y Hospitales comunitarios.
Nota: Cuenta número de actividades</t>
        </r>
      </text>
    </comment>
    <comment ref="D142" authorId="6" shapeId="0" xr:uid="{13B46378-19A0-41CD-AC43-E2A76B68F522}">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Tipo de Establecimiento
Cesfam,Cgu,Cgr,Crs,Cdt,Psr,Cosam, Cecosf y Hospitales comunitarios.
Nota: Cuenta número de participantes</t>
        </r>
      </text>
    </comment>
    <comment ref="E142" authorId="6" shapeId="0" xr:uid="{B08735ED-3273-45B4-B5C6-15469ABB39E1}">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 xml:space="preserve">
Tipo de Establecimiento
Cesfam,Cgu,Cgr,Crs,Cdt,Psr,Cosam, Cecosf y Hospitales comunitarios.
Nota: Cuenta número de actividades</t>
        </r>
      </text>
    </comment>
    <comment ref="F142" authorId="6" shapeId="0" xr:uid="{17C1EB94-8F53-4EA1-B3DB-5215E3EC512D}">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Tipo de Establecimiento
Cesfam,Cgu,Cgr,Crs,Cdt,Psr,Cosam, Cecosf y Hospitales comunitarios.
Nota: Cuenta número de participantes</t>
        </r>
      </text>
    </comment>
    <comment ref="G142" authorId="6" shapeId="0" xr:uid="{BCB6D7C8-9696-4362-8D1C-097FB935B51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actividades</t>
        </r>
      </text>
    </comment>
    <comment ref="H142" authorId="6" shapeId="0" xr:uid="{0A35028F-AE89-4FE9-A221-6D82E32BDDB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participantes</t>
        </r>
      </text>
    </comment>
    <comment ref="I142" authorId="6" shapeId="0" xr:uid="{DE00178C-9499-4A7D-93A1-908ADC8D1C2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actividades</t>
        </r>
      </text>
    </comment>
    <comment ref="J142" authorId="6" shapeId="0" xr:uid="{C1041A05-F949-424A-B03C-5649FF7EB4E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participantes</t>
        </r>
      </text>
    </comment>
    <comment ref="K142" authorId="6" shapeId="0" xr:uid="{D5391228-6E1F-489F-AA85-CDDF466DBEB4}">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2" authorId="6" shapeId="0" xr:uid="{D732F3D4-654A-4A74-88F7-BE965E8507EA}">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A Distancia
</t>
        </r>
        <r>
          <rPr>
            <sz val="9"/>
            <color indexed="81"/>
            <rFont val="Tahoma"/>
            <family val="2"/>
          </rPr>
          <t xml:space="preserve">
Tipo de Establecimiento
Cesfam,Cgu,Cgr,Crs,Cdt,Psr,Cosam, Cecosf y Hospitales comunitarios.
Nota: Cuenta número de actividades</t>
        </r>
      </text>
    </comment>
    <comment ref="A148" authorId="0" shapeId="0" xr:uid="{AAD46BFF-A0DE-4339-B486-9E10F569B5A6}">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Tener registrado Ingreso en campo </t>
        </r>
        <r>
          <rPr>
            <b/>
            <sz val="11"/>
            <color theme="1"/>
            <rFont val="Calibri"/>
            <family val="2"/>
            <scheme val="minor"/>
          </rPr>
          <t>Estado</t>
        </r>
        <r>
          <rPr>
            <sz val="11"/>
            <color theme="1"/>
            <rFont val="Calibri"/>
            <family val="2"/>
            <scheme val="minor"/>
          </rPr>
          <t xml:space="preserve"> de la Sección </t>
        </r>
        <r>
          <rPr>
            <b/>
            <sz val="11"/>
            <color theme="1"/>
            <rFont val="Calibri"/>
            <family val="2"/>
            <scheme val="minor"/>
          </rPr>
          <t>"Plan de Tratamiento Integral"</t>
        </r>
        <r>
          <rPr>
            <sz val="11"/>
            <color theme="1"/>
            <rFont val="Calibri"/>
            <family val="2"/>
            <scheme val="minor"/>
          </rPr>
          <t xml:space="preserve"> y Tener registrado un </t>
        </r>
        <r>
          <rPr>
            <b/>
            <sz val="11"/>
            <color theme="1"/>
            <rFont val="Calibri"/>
            <family val="2"/>
            <scheme val="minor"/>
          </rPr>
          <t>Problema de Salud</t>
        </r>
        <r>
          <rPr>
            <sz val="11"/>
            <color theme="1"/>
            <rFont val="Calibri"/>
            <family val="2"/>
            <scheme val="minor"/>
          </rPr>
          <t xml:space="preserve">  con el Valor</t>
        </r>
        <r>
          <rPr>
            <b/>
            <sz val="11"/>
            <color theme="1"/>
            <rFont val="Calibri"/>
            <family val="2"/>
            <scheme val="minor"/>
          </rPr>
          <t xml:space="preserve"> Si </t>
        </r>
        <r>
          <rPr>
            <sz val="11"/>
            <color theme="1"/>
            <rFont val="Calibri"/>
            <family val="2"/>
            <scheme val="minor"/>
          </rPr>
          <t xml:space="preserve">y en el campo </t>
        </r>
        <r>
          <rPr>
            <b/>
            <sz val="11"/>
            <color theme="1"/>
            <rFont val="Calibri"/>
            <family val="2"/>
            <scheme val="minor"/>
          </rPr>
          <t>Estado</t>
        </r>
        <r>
          <rPr>
            <sz val="11"/>
            <color theme="1"/>
            <rFont val="Calibri"/>
            <family val="2"/>
            <scheme val="minor"/>
          </rPr>
          <t xml:space="preserve"> el valor </t>
        </r>
        <r>
          <rPr>
            <b/>
            <sz val="11"/>
            <color theme="1"/>
            <rFont val="Calibri"/>
            <family val="2"/>
            <scheme val="minor"/>
          </rPr>
          <t>Ingreso.</t>
        </r>
        <r>
          <rPr>
            <sz val="11"/>
            <color theme="1"/>
            <rFont val="Calibri"/>
            <family val="2"/>
            <scheme val="minor"/>
          </rPr>
          <t xml:space="preserve">
y 
haber seleccionado en la Sección </t>
        </r>
        <r>
          <rPr>
            <b/>
            <sz val="11"/>
            <color theme="1"/>
            <rFont val="Calibri"/>
            <family val="2"/>
            <scheme val="minor"/>
          </rPr>
          <t>"Tipos de Atenciones Nivel Secundaria y Terciario"</t>
        </r>
        <r>
          <rPr>
            <sz val="11"/>
            <color theme="1"/>
            <rFont val="Calibri"/>
            <family val="2"/>
            <scheme val="minor"/>
          </rPr>
          <t xml:space="preserve"> y seleccionar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t>
        </r>
      </text>
    </comment>
    <comment ref="A149" authorId="0" shapeId="0" xr:uid="{D510F3D6-68A0-45B8-A77F-1A02095A5BE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campo de </t>
        </r>
        <r>
          <rPr>
            <b/>
            <sz val="11"/>
            <color theme="1"/>
            <rFont val="Calibri"/>
            <family val="2"/>
            <scheme val="minor"/>
          </rPr>
          <t>"Plan de Tratamiento Integral"</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y tener registrado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
        </r>
        <r>
          <rPr>
            <b/>
            <sz val="11"/>
            <color theme="1"/>
            <rFont val="Calibri"/>
            <family val="2"/>
            <scheme val="minor"/>
          </rPr>
          <t xml:space="preserve">"Tipos de Atenciones Nivel Secundaria y Terciario" </t>
        </r>
        <r>
          <rPr>
            <sz val="11"/>
            <color theme="1"/>
            <rFont val="Calibri"/>
            <family val="2"/>
            <scheme val="minor"/>
          </rPr>
          <t xml:space="preserve">y seleccionar el </t>
        </r>
        <r>
          <rPr>
            <b/>
            <sz val="11"/>
            <color theme="1"/>
            <rFont val="Calibri"/>
            <family val="2"/>
            <scheme val="minor"/>
          </rPr>
          <t xml:space="preserve">"Tipo de Atención" selecionar Abierta </t>
        </r>
        <r>
          <rPr>
            <sz val="11"/>
            <color theme="1"/>
            <rFont val="Calibri"/>
            <family val="2"/>
            <scheme val="minor"/>
          </rPr>
          <t>o</t>
        </r>
        <r>
          <rPr>
            <b/>
            <sz val="11"/>
            <color theme="1"/>
            <rFont val="Calibri"/>
            <family val="2"/>
            <scheme val="minor"/>
          </rPr>
          <t xml:space="preserve"> Cerrada.
</t>
        </r>
        <r>
          <rPr>
            <sz val="11"/>
            <color theme="1"/>
            <rFont val="Calibri"/>
            <family val="2"/>
            <scheme val="minor"/>
          </rPr>
          <t>y Ademá</t>
        </r>
        <r>
          <rPr>
            <b/>
            <sz val="11"/>
            <color theme="1"/>
            <rFont val="Calibri"/>
            <family val="2"/>
            <scheme val="minor"/>
          </rPr>
          <t xml:space="preserve">s </t>
        </r>
        <r>
          <rPr>
            <sz val="11"/>
            <color theme="1"/>
            <rFont val="Calibri"/>
            <family val="2"/>
            <scheme val="minor"/>
          </rPr>
          <t>para clasificar en algunas de las opciones, Si es Tipo</t>
        </r>
        <r>
          <rPr>
            <b/>
            <sz val="11"/>
            <color theme="1"/>
            <rFont val="Calibri"/>
            <family val="2"/>
            <scheme val="minor"/>
          </rPr>
          <t xml:space="preserve"> "Abierta"</t>
        </r>
        <r>
          <rPr>
            <sz val="11"/>
            <color theme="1"/>
            <rFont val="Calibri"/>
            <family val="2"/>
            <scheme val="minor"/>
          </rPr>
          <t xml:space="preserve"> selecionar en campo </t>
        </r>
        <r>
          <rPr>
            <b/>
            <sz val="11"/>
            <color theme="1"/>
            <rFont val="Calibri"/>
            <family val="2"/>
            <scheme val="minor"/>
          </rPr>
          <t xml:space="preserve">Tipo de Atención Abierta </t>
        </r>
        <r>
          <rPr>
            <sz val="11"/>
            <color theme="1"/>
            <rFont val="Calibri"/>
            <family val="2"/>
            <scheme val="minor"/>
          </rPr>
          <t>selecionar</t>
        </r>
        <r>
          <rPr>
            <b/>
            <sz val="11"/>
            <color theme="1"/>
            <rFont val="Calibri"/>
            <family val="2"/>
            <scheme val="minor"/>
          </rPr>
          <t xml:space="preserve"> "Presencial, A Distancia o Domicliaria" </t>
        </r>
        <r>
          <rPr>
            <sz val="11"/>
            <color theme="1"/>
            <rFont val="Calibri"/>
            <family val="2"/>
            <scheme val="minor"/>
          </rPr>
          <t>y si es</t>
        </r>
        <r>
          <rPr>
            <b/>
            <sz val="11"/>
            <color theme="1"/>
            <rFont val="Calibri"/>
            <family val="2"/>
            <scheme val="minor"/>
          </rPr>
          <t xml:space="preserve"> "Cerrada"  </t>
        </r>
        <r>
          <rPr>
            <sz val="11"/>
            <color theme="1"/>
            <rFont val="Calibri"/>
            <family val="2"/>
            <scheme val="minor"/>
          </rPr>
          <t>en</t>
        </r>
        <r>
          <rPr>
            <b/>
            <sz val="11"/>
            <color theme="1"/>
            <rFont val="Calibri"/>
            <family val="2"/>
            <scheme val="minor"/>
          </rPr>
          <t xml:space="preserve"> campo Atención Cerrada </t>
        </r>
        <r>
          <rPr>
            <sz val="11"/>
            <color theme="1"/>
            <rFont val="Calibri"/>
            <family val="2"/>
            <scheme val="minor"/>
          </rPr>
          <t>selecionar</t>
        </r>
        <r>
          <rPr>
            <b/>
            <sz val="11"/>
            <color theme="1"/>
            <rFont val="Calibri"/>
            <family val="2"/>
            <scheme val="minor"/>
          </rPr>
          <t xml:space="preserve"> " UPC o Cuidados Medios y Basicos"</t>
        </r>
        <r>
          <rPr>
            <sz val="11"/>
            <color theme="1"/>
            <rFont val="Calibri"/>
            <family val="2"/>
            <scheme val="minor"/>
          </rPr>
          <t xml:space="preserve">
Tipo de Establecimiento
Hospitales Tipo 3 y 4.</t>
        </r>
      </text>
    </comment>
    <comment ref="A150" authorId="0" shapeId="0" xr:uid="{7A0DA371-A6C9-4BD2-B8A9-E76CB42B0BA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Ataque Cerebro Vascular (ACV)</t>
        </r>
        <r>
          <rPr>
            <sz val="11"/>
            <color theme="1"/>
            <rFont val="Calibri"/>
            <family val="2"/>
            <scheme val="minor"/>
          </rPr>
          <t xml:space="preserve">
En el campo  </t>
        </r>
        <r>
          <rPr>
            <b/>
            <sz val="11"/>
            <color theme="1"/>
            <rFont val="Calibri"/>
            <family val="2"/>
            <scheme val="minor"/>
          </rPr>
          <t xml:space="preserve">"¿Presenta Ataque Cerebro Vascular (ACV)?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1" authorId="8" shapeId="0" xr:uid="{D3612709-EA80-4A8A-B04F-04F8E828A39D}">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t>
        </r>
        <r>
          <rPr>
            <b/>
            <sz val="11"/>
            <color theme="1"/>
            <rFont val="Calibri"/>
            <family val="2"/>
            <scheme val="minor"/>
          </rPr>
          <t xml:space="preserve"> "Tipos de Atenciones Nivel Secundaria y Terciario" </t>
        </r>
        <r>
          <rPr>
            <sz val="11"/>
            <color theme="1"/>
            <rFont val="Calibri"/>
            <family val="2"/>
            <scheme val="minor"/>
          </rPr>
          <t xml:space="preserve">y seleccionar el </t>
        </r>
        <r>
          <rPr>
            <b/>
            <sz val="11"/>
            <color theme="1"/>
            <rFont val="Calibri"/>
            <family val="2"/>
            <scheme val="minor"/>
          </rPr>
          <t>"Tipo de Atención"</t>
        </r>
        <r>
          <rPr>
            <sz val="11"/>
            <color theme="1"/>
            <rFont val="Calibri"/>
            <family val="2"/>
            <scheme val="minor"/>
          </rPr>
          <t xml:space="preserve"> que corresponda
Tipo de Establecimiento
Hospitales Tipo 3 y 4.</t>
        </r>
      </text>
    </comment>
    <comment ref="A152" authorId="8" shapeId="0" xr:uid="{0CE9EF20-92C2-4B67-B5DB-8BA3E6F96C45}">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Lesión medular</t>
        </r>
        <r>
          <rPr>
            <sz val="11"/>
            <color theme="1"/>
            <rFont val="Calibri"/>
            <family val="2"/>
            <scheme val="minor"/>
          </rPr>
          <t xml:space="preserve">
En el campo  </t>
        </r>
        <r>
          <rPr>
            <b/>
            <sz val="11"/>
            <color theme="1"/>
            <rFont val="Calibri"/>
            <family val="2"/>
            <scheme val="minor"/>
          </rPr>
          <t>"¿Presenta Lesión medular?</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3" authorId="8" shapeId="0" xr:uid="{5847FDDB-5B39-4064-BB16-DB68CF4F7C0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Agregar documentos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Neuromusculares agudas</t>
        </r>
        <r>
          <rPr>
            <sz val="11"/>
            <color theme="1"/>
            <rFont val="Calibri"/>
            <family val="2"/>
            <scheme val="minor"/>
          </rPr>
          <t xml:space="preserve">
En el campo </t>
        </r>
        <r>
          <rPr>
            <b/>
            <sz val="11"/>
            <color theme="1"/>
            <rFont val="Calibri"/>
            <family val="2"/>
            <scheme val="minor"/>
          </rPr>
          <t xml:space="preserve"> "¿Presenta Neuromusculares agudas?"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4" authorId="8" shapeId="0" xr:uid="{7EDF9292-722A-4EA1-A6E5-2F7352CE4AE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Neuromusculares crónicas</t>
        </r>
        <r>
          <rPr>
            <sz val="11"/>
            <color theme="1"/>
            <rFont val="Calibri"/>
            <family val="2"/>
            <scheme val="minor"/>
          </rPr>
          <t xml:space="preserve">
En el campo </t>
        </r>
        <r>
          <rPr>
            <b/>
            <sz val="11"/>
            <color theme="1"/>
            <rFont val="Calibri"/>
            <family val="2"/>
            <scheme val="minor"/>
          </rPr>
          <t xml:space="preserve"> "¿Presenta Neuromusculares crónicas?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5" authorId="8" shapeId="0" xr:uid="{4165D411-3E88-4E0E-A240-A12708F5A0CA}">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Disrafias espinales</t>
        </r>
        <r>
          <rPr>
            <sz val="11"/>
            <color theme="1"/>
            <rFont val="Calibri"/>
            <family val="2"/>
            <scheme val="minor"/>
          </rPr>
          <t xml:space="preserve">
En el campo </t>
        </r>
        <r>
          <rPr>
            <b/>
            <sz val="11"/>
            <color theme="1"/>
            <rFont val="Calibri"/>
            <family val="2"/>
            <scheme val="minor"/>
          </rPr>
          <t xml:space="preserve"> "¿Presenta Disrafias espinales?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6" authorId="8" shapeId="0" xr:uid="{86B8D1C0-6108-464B-92BD-3015F7A3E31C}">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neurológicas</t>
        </r>
        <r>
          <rPr>
            <sz val="11"/>
            <color theme="1"/>
            <rFont val="Calibri"/>
            <family val="2"/>
            <scheme val="minor"/>
          </rPr>
          <t xml:space="preserve">
En el campo  </t>
        </r>
        <r>
          <rPr>
            <b/>
            <sz val="11"/>
            <color theme="1"/>
            <rFont val="Calibri"/>
            <family val="2"/>
            <scheme val="minor"/>
          </rPr>
          <t xml:space="preserve">"¿Presenta Otras neurológicas?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7" authorId="8" shapeId="0" xr:uid="{F54DE306-D202-4481-ACE3-32D6E2A4AE0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Trastornos del Neurodesarrollo</t>
        </r>
        <r>
          <rPr>
            <sz val="11"/>
            <color theme="1"/>
            <rFont val="Calibri"/>
            <family val="2"/>
            <scheme val="minor"/>
          </rPr>
          <t xml:space="preserve">
En el campo  </t>
        </r>
        <r>
          <rPr>
            <b/>
            <sz val="11"/>
            <color theme="1"/>
            <rFont val="Calibri"/>
            <family val="2"/>
            <scheme val="minor"/>
          </rPr>
          <t xml:space="preserve">"¿Presenta Trastornos del Neurodesarrollo?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Eloisa y Hospitales comunitarios.
</t>
        </r>
      </text>
    </comment>
    <comment ref="A158" authorId="8" shapeId="0" xr:uid="{7F3FEE3A-BA51-4E46-A9E4-221813C56B26}">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Parálisis cerebral</t>
        </r>
        <r>
          <rPr>
            <sz val="11"/>
            <color theme="1"/>
            <rFont val="Calibri"/>
            <family val="2"/>
            <scheme val="minor"/>
          </rPr>
          <t xml:space="preserve">
En el campo </t>
        </r>
        <r>
          <rPr>
            <b/>
            <sz val="11"/>
            <color theme="1"/>
            <rFont val="Calibri"/>
            <family val="2"/>
            <scheme val="minor"/>
          </rPr>
          <t xml:space="preserve"> "¿Presenta Parálisis cerebral?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9" authorId="8" shapeId="0" xr:uid="{85F86F1C-1D91-45B9-8FAA-1FA264A7F36E}">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Recien nacido de alto riesgo</t>
        </r>
        <r>
          <rPr>
            <sz val="11"/>
            <color theme="1"/>
            <rFont val="Calibri"/>
            <family val="2"/>
            <scheme val="minor"/>
          </rPr>
          <t xml:space="preserve">
En el campo  </t>
        </r>
        <r>
          <rPr>
            <b/>
            <sz val="11"/>
            <color theme="1"/>
            <rFont val="Calibri"/>
            <family val="2"/>
            <scheme val="minor"/>
          </rPr>
          <t xml:space="preserve">"¿Presenta Recién nacido de alto riesgo?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0" authorId="8" shapeId="0" xr:uid="{D2B0C55A-2D8A-4911-A5B1-8A07FB8A4D0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Síndrome POST-UCI</t>
        </r>
        <r>
          <rPr>
            <sz val="11"/>
            <color theme="1"/>
            <rFont val="Calibri"/>
            <family val="2"/>
            <scheme val="minor"/>
          </rPr>
          <t xml:space="preserve">
En el campo </t>
        </r>
        <r>
          <rPr>
            <b/>
            <sz val="11"/>
            <color theme="1"/>
            <rFont val="Calibri"/>
            <family val="2"/>
            <scheme val="minor"/>
          </rPr>
          <t xml:space="preserve"> "¿Presenta Síndrome POST-UCI? " </t>
        </r>
        <r>
          <rPr>
            <sz val="11"/>
            <color theme="1"/>
            <rFont val="Calibri"/>
            <family val="2"/>
            <scheme val="minor"/>
          </rPr>
          <t xml:space="preserve">
debe seleccionar "Si",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Basicos"a
Tipo de Establecimiento
Hospitales Tipo 3 y 4.
</t>
        </r>
      </text>
    </comment>
    <comment ref="A161" authorId="8" shapeId="0" xr:uid="{155F3E89-6FFA-4DCA-97C6-B37041158B65}">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 "¿Presenta Covid-19?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2" authorId="8" shapeId="0" xr:uid="{8A3EFC26-AD62-4359-B730-091405A277D6}">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respiratorias</t>
        </r>
        <r>
          <rPr>
            <sz val="11"/>
            <color theme="1"/>
            <rFont val="Calibri"/>
            <family val="2"/>
            <scheme val="minor"/>
          </rPr>
          <t xml:space="preserve">
En el campo  </t>
        </r>
        <r>
          <rPr>
            <b/>
            <sz val="11"/>
            <color theme="1"/>
            <rFont val="Calibri"/>
            <family val="2"/>
            <scheme val="minor"/>
          </rPr>
          <t xml:space="preserve">"¿Presenta Enfermedades respiratorias?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3" authorId="8" shapeId="0" xr:uid="{69A84036-3E01-4E8C-94DA-75EC30CE5891}">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Cardiacas</t>
        </r>
        <r>
          <rPr>
            <sz val="11"/>
            <color theme="1"/>
            <rFont val="Calibri"/>
            <family val="2"/>
            <scheme val="minor"/>
          </rPr>
          <t xml:space="preserve">
En el campo </t>
        </r>
        <r>
          <rPr>
            <b/>
            <sz val="11"/>
            <color theme="1"/>
            <rFont val="Calibri"/>
            <family val="2"/>
            <scheme val="minor"/>
          </rPr>
          <t xml:space="preserve"> "¿Presenta Enfermedades Cardiacas?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t>
        </r>
        <r>
          <rPr>
            <b/>
            <sz val="11"/>
            <color theme="1"/>
            <rFont val="Calibri"/>
            <family val="2"/>
            <scheme val="minor"/>
          </rPr>
          <t xml:space="preserve"> 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4" authorId="8" shapeId="0" xr:uid="{18EC8325-4FA8-40CB-B1E9-34CD701E3B45}">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Dolor Musculoesquelético Crónico</t>
        </r>
        <r>
          <rPr>
            <sz val="11"/>
            <color theme="1"/>
            <rFont val="Calibri"/>
            <family val="2"/>
            <scheme val="minor"/>
          </rPr>
          <t xml:space="preserve">
En el campo  </t>
        </r>
        <r>
          <rPr>
            <b/>
            <sz val="11"/>
            <color theme="1"/>
            <rFont val="Calibri"/>
            <family val="2"/>
            <scheme val="minor"/>
          </rPr>
          <t xml:space="preserve">"¿Presenta Dolor Musculoesquelético crónico?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5" authorId="8" shapeId="0" xr:uid="{09F0F2A5-3575-491E-A0E5-E89D17536C8D}">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Artritis Reumatoidea</t>
        </r>
        <r>
          <rPr>
            <sz val="11"/>
            <color theme="1"/>
            <rFont val="Calibri"/>
            <family val="2"/>
            <scheme val="minor"/>
          </rPr>
          <t xml:space="preserve">
En el campo</t>
        </r>
        <r>
          <rPr>
            <b/>
            <sz val="11"/>
            <color theme="1"/>
            <rFont val="Calibri"/>
            <family val="2"/>
            <scheme val="minor"/>
          </rPr>
          <t xml:space="preserve">  "¿Presenta Artritis Reumatoidea?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6" authorId="8" shapeId="0" xr:uid="{6642846B-8475-478E-9BBA-536D44BD47B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Reumatológicas</t>
        </r>
        <r>
          <rPr>
            <sz val="11"/>
            <color theme="1"/>
            <rFont val="Calibri"/>
            <family val="2"/>
            <scheme val="minor"/>
          </rPr>
          <t xml:space="preserve">
En el campo  </t>
        </r>
        <r>
          <rPr>
            <b/>
            <sz val="11"/>
            <color theme="1"/>
            <rFont val="Calibri"/>
            <family val="2"/>
            <scheme val="minor"/>
          </rPr>
          <t xml:space="preserve">"¿Presenta Otras Reumatológicas?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7" authorId="8" shapeId="0" xr:uid="{99E85F98-7805-492B-934F-713D161CAAB5}">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Traumatológicos </t>
        </r>
        <r>
          <rPr>
            <sz val="11"/>
            <color theme="1"/>
            <rFont val="Calibri"/>
            <family val="2"/>
            <scheme val="minor"/>
          </rPr>
          <t xml:space="preserve">
En el campo </t>
        </r>
        <r>
          <rPr>
            <b/>
            <sz val="11"/>
            <color theme="1"/>
            <rFont val="Calibri"/>
            <family val="2"/>
            <scheme val="minor"/>
          </rPr>
          <t xml:space="preserve"> "¿Presenta Traumatológicos?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8" authorId="8" shapeId="0" xr:uid="{9E3B808A-78B2-4A52-981F-527372663699}">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Otros Pre y Post Quirúrgicos </t>
        </r>
        <r>
          <rPr>
            <sz val="11"/>
            <color theme="1"/>
            <rFont val="Calibri"/>
            <family val="2"/>
            <scheme val="minor"/>
          </rPr>
          <t xml:space="preserve">
En el campo  </t>
        </r>
        <r>
          <rPr>
            <b/>
            <sz val="11"/>
            <color theme="1"/>
            <rFont val="Calibri"/>
            <family val="2"/>
            <scheme val="minor"/>
          </rPr>
          <t xml:space="preserve">"¿Presenta Otros Pre y Post Quirúrgicos?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t>
        </r>
        <r>
          <rPr>
            <b/>
            <sz val="11"/>
            <color theme="1"/>
            <rFont val="Calibri"/>
            <family val="2"/>
            <scheme val="minor"/>
          </rPr>
          <t>r 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9" authorId="8" shapeId="0" xr:uid="{6062EE9C-CA28-4924-A365-26D2F9B5173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Oncológicos </t>
        </r>
        <r>
          <rPr>
            <sz val="11"/>
            <color theme="1"/>
            <rFont val="Calibri"/>
            <family val="2"/>
            <scheme val="minor"/>
          </rPr>
          <t xml:space="preserve">
En el campo  </t>
        </r>
        <r>
          <rPr>
            <b/>
            <sz val="11"/>
            <color theme="1"/>
            <rFont val="Calibri"/>
            <family val="2"/>
            <scheme val="minor"/>
          </rPr>
          <t xml:space="preserve">"¿Presenta Oncológicos?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0" authorId="8" shapeId="0" xr:uid="{20D42283-D80B-442A-A2BD-E877150023E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Genitourinarias</t>
        </r>
        <r>
          <rPr>
            <sz val="11"/>
            <color theme="1"/>
            <rFont val="Calibri"/>
            <family val="2"/>
            <scheme val="minor"/>
          </rPr>
          <t xml:space="preserve">
En el campo  </t>
        </r>
        <r>
          <rPr>
            <b/>
            <sz val="11"/>
            <color theme="1"/>
            <rFont val="Calibri"/>
            <family val="2"/>
            <scheme val="minor"/>
          </rPr>
          <t xml:space="preserve">"¿Presenta Genitourinarias?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1" authorId="8" shapeId="0" xr:uid="{9049824C-667A-4D58-B789-E2005A8CB08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Amputación </t>
        </r>
        <r>
          <rPr>
            <sz val="11"/>
            <color theme="1"/>
            <rFont val="Calibri"/>
            <family val="2"/>
            <scheme val="minor"/>
          </rPr>
          <t xml:space="preserve">
En el campo  </t>
        </r>
        <r>
          <rPr>
            <b/>
            <sz val="11"/>
            <color theme="1"/>
            <rFont val="Calibri"/>
            <family val="2"/>
            <scheme val="minor"/>
          </rPr>
          <t xml:space="preserve">"¿Presenta Amputación?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2" authorId="8" shapeId="0" xr:uid="{193FD15A-0549-4253-B0F0-2DBC59952D7A}">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Quemados</t>
        </r>
        <r>
          <rPr>
            <sz val="11"/>
            <color theme="1"/>
            <rFont val="Calibri"/>
            <family val="2"/>
            <scheme val="minor"/>
          </rPr>
          <t xml:space="preserve">
En el campo </t>
        </r>
        <r>
          <rPr>
            <b/>
            <sz val="11"/>
            <color theme="1"/>
            <rFont val="Calibri"/>
            <family val="2"/>
            <scheme val="minor"/>
          </rPr>
          <t xml:space="preserve"> "¿Presenta Quemados?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Ingreso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3" authorId="8" shapeId="0" xr:uid="{02DC5509-AA1C-400C-8D8C-49A44346C68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Sensoriales Auditivos</t>
        </r>
        <r>
          <rPr>
            <sz val="11"/>
            <color theme="1"/>
            <rFont val="Calibri"/>
            <family val="2"/>
            <scheme val="minor"/>
          </rPr>
          <t xml:space="preserve">
En el campo  </t>
        </r>
        <r>
          <rPr>
            <b/>
            <sz val="11"/>
            <color theme="1"/>
            <rFont val="Calibri"/>
            <family val="2"/>
            <scheme val="minor"/>
          </rPr>
          <t xml:space="preserve">"¿Presenta Sensoriales auditivos?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Ingreso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4" authorId="8" shapeId="0" xr:uid="{88DA1918-C6B8-4068-8A44-A70F7AA8347C}">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Sensoriales Visuales</t>
        </r>
        <r>
          <rPr>
            <sz val="11"/>
            <color theme="1"/>
            <rFont val="Calibri"/>
            <family val="2"/>
            <scheme val="minor"/>
          </rPr>
          <t xml:space="preserve">
En el campo  </t>
        </r>
        <r>
          <rPr>
            <b/>
            <sz val="11"/>
            <color theme="1"/>
            <rFont val="Calibri"/>
            <family val="2"/>
            <scheme val="minor"/>
          </rPr>
          <t xml:space="preserve">"¿Presenta Sensoriales Visuales?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Además seleccionar Ingreso en el campo</t>
        </r>
        <r>
          <rPr>
            <b/>
            <sz val="11"/>
            <color theme="1"/>
            <rFont val="Calibri"/>
            <family val="2"/>
            <scheme val="minor"/>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5" authorId="8" shapeId="0" xr:uid="{0FBEA60E-8F5D-4F95-81F8-9163DFE68CB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Trastorno Espectro Autista</t>
        </r>
        <r>
          <rPr>
            <sz val="11"/>
            <color theme="1"/>
            <rFont val="Calibri"/>
            <family val="2"/>
            <scheme val="minor"/>
          </rPr>
          <t xml:space="preserve">
En el campo  </t>
        </r>
        <r>
          <rPr>
            <b/>
            <sz val="11"/>
            <color theme="1"/>
            <rFont val="Calibri"/>
            <family val="2"/>
            <scheme val="minor"/>
          </rPr>
          <t xml:space="preserve">"¿Presenta Espectro Autista?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Ingreso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6" authorId="0" shapeId="0" xr:uid="{4F4B5A18-00B2-4904-8789-4B1CA466AEB1}">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 xml:space="preserve"> "¿Otros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en el campo estado,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Cesfam,Cgu,Cgr,Crs,Cdt,Psr,Cosam, Cecosf y Hospitales comunitarios.</t>
        </r>
      </text>
    </comment>
    <comment ref="A177" authorId="0" shapeId="0" xr:uid="{CC42F681-D974-4D2B-99FE-974865855047}">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 o Egreso por abandono, o Egreso por Fallecimiento, o Egreso por ACV Referido a APS, o Egreso por otros motivos</t>
        </r>
        <r>
          <rPr>
            <sz val="9"/>
            <color indexed="81"/>
            <rFont val="Tahoma"/>
            <family val="2"/>
          </rPr>
          <t xml:space="preserve">
y
haber seleccionado en la Sección </t>
        </r>
        <r>
          <rPr>
            <b/>
            <sz val="9"/>
            <color indexed="81"/>
            <rFont val="Tahoma"/>
            <family val="2"/>
          </rPr>
          <t>"Tipos de Atenciones Nivel Secundaria y Terciario"</t>
        </r>
        <r>
          <rPr>
            <sz val="9"/>
            <color indexed="81"/>
            <rFont val="Tahoma"/>
            <family val="2"/>
          </rPr>
          <t xml:space="preserve"> y seleccionar el </t>
        </r>
        <r>
          <rPr>
            <b/>
            <sz val="9"/>
            <color indexed="81"/>
            <rFont val="Tahoma"/>
            <family val="2"/>
          </rPr>
          <t>"Tipo de Atención"</t>
        </r>
        <r>
          <rPr>
            <sz val="9"/>
            <color indexed="81"/>
            <rFont val="Tahoma"/>
            <family val="2"/>
          </rPr>
          <t xml:space="preserve"> que corresponda
Tipo de Establecimiento
Cesfam,Cgu,Cgr,Crs,Cdt,Psr,Cosam, Cecosf y Hospitales comunitarios.
</t>
        </r>
      </text>
    </comment>
    <comment ref="A178" authorId="0" shapeId="0" xr:uid="{EC2E7B4B-0E7D-4ED5-A471-1847CFFFE1F3}">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patología correspondiente marcar  </t>
        </r>
        <r>
          <rPr>
            <b/>
            <sz val="11"/>
            <color theme="1"/>
            <rFont val="Calibri"/>
            <family val="2"/>
            <scheme val="minor"/>
          </rPr>
          <t>"Egreso por Alta"</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9" authorId="0" shapeId="0" xr:uid="{6126332B-8419-444C-A408-301871B7F8CA}">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"Egreso por Abandono"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0" authorId="0" shapeId="0" xr:uid="{C8B9BC17-FFCF-4F53-9547-655AF523FB83}">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 xml:space="preserve"> "Egreso por Fallecimiento"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1" authorId="0" shapeId="0" xr:uid="{6F32D433-B399-4AAC-B2AF-9B185CA47FBE}">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"Egreso por ACV Referido a APS"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82" authorId="0" shapeId="0" xr:uid="{872905FB-72E5-4A11-8B92-6511274B9AF8}">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patología correspondiente marcar </t>
        </r>
        <r>
          <rPr>
            <b/>
            <sz val="11"/>
            <color theme="1"/>
            <rFont val="Calibri"/>
            <family val="2"/>
            <scheme val="minor"/>
          </rPr>
          <t>"Egreso por Otras Causas"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7" authorId="0" shapeId="0" xr:uid="{FA0A9915-3606-447B-BD02-BBB193139B5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t>
        </r>
        <r>
          <rPr>
            <b/>
            <sz val="11"/>
            <color theme="1"/>
            <rFont val="Calibri"/>
            <family val="2"/>
            <scheme val="minor"/>
          </rPr>
          <t xml:space="preserve"> Kinesiólogo</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t>
        </r>
        <r>
          <rPr>
            <b/>
            <sz val="11"/>
            <color theme="1"/>
            <rFont val="Calibri"/>
            <family val="2"/>
            <scheme val="minor"/>
          </rPr>
          <t xml:space="preserve">
</t>
        </r>
        <r>
          <rPr>
            <sz val="11"/>
            <color theme="1"/>
            <rFont val="Calibri"/>
            <family val="2"/>
            <scheme val="minor"/>
          </rPr>
          <t xml:space="preserve">
Hospitales Tipo 3 y 4.
</t>
        </r>
      </text>
    </comment>
    <comment ref="A188" authorId="0" shapeId="0" xr:uid="{7C57A410-B963-41DF-BA04-FABDD26FA87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Terapeuta Ocupacional </t>
        </r>
        <r>
          <rPr>
            <sz val="11"/>
            <color theme="1"/>
            <rFont val="Calibri"/>
            <family val="2"/>
            <scheme val="minor"/>
          </rPr>
          <t xml:space="preserve">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9" authorId="0" shapeId="0" xr:uid="{88F83851-E5DC-4ACC-B59A-FF577BE8EFD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90" authorId="0" shapeId="0" xr:uid="{24E7331E-26E7-40AE-A085-47E922610D08}">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el </t>
        </r>
        <r>
          <rPr>
            <b/>
            <sz val="11"/>
            <color theme="1"/>
            <rFont val="Calibri"/>
            <family val="2"/>
            <scheme val="minor"/>
          </rPr>
          <t xml:space="preserve">Psicólogo </t>
        </r>
        <r>
          <rPr>
            <sz val="11"/>
            <color theme="1"/>
            <rFont val="Calibri"/>
            <family val="2"/>
            <scheme val="minor"/>
          </rPr>
          <t xml:space="preserve">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1" authorId="0" shapeId="0" xr:uid="{A98F75A5-32E8-49D5-881F-63CFCA02365F}">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Asistente Social</t>
        </r>
        <r>
          <rPr>
            <sz val="11"/>
            <color theme="1"/>
            <rFont val="Calibri"/>
            <family val="2"/>
            <scheme val="minor"/>
          </rPr>
          <t xml:space="preserve"> Registre la actividad:
</t>
        </r>
        <r>
          <rPr>
            <b/>
            <sz val="11"/>
            <color theme="1"/>
            <rFont val="Calibri"/>
            <family val="2"/>
            <scheme val="minor"/>
          </rPr>
          <t xml:space="preserve">
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2" authorId="0" shapeId="0" xr:uid="{CB9EE0BF-D14C-4ABD-A21F-0BF5ED965F1A}">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,el </t>
        </r>
        <r>
          <rPr>
            <b/>
            <sz val="11"/>
            <color theme="1"/>
            <rFont val="Calibri"/>
            <family val="2"/>
            <scheme val="minor"/>
          </rPr>
          <t>Ortoprotesista</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3" authorId="0" shapeId="0" xr:uid="{AF4DFF15-09AD-449B-B8FD-F820E757C5C7}">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módulo Box, Pacientes Citados, el </t>
        </r>
        <r>
          <rPr>
            <b/>
            <sz val="11"/>
            <color theme="1"/>
            <rFont val="Calibri"/>
            <family val="2"/>
            <scheme val="minor"/>
          </rPr>
          <t>Enfermero/a</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9" authorId="8" shapeId="0" xr:uid="{C43550BE-0912-4EF4-8A93-CA7597CEC748}">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0" authorId="8" shapeId="0" xr:uid="{F4489655-730D-49B9-A259-E658438B0491}">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4.Este dato aparecerá  luego de que en la atención cerrada (estado completada) registrada en módulo Box, Pacientes Citados, el </t>
        </r>
      </text>
    </comment>
    <comment ref="A201" authorId="8" shapeId="0" xr:uid="{7E967D5E-E4C1-4B66-8F20-B859B6BBFB58}">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 xml:space="preserve">
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02" authorId="8" shapeId="0" xr:uid="{67A36627-52ED-411A-A2B2-AD48C6F26D17}">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Psicologo/a</t>
        </r>
        <r>
          <rPr>
            <sz val="11"/>
            <color theme="1"/>
            <rFont val="Calibri"/>
            <family val="2"/>
            <scheme val="minor"/>
          </rPr>
          <t xml:space="preserve"> 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3" authorId="8" shapeId="0" xr:uid="{5090161E-6772-4008-8B89-A2EBD52C5635}">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Ortoprotesista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4" authorId="8" shapeId="0" xr:uid="{BED4C85B-13A0-4F38-9519-0B2DA3A48457}">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Asistente Social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10" authorId="0" shapeId="0" xr:uid="{86DD6104-7CA0-4A39-B071-76681A98322F}">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Kinesiólogo</t>
        </r>
        <r>
          <rPr>
            <sz val="11"/>
            <color theme="1"/>
            <rFont val="Calibri"/>
            <family val="2"/>
            <scheme val="minor"/>
          </rPr>
          <t xml:space="preserve"> 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1" authorId="0" shapeId="0" xr:uid="{7B066604-AD78-4605-9A96-B2EC14BFEB24}">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 xml:space="preserve">
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2" authorId="0" shapeId="0" xr:uid="{1386D2CD-1549-4398-BF4F-79FB486BBCF3}">
      <text>
        <r>
          <rPr>
            <sz val="11"/>
            <color theme="1"/>
            <rFont val="Calibri"/>
            <family val="2"/>
            <scheme val="minor"/>
          </rPr>
          <t>Este dato aparecerá  luego de que en la</t>
        </r>
        <r>
          <rPr>
            <b/>
            <sz val="11"/>
            <color theme="1"/>
            <rFont val="Calibri"/>
            <family val="2"/>
            <scheme val="minor"/>
          </rPr>
          <t xml:space="preserve"> 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3" authorId="0" shapeId="0" xr:uid="{1C0B5E18-3EA3-4DB0-AB48-D9D2C796B138}">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el </t>
        </r>
        <r>
          <rPr>
            <b/>
            <sz val="11"/>
            <color theme="1"/>
            <rFont val="Calibri"/>
            <family val="2"/>
            <scheme val="minor"/>
          </rPr>
          <t xml:space="preserve">Psicólogo </t>
        </r>
        <r>
          <rPr>
            <sz val="11"/>
            <color theme="1"/>
            <rFont val="Calibri"/>
            <family val="2"/>
            <scheme val="minor"/>
          </rPr>
          <t xml:space="preserve">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7" authorId="0" shapeId="0" xr:uid="{54B1E1C8-1886-476E-BBB3-61112AB35A8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 xml:space="preserve">"Derivaciones y Continuidad en los Cuidados" </t>
        </r>
        <r>
          <rPr>
            <sz val="11"/>
            <color theme="1"/>
            <rFont val="Calibri"/>
            <family val="2"/>
            <scheme val="minor"/>
          </rPr>
          <t xml:space="preserve">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"A Otro Hospital (hospitalizado)"</t>
        </r>
        <r>
          <rPr>
            <sz val="11"/>
            <color theme="1"/>
            <rFont val="Calibri"/>
            <family val="2"/>
            <scheme val="minor"/>
          </rPr>
          <t>.
Tipo de Establecimiento
Hospitales Tipo 3 y 4.</t>
        </r>
      </text>
    </comment>
    <comment ref="A218" authorId="0" shapeId="0" xr:uid="{69CEF7F6-08D4-4DC3-87E2-43526042F33D}">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"Derivaciones y Continuidad en los Cuidados"</t>
        </r>
        <r>
          <rPr>
            <sz val="11"/>
            <color theme="1"/>
            <rFont val="Calibri"/>
            <family val="2"/>
            <scheme val="minor"/>
          </rPr>
          <t xml:space="preserve"> 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"A Nivel Secundario (ambulatorio)"</t>
        </r>
        <r>
          <rPr>
            <sz val="11"/>
            <color theme="1"/>
            <rFont val="Calibri"/>
            <family val="2"/>
            <scheme val="minor"/>
          </rPr>
          <t>.
Tipo de Establecimiento
Hospitales Tipo 3 y 4.</t>
        </r>
      </text>
    </comment>
    <comment ref="A219" authorId="0" shapeId="0" xr:uid="{70DACE22-2419-4532-A740-4C86AD77DBB8}">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s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"Derivaciones y Continuidad en los Cuidados"</t>
        </r>
        <r>
          <rPr>
            <sz val="11"/>
            <color theme="1"/>
            <rFont val="Calibri"/>
            <family val="2"/>
            <scheme val="minor"/>
          </rPr>
          <t xml:space="preserve"> seleccione en</t>
        </r>
        <r>
          <rPr>
            <b/>
            <sz val="11"/>
            <color theme="1"/>
            <rFont val="Calibri"/>
            <family val="2"/>
            <scheme val="minor"/>
          </rPr>
          <t xml:space="preserve"> "Tipo de Derivación" </t>
        </r>
        <r>
          <rPr>
            <sz val="11"/>
            <color theme="1"/>
            <rFont val="Calibri"/>
            <family val="2"/>
            <scheme val="minor"/>
          </rPr>
          <t xml:space="preserve">la opción </t>
        </r>
        <r>
          <rPr>
            <b/>
            <sz val="11"/>
            <color theme="1"/>
            <rFont val="Calibri"/>
            <family val="2"/>
            <scheme val="minor"/>
          </rPr>
          <t>"A Nivel Primario".</t>
        </r>
        <r>
          <rPr>
            <sz val="11"/>
            <color theme="1"/>
            <rFont val="Calibri"/>
            <family val="2"/>
            <scheme val="minor"/>
          </rPr>
          <t xml:space="preserve">
Tipo de Establecimiento
Hospitales Tipo 3 y 4.</t>
        </r>
      </text>
    </comment>
    <comment ref="A220" authorId="0" shapeId="0" xr:uid="{7E168B18-9C61-4C2E-8DB3-3035A7BA3918}">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Formulario Control en Sala de Rehabilitación Física e Integral, en la Sección </t>
        </r>
        <r>
          <rPr>
            <b/>
            <sz val="11"/>
            <color theme="1"/>
            <rFont val="Calibri"/>
            <family val="2"/>
            <scheme val="minor"/>
          </rPr>
          <t>"Derivaciones y Continuidad en los Cuidados"</t>
        </r>
        <r>
          <rPr>
            <sz val="11"/>
            <color theme="1"/>
            <rFont val="Calibri"/>
            <family val="2"/>
            <scheme val="minor"/>
          </rPr>
          <t xml:space="preserve"> 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"Institución en Convenio".</t>
        </r>
        <r>
          <rPr>
            <sz val="11"/>
            <color theme="1"/>
            <rFont val="Calibri"/>
            <family val="2"/>
            <scheme val="minor"/>
          </rPr>
          <t xml:space="preserve">
Tipo de Establecimiento
Hospitales Tipo 3 y 4.
</t>
        </r>
      </text>
    </comment>
    <comment ref="A223" authorId="0" shapeId="0" xr:uid="{7EE2FBBA-841A-4472-873A-3A489C82D1D8}">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de Fisioterapia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4" authorId="8" shapeId="0" xr:uid="{5AAE3123-B679-454A-AB42-B7D8BC22817F}">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Actividad Fisica</t>
        </r>
        <r>
          <rPr>
            <sz val="11"/>
            <color theme="1"/>
            <rFont val="Calibri"/>
            <family val="2"/>
            <scheme val="minor"/>
          </rPr>
          <t xml:space="preserve">
y 
En el </t>
        </r>
        <r>
          <rPr>
            <b/>
            <sz val="11"/>
            <color theme="1"/>
            <rFont val="Calibri"/>
            <family val="2"/>
            <scheme val="minor"/>
          </rPr>
          <t>Formulario Control en Sala de Rehabilitacion Fisica e Integra</t>
        </r>
        <r>
          <rPr>
            <sz val="11"/>
            <color theme="1"/>
            <rFont val="Calibri"/>
            <family val="2"/>
            <scheme val="minor"/>
          </rPr>
          <t>l,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5" authorId="8" shapeId="0" xr:uid="{FEEB798F-AE01-4ABF-93CF-F85692CC4B7F}">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"Ejercicios Terapéuticos"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6" authorId="8" shapeId="0" xr:uid="{CA16DBA5-5243-48D8-B79E-A5ACAFB7A4DA}">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"Intervención en actividades de la vida diaria, básicas, instrumentales y avanzadas"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7" authorId="8" shapeId="0" xr:uid="{F4414F5A-0A89-49C2-90E1-2C5DD3C3296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Educacional"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8" authorId="8" shapeId="0" xr:uid="{67271BCB-418A-473B-92E8-D59E144294E1}">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"Actividades Terapéuticas"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9" authorId="8" shapeId="0" xr:uid="{14A25886-50B7-45F6-9341-3AA0F7F59E4C}">
      <text>
        <r>
          <rPr>
            <sz val="11"/>
            <color theme="1"/>
            <rFont val="Calibri"/>
            <family val="2"/>
            <scheme val="minor"/>
          </rPr>
          <t>Este dato aparecerá  luego de que en la</t>
        </r>
        <r>
          <rPr>
            <b/>
            <sz val="11"/>
            <color theme="1"/>
            <rFont val="Calibri"/>
            <family val="2"/>
            <scheme val="minor"/>
          </rPr>
          <t xml:space="preserve"> 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"Integración sensorial"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0" authorId="8" shapeId="0" xr:uid="{D0F2BB68-B190-4C05-970E-91D1AEEF88A6}">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"Tratamiento compresivo"</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31" authorId="8" shapeId="0" xr:uid="{2F0F4439-E40C-497D-9C79-86DC6D33B1A4}">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socio-laboral"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2" authorId="8" shapeId="0" xr:uid="{A44B932A-4A6D-44F4-93ED-BEF78AC9E0A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"Adaptación del Hogar"</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en la Sección </t>
        </r>
        <r>
          <rPr>
            <b/>
            <sz val="11"/>
            <color theme="1"/>
            <rFont val="Calibri"/>
            <family val="2"/>
            <scheme val="minor"/>
          </rPr>
          <t>"Tipos de Atenciones Nivel Secundaria y Terciario"</t>
        </r>
        <r>
          <rPr>
            <sz val="11"/>
            <color theme="1"/>
            <rFont val="Calibri"/>
            <family val="2"/>
            <scheme val="minor"/>
          </rPr>
          <t xml:space="preserve"> haber seleccionado el</t>
        </r>
        <r>
          <rPr>
            <b/>
            <sz val="11"/>
            <color theme="1"/>
            <rFont val="Calibri"/>
            <family val="2"/>
            <scheme val="minor"/>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3" authorId="8" shapeId="0" xr:uid="{1D7E0A21-594C-45B6-8A82-EE8C7DEE699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"Confección Ortesis y/o Adaptaciones"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 xml:space="preserve">"Tipos de Atenciones Nivel Secundaria y Terciario" </t>
        </r>
        <r>
          <rPr>
            <sz val="11"/>
            <color theme="1"/>
            <rFont val="Calibri"/>
            <family val="2"/>
            <scheme val="minor"/>
          </rPr>
          <t>haber seleccionado el</t>
        </r>
        <r>
          <rPr>
            <b/>
            <sz val="11"/>
            <color theme="1"/>
            <rFont val="Calibri"/>
            <family val="2"/>
            <scheme val="minor"/>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4" authorId="8" shapeId="0" xr:uid="{1C00B283-7E9A-4C29-AC68-F92848C92E84}">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órtesis y/o Adaptaciones"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5" authorId="8" shapeId="0" xr:uid="{9C17F917-C24C-4564-810C-9BD34056BB8E}">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"Confección de Prótesis"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t>
        </r>
        <r>
          <rPr>
            <b/>
            <sz val="11"/>
            <color theme="1"/>
            <rFont val="Calibri"/>
            <family val="2"/>
            <scheme val="minor"/>
          </rPr>
          <t xml:space="preserve"> "Tipos de Atenciones Nivel Secundaria y Terciario" </t>
        </r>
        <r>
          <rPr>
            <sz val="11"/>
            <color theme="1"/>
            <rFont val="Calibri"/>
            <family val="2"/>
            <scheme val="minor"/>
          </rPr>
          <t xml:space="preserve">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36" authorId="8" shapeId="0" xr:uid="{ECB516B0-E80A-4E3F-B5F8-90B893B96774}">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Prótesis"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7" authorId="8" shapeId="0" xr:uid="{506935BA-EC8C-4E27-BFE2-C05805C5ED7C}">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"Estimulación cognitiva"</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8" authorId="8" shapeId="0" xr:uid="{134718BA-8CB5-450B-BA49-4C56DB0C7576}">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Voz, Habla y/o Lenguaje"</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9" authorId="8" shapeId="0" xr:uid="{1A78F803-1909-4014-A50E-3F2CE2D6FFB1}">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deglución"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0" authorId="8" shapeId="0" xr:uid="{A48CAEA1-2092-4A8C-A0D8-2807E5BC1EBD}">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"Rehabilitación Vestibular"</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1" authorId="8" shapeId="0" xr:uid="{5C753E0F-D10C-49F4-AE24-0169F63F18C3}">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"Educación a Usuario/a, cuidador/a y/o Familia "</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42" authorId="8" shapeId="0" xr:uid="{8E70AF35-2CBB-49C4-84B3-2CE6210E22B2}">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"Atención Psicoterapéutica" </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43" authorId="8" shapeId="0" xr:uid="{DEF81611-FA83-4E8A-AD56-49B15945FE2E}">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"Orientación y Movilidad"</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4" authorId="8" shapeId="0" xr:uid="{2DE84565-BC8E-4E47-8ED2-EFB771017419}">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"Estimulación sensorial"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5" authorId="8" shapeId="0" xr:uid="{F24DBC01-8541-4DFA-8CF3-BD50631BE3FD}">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Terapia Respiratoria y Funcional Pulmonar"</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6" authorId="8" shapeId="0" xr:uid="{8F3E7336-B080-46FA-93B7-365D0B9F257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 Rehabilitación Auditiva Individual"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7" authorId="8" shapeId="0" xr:uid="{882C6157-4D09-4C1E-AB8F-EA41202E797C}">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auditiva Grupal"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53" authorId="0" shapeId="0" xr:uid="{C62D5192-F165-4715-B143-2E3C06BEA203}">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t>
        </r>
        <r>
          <rPr>
            <sz val="11"/>
            <color theme="1"/>
            <rFont val="Calibri"/>
            <family val="2"/>
            <scheme val="minor"/>
          </rPr>
          <t xml:space="preserve">n,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 xml:space="preserve">Evaluaciones de Ayudas Técnicas, debe registrar una o varias  Ayudas Técnica proporcionadas al paciente.
</t>
        </r>
        <r>
          <rPr>
            <sz val="11"/>
            <color theme="1"/>
            <rFont val="Calibri"/>
            <family val="2"/>
            <scheme val="minor"/>
          </rPr>
          <t xml:space="preserve">
Se contabilizará la </t>
        </r>
        <r>
          <rPr>
            <b/>
            <sz val="11"/>
            <color theme="1"/>
            <rFont val="Calibri"/>
            <family val="2"/>
            <scheme val="minor"/>
          </rPr>
          <t>Evaluaciones de Ayuda Técnica</t>
        </r>
        <r>
          <rPr>
            <sz val="11"/>
            <color theme="1"/>
            <rFont val="Calibri"/>
            <family val="2"/>
            <scheme val="minor"/>
          </rPr>
          <t xml:space="preserve">, cuando </t>
        </r>
        <r>
          <rPr>
            <b/>
            <sz val="11"/>
            <color theme="1"/>
            <rFont val="Calibri"/>
            <family val="2"/>
            <scheme val="minor"/>
          </rPr>
          <t>el valor de registro sea igual o mayor a 1.</t>
        </r>
        <r>
          <rPr>
            <sz val="11"/>
            <color theme="1"/>
            <rFont val="Calibri"/>
            <family val="2"/>
            <scheme val="minor"/>
          </rPr>
          <t xml:space="preserve">
Además, seleccionando</t>
        </r>
        <r>
          <rPr>
            <b/>
            <sz val="11"/>
            <color theme="1"/>
            <rFont val="Calibri"/>
            <family val="2"/>
            <scheme val="minor"/>
          </rPr>
          <t xml:space="preserve"> uno o varios Problemas de Salud</t>
        </r>
        <r>
          <rPr>
            <sz val="11"/>
            <color theme="1"/>
            <rFont val="Calibri"/>
            <family val="2"/>
            <scheme val="minor"/>
          </rPr>
          <t xml:space="preserve"> que presente el Paciente.
En esta fila se contabiliza </t>
        </r>
        <r>
          <rPr>
            <b/>
            <sz val="11"/>
            <color theme="1"/>
            <rFont val="Calibri"/>
            <family val="2"/>
            <scheme val="minor"/>
          </rPr>
          <t>número de Personas.</t>
        </r>
        <r>
          <rPr>
            <sz val="11"/>
            <color theme="1"/>
            <rFont val="Calibri"/>
            <family val="2"/>
            <scheme val="minor"/>
          </rPr>
          <t xml:space="preserve">
Tipo de Establecimiento
Cesfam,Cgu,Cgr,Crs,Cdt,Psr,Cosam, Cecosf, Hospitales comunitarios, Hospitales Tipo 3 y Hospitales Tipo 4.</t>
        </r>
      </text>
    </comment>
    <comment ref="A254" authorId="4" shapeId="0" xr:uid="{E2ADB36F-A601-4ECA-92ED-CAED9485649E}">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t>
        </r>
        <r>
          <rPr>
            <sz val="11"/>
            <color theme="1"/>
            <rFont val="Calibri"/>
            <family val="2"/>
            <scheme val="minor"/>
          </rPr>
          <t xml:space="preserve">, debe registrar </t>
        </r>
        <r>
          <rPr>
            <b/>
            <sz val="11"/>
            <color theme="1"/>
            <rFont val="Calibri"/>
            <family val="2"/>
            <scheme val="minor"/>
          </rPr>
          <t>una o varias  Ayudas Técnica</t>
        </r>
        <r>
          <rPr>
            <sz val="11"/>
            <color theme="1"/>
            <rFont val="Calibri"/>
            <family val="2"/>
            <scheme val="minor"/>
          </rPr>
          <t xml:space="preserve"> proporcionadas al paciente.
Se contabilizará la </t>
        </r>
        <r>
          <rPr>
            <b/>
            <sz val="11"/>
            <color theme="1"/>
            <rFont val="Calibri"/>
            <family val="2"/>
            <scheme val="minor"/>
          </rPr>
          <t>Ayuda Técnica Entregada</t>
        </r>
        <r>
          <rPr>
            <sz val="11"/>
            <color theme="1"/>
            <rFont val="Calibri"/>
            <family val="2"/>
            <scheme val="minor"/>
          </rPr>
          <t xml:space="preserve">, cuando </t>
        </r>
        <r>
          <rPr>
            <b/>
            <sz val="11"/>
            <color theme="1"/>
            <rFont val="Calibri"/>
            <family val="2"/>
            <scheme val="minor"/>
          </rPr>
          <t>el valor de registro sea igual o mayor a 1.</t>
        </r>
        <r>
          <rPr>
            <sz val="11"/>
            <color theme="1"/>
            <rFont val="Calibri"/>
            <family val="2"/>
            <scheme val="minor"/>
          </rPr>
          <t xml:space="preserve">
Además, seleccionando </t>
        </r>
        <r>
          <rPr>
            <b/>
            <sz val="11"/>
            <color theme="1"/>
            <rFont val="Calibri"/>
            <family val="2"/>
            <scheme val="minor"/>
          </rPr>
          <t>uno o varios Problemas de Salud</t>
        </r>
        <r>
          <rPr>
            <sz val="11"/>
            <color theme="1"/>
            <rFont val="Calibri"/>
            <family val="2"/>
            <scheme val="minor"/>
          </rPr>
          <t xml:space="preserve"> que presente el Paciente.
En esta fila se contabiliza número de Personas.
Tipo de Establecimiento
Cesfam,Cgu,Cgr,Crs,Cdt,Psr,Cosam, Cecosf, Hospitales comunitarios, Hospitales Tipo 3 y Hospitales Tipo 4.</t>
        </r>
      </text>
    </comment>
    <comment ref="A255" authorId="0" shapeId="0" xr:uid="{A0B41195-05EC-4758-B1A4-C01FFA7BFCD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Entrenamiento de Ayudas Técnicas</t>
        </r>
        <r>
          <rPr>
            <sz val="11"/>
            <color theme="1"/>
            <rFont val="Calibri"/>
            <family val="2"/>
            <scheme val="minor"/>
          </rPr>
          <t xml:space="preserve">, debe registrar </t>
        </r>
        <r>
          <rPr>
            <b/>
            <sz val="11"/>
            <color theme="1"/>
            <rFont val="Calibri"/>
            <family val="2"/>
            <scheme val="minor"/>
          </rPr>
          <t>una o varias  Ayudas Técnica</t>
        </r>
        <r>
          <rPr>
            <sz val="11"/>
            <color theme="1"/>
            <rFont val="Calibri"/>
            <family val="2"/>
            <scheme val="minor"/>
          </rPr>
          <t xml:space="preserve"> proporcionadas al paciente.
Se contabilizará la </t>
        </r>
        <r>
          <rPr>
            <b/>
            <sz val="11"/>
            <color theme="1"/>
            <rFont val="Calibri"/>
            <family val="2"/>
            <scheme val="minor"/>
          </rPr>
          <t>Entrenamiento de Ayuda Técnica</t>
        </r>
        <r>
          <rPr>
            <sz val="11"/>
            <color theme="1"/>
            <rFont val="Calibri"/>
            <family val="2"/>
            <scheme val="minor"/>
          </rPr>
          <t>, cuando el valor de registro</t>
        </r>
        <r>
          <rPr>
            <b/>
            <sz val="11"/>
            <color theme="1"/>
            <rFont val="Calibri"/>
            <family val="2"/>
            <scheme val="minor"/>
          </rPr>
          <t xml:space="preserve"> sea igual o mayor a 1.</t>
        </r>
        <r>
          <rPr>
            <sz val="11"/>
            <color theme="1"/>
            <rFont val="Calibri"/>
            <family val="2"/>
            <scheme val="minor"/>
          </rPr>
          <t xml:space="preserve">
Además, seleccionando </t>
        </r>
        <r>
          <rPr>
            <b/>
            <sz val="11"/>
            <color theme="1"/>
            <rFont val="Calibri"/>
            <family val="2"/>
            <scheme val="minor"/>
          </rPr>
          <t>uno o varios Problemas de Salud</t>
        </r>
        <r>
          <rPr>
            <sz val="11"/>
            <color theme="1"/>
            <rFont val="Calibri"/>
            <family val="2"/>
            <scheme val="minor"/>
          </rPr>
          <t xml:space="preserve"> que presente el Paciente.
En esta fila se contabiliza </t>
        </r>
        <r>
          <rPr>
            <b/>
            <sz val="11"/>
            <color theme="1"/>
            <rFont val="Calibri"/>
            <family val="2"/>
            <scheme val="minor"/>
          </rPr>
          <t>número de Personas.</t>
        </r>
        <r>
          <rPr>
            <sz val="11"/>
            <color theme="1"/>
            <rFont val="Calibri"/>
            <family val="2"/>
            <scheme val="minor"/>
          </rPr>
          <t xml:space="preserve">
Tipo de Establecimiento
Cesfam,Cgu,Cgr,Crs,Cdt,Psr,Cosam, Cecosf, Hospitales comunitarios, Hospitales Tipo 3 y Hospitales Tipo 4.
</t>
        </r>
      </text>
    </comment>
    <comment ref="A259" authorId="4" shapeId="0" xr:uid="{43EC69DC-16FC-4600-9465-33E1ACE91719}">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Sillas de Ruedas Estándar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t>
        </r>
        <r>
          <rPr>
            <b/>
            <sz val="11"/>
            <color theme="1"/>
            <rFont val="Calibri"/>
            <family val="2"/>
            <scheme val="minor"/>
          </rPr>
          <t>cantidad</t>
        </r>
        <r>
          <rPr>
            <sz val="11"/>
            <color theme="1"/>
            <rFont val="Calibri"/>
            <family val="2"/>
            <scheme val="minor"/>
          </rPr>
          <t>,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0" authorId="4" shapeId="0" xr:uid="{20075DF4-2B64-499C-A307-82BFE30774BC}">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o desde</t>
        </r>
        <r>
          <rPr>
            <b/>
            <sz val="11"/>
            <color theme="1"/>
            <rFont val="Calibri"/>
            <family val="2"/>
            <scheme val="minor"/>
          </rPr>
          <t xml:space="preserve"> 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Silla de Ruedas Neurológica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1" authorId="4" shapeId="0" xr:uid="{0D2B2D97-080F-4041-832A-E40EFCF358D3}">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Cojín Anti Escaras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t>
        </r>
        <r>
          <rPr>
            <sz val="11"/>
            <color theme="1"/>
            <rFont val="Calibri"/>
            <family val="2"/>
            <scheme val="minor"/>
          </rPr>
          <t xml:space="preserve"> a 1.
Tipo de Establecimiento
Cesfam,Cgu,Cgr,Crs,Cdt,Psr,Cosam, Cecosf, Hospitales comunitarios, Hospitales Tipo 3 y Hospitales Tipo 4.</t>
        </r>
      </text>
    </comment>
    <comment ref="A262" authorId="4" shapeId="0" xr:uid="{EEE50D84-9EF3-4D54-A97B-CF62DC5E5ACF}">
      <text>
        <r>
          <rPr>
            <sz val="11"/>
            <color theme="1"/>
            <rFont val="Calibri"/>
            <family val="2"/>
            <scheme val="minor"/>
          </rPr>
          <t xml:space="preserve">Este dato aparecerá  luego de que en la atención  registrada en módulo Box, Pacientes Citados o desde Agregar documentos a una atención,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Colchón Anti Escaras entregados.</t>
        </r>
        <r>
          <rPr>
            <sz val="11"/>
            <color theme="1"/>
            <rFont val="Calibri"/>
            <family val="2"/>
            <scheme val="minor"/>
          </rPr>
          <t xml:space="preserve">
Además, seleccionado </t>
        </r>
        <r>
          <rPr>
            <b/>
            <sz val="11"/>
            <color theme="1"/>
            <rFont val="Calibri"/>
            <family val="2"/>
            <scheme val="minor"/>
          </rPr>
          <t>uno o varios Problemas de Salud que presente el paciente.</t>
        </r>
        <r>
          <rPr>
            <sz val="11"/>
            <color theme="1"/>
            <rFont val="Calibri"/>
            <family val="2"/>
            <scheme val="minor"/>
          </rPr>
          <t xml:space="preserv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3" authorId="4" shapeId="0" xr:uid="{136FC2AA-191A-4761-B2E6-20274423FCE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Bastones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4" authorId="4" shapeId="0" xr:uid="{7BAF538E-D836-44B7-9295-4C740284DE66}">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Andadores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5" authorId="0" shapeId="0" xr:uid="{3B8F2D16-F882-4B3F-B8EC-8382BA60A50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Sitting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6" authorId="0" shapeId="0" xr:uid="{BEAFB34D-E851-42F7-A786-554FCBE41E18}">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de Columna Vertebral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7" authorId="0" shapeId="0" xr:uid="{291638F7-EEFD-4ECB-832D-33245466A586}">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Miembro Inferior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8" authorId="0" shapeId="0" xr:uid="{5F340AF3-BB24-42B8-BEC5-07AA173FDCBD}">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Miembro Superior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9" authorId="0" shapeId="0" xr:uid="{FF2CD8E2-3E92-487E-8CE6-C47189BD6E6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Cojines y Respaldos para la Estabilización y Posicionamiento del Cuerpo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0" authorId="0" shapeId="0" xr:uid="{62DB2530-E431-4C24-A6AD-823187A618A9}">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Ayudas Ténicas para Actividades de Alimentación, Vestuario e Higiene Personal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1" authorId="4" shapeId="0" xr:uid="{F422B1EF-C5E2-4DE4-844E-FD622D964FBA}">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Sistema Compresivo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2" authorId="4" shapeId="0" xr:uid="{D13B34C5-7409-4CA1-861D-B4A23FE16615}">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Prótesis Extremidad Inferior Transtibial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3" authorId="4" shapeId="0" xr:uid="{9E60FAD9-11FA-4F5F-933E-AE5169CC3FD3}">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Prótesis Extremidad Inferior Transfermoral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4" authorId="4" shapeId="0" xr:uid="{A2978FAC-04CD-4FF1-8874-8A9CA0064BA9}">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Otras Prótesis Extremidad Superior Inferior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4.dt,Psr,Cosam, Cecosf y Hospitales comunitarios.</t>
        </r>
      </text>
    </comment>
    <comment ref="A275" authorId="4" shapeId="0" xr:uid="{F357ED54-9635-473D-9A7D-F41EB9928755}">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Prótesis Extremidad Superior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6" authorId="4" shapeId="0" xr:uid="{881161B5-CFEB-41C6-B41F-E654E755C7A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 Técnica Auditivas Audífonos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7" authorId="4" shapeId="0" xr:uid="{42485262-A655-42F5-A404-41D357152FAF}">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 Técnica Visuales Lentes entregadas.</t>
        </r>
        <r>
          <rPr>
            <sz val="11"/>
            <color theme="1"/>
            <rFont val="Calibri"/>
            <family val="2"/>
            <scheme val="minor"/>
          </rPr>
          <t xml:space="preserve">
Además, seleccionado uno o </t>
        </r>
        <r>
          <rPr>
            <b/>
            <sz val="11"/>
            <color theme="1"/>
            <rFont val="Calibri"/>
            <family val="2"/>
            <scheme val="minor"/>
          </rPr>
          <t>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8" authorId="4" shapeId="0" xr:uid="{3F2DF0A4-FA0C-406C-A6CA-D9BFB6212D3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Plantilla Ortopédica entregadas.</t>
        </r>
        <r>
          <rPr>
            <sz val="11"/>
            <color theme="1"/>
            <rFont val="Calibri"/>
            <family val="2"/>
            <scheme val="minor"/>
          </rPr>
          <t xml:space="preserve">
Además, seleccionado</t>
        </r>
        <r>
          <rPr>
            <b/>
            <sz val="11"/>
            <color theme="1"/>
            <rFont val="Calibri"/>
            <family val="2"/>
            <scheme val="minor"/>
          </rPr>
          <t xml:space="preserve"> uno o varios Problemas de Salud</t>
        </r>
        <r>
          <rPr>
            <sz val="11"/>
            <color theme="1"/>
            <rFont val="Calibri"/>
            <family val="2"/>
            <scheme val="minor"/>
          </rPr>
          <t xml:space="preserve"> que presente el paciente.
Se contabilizará la cantidad, cuando el</t>
        </r>
        <r>
          <rPr>
            <b/>
            <sz val="11"/>
            <color theme="1"/>
            <rFont val="Calibri"/>
            <family val="2"/>
            <scheme val="minor"/>
          </rPr>
          <t xml:space="preserve"> valor sea igual o mayor a 1.</t>
        </r>
        <r>
          <rPr>
            <sz val="11"/>
            <color theme="1"/>
            <rFont val="Calibri"/>
            <family val="2"/>
            <scheme val="minor"/>
          </rPr>
          <t xml:space="preserve">
Tipo de Establecimiento
Cesfam,Cgu,Cgr,Crs,Cdt,Psr,Cosam, Cecosf, Hospitales comunitarios, Hospitales Tipo 3 y Hospitales Tipo 4.</t>
        </r>
      </text>
    </comment>
    <comment ref="A279" authorId="4" shapeId="0" xr:uid="{B3C2DA6F-6D1C-4873-93DD-45EC0531D48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A</t>
        </r>
        <r>
          <rPr>
            <b/>
            <sz val="11"/>
            <color theme="1"/>
            <rFont val="Calibri"/>
            <family val="2"/>
            <scheme val="minor"/>
          </rPr>
          <t>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Bota o Botín de Descarga entregados.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que presente el paciente.
Se contabilizará la cantidad, cuando el valor</t>
        </r>
        <r>
          <rPr>
            <b/>
            <sz val="11"/>
            <color theme="1"/>
            <rFont val="Calibri"/>
            <family val="2"/>
            <scheme val="minor"/>
          </rPr>
          <t xml:space="preserve"> sea igual o mayor a 1.</t>
        </r>
        <r>
          <rPr>
            <sz val="11"/>
            <color theme="1"/>
            <rFont val="Calibri"/>
            <family val="2"/>
            <scheme val="minor"/>
          </rPr>
          <t xml:space="preserve">
Tipo de Establecimiento
Cesfam,Cgu,Cgr,Crs,Cdt,Psr,Cosam, Cecosf, Hospitales comunitarios, Hospitales Tipo 3 y Hospitales Tipo 4</t>
        </r>
      </text>
    </comment>
    <comment ref="A280" authorId="4" shapeId="0" xr:uid="{92BF5C68-5E2E-4C52-B62C-3EFDF316524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Zapato Ortopédico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1" authorId="4" shapeId="0" xr:uid="{296597E1-88E1-46BB-B26F-F7CF22FFB19F}">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Baño Portátil entregados.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el </t>
        </r>
        <r>
          <rPr>
            <b/>
            <sz val="11"/>
            <color theme="1"/>
            <rFont val="Calibri"/>
            <family val="2"/>
            <scheme val="minor"/>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2" authorId="4" shapeId="0" xr:uid="{9E69F0E3-ABBD-448F-9A38-129B1391AC98}">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Tecnologías de la Comunicación Aumentativa y Alternativas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el </t>
        </r>
        <r>
          <rPr>
            <b/>
            <sz val="11"/>
            <color theme="1"/>
            <rFont val="Calibri"/>
            <family val="2"/>
            <scheme val="minor"/>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3" authorId="4" shapeId="0" xr:uid="{EB1F73F3-68E8-47BD-8F31-406211943EC1}">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Equipo Ventilador Mecánico No Invasivo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4" authorId="4" shapeId="0" xr:uid="{6FA32985-EBAD-4EE1-AC3B-30FA2A4810EE}">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Aspirador de Secreciones entregados.</t>
        </r>
        <r>
          <rPr>
            <sz val="11"/>
            <color theme="1"/>
            <rFont val="Calibri"/>
            <family val="2"/>
            <scheme val="minor"/>
          </rPr>
          <t xml:space="preserve">
Además, seleccionado uno o varios </t>
        </r>
        <r>
          <rPr>
            <b/>
            <sz val="11"/>
            <color theme="1"/>
            <rFont val="Calibri"/>
            <family val="2"/>
            <scheme val="minor"/>
          </rPr>
          <t xml:space="preserve">Problemas de Salud </t>
        </r>
        <r>
          <rPr>
            <sz val="11"/>
            <color theme="1"/>
            <rFont val="Calibri"/>
            <family val="2"/>
            <scheme val="minor"/>
          </rPr>
          <t xml:space="preserve">que presente el paciente.
Se contabilizará la cantidad, cuando el valor sea </t>
        </r>
        <r>
          <rPr>
            <b/>
            <sz val="11"/>
            <color theme="1"/>
            <rFont val="Calibri"/>
            <family val="2"/>
            <scheme val="minor"/>
          </rPr>
          <t>igual o mayor a 1</t>
        </r>
        <r>
          <rPr>
            <sz val="11"/>
            <color theme="1"/>
            <rFont val="Calibri"/>
            <family val="2"/>
            <scheme val="minor"/>
          </rPr>
          <t>.
Tipo de Establecimiento
Cesfam,Cgu,Cgr,Crs,Cdt,Psr,Cosam, Cecosf, Hospitales comunitarios, Hospitales Tipo 3 y Hospitales Tipo 4</t>
        </r>
      </text>
    </comment>
    <comment ref="A285" authorId="4" shapeId="0" xr:uid="{596AF6E0-AFF3-4D79-B762-B817AB1FDC66}">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t>
        </r>
        <r>
          <rPr>
            <sz val="11"/>
            <color theme="1"/>
            <rFont val="Calibri"/>
            <family val="2"/>
            <scheme val="minor"/>
          </rPr>
          <t xml:space="preserve"> debe registrar la cantidad de </t>
        </r>
        <r>
          <rPr>
            <b/>
            <sz val="11"/>
            <color theme="1"/>
            <rFont val="Calibri"/>
            <family val="2"/>
            <scheme val="minor"/>
          </rPr>
          <t>Aspirador de Secreciones entregados</t>
        </r>
        <r>
          <rPr>
            <sz val="11"/>
            <color theme="1"/>
            <rFont val="Calibri"/>
            <family val="2"/>
            <scheme val="minor"/>
          </rPr>
          <t xml:space="preserve">.
Además, seleccionado uno o varios </t>
        </r>
        <r>
          <rPr>
            <b/>
            <sz val="11"/>
            <color theme="1"/>
            <rFont val="Calibri"/>
            <family val="2"/>
            <scheme val="minor"/>
          </rPr>
          <t>Problemas de Salud</t>
        </r>
        <r>
          <rPr>
            <sz val="11"/>
            <color theme="1"/>
            <rFont val="Calibri"/>
            <family val="2"/>
            <scheme val="minor"/>
          </rPr>
          <t xml:space="preserve"> 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9" authorId="4" shapeId="0" xr:uid="{D05CE989-A12C-4A08-87D7-E99F8DEDD87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 al paciente.</t>
        </r>
        <r>
          <rPr>
            <sz val="11"/>
            <color theme="1"/>
            <rFont val="Calibri"/>
            <family val="2"/>
            <scheme val="minor"/>
          </rPr>
          <t xml:space="preserv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0" authorId="4" shapeId="0" xr:uid="{C1393A1F-31F6-4013-8D6C-4D5BD8D9A5EE}">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Disrafias espinales</t>
        </r>
        <r>
          <rPr>
            <sz val="11"/>
            <color theme="1"/>
            <rFont val="Calibri"/>
            <family val="2"/>
            <scheme val="minor"/>
          </rPr>
          <t xml:space="preserve">
En el campo  </t>
        </r>
        <r>
          <rPr>
            <b/>
            <sz val="11"/>
            <color theme="1"/>
            <rFont val="Calibri"/>
            <family val="2"/>
            <scheme val="minor"/>
          </rPr>
          <t xml:space="preserve">"¿Presenta Disrafias espinales?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 xml:space="preserve">(el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1" authorId="4" shapeId="0" xr:uid="{28DAB31C-F1D4-4B6B-96CD-76B4C17B213C}">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Lesión medular</t>
        </r>
        <r>
          <rPr>
            <sz val="11"/>
            <color theme="1"/>
            <rFont val="Calibri"/>
            <family val="2"/>
            <scheme val="minor"/>
          </rPr>
          <t xml:space="preserve">
En el campo  </t>
        </r>
        <r>
          <rPr>
            <b/>
            <sz val="11"/>
            <color theme="1"/>
            <rFont val="Calibri"/>
            <family val="2"/>
            <scheme val="minor"/>
          </rPr>
          <t>"¿Presenta Lesión medular?</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al paciente.
Esta sección Contabiliza La Persona con</t>
        </r>
        <r>
          <rPr>
            <b/>
            <sz val="11"/>
            <color theme="1"/>
            <rFont val="Calibri"/>
            <family val="2"/>
            <scheme val="minor"/>
          </rPr>
          <t xml:space="preserve"> Condición de Salud </t>
        </r>
        <r>
          <rPr>
            <sz val="11"/>
            <color theme="1"/>
            <rFont val="Calibri"/>
            <family val="2"/>
            <scheme val="minor"/>
          </rPr>
          <t>que recibe</t>
        </r>
        <r>
          <rPr>
            <b/>
            <sz val="11"/>
            <color theme="1"/>
            <rFont val="Calibri"/>
            <family val="2"/>
            <scheme val="minor"/>
          </rPr>
          <t xml:space="preserve"> 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2" authorId="4" shapeId="0" xr:uid="{DA9E16A0-042A-45DB-9F28-8CFA8E9EE9CF}">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Ataque Cerebro Vascular (ACV)</t>
        </r>
        <r>
          <rPr>
            <sz val="11"/>
            <color theme="1"/>
            <rFont val="Calibri"/>
            <family val="2"/>
            <scheme val="minor"/>
          </rPr>
          <t xml:space="preserve">
En el campo </t>
        </r>
        <r>
          <rPr>
            <b/>
            <sz val="11"/>
            <color theme="1"/>
            <rFont val="Calibri"/>
            <family val="2"/>
            <scheme val="minor"/>
          </rPr>
          <t xml:space="preserve"> "¿Presenta Ataque Cerebro Vascular (ACV)?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3" authorId="4" shapeId="0" xr:uid="{5DC809AF-537B-43B1-A01A-E399AA44F9E2}">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Parálisis cerebral</t>
        </r>
        <r>
          <rPr>
            <sz val="11"/>
            <color theme="1"/>
            <rFont val="Calibri"/>
            <family val="2"/>
            <scheme val="minor"/>
          </rPr>
          <t xml:space="preserve">
En el campo  </t>
        </r>
        <r>
          <rPr>
            <b/>
            <sz val="11"/>
            <color theme="1"/>
            <rFont val="Calibri"/>
            <family val="2"/>
            <scheme val="minor"/>
          </rPr>
          <t xml:space="preserve">"¿Presenta Parálisis cerebral?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t>
        </r>
        <r>
          <rPr>
            <sz val="11"/>
            <color theme="1"/>
            <rFont val="Calibri"/>
            <family val="2"/>
            <scheme val="minor"/>
          </rPr>
          <t xml:space="preserve">entregada(s)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4" authorId="4" shapeId="0" xr:uid="{B6B0F695-5C02-4DA6-B7B1-771EC1DC28D1}">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 Parkinson</t>
        </r>
        <r>
          <rPr>
            <sz val="11"/>
            <color theme="1"/>
            <rFont val="Calibri"/>
            <family val="2"/>
            <scheme val="minor"/>
          </rPr>
          <t xml:space="preserve">
En el campo  </t>
        </r>
        <r>
          <rPr>
            <b/>
            <sz val="11"/>
            <color theme="1"/>
            <rFont val="Calibri"/>
            <family val="2"/>
            <scheme val="minor"/>
          </rPr>
          <t xml:space="preserve">"¿Presenta Enfermedad de Parkinson?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Estado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t>
        </r>
        <r>
          <rPr>
            <b/>
            <sz val="11"/>
            <color theme="1"/>
            <rFont val="Calibri"/>
            <family val="2"/>
            <scheme val="minor"/>
          </rPr>
          <t xml:space="preserve"> 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5" authorId="4" shapeId="0" xr:uid="{263BB60A-6598-4C44-BC86-FBE8D77CA99F}">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Esclerosis Lateral Amiotrófica</t>
        </r>
        <r>
          <rPr>
            <sz val="11"/>
            <color theme="1"/>
            <rFont val="Calibri"/>
            <family val="2"/>
            <scheme val="minor"/>
          </rPr>
          <t xml:space="preserve">
En el campo </t>
        </r>
        <r>
          <rPr>
            <b/>
            <sz val="11"/>
            <color theme="1"/>
            <rFont val="Calibri"/>
            <family val="2"/>
            <scheme val="minor"/>
          </rPr>
          <t xml:space="preserve"> "¿Presenta Esclerosis lateral amiotrófica?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t>
        </r>
        <r>
          <rPr>
            <b/>
            <sz val="11"/>
            <color theme="1"/>
            <rFont val="Calibri"/>
            <family val="2"/>
            <scheme val="minor"/>
          </rPr>
          <t xml:space="preserve"> 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6" authorId="4" shapeId="0" xr:uid="{AA61A1E9-7C8F-4232-905D-8178796B0F3C}">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Otras Neurológicas</t>
        </r>
        <r>
          <rPr>
            <sz val="11"/>
            <color theme="1"/>
            <rFont val="Calibri"/>
            <family val="2"/>
            <scheme val="minor"/>
          </rPr>
          <t xml:space="preserve">
En el campo </t>
        </r>
        <r>
          <rPr>
            <b/>
            <sz val="11"/>
            <color theme="1"/>
            <rFont val="Calibri"/>
            <family val="2"/>
            <scheme val="minor"/>
          </rPr>
          <t xml:space="preserve"> "¿Presenta Otras Neurológicas?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 xml:space="preserve">(el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7" authorId="4" shapeId="0" xr:uid="{E2B6BF2E-B493-4AF4-9791-397D4D3B7154}">
      <text>
        <r>
          <rPr>
            <sz val="11"/>
            <color theme="1"/>
            <rFont val="Calibri"/>
            <family val="2"/>
            <scheme val="minor"/>
          </rPr>
          <t xml:space="preserve">Este dato aparecerá  luego de que en la atención  registrada en módulo Box, Pacientes Citados o desde Agregar documentos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Dolor Musculoesquelético Crónico </t>
        </r>
        <r>
          <rPr>
            <sz val="11"/>
            <color theme="1"/>
            <rFont val="Calibri"/>
            <family val="2"/>
            <scheme val="minor"/>
          </rPr>
          <t xml:space="preserve">
En el campo  </t>
        </r>
        <r>
          <rPr>
            <b/>
            <sz val="11"/>
            <color theme="1"/>
            <rFont val="Calibri"/>
            <family val="2"/>
            <scheme val="minor"/>
          </rPr>
          <t xml:space="preserve">"¿Presenta Dolor Muscoloesquelético Crónico?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8" authorId="4" shapeId="0" xr:uid="{68AACDFC-B4E2-4428-BA5B-CD41A46FE59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Diabetes Mellitus </t>
        </r>
        <r>
          <rPr>
            <sz val="11"/>
            <color theme="1"/>
            <rFont val="Calibri"/>
            <family val="2"/>
            <scheme val="minor"/>
          </rPr>
          <t xml:space="preserve">
En el campo </t>
        </r>
        <r>
          <rPr>
            <b/>
            <sz val="11"/>
            <color theme="1"/>
            <rFont val="Calibri"/>
            <family val="2"/>
            <scheme val="minor"/>
          </rPr>
          <t xml:space="preserve"> "¿Presenta Diabetes Mellitus?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9" authorId="4" shapeId="0" xr:uid="{EA603D43-735B-4BD2-B70D-064FD17DEC63}">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Amputación </t>
        </r>
        <r>
          <rPr>
            <sz val="11"/>
            <color theme="1"/>
            <rFont val="Calibri"/>
            <family val="2"/>
            <scheme val="minor"/>
          </rPr>
          <t xml:space="preserve">
En el campo  </t>
        </r>
        <r>
          <rPr>
            <b/>
            <sz val="11"/>
            <color theme="1"/>
            <rFont val="Calibri"/>
            <family val="2"/>
            <scheme val="minor"/>
          </rPr>
          <t xml:space="preserve">"¿Presenta Amputación?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0" authorId="4" shapeId="0" xr:uid="{AB09C251-E4C1-4DDB-B0A2-951135AA4338}">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Oncológicos</t>
        </r>
        <r>
          <rPr>
            <sz val="11"/>
            <color theme="1"/>
            <rFont val="Calibri"/>
            <family val="2"/>
            <scheme val="minor"/>
          </rPr>
          <t xml:space="preserve">
En el campo </t>
        </r>
        <r>
          <rPr>
            <b/>
            <sz val="11"/>
            <color theme="1"/>
            <rFont val="Calibri"/>
            <family val="2"/>
            <scheme val="minor"/>
          </rPr>
          <t xml:space="preserve"> "¿Presenta Oncológicos?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t>
        </r>
        <r>
          <rPr>
            <b/>
            <sz val="11"/>
            <color theme="1"/>
            <rFont val="Calibri"/>
            <family val="2"/>
            <scheme val="minor"/>
          </rPr>
          <t xml:space="preserve"> 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1" authorId="4" shapeId="0" xr:uid="{A19F3206-81EE-4911-8701-D10F205F37E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Quemados</t>
        </r>
        <r>
          <rPr>
            <sz val="11"/>
            <color theme="1"/>
            <rFont val="Calibri"/>
            <family val="2"/>
            <scheme val="minor"/>
          </rPr>
          <t xml:space="preserve">
En el campo </t>
        </r>
        <r>
          <rPr>
            <b/>
            <sz val="11"/>
            <color theme="1"/>
            <rFont val="Calibri"/>
            <family val="2"/>
            <scheme val="minor"/>
          </rPr>
          <t xml:space="preserve"> "¿Presenta Quemaduras?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 xml:space="preserve">Ayudas Técnicas </t>
        </r>
        <r>
          <rPr>
            <sz val="11"/>
            <color theme="1"/>
            <rFont val="Calibri"/>
            <family val="2"/>
            <scheme val="minor"/>
          </rPr>
          <t xml:space="preserve">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2" authorId="4" shapeId="0" xr:uid="{C66A5035-E2FE-4D11-B3BE-FADF37462B54}">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Condición Sensorial Auditivo</t>
        </r>
        <r>
          <rPr>
            <sz val="11"/>
            <color theme="1"/>
            <rFont val="Calibri"/>
            <family val="2"/>
            <scheme val="minor"/>
          </rPr>
          <t xml:space="preserve">
En el campo de </t>
        </r>
        <r>
          <rPr>
            <b/>
            <sz val="11"/>
            <color theme="1"/>
            <rFont val="Calibri"/>
            <family val="2"/>
            <scheme val="minor"/>
          </rPr>
          <t>"¿ Presenta problemas sensoriales Auditivos?"</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al paciente.
Esta sección Contabiliza La Persona con</t>
        </r>
        <r>
          <rPr>
            <b/>
            <sz val="11"/>
            <color theme="1"/>
            <rFont val="Calibri"/>
            <family val="2"/>
            <scheme val="minor"/>
          </rPr>
          <t xml:space="preserve"> Condicion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3" authorId="4" shapeId="0" xr:uid="{34B5A533-2261-4014-9FF6-B792FFA89D7A}">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 </t>
        </r>
        <r>
          <rPr>
            <sz val="11"/>
            <color theme="1"/>
            <rFont val="Calibri"/>
            <family val="2"/>
            <scheme val="minor"/>
          </rPr>
          <t xml:space="preserve">
En El Titulo </t>
        </r>
        <r>
          <rPr>
            <b/>
            <sz val="11"/>
            <color theme="1"/>
            <rFont val="Calibri"/>
            <family val="2"/>
            <scheme val="minor"/>
          </rPr>
          <t>Condición Sensorial Visual</t>
        </r>
        <r>
          <rPr>
            <sz val="11"/>
            <color theme="1"/>
            <rFont val="Calibri"/>
            <family val="2"/>
            <scheme val="minor"/>
          </rPr>
          <t xml:space="preserve">
En el campo de </t>
        </r>
        <r>
          <rPr>
            <b/>
            <sz val="11"/>
            <color theme="1"/>
            <rFont val="Calibri"/>
            <family val="2"/>
            <scheme val="minor"/>
          </rPr>
          <t xml:space="preserve">"¿ Presenta problemas sensoriales Visuales ?"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Condicion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4" authorId="4" shapeId="0" xr:uid="{8997ED47-24CA-4E4B-A82E-944D2B4B0ECE}">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"¿Presenta COVID-19?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(el que corresponda)  
y
Además en la sección</t>
        </r>
        <r>
          <rPr>
            <b/>
            <sz val="11"/>
            <color theme="1"/>
            <rFont val="Calibri"/>
            <family val="2"/>
            <scheme val="minor"/>
          </rPr>
          <t xml:space="preserve"> Ayudas Técnicas Entregadas debe registrar La(s) Ayuda(s) Técnica(s) </t>
        </r>
        <r>
          <rPr>
            <sz val="11"/>
            <color theme="1"/>
            <rFont val="Calibri"/>
            <family val="2"/>
            <scheme val="minor"/>
          </rPr>
          <t xml:space="preserve">entregada(s)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t>
        </r>
        <r>
          <rPr>
            <sz val="11"/>
            <color theme="1"/>
            <rFont val="Calibri"/>
            <family val="2"/>
            <scheme val="minor"/>
          </rPr>
          <t xml:space="preserve">s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5" authorId="4" shapeId="0" xr:uid="{3704C118-D382-4DD1-8445-8C127ED791B9}">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Síndrome POST-UCI</t>
        </r>
        <r>
          <rPr>
            <sz val="11"/>
            <color theme="1"/>
            <rFont val="Calibri"/>
            <family val="2"/>
            <scheme val="minor"/>
          </rPr>
          <t xml:space="preserve">
En el campo  </t>
        </r>
        <r>
          <rPr>
            <b/>
            <sz val="11"/>
            <color theme="1"/>
            <rFont val="Calibri"/>
            <family val="2"/>
            <scheme val="minor"/>
          </rPr>
          <t>"¿Presenta Síndrome POST-UCI?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t>
        </r>
        <r>
          <rPr>
            <b/>
            <sz val="11"/>
            <color theme="1"/>
            <rFont val="Calibri"/>
            <family val="2"/>
            <scheme val="minor"/>
          </rPr>
          <t xml:space="preserve"> Estado </t>
        </r>
        <r>
          <rPr>
            <sz val="11"/>
            <color theme="1"/>
            <rFont val="Calibri"/>
            <family val="2"/>
            <scheme val="minor"/>
          </rPr>
          <t xml:space="preserve">(el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6" authorId="4" shapeId="0" xr:uid="{B52C3523-A608-477B-9235-44F0280A736A}">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Persona Mayor Frágil</t>
        </r>
        <r>
          <rPr>
            <sz val="11"/>
            <color theme="1"/>
            <rFont val="Calibri"/>
            <family val="2"/>
            <scheme val="minor"/>
          </rPr>
          <t xml:space="preserve">
En el campo </t>
        </r>
        <r>
          <rPr>
            <b/>
            <sz val="11"/>
            <color theme="1"/>
            <rFont val="Calibri"/>
            <family val="2"/>
            <scheme val="minor"/>
          </rPr>
          <t xml:space="preserve"> "¿Presenta Persona Mayor Frágil?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7" authorId="4" shapeId="0" xr:uid="{B2D3E0A6-0665-42BB-A749-0FF21CC893A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Artritis Reumatoidea</t>
        </r>
        <r>
          <rPr>
            <sz val="11"/>
            <color theme="1"/>
            <rFont val="Calibri"/>
            <family val="2"/>
            <scheme val="minor"/>
          </rPr>
          <t xml:space="preserve">
En el campo  </t>
        </r>
        <r>
          <rPr>
            <b/>
            <sz val="11"/>
            <color theme="1"/>
            <rFont val="Calibri"/>
            <family val="2"/>
            <scheme val="minor"/>
          </rPr>
          <t xml:space="preserve">"¿Presenta Artritis Reumatoidea?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8" authorId="4" shapeId="0" xr:uid="{842D3D78-E0A1-4E12-901D-1F454DFC1A6A}">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Reumatológicas</t>
        </r>
        <r>
          <rPr>
            <sz val="11"/>
            <color theme="1"/>
            <rFont val="Calibri"/>
            <family val="2"/>
            <scheme val="minor"/>
          </rPr>
          <t xml:space="preserve">
En el campo </t>
        </r>
        <r>
          <rPr>
            <b/>
            <sz val="11"/>
            <color theme="1"/>
            <rFont val="Calibri"/>
            <family val="2"/>
            <scheme val="minor"/>
          </rPr>
          <t xml:space="preserve"> "¿Presenta Otras Reumatológicas?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9" authorId="4" shapeId="0" xr:uid="{CDA56198-9460-48EF-8E6C-914CDB2BE2EB}">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Titulo </t>
        </r>
        <r>
          <rPr>
            <b/>
            <sz val="11"/>
            <color theme="1"/>
            <rFont val="Calibri"/>
            <family val="2"/>
            <scheme val="minor"/>
          </rPr>
          <t>Otros</t>
        </r>
        <r>
          <rPr>
            <sz val="11"/>
            <color theme="1"/>
            <rFont val="Calibri"/>
            <family val="2"/>
            <scheme val="minor"/>
          </rPr>
          <t xml:space="preserve"> en el campo de </t>
        </r>
        <r>
          <rPr>
            <b/>
            <sz val="11"/>
            <color theme="1"/>
            <rFont val="Calibri"/>
            <family val="2"/>
            <scheme val="minor"/>
          </rPr>
          <t xml:space="preserve">"¿Otras condiciones?"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t>
        </r>
        <r>
          <rPr>
            <b/>
            <sz val="11"/>
            <color theme="1"/>
            <rFont val="Calibri"/>
            <family val="2"/>
            <scheme val="minor"/>
          </rPr>
          <t>La Persona</t>
        </r>
        <r>
          <rPr>
            <sz val="11"/>
            <color theme="1"/>
            <rFont val="Calibri"/>
            <family val="2"/>
            <scheme val="minor"/>
          </rPr>
          <t xml:space="preserve"> con </t>
        </r>
        <r>
          <rPr>
            <b/>
            <sz val="11"/>
            <color theme="1"/>
            <rFont val="Calibri"/>
            <family val="2"/>
            <scheme val="minor"/>
          </rPr>
          <t>Condicion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Autor</author>
    <author>Andrea Gonzalez</author>
    <author>Miguel Angel Rozas Bustamante</author>
    <author>Nicole Cisternas</author>
  </authors>
  <commentList>
    <comment ref="N4" authorId="0" shapeId="0" xr:uid="{566F2032-8AB5-42D2-81E2-69A8E8F6B491}">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instrumento medico, </t>
        </r>
        <r>
          <rPr>
            <b/>
            <sz val="9"/>
            <color indexed="81"/>
            <rFont val="Tahoma"/>
            <family val="2"/>
          </rPr>
          <t>hacia la especialidad Oftalmologia u segun corresponda al mapa de derivacion,</t>
        </r>
        <r>
          <rPr>
            <sz val="9"/>
            <color indexed="81"/>
            <rFont val="Tahoma"/>
            <family val="2"/>
          </rPr>
          <t xml:space="preserve">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P4" authorId="0" shapeId="0" xr:uid="{EDE892BE-AA90-414A-BBD8-882049CE02BE}">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t>
        </r>
        <r>
          <rPr>
            <b/>
            <sz val="9"/>
            <color indexed="81"/>
            <rFont val="Tahoma"/>
            <family val="2"/>
          </rPr>
          <t>instrumento medico</t>
        </r>
        <r>
          <rPr>
            <sz val="9"/>
            <color indexed="81"/>
            <rFont val="Tahoma"/>
            <family val="2"/>
          </rPr>
          <t>, hacia la</t>
        </r>
        <r>
          <rPr>
            <b/>
            <sz val="9"/>
            <color indexed="81"/>
            <rFont val="Tahoma"/>
            <family val="2"/>
          </rPr>
          <t xml:space="preserve"> especialidad Otorrinolaringologia </t>
        </r>
        <r>
          <rPr>
            <sz val="9"/>
            <color indexed="81"/>
            <rFont val="Tahoma"/>
            <family val="2"/>
          </rPr>
          <t xml:space="preserve">segun corresponda al mapa de derivacion,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R4" authorId="1" shapeId="0" xr:uid="{CB53B582-258B-40B3-A177-B2A96498FF28}">
      <text>
        <r>
          <rPr>
            <sz val="9"/>
            <color indexed="81"/>
            <rFont val="Tahoma"/>
            <family val="2"/>
          </rPr>
          <t xml:space="preserve">Este dato aparecerá  luego de que en la atención esté </t>
        </r>
        <r>
          <rPr>
            <b/>
            <sz val="9"/>
            <color indexed="81"/>
            <rFont val="Tahoma"/>
            <family val="2"/>
          </rPr>
          <t>Registrada en el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Se Registre la siguiente actividad </t>
        </r>
        <r>
          <rPr>
            <b/>
            <sz val="9"/>
            <color indexed="81"/>
            <rFont val="Tahoma"/>
            <family val="2"/>
          </rPr>
          <t xml:space="preserve">
"Modalidad - presencial" y/o "Modalidad - remota"</t>
        </r>
      </text>
    </comment>
    <comment ref="T4" authorId="1" shapeId="0" xr:uid="{7785A081-0EE5-4841-BB81-F0C68DEF46B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U4" authorId="1" shapeId="0" xr:uid="{C64CBB1D-3845-452B-929B-15D9D7FE3A98}">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A7" authorId="0" shapeId="0" xr:uid="{C8C08EE8-8881-4F5B-8E88-93E4253FA9C1}">
      <text>
        <r>
          <rPr>
            <sz val="9"/>
            <color indexed="81"/>
            <rFont val="Tahoma"/>
            <family val="2"/>
          </rPr>
          <t xml:space="preserve">Este dato aparecerá  luego de que en la atención esté Registrada en el box, en estado </t>
        </r>
        <r>
          <rPr>
            <b/>
            <sz val="9"/>
            <color indexed="81"/>
            <rFont val="Tahoma"/>
            <family val="2"/>
          </rPr>
          <t>completada o en Atención / Registro Atención Individual.</t>
        </r>
        <r>
          <rPr>
            <sz val="9"/>
            <color indexed="81"/>
            <rFont val="Tahoma"/>
            <family val="2"/>
          </rPr>
          <t xml:space="preserve"> 
Se Registre</t>
        </r>
        <r>
          <rPr>
            <b/>
            <sz val="9"/>
            <color indexed="81"/>
            <rFont val="Tahoma"/>
            <family val="2"/>
          </rPr>
          <t xml:space="preserve"> </t>
        </r>
        <r>
          <rPr>
            <sz val="9"/>
            <color indexed="81"/>
            <rFont val="Tahoma"/>
            <family val="2"/>
          </rPr>
          <t>las siguientes actividades</t>
        </r>
        <r>
          <rPr>
            <b/>
            <sz val="9"/>
            <color indexed="81"/>
            <rFont val="Tahoma"/>
            <family val="2"/>
          </rPr>
          <t xml:space="preserve">
"Consulta en oftalmología/UAPO" +
"Modalidad - Presencial" y/o "Modalidad - Remoto"</t>
        </r>
      </text>
    </comment>
    <comment ref="A8" authorId="0" shapeId="0" xr:uid="{0330AD2F-CC8F-4CA1-B606-4A5273867EFB}">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las siguientes actividades 
"</t>
        </r>
        <r>
          <rPr>
            <b/>
            <sz val="9"/>
            <color indexed="81"/>
            <rFont val="Tahoma"/>
            <family val="2"/>
          </rPr>
          <t>Consulta en otorrinolaringología/UAPORRINO"</t>
        </r>
        <r>
          <rPr>
            <sz val="9"/>
            <color indexed="81"/>
            <rFont val="Tahoma"/>
            <family val="2"/>
          </rPr>
          <t xml:space="preserve"> 
</t>
        </r>
        <r>
          <rPr>
            <b/>
            <sz val="9"/>
            <color indexed="81"/>
            <rFont val="Tahoma"/>
            <family val="2"/>
          </rPr>
          <t>+ "Modalidad-Presencial" y/o "Modalidad - Remoto"</t>
        </r>
      </text>
    </comment>
    <comment ref="A9" authorId="2" shapeId="0" xr:uid="{0FACE742-278E-4136-AC4A-37B377470873}">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siguientes actividades 
"Canasta integral oftalmológica" + "Modalidad-Presencial" y/o "Modalidad - Remoto"
</t>
        </r>
      </text>
    </comment>
    <comment ref="A10" authorId="2" shapeId="0" xr:uid="{24655672-6538-4679-A4DF-2A77C72104EB}">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actividades: 
"Canasta integral otorrinolaringológica" + "Modalidad-Presencial" y/o "Modalidad - Remoto"
</t>
        </r>
      </text>
    </comment>
    <comment ref="A12" authorId="0" shapeId="0" xr:uid="{6079C8A1-7BD4-4AD7-8F5E-0E10CB224143}">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Tecnólogo/a médico/a consulta por vicio de refracción"</t>
        </r>
        <r>
          <rPr>
            <sz val="9"/>
            <color indexed="81"/>
            <rFont val="Tahoma"/>
            <family val="2"/>
          </rPr>
          <t xml:space="preserve"> y este realizada por un </t>
        </r>
        <r>
          <rPr>
            <b/>
            <sz val="9"/>
            <color indexed="81"/>
            <rFont val="Tahoma"/>
            <family val="2"/>
          </rPr>
          <t xml:space="preserve">Instrumento de Tipo Tecnólogo Medico. </t>
        </r>
      </text>
    </comment>
    <comment ref="B13" authorId="0" shapeId="0" xr:uid="{94DC06F3-7DE1-406E-A6A9-A6C9BCF32BD1}">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 xml:space="preserve">
"Tecnólogo/a médico/a (oftalmología) otras consultas"</t>
        </r>
        <r>
          <rPr>
            <sz val="9"/>
            <color indexed="81"/>
            <rFont val="Tahoma"/>
            <family val="2"/>
          </rPr>
          <t xml:space="preserve"> y este realizada por un </t>
        </r>
        <r>
          <rPr>
            <b/>
            <sz val="9"/>
            <color indexed="81"/>
            <rFont val="Tahoma"/>
            <family val="2"/>
          </rPr>
          <t>Instrumento de Tipo Tecnólogo Medico</t>
        </r>
      </text>
    </comment>
    <comment ref="B14" authorId="0" shapeId="0" xr:uid="{7725CD5F-A583-45F0-93C2-0EB904189BB9}">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t>
        </r>
        <r>
          <rPr>
            <b/>
            <sz val="9"/>
            <color indexed="81"/>
            <rFont val="Tahoma"/>
            <family val="2"/>
          </rPr>
          <t xml:space="preserve"> estado completada</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 xml:space="preserve">
Se Registre la actividad: 
"</t>
        </r>
        <r>
          <rPr>
            <b/>
            <sz val="9"/>
            <color indexed="81"/>
            <rFont val="Tahoma"/>
            <family val="2"/>
          </rPr>
          <t>Tecnólogo/a médico/a ó fonoaudiólogo/a por hipoacusia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 Medico o Fonoaudiólogo</t>
        </r>
        <r>
          <rPr>
            <sz val="9"/>
            <color indexed="81"/>
            <rFont val="Tahoma"/>
            <family val="2"/>
          </rPr>
          <t xml:space="preserve"> en establecimeinto UAPO o UAPORRINO</t>
        </r>
      </text>
    </comment>
    <comment ref="B15" authorId="0" shapeId="0" xr:uid="{6A4A3167-343D-4956-BB24-6084913D124D}">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Tecnólogo/a médico/a ó fonoaudiólogo/a consultas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Medico o Fonoaudiólogo</t>
        </r>
        <r>
          <rPr>
            <sz val="9"/>
            <color indexed="81"/>
            <rFont val="Tahoma"/>
            <family val="2"/>
          </rPr>
          <t xml:space="preserve"> en centros UAPO o UAPORRINO</t>
        </r>
      </text>
    </comment>
    <comment ref="B16" authorId="0" shapeId="0" xr:uid="{D0BBAEE1-A2C2-4946-B7B2-0F8044C2AAB3}">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de calificación de urgencia por tecnólogo/a médico/a (UAPO)"</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 xml:space="preserve">Medico </t>
        </r>
        <r>
          <rPr>
            <sz val="9"/>
            <color indexed="81"/>
            <rFont val="Tahoma"/>
            <family val="2"/>
          </rPr>
          <t>en centros UAPO</t>
        </r>
      </text>
    </comment>
    <comment ref="B17" authorId="0" shapeId="0" xr:uid="{89687E85-F039-4846-A08B-A5EA36E898CB}">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terapeuta ocupacional"</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 xml:space="preserve">Terapeuta Ocupacional </t>
        </r>
        <r>
          <rPr>
            <sz val="9"/>
            <color indexed="81"/>
            <rFont val="Tahoma"/>
            <family val="2"/>
          </rPr>
          <t>en centros UAPO</t>
        </r>
      </text>
    </comment>
    <comment ref="B19" authorId="0" shapeId="0" xr:uid="{9F86E8ED-E5EB-4489-9BB2-6408BF32B509}">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Se Registre la actividad: 
"</t>
        </r>
        <r>
          <rPr>
            <b/>
            <sz val="9"/>
            <color indexed="81"/>
            <rFont val="Tahoma"/>
            <family val="2"/>
          </rPr>
          <t xml:space="preserve">Ingresos glaucoma UAPO"
</t>
        </r>
      </text>
    </comment>
    <comment ref="B20" authorId="0" shapeId="0" xr:uid="{343E1785-E9C6-490F-986C-AB96A4C67242}">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Egresos glaucoma UAPO"</t>
        </r>
        <r>
          <rPr>
            <sz val="9"/>
            <color indexed="81"/>
            <rFont val="Tahoma"/>
            <family val="2"/>
          </rPr>
          <t xml:space="preserve">
</t>
        </r>
      </text>
    </comment>
    <comment ref="A22" authorId="0" shapeId="0" xr:uid="{13856768-EB7C-4056-B813-4B152E1C80B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
"Controles de glaucoma UAPO" </t>
        </r>
        <r>
          <rPr>
            <sz val="9"/>
            <color indexed="81"/>
            <rFont val="Tahoma"/>
            <family val="2"/>
          </rPr>
          <t xml:space="preserve">
y este realizada por instrumento</t>
        </r>
        <r>
          <rPr>
            <b/>
            <sz val="9"/>
            <color indexed="81"/>
            <rFont val="Tahoma"/>
            <family val="2"/>
          </rPr>
          <t xml:space="preserve"> Médico. 
</t>
        </r>
        <r>
          <rPr>
            <sz val="9"/>
            <color indexed="81"/>
            <rFont val="Tahoma"/>
            <family val="2"/>
          </rPr>
          <t xml:space="preserve">
</t>
        </r>
      </text>
    </comment>
    <comment ref="A23" authorId="0" shapeId="0" xr:uid="{E1C78405-2A16-443F-ABDE-CF72B27F9F51}">
      <text>
        <r>
          <rPr>
            <sz val="9"/>
            <color indexed="81"/>
            <rFont val="Tahoma"/>
            <family val="2"/>
          </rPr>
          <t xml:space="preserve">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"Consulta nueva glaucoma UAPO" </t>
        </r>
        <r>
          <rPr>
            <sz val="9"/>
            <color indexed="81"/>
            <rFont val="Tahoma"/>
            <family val="2"/>
          </rPr>
          <t xml:space="preserve">
y este realizada por instrumento </t>
        </r>
        <r>
          <rPr>
            <b/>
            <sz val="9"/>
            <color indexed="81"/>
            <rFont val="Tahoma"/>
            <family val="2"/>
          </rPr>
          <t xml:space="preserve">Médico. </t>
        </r>
        <r>
          <rPr>
            <sz val="9"/>
            <color indexed="81"/>
            <rFont val="Tahoma"/>
            <family val="2"/>
          </rPr>
          <t xml:space="preserve">
</t>
        </r>
      </text>
    </comment>
    <comment ref="P25" authorId="1" shapeId="0" xr:uid="{D65A18E0-7D29-41F5-9966-5765D0986B7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Q25" authorId="1" shapeId="0" xr:uid="{D5E01739-E29E-48A7-9A12-8D07D4F743FC}">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M26" authorId="0" shapeId="0" xr:uid="{D305A53D-9B6C-41A1-AA6B-5EA52D2B7DB6}">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"Institucional"</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N26" authorId="0" shapeId="0" xr:uid="{45ECD766-C24A-44FE-864C-D2801AA8E64E}">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al 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O26" authorId="0" shapeId="0" xr:uid="{72B7CBD7-CD7D-4CFA-85F5-0FD6C8C93C81}">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Individual,</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Extrasistema"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t>
        </r>
      </text>
    </comment>
    <comment ref="B27" authorId="0" shapeId="0" xr:uid="{315B6959-4F13-4AE3-B1BE-B815FB48BF54}">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"Solicitud Mamografía"
</t>
        </r>
        <r>
          <rPr>
            <sz val="9"/>
            <color indexed="81"/>
            <rFont val="Tahoma"/>
            <family val="2"/>
          </rPr>
          <t xml:space="preserve">y en el </t>
        </r>
        <r>
          <rPr>
            <b/>
            <sz val="9"/>
            <color indexed="81"/>
            <rFont val="Tahoma"/>
            <family val="2"/>
          </rPr>
          <t>Formulario</t>
        </r>
        <r>
          <rPr>
            <sz val="9"/>
            <color indexed="81"/>
            <rFont val="Tahoma"/>
            <family val="2"/>
          </rPr>
          <t xml:space="preserve"> </t>
        </r>
        <r>
          <rPr>
            <b/>
            <sz val="9"/>
            <color indexed="81"/>
            <rFont val="Tahoma"/>
            <family val="2"/>
          </rPr>
          <t>Clínico Seguimiento Examen PAP/MAMAS,  en la seccion "Seguimiento Mamografía" completar el campo  "Fecha de Solicitud de la Mamografía".</t>
        </r>
        <r>
          <rPr>
            <sz val="9"/>
            <color indexed="81"/>
            <rFont val="Tahoma"/>
            <family val="2"/>
          </rPr>
          <t xml:space="preserve">
</t>
        </r>
      </text>
    </comment>
    <comment ref="B28" authorId="0" shapeId="0" xr:uid="{48509F94-FD96-4B04-81FC-1EC42B20F23E}">
      <text>
        <r>
          <rPr>
            <b/>
            <sz val="9"/>
            <color indexed="81"/>
            <rFont val="Tahoma"/>
            <family val="2"/>
          </rPr>
          <t xml:space="preserve">
</t>
        </r>
        <r>
          <rPr>
            <sz val="9"/>
            <color indexed="81"/>
            <rFont val="Tahoma"/>
            <family val="2"/>
          </rPr>
          <t>Este dato aparecerá  luego que en la</t>
        </r>
        <r>
          <rPr>
            <b/>
            <sz val="9"/>
            <color indexed="81"/>
            <rFont val="Tahoma"/>
            <family val="2"/>
          </rPr>
          <t xml:space="preserve"> atención 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y en el</t>
        </r>
        <r>
          <rPr>
            <b/>
            <sz val="9"/>
            <color indexed="81"/>
            <rFont val="Tahoma"/>
            <family val="2"/>
          </rPr>
          <t xml:space="preserve"> Formulario Clínico</t>
        </r>
        <r>
          <rPr>
            <sz val="9"/>
            <color indexed="81"/>
            <rFont val="Tahoma"/>
            <family val="2"/>
          </rPr>
          <t xml:space="preserve"> </t>
        </r>
        <r>
          <rPr>
            <b/>
            <sz val="9"/>
            <color indexed="81"/>
            <rFont val="Tahoma"/>
            <family val="2"/>
          </rPr>
          <t>Seguimiento Examen PAP/MAMAS,</t>
        </r>
        <r>
          <rPr>
            <sz val="9"/>
            <color indexed="81"/>
            <rFont val="Tahoma"/>
            <family val="2"/>
          </rPr>
          <t xml:space="preserve">  en la seccion</t>
        </r>
        <r>
          <rPr>
            <b/>
            <sz val="9"/>
            <color indexed="81"/>
            <rFont val="Tahoma"/>
            <family val="2"/>
          </rPr>
          <t xml:space="preserve"> "Seguimiento Mamografía" </t>
        </r>
        <r>
          <rPr>
            <sz val="9"/>
            <color indexed="81"/>
            <rFont val="Tahoma"/>
            <family val="2"/>
          </rPr>
          <t xml:space="preserve">completar el campo </t>
        </r>
        <r>
          <rPr>
            <b/>
            <sz val="9"/>
            <color indexed="81"/>
            <rFont val="Tahoma"/>
            <family val="2"/>
          </rPr>
          <t xml:space="preserve"> "Informe Birads" </t>
        </r>
      </text>
    </comment>
    <comment ref="B29" authorId="0" shapeId="0" xr:uid="{BA7EF404-9E25-439B-9399-3B1829267B26}">
      <text>
        <r>
          <rPr>
            <b/>
            <sz val="9"/>
            <color indexed="81"/>
            <rFont val="Tahoma"/>
            <family val="2"/>
          </rPr>
          <t xml:space="preserve">
</t>
        </r>
        <r>
          <rPr>
            <sz val="9"/>
            <color indexed="81"/>
            <rFont val="Tahoma"/>
            <family val="2"/>
          </rPr>
          <t>Este dato aparecerá  luego que en la atención</t>
        </r>
        <r>
          <rPr>
            <b/>
            <sz val="9"/>
            <color indexed="81"/>
            <rFont val="Tahoma"/>
            <family val="2"/>
          </rPr>
          <t xml:space="preserve"> registrada </t>
        </r>
        <r>
          <rPr>
            <sz val="9"/>
            <color indexed="81"/>
            <rFont val="Tahoma"/>
            <family val="2"/>
          </rPr>
          <t xml:space="preserve">en el </t>
        </r>
        <r>
          <rPr>
            <b/>
            <sz val="9"/>
            <color indexed="81"/>
            <rFont val="Tahoma"/>
            <family val="2"/>
          </rPr>
          <t xml:space="preserve">box, </t>
        </r>
        <r>
          <rPr>
            <sz val="9"/>
            <color indexed="81"/>
            <rFont val="Tahoma"/>
            <family val="2"/>
          </rPr>
          <t>en estado</t>
        </r>
        <r>
          <rPr>
            <b/>
            <sz val="9"/>
            <color indexed="81"/>
            <rFont val="Tahoma"/>
            <family val="2"/>
          </rPr>
          <t xml:space="preserve"> completada </t>
        </r>
        <r>
          <rPr>
            <sz val="9"/>
            <color indexed="81"/>
            <rFont val="Tahoma"/>
            <family val="2"/>
          </rPr>
          <t>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 xml:space="preserve">y en el Formulario Clínico </t>
        </r>
        <r>
          <rPr>
            <b/>
            <sz val="9"/>
            <color indexed="81"/>
            <rFont val="Tahoma"/>
            <family val="2"/>
          </rPr>
          <t>Seguimiento Examen PAP/MAMAS</t>
        </r>
        <r>
          <rPr>
            <sz val="9"/>
            <color indexed="81"/>
            <rFont val="Tahoma"/>
            <family val="2"/>
          </rPr>
          <t>,  en la seccion "</t>
        </r>
        <r>
          <rPr>
            <b/>
            <sz val="9"/>
            <color indexed="81"/>
            <rFont val="Tahoma"/>
            <family val="2"/>
          </rPr>
          <t>Seguimiento Mamografía</t>
        </r>
        <r>
          <rPr>
            <sz val="9"/>
            <color indexed="81"/>
            <rFont val="Tahoma"/>
            <family val="2"/>
          </rPr>
          <t>"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"Birads 0". 
</t>
        </r>
      </text>
    </comment>
    <comment ref="B30" authorId="0" shapeId="0" xr:uid="{5548164A-5D56-4E75-B676-08B549B00E9D}">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1" o "Birads 2"</t>
        </r>
        <r>
          <rPr>
            <sz val="9"/>
            <color indexed="81"/>
            <rFont val="Tahoma"/>
            <family val="2"/>
          </rPr>
          <t xml:space="preserve">. </t>
        </r>
      </text>
    </comment>
    <comment ref="B31" authorId="0" shapeId="0" xr:uid="{08D36DE2-EB78-4A55-A1C2-68E81B11FB59}">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 xml:space="preserve">"Seguimiento Mamografía" </t>
        </r>
        <r>
          <rPr>
            <sz val="9"/>
            <color indexed="81"/>
            <rFont val="Tahoma"/>
            <family val="2"/>
          </rPr>
          <t xml:space="preserve">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3" .</t>
        </r>
      </text>
    </comment>
    <comment ref="B32" authorId="0" shapeId="0" xr:uid="{1879E5D6-D345-4EE3-BD80-95441D08E6B1}">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t>
        </r>
        <r>
          <rPr>
            <b/>
            <sz val="9"/>
            <color indexed="81"/>
            <rFont val="Tahoma"/>
            <family val="2"/>
          </rPr>
          <t xml:space="preserve"> Formulario Clínico Seguimiento Examen PAP/MAMAS</t>
        </r>
        <r>
          <rPr>
            <sz val="9"/>
            <color indexed="81"/>
            <rFont val="Tahoma"/>
            <family val="2"/>
          </rPr>
          <t>,  en la seccion</t>
        </r>
        <r>
          <rPr>
            <b/>
            <sz val="9"/>
            <color indexed="81"/>
            <rFont val="Tahoma"/>
            <family val="2"/>
          </rPr>
          <t xml:space="preserve"> "Seguimiento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4"</t>
        </r>
        <r>
          <rPr>
            <sz val="9"/>
            <color indexed="81"/>
            <rFont val="Tahoma"/>
            <family val="2"/>
          </rPr>
          <t xml:space="preserve">  o </t>
        </r>
        <r>
          <rPr>
            <b/>
            <sz val="9"/>
            <color indexed="81"/>
            <rFont val="Tahoma"/>
            <family val="2"/>
          </rPr>
          <t>"Birads 5"</t>
        </r>
        <r>
          <rPr>
            <sz val="9"/>
            <color indexed="81"/>
            <rFont val="Tahoma"/>
            <family val="2"/>
          </rPr>
          <t xml:space="preserve"> o </t>
        </r>
        <r>
          <rPr>
            <b/>
            <sz val="9"/>
            <color indexed="81"/>
            <rFont val="Tahoma"/>
            <family val="2"/>
          </rPr>
          <t>"Birads 6"</t>
        </r>
        <r>
          <rPr>
            <sz val="9"/>
            <color indexed="81"/>
            <rFont val="Tahoma"/>
            <family val="2"/>
          </rPr>
          <t>.</t>
        </r>
      </text>
    </comment>
    <comment ref="B33" authorId="0" shapeId="0" xr:uid="{E5B5097C-9194-4828-8412-B3FE64C32320}">
      <text>
        <r>
          <rPr>
            <sz val="9"/>
            <color indexed="81"/>
            <rFont val="Tahoma"/>
            <family val="2"/>
          </rPr>
          <t xml:space="preserve">Este dato aparecerá  luego que en la </t>
        </r>
        <r>
          <rPr>
            <b/>
            <sz val="9"/>
            <color indexed="81"/>
            <rFont val="Tahoma"/>
            <family val="2"/>
          </rPr>
          <t xml:space="preserve">atención </t>
        </r>
        <r>
          <rPr>
            <sz val="9"/>
            <color indexed="81"/>
            <rFont val="Tahoma"/>
            <family val="2"/>
          </rPr>
          <t>registrada en el</t>
        </r>
        <r>
          <rPr>
            <b/>
            <sz val="9"/>
            <color indexed="81"/>
            <rFont val="Tahoma"/>
            <family val="2"/>
          </rPr>
          <t xml:space="preserve"> box, </t>
        </r>
        <r>
          <rPr>
            <sz val="9"/>
            <color indexed="81"/>
            <rFont val="Tahoma"/>
            <family val="2"/>
          </rPr>
          <t>en estado</t>
        </r>
        <r>
          <rPr>
            <b/>
            <sz val="9"/>
            <color indexed="81"/>
            <rFont val="Tahoma"/>
            <family val="2"/>
          </rPr>
          <t xml:space="preserve"> completada </t>
        </r>
        <r>
          <rPr>
            <sz val="9"/>
            <color indexed="81"/>
            <rFont val="Tahoma"/>
            <family val="2"/>
          </rPr>
          <t xml:space="preserve">se registre la siguiente </t>
        </r>
        <r>
          <rPr>
            <b/>
            <sz val="9"/>
            <color indexed="81"/>
            <rFont val="Tahoma"/>
            <family val="2"/>
          </rPr>
          <t xml:space="preserve">actividad: 
</t>
        </r>
        <r>
          <rPr>
            <sz val="9"/>
            <color indexed="81"/>
            <rFont val="Tahoma"/>
            <family val="2"/>
          </rPr>
          <t xml:space="preserve">
</t>
        </r>
        <r>
          <rPr>
            <b/>
            <sz val="9"/>
            <color indexed="81"/>
            <rFont val="Tahoma"/>
            <family val="2"/>
          </rPr>
          <t xml:space="preserve">"Ingreso resultados mamografías"
</t>
        </r>
        <r>
          <rPr>
            <sz val="9"/>
            <color indexed="81"/>
            <rFont val="Tahoma"/>
            <family val="2"/>
          </rPr>
          <t>ó</t>
        </r>
        <r>
          <rPr>
            <b/>
            <sz val="9"/>
            <color indexed="81"/>
            <rFont val="Tahoma"/>
            <family val="2"/>
          </rPr>
          <t xml:space="preserve">
"Ingreso resultados mamografía proyección complementaria"
</t>
        </r>
        <r>
          <rPr>
            <sz val="9"/>
            <color indexed="81"/>
            <rFont val="Tahoma"/>
            <family val="2"/>
          </rPr>
          <t xml:space="preserve">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 "Sin Informe". </t>
        </r>
      </text>
    </comment>
    <comment ref="B34" authorId="0" shapeId="0" xr:uid="{E77FEF5B-3AFE-46F7-A6BB-039EF25C65CD}">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 xml:space="preserve">
"Ingreso resultados mamografía proyección complementaria"
</t>
        </r>
        <r>
          <rPr>
            <sz val="9"/>
            <color indexed="81"/>
            <rFont val="Tahoma"/>
            <family val="2"/>
          </rPr>
          <t xml:space="preserve">
</t>
        </r>
      </text>
    </comment>
    <comment ref="B35" authorId="0" shapeId="0" xr:uid="{1A4ACE3E-4EFB-421B-B30F-543D39C478F2}">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Ecotomografía Mamaria</t>
        </r>
        <r>
          <rPr>
            <sz val="9"/>
            <color indexed="81"/>
            <rFont val="Tahoma"/>
            <family val="2"/>
          </rPr>
          <t>" completar el campo "</t>
        </r>
        <r>
          <rPr>
            <b/>
            <sz val="9"/>
            <color indexed="81"/>
            <rFont val="Tahoma"/>
            <family val="2"/>
          </rPr>
          <t>Fecha de solicitud Ecotomografía Mamaria</t>
        </r>
        <r>
          <rPr>
            <sz val="9"/>
            <color indexed="81"/>
            <rFont val="Tahoma"/>
            <family val="2"/>
          </rPr>
          <t>"  ingresando una fecha</t>
        </r>
      </text>
    </comment>
    <comment ref="B36" authorId="0" shapeId="0" xr:uid="{ABB62B48-89F8-478D-BE98-9D74BCBEE195}">
      <text>
        <r>
          <rPr>
            <sz val="9"/>
            <color indexed="81"/>
            <rFont val="Tahoma"/>
            <family val="2"/>
          </rPr>
          <t xml:space="preserve">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 xml:space="preserve">"Resultado Ecotomografía" </t>
        </r>
        <r>
          <rPr>
            <sz val="9"/>
            <color indexed="81"/>
            <rFont val="Tahoma"/>
            <family val="2"/>
          </rPr>
          <t xml:space="preserve"> seleccionando un valor
</t>
        </r>
      </text>
    </comment>
    <comment ref="B37" authorId="0" shapeId="0" xr:uid="{716FA319-9068-4613-8DDD-1591AD19BDBC}">
      <text>
        <r>
          <rPr>
            <sz val="9"/>
            <color indexed="81"/>
            <rFont val="Tahoma"/>
            <family val="2"/>
          </rPr>
          <t xml:space="preserve">
Este dato aparecerá  luego que en la </t>
        </r>
        <r>
          <rPr>
            <b/>
            <sz val="9"/>
            <color indexed="81"/>
            <rFont val="Tahoma"/>
            <family val="2"/>
          </rPr>
          <t>atención registrada en el box</t>
        </r>
        <r>
          <rPr>
            <sz val="9"/>
            <color indexed="81"/>
            <rFont val="Tahoma"/>
            <family val="2"/>
          </rPr>
          <t xml:space="preserve">, en </t>
        </r>
        <r>
          <rPr>
            <b/>
            <sz val="9"/>
            <color indexed="81"/>
            <rFont val="Tahoma"/>
            <family val="2"/>
          </rPr>
          <t>estado 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"Resultado Ecotomografía"</t>
        </r>
        <r>
          <rPr>
            <sz val="9"/>
            <color indexed="81"/>
            <rFont val="Tahoma"/>
            <family val="2"/>
          </rPr>
          <t xml:space="preserve">  seleccionando  alguna  de las siguientes alternativas:
- </t>
        </r>
        <r>
          <rPr>
            <b/>
            <sz val="9"/>
            <color indexed="81"/>
            <rFont val="Tahoma"/>
            <family val="2"/>
          </rPr>
          <t>Sospecha Clínica (Palpable)</t>
        </r>
        <r>
          <rPr>
            <sz val="9"/>
            <color indexed="81"/>
            <rFont val="Tahoma"/>
            <family val="2"/>
          </rPr>
          <t xml:space="preserve">
- </t>
        </r>
        <r>
          <rPr>
            <b/>
            <sz val="9"/>
            <color indexed="81"/>
            <rFont val="Tahoma"/>
            <family val="2"/>
          </rPr>
          <t>Sospecha por imagenes (No palpable)</t>
        </r>
      </text>
    </comment>
    <comment ref="B38" authorId="0" shapeId="0" xr:uid="{1F15F152-2C7E-4746-8C16-573C0F39870C}">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abdominal"</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"Fecha de Ecografía Abdominal" </t>
        </r>
        <r>
          <rPr>
            <sz val="9"/>
            <color indexed="81"/>
            <rFont val="Tahoma"/>
            <family val="2"/>
          </rPr>
          <t xml:space="preserve">
</t>
        </r>
      </text>
    </comment>
    <comment ref="B39" authorId="0" shapeId="0" xr:uid="{8B174469-EB13-4CCF-A023-73DDAA078817}">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"Ecografia Abdominal Resultado " </t>
        </r>
        <r>
          <rPr>
            <sz val="9"/>
            <color indexed="81"/>
            <rFont val="Tahoma"/>
            <family val="2"/>
          </rPr>
          <t xml:space="preserve">
</t>
        </r>
      </text>
    </comment>
    <comment ref="B40" authorId="0" shapeId="0" xr:uid="{FD0DD825-47FA-4EFD-812E-FC551D63D9A5}">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"Ecografia Abdominal Resultado " </t>
        </r>
        <r>
          <rPr>
            <sz val="9"/>
            <color indexed="81"/>
            <rFont val="Tahoma"/>
            <family val="2"/>
          </rPr>
          <t xml:space="preserve">el valor </t>
        </r>
        <r>
          <rPr>
            <b/>
            <sz val="9"/>
            <color indexed="81"/>
            <rFont val="Tahoma"/>
            <family val="2"/>
          </rPr>
          <t xml:space="preserve">"Litiasis Biliar" </t>
        </r>
      </text>
    </comment>
    <comment ref="B41" authorId="0" shapeId="0" xr:uid="{5CFADBB3-78BD-4880-8832-4B7415232D15}">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ecografía transvaginal o rectal (excluye climaterio)"</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"Fecha de Ecotomogrfía Transvaginal"</t>
        </r>
        <r>
          <rPr>
            <sz val="9"/>
            <color indexed="81"/>
            <rFont val="Tahoma"/>
            <family val="2"/>
          </rPr>
          <t xml:space="preserve"> 
ó el campo </t>
        </r>
        <r>
          <rPr>
            <b/>
            <sz val="9"/>
            <color indexed="81"/>
            <rFont val="Tahoma"/>
            <family val="2"/>
          </rPr>
          <t>"Fecha Ecotomografía Rectal"</t>
        </r>
        <r>
          <rPr>
            <sz val="9"/>
            <color indexed="81"/>
            <rFont val="Tahoma"/>
            <family val="2"/>
          </rPr>
          <t xml:space="preserve">
</t>
        </r>
      </text>
    </comment>
    <comment ref="B42" authorId="0" shapeId="0" xr:uid="{7000E343-304C-4B0E-A5E2-A34C075D997C}">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los campos
</t>
        </r>
        <r>
          <rPr>
            <b/>
            <sz val="9"/>
            <color indexed="81"/>
            <rFont val="Tahoma"/>
            <family val="2"/>
          </rPr>
          <t xml:space="preserve">"Ecotomografía Transvaginal"
 o
 "Ecotomografía Rectal" </t>
        </r>
        <r>
          <rPr>
            <sz val="9"/>
            <color indexed="81"/>
            <rFont val="Tahoma"/>
            <family val="2"/>
          </rPr>
          <t xml:space="preserve">
</t>
        </r>
      </text>
    </comment>
    <comment ref="B43" authorId="0" shapeId="0" xr:uid="{51FF1FA8-B630-4E46-920C-167961B6283F}">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"Con Informe de Sospecha de Patologia Maligna" </t>
        </r>
        <r>
          <rPr>
            <sz val="9"/>
            <color indexed="81"/>
            <rFont val="Tahoma"/>
            <family val="2"/>
          </rPr>
          <t xml:space="preserve">
</t>
        </r>
      </text>
    </comment>
    <comment ref="B44" authorId="0" shapeId="0" xr:uid="{8102FC3A-910C-4C2D-BB14-D562C636036A}">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endoscopía digestiva alta"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"Fecha Solicitud Endoscopía Digestiva Alta"</t>
        </r>
        <r>
          <rPr>
            <sz val="9"/>
            <color indexed="81"/>
            <rFont val="Tahoma"/>
            <family val="2"/>
          </rPr>
          <t xml:space="preserve">
</t>
        </r>
      </text>
    </comment>
    <comment ref="B45" authorId="0" shapeId="0" xr:uid="{1B5930C1-D0C8-4527-BB53-90C75A17CE17}">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"Endoscopía digestiva alta "</t>
        </r>
      </text>
    </comment>
    <comment ref="B46" authorId="0" shapeId="0" xr:uid="{BCDCA774-D165-45D5-833F-D6EDBE935EA4}">
      <text>
        <r>
          <rPr>
            <sz val="9"/>
            <color indexed="81"/>
            <rFont val="Tahoma"/>
            <family val="2"/>
          </rPr>
          <t xml:space="preserve">
Este dato aparecerá  luego de que en la atención </t>
        </r>
        <r>
          <rPr>
            <b/>
            <sz val="9"/>
            <color indexed="81"/>
            <rFont val="Tahoma"/>
            <family val="2"/>
          </rPr>
          <t>Registrada en el box, o en el modulo de Atención, en el Registro de atencion individual</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el procedimiento: 
</t>
        </r>
        <r>
          <rPr>
            <b/>
            <sz val="9"/>
            <color indexed="81"/>
            <rFont val="Tahoma"/>
            <family val="2"/>
          </rPr>
          <t xml:space="preserve">"Toma de biopsia endoscopía digestiva alta"
</t>
        </r>
        <r>
          <rPr>
            <sz val="9"/>
            <color indexed="81"/>
            <rFont val="Tahoma"/>
            <family val="2"/>
          </rPr>
          <t xml:space="preserve">
y en el Formulario Clínico</t>
        </r>
        <r>
          <rPr>
            <b/>
            <sz val="9"/>
            <color indexed="81"/>
            <rFont val="Tahoma"/>
            <family val="2"/>
          </rPr>
          <t xml:space="preserve"> "Ingreso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Endoscopia Digestiva Alta</t>
        </r>
        <r>
          <rPr>
            <sz val="9"/>
            <color indexed="81"/>
            <rFont val="Tahoma"/>
            <family val="2"/>
          </rPr>
          <t xml:space="preserve">"  se registren el campo </t>
        </r>
        <r>
          <rPr>
            <b/>
            <sz val="9"/>
            <color indexed="81"/>
            <rFont val="Tahoma"/>
            <family val="2"/>
          </rPr>
          <t>"Fecha Biopsia"</t>
        </r>
      </text>
    </comment>
    <comment ref="B47" authorId="0" shapeId="0" xr:uid="{C3D46B09-3E89-45FA-926D-CEC32DB8B911}">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"Endoscopia Digestiva Alta" </t>
        </r>
        <r>
          <rPr>
            <sz val="9"/>
            <color indexed="81"/>
            <rFont val="Tahoma"/>
            <family val="2"/>
          </rPr>
          <t xml:space="preserve">y se seleccione en la seccion </t>
        </r>
        <r>
          <rPr>
            <b/>
            <sz val="9"/>
            <color indexed="81"/>
            <rFont val="Tahoma"/>
            <family val="2"/>
          </rPr>
          <t>"Con Informe sospecha Malignidad"</t>
        </r>
        <r>
          <rPr>
            <sz val="9"/>
            <color indexed="81"/>
            <rFont val="Tahoma"/>
            <family val="2"/>
          </rPr>
          <t>, la opción</t>
        </r>
        <r>
          <rPr>
            <b/>
            <sz val="9"/>
            <color indexed="81"/>
            <rFont val="Tahoma"/>
            <family val="2"/>
          </rPr>
          <t xml:space="preserve">  "Si" </t>
        </r>
      </text>
    </comment>
    <comment ref="B48" authorId="0" shapeId="0" xr:uid="{21BB446E-8159-49E1-A87E-0587B57B4735}">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test de ureasa"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"Fecha de Endoscopia Digestiva Alta"
</t>
        </r>
        <r>
          <rPr>
            <sz val="9"/>
            <color indexed="81"/>
            <rFont val="Tahoma"/>
            <family val="2"/>
          </rPr>
          <t xml:space="preserve">
</t>
        </r>
      </text>
    </comment>
    <comment ref="B49" authorId="0" shapeId="0" xr:uid="{F91C82AA-1B92-40CF-AA07-B8EF9866C52A}">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"Test de ureasa positivas (+) H. Pylori",</t>
        </r>
        <r>
          <rPr>
            <sz val="9"/>
            <color indexed="81"/>
            <rFont val="Tahoma"/>
            <family val="2"/>
          </rPr>
          <t xml:space="preserve"> la opción </t>
        </r>
        <r>
          <rPr>
            <b/>
            <sz val="9"/>
            <color indexed="81"/>
            <rFont val="Tahoma"/>
            <family val="2"/>
          </rPr>
          <t xml:space="preserve">"SI"
</t>
        </r>
      </text>
    </comment>
    <comment ref="B50" authorId="0" shapeId="0" xr:uid="{F375F5EA-212A-474B-8B4D-4569234795FB}">
      <text>
        <r>
          <rPr>
            <sz val="9"/>
            <color indexed="81"/>
            <rFont val="Tahoma"/>
            <family val="2"/>
          </rPr>
          <t xml:space="preserve">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"Procedimientos cutáneos quirúrgicos de baja complejidad - Solicitud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"Cirugia Menor"</t>
        </r>
        <r>
          <rPr>
            <sz val="9"/>
            <color indexed="81"/>
            <rFont val="Tahoma"/>
            <family val="2"/>
          </rPr>
          <t xml:space="preserve"> y ingrese en el campo </t>
        </r>
        <r>
          <rPr>
            <b/>
            <sz val="9"/>
            <color indexed="81"/>
            <rFont val="Tahoma"/>
            <family val="2"/>
          </rPr>
          <t>"Fecha Solicitud".</t>
        </r>
        <r>
          <rPr>
            <sz val="9"/>
            <color indexed="81"/>
            <rFont val="Tahoma"/>
            <family val="2"/>
          </rPr>
          <t xml:space="preserve">
</t>
        </r>
      </text>
    </comment>
    <comment ref="B51" authorId="0" shapeId="0" xr:uid="{52443B6A-339C-4E79-802A-A8BFFEF00FC0}">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cualquiera de los siguientes procedimientos: 
</t>
        </r>
        <r>
          <rPr>
            <b/>
            <sz val="9"/>
            <color indexed="81"/>
            <rFont val="Tahoma"/>
            <family val="2"/>
          </rPr>
          <t>"Biopsia de piel y/o mucosa por curetaje o sección tangencial c/s x 1 lesión"
 "Extirpación, reparación o biopsia, total o parcial, de lesiones benignas cutaneas por excisión -Cabeza, cuello, genitales hasta 3 lesiones"
 "Extirpación, reparación o biopsia, total o parcial, de lesiones benignas cutaneas por excisión - resto del cuerpo hasta 3 lesiones"
 "Extirpación, reparación o biopsia, total o parcial, de lesiones benignas cutaneas por excisión -Cabeza, cuello, genitales desde 4 y hasta 6 lesiones"
 "Extirpación, reparación o biopsia, total o parcial, de lesiones benignas cutaneas por excisión - resto del cuerpo desde 4 y hasta 6 lesiones"
 "Herida cortante o contusa no complicada, reparación y sutura (una o multiples de mas de 5 cm de largo y/o que comprometa solo piel)"
 "Extirpación de lesión benigna subepidermica, incluye tumor sólido, quiste epidermico y lipoma po lesión - resto del cuerpo"
 "Vaciamiento y curetaje quirurgico de lesiones quisticas o abscesos"
 "Onicectomia total o parcial simple"
 "Cirugia reparadora ungueal por proceso inflamatorio"</t>
        </r>
        <r>
          <rPr>
            <sz val="9"/>
            <color indexed="81"/>
            <rFont val="Tahoma"/>
            <family val="2"/>
          </rPr>
          <t xml:space="preserve">
</t>
        </r>
        <r>
          <rPr>
            <b/>
            <sz val="9"/>
            <color indexed="81"/>
            <rFont val="Tahoma"/>
            <family val="2"/>
          </rPr>
          <t xml:space="preserve"> "Extirpación de lesión benigna subepidermica, incluye tumor sólido, quiste epidermico y lipoma por lesión (cara, cuello, genitales)"
</t>
        </r>
        <r>
          <rPr>
            <sz val="9"/>
            <color indexed="81"/>
            <rFont val="Tahoma"/>
            <family val="2"/>
          </rPr>
          <t xml:space="preserve">y en el Formulario Clínico </t>
        </r>
        <r>
          <rPr>
            <b/>
            <sz val="9"/>
            <color indexed="81"/>
            <rFont val="Tahoma"/>
            <family val="2"/>
          </rPr>
          <t>"Ingreso de Resultados de Examenes"</t>
        </r>
        <r>
          <rPr>
            <sz val="9"/>
            <color indexed="81"/>
            <rFont val="Tahoma"/>
            <family val="2"/>
          </rPr>
          <t>, en la seccion</t>
        </r>
        <r>
          <rPr>
            <b/>
            <sz val="9"/>
            <color indexed="81"/>
            <rFont val="Tahoma"/>
            <family val="2"/>
          </rPr>
          <t xml:space="preserve"> 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ingrese en en el campo </t>
        </r>
        <r>
          <rPr>
            <b/>
            <sz val="9"/>
            <color indexed="81"/>
            <rFont val="Tahoma"/>
            <family val="2"/>
          </rPr>
          <t>"Observación".</t>
        </r>
      </text>
    </comment>
    <comment ref="B52" authorId="0" shapeId="0" xr:uid="{2C815EFD-A6DE-490F-829F-95D9270F3087}">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"Ingreso resultados biopsia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en el campo </t>
        </r>
        <r>
          <rPr>
            <b/>
            <sz val="9"/>
            <color indexed="81"/>
            <rFont val="Tahoma"/>
            <family val="2"/>
          </rPr>
          <t xml:space="preserve">"Biopsia enviada a Anatomía Patológica" </t>
        </r>
        <r>
          <rPr>
            <sz val="9"/>
            <color indexed="81"/>
            <rFont val="Tahoma"/>
            <family val="2"/>
          </rPr>
          <t xml:space="preserve">se marque la opción </t>
        </r>
        <r>
          <rPr>
            <b/>
            <sz val="9"/>
            <color indexed="81"/>
            <rFont val="Tahoma"/>
            <family val="2"/>
          </rPr>
          <t>"Si" .</t>
        </r>
      </text>
    </comment>
    <comment ref="B53" authorId="0" shapeId="0" xr:uid="{A83745E5-0CF7-40C9-8321-E47FB3AA0AAA}">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"Biopsias de cirugía menor con informe de sospecha de malignidad"</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t>
        </r>
        <r>
          <rPr>
            <b/>
            <sz val="9"/>
            <color indexed="81"/>
            <rFont val="Tahoma"/>
            <family val="2"/>
          </rPr>
          <t xml:space="preserve"> "Cirugia Menor"</t>
        </r>
        <r>
          <rPr>
            <sz val="9"/>
            <color indexed="81"/>
            <rFont val="Tahoma"/>
            <family val="2"/>
          </rPr>
          <t xml:space="preserve"> y en el campo </t>
        </r>
        <r>
          <rPr>
            <b/>
            <sz val="9"/>
            <color indexed="81"/>
            <rFont val="Tahoma"/>
            <family val="2"/>
          </rPr>
          <t>"Con Informe sospecha Malignidad"</t>
        </r>
        <r>
          <rPr>
            <sz val="9"/>
            <color indexed="81"/>
            <rFont val="Tahoma"/>
            <family val="2"/>
          </rPr>
          <t xml:space="preserve"> se marque la opción </t>
        </r>
        <r>
          <rPr>
            <b/>
            <sz val="9"/>
            <color indexed="81"/>
            <rFont val="Tahoma"/>
            <family val="2"/>
          </rPr>
          <t>"Si"</t>
        </r>
        <r>
          <rPr>
            <sz val="9"/>
            <color indexed="81"/>
            <rFont val="Tahoma"/>
            <family val="2"/>
          </rPr>
          <t xml:space="preserve"> .
</t>
        </r>
      </text>
    </comment>
    <comment ref="B54" authorId="0" shapeId="0" xr:uid="{00197FD0-D42B-48A7-9C51-4E8F4F4D37F9}">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torax por sospecha neumonía (incluída en ex. radiológicos)"
</t>
        </r>
        <r>
          <rPr>
            <sz val="9"/>
            <color indexed="81"/>
            <rFont val="Tahoma"/>
            <family val="2"/>
          </rPr>
          <t>ó</t>
        </r>
        <r>
          <rPr>
            <b/>
            <sz val="9"/>
            <color indexed="81"/>
            <rFont val="Tahoma"/>
            <family val="2"/>
          </rPr>
          <t xml:space="preserve">
"Solicitud radiografía torax por sospecha otra patología crónica”</t>
        </r>
        <r>
          <rPr>
            <sz val="9"/>
            <color indexed="81"/>
            <rFont val="Tahoma"/>
            <family val="2"/>
          </rPr>
          <t xml:space="preserve">
</t>
        </r>
      </text>
    </comment>
    <comment ref="B55" authorId="0" shapeId="0" xr:uid="{6AEF13F9-B980-4F9D-8643-2A5B70512568}">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algun de los siguientes procedimientos:</t>
        </r>
        <r>
          <rPr>
            <b/>
            <sz val="9"/>
            <color indexed="81"/>
            <rFont val="Tahoma"/>
            <family val="2"/>
          </rPr>
          <t xml:space="preserve">
"Radiografía torax por sospecha neumonía (incluída en ex. radiológicos) antero posterior (frontal)"
</t>
        </r>
        <r>
          <rPr>
            <sz val="9"/>
            <color indexed="81"/>
            <rFont val="Tahoma"/>
            <family val="2"/>
          </rPr>
          <t>ó</t>
        </r>
        <r>
          <rPr>
            <b/>
            <sz val="9"/>
            <color indexed="81"/>
            <rFont val="Tahoma"/>
            <family val="2"/>
          </rPr>
          <t xml:space="preserve">
"Radiografía torax por sospecha otra patología crónica antero posterior (frontal)"
</t>
        </r>
        <r>
          <rPr>
            <sz val="9"/>
            <color indexed="81"/>
            <rFont val="Tahoma"/>
            <family val="2"/>
          </rPr>
          <t>ó</t>
        </r>
        <r>
          <rPr>
            <b/>
            <sz val="9"/>
            <color indexed="81"/>
            <rFont val="Tahoma"/>
            <family val="2"/>
          </rPr>
          <t xml:space="preserve">
"Radiografía torax por sospecha neumonía (incluída en ex. radiológicos) antero posterior y lateral"
</t>
        </r>
        <r>
          <rPr>
            <sz val="9"/>
            <color indexed="81"/>
            <rFont val="Tahoma"/>
            <family val="2"/>
          </rPr>
          <t>ó</t>
        </r>
        <r>
          <rPr>
            <b/>
            <sz val="9"/>
            <color indexed="81"/>
            <rFont val="Tahoma"/>
            <family val="2"/>
          </rPr>
          <t xml:space="preserve">
"Radiografía torax por sospecha otra patología crónica antero posterior y lateral"
</t>
        </r>
        <r>
          <rPr>
            <sz val="9"/>
            <color indexed="81"/>
            <rFont val="Tahoma"/>
            <family val="2"/>
          </rPr>
          <t xml:space="preserve">
</t>
        </r>
      </text>
    </comment>
    <comment ref="B56" authorId="0" shapeId="0" xr:uid="{8DC78505-0F11-48CF-A75C-2FDB38D0B0FE}">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siguinetes procedimientos:
</t>
        </r>
        <r>
          <rPr>
            <b/>
            <sz val="9"/>
            <color indexed="81"/>
            <rFont val="Tahoma"/>
            <family val="2"/>
          </rPr>
          <t xml:space="preserve">"Radiografía torax por sospecha neumonía (incluída en ex. radiológicos) antero posterior (frontal)"
ó
"Radiografía torax por sospecha otra patología crónica antero posterior (frontal)"
</t>
        </r>
        <r>
          <rPr>
            <sz val="9"/>
            <color indexed="81"/>
            <rFont val="Tahoma"/>
            <family val="2"/>
          </rPr>
          <t xml:space="preserve">
</t>
        </r>
      </text>
    </comment>
    <comment ref="B57" authorId="0" shapeId="0" xr:uid="{530B778F-8BCC-4C30-8EDD-1D7113DAA012}">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siguientes procedimientos: 
</t>
        </r>
        <r>
          <rPr>
            <b/>
            <sz val="9"/>
            <color indexed="81"/>
            <rFont val="Tahoma"/>
            <family val="2"/>
          </rPr>
          <t xml:space="preserve">
"Radiografía torax por sospecha neumonía (incluída en ex. radiológicos) antero posterior y lateral"
ó
"Radiografía torax por sospecha otra patología crónica antero posterior y lateral"
</t>
        </r>
        <r>
          <rPr>
            <sz val="9"/>
            <color indexed="81"/>
            <rFont val="Tahoma"/>
            <family val="2"/>
          </rPr>
          <t xml:space="preserve">
</t>
        </r>
      </text>
    </comment>
    <comment ref="B58" authorId="0" shapeId="0" xr:uid="{951A760F-3290-4984-BD26-FA8ACB5C58D8}">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de pelvis, cadera o coxofemoral de 1er screening (entre 3 -6 meses)”</t>
        </r>
        <r>
          <rPr>
            <sz val="9"/>
            <color indexed="81"/>
            <rFont val="Tahoma"/>
            <family val="2"/>
          </rPr>
          <t xml:space="preserve">
</t>
        </r>
      </text>
    </comment>
    <comment ref="B59" authorId="0" shapeId="0" xr:uid="{5D13BC54-5C88-4969-A40C-77145867619D}">
      <text>
        <r>
          <rPr>
            <sz val="9"/>
            <color indexed="81"/>
            <rFont val="Tahoma"/>
            <family val="2"/>
          </rPr>
          <t xml:space="preserve">
Este dato aparecerá  luego de que en la atención esté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“Informe radiografía de pelvis, cadera o coxofemoral de 1er screening (entre 3 -6 meses)”</t>
        </r>
      </text>
    </comment>
    <comment ref="E61" authorId="1" shapeId="0" xr:uid="{815E8A55-88C7-4DA4-BE2E-95D27DE81303}">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t>
        </r>
        <r>
          <rPr>
            <b/>
            <sz val="9"/>
            <color indexed="81"/>
            <rFont val="Tahoma"/>
            <family val="2"/>
          </rPr>
          <t>Sea realizada por el estamento médico y que tenga marcada su especialidad en su perfil</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F61" authorId="1" shapeId="0" xr:uid="{7F57831E-380A-4B5C-BDE2-560C43EAD343}">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Sea realizada por el estamento </t>
        </r>
        <r>
          <rPr>
            <b/>
            <sz val="9"/>
            <color indexed="81"/>
            <rFont val="Tahoma"/>
            <family val="2"/>
          </rPr>
          <t>Médico,</t>
        </r>
        <r>
          <rPr>
            <sz val="9"/>
            <color indexed="81"/>
            <rFont val="Tahoma"/>
            <family val="2"/>
          </rPr>
          <t xml:space="preserve">  </t>
        </r>
        <r>
          <rPr>
            <b/>
            <sz val="9"/>
            <color indexed="81"/>
            <rFont val="Tahoma"/>
            <family val="2"/>
          </rPr>
          <t>Fonoaudiologo</t>
        </r>
        <r>
          <rPr>
            <sz val="9"/>
            <color indexed="81"/>
            <rFont val="Tahoma"/>
            <family val="2"/>
          </rPr>
          <t xml:space="preserve"> o </t>
        </r>
        <r>
          <rPr>
            <b/>
            <sz val="9"/>
            <color indexed="81"/>
            <rFont val="Tahoma"/>
            <family val="2"/>
          </rPr>
          <t>Terapeuta Ocupacional</t>
        </r>
        <r>
          <rPr>
            <sz val="9"/>
            <color indexed="81"/>
            <rFont val="Tahoma"/>
            <family val="2"/>
          </rPr>
          <t xml:space="preserve">
</t>
        </r>
      </text>
    </comment>
    <comment ref="A63" authorId="3" shapeId="0" xr:uid="{30569B22-2B94-4A6D-B4E1-CA498700DA23}">
      <text>
        <r>
          <rPr>
            <b/>
            <sz val="9"/>
            <color indexed="81"/>
            <rFont val="Tahoma"/>
            <family val="2"/>
          </rPr>
          <t>El usuario que registra, debe tener identificado en RAYEN la especialidad: 
- Oftalmologia
- Ofatlmología en UAPO</t>
        </r>
      </text>
    </comment>
    <comment ref="D63" authorId="0" shapeId="0" xr:uid="{C6D5DFD6-F0D3-47CF-B4CA-D7653CA5AB05}">
      <text>
        <r>
          <rPr>
            <sz val="9"/>
            <color indexed="81"/>
            <rFont val="Tahoma"/>
            <family val="2"/>
          </rPr>
          <t xml:space="preserve">
Este dato aparecerá  luego de que en la atención esté Registrada en el box, en estado completada o en Atención / Registro Atención Individual. 
Se Registre el </t>
        </r>
        <r>
          <rPr>
            <b/>
            <sz val="9"/>
            <color indexed="81"/>
            <rFont val="Tahoma"/>
            <family val="2"/>
          </rPr>
          <t>procedimiento:</t>
        </r>
        <r>
          <rPr>
            <sz val="9"/>
            <color indexed="81"/>
            <rFont val="Tahoma"/>
            <family val="2"/>
          </rPr>
          <t xml:space="preserve"> 
"</t>
        </r>
        <r>
          <rPr>
            <b/>
            <sz val="9"/>
            <color indexed="81"/>
            <rFont val="Tahoma"/>
            <family val="2"/>
          </rPr>
          <t>Cuantificación de lagrimación (test de Schirmer), uno o ambos ojos"</t>
        </r>
      </text>
    </comment>
    <comment ref="D64" authorId="0" shapeId="0" xr:uid="{39AE64E3-4ABD-4555-A9B6-98B9BCFE4AEC}">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Curva de tensión aplanática (por cada día), c/ojo"</t>
        </r>
      </text>
    </comment>
    <comment ref="D65" authorId="0" shapeId="0" xr:uid="{1C5D4CBE-F625-4537-84FE-1C21E7C7FBEB}">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Diploscopia cuantitativa, ambos ojos"</t>
        </r>
      </text>
    </comment>
    <comment ref="D66" authorId="0" shapeId="0" xr:uid="{C608E583-9E3C-4F32-8BDE-14A652AAFA43}">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 xml:space="preserve">
"Exploración sensoriomotora: estrabismo, estudio completo, ambos ojos"</t>
        </r>
      </text>
    </comment>
    <comment ref="D67" authorId="0" shapeId="0" xr:uid="{E4DCA0FE-5709-493B-BBAE-F40B1E412B25}">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Retinografía, ambos ojos pacientes sin diabetes mellitus"</t>
        </r>
      </text>
    </comment>
    <comment ref="D68" authorId="0" shapeId="0" xr:uid="{18F2771D-5805-4B77-A5B9-814489AE844C}">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Tonometría aplanática, c/ojo"</t>
        </r>
        <r>
          <rPr>
            <sz val="9"/>
            <color indexed="81"/>
            <rFont val="Tahoma"/>
            <family val="2"/>
          </rPr>
          <t xml:space="preserve">
</t>
        </r>
      </text>
    </comment>
    <comment ref="D69" authorId="0" shapeId="0" xr:uid="{61138406-FA91-4FBE-80C7-A80156FFF8AD}">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Tratamiento ortóptico y/o Pleóptico (por sesión)"</t>
        </r>
      </text>
    </comment>
    <comment ref="D70" authorId="0" shapeId="0" xr:uid="{14303F18-B14B-43CF-8AF8-BB94E209FAD0}">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Exploración vitreorretinal pacientes sin diabetes mellitus"</t>
        </r>
      </text>
    </comment>
    <comment ref="D71" authorId="0" shapeId="0" xr:uid="{2EEA38EF-997C-4A2D-9729-898FB20B21DF}">
      <text>
        <r>
          <rPr>
            <b/>
            <sz val="9"/>
            <color indexed="81"/>
            <rFont val="Tahoma"/>
            <family val="2"/>
          </rPr>
          <t xml:space="preserve">
</t>
        </r>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 xml:space="preserve">
Se Registre el procedimiento:
"</t>
        </r>
        <r>
          <rPr>
            <b/>
            <sz val="9"/>
            <color indexed="81"/>
            <rFont val="Tahoma"/>
            <family val="2"/>
          </rPr>
          <t>Cuerpo extrano conjuntival y/o corneal en adultos" 
o 
"Cuerpo extraño conjuntival y/o corneal en niños"</t>
        </r>
      </text>
    </comment>
    <comment ref="D72" authorId="0" shapeId="0" xr:uid="{D21BE438-BE0F-48EB-A5C8-2599BA4A08FC}">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Campimetría computarizada, c/ojo (en UAPO)"</t>
        </r>
      </text>
    </comment>
    <comment ref="D73" authorId="0" shapeId="0" xr:uid="{7F0A0604-3266-439E-BFF3-AA9312A8E3E1}">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Tomografía coherente óptica, c/ojo"</t>
        </r>
      </text>
    </comment>
    <comment ref="D74" authorId="0" shapeId="0" xr:uid="{457980D4-8CCF-4566-88BD-AACE45C263E7}">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"Agudeza visual aislada cada ojo"</t>
        </r>
      </text>
    </comment>
    <comment ref="D75" authorId="0" shapeId="0" xr:uid="{81F0F891-7174-4A80-83D9-865C35B3EB26}">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 xml:space="preserve">
Se Registre el procedimiento:</t>
        </r>
        <r>
          <rPr>
            <b/>
            <sz val="9"/>
            <color indexed="81"/>
            <rFont val="Tahoma"/>
            <family val="2"/>
          </rPr>
          <t xml:space="preserve">
"Paquimetría"
</t>
        </r>
      </text>
    </comment>
    <comment ref="D76" authorId="0" shapeId="0" xr:uid="{47AC07ED-7D96-4791-8C80-F662EF69F808}">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"Autorefractomia"
</t>
        </r>
      </text>
    </comment>
    <comment ref="D77" authorId="0" shapeId="0" xr:uid="{9A36741D-965D-4229-9F7B-0A07E7CD576C}">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"Lensometría"
</t>
        </r>
      </text>
    </comment>
    <comment ref="D78" authorId="0" shapeId="0" xr:uid="{5CDE2645-1871-40D6-A29E-65361229D116}">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“Extracción cuerpo extraño ojo (conjuntival y/o corneal)"</t>
        </r>
      </text>
    </comment>
    <comment ref="D79" authorId="0" shapeId="0" xr:uid="{888C9A28-EDBF-467E-9A17-DCC0378BB157}">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"Hemoglucotest previo a consulta vicio de refracción en paciente diabético"
</t>
        </r>
      </text>
    </comment>
    <comment ref="D80" authorId="0" shapeId="0" xr:uid="{FA22CD59-3D27-43AB-BB48-12BBAAFF3794}">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"Autorefracción bajo cicloplejia"
</t>
        </r>
      </text>
    </comment>
    <comment ref="D81" authorId="0" shapeId="0" xr:uid="{88C33B3E-BB50-4B24-A29D-EC8206A15885}">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"Irrigación de la vía lagrimal"
</t>
        </r>
      </text>
    </comment>
    <comment ref="D82" authorId="0" shapeId="0" xr:uid="{FE16811F-119E-4C9A-B8F6-BBC24EAE1EC0}">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"Prueba de provocación oscuridad más pronación"</t>
        </r>
      </text>
    </comment>
    <comment ref="A83" authorId="3" shapeId="0" xr:uid="{B3EDFAB7-DE48-4FF0-9C4F-26CECC0D1398}">
      <text>
        <r>
          <rPr>
            <b/>
            <sz val="9"/>
            <color indexed="81"/>
            <rFont val="Tahoma"/>
            <family val="2"/>
          </rPr>
          <t>El usuario que registra, debe tener identificado en RAYEN la especialidad: 
- Otorrinolaringología</t>
        </r>
        <r>
          <rPr>
            <sz val="9"/>
            <color indexed="81"/>
            <rFont val="Tahoma"/>
            <family val="2"/>
          </rPr>
          <t xml:space="preserve">
</t>
        </r>
      </text>
    </comment>
    <comment ref="D83" authorId="0" shapeId="0" xr:uid="{64E4BAAA-B7CB-40D7-A88D-3E86C1A4A363}">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Audimetrías (realizadas)"</t>
        </r>
      </text>
    </comment>
    <comment ref="D84" authorId="0" shapeId="0" xr:uid="{11DA6D18-4030-4FC9-A485-30713BFB75BE}">
      <text>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Se Registre el procedimiento:
"</t>
        </r>
        <r>
          <rPr>
            <b/>
            <sz val="9"/>
            <color indexed="81"/>
            <rFont val="Tahoma"/>
            <family val="2"/>
          </rPr>
          <t>Impedanciometría"</t>
        </r>
      </text>
    </comment>
    <comment ref="D85" authorId="0" shapeId="0" xr:uid="{F2C3A6A4-0204-40AC-B2A3-190E00947AEB}">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"Emisiones otacústicas"
</t>
        </r>
      </text>
    </comment>
    <comment ref="D86" authorId="0" shapeId="0" xr:uid="{E5E5A431-A35A-4A9B-BE41-6333578DAC4D}">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Se Registre el procedimiento:
"</t>
        </r>
        <r>
          <rPr>
            <b/>
            <sz val="9"/>
            <color indexed="81"/>
            <rFont val="Tahoma"/>
            <family val="2"/>
          </rPr>
          <t>Examen funcional VIII par."</t>
        </r>
      </text>
    </comment>
    <comment ref="D87" authorId="2" shapeId="0" xr:uid="{138203EB-CF09-4D04-BE39-A3CE97CE8DD2}">
      <text>
        <r>
          <rPr>
            <b/>
            <sz val="9"/>
            <color indexed="81"/>
            <rFont val="Tahoma"/>
            <family val="2"/>
          </rPr>
          <t>Este dato aparecerá  luego de que en la atención esté Registrada en el box, en estado completada o en Atención / Registro Atención Individual. 
Se Registre el procedimiento:
"Otros Procedimientos (Lavado de oídos u otros)"</t>
        </r>
      </text>
    </comment>
    <comment ref="D88" authorId="2" shapeId="0" xr:uid="{78C85B95-127A-4169-9E3E-212A0F0B9344}">
      <text>
        <r>
          <rPr>
            <b/>
            <sz val="9"/>
            <color indexed="81"/>
            <rFont val="Tahoma"/>
            <family val="2"/>
          </rPr>
          <t>Este dato aparecerá  luego de que en la atención esté Registrada en el box, en estado completada o en Atención / Registro Atención Individual. 
Se Registre el procedimiento:
"Calibración control prueba de audífonos"</t>
        </r>
      </text>
    </comment>
    <comment ref="D89" authorId="2" shapeId="0" xr:uid="{448D4D3F-6FC9-405B-9CA2-07F234CF7FBD}">
      <text>
        <r>
          <rPr>
            <b/>
            <sz val="9"/>
            <color indexed="81"/>
            <rFont val="Tahoma"/>
            <family val="2"/>
          </rPr>
          <t>Este dato aparecerá  luego de que en la atención esté Registrada en el box, en estado completada o en Atención / Registro Atención Individual. 
Se Registre el procedimiento:
"Procedimiento V-HIT"</t>
        </r>
      </text>
    </comment>
    <comment ref="D90" authorId="2" shapeId="0" xr:uid="{41693481-BA06-41E9-A3A2-2A01BC4A8AFB}">
      <text>
        <r>
          <rPr>
            <b/>
            <sz val="9"/>
            <color indexed="81"/>
            <rFont val="Tahoma"/>
            <family val="2"/>
          </rPr>
          <t>Este dato aparecerá  luego de que en la atención esté Registrada en el box, en estado completada o en Atención / Registro Atención Individual. 
Se Registre el procedimiento:
"PEATC"</t>
        </r>
      </text>
    </comment>
    <comment ref="D91" authorId="2" shapeId="0" xr:uid="{3D50DAAC-AB08-40EA-BD83-A31AC0D07327}">
      <text>
        <r>
          <rPr>
            <b/>
            <sz val="9"/>
            <color indexed="81"/>
            <rFont val="Tahoma"/>
            <family val="2"/>
          </rPr>
          <t>Este dato aparecerá  luego de que en la atención esté Registrada en el box, en estado completada o en Atención / Registro Atención Individual. 
Se Registre el procedimiento:
"Maniobras de reposición de partículas"</t>
        </r>
      </text>
    </comment>
    <comment ref="D92" authorId="2" shapeId="0" xr:uid="{D15265D7-6FF7-448A-AB4A-217EC69BD207}">
      <text>
        <r>
          <rPr>
            <b/>
            <sz val="9"/>
            <color indexed="81"/>
            <rFont val="Tahoma"/>
            <family val="2"/>
          </rPr>
          <t>Este dato aparecerá  luego de que en la atención esté Registrada en el box, en estado completada o en Atención / Registro Atención Individual. 
Se Registre el procedimiento:
"Nasofibroscopia adulto/niño"</t>
        </r>
      </text>
    </comment>
    <comment ref="D93" authorId="2" shapeId="0" xr:uid="{987AC28D-DD87-43AA-9237-4E2FA524C618}">
      <text>
        <r>
          <rPr>
            <b/>
            <sz val="9"/>
            <color indexed="81"/>
            <rFont val="Tahoma"/>
            <family val="2"/>
          </rPr>
          <t>Este dato aparecerá  luego de que en la atención esté Registrada en el box, en estado completada o en Atención / Registro Atención Individual. 
Se Registre el procedimiento:
"Prueba de función tubaria"</t>
        </r>
      </text>
    </comment>
    <comment ref="D94" authorId="2" shapeId="0" xr:uid="{F35DB455-3101-43E1-9836-46695151C5CF}">
      <text>
        <r>
          <rPr>
            <b/>
            <sz val="9"/>
            <color indexed="81"/>
            <rFont val="Tahoma"/>
            <family val="2"/>
          </rPr>
          <t>Este dato aparecerá  luego de que en la atención esté Registrada en el box, en estado completada o en Atención / Registro Atención Individual. 
Se Registre el procedimiento:
"Vemp (potenciales evocados miogénicos  vestibulares)"</t>
        </r>
      </text>
    </comment>
    <comment ref="D95" authorId="2" shapeId="0" xr:uid="{BD0493FC-989A-4A67-8C47-C96A705CF6E8}">
      <text>
        <r>
          <rPr>
            <b/>
            <sz val="9"/>
            <color indexed="81"/>
            <rFont val="Tahoma"/>
            <family val="2"/>
          </rPr>
          <t>Este dato aparecerá  luego de que en la atención esté Registrada en el box, en estado completada o en Atención / Registro Atención Individual. 
Se Registre el procedimiento:
"Toma de impresión de molde auditivo"</t>
        </r>
      </text>
    </comment>
    <comment ref="D96" authorId="2" shapeId="0" xr:uid="{51B77BA8-AC77-42D9-9ACA-8E355985C571}">
      <text>
        <r>
          <rPr>
            <b/>
            <sz val="9"/>
            <color indexed="81"/>
            <rFont val="Tahoma"/>
            <family val="2"/>
          </rPr>
          <t>Este dato aparecerá  luego de que en la atención esté Registrada en el box, en estado completada o en Atención / Registro Atención Individual. 
Se Registre el procedimiento:
"Rinomanometria"</t>
        </r>
      </text>
    </comment>
    <comment ref="C101" authorId="0" shapeId="0" xr:uid="{3DC735EF-5536-4E75-8CCE-2900FCBCFD4B}">
      <text>
        <r>
          <rPr>
            <sz val="11"/>
            <color theme="1"/>
            <rFont val="Calibri"/>
            <family val="2"/>
            <scheme val="minor"/>
          </rPr>
          <t xml:space="preserve">Este dato aparecerá  luego de que en la atención esté Registrada en el </t>
        </r>
        <r>
          <rPr>
            <b/>
            <sz val="11"/>
            <color theme="1"/>
            <rFont val="Calibri"/>
            <family val="2"/>
            <scheme val="minor"/>
          </rPr>
          <t>box</t>
        </r>
        <r>
          <rPr>
            <sz val="11"/>
            <color theme="1"/>
            <rFont val="Calibri"/>
            <family val="2"/>
            <scheme val="minor"/>
          </rPr>
          <t>, en estado completada o en</t>
        </r>
        <r>
          <rPr>
            <b/>
            <sz val="11"/>
            <color theme="1"/>
            <rFont val="Calibri"/>
            <family val="2"/>
            <scheme val="minor"/>
          </rPr>
          <t xml:space="preserve"> Atención / Registro Atención Individual.</t>
        </r>
        <r>
          <rPr>
            <sz val="11"/>
            <color theme="1"/>
            <rFont val="Calibri"/>
            <family val="2"/>
            <scheme val="minor"/>
          </rPr>
          <t xml:space="preserve"> 
Se Registre actividad: </t>
        </r>
        <r>
          <rPr>
            <b/>
            <sz val="11"/>
            <color theme="1"/>
            <rFont val="Calibri"/>
            <family val="2"/>
            <scheme val="minor"/>
          </rPr>
          <t>"Entrega de ayudas técnicas - Lentes  (Entregados) "</t>
        </r>
        <r>
          <rPr>
            <sz val="11"/>
            <color theme="1"/>
            <rFont val="Calibri"/>
            <family val="2"/>
            <scheme val="minor"/>
          </rPr>
          <t xml:space="preserve">
</t>
        </r>
      </text>
    </comment>
    <comment ref="C102" authorId="0" shapeId="0" xr:uid="{73AE7B89-5E98-46F3-BAEB-03BB8076D44B}">
      <text>
        <r>
          <rPr>
            <sz val="11"/>
            <color theme="1"/>
            <rFont val="Calibri"/>
            <family val="2"/>
            <scheme val="minor"/>
          </rPr>
          <t xml:space="preserve">Este dato aparecerá  luego de que en la atención esté Registrada en el </t>
        </r>
        <r>
          <rPr>
            <b/>
            <sz val="11"/>
            <color theme="1"/>
            <rFont val="Calibri"/>
            <family val="2"/>
            <scheme val="minor"/>
          </rPr>
          <t>box, en estado completada</t>
        </r>
        <r>
          <rPr>
            <sz val="11"/>
            <color theme="1"/>
            <rFont val="Calibri"/>
            <family val="2"/>
            <scheme val="minor"/>
          </rPr>
          <t xml:space="preserve"> o en </t>
        </r>
        <r>
          <rPr>
            <b/>
            <sz val="11"/>
            <color theme="1"/>
            <rFont val="Calibri"/>
            <family val="2"/>
            <scheme val="minor"/>
          </rPr>
          <t xml:space="preserve">Atención / Registro Atención Individual. </t>
        </r>
        <r>
          <rPr>
            <sz val="11"/>
            <color theme="1"/>
            <rFont val="Calibri"/>
            <family val="2"/>
            <scheme val="minor"/>
          </rPr>
          <t xml:space="preserve">
Se Registre actividad: </t>
        </r>
        <r>
          <rPr>
            <b/>
            <sz val="11"/>
            <color theme="1"/>
            <rFont val="Calibri"/>
            <family val="2"/>
            <scheme val="minor"/>
          </rPr>
          <t>"Entrega de ayudas técnicas - Audífonos (Entregados)"</t>
        </r>
        <r>
          <rPr>
            <sz val="11"/>
            <color theme="1"/>
            <rFont val="Calibri"/>
            <family val="2"/>
            <scheme val="minor"/>
          </rPr>
          <t xml:space="preserve">
</t>
        </r>
      </text>
    </comment>
    <comment ref="B105" authorId="2" shapeId="0" xr:uid="{5F94C6DF-B6F1-4BA0-B28F-B849B55E745F}">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"Intubación lagrimal"</t>
        </r>
      </text>
    </comment>
    <comment ref="B106" authorId="2" shapeId="0" xr:uid="{09418DD9-F0A6-4813-84BB-E1439F88424B}">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"Plastía de puntos lagrimales"</t>
        </r>
        <r>
          <rPr>
            <sz val="9"/>
            <color indexed="81"/>
            <rFont val="Tahoma"/>
            <family val="2"/>
          </rPr>
          <t xml:space="preserve">
</t>
        </r>
      </text>
    </comment>
    <comment ref="B107" authorId="2" shapeId="0" xr:uid="{26D3BF31-BEB0-4C82-B6E5-1C3CD9938062}">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vaciamiento y/o drenaje de "</t>
        </r>
      </text>
    </comment>
    <comment ref="B108" authorId="2" shapeId="0" xr:uid="{F804D6AA-97A1-4A09-85AA-8F1DB55C0B38}">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trat. quir. párpado o ceja"</t>
        </r>
      </text>
    </comment>
    <comment ref="B109" authorId="2" shapeId="0" xr:uid="{DCF1BC10-6024-4100-83E8-D5AD7397676C}">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"Biopsia de párpado y/o anexos (proc. aut.) "</t>
        </r>
      </text>
    </comment>
    <comment ref="B110" authorId="2" shapeId="0" xr:uid="{7EA1354F-A3E9-4900-AE4A-43C7F33F9766}">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"Blefarorrafia con blefarotomía posterior"</t>
        </r>
      </text>
    </comment>
    <comment ref="B111" authorId="2" shapeId="0" xr:uid="{2327824C-3E0D-4C52-9F7E-26A25A851E21}">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"Cantoplastía"</t>
        </r>
      </text>
    </comment>
    <comment ref="B112" authorId="2" shapeId="0" xr:uid="{7307EB5C-D312-4ADB-ABFD-2C04BC5A3D17}">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"Chalazión y otros tumores benignos"</t>
        </r>
      </text>
    </comment>
    <comment ref="B113" authorId="2" shapeId="0" xr:uid="{D946F0A5-E4BD-4B72-B529-9902FB3526E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"Xantelasma, trat. quir."</t>
        </r>
      </text>
    </comment>
    <comment ref="B114" authorId="2" shapeId="0" xr:uid="{D2C150A7-F888-4066-A9E6-454D0B3626CE}">
      <text>
        <r>
          <rPr>
            <sz val="9"/>
            <color indexed="81"/>
            <rFont val="Tahoma"/>
            <family val="2"/>
          </rPr>
          <t>Este dato aparecerá  luego de que en la atención esté Registrada en el box, en estado completada o en Atención / Registro Atención Individual. 
Se Registre el procedimiento:</t>
        </r>
        <r>
          <rPr>
            <b/>
            <sz val="9"/>
            <color indexed="81"/>
            <rFont val="Tahoma"/>
            <family val="2"/>
          </rPr>
          <t xml:space="preserve">
"Herida o dehiscencia de sutura de párpado, reparación"</t>
        </r>
      </text>
    </comment>
    <comment ref="B115" authorId="2" shapeId="0" xr:uid="{3EAA5DBF-1A4C-47CE-AA46-440AB5C8D3DC}">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"Sutura de herida o dehiscencia de la conjuntiva"</t>
        </r>
      </text>
    </comment>
    <comment ref="B116" authorId="2" shapeId="0" xr:uid="{604B85AC-B106-417C-B6FC-571043BA1EE6}">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"Pterigión y/o pseudopterigión o su recidiva, extirpación"</t>
        </r>
      </text>
    </comment>
    <comment ref="B117" authorId="2" shapeId="0" xr:uid="{1060E6C5-FCFF-48E0-BA35-7B4A7450EE98}">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"Extirpación de tumor benigno de la conjuntiva"</t>
        </r>
      </text>
    </comment>
    <comment ref="B118" authorId="2" shapeId="0" xr:uid="{E4830306-3766-4DB3-A754-A462AABC904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"Crioterapia y recesión conjuntival "</t>
        </r>
      </text>
    </comment>
    <comment ref="B119" authorId="2" shapeId="0" xr:uid="{9F69C037-03D7-4003-AFA6-D892BE686CEC}">
      <text>
        <r>
          <rPr>
            <sz val="9"/>
            <color indexed="81"/>
            <rFont val="Tahoma"/>
            <family val="2"/>
          </rPr>
          <t>Este dato aparecerá  luego de que en la atención esté Registrada en el box, en estado completada o en Atención / Registro Atención Individual.</t>
        </r>
        <r>
          <rPr>
            <b/>
            <sz val="9"/>
            <color indexed="81"/>
            <rFont val="Tahoma"/>
            <family val="2"/>
          </rPr>
          <t xml:space="preserve"> 
Se Registre el procedimiento:
"Extracción quir. de cuerpo extraño en cornea y/o esclera"</t>
        </r>
      </text>
    </comment>
    <comment ref="B120" authorId="2" shapeId="0" xr:uid="{0D428616-86AD-4461-9F13-8DEB5EC5ECF7}">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"Iridotomía"</t>
        </r>
        <r>
          <rPr>
            <sz val="9"/>
            <color indexed="81"/>
            <rFont val="Tahoma"/>
            <family val="2"/>
          </rPr>
          <t xml:space="preserve">
</t>
        </r>
      </text>
    </comment>
    <comment ref="B121" authorId="2" shapeId="0" xr:uid="{3CB7A255-92DC-4839-9C28-5522DC5ECDD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"Trabeculoplastía o iridoplastía"</t>
        </r>
      </text>
    </comment>
    <comment ref="A124" authorId="1" shapeId="0" xr:uid="{2980A07A-871A-4883-8840-C578AC53692B}">
      <text>
        <r>
          <rPr>
            <b/>
            <sz val="9"/>
            <color indexed="81"/>
            <rFont val="Tahoma"/>
            <family val="2"/>
          </rPr>
          <t xml:space="preserve">Regla de consistencia: </t>
        </r>
        <r>
          <rPr>
            <sz val="9"/>
            <color indexed="81"/>
            <rFont val="Tahoma"/>
            <family val="2"/>
          </rPr>
          <t xml:space="preserve">
R.1: Las imágenes subidas a las plataformas, en su totalidad, no pueden superar el número de retinografías realizadas.
R.2: El número de entrega de resultados fondo de ojo al usuario no debe exceder el número de retinografía
</t>
        </r>
      </text>
    </comment>
    <comment ref="D125" authorId="1" shapeId="0" xr:uid="{90223203-1CB5-43A9-8055-10FB18030C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INFORME POR MEDICO LICITADO"</t>
        </r>
        <r>
          <rPr>
            <sz val="9"/>
            <color indexed="81"/>
            <rFont val="Tahoma"/>
            <family val="2"/>
          </rPr>
          <t xml:space="preserve">
</t>
        </r>
      </text>
    </comment>
    <comment ref="E125" authorId="1" shapeId="0" xr:uid="{12D000B3-E6EF-4D8A-B541-CF3DF4E8B991}">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 
Se Registre la actividad
" INFORME POR MEDICO HD"</t>
        </r>
        <r>
          <rPr>
            <sz val="9"/>
            <color indexed="81"/>
            <rFont val="Tahoma"/>
            <family val="2"/>
          </rPr>
          <t xml:space="preserve">
</t>
        </r>
      </text>
    </comment>
    <comment ref="B126" authorId="1" shapeId="0" xr:uid="{24750EC1-C4D1-4B17-A4EF-FEAE8EA11123}">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t>
        </r>
        <r>
          <rPr>
            <b/>
            <sz val="9"/>
            <color indexed="81"/>
            <rFont val="Tahoma"/>
            <family val="2"/>
          </rPr>
          <t xml:space="preserve">Atención / Registro Atención Individual. 
</t>
        </r>
        <r>
          <rPr>
            <sz val="9"/>
            <color indexed="81"/>
            <rFont val="Tahoma"/>
            <family val="2"/>
          </rPr>
          <t xml:space="preserve">
Se Registre la actividad
</t>
        </r>
        <r>
          <rPr>
            <b/>
            <sz val="9"/>
            <color indexed="81"/>
            <rFont val="Tahoma"/>
            <family val="2"/>
          </rPr>
          <t>"Exploración vitreorretinal, ambos ojos (fondo de ojo) - Sin Alteracion"</t>
        </r>
        <r>
          <rPr>
            <sz val="9"/>
            <color indexed="81"/>
            <rFont val="Tahoma"/>
            <family val="2"/>
          </rPr>
          <t xml:space="preserve">
</t>
        </r>
      </text>
    </comment>
    <comment ref="B127" authorId="1" shapeId="0" xr:uid="{ADA6F330-2A4B-4724-B9FD-A84EC2C4DA8A}">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"Exploración vitreorretinal, ambos ojos (fondo de ojo) - Alterados"</t>
        </r>
        <r>
          <rPr>
            <sz val="9"/>
            <color indexed="81"/>
            <rFont val="Tahoma"/>
            <family val="2"/>
          </rPr>
          <t xml:space="preserve">
</t>
        </r>
      </text>
    </comment>
    <comment ref="B128" authorId="1" shapeId="0" xr:uid="{6DFE1A50-ADBC-419F-9C77-F38C82528D86}">
      <text>
        <r>
          <rPr>
            <sz val="9"/>
            <color indexed="81"/>
            <rFont val="Tahoma"/>
            <family val="2"/>
          </rPr>
          <t>Este dato aparecerá  luego de que en la atención esté Registrada en e</t>
        </r>
        <r>
          <rPr>
            <b/>
            <sz val="9"/>
            <color indexed="81"/>
            <rFont val="Tahoma"/>
            <family val="2"/>
          </rPr>
          <t>l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Se Registre el Actividad:
Retinografía, ambos ojos (fondo de ojo) - Imágenes capturadas
</t>
        </r>
        <r>
          <rPr>
            <sz val="9"/>
            <color indexed="81"/>
            <rFont val="Tahoma"/>
            <family val="2"/>
          </rPr>
          <t xml:space="preserve">
</t>
        </r>
      </text>
    </comment>
    <comment ref="B129" authorId="1" shapeId="0" xr:uid="{B0808378-DA0C-4372-9BA0-5C2286737E5B}">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xml:space="preserve">
Subidas a plataforma de tamizaje a hospital digital - Informes recibidos sin alteracion</t>
        </r>
        <r>
          <rPr>
            <sz val="9"/>
            <color indexed="81"/>
            <rFont val="Tahoma"/>
            <family val="2"/>
          </rPr>
          <t xml:space="preserve">
</t>
        </r>
      </text>
    </comment>
    <comment ref="B130" authorId="1" shapeId="0" xr:uid="{F68D72BA-FD31-4146-8D2F-8629FA25556F}">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tamizaje a hospital digital - Informes recibidos con sospecha de alteracion</t>
        </r>
      </text>
    </comment>
    <comment ref="B131" authorId="1" shapeId="0" xr:uid="{AFDEAC28-8E3A-46DF-90AB-A50CD20D1F4B}">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sin alteracion</t>
        </r>
        <r>
          <rPr>
            <sz val="9"/>
            <color indexed="81"/>
            <rFont val="Tahoma"/>
            <family val="2"/>
          </rPr>
          <t xml:space="preserve">
</t>
        </r>
      </text>
    </comment>
    <comment ref="B132" authorId="1" shapeId="0" xr:uid="{855EE37A-DD06-4F75-9F04-BB8B68EA2A9D}">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con sospecha de alteracion</t>
        </r>
        <r>
          <rPr>
            <sz val="9"/>
            <color indexed="81"/>
            <rFont val="Tahoma"/>
            <family val="2"/>
          </rPr>
          <t xml:space="preserve">
</t>
        </r>
      </text>
    </comment>
    <comment ref="B133" authorId="1" shapeId="0" xr:uid="{900633D5-737F-4535-9620-DD1186FF98C5}">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Entrega resultados fondo de ojo al usuario - presencial</t>
        </r>
        <r>
          <rPr>
            <sz val="9"/>
            <color indexed="81"/>
            <rFont val="Tahoma"/>
            <family val="2"/>
          </rPr>
          <t xml:space="preserve">
</t>
        </r>
      </text>
    </comment>
    <comment ref="B134" authorId="1" shapeId="0" xr:uid="{85159041-2D1B-4417-89BD-56A1806B9E08}">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Entrega resultados fondo de ojo al usuario - remoto</t>
        </r>
        <r>
          <rPr>
            <sz val="9"/>
            <color indexed="81"/>
            <rFont val="Tahoma"/>
            <family val="2"/>
          </rPr>
          <t xml:space="preserve">
</t>
        </r>
      </text>
    </comment>
    <comment ref="A136" authorId="1" shapeId="0" xr:uid="{DC21B9A1-2469-4F05-A82E-2B5EAFCB3B11}">
      <text>
        <r>
          <rPr>
            <b/>
            <i/>
            <sz val="9"/>
            <color indexed="81"/>
            <rFont val="Tahoma"/>
            <family val="2"/>
          </rPr>
          <t>Se debe registrar el total de actividades, el total de sesiones realizadas y el de usuarios beneficiados. Contempla las acciones de rehabilitación en materia otorrinolaringológica que no corresponden al REM A28</t>
        </r>
        <r>
          <rPr>
            <sz val="9"/>
            <color indexed="81"/>
            <rFont val="Tahoma"/>
            <family val="2"/>
          </rPr>
          <t xml:space="preserve">
</t>
        </r>
      </text>
    </comment>
    <comment ref="C137" authorId="1" shapeId="0" xr:uid="{967F8FBC-676F-405C-818E-5432C50618C6}">
      <text>
        <r>
          <rPr>
            <b/>
            <sz val="9"/>
            <color indexed="81"/>
            <rFont val="Tahoma"/>
            <family val="2"/>
          </rPr>
          <t>Se registra el número total de sesiones según profesional o equipo de salud que registra.</t>
        </r>
        <r>
          <rPr>
            <sz val="9"/>
            <color indexed="81"/>
            <rFont val="Tahoma"/>
            <family val="2"/>
          </rPr>
          <t xml:space="preserve">
</t>
        </r>
      </text>
    </comment>
    <comment ref="D137" authorId="1" shapeId="0" xr:uid="{200A0C2C-AE8B-4F57-AD19-F879F411B50E}">
      <text>
        <r>
          <rPr>
            <sz val="9"/>
            <color indexed="81"/>
            <rFont val="Tahoma"/>
            <family val="2"/>
          </rPr>
          <t xml:space="preserve">Este dato se contabiliza a tosos los Paciente fonasa en cualquiera de sus tramos </t>
        </r>
      </text>
    </comment>
    <comment ref="A138" authorId="1" shapeId="0" xr:uid="{39073C44-E9F2-4CBD-8849-B704355FFBB5}">
      <text>
        <r>
          <rPr>
            <sz val="9"/>
            <color indexed="81"/>
            <rFont val="Tahoma"/>
            <family val="2"/>
          </rPr>
          <t>Este dato aparecerá  luego de que en la atención esté Registrada en Módulo</t>
        </r>
        <r>
          <rPr>
            <b/>
            <sz val="9"/>
            <color indexed="81"/>
            <rFont val="Tahoma"/>
            <family val="2"/>
          </rPr>
          <t xml:space="preserve"> Box - Pacientes Citados</t>
        </r>
        <r>
          <rPr>
            <sz val="9"/>
            <color indexed="81"/>
            <rFont val="Tahoma"/>
            <family val="2"/>
          </rPr>
          <t>, en estado completada o</t>
        </r>
        <r>
          <rPr>
            <b/>
            <sz val="9"/>
            <color indexed="81"/>
            <rFont val="Tahoma"/>
            <family val="2"/>
          </rPr>
          <t xml:space="preserve"> en Atención </t>
        </r>
        <r>
          <rPr>
            <sz val="9"/>
            <color indexed="81"/>
            <rFont val="Tahoma"/>
            <family val="2"/>
          </rPr>
          <t xml:space="preserve">/ </t>
        </r>
        <r>
          <rPr>
            <b/>
            <sz val="9"/>
            <color indexed="81"/>
            <rFont val="Tahoma"/>
            <family val="2"/>
          </rPr>
          <t xml:space="preserve">Registro Atención Individual. 
</t>
        </r>
        <r>
          <rPr>
            <sz val="9"/>
            <color indexed="81"/>
            <rFont val="Tahoma"/>
            <family val="2"/>
          </rPr>
          <t>Se Registre la actividad</t>
        </r>
        <r>
          <rPr>
            <b/>
            <sz val="9"/>
            <color indexed="81"/>
            <rFont val="Tahoma"/>
            <family val="2"/>
          </rPr>
          <t xml:space="preserve">
"Sesiones rehabilitacion auditiva individual - UAPORRINO"</t>
        </r>
        <r>
          <rPr>
            <sz val="9"/>
            <color indexed="81"/>
            <rFont val="Tahoma"/>
            <family val="2"/>
          </rPr>
          <t xml:space="preserve">
</t>
        </r>
      </text>
    </comment>
    <comment ref="A139" authorId="1" shapeId="0" xr:uid="{D1AA6C72-AB57-4767-9F70-4D96951D7860}">
      <text>
        <r>
          <rPr>
            <sz val="9"/>
            <color indexed="81"/>
            <rFont val="Tahoma"/>
            <family val="2"/>
          </rPr>
          <t xml:space="preserve">Este dato aparecerá  luego de que en la atención esté Registrada en </t>
        </r>
        <r>
          <rPr>
            <b/>
            <sz val="9"/>
            <color indexed="81"/>
            <rFont val="Tahoma"/>
            <family val="2"/>
          </rPr>
          <t>Módulo Atención - Registro de Atención Grupal</t>
        </r>
        <r>
          <rPr>
            <sz val="9"/>
            <color indexed="81"/>
            <rFont val="Tahoma"/>
            <family val="2"/>
          </rPr>
          <t xml:space="preserve">
Se Registre la actividad</t>
        </r>
        <r>
          <rPr>
            <b/>
            <sz val="9"/>
            <color indexed="81"/>
            <rFont val="Tahoma"/>
            <family val="2"/>
          </rPr>
          <t xml:space="preserve">
"Sesiones rehabilitacion auditiva grupal - UAPORRINO"</t>
        </r>
        <r>
          <rPr>
            <sz val="9"/>
            <color indexed="81"/>
            <rFont val="Tahoma"/>
            <family val="2"/>
          </rPr>
          <t xml:space="preserve">
</t>
        </r>
      </text>
    </comment>
    <comment ref="A140" authorId="1" shapeId="0" xr:uid="{FD6070D2-B1FF-4E7F-9F92-025373EC06F5}">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"Evaluacion adherencia - UAPORRINO"</t>
        </r>
        <r>
          <rPr>
            <sz val="9"/>
            <color indexed="81"/>
            <rFont val="Tahoma"/>
            <family val="2"/>
          </rPr>
          <t xml:space="preserve">
</t>
        </r>
      </text>
    </comment>
    <comment ref="A141" authorId="1" shapeId="0" xr:uid="{8AE0D6FB-6B8A-4253-B5FB-383717772E86}">
      <text>
        <r>
          <rPr>
            <sz val="9"/>
            <color indexed="81"/>
            <rFont val="Tahoma"/>
            <family val="2"/>
          </rPr>
          <t xml:space="preserve">Este dato aparecerá  luego de que en la atención esté Registrada en Módulo Box - Pacientes Citados, en estado completada o en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"Seguimiento adherencia - UAPORRINO"</t>
        </r>
        <r>
          <rPr>
            <sz val="9"/>
            <color indexed="81"/>
            <rFont val="Tahoma"/>
            <family val="2"/>
          </rPr>
          <t xml:space="preserve">
</t>
        </r>
      </text>
    </comment>
    <comment ref="A142" authorId="1" shapeId="0" xr:uid="{9071B507-C6CE-46D2-99E7-0D3BA59CA3C5}">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de rehabilitación vestibular - UAPORRINO"</t>
        </r>
        <r>
          <rPr>
            <sz val="9"/>
            <color indexed="81"/>
            <rFont val="Tahoma"/>
            <family val="2"/>
          </rPr>
          <t xml:space="preserve">
</t>
        </r>
      </text>
    </comment>
    <comment ref="A143" authorId="1" shapeId="0" xr:uid="{A8ED62E9-7D35-46EF-A797-74AC95E8DC3E}">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rehabilitación deglución - UAPORRINO"</t>
        </r>
        <r>
          <rPr>
            <sz val="9"/>
            <color indexed="81"/>
            <rFont val="Tahoma"/>
            <family val="2"/>
          </rPr>
          <t xml:space="preserve">
</t>
        </r>
      </text>
    </comment>
    <comment ref="A145" authorId="1" shapeId="0" xr:uid="{8BD32DF4-A340-4B93-9A17-793076742212}">
      <text>
        <r>
          <rPr>
            <b/>
            <i/>
            <sz val="9"/>
            <color indexed="81"/>
            <rFont val="Tahoma"/>
            <family val="2"/>
          </rPr>
          <t>Se debe registrar el total de teleinterconsultas solicitadas y las respondidas, así como la información entregada al usuario, desagregadas por edad. También se debe registrar la modalidad de resolución de la tele interconsulta, pudiendo ser resuelta por medico institucional, de Hospital 
Digital u otro como compra de servicios, operativos, etc</t>
        </r>
        <r>
          <rPr>
            <sz val="9"/>
            <color indexed="81"/>
            <rFont val="Tahoma"/>
            <family val="2"/>
          </rPr>
          <t xml:space="preserve">
</t>
        </r>
      </text>
    </comment>
    <comment ref="K147" authorId="1" shapeId="0" xr:uid="{E297F39A-96F9-4E4A-9263-6E31C5B92917}">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"Médico interconsultor institucional"</t>
        </r>
      </text>
    </comment>
    <comment ref="L147" authorId="1" shapeId="0" xr:uid="{C0826D18-F2B5-4ED8-95D8-5582D9C24204}">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las siguiente actividad 
</t>
        </r>
        <r>
          <rPr>
            <b/>
            <sz val="9"/>
            <color indexed="81"/>
            <rFont val="Tahoma"/>
            <family val="2"/>
          </rPr>
          <t>"Médico interconsultor hospital digital"</t>
        </r>
        <r>
          <rPr>
            <sz val="9"/>
            <color indexed="81"/>
            <rFont val="Tahoma"/>
            <family val="2"/>
          </rPr>
          <t xml:space="preserve">
</t>
        </r>
      </text>
    </comment>
    <comment ref="M147" authorId="1" shapeId="0" xr:uid="{F208F087-15A2-4534-BA2E-85635CD701A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"Médico interconsultor otra"  </t>
        </r>
        <r>
          <rPr>
            <sz val="9"/>
            <color indexed="81"/>
            <rFont val="Tahoma"/>
            <family val="2"/>
          </rPr>
          <t xml:space="preserve">
</t>
        </r>
      </text>
    </comment>
    <comment ref="A148" authorId="1" shapeId="0" xr:uid="{1E3F79A8-FCAA-416E-8EA1-73752E62BCED}">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"Teleinterconsultas solicitadas" +
"Médico interconsultor institucional" y/o 
"Médico interconsultor hospital digital" y/o 
"Médico interconsultor otra"  </t>
        </r>
        <r>
          <rPr>
            <sz val="9"/>
            <color indexed="81"/>
            <rFont val="Tahoma"/>
            <family val="2"/>
          </rPr>
          <t xml:space="preserve">
</t>
        </r>
      </text>
    </comment>
    <comment ref="A149" authorId="1" shapeId="0" xr:uid="{67665F8A-B61D-489F-B4B1-42D205706AF2}">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"Teleinterconsultas respondidas" + 
"Médico interconsultor institucional" y/o 
"Médico interconsultor hospital digital" y/o 
"Médico interconsultor otra"  </t>
        </r>
        <r>
          <rPr>
            <sz val="9"/>
            <color indexed="81"/>
            <rFont val="Tahoma"/>
            <family val="2"/>
          </rPr>
          <t xml:space="preserve">
</t>
        </r>
      </text>
    </comment>
    <comment ref="A150" authorId="1" shapeId="0" xr:uid="{687B2B06-5F6A-4EB3-9FA7-E252A459A6B2}">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"Información entregada a usuario" + 
"Médico interconsultor institucional" y/o 
"Médico interconsultor hospital digital" y/o 
"Médico interconsultor otra"  </t>
        </r>
        <r>
          <rPr>
            <sz val="9"/>
            <color indexed="81"/>
            <rFont val="Tahoma"/>
            <family val="2"/>
          </rPr>
          <t xml:space="preserve">
</t>
        </r>
      </text>
    </comment>
    <comment ref="A152" authorId="1" shapeId="0" xr:uid="{4DDACD72-DE01-4738-AD52-CBDAD3CEB82D}">
      <text>
        <r>
          <rPr>
            <b/>
            <i/>
            <sz val="9"/>
            <color indexed="81"/>
            <rFont val="Tahoma"/>
            <family val="2"/>
          </rPr>
          <t>Corresponde registrar el total de consultas por especialista, exámenes de hormona foliculoestimulante en la sangre (FSH) y Ecografías transvaginales o transrectales informados en el marco de la atención integral de climaterio. 
Se deben incorporar al registro todas las mujeres en período de climaterio, incluidas las que presenten menopausia precoz. De esta manera, el examen se asocia a la atención de salud del climaterio en general, sin rango etario.</t>
        </r>
        <r>
          <rPr>
            <sz val="9"/>
            <color indexed="81"/>
            <rFont val="Tahoma"/>
            <family val="2"/>
          </rPr>
          <t xml:space="preserve">
</t>
        </r>
      </text>
    </comment>
    <comment ref="E154" authorId="1" shapeId="0" xr:uid="{82D7D51C-AF9B-4488-9F85-C526C1AA1054}">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presencial"</t>
        </r>
      </text>
    </comment>
    <comment ref="F154" authorId="1" shapeId="0" xr:uid="{7488EA4D-B17E-4FC1-A510-31AFBE7CAC6E}">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remota" </t>
        </r>
        <r>
          <rPr>
            <sz val="9"/>
            <color indexed="81"/>
            <rFont val="Tahoma"/>
            <family val="2"/>
          </rPr>
          <t xml:space="preserve">
</t>
        </r>
      </text>
    </comment>
    <comment ref="G155" authorId="1" shapeId="0" xr:uid="{F7526C62-62F7-4F32-A641-877FD9C128AD}">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
Se Registre las siguiente actividad:  </t>
        </r>
        <r>
          <rPr>
            <b/>
            <sz val="9"/>
            <color indexed="81"/>
            <rFont val="Tahoma"/>
            <family val="2"/>
          </rPr>
          <t xml:space="preserve">
"Compra servicios - presencial"
</t>
        </r>
        <r>
          <rPr>
            <sz val="9"/>
            <color indexed="81"/>
            <rFont val="Tahoma"/>
            <family val="2"/>
          </rPr>
          <t xml:space="preserve">
</t>
        </r>
      </text>
    </comment>
    <comment ref="H155" authorId="1" shapeId="0" xr:uid="{48CFB8E2-8951-4B41-8272-2508E8270FBD}">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"Compra servicios - remota" 
</t>
        </r>
        <r>
          <rPr>
            <sz val="9"/>
            <color indexed="81"/>
            <rFont val="Tahoma"/>
            <family val="2"/>
          </rPr>
          <t xml:space="preserve">
</t>
        </r>
      </text>
    </comment>
    <comment ref="A156" authorId="1" shapeId="0" xr:uid="{2B8A066E-E466-42A4-9E63-AD5AED14728A}">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"Consulta médica ginecológica en climaterio" + 
"Modalidad - presencial" y/o "Modalidad - remota" + 
"Compra servicios - presencial" y/o  Compra servicios - remota" </t>
        </r>
        <r>
          <rPr>
            <sz val="9"/>
            <color indexed="81"/>
            <rFont val="Tahoma"/>
            <family val="2"/>
          </rPr>
          <t xml:space="preserve">
</t>
        </r>
      </text>
    </comment>
    <comment ref="A157" authorId="1" shapeId="0" xr:uid="{C1231A72-B260-4E7B-B7FF-A0A7FFA81493}">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"Hormona foliculoestimulante en sangre" + 
"Modalidad - presencial" y/o "Modalidad - remota" + 
"Compra servicios - presencial" y/o  Compra servicios - remota" </t>
        </r>
        <r>
          <rPr>
            <sz val="9"/>
            <color indexed="81"/>
            <rFont val="Tahoma"/>
            <family val="2"/>
          </rPr>
          <t xml:space="preserve">
</t>
        </r>
      </text>
    </comment>
    <comment ref="A158" authorId="1" shapeId="0" xr:uid="{BA8FACCC-E61D-4FFC-99EE-353346FF00B7}">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"Ecografia transvaginal o transrectal" + 
"Modalidad - presencial" y/o "Modalidad - remota" + 
"Compra servicios - presencial" y/o  Compra servicios - remota"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9" authorId="0" shapeId="0" xr:uid="{3BA5E4B3-EDD9-47BC-B57C-9513AA74A04E}">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F9" authorId="0" shapeId="0" xr:uid="{D4D9019D-DE2E-4617-B9DF-D9FC6054954F}">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 authorId="0" shapeId="0" xr:uid="{9CA6FA32-D1AD-4DFB-8523-6AD5126446E7}">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3" authorId="0" shapeId="0" xr:uid="{A1D9B87A-58D8-44CA-BB2B-6B30301DB37C}">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4" authorId="0" shapeId="0" xr:uid="{3CED9A9A-D0FE-4A80-A16B-D441253DAB14}">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5" authorId="0" shapeId="0" xr:uid="{9C8388F5-2CAB-49F9-B15E-2620BDDECF28}">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6" authorId="0" shapeId="0" xr:uid="{F3210566-D4E9-41EF-B782-DC1CE6EE04B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7" authorId="0" shapeId="0" xr:uid="{52FE4E54-8F4D-440C-821B-2AC7DB5B511E}">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Registrado por </t>
        </r>
        <r>
          <rPr>
            <b/>
            <sz val="9"/>
            <color indexed="81"/>
            <rFont val="Tahoma"/>
            <family val="2"/>
          </rPr>
          <t>Estamento Técnico Paramédico</t>
        </r>
      </text>
    </comment>
    <comment ref="AG19" authorId="0" shapeId="0" xr:uid="{6ADD0BE5-336B-4200-9DC2-50AF7FD4A9E8}">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19" authorId="0" shapeId="0" xr:uid="{6D560EB0-AD2C-4170-B4EB-18C26E746D4D}">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1" authorId="0" shapeId="0" xr:uid="{7FFC12AD-A3EF-410D-8F65-69AA115FF022}">
      <text>
        <r>
          <rPr>
            <b/>
            <sz val="9"/>
            <color indexed="81"/>
            <rFont val="Tahoma"/>
            <family val="2"/>
          </rPr>
          <t>La suma de los EMP por estado nutricional de la sección B debe ser igual al total de los EMP realizados por profesional de la sección A.</t>
        </r>
      </text>
    </comment>
    <comment ref="B22" authorId="0" shapeId="0" xr:uid="{79F3FCC1-08D0-468D-91AB-03ACE2C473A6}">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Normal,</t>
        </r>
        <r>
          <rPr>
            <sz val="9"/>
            <color indexed="81"/>
            <rFont val="Tahoma"/>
            <family val="2"/>
          </rPr>
          <t xml:space="preserv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3" authorId="0" shapeId="0" xr:uid="{E0B130FE-80A7-46DA-9C9B-D2D3713AAE83}">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bajo 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4" authorId="0" shapeId="0" xr:uid="{9669CAEC-66F3-4615-9A56-5B9AEA4DB29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sobrepeso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5" authorId="0" shapeId="0" xr:uid="{144ACEE0-221F-4A2F-88CA-3F9AF14E27C3}">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obesos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G27" authorId="0" shapeId="0" xr:uid="{2105340B-F7C4-47A3-9571-3D121C02AE83}">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27" authorId="0" shapeId="0" xr:uid="{3C2BC0EB-9E17-49CE-A3D0-FFE16E4159D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9" authorId="0" shapeId="0" xr:uid="{B4B91B97-3827-48D0-9578-072693AC5002}">
      <text>
        <r>
          <rPr>
            <sz val="9"/>
            <color indexed="81"/>
            <rFont val="Tahoma"/>
            <family val="2"/>
          </rPr>
          <t xml:space="preserve">
Este dato aparecerá luego que en la atención registrada en el</t>
        </r>
        <r>
          <rPr>
            <b/>
            <sz val="9"/>
            <color indexed="81"/>
            <rFont val="Tahoma"/>
            <family val="2"/>
          </rPr>
          <t xml:space="preserve"> Módulo BOX - Pacientes Citados o en Agregar Documentos a una atención</t>
        </r>
        <r>
          <rPr>
            <sz val="9"/>
            <color indexed="81"/>
            <rFont val="Tahoma"/>
            <family val="2"/>
          </rPr>
          <t xml:space="preserve">, Registrada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 xml:space="preserve">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 xml:space="preserve">Fecha de Vigencia y fecha próximo control.
</t>
        </r>
        <r>
          <rPr>
            <sz val="9"/>
            <color indexed="81"/>
            <rFont val="Tahoma"/>
            <family val="2"/>
          </rPr>
          <t xml:space="preserve"> 
 Registrar  el campo </t>
        </r>
        <r>
          <rPr>
            <b/>
            <sz val="9"/>
            <color indexed="81"/>
            <rFont val="Tahoma"/>
            <family val="2"/>
          </rPr>
          <t>EMPA- ¿Usted fuma?</t>
        </r>
        <r>
          <rPr>
            <sz val="9"/>
            <color indexed="81"/>
            <rFont val="Tahoma"/>
            <family val="2"/>
          </rPr>
          <t xml:space="preserve"> ingrese el Valor </t>
        </r>
        <r>
          <rPr>
            <b/>
            <sz val="9"/>
            <color indexed="81"/>
            <rFont val="Tahoma"/>
            <family val="2"/>
          </rPr>
          <t>Si.</t>
        </r>
        <r>
          <rPr>
            <sz val="9"/>
            <color indexed="81"/>
            <rFont val="Tahoma"/>
            <family val="2"/>
          </rPr>
          <t xml:space="preserve"> 
</t>
        </r>
      </text>
    </comment>
    <comment ref="B30" authorId="0" shapeId="0" xr:uid="{E359BB52-F288-40E8-96A3-E3D7BC0627F2}">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En el Formulario</t>
        </r>
        <r>
          <rPr>
            <b/>
            <sz val="9"/>
            <color indexed="81"/>
            <rFont val="Tahoma"/>
            <family val="2"/>
          </rPr>
          <t xml:space="preserve"> </t>
        </r>
        <r>
          <rPr>
            <sz val="9"/>
            <color indexed="81"/>
            <rFont val="Tahoma"/>
            <family val="2"/>
          </rPr>
          <t>clinico "</t>
        </r>
        <r>
          <rPr>
            <b/>
            <sz val="9"/>
            <color indexed="81"/>
            <rFont val="Tahoma"/>
            <family val="2"/>
          </rPr>
          <t xml:space="preserve">EMP - Examen de Medicina Preventiva" </t>
        </r>
        <r>
          <rPr>
            <sz val="9"/>
            <color indexed="81"/>
            <rFont val="Tahoma"/>
            <family val="2"/>
          </rPr>
          <t xml:space="preserve"> se registre en el campo Estado del examen,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Presion Arterial (mmHg</t>
        </r>
        <r>
          <rPr>
            <sz val="9"/>
            <color indexed="81"/>
            <rFont val="Tahoma"/>
            <family val="2"/>
          </rPr>
          <t>) el valor medido en la Toma de Presión (Dependiendo de los valores registrados, las preguntas:</t>
        </r>
        <r>
          <rPr>
            <b/>
            <sz val="9"/>
            <color indexed="81"/>
            <rFont val="Tahoma"/>
            <family val="2"/>
          </rPr>
          <t xml:space="preserve"> "Presión Arterial Sistólica ¿Es mayor o igual a 140 mmHG?</t>
        </r>
        <r>
          <rPr>
            <sz val="9"/>
            <color indexed="81"/>
            <rFont val="Tahoma"/>
            <family val="2"/>
          </rPr>
          <t>" y "</t>
        </r>
        <r>
          <rPr>
            <b/>
            <sz val="9"/>
            <color indexed="81"/>
            <rFont val="Tahoma"/>
            <family val="2"/>
          </rPr>
          <t>Presión Arterial Diastólica ¿Es mayor o igual a 90 mmHg</t>
        </r>
        <r>
          <rPr>
            <sz val="9"/>
            <color indexed="81"/>
            <rFont val="Tahoma"/>
            <family val="2"/>
          </rPr>
          <t xml:space="preserve">?" se contestarán automáticamente).
</t>
        </r>
      </text>
    </comment>
    <comment ref="AG32" authorId="0" shapeId="0" xr:uid="{11CD5D87-E566-414A-AB28-BCAB7BFB0462}">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32" authorId="0" shapeId="0" xr:uid="{EFBF41CC-A107-47D6-BDAE-E521034CB09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34" authorId="0" shapeId="0" xr:uid="{9AC9EDC1-A819-43C2-AD0B-1D405C1BF497}">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 xml:space="preserve">"EMP - Examen de Medicina Preventiva" </t>
        </r>
        <r>
          <rPr>
            <sz val="9"/>
            <color indexed="81"/>
            <rFont val="Tahoma"/>
            <family val="2"/>
          </rPr>
          <t xml:space="preserve"> se registre en el campo</t>
        </r>
        <r>
          <rPr>
            <b/>
            <sz val="9"/>
            <color indexed="81"/>
            <rFont val="Tahoma"/>
            <family val="2"/>
          </rPr>
          <t xml:space="preserve"> Estado del examen, el valor:
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 debe contar con la</t>
        </r>
        <r>
          <rPr>
            <b/>
            <sz val="9"/>
            <color indexed="81"/>
            <rFont val="Tahoma"/>
            <family val="2"/>
          </rPr>
          <t xml:space="preserve"> Calificación Nutricional Según IMC, </t>
        </r>
        <r>
          <rPr>
            <sz val="9"/>
            <color indexed="81"/>
            <rFont val="Tahoma"/>
            <family val="2"/>
          </rPr>
          <t xml:space="preserve">debe tener registrada la </t>
        </r>
        <r>
          <rPr>
            <b/>
            <sz val="9"/>
            <color indexed="81"/>
            <rFont val="Tahoma"/>
            <family val="2"/>
          </rPr>
          <t>Fecha de Vigencia y fecha próximo control.</t>
        </r>
        <r>
          <rPr>
            <sz val="9"/>
            <color indexed="81"/>
            <rFont val="Tahoma"/>
            <family val="2"/>
          </rPr>
          <t xml:space="preserve">
Se debe registrar en el campo </t>
        </r>
        <r>
          <rPr>
            <b/>
            <sz val="9"/>
            <color indexed="81"/>
            <rFont val="Tahoma"/>
            <family val="2"/>
          </rPr>
          <t xml:space="preserve">Resultado de glicemia (mg/dl) </t>
        </r>
        <r>
          <rPr>
            <sz val="9"/>
            <color indexed="81"/>
            <rFont val="Tahoma"/>
            <family val="2"/>
          </rPr>
          <t>el valor medido en la toma de glicemia (Dependiendo de los valores registrados, las preguntas: "</t>
        </r>
        <r>
          <rPr>
            <b/>
            <sz val="9"/>
            <color indexed="81"/>
            <rFont val="Tahoma"/>
            <family val="2"/>
          </rPr>
          <t>Glicemia en ayunas entre 100 y 125 mg/dl"</t>
        </r>
        <r>
          <rPr>
            <sz val="9"/>
            <color indexed="81"/>
            <rFont val="Tahoma"/>
            <family val="2"/>
          </rPr>
          <t xml:space="preserve"> y </t>
        </r>
        <r>
          <rPr>
            <b/>
            <sz val="9"/>
            <color indexed="81"/>
            <rFont val="Tahoma"/>
            <family val="2"/>
          </rPr>
          <t>"Glicemia en ayunas mayor o = a 126 mg/dl"</t>
        </r>
        <r>
          <rPr>
            <sz val="9"/>
            <color indexed="81"/>
            <rFont val="Tahoma"/>
            <family val="2"/>
          </rPr>
          <t xml:space="preserve"> se contestarán automáticamente).
</t>
        </r>
        <r>
          <rPr>
            <b/>
            <sz val="9"/>
            <color indexed="81"/>
            <rFont val="Tahoma"/>
            <family val="2"/>
          </rPr>
          <t xml:space="preserve">
NOTA: Corresponde a las personas que presentan una Glicemia en ayuno entre 100 y 199 mg/dl, según el examen de laboratorio realizado</t>
        </r>
      </text>
    </comment>
    <comment ref="B35" authorId="0" shapeId="0" xr:uid="{DF5307B9-96AD-4671-ADAD-B8DECFAC0A4E}">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campo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t>
        </r>
        <r>
          <rPr>
            <sz val="9"/>
            <color indexed="81"/>
            <rFont val="Tahoma"/>
            <family val="2"/>
          </rPr>
          <t xml:space="preserve">o-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Colesterol Total (mg/dl)</t>
        </r>
        <r>
          <rPr>
            <sz val="9"/>
            <color indexed="81"/>
            <rFont val="Tahoma"/>
            <family val="2"/>
          </rPr>
          <t xml:space="preserve"> el valor medido en la toma de colesterol (Dependiendo de los valores registrados, las preguntas: "</t>
        </r>
        <r>
          <rPr>
            <b/>
            <sz val="9"/>
            <color indexed="81"/>
            <rFont val="Tahoma"/>
            <family val="2"/>
          </rPr>
          <t>Esta entre 200-239 mg/dl"</t>
        </r>
        <r>
          <rPr>
            <sz val="9"/>
            <color indexed="81"/>
            <rFont val="Tahoma"/>
            <family val="2"/>
          </rPr>
          <t xml:space="preserve"> y</t>
        </r>
        <r>
          <rPr>
            <b/>
            <sz val="9"/>
            <color indexed="81"/>
            <rFont val="Tahoma"/>
            <family val="2"/>
          </rPr>
          <t xml:space="preserve"> "Es mayor o = 240 mg/dl"</t>
        </r>
        <r>
          <rPr>
            <sz val="9"/>
            <color indexed="81"/>
            <rFont val="Tahoma"/>
            <family val="2"/>
          </rPr>
          <t xml:space="preserve"> se contestarán automáticamente).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Autor</author>
    <author>Miguel Angel Rozas Bustamante</author>
  </authors>
  <commentList>
    <comment ref="A14" authorId="0" shapeId="0" xr:uid="{32C802FD-2FE4-4D76-9ACD-57EF119F6301}">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F14" authorId="1" shapeId="0" xr:uid="{0F270D3A-07DB-47EA-89F2-481B8F0579D4}">
      <text>
        <r>
          <rPr>
            <sz val="9"/>
            <color indexed="81"/>
            <rFont val="Tahoma"/>
            <family val="2"/>
          </rPr>
          <t>Este dato aparecerá  luego de que en la atención  registrada en Módulo Box - Pacientes Citados o en Módulo Atención - Atención Individual el profesional registre lo siguiente:</t>
        </r>
        <r>
          <rPr>
            <b/>
            <sz val="9"/>
            <color indexed="81"/>
            <rFont val="Tahoma"/>
            <family val="2"/>
          </rPr>
          <t xml:space="preserve">
Se registre la Actividad:
Telemedicina Especialidad - Solicitada Desde APS o Nivel Secundario</t>
        </r>
        <r>
          <rPr>
            <sz val="9"/>
            <color indexed="81"/>
            <rFont val="Tahoma"/>
            <family val="2"/>
          </rPr>
          <t xml:space="preserve">
Además el Médico Tratante del centro de salud de origen, debe registrar su Actividad correspondiente a su producción del REM A04 o A07</t>
        </r>
      </text>
    </comment>
    <comment ref="A18" authorId="0" shapeId="0" xr:uid="{7BFE14EB-421B-4611-9534-CA075460497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19" authorId="0" shapeId="0" xr:uid="{B1ECAEBC-B7A2-42D8-AB61-49EE5715482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t>
        </r>
      </text>
    </comment>
    <comment ref="A20" authorId="0" shapeId="0" xr:uid="{61F7950E-7265-4C03-932B-E011224EAA4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t>
        </r>
      </text>
    </comment>
    <comment ref="A21" authorId="0" shapeId="0" xr:uid="{DBFDCB47-5074-4867-BB10-733E574ECD8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Infantil</t>
        </r>
        <r>
          <rPr>
            <sz val="9"/>
            <color indexed="81"/>
            <rFont val="Tahoma"/>
            <family val="2"/>
          </rPr>
          <t xml:space="preserve">
</t>
        </r>
      </text>
    </comment>
    <comment ref="A22" authorId="0" shapeId="0" xr:uid="{B78CF76B-69A1-47EE-A5AD-C6121B1FC57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ó Broncopulmonar adulto</t>
        </r>
        <r>
          <rPr>
            <sz val="9"/>
            <color indexed="81"/>
            <rFont val="Tahoma"/>
            <family val="2"/>
          </rPr>
          <t xml:space="preserve">
</t>
        </r>
      </text>
    </comment>
    <comment ref="A23" authorId="0" shapeId="0" xr:uid="{AFF40196-E1D4-4A6B-8AA8-7140CB122FA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Infantil</t>
        </r>
        <r>
          <rPr>
            <sz val="9"/>
            <color indexed="81"/>
            <rFont val="Tahoma"/>
            <family val="2"/>
          </rPr>
          <t xml:space="preserve">
</t>
        </r>
      </text>
    </comment>
    <comment ref="A24" authorId="0" shapeId="0" xr:uid="{DA95ED40-8599-4389-8CB5-BC303429486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ó Cardiología Adulto</t>
        </r>
        <r>
          <rPr>
            <sz val="9"/>
            <color indexed="81"/>
            <rFont val="Tahoma"/>
            <family val="2"/>
          </rPr>
          <t xml:space="preserve">
</t>
        </r>
      </text>
    </comment>
    <comment ref="A25" authorId="0" shapeId="0" xr:uid="{B0EC6C47-D16E-4A28-A8DA-AA68037D3A7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Infantil</t>
        </r>
        <r>
          <rPr>
            <sz val="9"/>
            <color indexed="81"/>
            <rFont val="Tahoma"/>
            <family val="2"/>
          </rPr>
          <t xml:space="preserve">
</t>
        </r>
      </text>
    </comment>
    <comment ref="A26" authorId="0" shapeId="0" xr:uid="{6D412695-BC52-41A1-9344-92C466AE348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ó Endocrinología Adulto</t>
        </r>
        <r>
          <rPr>
            <sz val="9"/>
            <color indexed="81"/>
            <rFont val="Tahoma"/>
            <family val="2"/>
          </rPr>
          <t xml:space="preserve">
</t>
        </r>
      </text>
    </comment>
    <comment ref="A27" authorId="0" shapeId="0" xr:uid="{27223B2C-A2C8-4678-A96D-BAD3BE139563}">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Infantil</t>
        </r>
        <r>
          <rPr>
            <sz val="9"/>
            <color indexed="81"/>
            <rFont val="Tahoma"/>
            <family val="2"/>
          </rPr>
          <t xml:space="preserve">
</t>
        </r>
      </text>
    </comment>
    <comment ref="A28" authorId="0" shapeId="0" xr:uid="{490F0BFC-B5B3-4251-A852-9AA11C4004E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ó Gastroenterología Adulto</t>
        </r>
        <r>
          <rPr>
            <sz val="9"/>
            <color indexed="81"/>
            <rFont val="Tahoma"/>
            <family val="2"/>
          </rPr>
          <t xml:space="preserve">
</t>
        </r>
      </text>
    </comment>
    <comment ref="A29" authorId="0" shapeId="0" xr:uid="{7482CC9B-9006-4D04-B085-F8BBB4A2CCC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Genética</t>
        </r>
        <r>
          <rPr>
            <sz val="9"/>
            <color indexed="81"/>
            <rFont val="Tahoma"/>
            <family val="2"/>
          </rPr>
          <t xml:space="preserve">
</t>
        </r>
      </text>
    </comment>
    <comment ref="A30" authorId="0" shapeId="0" xr:uid="{0B7E84DB-8DF4-4A6A-A80F-295E68C8608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Oncológica</t>
        </r>
        <r>
          <rPr>
            <sz val="9"/>
            <color indexed="81"/>
            <rFont val="Tahoma"/>
            <family val="2"/>
          </rPr>
          <t xml:space="preserve">
</t>
        </r>
      </text>
    </comment>
    <comment ref="A31" authorId="0" shapeId="0" xr:uid="{ECCDEE7B-A4AF-4550-B0F7-89C18856EF4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ó Hematología Adulto</t>
        </r>
        <r>
          <rPr>
            <sz val="9"/>
            <color indexed="81"/>
            <rFont val="Tahoma"/>
            <family val="2"/>
          </rPr>
          <t xml:space="preserve">
</t>
        </r>
      </text>
    </comment>
    <comment ref="A32" authorId="0" shapeId="0" xr:uid="{ED68A697-1A3F-4EEC-ACB6-87AD45E852C1}">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Infantil</t>
        </r>
        <r>
          <rPr>
            <sz val="9"/>
            <color indexed="81"/>
            <rFont val="Tahoma"/>
            <family val="2"/>
          </rPr>
          <t xml:space="preserve">
</t>
        </r>
      </text>
    </comment>
    <comment ref="A33" authorId="0" shapeId="0" xr:uid="{5D113C13-8B84-45CE-B65C-325E2778889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ó Nefrología Adulto</t>
        </r>
        <r>
          <rPr>
            <sz val="9"/>
            <color indexed="81"/>
            <rFont val="Tahoma"/>
            <family val="2"/>
          </rPr>
          <t xml:space="preserve">
</t>
        </r>
      </text>
    </comment>
    <comment ref="A34" authorId="0" shapeId="0" xr:uid="{34CFEAF3-5A0B-4E6E-8AD2-106A19A9607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t>
        </r>
        <r>
          <rPr>
            <sz val="9"/>
            <color indexed="81"/>
            <rFont val="Tahoma"/>
            <family val="2"/>
          </rPr>
          <t xml:space="preserve"> </t>
        </r>
        <r>
          <rPr>
            <b/>
            <sz val="9"/>
            <color indexed="81"/>
            <rFont val="Tahoma"/>
            <family val="2"/>
          </rPr>
          <t>Infantil</t>
        </r>
        <r>
          <rPr>
            <sz val="9"/>
            <color indexed="81"/>
            <rFont val="Tahoma"/>
            <family val="2"/>
          </rPr>
          <t xml:space="preserve">
</t>
        </r>
      </text>
    </comment>
    <comment ref="A35" authorId="0" shapeId="0" xr:uid="{2CBE8432-4DF3-4675-8984-A4C2DB494946}">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 ó Nutrición Adulto</t>
        </r>
        <r>
          <rPr>
            <sz val="9"/>
            <color indexed="81"/>
            <rFont val="Tahoma"/>
            <family val="2"/>
          </rPr>
          <t xml:space="preserve">
</t>
        </r>
      </text>
    </comment>
    <comment ref="A36" authorId="0" shapeId="0" xr:uid="{A720161E-FB96-49C4-85B8-403F16748E6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37" authorId="0" shapeId="0" xr:uid="{FE50A343-7DFC-4B99-92A6-C7AA2194075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38" authorId="0" shapeId="0" xr:uid="{9BE43F3B-2A1A-410D-B721-81BB84986CC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t>
        </r>
      </text>
    </comment>
    <comment ref="A39" authorId="0" shapeId="0" xr:uid="{89B47392-4736-46F4-9073-0036701070B3}">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Infantil</t>
        </r>
        <r>
          <rPr>
            <sz val="9"/>
            <color indexed="81"/>
            <rFont val="Tahoma"/>
            <family val="2"/>
          </rPr>
          <t xml:space="preserve">
</t>
        </r>
      </text>
    </comment>
    <comment ref="A40" authorId="0" shapeId="0" xr:uid="{8515B90E-D627-4CC2-9A17-CC8B78F6E08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ó Infectología Adulto</t>
        </r>
        <r>
          <rPr>
            <sz val="9"/>
            <color indexed="81"/>
            <rFont val="Tahoma"/>
            <family val="2"/>
          </rPr>
          <t xml:space="preserve">
</t>
        </r>
      </text>
    </comment>
    <comment ref="A41" authorId="0" shapeId="0" xr:uid="{96D9C838-8901-40D1-8598-C4DAFCB509C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t>
        </r>
      </text>
    </comment>
    <comment ref="A42" authorId="0" shapeId="0" xr:uid="{261587AD-1BD0-45EC-97C5-63185F5E03E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t>
        </r>
      </text>
    </comment>
    <comment ref="A43" authorId="0" shapeId="0" xr:uid="{308A8608-E33D-4FBD-B141-1ED5EA2F54CF}">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Infantil</t>
        </r>
        <r>
          <rPr>
            <sz val="9"/>
            <color indexed="81"/>
            <rFont val="Tahoma"/>
            <family val="2"/>
          </rPr>
          <t xml:space="preserve">
</t>
        </r>
      </text>
    </comment>
    <comment ref="A44" authorId="0" shapeId="0" xr:uid="{12AC73B9-E22A-4FA2-804E-9DA85B3941E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ó Medicina Física Y Rehabilitación Adulto</t>
        </r>
        <r>
          <rPr>
            <sz val="9"/>
            <color indexed="81"/>
            <rFont val="Tahoma"/>
            <family val="2"/>
          </rPr>
          <t xml:space="preserve">
</t>
        </r>
      </text>
    </comment>
    <comment ref="A45" authorId="0" shapeId="0" xr:uid="{366A23BC-66AF-4070-9B73-1B3F7B1F74B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Infantil</t>
        </r>
        <r>
          <rPr>
            <sz val="9"/>
            <color indexed="81"/>
            <rFont val="Tahoma"/>
            <family val="2"/>
          </rPr>
          <t xml:space="preserve">
</t>
        </r>
      </text>
    </comment>
    <comment ref="A46" authorId="0" shapeId="0" xr:uid="{42FBDE14-439C-4A8E-A30D-EB864EF0BA0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ó Neurología Adulto</t>
        </r>
        <r>
          <rPr>
            <sz val="9"/>
            <color indexed="81"/>
            <rFont val="Tahoma"/>
            <family val="2"/>
          </rPr>
          <t xml:space="preserve">
</t>
        </r>
      </text>
    </comment>
    <comment ref="A47" authorId="0" shapeId="0" xr:uid="{BA89B07F-29C0-45DA-AA63-56A7AE8D681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Oncología</t>
        </r>
      </text>
    </comment>
    <comment ref="A48" authorId="0" shapeId="0" xr:uid="{46B0AFB3-608C-4349-AB58-C7C92CF51BF8}">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Infantil</t>
        </r>
        <r>
          <rPr>
            <sz val="9"/>
            <color indexed="81"/>
            <rFont val="Tahoma"/>
            <family val="2"/>
          </rPr>
          <t xml:space="preserve">
</t>
        </r>
      </text>
    </comment>
    <comment ref="A49" authorId="0" shapeId="0" xr:uid="{7152C0B0-530A-4312-9601-B483A52B0F0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ó Psiquiatría Adulto</t>
        </r>
        <r>
          <rPr>
            <sz val="9"/>
            <color indexed="81"/>
            <rFont val="Tahoma"/>
            <family val="2"/>
          </rPr>
          <t xml:space="preserve">
</t>
        </r>
      </text>
    </comment>
    <comment ref="A50" authorId="0" shapeId="0" xr:uid="{77E02B8B-95E8-48BA-A7B3-13C548E188E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Infantil</t>
        </r>
        <r>
          <rPr>
            <sz val="9"/>
            <color indexed="81"/>
            <rFont val="Tahoma"/>
            <family val="2"/>
          </rPr>
          <t xml:space="preserve">
</t>
        </r>
      </text>
    </comment>
    <comment ref="A51" authorId="0" shapeId="0" xr:uid="{EF412EE6-4F45-48A4-8C4E-91B93088D8C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ó Cirugía Adulto</t>
        </r>
        <r>
          <rPr>
            <sz val="9"/>
            <color indexed="81"/>
            <rFont val="Tahoma"/>
            <family val="2"/>
          </rPr>
          <t xml:space="preserve">
</t>
        </r>
      </text>
    </comment>
    <comment ref="A52" authorId="0" shapeId="0" xr:uid="{33067ADA-A170-4291-A92D-A53EA3DC6606}">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t>
        </r>
        <r>
          <rPr>
            <sz val="9"/>
            <color indexed="81"/>
            <rFont val="Tahoma"/>
            <family val="2"/>
          </rPr>
          <t xml:space="preserve">
</t>
        </r>
      </text>
    </comment>
    <comment ref="A53" authorId="0" shapeId="0" xr:uid="{676BD57E-DF92-4352-86A9-756459DC5C0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Cabeza Y Cuello </t>
        </r>
        <r>
          <rPr>
            <sz val="9"/>
            <color indexed="81"/>
            <rFont val="Tahoma"/>
            <family val="2"/>
          </rPr>
          <t xml:space="preserve">y/o </t>
        </r>
        <r>
          <rPr>
            <b/>
            <sz val="9"/>
            <color indexed="81"/>
            <rFont val="Tahoma"/>
            <family val="2"/>
          </rPr>
          <t>Cirugía Maxilo Facial</t>
        </r>
        <r>
          <rPr>
            <sz val="9"/>
            <color indexed="81"/>
            <rFont val="Tahoma"/>
            <family val="2"/>
          </rPr>
          <t xml:space="preserve">
</t>
        </r>
      </text>
    </comment>
    <comment ref="A54" authorId="0" shapeId="0" xr:uid="{596E27CB-484D-4CD9-913B-0125A7D8C90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Infantil</t>
        </r>
        <r>
          <rPr>
            <sz val="9"/>
            <color indexed="81"/>
            <rFont val="Tahoma"/>
            <family val="2"/>
          </rPr>
          <t xml:space="preserve">
</t>
        </r>
      </text>
    </comment>
    <comment ref="A55" authorId="0" shapeId="0" xr:uid="{E6E2B26E-5EF5-45FF-B83A-485028607006}">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Adulto</t>
        </r>
        <r>
          <rPr>
            <sz val="9"/>
            <color indexed="81"/>
            <rFont val="Tahoma"/>
            <family val="2"/>
          </rPr>
          <t xml:space="preserve">
</t>
        </r>
      </text>
    </comment>
    <comment ref="A56" authorId="0" shapeId="0" xr:uid="{8D711DE6-FF65-46D1-A3E1-1A54D384B10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57" authorId="0" shapeId="0" xr:uid="{E4FC0BF3-E88F-4256-8B25-8BED59B87191}">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t>
        </r>
      </text>
    </comment>
    <comment ref="A58" authorId="0" shapeId="0" xr:uid="{C72E4C34-5530-4CAD-B234-5C9CA74CBD89}">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t>
        </r>
      </text>
    </comment>
    <comment ref="A59" authorId="0" shapeId="0" xr:uid="{66C48753-4E8F-4640-9D21-FBBFF92748C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t>
        </r>
      </text>
    </comment>
    <comment ref="A60" authorId="0" shapeId="0" xr:uid="{535E31F1-69ED-451E-B00D-0C677974657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t>
        </r>
      </text>
    </comment>
    <comment ref="A61" authorId="0" shapeId="0" xr:uid="{B72087C9-1157-41DF-B664-4F20027228A1}">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t>
        </r>
      </text>
    </comment>
    <comment ref="A62" authorId="0" shapeId="0" xr:uid="{61037ADD-1A17-4231-859B-4442586713E4}">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t>
        </r>
      </text>
    </comment>
    <comment ref="A63" authorId="0" shapeId="0" xr:uid="{97EF4AEF-5432-45DC-8CC7-1FEB1EA4FC81}">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Infantil</t>
        </r>
        <r>
          <rPr>
            <sz val="9"/>
            <color indexed="81"/>
            <rFont val="Tahoma"/>
            <family val="2"/>
          </rPr>
          <t xml:space="preserve">
</t>
        </r>
      </text>
    </comment>
    <comment ref="A64" authorId="0" shapeId="0" xr:uid="{D2B143FB-D923-4CFD-98B0-5F62BEE8EE6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ó Ginecología Adulto</t>
        </r>
        <r>
          <rPr>
            <sz val="9"/>
            <color indexed="81"/>
            <rFont val="Tahoma"/>
            <family val="2"/>
          </rPr>
          <t xml:space="preserve">
</t>
        </r>
      </text>
    </comment>
    <comment ref="A65" authorId="0" shapeId="0" xr:uid="{3F01CC8D-D393-46A1-B1D5-3FBADD0DD54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t>
        </r>
      </text>
    </comment>
    <comment ref="A66" authorId="0" shapeId="0" xr:uid="{6CC52329-6490-498D-A0A2-2C321EF0417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t>
        </r>
      </text>
    </comment>
    <comment ref="A67" authorId="0" shapeId="0" xr:uid="{CC9E0C71-02FE-4D42-B4A9-40A881BE21B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Infantil</t>
        </r>
        <r>
          <rPr>
            <sz val="9"/>
            <color indexed="81"/>
            <rFont val="Tahoma"/>
            <family val="2"/>
          </rPr>
          <t xml:space="preserve">
</t>
        </r>
      </text>
    </comment>
    <comment ref="A68" authorId="0" shapeId="0" xr:uid="{E1BDCAE5-6820-4DEB-82B3-ADD67635515B}">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ó Traumatología y Ortopedia Adulto</t>
        </r>
        <r>
          <rPr>
            <sz val="9"/>
            <color indexed="81"/>
            <rFont val="Tahoma"/>
            <family val="2"/>
          </rPr>
          <t xml:space="preserve">
</t>
        </r>
      </text>
    </comment>
    <comment ref="A69" authorId="0" shapeId="0" xr:uid="{7D5F0B7E-0A3C-429D-93F5-0CF3A165F062}">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Infantil</t>
        </r>
        <r>
          <rPr>
            <sz val="9"/>
            <color indexed="81"/>
            <rFont val="Tahoma"/>
            <family val="2"/>
          </rPr>
          <t xml:space="preserve">
</t>
        </r>
      </text>
    </comment>
    <comment ref="A70" authorId="0" shapeId="0" xr:uid="{9AB3BABD-222D-49DF-81FD-DB6559028E55}">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ó Urología Adulto</t>
        </r>
        <r>
          <rPr>
            <sz val="9"/>
            <color indexed="81"/>
            <rFont val="Tahoma"/>
            <family val="2"/>
          </rPr>
          <t xml:space="preserve">
</t>
        </r>
      </text>
    </comment>
    <comment ref="A71" authorId="0" shapeId="0" xr:uid="{2CEAE71D-3E3F-4E95-87AD-FA14DEE6383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Infantil</t>
        </r>
        <r>
          <rPr>
            <sz val="9"/>
            <color indexed="81"/>
            <rFont val="Tahoma"/>
            <family val="2"/>
          </rPr>
          <t xml:space="preserve">
</t>
        </r>
      </text>
    </comment>
    <comment ref="A72" authorId="0" shapeId="0" xr:uid="{BAFB7457-8F36-480E-9792-F97A98B81F4C}">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t>
        </r>
      </text>
    </comment>
    <comment ref="A73" authorId="0" shapeId="0" xr:uid="{79DA1A43-1533-4D9C-A850-812616D9BD9D}">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t>
        </r>
      </text>
    </comment>
    <comment ref="A74" authorId="0" shapeId="0" xr:uid="{792E5D16-D5D0-4AE5-93D6-755BF1304E1A}">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Diabetes</t>
        </r>
        <r>
          <rPr>
            <sz val="9"/>
            <color indexed="81"/>
            <rFont val="Tahoma"/>
            <family val="2"/>
          </rPr>
          <t xml:space="preserve">
</t>
        </r>
      </text>
    </comment>
    <comment ref="A75" authorId="0" shapeId="0" xr:uid="{6346F358-0CAD-469F-B2BC-6C470083E511}">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t>
        </r>
      </text>
    </comment>
    <comment ref="A76" authorId="0" shapeId="0" xr:uid="{34E28A64-FC80-4F19-8028-28D59CA87027}">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t>
        </r>
      </text>
    </comment>
    <comment ref="A77" authorId="0" shapeId="0" xr:uid="{60E6EFB8-5C14-4EEE-BEFC-AE403956071E}">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t>
        </r>
      </text>
    </comment>
    <comment ref="A82" authorId="0" shapeId="0" xr:uid="{548AD2F2-1ED8-4554-89F8-AE5C0961D8EF}">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CONSULTA URGENCIA OTROS
</t>
        </r>
      </text>
    </comment>
    <comment ref="A83" authorId="0" shapeId="0" xr:uid="{D4516FE1-1A8F-4499-8401-54DDCF092E8C}">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ACCIDENTE CEREBRO VASCULAR (ACV)
</t>
        </r>
        <r>
          <rPr>
            <b/>
            <sz val="9"/>
            <color indexed="81"/>
            <rFont val="Tahoma"/>
            <family val="2"/>
          </rPr>
          <t xml:space="preserve">
</t>
        </r>
      </text>
    </comment>
    <comment ref="A84" authorId="0" shapeId="0" xr:uid="{89847870-E3BB-4975-B5C0-BF9D1FE4765E}">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QUEMADOS
</t>
        </r>
      </text>
    </comment>
    <comment ref="A91" authorId="0" shapeId="0" xr:uid="{5F29FF92-D97C-4C01-B063-1BF1C0AFEB19}">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Teleinforme Ecografía Obstetrica
</t>
        </r>
        <r>
          <rPr>
            <b/>
            <sz val="9"/>
            <color indexed="81"/>
            <rFont val="Tahoma"/>
            <family val="2"/>
          </rPr>
          <t xml:space="preserve">
</t>
        </r>
        <r>
          <rPr>
            <sz val="9"/>
            <color indexed="81"/>
            <rFont val="Tahoma"/>
            <family val="2"/>
          </rPr>
          <t xml:space="preserve">
Tipo de Establecimiento
Cesfam,Cgu,Cgr,Crs,Cdt,Psr,Cosam, Cecosf, Hospital Comunitario</t>
        </r>
        <r>
          <rPr>
            <b/>
            <sz val="9"/>
            <color indexed="81"/>
            <rFont val="Tahoma"/>
            <family val="2"/>
          </rPr>
          <t xml:space="preserve">
</t>
        </r>
      </text>
    </comment>
    <comment ref="A92" authorId="0" shapeId="0" xr:uid="{A19D6750-C917-461F-BF75-E20F959042E3}">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Electrocardiograma
</t>
        </r>
        <r>
          <rPr>
            <sz val="9"/>
            <color indexed="81"/>
            <rFont val="Tahoma"/>
            <family val="2"/>
          </rPr>
          <t xml:space="preserve">
Tipo de Establecimiento
Cesfam,Cgu,Cgr,Crs,Cdt,Psr,Cosam, Cecosf, Hospital Comunitario</t>
        </r>
      </text>
    </comment>
    <comment ref="A93" authorId="0" shapeId="0" xr:uid="{6472A3FC-3C2E-4107-98BE-4E8E54FAE7E4}">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Electroencefalograma</t>
        </r>
        <r>
          <rPr>
            <sz val="9"/>
            <color indexed="81"/>
            <rFont val="Tahoma"/>
            <family val="2"/>
          </rPr>
          <t xml:space="preserve">
Tipo de Establecimiento
Cesfam,Cgu,Cgr,Crs,Cdt,Psr,Cosam, Cecosf, Hospital Comunitario</t>
        </r>
      </text>
    </comment>
    <comment ref="A94" authorId="0" shapeId="0" xr:uid="{DF8351F0-6BE4-4CD3-928E-B95EB654922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Espirometría</t>
        </r>
        <r>
          <rPr>
            <sz val="9"/>
            <color indexed="81"/>
            <rFont val="Tahoma"/>
            <family val="2"/>
          </rPr>
          <t xml:space="preserve">
Tipo de Establecimiento
Cesfam,Cgu,Cgr,Crs,Cdt,Psr,Cosam, Cecosf, Hospital Comunitario</t>
        </r>
      </text>
    </comment>
    <comment ref="A95" authorId="0" shapeId="0" xr:uid="{E2847057-4848-48BE-8F70-ED5E79962422}">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Fondo de Ojo</t>
        </r>
        <r>
          <rPr>
            <sz val="9"/>
            <color indexed="81"/>
            <rFont val="Tahoma"/>
            <family val="2"/>
          </rPr>
          <t xml:space="preserve">
Tipo de Establecimiento
Cesfam,Cgu,Cgr,Crs,Cdt,Psr,Cosam, Cecosf, Hospital Comunitario</t>
        </r>
      </text>
    </comment>
    <comment ref="A96" authorId="0" shapeId="0" xr:uid="{EDD057F4-7729-4665-A5C6-C2497E46E33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Holter de Presión Arterial</t>
        </r>
        <r>
          <rPr>
            <sz val="9"/>
            <color indexed="81"/>
            <rFont val="Tahoma"/>
            <family val="2"/>
          </rPr>
          <t xml:space="preserve">
Tipo de Establecimiento
Cesfam,Cgu,Cgr,Crs,Cdt,Psr,Cosam, Cecosf, Hospital Comunitario</t>
        </r>
      </text>
    </comment>
    <comment ref="A97" authorId="0" shapeId="0" xr:uid="{A95DBD27-538B-4D0E-814A-FA9B60892B2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Test de Esfuerzo
</t>
        </r>
        <r>
          <rPr>
            <sz val="9"/>
            <color indexed="81"/>
            <rFont val="Tahoma"/>
            <family val="2"/>
          </rPr>
          <t xml:space="preserve">
Tipo de Establecimiento
Cesfam,Cgu,Cgr,Crs,Cdt,Psr,Cosam, Cecosf, Hospital Comunitario</t>
        </r>
      </text>
    </comment>
    <comment ref="A98" authorId="0" shapeId="0" xr:uid="{F08C1762-B6A9-423C-81D2-A4D2F57FF32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Radiografía Simple
</t>
        </r>
        <r>
          <rPr>
            <sz val="9"/>
            <color indexed="81"/>
            <rFont val="Tahoma"/>
            <family val="2"/>
          </rPr>
          <t xml:space="preserve">
Tipo de Establecimiento
Cesfam,Cgu,Cgr,Crs,Cdt,Psr,Cosam, Cecosf, Hospital Comunitario</t>
        </r>
      </text>
    </comment>
    <comment ref="A99" authorId="0" shapeId="0" xr:uid="{D7F906BC-98A3-4678-8D7E-125BAC9EDF64}">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Radiografía Dental</t>
        </r>
        <r>
          <rPr>
            <sz val="9"/>
            <color indexed="81"/>
            <rFont val="Tahoma"/>
            <family val="2"/>
          </rPr>
          <t xml:space="preserve">
Tipo de Establecimiento
Cesfam,Cgu,Cgr,Crs,Cdt,Psr,Cosam, Cecosf, Hospital Comunitario</t>
        </r>
      </text>
    </comment>
    <comment ref="A102" authorId="0" shapeId="0" xr:uid="{E50FF3ED-A65F-40B2-AF48-90FCC0973D5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Ecografía Abdominal
</t>
        </r>
        <r>
          <rPr>
            <sz val="9"/>
            <color indexed="81"/>
            <rFont val="Tahoma"/>
            <family val="2"/>
          </rPr>
          <t xml:space="preserve">
Tipo de Establecimiento
Cesfam,Cgu,Cgr,Crs,Cdt,Psr,Cosam, Cecosf, Hospital Comunitario</t>
        </r>
      </text>
    </comment>
    <comment ref="A103" authorId="0" shapeId="0" xr:uid="{363007D6-DBFD-4F52-B198-F2498F5E3B72}">
      <text>
        <r>
          <rPr>
            <sz val="9"/>
            <color indexed="81"/>
            <rFont val="Tahoma"/>
            <family val="2"/>
          </rPr>
          <t xml:space="preserve">
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Mamografía
</t>
        </r>
        <r>
          <rPr>
            <sz val="9"/>
            <color indexed="81"/>
            <rFont val="Tahoma"/>
            <family val="2"/>
          </rPr>
          <t xml:space="preserve">
Tipo de Establecimiento
Cesfam,Cgu,Cgr,Crs,Cdt,Psr,Cosam, Cecosf, Hospital Comunitario</t>
        </r>
      </text>
    </comment>
    <comment ref="A105" authorId="0" shapeId="0" xr:uid="{E83EB516-B90D-42A0-B073-C4099F006892}">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9" authorId="0" shapeId="0" xr:uid="{B9FDB8C1-C3FA-49F9-92B5-D96B45E7B01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Bucal</t>
        </r>
        <r>
          <rPr>
            <sz val="9"/>
            <color indexed="81"/>
            <rFont val="Tahoma"/>
            <family val="2"/>
          </rPr>
          <t xml:space="preserve">
Tipo de Establecimiento
Cesfam,Cgu,Cgr,Crs,Cdt,Psr,Cosam, Cecosf, Hospital Comunitario</t>
        </r>
      </text>
    </comment>
    <comment ref="A110" authorId="0" shapeId="0" xr:uid="{12B0798B-BE3D-4875-8E80-55BC768007B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y Traumatología Maxilofacial</t>
        </r>
        <r>
          <rPr>
            <sz val="9"/>
            <color indexed="81"/>
            <rFont val="Tahoma"/>
            <family val="2"/>
          </rPr>
          <t xml:space="preserve">
Tipo de Establecimiento
Cesfam,Cgu,Cgr,Crs,Cdt,Psr,Cosam, Cecosf, Hospital Comunitario</t>
        </r>
      </text>
    </comment>
    <comment ref="A111" authorId="0" shapeId="0" xr:uid="{0F1AEAE7-EA2E-4F54-8965-0A35764998E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Endodoncia</t>
        </r>
        <r>
          <rPr>
            <sz val="9"/>
            <color indexed="81"/>
            <rFont val="Tahoma"/>
            <family val="2"/>
          </rPr>
          <t xml:space="preserve">
Tipo de Establecimiento
Cesfam,Cgu,Cgr,Crs,Cdt,Psr,Cosam, Cecosf, Hospital Comunitario</t>
        </r>
      </text>
    </comment>
    <comment ref="A112" authorId="0" shapeId="0" xr:uid="{6B86688D-F25A-4BF0-AC60-AFFD78760CD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Odontopediatría</t>
        </r>
        <r>
          <rPr>
            <sz val="9"/>
            <color indexed="81"/>
            <rFont val="Tahoma"/>
            <family val="2"/>
          </rPr>
          <t xml:space="preserve">
Tipo de Establecimiento
Cesfam,Cgu,Cgr,Crs,Cdt,Psr,Cosam, Cecosf, Hospital Comunitario</t>
        </r>
      </text>
    </comment>
    <comment ref="A113" authorId="0" shapeId="0" xr:uid="{D3954AAA-8215-4370-BFE0-5C3F003C88D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Ortodoncia y Ortopedia Dento Maxilofacial</t>
        </r>
        <r>
          <rPr>
            <sz val="9"/>
            <color indexed="81"/>
            <rFont val="Tahoma"/>
            <family val="2"/>
          </rPr>
          <t xml:space="preserve">
Tipo de Establecimiento
Cesfam,Cgu,Cgr,Crs,Cdt,Psr,Cosam, Cecosf, Hospital Comunitario</t>
        </r>
      </text>
    </comment>
    <comment ref="A114" authorId="0" shapeId="0" xr:uid="{ACD10264-9890-4DF0-8234-AA02863535DE}">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Periodoncia</t>
        </r>
        <r>
          <rPr>
            <sz val="9"/>
            <color indexed="81"/>
            <rFont val="Tahoma"/>
            <family val="2"/>
          </rPr>
          <t xml:space="preserve">
Tipo de Establecimiento
Cesfam,Cgu,Cgr,Crs,Cdt,Psr,Cosam, Cecosf, Hospital Comunitario</t>
        </r>
      </text>
    </comment>
    <comment ref="A115" authorId="0" shapeId="0" xr:uid="{3459EB4A-3A7D-4199-8FCC-36241CC5931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Fija</t>
        </r>
        <r>
          <rPr>
            <sz val="9"/>
            <color indexed="81"/>
            <rFont val="Tahoma"/>
            <family val="2"/>
          </rPr>
          <t xml:space="preserve">
Tipo de Establecimiento
Cesfam,Cgu,Cgr,Crs,Cdt,Psr,Cosam, Cecosf, Hospital Comunitario</t>
        </r>
      </text>
    </comment>
    <comment ref="A116" authorId="0" shapeId="0" xr:uid="{BBC12C7E-1141-4808-89EA-7CBCCE1D98F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Removible</t>
        </r>
        <r>
          <rPr>
            <sz val="9"/>
            <color indexed="81"/>
            <rFont val="Tahoma"/>
            <family val="2"/>
          </rPr>
          <t xml:space="preserve">
Tipo de Establecimiento
Cesfam,Cgu,Cgr,Crs,Cdt,Psr,Cosam, Cecosf, Hospital Comunitario</t>
        </r>
      </text>
    </comment>
    <comment ref="A117" authorId="0" shapeId="0" xr:uid="{40275885-D5D0-49A7-B7B1-BB447F95E6AA}">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Implantología Buco Maxilofacial</t>
        </r>
        <r>
          <rPr>
            <sz val="9"/>
            <color indexed="81"/>
            <rFont val="Tahoma"/>
            <family val="2"/>
          </rPr>
          <t xml:space="preserve">
Tipo de Establecimiento
Cesfam,Cgu,Cgr,Crs,Cdt,Psr,Cosam, Cecosf, Hospital Comunitario</t>
        </r>
      </text>
    </comment>
    <comment ref="A118" authorId="0" shapeId="0" xr:uid="{C8B61858-709C-4F2B-8E61-E59173BB828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Patología Oral</t>
        </r>
        <r>
          <rPr>
            <sz val="9"/>
            <color indexed="81"/>
            <rFont val="Tahoma"/>
            <family val="2"/>
          </rPr>
          <t xml:space="preserve">
Tipo de Establecimiento
Cesfam,Cgu,Cgr,Crs,Cdt,Psr,Cosam, Cecosf, Hospital Comunitario</t>
        </r>
      </text>
    </comment>
    <comment ref="A119" authorId="0" shapeId="0" xr:uid="{DD21FEE3-207B-48AC-B6A9-6DC9856D1C2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Trastornos Temporomandibulares y Dolor Orofacial</t>
        </r>
        <r>
          <rPr>
            <sz val="9"/>
            <color indexed="81"/>
            <rFont val="Tahoma"/>
            <family val="2"/>
          </rPr>
          <t xml:space="preserve">
Tipo de Establecimiento
Cesfam,Cgu,Cgr,Crs,Cdt,Psr,Cosam, Cecosf, Hospital Comunitario</t>
        </r>
      </text>
    </comment>
    <comment ref="A126" authorId="0" shapeId="0" xr:uid="{27DE77A3-EBBE-4A39-B85D-E6A9C80B781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ECOCARDIOGRAMA </t>
        </r>
        <r>
          <rPr>
            <sz val="9"/>
            <color indexed="81"/>
            <rFont val="Tahoma"/>
            <family val="2"/>
          </rPr>
          <t xml:space="preserve">
</t>
        </r>
      </text>
    </comment>
    <comment ref="A127" authorId="0" shapeId="0" xr:uid="{4C35ED12-2EDD-4167-986C-2099F38AE71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DE URGENCIA INFARTO CEREBRAL (ACV)</t>
        </r>
        <r>
          <rPr>
            <sz val="9"/>
            <color indexed="81"/>
            <rFont val="Tahoma"/>
            <family val="2"/>
          </rPr>
          <t xml:space="preserve">
</t>
        </r>
      </text>
    </comment>
    <comment ref="A128" authorId="0" shapeId="0" xr:uid="{83EC3802-C8CC-47AE-BAAF-BFD476A008B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INTRACORONARIA (IAM)</t>
        </r>
        <r>
          <rPr>
            <sz val="9"/>
            <color indexed="81"/>
            <rFont val="Tahoma"/>
            <family val="2"/>
          </rPr>
          <t xml:space="preserve">
</t>
        </r>
      </text>
    </comment>
    <comment ref="A129" authorId="0" shapeId="0" xr:uid="{E5A36571-66E5-4FCA-8C25-B2FA8FF80B61}">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ECOGRAFÍA GINECO-OBSTÉTRICA</t>
        </r>
        <r>
          <rPr>
            <sz val="9"/>
            <color indexed="81"/>
            <rFont val="Tahoma"/>
            <family val="2"/>
          </rPr>
          <t xml:space="preserve">
</t>
        </r>
      </text>
    </comment>
    <comment ref="A135" authorId="0" shapeId="0" xr:uid="{06963647-1B7E-436F-ABCF-0D2A792001D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 ONCOLÓGICO </t>
        </r>
        <r>
          <rPr>
            <sz val="9"/>
            <color indexed="81"/>
            <rFont val="Tahoma"/>
            <family val="2"/>
          </rPr>
          <t xml:space="preserve">
</t>
        </r>
      </text>
    </comment>
    <comment ref="A136" authorId="0" shapeId="0" xr:uid="{1534FF11-143E-4819-86D5-A3C956A1FFA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CUIDADOS PALIATIVOS ONCOLÓGICO</t>
        </r>
        <r>
          <rPr>
            <sz val="9"/>
            <color indexed="81"/>
            <rFont val="Tahoma"/>
            <family val="2"/>
          </rPr>
          <t xml:space="preserve">
</t>
        </r>
      </text>
    </comment>
    <comment ref="A137" authorId="0" shapeId="0" xr:uid="{D262CD49-9554-4197-A7E0-BDE90AE1CC2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TELECOMITE DE ESPECIALIDAD </t>
        </r>
        <r>
          <rPr>
            <sz val="9"/>
            <color indexed="81"/>
            <rFont val="Tahoma"/>
            <family val="2"/>
          </rPr>
          <t xml:space="preserve"> </t>
        </r>
        <r>
          <rPr>
            <b/>
            <sz val="9"/>
            <color indexed="81"/>
            <rFont val="Tahoma"/>
            <family val="2"/>
          </rPr>
          <t>CUIDADOS PALIATIVOS NO ONCOLÓGICO UNIVERSALES</t>
        </r>
        <r>
          <rPr>
            <sz val="9"/>
            <color indexed="81"/>
            <rFont val="Tahoma"/>
            <family val="2"/>
          </rPr>
          <t xml:space="preserve">
</t>
        </r>
      </text>
    </comment>
    <comment ref="A138" authorId="0" shapeId="0" xr:uid="{EBE151C8-6A6F-4C56-AB54-56A2F130D15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VIH</t>
        </r>
        <r>
          <rPr>
            <sz val="9"/>
            <color indexed="81"/>
            <rFont val="Tahoma"/>
            <family val="2"/>
          </rPr>
          <t xml:space="preserve">
</t>
        </r>
      </text>
    </comment>
    <comment ref="A139" authorId="0" shapeId="0" xr:uid="{971F7C5C-1218-45CB-AAAD-081B5BAF73C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UNIDAD DE PACIENTE CRÍTICO</t>
        </r>
        <r>
          <rPr>
            <sz val="9"/>
            <color indexed="81"/>
            <rFont val="Tahoma"/>
            <family val="2"/>
          </rPr>
          <t xml:space="preserve">
</t>
        </r>
      </text>
    </comment>
    <comment ref="A140" authorId="0" shapeId="0" xr:uid="{DDCA39CF-38FA-4FCD-8F59-544D0D6E673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OTROS </t>
        </r>
        <r>
          <rPr>
            <sz val="9"/>
            <color indexed="81"/>
            <rFont val="Tahoma"/>
            <family val="2"/>
          </rPr>
          <t xml:space="preserve">
</t>
        </r>
      </text>
    </comment>
    <comment ref="A145" authorId="0" shapeId="0" xr:uid="{BFE1C12A-5038-456B-8C60-2EDEBCEB9EF3}">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TRATAMIENTO ANTICOAGULANTE ORAL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Autor</author>
    <author>Priscilla Acuña</author>
    <author>Carolina Velasquez Ordonez</author>
  </authors>
  <commentList>
    <comment ref="AN10" authorId="0" shapeId="0" xr:uid="{26781487-74B0-41B0-A3F8-A6ED642BD2C0}">
      <text>
        <r>
          <rPr>
            <sz val="9"/>
            <color indexed="81"/>
            <rFont val="Tahoma"/>
            <family val="2"/>
          </rPr>
          <t xml:space="preserve">
Se contabilizará cuando el 
Profesional o Técnico: 
adicional a su consulta pertiente, registre algun Tipo de medicina complementaria o práctica de bienestar de la salud, idetificados en esta seccion</t>
        </r>
      </text>
    </comment>
    <comment ref="AO10" authorId="0" shapeId="0" xr:uid="{FF81E294-0385-4224-B7DC-F75C34A41A45}">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AP10" authorId="0" shapeId="0" xr:uid="{6676C8B5-4501-4881-980C-4F309893554F}">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AQ10" authorId="0" shapeId="0" xr:uid="{29B2F4F4-5880-4FB5-8FEC-91671EC4ECDB}">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AR10" authorId="1" shapeId="0" xr:uid="{6247E9A2-1401-4962-B71B-613157EA7E3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0" authorId="0" shapeId="0" xr:uid="{AA2C6AC8-6287-4B7C-ABE8-0FDC8ED6ED22}">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siguentes actividades: </t>
        </r>
        <r>
          <rPr>
            <b/>
            <sz val="9"/>
            <color indexed="81"/>
            <rFont val="Tahoma"/>
            <family val="2"/>
          </rPr>
          <t xml:space="preserve">
"Ingreso Tipo de medicina complementaria o práctica de bienestar de la salud Pacientes"
</t>
        </r>
        <r>
          <rPr>
            <sz val="9"/>
            <color indexed="81"/>
            <rFont val="Tahoma"/>
            <family val="2"/>
          </rPr>
          <t xml:space="preserve">
</t>
        </r>
        <r>
          <rPr>
            <b/>
            <sz val="9"/>
            <color indexed="81"/>
            <rFont val="Tahoma"/>
            <family val="2"/>
          </rPr>
          <t>"Ingreso Tipo de medicina complementaria o práctica de bienestar de la salud Familiares / Cuidadores de los pacientes"
"Ingreso Tipo de medicina complementaria o práctica de bienestar de la salud Funcionarios"</t>
        </r>
      </text>
    </comment>
    <comment ref="AT10" authorId="0" shapeId="0" xr:uid="{3D74C777-2A45-4E08-B92F-3A0F2275C73C}">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siguentes actividades:</t>
        </r>
        <r>
          <rPr>
            <b/>
            <sz val="9"/>
            <color indexed="81"/>
            <rFont val="Tahoma"/>
            <family val="2"/>
          </rPr>
          <t xml:space="preserve">
"Control Tipo de medicina complementaria o práctica de bienestar de la salud Pacientes"
"Control Tipo de medicina complementaria o práctica de bienestar de la salud Familiares / Cuidadores de los pacientes"
"Control Tipo de medicina complementaria o práctica de bienestar de la salud Funcionarios"
</t>
        </r>
      </text>
    </comment>
    <comment ref="AU10" authorId="0" shapeId="0" xr:uid="{6A0DC8C3-6FAC-49FE-8533-A0ADA8DBA827}">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AV10" authorId="0" shapeId="0" xr:uid="{F3F8F1DD-D9B2-4BB6-A8B7-24099D655178}">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AW10" authorId="0" shapeId="0" xr:uid="{699AD8E3-D474-4F3A-AA40-5ACE76168C49}">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C13" authorId="0" shapeId="0" xr:uid="{187767B1-11A4-4326-AED4-D78188580737}">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t>
        </r>
        <r>
          <rPr>
            <b/>
            <sz val="9"/>
            <color indexed="81"/>
            <rFont val="Tahoma"/>
            <family val="2"/>
          </rPr>
          <t xml:space="preserve">
</t>
        </r>
        <r>
          <rPr>
            <sz val="9"/>
            <color indexed="81"/>
            <rFont val="Tahoma"/>
            <family val="2"/>
          </rPr>
          <t>la</t>
        </r>
        <r>
          <rPr>
            <b/>
            <sz val="9"/>
            <color indexed="81"/>
            <rFont val="Tahoma"/>
            <family val="2"/>
          </rPr>
          <t xml:space="preserve"> actividad: "Acupuntura"</t>
        </r>
      </text>
    </comment>
    <comment ref="C14" authorId="0" shapeId="0" xr:uid="{8CB2D1B0-EF54-44D4-A5DD-E544DEAD5573}">
      <text>
        <r>
          <rPr>
            <sz val="9"/>
            <color indexed="81"/>
            <rFont val="Tahoma"/>
            <family val="2"/>
          </rPr>
          <t>Este dato aparecerá  luego que el</t>
        </r>
        <r>
          <rPr>
            <b/>
            <sz val="9"/>
            <color indexed="81"/>
            <rFont val="Tahoma"/>
            <family val="2"/>
          </rPr>
          <t xml:space="preserve"> Profesional o Técnico </t>
        </r>
        <r>
          <rPr>
            <sz val="9"/>
            <color indexed="81"/>
            <rFont val="Tahoma"/>
            <family val="2"/>
          </rPr>
          <t xml:space="preserve">
registre en box o en atención individual 
la actividad: "</t>
        </r>
        <r>
          <rPr>
            <b/>
            <sz val="9"/>
            <color indexed="81"/>
            <rFont val="Tahoma"/>
            <family val="2"/>
          </rPr>
          <t>Homeopatia"</t>
        </r>
      </text>
    </comment>
    <comment ref="C15" authorId="0" shapeId="0" xr:uid="{D18716ED-E33A-47C4-B7E1-838508A23111}">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la actividad: "</t>
        </r>
        <r>
          <rPr>
            <b/>
            <sz val="9"/>
            <color indexed="81"/>
            <rFont val="Tahoma"/>
            <family val="2"/>
          </rPr>
          <t>Naturopatia"</t>
        </r>
        <r>
          <rPr>
            <sz val="9"/>
            <color indexed="81"/>
            <rFont val="Tahoma"/>
            <family val="2"/>
          </rPr>
          <t xml:space="preserve">
</t>
        </r>
      </text>
    </comment>
    <comment ref="C16" authorId="0" shapeId="0" xr:uid="{D278DBE8-E309-4324-8172-2B7782F0C572}">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"Apiterapia"</t>
        </r>
        <r>
          <rPr>
            <sz val="9"/>
            <color indexed="81"/>
            <rFont val="Tahoma"/>
            <family val="2"/>
          </rPr>
          <t xml:space="preserve">
</t>
        </r>
      </text>
    </comment>
    <comment ref="C17" authorId="0" shapeId="0" xr:uid="{7819A3D5-8AF2-4DF9-A25D-90C1941072E8}">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"Aurículoterapia"</t>
        </r>
        <r>
          <rPr>
            <sz val="9"/>
            <color indexed="81"/>
            <rFont val="Tahoma"/>
            <family val="2"/>
          </rPr>
          <t xml:space="preserve">
</t>
        </r>
      </text>
    </comment>
    <comment ref="C18" authorId="0" shapeId="0" xr:uid="{871E506C-2C4A-4913-B386-E6E522D0DD24}">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"Biomagnetismo"</t>
        </r>
        <r>
          <rPr>
            <sz val="9"/>
            <color indexed="81"/>
            <rFont val="Tahoma"/>
            <family val="2"/>
          </rPr>
          <t xml:space="preserve">
</t>
        </r>
      </text>
    </comment>
    <comment ref="C19" authorId="0" shapeId="0" xr:uid="{39519FC8-EB52-4799-9F2C-17B058455F1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"Fitoterapia"</t>
        </r>
        <r>
          <rPr>
            <sz val="9"/>
            <color indexed="81"/>
            <rFont val="Tahoma"/>
            <family val="2"/>
          </rPr>
          <t xml:space="preserve">
</t>
        </r>
      </text>
    </comment>
    <comment ref="C20" authorId="0" shapeId="0" xr:uid="{789E6EBF-9C0B-48E4-A1F0-961A1AF03343}">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"Masoterapia"</t>
        </r>
        <r>
          <rPr>
            <sz val="9"/>
            <color indexed="81"/>
            <rFont val="Tahoma"/>
            <family val="2"/>
          </rPr>
          <t xml:space="preserve">
</t>
        </r>
      </text>
    </comment>
    <comment ref="C21" authorId="0" shapeId="0" xr:uid="{394858F7-9160-4092-93C2-CE65A2822512}">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"Medicina Antroposófica"</t>
        </r>
        <r>
          <rPr>
            <sz val="9"/>
            <color indexed="81"/>
            <rFont val="Tahoma"/>
            <family val="2"/>
          </rPr>
          <t xml:space="preserve">
</t>
        </r>
      </text>
    </comment>
    <comment ref="C22" authorId="0" shapeId="0" xr:uid="{DC6FB40A-45AD-41C9-ABA9-7C17B6DE660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"Quiropraxia"</t>
        </r>
        <r>
          <rPr>
            <sz val="9"/>
            <color indexed="81"/>
            <rFont val="Tahoma"/>
            <family val="2"/>
          </rPr>
          <t xml:space="preserve">
</t>
        </r>
      </text>
    </comment>
    <comment ref="C23" authorId="0" shapeId="0" xr:uid="{B2EBD1F5-A314-4E77-AB2B-26007455815F}">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"Reiki"</t>
        </r>
        <r>
          <rPr>
            <sz val="9"/>
            <color indexed="81"/>
            <rFont val="Tahoma"/>
            <family val="2"/>
          </rPr>
          <t xml:space="preserve">
</t>
        </r>
      </text>
    </comment>
    <comment ref="C24" authorId="0" shapeId="0" xr:uid="{9533F659-BE27-44E2-86FF-32C7FB916CE7}">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"Sanación Pránica"</t>
        </r>
        <r>
          <rPr>
            <sz val="9"/>
            <color indexed="81"/>
            <rFont val="Tahoma"/>
            <family val="2"/>
          </rPr>
          <t xml:space="preserve">
</t>
        </r>
      </text>
    </comment>
    <comment ref="C25" authorId="0" shapeId="0" xr:uid="{1C961BA9-F149-4580-90C4-22C559D9ADAF}">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"Sintergética"</t>
        </r>
        <r>
          <rPr>
            <sz val="9"/>
            <color indexed="81"/>
            <rFont val="Tahoma"/>
            <family val="2"/>
          </rPr>
          <t xml:space="preserve">
</t>
        </r>
      </text>
    </comment>
    <comment ref="C26" authorId="0" shapeId="0" xr:uid="{8023BCB0-9420-4CA7-AFFC-F23B457D538A}">
      <text>
        <r>
          <rPr>
            <sz val="9"/>
            <color indexed="81"/>
            <rFont val="Tahoma"/>
            <family val="2"/>
          </rPr>
          <t xml:space="preserve">Este dato aparecerá  luego de que en la atención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Floral"</t>
        </r>
        <r>
          <rPr>
            <sz val="9"/>
            <color indexed="81"/>
            <rFont val="Tahoma"/>
            <family val="2"/>
          </rPr>
          <t xml:space="preserve">
</t>
        </r>
      </text>
    </comment>
    <comment ref="C27" authorId="0" shapeId="0" xr:uid="{100C54CC-CAA0-494A-915E-9DC78F6060B4}">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Neural"</t>
        </r>
        <r>
          <rPr>
            <sz val="9"/>
            <color indexed="81"/>
            <rFont val="Tahoma"/>
            <family val="2"/>
          </rPr>
          <t xml:space="preserve">
</t>
        </r>
      </text>
    </comment>
    <comment ref="C28" authorId="0" shapeId="0" xr:uid="{C1A99931-053B-4C0E-AAF0-D47398886106}">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"Otras</t>
        </r>
        <r>
          <rPr>
            <sz val="9"/>
            <color indexed="81"/>
            <rFont val="Tahoma"/>
            <family val="2"/>
          </rPr>
          <t xml:space="preserve"> </t>
        </r>
        <r>
          <rPr>
            <b/>
            <sz val="9"/>
            <color indexed="81"/>
            <rFont val="Tahoma"/>
            <family val="2"/>
          </rPr>
          <t>Terapias Iindividuales"</t>
        </r>
        <r>
          <rPr>
            <sz val="9"/>
            <color indexed="81"/>
            <rFont val="Tahoma"/>
            <family val="2"/>
          </rPr>
          <t xml:space="preserve">
</t>
        </r>
      </text>
    </comment>
    <comment ref="C31" authorId="0" shapeId="0" xr:uid="{DBC60ED7-C423-4751-9586-0539A34032D2}">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"Acupuntura"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D31" authorId="0" shapeId="0" xr:uid="{0FE316EF-E8BD-41B7-9C7B-C38682C2DF2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"Homeopatía"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E31" authorId="0" shapeId="0" xr:uid="{CA4A67BC-3B5E-4448-AAA3-C494086BC3B3}">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"Neuropatía"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F32" authorId="0" shapeId="0" xr:uid="{116728B4-5804-43C4-9258-37A89DD8F03C}">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"Apiterapia"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G32" authorId="0" shapeId="0" xr:uid="{F05972CE-4E00-42BD-A668-5BFDB1E85232}">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"Arte 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H32" authorId="0" shapeId="0" xr:uid="{61FF9EF9-B303-4DFD-8626-2B1E7A34065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"Aurículoterapia"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I32" authorId="0" shapeId="0" xr:uid="{F2C0ACD9-4C4B-4526-9A61-F77264081AC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"Biodanza"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J32" authorId="0" shapeId="0" xr:uid="{F89CB9A1-9BD4-44D3-8008-8C22B471576A}">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"Biomagnetismo"</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K32" authorId="0" shapeId="0" xr:uid="{0D85490F-BF1A-41C7-8E34-A8A5D7E25D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"Qi Gong"</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L32" authorId="0" shapeId="0" xr:uid="{BFFA292F-43CD-467F-9AB6-FB18E339E8F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n se registre la actividad: </t>
        </r>
        <r>
          <rPr>
            <b/>
            <sz val="9"/>
            <color indexed="81"/>
            <rFont val="Tahoma"/>
            <family val="2"/>
          </rPr>
          <t>"Fitoterapia"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M32" authorId="0" shapeId="0" xr:uid="{B0C95220-137F-40BE-9C77-BA8D118469AD}">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"Huertos</t>
        </r>
        <r>
          <rPr>
            <sz val="9"/>
            <color indexed="81"/>
            <rFont val="Tahoma"/>
            <family val="2"/>
          </rPr>
          <t xml:space="preserve"> </t>
        </r>
        <r>
          <rPr>
            <b/>
            <sz val="9"/>
            <color indexed="81"/>
            <rFont val="Tahoma"/>
            <family val="2"/>
          </rPr>
          <t>Medicinales</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Alimenticio/Medicinales"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N32" authorId="0" shapeId="0" xr:uid="{0533C348-A913-4875-82EE-5AAB80ADF84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"Masoterapia"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O32" authorId="0" shapeId="0" xr:uid="{223AA24F-68AF-4475-8321-015D8D6557F2}">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"Medicina</t>
        </r>
        <r>
          <rPr>
            <sz val="9"/>
            <color indexed="81"/>
            <rFont val="Tahoma"/>
            <family val="2"/>
          </rPr>
          <t xml:space="preserve"> </t>
        </r>
        <r>
          <rPr>
            <b/>
            <sz val="9"/>
            <color indexed="81"/>
            <rFont val="Tahoma"/>
            <family val="2"/>
          </rPr>
          <t>Antroposófica"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P32" authorId="0" shapeId="0" xr:uid="{0D9FD50E-E785-47D5-A46B-4468F65BB36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"Meditación"</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Q32" authorId="0" shapeId="0" xr:uid="{DFC1380C-8674-4382-BC4C-45CE07B7B81D}">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"Quiropraxia"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R32" authorId="0" shapeId="0" xr:uid="{1F0D24E9-0552-4B7F-8C78-FDDEAC121F3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"Reiki"</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S32" authorId="0" shapeId="0" xr:uid="{5BDE6284-3940-45AC-AA53-1A79AE2D08B8}">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"Sanación</t>
        </r>
        <r>
          <rPr>
            <sz val="9"/>
            <color indexed="81"/>
            <rFont val="Tahoma"/>
            <family val="2"/>
          </rPr>
          <t xml:space="preserve"> </t>
        </r>
        <r>
          <rPr>
            <b/>
            <sz val="9"/>
            <color indexed="81"/>
            <rFont val="Tahoma"/>
            <family val="2"/>
          </rPr>
          <t>Pránica"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T32" authorId="0" shapeId="0" xr:uid="{1AE07DFC-E76F-4897-A822-10428E7F485A}">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"Sintergética"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U32" authorId="0" shapeId="0" xr:uid="{D05E3A20-D2C4-47C1-829B-322D0E04E7A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"Sonoterapia"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V32" authorId="0" shapeId="0" xr:uid="{65FAEDA9-783E-4FFE-8B53-1E263DA35679}">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"Tai Chi"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registre la actividad</t>
        </r>
      </text>
    </comment>
    <comment ref="W32" authorId="0" shapeId="0" xr:uid="{0E03DDFE-6386-4FAD-A7FE-D278F39C88C1}">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Floral"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text>
    </comment>
    <comment ref="X32" authorId="0" shapeId="0" xr:uid="{850E3C0B-871B-4C63-915E-136ABE7942A7}">
      <text>
        <r>
          <rPr>
            <sz val="9"/>
            <color indexed="81"/>
            <rFont val="Tahoma"/>
            <family val="2"/>
          </rPr>
          <t>Este dato aparecerá  luego que en</t>
        </r>
        <r>
          <rPr>
            <b/>
            <sz val="9"/>
            <color indexed="81"/>
            <rFont val="Tahoma"/>
            <family val="2"/>
          </rPr>
          <t xml:space="preserve"> box </t>
        </r>
        <r>
          <rPr>
            <sz val="9"/>
            <color indexed="81"/>
            <rFont val="Tahoma"/>
            <family val="2"/>
          </rPr>
          <t>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Neural"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r>
          <rPr>
            <sz val="9"/>
            <color indexed="81"/>
            <rFont val="Tahoma"/>
            <family val="2"/>
          </rPr>
          <t xml:space="preserve">
</t>
        </r>
      </text>
    </comment>
    <comment ref="Y32" authorId="0" shapeId="0" xr:uid="{5134A7C1-6CD0-40B6-B62D-7EA283EAE2E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 xml:space="preserve">atención individual </t>
        </r>
        <r>
          <rPr>
            <sz val="9"/>
            <color indexed="81"/>
            <rFont val="Tahoma"/>
            <family val="2"/>
          </rPr>
          <t xml:space="preserve">se registre la actividad: </t>
        </r>
        <r>
          <rPr>
            <b/>
            <sz val="9"/>
            <color indexed="81"/>
            <rFont val="Tahoma"/>
            <family val="2"/>
          </rPr>
          <t>"Yoga"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Z32" authorId="0" shapeId="0" xr:uid="{DD3C9F3D-434E-48D3-8660-C476FB86D4D6}">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"Constelaciones</t>
        </r>
        <r>
          <rPr>
            <sz val="9"/>
            <color indexed="81"/>
            <rFont val="Tahoma"/>
            <family val="2"/>
          </rPr>
          <t xml:space="preserve"> </t>
        </r>
        <r>
          <rPr>
            <b/>
            <sz val="9"/>
            <color indexed="81"/>
            <rFont val="Tahoma"/>
            <family val="2"/>
          </rPr>
          <t>Familiares"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A32" authorId="0" shapeId="0" xr:uid="{3E185B95-AC8E-42BD-B632-29AFD6FBC2E2}">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"Circulos de escucha"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AB32" authorId="0" shapeId="0" xr:uid="{2A6FA3FB-5AD6-4D51-9FCA-744174C74D03}">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"Musicoterapia"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C32" authorId="0" shapeId="0" xr:uid="{7D946B40-F499-4333-9FE4-86DD204D2C6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"Danzaterapia"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D32" authorId="0" shapeId="0" xr:uid="{5EAE3984-A903-4EDF-9A40-BB53F33F7B0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"Dramaterapia"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E32" authorId="0" shapeId="0" xr:uid="{143D9B8E-3458-4B2C-AF72-4DE42D68AAA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se registre la actividad: </t>
        </r>
        <r>
          <rPr>
            <b/>
            <sz val="9"/>
            <color indexed="81"/>
            <rFont val="Tahoma"/>
            <family val="2"/>
          </rPr>
          <t>"Otras Terapias Individuales"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AF32" authorId="0" shapeId="0" xr:uid="{D8B3D59A-7450-44BE-A0D1-9C574E8B153C}">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grupal</t>
        </r>
        <r>
          <rPr>
            <sz val="9"/>
            <color indexed="81"/>
            <rFont val="Tahoma"/>
            <family val="2"/>
          </rPr>
          <t xml:space="preserve"> se registre la actividad: </t>
        </r>
        <r>
          <rPr>
            <b/>
            <sz val="9"/>
            <color indexed="81"/>
            <rFont val="Tahoma"/>
            <family val="2"/>
          </rPr>
          <t>"Otras Terapias Grupales"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C51" authorId="0" shapeId="0" xr:uid="{75CD87E9-8A98-496A-BB4D-49E79F03DDE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Consulta Espontánea"</t>
        </r>
        <r>
          <rPr>
            <sz val="9"/>
            <color indexed="81"/>
            <rFont val="Tahoma"/>
            <family val="2"/>
          </rPr>
          <t xml:space="preserve">, la actividad </t>
        </r>
        <r>
          <rPr>
            <b/>
            <sz val="9"/>
            <color indexed="81"/>
            <rFont val="Tahoma"/>
            <family val="2"/>
          </rPr>
          <t>debe</t>
        </r>
        <r>
          <rPr>
            <sz val="9"/>
            <color indexed="81"/>
            <rFont val="Tahoma"/>
            <family val="2"/>
          </rPr>
          <t xml:space="preserve"> </t>
        </r>
        <r>
          <rPr>
            <b/>
            <sz val="9"/>
            <color indexed="81"/>
            <rFont val="Tahoma"/>
            <family val="2"/>
          </rPr>
          <t>ser</t>
        </r>
        <r>
          <rPr>
            <sz val="9"/>
            <color indexed="81"/>
            <rFont val="Tahoma"/>
            <family val="2"/>
          </rPr>
          <t xml:space="preserve"> </t>
        </r>
        <r>
          <rPr>
            <b/>
            <sz val="9"/>
            <color indexed="81"/>
            <rFont val="Tahoma"/>
            <family val="2"/>
          </rPr>
          <t>registrada</t>
        </r>
        <r>
          <rPr>
            <sz val="9"/>
            <color indexed="81"/>
            <rFont val="Tahoma"/>
            <family val="2"/>
          </rPr>
          <t xml:space="preserve"> </t>
        </r>
        <r>
          <rPr>
            <b/>
            <sz val="9"/>
            <color indexed="81"/>
            <rFont val="Tahoma"/>
            <family val="2"/>
          </rPr>
          <t>junto</t>
        </r>
        <r>
          <rPr>
            <sz val="9"/>
            <color indexed="81"/>
            <rFont val="Tahoma"/>
            <family val="2"/>
          </rPr>
          <t xml:space="preserve"> con alguna de las </t>
        </r>
        <r>
          <rPr>
            <b/>
            <sz val="9"/>
            <color indexed="81"/>
            <rFont val="Tahoma"/>
            <family val="2"/>
          </rPr>
          <t>prácticas de bienestar de la salud y medicina complementaria,</t>
        </r>
        <r>
          <rPr>
            <sz val="9"/>
            <color indexed="81"/>
            <rFont val="Tahoma"/>
            <family val="2"/>
          </rPr>
          <t xml:space="preserve"> según corresponda</t>
        </r>
      </text>
    </comment>
    <comment ref="C52" authorId="0" shapeId="0" xr:uid="{920B3188-5FE9-4DD9-B4C4-2BEFA42DD285}">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Morbilidad",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3" authorId="0" shapeId="0" xr:uid="{B61B35DF-6B84-4ED2-B181-082E00B4A2EF}">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Especialidad",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4" authorId="0" shapeId="0" xr:uid="{18947A39-9DC1-4E3A-B3D0-3F7D708EB127}">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"Paciente Hospitalizado",</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5" authorId="0" shapeId="0" xr:uid="{E840B58C-94C4-45C6-972F-3CF192A7E08B}">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Crónicos Cardiovascular",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de Salud Cardiovascular"</t>
        </r>
      </text>
    </comment>
    <comment ref="C56" authorId="0" shapeId="0" xr:uid="{749B771F-BE51-4C1D-A8C5-1172DF53C9A4}">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programas de crónicos",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Otros Problemas de Salud (No Cardiovasculares)"</t>
        </r>
      </text>
    </comment>
    <comment ref="C57" authorId="0" shapeId="0" xr:uid="{0BDC2BD9-0C21-4FBD-9257-0EC69CE6E84F}">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Salud Mental",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dentro de los</t>
        </r>
        <r>
          <rPr>
            <b/>
            <sz val="9"/>
            <color indexed="81"/>
            <rFont val="Tahoma"/>
            <family val="2"/>
          </rPr>
          <t xml:space="preserve"> últimos 12 meses debe tener </t>
        </r>
        <r>
          <rPr>
            <sz val="9"/>
            <color indexed="81"/>
            <rFont val="Tahoma"/>
            <family val="2"/>
          </rPr>
          <t>el registro de la actividad</t>
        </r>
        <r>
          <rPr>
            <b/>
            <sz val="9"/>
            <color indexed="81"/>
            <rFont val="Tahoma"/>
            <family val="2"/>
          </rPr>
          <t xml:space="preserve"> "CONTROLES SALUD MENTAL"</t>
        </r>
      </text>
    </comment>
    <comment ref="C58" authorId="0" shapeId="0" xr:uid="{F037776B-E862-4F91-ADA2-4D1EA61D643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Oral",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9" authorId="0" shapeId="0" xr:uid="{5ED90529-373A-47DA-9D2A-94A8ED640698}">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sexual y reproductiva",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t>
        </r>
        <r>
          <rPr>
            <b/>
            <sz val="9"/>
            <color indexed="81"/>
            <rFont val="Tahoma"/>
            <family val="2"/>
          </rPr>
          <t xml:space="preserve"> Formulario Regulación Fecundidad (Paternidad Responsable) </t>
        </r>
        <r>
          <rPr>
            <sz val="9"/>
            <color indexed="81"/>
            <rFont val="Tahoma"/>
            <family val="2"/>
          </rPr>
          <t xml:space="preserve">tenga registrado el </t>
        </r>
        <r>
          <rPr>
            <b/>
            <sz val="9"/>
            <color indexed="81"/>
            <rFont val="Tahoma"/>
            <family val="2"/>
          </rPr>
          <t>"Estado de Control" con alguno de los valores ingreso, reingreso o Seguimiento</t>
        </r>
        <r>
          <rPr>
            <sz val="9"/>
            <color indexed="81"/>
            <rFont val="Tahoma"/>
            <family val="2"/>
          </rPr>
          <t xml:space="preserve"> y tener registrada la </t>
        </r>
        <r>
          <rPr>
            <b/>
            <sz val="9"/>
            <color indexed="81"/>
            <rFont val="Tahoma"/>
            <family val="2"/>
          </rPr>
          <t xml:space="preserve">fecha de próximo control </t>
        </r>
        <r>
          <rPr>
            <sz val="9"/>
            <color indexed="81"/>
            <rFont val="Tahoma"/>
            <family val="2"/>
          </rPr>
          <t>con un plazo máximo de inasistencia a su cita de 11 meses y 29 días a la fecha del corte.</t>
        </r>
        <r>
          <rPr>
            <b/>
            <sz val="9"/>
            <color indexed="81"/>
            <rFont val="Tahoma"/>
            <family val="2"/>
          </rPr>
          <t xml:space="preserve">
O
</t>
        </r>
        <r>
          <rPr>
            <sz val="9"/>
            <color indexed="81"/>
            <rFont val="Tahoma"/>
            <family val="2"/>
          </rPr>
          <t xml:space="preserve">En el </t>
        </r>
        <r>
          <rPr>
            <b/>
            <sz val="9"/>
            <color indexed="81"/>
            <rFont val="Tahoma"/>
            <family val="2"/>
          </rPr>
          <t xml:space="preserve">Formulario Gestante y Puérpera </t>
        </r>
        <r>
          <rPr>
            <sz val="9"/>
            <color indexed="81"/>
            <rFont val="Tahoma"/>
            <family val="2"/>
          </rPr>
          <t xml:space="preserve">se registre la </t>
        </r>
        <r>
          <rPr>
            <b/>
            <sz val="9"/>
            <color indexed="81"/>
            <rFont val="Tahoma"/>
            <family val="2"/>
          </rPr>
          <t xml:space="preserve">fecha de próximo control </t>
        </r>
        <r>
          <rPr>
            <sz val="9"/>
            <color indexed="81"/>
            <rFont val="Tahoma"/>
            <family val="2"/>
          </rPr>
          <t>y que esta no supere el tiempo de inasistencia de 29 días.</t>
        </r>
        <r>
          <rPr>
            <b/>
            <sz val="9"/>
            <color indexed="81"/>
            <rFont val="Tahoma"/>
            <family val="2"/>
          </rPr>
          <t xml:space="preserve">
O
</t>
        </r>
        <r>
          <rPr>
            <sz val="9"/>
            <color indexed="81"/>
            <rFont val="Tahoma"/>
            <family val="2"/>
          </rPr>
          <t xml:space="preserve">En el </t>
        </r>
        <r>
          <rPr>
            <b/>
            <sz val="9"/>
            <color indexed="81"/>
            <rFont val="Tahoma"/>
            <family val="2"/>
          </rPr>
          <t xml:space="preserve">Formulario Seguimiento Examen PAP/MAMAS:
</t>
        </r>
        <r>
          <rPr>
            <sz val="9"/>
            <color indexed="81"/>
            <rFont val="Tahoma"/>
            <family val="2"/>
          </rPr>
          <t>- Fecha Examen PAP
- Vigencia PAP
Segun grupo de edad a la fecha de corte</t>
        </r>
        <r>
          <rPr>
            <b/>
            <sz val="9"/>
            <color indexed="81"/>
            <rFont val="Tahoma"/>
            <family val="2"/>
          </rPr>
          <t xml:space="preserve">
</t>
        </r>
      </text>
    </comment>
    <comment ref="C60" authorId="0" shapeId="0" xr:uid="{4F3F5089-56DE-4849-926D-297E58BDFD95}">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Chile Crece Contigo/Programa Infantil",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en el</t>
        </r>
        <r>
          <rPr>
            <b/>
            <sz val="9"/>
            <color indexed="81"/>
            <rFont val="Tahoma"/>
            <family val="2"/>
          </rPr>
          <t xml:space="preserve"> Modulo Inscripción/Admisión, </t>
        </r>
        <r>
          <rPr>
            <sz val="9"/>
            <color indexed="81"/>
            <rFont val="Tahoma"/>
            <family val="2"/>
          </rPr>
          <t>el usuario</t>
        </r>
        <r>
          <rPr>
            <b/>
            <sz val="9"/>
            <color indexed="81"/>
            <rFont val="Tahoma"/>
            <family val="2"/>
          </rPr>
          <t xml:space="preserve"> debe </t>
        </r>
        <r>
          <rPr>
            <sz val="9"/>
            <color indexed="81"/>
            <rFont val="Tahoma"/>
            <family val="2"/>
          </rPr>
          <t xml:space="preserve">tener registrada la </t>
        </r>
        <r>
          <rPr>
            <b/>
            <sz val="9"/>
            <color indexed="81"/>
            <rFont val="Tahoma"/>
            <family val="2"/>
          </rPr>
          <t>Alerta</t>
        </r>
        <r>
          <rPr>
            <sz val="9"/>
            <color indexed="81"/>
            <rFont val="Tahoma"/>
            <family val="2"/>
          </rPr>
          <t xml:space="preserve"> Administrativa </t>
        </r>
        <r>
          <rPr>
            <b/>
            <sz val="9"/>
            <color indexed="81"/>
            <rFont val="Tahoma"/>
            <family val="2"/>
          </rPr>
          <t>"Chile Crece Contigo",</t>
        </r>
        <r>
          <rPr>
            <sz val="9"/>
            <color indexed="81"/>
            <rFont val="Tahoma"/>
            <family val="2"/>
          </rPr>
          <t xml:space="preserve"> se considera a pacientes de</t>
        </r>
        <r>
          <rPr>
            <b/>
            <sz val="9"/>
            <color indexed="81"/>
            <rFont val="Tahoma"/>
            <family val="2"/>
          </rPr>
          <t xml:space="preserve"> hasta 5 años 11 meses 29 días
y/o
además</t>
        </r>
        <r>
          <rPr>
            <sz val="9"/>
            <color indexed="81"/>
            <rFont val="Tahoma"/>
            <family val="2"/>
          </rPr>
          <t xml:space="preserve"> se considera a los(as) de niños(as)</t>
        </r>
        <r>
          <rPr>
            <b/>
            <sz val="9"/>
            <color indexed="81"/>
            <rFont val="Tahoma"/>
            <family val="2"/>
          </rPr>
          <t xml:space="preserve"> menores de un mes hasta los 59 meses y 29 días </t>
        </r>
        <r>
          <rPr>
            <sz val="9"/>
            <color indexed="81"/>
            <rFont val="Tahoma"/>
            <family val="2"/>
          </rPr>
          <t>que se encuentren bajo control en establecimientos de atención primaria, los que</t>
        </r>
        <r>
          <rPr>
            <b/>
            <sz val="9"/>
            <color indexed="81"/>
            <rFont val="Tahoma"/>
            <family val="2"/>
          </rPr>
          <t xml:space="preserve"> Adicionalmente deben tener un Indicador y Estado Nutricional </t>
        </r>
        <r>
          <rPr>
            <sz val="9"/>
            <color indexed="81"/>
            <rFont val="Tahoma"/>
            <family val="2"/>
          </rPr>
          <t>registrado en el</t>
        </r>
        <r>
          <rPr>
            <b/>
            <sz val="9"/>
            <color indexed="81"/>
            <rFont val="Tahoma"/>
            <family val="2"/>
          </rPr>
          <t xml:space="preserve"> Formulario Control de Crecimiento y Desarrollo (Control Sano)
</t>
        </r>
      </text>
    </comment>
    <comment ref="C61" authorId="0" shapeId="0" xr:uid="{F0A87DC1-60D1-422F-9F15-4835C7998474}">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Cáncer (QT/RT)",</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2" authorId="0" shapeId="0" xr:uid="{8DA39C97-CA3F-4DE8-9F36-2F4C1C1A0388}">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Dependencia  severa",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"Indice de Barthel" </t>
        </r>
        <r>
          <rPr>
            <sz val="9"/>
            <color indexed="81"/>
            <rFont val="Tahoma"/>
            <family val="2"/>
          </rPr>
          <t>tenga como resultado</t>
        </r>
        <r>
          <rPr>
            <b/>
            <sz val="9"/>
            <color indexed="81"/>
            <rFont val="Tahoma"/>
            <family val="2"/>
          </rPr>
          <t xml:space="preserve"> "Dependencia Grave o Total" 
 Y 
</t>
        </r>
        <r>
          <rPr>
            <sz val="9"/>
            <color indexed="81"/>
            <rFont val="Tahoma"/>
            <family val="2"/>
          </rPr>
          <t xml:space="preserve">que en Formulario Clinico </t>
        </r>
        <r>
          <rPr>
            <b/>
            <sz val="9"/>
            <color indexed="81"/>
            <rFont val="Tahoma"/>
            <family val="2"/>
          </rPr>
          <t xml:space="preserve">"Atención Pacientes Postrados" , </t>
        </r>
        <r>
          <rPr>
            <sz val="9"/>
            <color indexed="81"/>
            <rFont val="Tahoma"/>
            <family val="2"/>
          </rPr>
          <t xml:space="preserve">en el campo </t>
        </r>
        <r>
          <rPr>
            <b/>
            <sz val="9"/>
            <color indexed="81"/>
            <rFont val="Tahoma"/>
            <family val="2"/>
          </rPr>
          <t xml:space="preserve">"Tipo Postrado" </t>
        </r>
        <r>
          <rPr>
            <sz val="9"/>
            <color indexed="81"/>
            <rFont val="Tahoma"/>
            <family val="2"/>
          </rPr>
          <t>se registre el valor</t>
        </r>
        <r>
          <rPr>
            <b/>
            <sz val="9"/>
            <color indexed="81"/>
            <rFont val="Tahoma"/>
            <family val="2"/>
          </rPr>
          <t xml:space="preserve"> "Severo", </t>
        </r>
        <r>
          <rPr>
            <sz val="9"/>
            <color indexed="81"/>
            <rFont val="Tahoma"/>
            <family val="2"/>
          </rPr>
          <t>la fecha de Proximo control, no debe superar el tiempo de inasistencia.</t>
        </r>
      </text>
    </comment>
    <comment ref="C63" authorId="0" shapeId="0" xr:uid="{60820D84-313B-4A2A-AA77-D50F02E1F3FA}">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Hospitalización Domiciliaria",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4" authorId="0" shapeId="0" xr:uid="{73018470-DFC9-4DC6-9299-EC3695F3DC22}">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Rehabilitación física",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"Control en Sala de Rehabilitacion Fisica e Integral"</t>
        </r>
        <r>
          <rPr>
            <sz val="9"/>
            <color indexed="81"/>
            <rFont val="Tahoma"/>
            <family val="2"/>
          </rPr>
          <t xml:space="preserve">, en alguno de los problemas de Salud declarados tenga registrada la opción </t>
        </r>
        <r>
          <rPr>
            <b/>
            <sz val="9"/>
            <color indexed="81"/>
            <rFont val="Tahoma"/>
            <family val="2"/>
          </rPr>
          <t xml:space="preserve">"Si" </t>
        </r>
        <r>
          <rPr>
            <sz val="9"/>
            <color indexed="81"/>
            <rFont val="Tahoma"/>
            <family val="2"/>
          </rPr>
          <t>y en el campo estado, el valor</t>
        </r>
        <r>
          <rPr>
            <b/>
            <sz val="9"/>
            <color indexed="81"/>
            <rFont val="Tahoma"/>
            <family val="2"/>
          </rPr>
          <t xml:space="preserve"> "Ingreso o Seguimiento"  
 Y
</t>
        </r>
        <r>
          <rPr>
            <sz val="9"/>
            <color indexed="81"/>
            <rFont val="Tahoma"/>
            <family val="2"/>
          </rPr>
          <t>la fecha de Proximo control, no debe superar el tiempo de inasistencia.</t>
        </r>
        <r>
          <rPr>
            <b/>
            <sz val="9"/>
            <color indexed="81"/>
            <rFont val="Tahoma"/>
            <family val="2"/>
          </rPr>
          <t xml:space="preserve">
</t>
        </r>
      </text>
    </comment>
    <comment ref="C65" authorId="0" shapeId="0" xr:uid="{54F25623-DB39-4536-9098-9E4F90916EA2}">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Cuidados Paliativos y Manejo del Dolor",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 xml:space="preserve">en el Formulario Clínico: </t>
        </r>
        <r>
          <rPr>
            <b/>
            <sz val="9"/>
            <color indexed="81"/>
            <rFont val="Tahoma"/>
            <family val="2"/>
          </rPr>
          <t>"Formulario de Control de Otros Programas de Salud",</t>
        </r>
        <r>
          <rPr>
            <sz val="9"/>
            <color indexed="81"/>
            <rFont val="Tahoma"/>
            <family val="2"/>
          </rPr>
          <t xml:space="preserve"> en la sección</t>
        </r>
        <r>
          <rPr>
            <b/>
            <sz val="9"/>
            <color indexed="81"/>
            <rFont val="Tahoma"/>
            <family val="2"/>
          </rPr>
          <t xml:space="preserve"> "Alivio del Dolor" </t>
        </r>
        <r>
          <rPr>
            <sz val="9"/>
            <color indexed="81"/>
            <rFont val="Tahoma"/>
            <family val="2"/>
          </rPr>
          <t xml:space="preserve">tenga registrada la opción </t>
        </r>
        <r>
          <rPr>
            <b/>
            <sz val="9"/>
            <color indexed="81"/>
            <rFont val="Tahoma"/>
            <family val="2"/>
          </rPr>
          <t>"Si"</t>
        </r>
        <r>
          <rPr>
            <sz val="9"/>
            <color indexed="81"/>
            <rFont val="Tahoma"/>
            <family val="2"/>
          </rPr>
          <t xml:space="preserve"> y en campo estado, el valor</t>
        </r>
        <r>
          <rPr>
            <b/>
            <sz val="9"/>
            <color indexed="81"/>
            <rFont val="Tahoma"/>
            <family val="2"/>
          </rPr>
          <t xml:space="preserve"> "Ingreso o Seguimiento"
</t>
        </r>
        <r>
          <rPr>
            <sz val="9"/>
            <color indexed="81"/>
            <rFont val="Tahoma"/>
            <family val="2"/>
          </rPr>
          <t xml:space="preserve"> y la fecha de Proximo control, no debe superar el tiempo de inasistencia.
</t>
        </r>
      </text>
    </comment>
    <comment ref="C66" authorId="0" shapeId="0" xr:uid="{AE93D298-4823-478C-9A80-157D6C8F8F1D}">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Porgramas",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O69" authorId="0" shapeId="0" xr:uid="{782F51EC-EF73-41AA-89FC-27D0F14093A3}">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P69" authorId="0" shapeId="0" xr:uid="{BA598A58-BB37-4440-A7AA-2A425FD2BDC7}">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Q69" authorId="0" shapeId="0" xr:uid="{2F13492C-D4B1-49B9-9ACB-2CB1580CFFF3}">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R69" authorId="0" shapeId="0" xr:uid="{FDF12EE1-5D81-490A-BC3C-54A784D7BFDC}">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S69" authorId="0" shapeId="0" xr:uid="{FA29C78E-B021-4F1C-8FE9-4C8DF20A037E}">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T69" authorId="0" shapeId="0" xr:uid="{ABDD0755-42C6-4510-94D7-0E361AFE5DBA}">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U69" authorId="1" shapeId="0" xr:uid="{085BB8CD-FE37-4538-9A6A-D2547779D3C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C72" authorId="0" shapeId="0" xr:uid="{472A7E03-C1F8-48BF-9EB8-23B23B64F9C2}">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Arte 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t>
        </r>
        <r>
          <rPr>
            <b/>
            <sz val="9"/>
            <color indexed="81"/>
            <rFont val="Tahoma"/>
            <family val="2"/>
          </rPr>
          <t xml:space="preserve">
"Actividad comunitaria de Arte terapia"</t>
        </r>
        <r>
          <rPr>
            <sz val="9"/>
            <color indexed="81"/>
            <rFont val="Tahoma"/>
            <family val="2"/>
          </rPr>
          <t xml:space="preserve">
</t>
        </r>
      </text>
    </comment>
    <comment ref="C73" authorId="0" shapeId="0" xr:uid="{4980557A-BA50-4560-8C08-42715670173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Biodanza"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Biodanza</t>
        </r>
        <r>
          <rPr>
            <sz val="9"/>
            <color indexed="81"/>
            <rFont val="Tahoma"/>
            <family val="2"/>
          </rPr>
          <t xml:space="preserve">
</t>
        </r>
      </text>
    </comment>
    <comment ref="C74" authorId="0" shapeId="0" xr:uid="{7BF3AE80-C738-4FF8-8E87-77F8F9FE3183}">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Huertos Medicinales o Alimenticio/Medicinales"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Huertos Medicinales o Alimenticio/Medicinales"</t>
        </r>
        <r>
          <rPr>
            <sz val="9"/>
            <color indexed="81"/>
            <rFont val="Tahoma"/>
            <family val="2"/>
          </rPr>
          <t xml:space="preserve">
</t>
        </r>
      </text>
    </comment>
    <comment ref="C75" authorId="0" shapeId="0" xr:uid="{A258F03B-24EF-4D95-B85E-107E5303E039}">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Meditación"</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Meditación"</t>
        </r>
        <r>
          <rPr>
            <sz val="9"/>
            <color indexed="81"/>
            <rFont val="Tahoma"/>
            <family val="2"/>
          </rPr>
          <t xml:space="preserve">
</t>
        </r>
      </text>
    </comment>
    <comment ref="C76" authorId="0" shapeId="0" xr:uid="{EB5094F1-DB30-4976-8242-F6A25DDE6647}">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Sonoterapia"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Sonoterapia"</t>
        </r>
        <r>
          <rPr>
            <sz val="9"/>
            <color indexed="81"/>
            <rFont val="Tahoma"/>
            <family val="2"/>
          </rPr>
          <t xml:space="preserve">
</t>
        </r>
      </text>
    </comment>
    <comment ref="C77" authorId="0" shapeId="0" xr:uid="{71DCA4BE-9A4C-45E0-92C9-75AC64D86EBB}">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Tai Chi"</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Tai Chi"</t>
        </r>
        <r>
          <rPr>
            <sz val="9"/>
            <color indexed="81"/>
            <rFont val="Tahoma"/>
            <family val="2"/>
          </rPr>
          <t xml:space="preserve">
</t>
        </r>
      </text>
    </comment>
    <comment ref="C78" authorId="0" shapeId="0" xr:uid="{8568889F-6B32-46C4-B1BE-5988F0D0AD38}">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Yoga"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Yoga"</t>
        </r>
        <r>
          <rPr>
            <sz val="9"/>
            <color indexed="81"/>
            <rFont val="Tahoma"/>
            <family val="2"/>
          </rPr>
          <t xml:space="preserve">
</t>
        </r>
      </text>
    </comment>
    <comment ref="C79" authorId="0" shapeId="0" xr:uid="{AEB5C58B-674A-453A-A557-D498D3E39BC5}">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Constelaciones familliares"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Constelaciones familiares"</t>
        </r>
        <r>
          <rPr>
            <sz val="9"/>
            <color indexed="81"/>
            <rFont val="Tahoma"/>
            <family val="2"/>
          </rPr>
          <t xml:space="preserve">
</t>
        </r>
      </text>
    </comment>
    <comment ref="C80" authorId="0" shapeId="0" xr:uid="{7254ECB4-AB31-4400-B46D-D0543220D28E}">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Círculos de Escucha"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Círculos de Escucha"</t>
        </r>
        <r>
          <rPr>
            <sz val="9"/>
            <color indexed="81"/>
            <rFont val="Tahoma"/>
            <family val="2"/>
          </rPr>
          <t xml:space="preserve">
</t>
        </r>
      </text>
    </comment>
    <comment ref="C81" authorId="0" shapeId="0" xr:uid="{F45E323C-7C76-4F7C-B583-7223D68D26CF}">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Qi Gong"</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Qi Gong"</t>
        </r>
        <r>
          <rPr>
            <sz val="9"/>
            <color indexed="81"/>
            <rFont val="Tahoma"/>
            <family val="2"/>
          </rPr>
          <t xml:space="preserve">
</t>
        </r>
      </text>
    </comment>
    <comment ref="C82" authorId="0" shapeId="0" xr:uid="{6754B4B1-09DF-4C65-AF32-5930D996A27C}">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Danzaterapia"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Danzaterapia"</t>
        </r>
        <r>
          <rPr>
            <sz val="9"/>
            <color indexed="81"/>
            <rFont val="Tahoma"/>
            <family val="2"/>
          </rPr>
          <t xml:space="preserve">
</t>
        </r>
      </text>
    </comment>
    <comment ref="C83" authorId="0" shapeId="0" xr:uid="{F70C3248-F72B-4F4F-A7FD-C5B91451CC8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Musicoterapia"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Musicoterapia"</t>
        </r>
        <r>
          <rPr>
            <sz val="9"/>
            <color indexed="81"/>
            <rFont val="Tahoma"/>
            <family val="2"/>
          </rPr>
          <t xml:space="preserve">
</t>
        </r>
      </text>
    </comment>
    <comment ref="C84" authorId="0" shapeId="0" xr:uid="{2147C753-F632-479B-93C0-2AD75F7B73C8}">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Dramaterapia"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Dramaterapia"</t>
        </r>
        <r>
          <rPr>
            <sz val="9"/>
            <color indexed="81"/>
            <rFont val="Tahoma"/>
            <family val="2"/>
          </rPr>
          <t xml:space="preserve">
</t>
        </r>
      </text>
    </comment>
    <comment ref="C85" authorId="0" shapeId="0" xr:uid="{69AE95B2-B2EF-484A-AA66-84ADA933464C}">
      <text>
        <r>
          <rPr>
            <b/>
            <sz val="9"/>
            <color indexed="81"/>
            <rFont val="Tahoma"/>
            <family val="2"/>
          </rPr>
          <t xml:space="preserve">
</t>
        </r>
        <r>
          <rPr>
            <sz val="9"/>
            <color indexed="81"/>
            <rFont val="Tahoma"/>
            <family val="2"/>
          </rPr>
          <t xml:space="preserve">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Otras Tipo de Medicina Complementaria o Práctica de Bienestar de la Salud"</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Otras Tipo de Medicina Complementaria o Práctica de Bienestar de la Salud"</t>
        </r>
      </text>
    </comment>
    <comment ref="B88" authorId="2" shapeId="0" xr:uid="{9ED6EEE0-C345-4755-A959-469D5408B509}">
      <text>
        <r>
          <rPr>
            <sz val="9"/>
            <color indexed="81"/>
            <rFont val="Tahoma"/>
            <family val="2"/>
          </rPr>
          <t>Se registra el número de consultas individuales remotas 
realizadas, desagregadas según grupo de edad de las personas atendidas y grupo objetivo, 
pacientes, familiares/cuidadores de los pacientes o funcionarios.</t>
        </r>
      </text>
    </comment>
    <comment ref="A90" authorId="2" shapeId="0" xr:uid="{944D215B-ACA2-4D53-B00C-7822C5D2275F}">
      <text>
        <r>
          <rPr>
            <sz val="9"/>
            <color indexed="81"/>
            <rFont val="Tahoma"/>
            <family val="2"/>
          </rPr>
          <t xml:space="preserve">Este dato aparecerá  luego de que en la atención realizada por Estamento </t>
        </r>
        <r>
          <rPr>
            <b/>
            <sz val="9"/>
            <color indexed="81"/>
            <rFont val="Tahoma"/>
            <family val="2"/>
          </rPr>
          <t xml:space="preserve">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se registre la actividad:</t>
        </r>
        <r>
          <rPr>
            <b/>
            <sz val="9"/>
            <color indexed="81"/>
            <rFont val="Tahoma"/>
            <family val="2"/>
          </rPr>
          <t xml:space="preserve">  </t>
        </r>
        <r>
          <rPr>
            <sz val="9"/>
            <color indexed="81"/>
            <rFont val="Tahoma"/>
            <family val="2"/>
          </rPr>
          <t xml:space="preserve">
</t>
        </r>
        <r>
          <rPr>
            <b/>
            <sz val="9"/>
            <color indexed="81"/>
            <rFont val="Tahoma"/>
            <family val="2"/>
          </rPr>
          <t>"Acciones remotas de medicina complementarias a Pacientes"</t>
        </r>
        <r>
          <rPr>
            <sz val="9"/>
            <color indexed="81"/>
            <rFont val="Tahoma"/>
            <family val="2"/>
          </rPr>
          <t xml:space="preserve">
* La condición de paciente y familiar/cuidador de los pacientes son 
excluyentes, pero ambas pueden ser funcionarios también.</t>
        </r>
      </text>
    </comment>
    <comment ref="A91" authorId="2" shapeId="0" xr:uid="{1C4D01DD-83E9-445B-8D44-EF52162207D9}">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Agregar documentos a una atención, se registre la actividad:  
"Acciones remotas de medicina complementarias a Familiares/Cuidadores de los pacientes"
</t>
        </r>
        <r>
          <rPr>
            <sz val="9"/>
            <color indexed="81"/>
            <rFont val="Tahoma"/>
            <family val="2"/>
          </rPr>
          <t xml:space="preserve">
* La condición de paciente y familiar/cuidador de los pacientes son 
excluyentes, pero ambas pueden ser funcionarios también.
</t>
        </r>
      </text>
    </comment>
    <comment ref="A92" authorId="2" shapeId="0" xr:uid="{B16F7CA5-C67A-4005-9E80-13D817BEC0D6}">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Agregar documentos a una atención, se registre la actividad:  
"Acciones remotas de medicina complementarias a Funcionarios"
</t>
        </r>
        <r>
          <rPr>
            <sz val="9"/>
            <color indexed="81"/>
            <rFont val="Tahoma"/>
            <family val="2"/>
          </rPr>
          <t xml:space="preserve">* La condición de paciente y familiar/cuidador de los pacientes son 
excluyentes, pero ambas pueden ser funcionarios también.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Priscilla Acuña</author>
    <author>Alexis Caceres Zapata</author>
  </authors>
  <commentList>
    <comment ref="V12" authorId="0" shapeId="0" xr:uid="{56F4D5AC-5BE8-4132-818B-586509A68A55}">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 authorId="0" shapeId="0" xr:uid="{902BB90A-15D3-4E82-AF4A-E68140B1C0FF}">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 authorId="1" shapeId="0" xr:uid="{DB75980F-850A-417E-8071-B7308370A7E5}">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 authorId="1" shapeId="0" xr:uid="{3D70D39E-1895-4876-83C9-385974921665}">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B14" authorId="1" shapeId="0" xr:uid="{BE5F92E8-9885-4EB4-AA23-3D630D5869EE}">
      <text>
        <r>
          <rPr>
            <sz val="9"/>
            <color indexed="81"/>
            <rFont val="Tahoma"/>
            <family val="2"/>
          </rPr>
          <t xml:space="preserve">Este dato aparecerá  luego de que la atención registrada en Módulo de Box/Pacientes citados, o en Atención/Registro Atención Individual, se registre por estamento Medico la actividad: </t>
        </r>
        <r>
          <rPr>
            <b/>
            <sz val="9"/>
            <color indexed="81"/>
            <rFont val="Tahoma"/>
            <family val="2"/>
          </rPr>
          <t xml:space="preserve">
- Control de salud por llamada telefónica o videollamada
o
- Control de salud por llamada telefónica o videollamada - Espacios amigables</t>
        </r>
      </text>
    </comment>
    <comment ref="Z14" authorId="1" shapeId="0" xr:uid="{31E6FA5F-C578-4CDA-BC2C-C0C968A55B15}">
      <text>
        <r>
          <rPr>
            <sz val="9"/>
            <color indexed="81"/>
            <rFont val="Tahoma"/>
            <family val="2"/>
          </rPr>
          <t>Este dato aparecerá  luego de que la atención registrada en Módulo de Box/Pacientes citados, o en Atención/Registro Atención Individual, se registre por estamento Médico la actividad:</t>
        </r>
        <r>
          <rPr>
            <b/>
            <sz val="9"/>
            <color indexed="81"/>
            <rFont val="Tahoma"/>
            <family val="2"/>
          </rPr>
          <t xml:space="preserve"> 
- Control de salud por llamada telefónica o videollamada - Espacios amigables</t>
        </r>
      </text>
    </comment>
    <comment ref="B15" authorId="1" shapeId="0" xr:uid="{326C49DC-F4D4-479D-A5A3-B4BA3EEF08CA}">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o
- Control de salud por llamada telefónica o videollamada - Espacios amigables</t>
        </r>
      </text>
    </comment>
    <comment ref="Z15" authorId="1" shapeId="0" xr:uid="{3138511C-A148-4A2C-B703-FA5F90E5D40C}">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 Espacios amigables</t>
        </r>
      </text>
    </comment>
    <comment ref="B16" authorId="1" shapeId="0" xr:uid="{41C5B959-16D3-4644-A62B-1EC898710C93}">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o
- Control de salud por llamada telefónica o videollamada - Espacios amigables</t>
        </r>
      </text>
    </comment>
    <comment ref="Z16" authorId="1" shapeId="0" xr:uid="{FB6C70D1-FFB9-4A1C-9D27-164DDF3E7CBF}">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 Espacios amigables</t>
        </r>
      </text>
    </comment>
    <comment ref="B17" authorId="1" shapeId="0" xr:uid="{32407380-328D-4BAA-B961-423E646D29CB}">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o
- Control de salud por llamada telefónica o videollamada - Espacios amigables</t>
        </r>
      </text>
    </comment>
    <comment ref="Z17" authorId="1" shapeId="0" xr:uid="{F1F76E53-D7B7-4A04-ABF9-7F8BFFF1767F}">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 Espacios amigables</t>
        </r>
      </text>
    </comment>
    <comment ref="B18" authorId="1" shapeId="0" xr:uid="{6DEFA703-6343-4391-93A4-94BDACEC20BC}">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o
- Control de salud por llamada telefónica o videollamada - Espacios amigables</t>
        </r>
      </text>
    </comment>
    <comment ref="Z18" authorId="1" shapeId="0" xr:uid="{E0C2BFCF-7FAC-4ED9-8632-9223B13BA2D5}">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 Espacios amigables</t>
        </r>
      </text>
    </comment>
    <comment ref="I21" authorId="1" shapeId="0" xr:uid="{49E6C04E-958F-49CB-9696-A37B6B404822}">
      <text>
        <r>
          <rPr>
            <sz val="9"/>
            <color indexed="81"/>
            <rFont val="Tahoma"/>
            <family val="2"/>
          </rPr>
          <t xml:space="preserve"> Se registra solo en el caso que el profesional médico sea quien realiza la acción y cierra el caso de forma remota y con uso de las tecnologías de la información y comunicaciones. </t>
        </r>
      </text>
    </comment>
    <comment ref="J21" authorId="1" shapeId="0" xr:uid="{7F266CB2-A344-40A6-921A-0DE6A4B67117}">
      <text>
        <r>
          <rPr>
            <sz val="9"/>
            <color indexed="81"/>
            <rFont val="Tahoma"/>
            <family val="2"/>
          </rPr>
          <t>Se registra solo en el caso que un profesional no médico sea quien realiza la acción y cierra el caso de forma remota y con uso de las tecnologías de la información y comunicaciones.</t>
        </r>
      </text>
    </comment>
    <comment ref="K21" authorId="1" shapeId="0" xr:uid="{7C6BE4F9-CDE6-4C4E-A4FE-24E5DCC05DF0}">
      <text>
        <r>
          <rPr>
            <sz val="9"/>
            <color indexed="81"/>
            <rFont val="Tahoma"/>
            <family val="2"/>
          </rPr>
          <t>Este dato aparecerá, luego que en el
Modulo Admisión, el usuario sea  identificado con algún Pueblo Originario en la seccion "Pueblos Indígenas"</t>
        </r>
      </text>
    </comment>
    <comment ref="L21" authorId="1" shapeId="0" xr:uid="{44990CCC-4864-44F1-BF4E-BE07CADDD224}">
      <text>
        <r>
          <rPr>
            <sz val="9"/>
            <color indexed="81"/>
            <rFont val="Tahoma"/>
            <family val="2"/>
          </rPr>
          <t>Este dato aparecerá, 
luego que en el Modulo Incripcion de la Admision, se le registre al usuario la Alerta Administrativa "Migrante"</t>
        </r>
      </text>
    </comment>
    <comment ref="A24" authorId="1" shapeId="0" xr:uid="{7601D7E7-EFDE-4E75-9C05-E7E62C21248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Entrega de resultado de exámenes</t>
        </r>
      </text>
    </comment>
    <comment ref="A25" authorId="1" shapeId="0" xr:uid="{64D77448-7BDD-4AB9-AFE6-8DDACCA1D0E2}">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Confección de recetas</t>
        </r>
      </text>
    </comment>
    <comment ref="A26" authorId="1" shapeId="0" xr:uid="{19964BE5-75BE-4822-9EA3-BA030DE8876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Renovación de licencias médicas</t>
        </r>
      </text>
    </comment>
    <comment ref="V29" authorId="1" shapeId="0" xr:uid="{9CE56B29-F95B-4B12-8003-2947E78964EF}">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W29" authorId="1" shapeId="0" xr:uid="{2D41990E-9B00-4DEC-A061-EA2976DD46F8}">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31" authorId="1" shapeId="0" xr:uid="{42C1D0B2-F34C-4EF1-BDEB-011F4542CBF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médica por llamada telefónica o videollamada</t>
        </r>
      </text>
    </comment>
    <comment ref="X34" authorId="1" shapeId="0" xr:uid="{CE33D9F5-D6C7-4482-AC41-0095CDB583A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especialidad_Alta de Consulta Ambulatoria 
</t>
        </r>
        <r>
          <rPr>
            <sz val="9"/>
            <color indexed="81"/>
            <rFont val="Tahoma"/>
            <family val="2"/>
          </rPr>
          <t xml:space="preserve">El Registro debe ser registrado por un profesional de Instrumento Médico con la Especialidad correspondiente segun el item (fila) de seccion. </t>
        </r>
      </text>
    </comment>
    <comment ref="AM34" authorId="1" shapeId="0" xr:uid="{8A25E2D2-5777-447C-A261-CAD0BB2F8CA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teleconsulta abreviada de especialidad (videollamada o contacto telefónico)_Entrega de resultados exámenes o procedimiento 
Y/O
- Atención teleconsulta abreviada de especialidad (videollamada o contacto telefónico)_Confección de Recetas o Lectura de exámenes 
</t>
        </r>
        <r>
          <rPr>
            <sz val="9"/>
            <color indexed="81"/>
            <rFont val="Tahoma"/>
            <family val="2"/>
          </rPr>
          <t xml:space="preserve">El Registro debe ser registrado por un profesional de Instrumento Médico con la Especialidad correspondiente segun el item (fila) de sección. </t>
        </r>
      </text>
    </comment>
    <comment ref="AN34" authorId="1" shapeId="0" xr:uid="{5EA89295-9D84-4D3A-888A-BB69966AB2D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Teleconsultoría médica de especialidad
El Registro debe ser ingresado por un profesional de Instrumento Médico segun la especialidad de este.</t>
        </r>
      </text>
    </comment>
    <comment ref="AO34" authorId="1" shapeId="0" xr:uid="{AB59D8D4-E651-408C-BDAD-78292816EB59}">
      <text>
        <r>
          <rPr>
            <sz val="9"/>
            <color indexed="81"/>
            <rFont val="Tahoma"/>
            <family val="2"/>
          </rPr>
          <t xml:space="preserve">Este dato aparecerá, luego que en el
Modulo Admisión, el usuario sea  identificado con algún Pueblo Originario en la seccion </t>
        </r>
        <r>
          <rPr>
            <b/>
            <sz val="9"/>
            <color indexed="81"/>
            <rFont val="Tahoma"/>
            <family val="2"/>
          </rPr>
          <t>"Pueblos Indígenas"</t>
        </r>
      </text>
    </comment>
    <comment ref="AP34" authorId="1" shapeId="0" xr:uid="{B8E73911-8FB3-484D-B410-6D1A6BBCB244}">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Q34" authorId="1" shapeId="0" xr:uid="{20C44CF1-5595-40A6-A729-2332D274C3DE}">
      <text>
        <r>
          <rPr>
            <sz val="8"/>
            <color theme="1"/>
            <rFont val="Verdana"/>
            <family val="2"/>
          </rPr>
          <t xml:space="preserve">Este dato aparecerá  luego de que la atención registrada en Módulo de Box/Pacientes citados, o en Atención/Registro Atención Individual, </t>
        </r>
        <r>
          <rPr>
            <b/>
            <sz val="8"/>
            <color theme="1"/>
            <rFont val="Verdana"/>
            <family val="2"/>
          </rPr>
          <t>Se Registre actividad segun especialidad por un profesional de instrumento Médico "sin especialidad".</t>
        </r>
        <r>
          <rPr>
            <sz val="11"/>
            <color theme="1"/>
            <rFont val="Calibri"/>
            <family val="2"/>
            <scheme val="minor"/>
          </rPr>
          <t xml:space="preserve">
</t>
        </r>
      </text>
    </comment>
    <comment ref="Z35" authorId="1" shapeId="0" xr:uid="{14531263-4FB0-4362-B892-AADD08576AA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nueva de especialidad
- El Registro debe ser ingresado por un profesional de Instrumento Médico segun la especialidad de este.
- Se contaran pacientes menores de 15 años</t>
        </r>
      </text>
    </comment>
    <comment ref="AE35" authorId="1" shapeId="0" xr:uid="{B1CC5153-721A-48AD-87A8-14304203E99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 El Registro debe ser ingresado por un profesional de Instrumento Médico segun la especialidad de este.
- Se contaran pacientes de 15 y mas años</t>
        </r>
      </text>
    </comment>
    <comment ref="V36" authorId="1" shapeId="0" xr:uid="{8997F731-A2F9-439B-8875-EA84E12E49F6}">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especialidad_No Contesta/Nueva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W36" authorId="1" shapeId="0" xr:uid="{F33306DB-6F43-4EB0-BC25-DC302FE2002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Atencion Remota de especialidad_No Contesta/Controles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AA36" authorId="1" shapeId="0" xr:uid="{91BCD6DD-011E-46D6-B801-E1EADA7B6864}">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B36" authorId="1" shapeId="0" xr:uid="{9B5F3B74-B5FE-45B0-A8DC-451924825186}">
      <text>
        <r>
          <rPr>
            <sz val="9"/>
            <color indexed="81"/>
            <rFont val="Tahoma"/>
            <family val="2"/>
          </rPr>
          <t>Se contabilizaran los registros realizados en los establecimientos definidos como tipo de Nodo:  CentroDeDiagnostico y Tratamiento, Centro De Referencia De Salud.</t>
        </r>
      </text>
    </comment>
    <comment ref="AC36" authorId="1" shapeId="0" xr:uid="{88941690-29A8-4A4E-8206-E2F6F1DB00DA}">
      <text>
        <r>
          <rPr>
            <b/>
            <sz val="9"/>
            <color indexed="81"/>
            <rFont val="Tahoma"/>
            <family val="2"/>
          </rPr>
          <t xml:space="preserve">No disponible </t>
        </r>
      </text>
    </comment>
    <comment ref="AD36" authorId="1" shapeId="0" xr:uid="{AABE1D9C-7D7B-45CA-A444-86110BD530D3}">
      <text>
        <r>
          <rPr>
            <b/>
            <sz val="11"/>
            <color theme="1"/>
            <rFont val="Calibri"/>
            <family val="2"/>
            <scheme val="minor"/>
          </rPr>
          <t xml:space="preserve">No disponible </t>
        </r>
      </text>
    </comment>
    <comment ref="AF36" authorId="1" shapeId="0" xr:uid="{E28B5FEC-431B-4054-8A03-A1FE5FA125B2}">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G36" authorId="1" shapeId="0" xr:uid="{6A4B3BE4-6D48-441A-8AEE-11E114DCB285}">
      <text>
        <r>
          <rPr>
            <sz val="9"/>
            <color indexed="81"/>
            <rFont val="Tahoma"/>
            <family val="2"/>
          </rPr>
          <t>Se contabilizaran los registros realizados en los establecimientos definidos como tipo de Nodo:  CentroDeDiagnostico y Tratamiento, Centro De Referencia De Salud.</t>
        </r>
      </text>
    </comment>
    <comment ref="AH36" authorId="1" shapeId="0" xr:uid="{160CD718-3807-478F-81B4-A3C3A21BFFEC}">
      <text>
        <r>
          <rPr>
            <b/>
            <sz val="9"/>
            <color indexed="81"/>
            <rFont val="Tahoma"/>
            <family val="2"/>
          </rPr>
          <t xml:space="preserve">No disponible </t>
        </r>
      </text>
    </comment>
    <comment ref="AI36" authorId="1" shapeId="0" xr:uid="{8CBE58E4-CBFD-4DD7-B5BE-149FF74803B8}">
      <text>
        <r>
          <rPr>
            <b/>
            <sz val="9"/>
            <color indexed="81"/>
            <rFont val="Tahoma"/>
            <family val="2"/>
          </rPr>
          <t xml:space="preserve">No disponible </t>
        </r>
      </text>
    </comment>
    <comment ref="AJ36" authorId="1" shapeId="0" xr:uid="{1BE94BCC-2D68-4802-979A-5D0E40D84C8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El Registro debe ser ingresado por un profesional de Instrumento Médico segun la especialidad de este.</t>
        </r>
      </text>
    </comment>
    <comment ref="AK36" authorId="1" shapeId="0" xr:uid="{28638BD8-0435-4842-B1A3-2B060B54E6FC}">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control de especialidad
El Registro debe ser ingresado por un profesional de Instrumento Médico segun la especialidad de este.</t>
        </r>
      </text>
    </comment>
    <comment ref="AL36" authorId="1" shapeId="0" xr:uid="{5D772450-33EC-4C73-B472-423422EC6D4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contacto telefónico control de especialidad
El Registro debe ser ingresado por un profesional de Instrumento Médico segun la especialidad de este.</t>
        </r>
      </text>
    </comment>
    <comment ref="B37" authorId="1" shapeId="0" xr:uid="{DBDB85E6-9A8A-4A7C-9875-6487E60E2A4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especialidad_Pediatria 
</t>
        </r>
        <r>
          <rPr>
            <sz val="9"/>
            <color indexed="81"/>
            <rFont val="Tahoma"/>
            <family val="2"/>
          </rPr>
          <t xml:space="preserve">El Registro debe ser ingresado por un profesional de Instrumento Médico con especialidad Pediatria
</t>
        </r>
      </text>
    </comment>
    <comment ref="B38" authorId="1" shapeId="0" xr:uid="{E6FE7C0F-6A79-4F22-BB9C-DE208879408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interna 
 </t>
        </r>
        <r>
          <rPr>
            <sz val="9"/>
            <color indexed="81"/>
            <rFont val="Tahoma"/>
            <family val="2"/>
          </rPr>
          <t xml:space="preserve">
El Registro debe ser ingresado por un profesional de Instrumento Médico con especialidad medicina interna</t>
        </r>
      </text>
    </comment>
    <comment ref="B39" authorId="1" shapeId="0" xr:uid="{B8030F48-1924-4F69-A8F5-7F07B1EAF5E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especialidad_Neonatología
</t>
        </r>
        <r>
          <rPr>
            <sz val="9"/>
            <color indexed="81"/>
            <rFont val="Tahoma"/>
            <family val="2"/>
          </rPr>
          <t>El Registro debe ser ingresado por un profesional de Instrumento Médico con especialidad neonatología</t>
        </r>
      </text>
    </comment>
    <comment ref="B40" authorId="1" shapeId="0" xr:uid="{791062B9-8D0E-44C4-A7EA-46A89FF6A7D2}">
      <text>
        <r>
          <rPr>
            <sz val="9"/>
            <color indexed="81"/>
            <rFont val="Tahoma"/>
            <family val="2"/>
          </rPr>
          <t>Este dato aparecerá  luego de que la atención registrada en Módulo de Box/Pacientes citados, o en Atención/Registro Atención Individual, se registre la actividad:
-</t>
        </r>
        <r>
          <rPr>
            <b/>
            <sz val="9"/>
            <color indexed="81"/>
            <rFont val="Tahoma"/>
            <family val="2"/>
          </rPr>
          <t xml:space="preserve"> Atención remota médica de especialidad_Broncopulmonar infantil </t>
        </r>
        <r>
          <rPr>
            <sz val="9"/>
            <color indexed="81"/>
            <rFont val="Tahoma"/>
            <family val="2"/>
          </rPr>
          <t xml:space="preserve">
El Registro debe ser ingresado por un profesional de Instrumento Médico con especialidad broncopulmonar
</t>
        </r>
      </text>
    </comment>
    <comment ref="B41" authorId="1" shapeId="0" xr:uid="{B2253EE3-EDFA-4E6D-B780-797A16C71E5C}">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especialidad_Broncopulmonar adulto</t>
        </r>
        <r>
          <rPr>
            <sz val="9"/>
            <color indexed="81"/>
            <rFont val="Tahoma"/>
            <family val="2"/>
          </rPr>
          <t xml:space="preserve">
El Registro debe ser ingresado por un profesional de Instrumento Médico con especialidad broncopulmonar</t>
        </r>
      </text>
    </comment>
    <comment ref="B42" authorId="1" shapeId="0" xr:uid="{4E0D35C7-D4A3-4BF6-A203-B2CE900CE229}">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pediátrica</t>
        </r>
        <r>
          <rPr>
            <sz val="9"/>
            <color indexed="81"/>
            <rFont val="Tahoma"/>
            <family val="2"/>
          </rPr>
          <t xml:space="preserve">
El Registro debe ser ingresado por un profesional de Instrumento Médico con especialidad cardiología pediátrica
</t>
        </r>
      </text>
    </comment>
    <comment ref="B43" authorId="1" shapeId="0" xr:uid="{90C31034-E38D-4AF3-981B-7AE4D45222A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Adulto</t>
        </r>
        <r>
          <rPr>
            <sz val="9"/>
            <color indexed="81"/>
            <rFont val="Tahoma"/>
            <family val="2"/>
          </rPr>
          <t xml:space="preserve">
El Registro debe ser ingresado por un profesional de Instrumento Médico con especialidad cardiología adulto
</t>
        </r>
      </text>
    </comment>
    <comment ref="B44" authorId="1" shapeId="0" xr:uid="{DC1A7D2B-1AE2-4B83-AB55-5E8E0525A648}">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pediátrica</t>
        </r>
        <r>
          <rPr>
            <sz val="9"/>
            <color indexed="81"/>
            <rFont val="Tahoma"/>
            <family val="2"/>
          </rPr>
          <t xml:space="preserve">
El Registro debe ser ingresado por un profesional de Instrumento Médico con especialidad endocrinología pediátrica
</t>
        </r>
      </text>
    </comment>
    <comment ref="B45" authorId="1" shapeId="0" xr:uid="{B3270EF9-C88B-4CEB-AE8F-8490EA82C5A1}">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adulto</t>
        </r>
        <r>
          <rPr>
            <sz val="9"/>
            <color indexed="81"/>
            <rFont val="Tahoma"/>
            <family val="2"/>
          </rPr>
          <t xml:space="preserve">
El Registro debe ser ingresado por un profesional de Instrumento Médico con especialidad endocrinología adulto
</t>
        </r>
      </text>
    </comment>
    <comment ref="B46" authorId="1" shapeId="0" xr:uid="{751F5368-D1DE-482B-A019-9BA348190818}">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pediátrica</t>
        </r>
        <r>
          <rPr>
            <sz val="9"/>
            <color indexed="81"/>
            <rFont val="Tahoma"/>
            <family val="2"/>
          </rPr>
          <t xml:space="preserve">
El Registro debe ser ingresado por un profesional de Instrumento Médico con especialidad gastroenterología pediátrica</t>
        </r>
      </text>
    </comment>
    <comment ref="B47" authorId="1" shapeId="0" xr:uid="{6C827FDC-45F9-4372-8600-47F75BB92518}">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adulto</t>
        </r>
        <r>
          <rPr>
            <sz val="9"/>
            <color indexed="81"/>
            <rFont val="Tahoma"/>
            <family val="2"/>
          </rPr>
          <t xml:space="preserve">
El Registro debe ser ingresado por un profesional de Instrumento Médico con especialidad gastroenterología adulto
</t>
        </r>
      </text>
    </comment>
    <comment ref="B48" authorId="1" shapeId="0" xr:uid="{080714E6-2FE8-4DA4-A5AE-0D46BB8E7287}">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especialidad_Genética clínica</t>
        </r>
        <r>
          <rPr>
            <sz val="9"/>
            <color indexed="81"/>
            <rFont val="Tahoma"/>
            <family val="2"/>
          </rPr>
          <t xml:space="preserve">
El Registro debe ser ingresado por un profesional de Instrumento Médico con especialidad genética clínica
</t>
        </r>
      </text>
    </comment>
    <comment ref="B49" authorId="1" shapeId="0" xr:uid="{0FD96A24-AB9C-46DD-9FC8-9C39ACD115FB}">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especialidad_Hemato-oncología infantil</t>
        </r>
        <r>
          <rPr>
            <sz val="9"/>
            <color indexed="81"/>
            <rFont val="Tahoma"/>
            <family val="2"/>
          </rPr>
          <t xml:space="preserve">
El Registro debe ser ingresado por un profesional de Instrumento Médico con especialidad Hemato-oncología pediátrica
</t>
        </r>
      </text>
    </comment>
    <comment ref="B50" authorId="1" shapeId="0" xr:uid="{324F6D5F-C3E7-4F4E-A759-433A46669A0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especialidad_Hematología adulto</t>
        </r>
        <r>
          <rPr>
            <sz val="9"/>
            <color indexed="81"/>
            <rFont val="Tahoma"/>
            <family val="2"/>
          </rPr>
          <t xml:space="preserve">
El Registro debe ser ingresado por un profesional de Instrumento Médico con especialidad Hematología adulto
</t>
        </r>
      </text>
    </comment>
    <comment ref="B51" authorId="1" shapeId="0" xr:uid="{CA7EBC12-749C-4A9E-8D21-D3F1493389D7}">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pediátrica</t>
        </r>
        <r>
          <rPr>
            <sz val="9"/>
            <color indexed="81"/>
            <rFont val="Tahoma"/>
            <family val="2"/>
          </rPr>
          <t xml:space="preserve">
El Registro debe ser ingresado por un profesional de Instrumento Médico con especialidad nefrología pediátrica
</t>
        </r>
      </text>
    </comment>
    <comment ref="B52" authorId="1" shapeId="0" xr:uid="{6CE03A68-E45C-45F9-90F7-DE23B1E8ECEB}">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adulto</t>
        </r>
        <r>
          <rPr>
            <sz val="9"/>
            <color indexed="81"/>
            <rFont val="Tahoma"/>
            <family val="2"/>
          </rPr>
          <t xml:space="preserve">
El Registro debe ser ingresado por un profesional de Instrumento Médico con especialidad nefrología adulto
</t>
        </r>
      </text>
    </comment>
    <comment ref="B53" authorId="1" shapeId="0" xr:uid="{B51E2F88-7E4A-4F7B-AA8E-DAF791F7C647}">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Atención remota médica de especialidad_Nutriólogo pediátrico
 </t>
        </r>
        <r>
          <rPr>
            <sz val="9"/>
            <color indexed="81"/>
            <rFont val="Tahoma"/>
            <family val="2"/>
          </rPr>
          <t xml:space="preserve">
El Registro debe ser ingresado por un profesional de Instrumento Médico con especialidad nutriólogo pediátrico
</t>
        </r>
      </text>
    </comment>
    <comment ref="B54" authorId="1" shapeId="0" xr:uid="{29C64F68-BAC7-4CC1-A6A0-601E3928D851}">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especialidad_Nutriólogo adulto</t>
        </r>
        <r>
          <rPr>
            <sz val="9"/>
            <color indexed="81"/>
            <rFont val="Tahoma"/>
            <family val="2"/>
          </rPr>
          <t xml:space="preserve">
El Registro debe ser ingresado por un profesional de Instrumento Médico con especialidad nutriólogo adulto</t>
        </r>
      </text>
    </comment>
    <comment ref="B55" authorId="1" shapeId="0" xr:uid="{BEB07793-7FD8-4694-BCCA-4DD4A36604B2}">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pediátrica</t>
        </r>
        <r>
          <rPr>
            <sz val="9"/>
            <color indexed="81"/>
            <rFont val="Tahoma"/>
            <family val="2"/>
          </rPr>
          <t xml:space="preserve">
El Registro debe ser ingresado por un profesional de Instrumento Médico con especialidad reumatología pediátrica
</t>
        </r>
      </text>
    </comment>
    <comment ref="B56" authorId="1" shapeId="0" xr:uid="{6A5783E9-69B1-4E66-8B4B-CACC8ED33032}">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adulto</t>
        </r>
        <r>
          <rPr>
            <sz val="9"/>
            <color indexed="81"/>
            <rFont val="Tahoma"/>
            <family val="2"/>
          </rPr>
          <t xml:space="preserve">
El Registro debe ser ingresado por un profesional de Instrumento Médico con especialidad reumatología adulto
</t>
        </r>
      </text>
    </comment>
    <comment ref="B57" authorId="1" shapeId="0" xr:uid="{4D833566-13D9-4493-80EA-5B3B0F935BF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especialidad_Dermatología</t>
        </r>
        <r>
          <rPr>
            <sz val="9"/>
            <color indexed="81"/>
            <rFont val="Tahoma"/>
            <family val="2"/>
          </rPr>
          <t xml:space="preserve">
El Registro debe ser ingresado por un profesional de Instrumento Médico con especialidad dermatología 
</t>
        </r>
      </text>
    </comment>
    <comment ref="B58" authorId="1" shapeId="0" xr:uid="{96B3FEAC-9FE5-458D-801D-B68677BFF7EA}">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pediátrica</t>
        </r>
        <r>
          <rPr>
            <sz val="9"/>
            <color indexed="81"/>
            <rFont val="Tahoma"/>
            <family val="2"/>
          </rPr>
          <t xml:space="preserve">
El Registro debe ser ingresado por un profesional de Instrumento Médico con especialidad infectología pediátrica
</t>
        </r>
      </text>
    </comment>
    <comment ref="B59" authorId="1" shapeId="0" xr:uid="{3E1D8539-8D0A-454A-AA83-BA2FA9CA692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adulto</t>
        </r>
        <r>
          <rPr>
            <sz val="9"/>
            <color indexed="81"/>
            <rFont val="Tahoma"/>
            <family val="2"/>
          </rPr>
          <t xml:space="preserve">
El Registro debe ser ingresado por un profesional de Instrumento Médico con especialidad infectología adulto
</t>
        </r>
      </text>
    </comment>
    <comment ref="B60" authorId="1" shapeId="0" xr:uid="{CA6D8F72-A1E1-4CC6-87F6-765751F4650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especialidad_Inmunología
 </t>
        </r>
        <r>
          <rPr>
            <sz val="9"/>
            <color indexed="81"/>
            <rFont val="Tahoma"/>
            <family val="2"/>
          </rPr>
          <t xml:space="preserve">
El Registro debe ser ingresado por un profesional de Instrumento Médico con especialidad inmunología
</t>
        </r>
      </text>
    </comment>
    <comment ref="B61" authorId="1" shapeId="0" xr:uid="{B0BF864E-FD07-4259-89F4-D5C68F31A33B}">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especialidad_Geriatría</t>
        </r>
        <r>
          <rPr>
            <sz val="9"/>
            <color indexed="81"/>
            <rFont val="Tahoma"/>
            <family val="2"/>
          </rPr>
          <t xml:space="preserve">
El Registro debe ser ingresado por un profesional de Instrumento Médico con especialidad geriatría
</t>
        </r>
      </text>
    </comment>
    <comment ref="B62" authorId="1" shapeId="0" xr:uid="{679DEA48-208F-4E2F-9506-A41F6719CA02}">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pediátrica</t>
        </r>
        <r>
          <rPr>
            <sz val="9"/>
            <color indexed="81"/>
            <rFont val="Tahoma"/>
            <family val="2"/>
          </rPr>
          <t xml:space="preserve">
El Registro debe ser ingresado por un profesional de Instrumento Médico con especialidad Medicina Física y Rehabilitación Pediátrica (Fisiatría Pediátrica)
</t>
        </r>
      </text>
    </comment>
    <comment ref="B63" authorId="1" shapeId="0" xr:uid="{9169671E-5E89-4CB1-9F8E-350746E288D9}">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adulto</t>
        </r>
        <r>
          <rPr>
            <sz val="9"/>
            <color indexed="81"/>
            <rFont val="Tahoma"/>
            <family val="2"/>
          </rPr>
          <t xml:space="preserve">
El Registro debe ser ingresado por un profesional de Instrumento Médico con especialidad Medicina Física y Rehabilitación adulto (Fisiatría Adulto)
</t>
        </r>
      </text>
    </comment>
    <comment ref="B64" authorId="1" shapeId="0" xr:uid="{48A2B3A1-46BD-453F-A4FA-6DDD88A9B993}">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especialidad_Neurología pediátrica
</t>
        </r>
        <r>
          <rPr>
            <sz val="9"/>
            <color indexed="81"/>
            <rFont val="Tahoma"/>
            <family val="2"/>
          </rPr>
          <t>El Registro debe ser ingresado por un profesional de Instrumento Médico con especialidad neurología pediátrica</t>
        </r>
        <r>
          <rPr>
            <b/>
            <sz val="9"/>
            <color indexed="81"/>
            <rFont val="Tahoma"/>
            <family val="2"/>
          </rPr>
          <t xml:space="preserve">
</t>
        </r>
      </text>
    </comment>
    <comment ref="B65" authorId="1" shapeId="0" xr:uid="{1CB83943-C74F-4DCB-8BAE-9CCC9868D86B}">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especialidad_Neurología adulto</t>
        </r>
        <r>
          <rPr>
            <sz val="9"/>
            <color indexed="81"/>
            <rFont val="Tahoma"/>
            <family val="2"/>
          </rPr>
          <t xml:space="preserve">
El Registro debe ser ingresado por un profesional de Instrumento Médico con especialidad neurología adulto
</t>
        </r>
      </text>
    </comment>
    <comment ref="B66" authorId="1" shapeId="0" xr:uid="{0BD663B5-AF5A-4A1B-A457-559F617845E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especialidad_Oncología médica
</t>
        </r>
        <r>
          <rPr>
            <sz val="9"/>
            <color indexed="81"/>
            <rFont val="Tahoma"/>
            <family val="2"/>
          </rPr>
          <t>El Registro debe ser ingresado por un profesional de Instrumento Médico con especialidad oncología médica</t>
        </r>
      </text>
    </comment>
    <comment ref="B67" authorId="1" shapeId="0" xr:uid="{C797BD49-2C3D-4C2F-8140-44B2FEA9BB1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especialidad_Psiquiatría pediátrica y de la dolescencia 
 </t>
        </r>
        <r>
          <rPr>
            <sz val="9"/>
            <color indexed="81"/>
            <rFont val="Tahoma"/>
            <family val="2"/>
          </rPr>
          <t xml:space="preserve">
El Registro debe ser ingresado por un profesional de Instrumento Médico con especialidad Psiquiatría pediátrica y de la dolescencia </t>
        </r>
        <r>
          <rPr>
            <b/>
            <sz val="9"/>
            <color indexed="81"/>
            <rFont val="Tahoma"/>
            <family val="2"/>
          </rPr>
          <t xml:space="preserve">
</t>
        </r>
      </text>
    </comment>
    <comment ref="B68" authorId="1" shapeId="0" xr:uid="{08C0F56D-C960-4E07-9145-ACE600CEA23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especialidad_Psiquiatría adulto</t>
        </r>
        <r>
          <rPr>
            <sz val="9"/>
            <color indexed="81"/>
            <rFont val="Tahoma"/>
            <family val="2"/>
          </rPr>
          <t xml:space="preserve">
El Registro debe ser ingresado por un profesional de Instrumento Médico con especialidad psiquiatría adulto</t>
        </r>
      </text>
    </comment>
    <comment ref="B69" authorId="1" shapeId="0" xr:uid="{00DC7E01-B33C-44F6-8ACF-959D89DDD94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especialidad_Cirugía pediátrica</t>
        </r>
        <r>
          <rPr>
            <sz val="9"/>
            <color indexed="81"/>
            <rFont val="Tahoma"/>
            <family val="2"/>
          </rPr>
          <t xml:space="preserve">
El Registro debe ser ingresado por un profesional de Instrumento Médico con especialidad cirugía pediátrica
</t>
        </r>
      </text>
    </comment>
    <comment ref="B70" authorId="1" shapeId="0" xr:uid="{B8244049-F5A2-47A5-8E57-74FCE05A9C8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general adulto
</t>
        </r>
        <r>
          <rPr>
            <sz val="9"/>
            <color indexed="81"/>
            <rFont val="Tahoma"/>
            <family val="2"/>
          </rPr>
          <t xml:space="preserve"> 
El Registro debe ser ingresado por un profesional de Instrumento Médico con especialidad cirugía general adulto</t>
        </r>
        <r>
          <rPr>
            <b/>
            <sz val="9"/>
            <color indexed="81"/>
            <rFont val="Tahoma"/>
            <family val="2"/>
          </rPr>
          <t xml:space="preserve">
</t>
        </r>
      </text>
    </comment>
    <comment ref="B71" authorId="1" shapeId="0" xr:uid="{2E6C694C-0CEF-41A8-9E10-3564BC9F35D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digestiva (Alta)
</t>
        </r>
        <r>
          <rPr>
            <sz val="9"/>
            <color indexed="81"/>
            <rFont val="Tahoma"/>
            <family val="2"/>
          </rPr>
          <t>El Registro debe ser ingresado por un profesional de Instrumento Médico con especialidad cirugía digestiva (Alta)</t>
        </r>
        <r>
          <rPr>
            <b/>
            <sz val="9"/>
            <color indexed="81"/>
            <rFont val="Tahoma"/>
            <family val="2"/>
          </rPr>
          <t xml:space="preserve">
</t>
        </r>
      </text>
    </comment>
    <comment ref="B72" authorId="1" shapeId="0" xr:uid="{90886C59-0542-45EB-AD35-6321B4C82D0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de cabeza, cuello y maxilofacial
</t>
        </r>
        <r>
          <rPr>
            <sz val="9"/>
            <color indexed="81"/>
            <rFont val="Tahoma"/>
            <family val="2"/>
          </rPr>
          <t xml:space="preserve">El Registro debe ser ingresado por un profesional de Instrumento Médico con especialidad cirugía de cabeza, cuello y maxilo facial.
</t>
        </r>
      </text>
    </comment>
    <comment ref="B73" authorId="1" shapeId="0" xr:uid="{EB9E7D55-D237-45A9-851B-1AE2D2610CE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pediátrica
</t>
        </r>
        <r>
          <rPr>
            <sz val="9"/>
            <color indexed="81"/>
            <rFont val="Tahoma"/>
            <family val="2"/>
          </rPr>
          <t>El Registro debe ser ingresado por un profesional de Instrumento Médico con especialidad cirugía plastica y reparadora pediátrica</t>
        </r>
        <r>
          <rPr>
            <b/>
            <sz val="9"/>
            <color indexed="81"/>
            <rFont val="Tahoma"/>
            <family val="2"/>
          </rPr>
          <t xml:space="preserve">
</t>
        </r>
      </text>
    </comment>
    <comment ref="B74" authorId="1" shapeId="0" xr:uid="{10E29903-BFA1-4F9D-9F2A-1CE0A84B5DB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adulto
</t>
        </r>
        <r>
          <rPr>
            <sz val="9"/>
            <color indexed="81"/>
            <rFont val="Tahoma"/>
            <family val="2"/>
          </rPr>
          <t>El Registro debe ser ingresado por un profesional de Instrumento Médico con especialidad cirugía plastica y reparadora adulto</t>
        </r>
      </text>
    </comment>
    <comment ref="B75" authorId="1" shapeId="0" xr:uid="{6363F819-99ED-43A4-BE19-3D61E1AAA2C8}">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médica de especialidad_Coloproctología (Cirugía digestiva baja)
</t>
        </r>
        <r>
          <rPr>
            <sz val="9"/>
            <color indexed="81"/>
            <rFont val="Tahoma"/>
            <family val="2"/>
          </rPr>
          <t>El Registro debe ser ingresado por un profesional de Instrumento Médico con especialidad coloproctología</t>
        </r>
      </text>
    </comment>
    <comment ref="B76" authorId="1" shapeId="0" xr:uid="{43D0CF75-7C66-4BEA-A9D9-8989D788B5D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tórax
</t>
        </r>
        <r>
          <rPr>
            <sz val="9"/>
            <color indexed="81"/>
            <rFont val="Tahoma"/>
            <family val="2"/>
          </rPr>
          <t>El Registro debe ser ingresado por un profesional de Instrumento Médico con especialidad cirugía tórax</t>
        </r>
      </text>
    </comment>
    <comment ref="B77" authorId="1" shapeId="0" xr:uid="{16DFC088-A7C9-4524-87F7-55AF70AFB63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vascular periférica
</t>
        </r>
        <r>
          <rPr>
            <sz val="9"/>
            <color indexed="81"/>
            <rFont val="Tahoma"/>
            <family val="2"/>
          </rPr>
          <t>El Registro debe ser ingresado por un profesional de Instrumento Médico con especialidad cirugía vascular periférica</t>
        </r>
      </text>
    </comment>
    <comment ref="B78" authorId="1" shapeId="0" xr:uid="{8C0F9DA1-53D7-4909-8F4F-9266CDB9A3F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especialidad_Neurocirugía
</t>
        </r>
        <r>
          <rPr>
            <sz val="9"/>
            <color indexed="81"/>
            <rFont val="Tahoma"/>
            <family val="2"/>
          </rPr>
          <t>El Registro debe ser ingresado por un profesional de Instrumento Médico con especialidad neurocirugía</t>
        </r>
      </text>
    </comment>
    <comment ref="B79" authorId="1" shapeId="0" xr:uid="{7C1FD81E-59A7-40E6-AB48-221936C7CEE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cardiovascular
</t>
        </r>
        <r>
          <rPr>
            <sz val="9"/>
            <color indexed="81"/>
            <rFont val="Tahoma"/>
            <family val="2"/>
          </rPr>
          <t>El Registro debe ser ingresado por un profesional de Instrumento Médico con especialidad cirugía cardiovascular</t>
        </r>
      </text>
    </comment>
    <comment ref="B80" authorId="1" shapeId="0" xr:uid="{87D6A193-FED3-41A2-84A3-E0BE429D2D2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especialidad_Anestesiología
</t>
        </r>
        <r>
          <rPr>
            <sz val="9"/>
            <color indexed="81"/>
            <rFont val="Tahoma"/>
            <family val="2"/>
          </rPr>
          <t>El Registro debe ser ingresado por un profesional de Instrumento Médico con especialidad anestesiología</t>
        </r>
      </text>
    </comment>
    <comment ref="B81" authorId="1" shapeId="0" xr:uid="{7FF706F4-2D4D-43DA-9B12-14FD6F3E01C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especialidad_Obstetricia
</t>
        </r>
        <r>
          <rPr>
            <sz val="9"/>
            <color indexed="81"/>
            <rFont val="Tahoma"/>
            <family val="2"/>
          </rPr>
          <t>El Registro debe ser ingresado por un profesional de Instrumento Médico con especialidad obstetricia</t>
        </r>
      </text>
    </comment>
    <comment ref="B82" authorId="1" shapeId="0" xr:uid="{64F80918-D014-473E-AFDD-CB1E2B81AA7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pediátrica y de la adolescencia 
</t>
        </r>
        <r>
          <rPr>
            <sz val="9"/>
            <color indexed="81"/>
            <rFont val="Tahoma"/>
            <family val="2"/>
          </rPr>
          <t>El Registro debe ser ingresado por un profesional de Instrumento Médico con especialidad ginecología pediátrica y de la adolescencia</t>
        </r>
      </text>
    </comment>
    <comment ref="B83" authorId="1" shapeId="0" xr:uid="{B189FB1D-5DF3-4021-B6DC-85E66882FCD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adulto
</t>
        </r>
        <r>
          <rPr>
            <sz val="9"/>
            <color indexed="81"/>
            <rFont val="Tahoma"/>
            <family val="2"/>
          </rPr>
          <t xml:space="preserve">El Registro debe ser ingresado por un profesional de Instrumento Médico con especialidad ginecología adulto </t>
        </r>
      </text>
    </comment>
    <comment ref="B84" authorId="1" shapeId="0" xr:uid="{38428B6B-81AD-4727-8977-20A6A33D791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especialidad_Oftalmología
</t>
        </r>
        <r>
          <rPr>
            <sz val="9"/>
            <color indexed="81"/>
            <rFont val="Tahoma"/>
            <family val="2"/>
          </rPr>
          <t xml:space="preserve"> 
El Registro debe ser ingresado por un profesional de Instrumento Médico con especialidad oftalmología</t>
        </r>
      </text>
    </comment>
    <comment ref="B85" authorId="1" shapeId="0" xr:uid="{15024DB5-A9E1-461F-83F4-AF08E5353E81}">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especialidad_Otorrinolaringología
</t>
        </r>
        <r>
          <rPr>
            <sz val="9"/>
            <color indexed="81"/>
            <rFont val="Tahoma"/>
            <family val="2"/>
          </rPr>
          <t xml:space="preserve"> 
El Registro debe ser ingresado por un profesional de Instrumento Médico con especialidad otorrinolaringología</t>
        </r>
      </text>
    </comment>
    <comment ref="B86" authorId="1" shapeId="0" xr:uid="{9071CFEA-AD02-4D2A-B03B-DF228B68458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pediátrica
</t>
        </r>
        <r>
          <rPr>
            <sz val="9"/>
            <color indexed="81"/>
            <rFont val="Tahoma"/>
            <family val="2"/>
          </rPr>
          <t>El Registro debe ser ingresado por un profesional de Instrumento Médico con especialidad traumatología y ortopedia pediátrica</t>
        </r>
      </text>
    </comment>
    <comment ref="B87" authorId="1" shapeId="0" xr:uid="{3D1E0D98-73ED-40D8-9C5F-F51388B6CCBC}">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adulto
</t>
        </r>
        <r>
          <rPr>
            <sz val="9"/>
            <color indexed="81"/>
            <rFont val="Tahoma"/>
            <family val="2"/>
          </rPr>
          <t>El Registro debe ser ingresado por un profesional de Instrumento Médico con especialidad traumatología y ortopedia adulto</t>
        </r>
      </text>
    </comment>
    <comment ref="B88" authorId="1" shapeId="0" xr:uid="{6FA3DC08-F1C7-4ADE-9407-85577B40877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pediátrica
</t>
        </r>
        <r>
          <rPr>
            <sz val="9"/>
            <color indexed="81"/>
            <rFont val="Tahoma"/>
            <family val="2"/>
          </rPr>
          <t>El Registro debe ser ingresado por un profesional de Instrumento Médico con especialidad urología pediátrica</t>
        </r>
      </text>
    </comment>
    <comment ref="B89" authorId="1" shapeId="0" xr:uid="{8B63F229-69FA-4E16-8C88-57D8CD8AB87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adulto
</t>
        </r>
        <r>
          <rPr>
            <sz val="9"/>
            <color indexed="81"/>
            <rFont val="Tahoma"/>
            <family val="2"/>
          </rPr>
          <t>El Registro debe ser ingresado por un profesional de Instrumento Médico con especialidad urología adulto</t>
        </r>
      </text>
    </comment>
    <comment ref="B90" authorId="1" shapeId="0" xr:uid="{6437EE6C-9F13-4D8B-8606-EB53E62662E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del niño
</t>
        </r>
        <r>
          <rPr>
            <sz val="9"/>
            <color indexed="81"/>
            <rFont val="Tahoma"/>
            <family val="2"/>
          </rPr>
          <t>El Registro debe ser ingresado por un profesional de Instrumento Médico con especialidad medicina familiar del niño</t>
        </r>
      </text>
    </comment>
    <comment ref="B91" authorId="1" shapeId="0" xr:uid="{78412C79-6A00-4288-BAE8-8FEB8CBC0721}">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t>
        </r>
        <r>
          <rPr>
            <sz val="9"/>
            <color indexed="81"/>
            <rFont val="Tahoma"/>
            <family val="2"/>
          </rPr>
          <t>El Registro debe ser ingresado por un profesional de Instrumento Médico con especialidad medicina familiar</t>
        </r>
      </text>
    </comment>
    <comment ref="B92" authorId="1" shapeId="0" xr:uid="{31A756BE-3384-4EB7-B30C-CF32FA8BF77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adulto
</t>
        </r>
        <r>
          <rPr>
            <sz val="9"/>
            <color indexed="81"/>
            <rFont val="Tahoma"/>
            <family val="2"/>
          </rPr>
          <t>El Registro debe ser ingresado por un profesional de Instrumento Médico con especialidad medicina familiar adulto</t>
        </r>
      </text>
    </comment>
    <comment ref="B93" authorId="1" shapeId="0" xr:uid="{2D0B9069-2415-4DEE-BA10-4382AD24D4C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especialidad_Diabetología
</t>
        </r>
        <r>
          <rPr>
            <sz val="9"/>
            <color indexed="81"/>
            <rFont val="Tahoma"/>
            <family val="2"/>
          </rPr>
          <t xml:space="preserve"> 
El Registro debe ser ingresado por un profesional de Instrumento Médico con especialidad diabetología</t>
        </r>
      </text>
    </comment>
    <comment ref="B94" authorId="1" shapeId="0" xr:uid="{11749C20-0815-4989-B14D-8B3EC0F2734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nuclear (excluye informes)
</t>
        </r>
        <r>
          <rPr>
            <sz val="9"/>
            <color indexed="81"/>
            <rFont val="Tahoma"/>
            <family val="2"/>
          </rPr>
          <t xml:space="preserve"> 
El Registro debe ser ingresado por un profesional de Instrumento Médico con especialidad medicina nuclear</t>
        </r>
      </text>
    </comment>
    <comment ref="B95" authorId="1" shapeId="0" xr:uid="{0B6B515C-72D1-420C-83AB-C99BFBBFB766}">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especialidad_Imagenología
</t>
        </r>
        <r>
          <rPr>
            <sz val="9"/>
            <color indexed="81"/>
            <rFont val="Tahoma"/>
            <family val="2"/>
          </rPr>
          <t>El Registro debe ser ingresado por un profesional de Instrumento Médico con especialidad imagenología</t>
        </r>
      </text>
    </comment>
    <comment ref="B96" authorId="1" shapeId="0" xr:uid="{AE976AE6-338F-47EC-978D-3053AEFD45A8}">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especialidad_Radioterapia oncológica
</t>
        </r>
        <r>
          <rPr>
            <sz val="9"/>
            <color indexed="81"/>
            <rFont val="Tahoma"/>
            <family val="2"/>
          </rPr>
          <t>El Registro debe ser ingresado por un profesional de Instrumento Médico con especialidad radioterapia oncológica</t>
        </r>
      </text>
    </comment>
    <comment ref="AP99" authorId="1" shapeId="0" xr:uid="{D174CFDC-2A2A-4180-91C1-AE1CC047B3C9}">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Q99" authorId="1" shapeId="0" xr:uid="{4767512C-411D-4910-8619-F3AEEFEA4982}">
      <text>
        <r>
          <rPr>
            <sz val="9"/>
            <color indexed="81"/>
            <rFont val="Tahoma"/>
            <family val="2"/>
          </rPr>
          <t>Este dato aparecerá  luego de que la atención registrada en Módulo de Box/Pacientes citados, o en Atención/Registro Atención Individual, se registre alguna de las actividades de control según corresponda al estamento:</t>
        </r>
        <r>
          <rPr>
            <b/>
            <sz val="9"/>
            <color indexed="81"/>
            <rFont val="Tahoma"/>
            <family val="2"/>
          </rPr>
          <t xml:space="preserve">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R99" authorId="1" shapeId="0" xr:uid="{A892CFA5-097C-4257-BBAF-F307D7A57E9E}">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S99" authorId="1" shapeId="0" xr:uid="{32082312-0E9B-47B6-BB0F-832089CE49C0}">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T99" authorId="1" shapeId="0" xr:uid="{C0748B7B-FC4E-43D5-B3C6-A6BF534FE3E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consulta abreviada PNM_Entrega de resultados exámenes o procedimiento 
</t>
        </r>
        <r>
          <rPr>
            <sz val="9"/>
            <color indexed="81"/>
            <rFont val="Tahoma"/>
            <family val="2"/>
          </rPr>
          <t>Y/O</t>
        </r>
        <r>
          <rPr>
            <b/>
            <sz val="9"/>
            <color indexed="81"/>
            <rFont val="Tahoma"/>
            <family val="2"/>
          </rPr>
          <t xml:space="preserve">
- Atención Remota consulta abreviada PNM_Confeccion de Recetas o Lectura de exámenes 
</t>
        </r>
        <r>
          <rPr>
            <sz val="9"/>
            <color indexed="81"/>
            <rFont val="Tahoma"/>
            <family val="2"/>
          </rPr>
          <t xml:space="preserve">El Registro debe ser ingresado por un profesional de Instrumento diferente a Médico segun el item (fila) de sección. </t>
        </r>
      </text>
    </comment>
    <comment ref="AU99" authorId="1" shapeId="0" xr:uid="{15CEF53C-F0F5-43AE-AE32-83C2471AA9D8}">
      <text>
        <r>
          <rPr>
            <sz val="9"/>
            <color indexed="81"/>
            <rFont val="Tahoma"/>
            <family val="2"/>
          </rPr>
          <t>Registre una de las actividades por Estamento y ademas la actividad</t>
        </r>
        <r>
          <rPr>
            <b/>
            <sz val="9"/>
            <color indexed="81"/>
            <rFont val="Tahoma"/>
            <family val="2"/>
          </rPr>
          <t xml:space="preserve"> "Consultoría Resuelta Vía Remota"</t>
        </r>
      </text>
    </comment>
    <comment ref="AN101" authorId="1" shapeId="0" xr:uid="{C7E8CE8D-5E13-4ADA-A7AE-B9FA9E6307D5}">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Atención Remota - Contacto telefónico control de Enfermería
- Atención Remota - Contacto telefónico control ARO
- Atención Remota - Contacto telefónico control Ginecología y Otros
- Atención Remota - Contacto telefónico control infertilidad
- Atención Remota - Contacto telefónico control Nutricionista 
- Atención Remota - Contacto telefónico control Psicológico (Excluye SM)
- Atención Remota - Contacto telefónico control Fonoaudiólogia
- Atención Remota - Contacto telefónico control Tecnólogo Médico
- Atención Remota - Contacto telefónico control Asistente Social</t>
        </r>
      </text>
    </comment>
    <comment ref="AO101" authorId="1" shapeId="0" xr:uid="{FE1CACC1-DD08-4BA0-8D04-3697AECF855A}">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Consulta de Enfermería - Atención Remota
- Consulta ARO - Atención Remota
- Consulta Ginecología y Otros - Atención Remota
- Consulta Infertilidad - Atención Remota
- Consulta Nutricionista - Atención Remota
- Consulta Psicología  (Excluye SM) - Atención Remota
- Consulta de Fonoaudiología - Atención Remota
- Consulta Tecnólogo Médico - Atención Remota
- Consulta Asistente Social - Atención Remota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102" authorId="1" shapeId="0" xr:uid="{A6F3B793-0CA4-4187-9787-ED95E2EE566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Enfermería - Atención Remota
</t>
        </r>
        <r>
          <rPr>
            <sz val="9"/>
            <color indexed="81"/>
            <rFont val="Tahoma"/>
            <family val="2"/>
          </rPr>
          <t>o</t>
        </r>
        <r>
          <rPr>
            <b/>
            <sz val="9"/>
            <color indexed="81"/>
            <rFont val="Tahoma"/>
            <family val="2"/>
          </rPr>
          <t xml:space="preserve">
- Control de Enfermería - Atención Remota
o
- Atención Remota - Contacto telefónico control de Enfermería </t>
        </r>
      </text>
    </comment>
    <comment ref="B103" authorId="1" shapeId="0" xr:uid="{904A74C8-33D6-4489-B96F-EC035D87EA5C}">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ARO - Atención Remota
o
- Control ARO - Atención Remota
o
- Atención Remota - Contacto telefónico control ARO</t>
        </r>
      </text>
    </comment>
    <comment ref="B104" authorId="1" shapeId="0" xr:uid="{E6A82748-926C-4FBA-A584-994EF94E911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Ginecología y Otros - Atención Remota
</t>
        </r>
        <r>
          <rPr>
            <sz val="9"/>
            <color indexed="81"/>
            <rFont val="Tahoma"/>
            <family val="2"/>
          </rPr>
          <t>o</t>
        </r>
        <r>
          <rPr>
            <b/>
            <sz val="9"/>
            <color indexed="81"/>
            <rFont val="Tahoma"/>
            <family val="2"/>
          </rPr>
          <t xml:space="preserve">
- Control Ginecología y Otros - Atención Remota
o
- Atención Remota - Contacto telefónico control Ginecología y Otros</t>
        </r>
      </text>
    </comment>
    <comment ref="B105" authorId="1" shapeId="0" xr:uid="{65DE7072-64D4-4BB4-AA9F-2FC305C8EBC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Infertilidad - Atención Remota
</t>
        </r>
        <r>
          <rPr>
            <sz val="9"/>
            <color indexed="81"/>
            <rFont val="Tahoma"/>
            <family val="2"/>
          </rPr>
          <t>o</t>
        </r>
        <r>
          <rPr>
            <b/>
            <sz val="9"/>
            <color indexed="81"/>
            <rFont val="Tahoma"/>
            <family val="2"/>
          </rPr>
          <t xml:space="preserve">
- Control Infertilidad Atención Remota
o
- Atención Remota - Contacto telefónico control infertilidad</t>
        </r>
      </text>
    </comment>
    <comment ref="A106" authorId="1" shapeId="0" xr:uid="{270BD660-7C87-4504-B85C-50297BC158C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Nutricionista - Atención Remota
</t>
        </r>
        <r>
          <rPr>
            <sz val="9"/>
            <color indexed="81"/>
            <rFont val="Tahoma"/>
            <family val="2"/>
          </rPr>
          <t>o</t>
        </r>
        <r>
          <rPr>
            <b/>
            <sz val="9"/>
            <color indexed="81"/>
            <rFont val="Tahoma"/>
            <family val="2"/>
          </rPr>
          <t xml:space="preserve">
- Control Nutricionista - Atención Remota
o
- Atención Remota - Contacto telefónico control Nutricionista </t>
        </r>
      </text>
    </comment>
    <comment ref="A107" authorId="1" shapeId="0" xr:uid="{269A0E56-8C38-44F0-AA24-AE7C4373EC5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Psicología  (Excluye SM) - Atención Remota
</t>
        </r>
        <r>
          <rPr>
            <sz val="9"/>
            <color indexed="81"/>
            <rFont val="Tahoma"/>
            <family val="2"/>
          </rPr>
          <t>o</t>
        </r>
        <r>
          <rPr>
            <b/>
            <sz val="9"/>
            <color indexed="81"/>
            <rFont val="Tahoma"/>
            <family val="2"/>
          </rPr>
          <t xml:space="preserve">
- Control Psicologico  (Excluye SM) - Atención Remota
o
- Atención Remota - Contacto telefónico control Psicológico (Excluye SM)</t>
        </r>
      </text>
    </comment>
    <comment ref="A108" authorId="1" shapeId="0" xr:uid="{1E7BB0DB-C45A-4EB3-902C-36898C1EC7B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Fonoaudiología - Atención Remota
</t>
        </r>
        <r>
          <rPr>
            <sz val="9"/>
            <color indexed="81"/>
            <rFont val="Tahoma"/>
            <family val="2"/>
          </rPr>
          <t>o</t>
        </r>
        <r>
          <rPr>
            <b/>
            <sz val="9"/>
            <color indexed="81"/>
            <rFont val="Tahoma"/>
            <family val="2"/>
          </rPr>
          <t xml:space="preserve">
- Control Fonoaudiológico - Atención Remota
o
- Atención Remota - Contacto telefónico control Fonoaudiólogia</t>
        </r>
      </text>
    </comment>
    <comment ref="A109" authorId="1" shapeId="0" xr:uid="{C32B083D-D2F8-420A-9E15-D0A51BF2621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Tecnólogo Médico - Atención Remota
o
- Control Tecnólogo Médico - Atención Remota
o
- Atención Remota - Contacto telefónico control Tecnólogo Médico</t>
        </r>
      </text>
    </comment>
    <comment ref="A110" authorId="1" shapeId="0" xr:uid="{E435B9D6-87A2-4B94-B35C-2F4441D005B6}">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Asistente Social - Atención Remota
o
- Control Asistente Social - Atención Remota
o
- Atención Remota - Contacto telefónico control Asistente Social</t>
        </r>
      </text>
    </comment>
    <comment ref="Q114" authorId="1" shapeId="0" xr:uid="{3DFCE191-6719-4A66-BA1D-83236020BED2}">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o </t>
        </r>
        <r>
          <rPr>
            <b/>
            <sz val="9"/>
            <color indexed="81"/>
            <rFont val="Tahoma"/>
            <family val="2"/>
          </rPr>
          <t xml:space="preserve">
-Embarazada Primigesta
</t>
        </r>
      </text>
    </comment>
    <comment ref="R114" authorId="1" shapeId="0" xr:uid="{FCA140E4-EFAC-4E7D-AFA6-84AABC639EA8}">
      <text>
        <r>
          <rPr>
            <b/>
            <sz val="9"/>
            <color indexed="81"/>
            <rFont val="Tahoma"/>
            <family val="2"/>
          </rPr>
          <t xml:space="preserve">Se contabiliza usuarios que al momento del registo tengan 60 años 11 meses 29 dias de edad </t>
        </r>
      </text>
    </comment>
    <comment ref="S114" authorId="1" shapeId="0" xr:uid="{1695B10A-ED9D-48FD-AAA1-DA7288742155}">
      <text>
        <r>
          <rPr>
            <b/>
            <sz val="9"/>
            <color indexed="81"/>
            <rFont val="Tahoma"/>
            <family val="2"/>
          </rPr>
          <t xml:space="preserve">
</t>
        </r>
        <r>
          <rPr>
            <sz val="9"/>
            <color indexed="81"/>
            <rFont val="Tahoma"/>
            <family val="2"/>
          </rPr>
          <t>Contabilizará usuarios con alguna Discapacidad registrada desde el Módulo Admisión/Inscripcion</t>
        </r>
        <r>
          <rPr>
            <b/>
            <sz val="9"/>
            <color indexed="81"/>
            <rFont val="Tahoma"/>
            <family val="2"/>
          </rPr>
          <t xml:space="preserve"> 
Tipos de discapacidad:
- Fisica 
- Visual 
- Visceral 
- Intelectual
- Auditiva
- Psíquica  
</t>
        </r>
      </text>
    </comment>
    <comment ref="T114" authorId="0" shapeId="0" xr:uid="{1611B412-EA49-4DE0-8C92-5F5E7DAF4EB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U114" authorId="0" shapeId="0" xr:uid="{29BDBCD1-CDEC-4082-AF2C-7D1E049B359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V114" authorId="1" shapeId="0" xr:uid="{1A5A05CE-18CF-40C9-81B3-26EE5B1F1490}">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W114" authorId="1" shapeId="0" xr:uid="{7D4BC6CD-9726-4635-A9C5-5142C80C68CA}">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16" authorId="1" shapeId="0" xr:uid="{3177802D-8358-44AD-AB44-733EECDFB0BA}">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Odontológica_Seguimiento Clinico Remoto de Pacientes </t>
        </r>
      </text>
    </comment>
    <comment ref="A117" authorId="1" shapeId="0" xr:uid="{D2C6DD39-0D3E-493C-AA4B-43B78185F6CC}">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Odontológica_Educación/Promocion Remota en S.Bucal </t>
        </r>
      </text>
    </comment>
    <comment ref="A118" authorId="1" shapeId="0" xr:uid="{3133032E-F87F-46FB-86D7-F886C287C147}">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Odontológica_Pauta CERO Remota 
</t>
        </r>
        <r>
          <rPr>
            <sz val="9"/>
            <color indexed="81"/>
            <rFont val="Tahoma"/>
            <family val="2"/>
          </rPr>
          <t>Y</t>
        </r>
        <r>
          <rPr>
            <b/>
            <sz val="9"/>
            <color indexed="81"/>
            <rFont val="Tahoma"/>
            <family val="2"/>
          </rPr>
          <t xml:space="preserve">
En la misma atencion, debe ser aplicado el Formulario clinico: 
"Población en Control con Enfoque de Riesgo Odontológico (Cero) 
 Obteniendo su respctivo resultado en campo ""Resultado Evaluacion de Riesgo"</t>
        </r>
      </text>
    </comment>
    <comment ref="M121" authorId="1" shapeId="0" xr:uid="{1FB88B4C-00A4-47A9-B340-EC602D7248E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de especialidad odontológica _No Contesta
</t>
        </r>
        <r>
          <rPr>
            <sz val="9"/>
            <color indexed="81"/>
            <rFont val="Tahoma"/>
            <family val="2"/>
          </rPr>
          <t>El registro debe ser ingresado por un profesional de Instrumento Odontólogo</t>
        </r>
      </text>
    </comment>
    <comment ref="N121" authorId="1" shapeId="0" xr:uid="{80AE856E-B9EA-4DDB-B335-EAAF47304FB6}">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 o </t>
        </r>
        <r>
          <rPr>
            <b/>
            <sz val="9"/>
            <color indexed="81"/>
            <rFont val="Tahoma"/>
            <family val="2"/>
          </rPr>
          <t xml:space="preserve">
-Embarazada Primigesta</t>
        </r>
      </text>
    </comment>
    <comment ref="O121" authorId="1" shapeId="0" xr:uid="{03A3ED6A-DA6A-407E-8850-827F862CC9C6}">
      <text>
        <r>
          <rPr>
            <sz val="9"/>
            <color indexed="81"/>
            <rFont val="Tahoma"/>
            <family val="2"/>
          </rPr>
          <t>Se contabilizará usuarios que tengan en Modulo Admision - Inscripcion; en campo Prevision:</t>
        </r>
        <r>
          <rPr>
            <b/>
            <sz val="9"/>
            <color indexed="81"/>
            <rFont val="Tahoma"/>
            <family val="2"/>
          </rPr>
          <t xml:space="preserve"> FONASA 
</t>
        </r>
      </text>
    </comment>
    <comment ref="P121" authorId="1" shapeId="0" xr:uid="{43E9D096-03E7-4D16-8F65-8CBE578675FB}">
      <text>
        <r>
          <rPr>
            <sz val="9"/>
            <color indexed="81"/>
            <rFont val="Tahoma"/>
            <family val="2"/>
          </rPr>
          <t xml:space="preserve">
Contabilizará usuarios con alguna Discapacidad registrada desde el Módulo Admisión/Inscripcion </t>
        </r>
        <r>
          <rPr>
            <b/>
            <sz val="9"/>
            <color indexed="81"/>
            <rFont val="Tahoma"/>
            <family val="2"/>
          </rPr>
          <t xml:space="preserve">
Tipos de discapacidad:
- Fisica 
- Visual 
- Visceral 
- Intelectual
- Auditiva
- Psíquica  
</t>
        </r>
      </text>
    </comment>
    <comment ref="Q121" authorId="0" shapeId="0" xr:uid="{45C57C1B-4D67-4F48-8180-6AA5EA10FB3F}">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R121" authorId="0" shapeId="0" xr:uid="{BA83B839-D463-4919-BA48-ADF6D3C1B433}">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S121" authorId="1" shapeId="0" xr:uid="{746E183A-4DEC-4ECD-A232-080F5D0C994A}">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T121" authorId="1" shapeId="0" xr:uid="{3D72923E-F123-4F94-A4C2-1051FA1082BC}">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123" authorId="1" shapeId="0" xr:uid="{5948BF13-CD26-4028-85FA-41C2D734C662}">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Consulta nueva de especialidad odontológica (teleconsulta) Establecimientos Hospitalarios</t>
        </r>
      </text>
    </comment>
    <comment ref="A124" authorId="1" shapeId="0" xr:uid="{844CE616-B8C9-4E90-81A0-DE502BBC4032}">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Control de especialidad odontológica (teleconsulta) Establecimientos Hospitalarios</t>
        </r>
      </text>
    </comment>
    <comment ref="V128" authorId="0" shapeId="0" xr:uid="{441A8AA3-329C-4E9B-8386-9EF8ECCAE5CF}">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8" authorId="0" shapeId="0" xr:uid="{5F271876-375C-455A-A1B7-B559D581A62C}">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8" authorId="1" shapeId="0" xr:uid="{16F2757C-25C3-4DE5-AE70-C8419317EE5A}">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8" authorId="1" shapeId="0" xr:uid="{92381395-87FA-4B83-BFE3-8D906369603B}">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Z128" authorId="1" shapeId="0" xr:uid="{DBFC7D46-428A-4021-9A70-4D1A41D4F936}">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 Accion de Salud Mental_Llamadas Telefonicas  
</t>
        </r>
        <r>
          <rPr>
            <sz val="9"/>
            <color indexed="81"/>
            <rFont val="Tahoma"/>
            <family val="2"/>
          </rPr>
          <t>o</t>
        </r>
        <r>
          <rPr>
            <b/>
            <sz val="9"/>
            <color indexed="81"/>
            <rFont val="Tahoma"/>
            <family val="2"/>
          </rPr>
          <t xml:space="preserve">
- Accion de Salud Mental_Video Llamadas 
</t>
        </r>
        <r>
          <rPr>
            <sz val="9"/>
            <color indexed="81"/>
            <rFont val="Tahoma"/>
            <family val="2"/>
          </rPr>
          <t>o</t>
        </r>
        <r>
          <rPr>
            <b/>
            <sz val="9"/>
            <color indexed="81"/>
            <rFont val="Tahoma"/>
            <family val="2"/>
          </rPr>
          <t xml:space="preserve">
- Accion de Salud Mental_Mensajería de Texto 
</t>
        </r>
        <r>
          <rPr>
            <sz val="9"/>
            <color indexed="81"/>
            <rFont val="Tahoma"/>
            <family val="2"/>
          </rPr>
          <t xml:space="preserve">Y </t>
        </r>
        <r>
          <rPr>
            <b/>
            <sz val="9"/>
            <color indexed="81"/>
            <rFont val="Tahoma"/>
            <family val="2"/>
          </rPr>
          <t xml:space="preserve">
En campo Diagnostico, ingrese uno de los siguientes: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B130" authorId="1" shapeId="0" xr:uid="{D76E387B-AABC-461D-89B4-4789EB5C8D1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o
- Acción de Salud Mental_Llamadas Telefonicas - Espacios amigables
</t>
        </r>
        <r>
          <rPr>
            <sz val="9"/>
            <color indexed="81"/>
            <rFont val="Tahoma"/>
            <family val="2"/>
          </rPr>
          <t xml:space="preserve">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0" authorId="1" shapeId="0" xr:uid="{069F9BCD-CCAF-450A-9635-F9EA2E6D019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 Espacios amigables</t>
        </r>
      </text>
    </comment>
    <comment ref="B131" authorId="1" shapeId="0" xr:uid="{577B62BE-B3A3-40EE-AFDC-78C305D5996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o
- Acción de Salud Mental_Video Llamadas - Espacios amigables</t>
        </r>
        <r>
          <rPr>
            <sz val="9"/>
            <color indexed="81"/>
            <rFont val="Tahoma"/>
            <family val="2"/>
          </rPr>
          <t xml:space="preserve">
y  el paciente debe pertenecer al </t>
        </r>
        <r>
          <rPr>
            <b/>
            <sz val="9"/>
            <color indexed="81"/>
            <rFont val="Tahoma"/>
            <family val="2"/>
          </rPr>
          <t>Programa de Salud Mental</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1" authorId="1" shapeId="0" xr:uid="{F45DE41D-9E29-4025-ADEC-A680C6B49A4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 Espacios amigables</t>
        </r>
      </text>
    </comment>
    <comment ref="B132" authorId="1" shapeId="0" xr:uid="{98043D6D-9F73-463E-9C11-F9F92DA96D1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o
-Acción de Salud Mental_Mensajería de Texto - Espacios amigables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text>
    </comment>
    <comment ref="AA132" authorId="1" shapeId="0" xr:uid="{26E2338C-5816-43B7-961F-AACD326BA1F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 Espacios amigables</t>
        </r>
      </text>
    </comment>
    <comment ref="AN134" authorId="0" shapeId="0" xr:uid="{4CEBB501-D8B2-4C57-9E2E-3C8641A6B3F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4" authorId="1" shapeId="0" xr:uid="{A0559D4F-8C1D-43D2-AED5-1DCB519929B4}">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P134" authorId="1" shapeId="0" xr:uid="{F943813F-02E6-488D-BB6E-B235AC79B8B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Q134" authorId="1" shapeId="0" xr:uid="{59C51CCC-70A0-44F7-9C9B-FACFFD59EABA}">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 xml:space="preserve">Segun estamento registre la actividad: </t>
        </r>
        <r>
          <rPr>
            <b/>
            <sz val="9"/>
            <color indexed="81"/>
            <rFont val="Tahoma"/>
            <family val="2"/>
          </rPr>
          <t xml:space="preserve">
- Control de Salud Mental Remoto_Llamadas Telefonicas 
o
- Control de Salud Mental Remoto_Video Llamadas 
</t>
        </r>
        <r>
          <rPr>
            <sz val="9"/>
            <color indexed="81"/>
            <rFont val="Tahoma"/>
            <family val="2"/>
          </rPr>
          <t xml:space="preserve">Y 
En campo Diagnostico, ingrese uno de los siguientes: </t>
        </r>
        <r>
          <rPr>
            <b/>
            <sz val="9"/>
            <color indexed="81"/>
            <rFont val="Tahoma"/>
            <family val="2"/>
          </rPr>
          <t xml:space="preserve">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137" authorId="1" shapeId="0" xr:uid="{0B0C8EA4-0D95-484A-A2D5-6EB12DB9CC4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Remoto_Llamadas Telefonicas
o
- Control de Salud Mental Remoto_Llamadas Telefonicas - Espacios amigables
</t>
        </r>
        <r>
          <rPr>
            <b/>
            <u/>
            <sz val="9"/>
            <color indexed="81"/>
            <rFont val="Tahoma"/>
            <family val="2"/>
          </rPr>
          <t>Registro se desglosa según estamento/profesional</t>
        </r>
        <r>
          <rPr>
            <b/>
            <sz val="9"/>
            <color indexed="81"/>
            <rFont val="Tahoma"/>
            <family val="2"/>
          </rPr>
          <t xml:space="preserve">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r>
          <rPr>
            <b/>
            <sz val="9"/>
            <color indexed="81"/>
            <rFont val="Tahoma"/>
            <family val="2"/>
          </rPr>
          <t xml:space="preserve">
</t>
        </r>
      </text>
    </comment>
    <comment ref="B137" authorId="1" shapeId="0" xr:uid="{74D89A20-4B97-4E37-9FA4-D7E9A402BDD0}">
      <text>
        <r>
          <rPr>
            <sz val="9"/>
            <color indexed="81"/>
            <rFont val="Tahoma"/>
            <family val="2"/>
          </rPr>
          <t>Registre estamento:</t>
        </r>
        <r>
          <rPr>
            <b/>
            <sz val="9"/>
            <color indexed="81"/>
            <rFont val="Tahoma"/>
            <family val="2"/>
          </rPr>
          <t xml:space="preserve"> Médico/a</t>
        </r>
      </text>
    </comment>
    <comment ref="AR137" authorId="1" shapeId="0" xr:uid="{3D92ED66-2D00-466D-9B10-30964378772E}">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Remoto_Llamadas Telefonicas - Espacios amigables
</t>
        </r>
      </text>
    </comment>
    <comment ref="B138" authorId="1" shapeId="0" xr:uid="{F6FEC01B-520A-4D44-97EE-1ED1F8E1DDCA}">
      <text>
        <r>
          <rPr>
            <sz val="9"/>
            <color indexed="81"/>
            <rFont val="Tahoma"/>
            <family val="2"/>
          </rPr>
          <t>Registre estamento:</t>
        </r>
        <r>
          <rPr>
            <b/>
            <sz val="9"/>
            <color indexed="81"/>
            <rFont val="Tahoma"/>
            <family val="2"/>
          </rPr>
          <t xml:space="preserve"> Psicólogo/a</t>
        </r>
      </text>
    </comment>
    <comment ref="AR138" authorId="1" shapeId="0" xr:uid="{96AEBE2A-6630-4271-B955-A1CD3D054CF7}">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Remoto_Llamadas Telefonicas - Espacios amigables
</t>
        </r>
      </text>
    </comment>
    <comment ref="B139" authorId="1" shapeId="0" xr:uid="{C255C5E9-7D09-496F-86A8-BA4636261188}">
      <text>
        <r>
          <rPr>
            <sz val="9"/>
            <color indexed="81"/>
            <rFont val="Tahoma"/>
            <family val="2"/>
          </rPr>
          <t xml:space="preserve">Registre estamento: </t>
        </r>
        <r>
          <rPr>
            <b/>
            <sz val="9"/>
            <color indexed="81"/>
            <rFont val="Tahoma"/>
            <family val="2"/>
          </rPr>
          <t>Enfermera/o</t>
        </r>
      </text>
    </comment>
    <comment ref="AR139" authorId="1" shapeId="0" xr:uid="{911E47B5-860D-40B5-A457-6BED9A375FA3}">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Remoto_Llamadas Telefonicas - Espacios amigables
</t>
        </r>
      </text>
    </comment>
    <comment ref="B140" authorId="1" shapeId="0" xr:uid="{612343E6-FE6F-4955-9E2C-5D82C97F396C}">
      <text>
        <r>
          <rPr>
            <sz val="9"/>
            <color indexed="81"/>
            <rFont val="Tahoma"/>
            <family val="2"/>
          </rPr>
          <t xml:space="preserve">Registre estamento: </t>
        </r>
        <r>
          <rPr>
            <b/>
            <sz val="9"/>
            <color indexed="81"/>
            <rFont val="Tahoma"/>
            <family val="2"/>
          </rPr>
          <t>Matrona/on</t>
        </r>
      </text>
    </comment>
    <comment ref="AR140" authorId="1" shapeId="0" xr:uid="{57669924-83A4-4DB6-B273-AEA8C0F2E489}">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Remoto_Llamadas Telefonicas - Espacios amigables
</t>
        </r>
      </text>
    </comment>
    <comment ref="B141" authorId="1" shapeId="0" xr:uid="{5878A991-AC6B-49B8-8FA1-9E9EC3571A36}">
      <text>
        <r>
          <rPr>
            <sz val="9"/>
            <color indexed="81"/>
            <rFont val="Tahoma"/>
            <family val="2"/>
          </rPr>
          <t>Registre estamento:</t>
        </r>
        <r>
          <rPr>
            <b/>
            <sz val="9"/>
            <color indexed="81"/>
            <rFont val="Tahoma"/>
            <family val="2"/>
          </rPr>
          <t xml:space="preserve"> Asistente Social
</t>
        </r>
      </text>
    </comment>
    <comment ref="AR141" authorId="1" shapeId="0" xr:uid="{BC31A0DB-398F-45AE-A7DD-63EC5CB5A7AE}">
      <text>
        <r>
          <rPr>
            <sz val="9"/>
            <color indexed="81"/>
            <rFont val="Tahoma"/>
            <family val="2"/>
          </rPr>
          <t>Este dato aparecerá  luego de que la atención registrada en Módulo de Box/Pacientes citados, o en Atención/Registro Atención Individual, se registre por instrumento Asistente Social la actividad:</t>
        </r>
        <r>
          <rPr>
            <b/>
            <sz val="9"/>
            <color indexed="81"/>
            <rFont val="Tahoma"/>
            <family val="2"/>
          </rPr>
          <t xml:space="preserve">
- Control de Salud Mental Remoto_Llamadas Telefonicas - Espacios amigables
</t>
        </r>
      </text>
    </comment>
    <comment ref="B142" authorId="1" shapeId="0" xr:uid="{089D6D36-D2C0-4A50-98EF-34026C469E0E}">
      <text>
        <r>
          <rPr>
            <b/>
            <sz val="9"/>
            <color indexed="81"/>
            <rFont val="Tahoma"/>
            <family val="2"/>
          </rPr>
          <t>Registre cualquier otro estamento/profesional no considerado en la seccion.-</t>
        </r>
      </text>
    </comment>
    <comment ref="AR142" authorId="1" shapeId="0" xr:uid="{DB268A04-DD20-4CE5-8A73-6EE89F3A970E}">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Remoto_Llamadas Telefonicas - Espacios amigables
</t>
        </r>
      </text>
    </comment>
    <comment ref="B143" authorId="1" shapeId="0" xr:uid="{E3B552EA-EC82-43D3-BD10-99600B62872A}">
      <text>
        <r>
          <rPr>
            <sz val="9"/>
            <color indexed="81"/>
            <rFont val="Tahoma"/>
            <family val="2"/>
          </rPr>
          <t>Registre estamento:</t>
        </r>
        <r>
          <rPr>
            <b/>
            <sz val="9"/>
            <color indexed="81"/>
            <rFont val="Tahoma"/>
            <family val="2"/>
          </rPr>
          <t xml:space="preserve"> Terapeuta Ocupacional</t>
        </r>
      </text>
    </comment>
    <comment ref="AR143" authorId="1" shapeId="0" xr:uid="{061EB5E7-9D65-466C-8CD2-CF7028487E89}">
      <text>
        <r>
          <rPr>
            <sz val="9"/>
            <color indexed="81"/>
            <rFont val="Tahoma"/>
            <family val="2"/>
          </rPr>
          <t xml:space="preserve">Este dato aparecerá  luego de que la atención registrada en Módulo de Box/Pacientes citados, o en Atención/Registro Atención Individual, se registre por instrumentoTerapeuta Ocupaciona la actividad: </t>
        </r>
        <r>
          <rPr>
            <b/>
            <sz val="9"/>
            <color indexed="81"/>
            <rFont val="Tahoma"/>
            <family val="2"/>
          </rPr>
          <t xml:space="preserve">
- Control de Salud Mental Remoto_Llamadas Telefonicas - Espacios amigables
</t>
        </r>
      </text>
    </comment>
    <comment ref="B144" authorId="1" shapeId="0" xr:uid="{ACB717AD-58CB-4035-9E85-5CC171B66ECD}">
      <text>
        <r>
          <rPr>
            <sz val="9"/>
            <color indexed="81"/>
            <rFont val="Tahoma"/>
            <family val="2"/>
          </rPr>
          <t xml:space="preserve">Registre estamento: </t>
        </r>
        <r>
          <rPr>
            <b/>
            <sz val="9"/>
            <color indexed="81"/>
            <rFont val="Tahoma"/>
            <family val="2"/>
          </rPr>
          <t>Técnico Paramédico</t>
        </r>
      </text>
    </comment>
    <comment ref="AR144" authorId="1" shapeId="0" xr:uid="{06DDD89C-2A0B-4EE7-BDC5-7998FD51F475}">
      <text>
        <r>
          <rPr>
            <sz val="9"/>
            <color indexed="81"/>
            <rFont val="Tahoma"/>
            <family val="2"/>
          </rPr>
          <t xml:space="preserve">Este dato aparecerá  luego de que la atención registrada en Módulo de Box/Pacientes citados, o en Atención/Registro Atención Individual, se registre por instrumento Técnico Paramédico la actividad: </t>
        </r>
        <r>
          <rPr>
            <b/>
            <sz val="9"/>
            <color indexed="81"/>
            <rFont val="Tahoma"/>
            <family val="2"/>
          </rPr>
          <t xml:space="preserve">
- Control de Salud Mental Remoto_Llamadas Telefonicas - Espacios amigables
</t>
        </r>
      </text>
    </comment>
    <comment ref="B145" authorId="1" shapeId="0" xr:uid="{7D1DA6EB-66A7-414D-B00F-FD64ECC38595}">
      <text>
        <r>
          <rPr>
            <sz val="9"/>
            <color indexed="81"/>
            <rFont val="Tahoma"/>
            <family val="2"/>
          </rPr>
          <t xml:space="preserve">Registre estamento: </t>
        </r>
        <r>
          <rPr>
            <b/>
            <sz val="9"/>
            <color indexed="81"/>
            <rFont val="Tahoma"/>
            <family val="2"/>
          </rPr>
          <t>Gestor Comunitario</t>
        </r>
      </text>
    </comment>
    <comment ref="AR145" authorId="1" shapeId="0" xr:uid="{243DBA99-EEF4-4260-82D4-12EE534EC49B}">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Remoto_Llamadas Telefonicas - Espacios amigables
</t>
        </r>
      </text>
    </comment>
    <comment ref="B146" authorId="1" shapeId="0" xr:uid="{E9ABC28E-AB8E-4844-B396-02B6FC4A1991}">
      <text>
        <r>
          <rPr>
            <sz val="9"/>
            <color indexed="81"/>
            <rFont val="Tahoma"/>
            <family val="2"/>
          </rPr>
          <t>Registre estamento:</t>
        </r>
        <r>
          <rPr>
            <b/>
            <sz val="9"/>
            <color indexed="81"/>
            <rFont val="Tahoma"/>
            <family val="2"/>
          </rPr>
          <t xml:space="preserve">
Técnico Rehabilitación Alcohol y Drogas</t>
        </r>
      </text>
    </comment>
    <comment ref="AR146" authorId="1" shapeId="0" xr:uid="{9E779330-CF33-4D5F-B77B-667CC750A274}">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Remoto_Llamadas Telefonicas - Espacios amigables
</t>
        </r>
      </text>
    </comment>
    <comment ref="A148" authorId="1" shapeId="0" xr:uid="{B89C668F-5FB1-4F20-BE8A-09120BC44DD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Remoto_Video Llamadas
o
- Control de Salud Mental Remoto_Video Llamadas - Espacios amigables
</t>
        </r>
        <r>
          <rPr>
            <b/>
            <u/>
            <sz val="9"/>
            <color indexed="81"/>
            <rFont val="Tahoma"/>
            <family val="2"/>
          </rPr>
          <t>Registro se desglosa segun estamento/profesional</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r>
          <rPr>
            <b/>
            <sz val="9"/>
            <color indexed="81"/>
            <rFont val="Tahoma"/>
            <family val="2"/>
          </rPr>
          <t xml:space="preserve">
</t>
        </r>
      </text>
    </comment>
    <comment ref="B148" authorId="1" shapeId="0" xr:uid="{994A709A-7CAB-426A-977C-2D4AB1A15495}">
      <text>
        <r>
          <rPr>
            <sz val="9"/>
            <color indexed="81"/>
            <rFont val="Tahoma"/>
            <family val="2"/>
          </rPr>
          <t xml:space="preserve">Registre estamento: </t>
        </r>
        <r>
          <rPr>
            <b/>
            <sz val="9"/>
            <color indexed="81"/>
            <rFont val="Tahoma"/>
            <family val="2"/>
          </rPr>
          <t>Médico/a</t>
        </r>
      </text>
    </comment>
    <comment ref="AR148" authorId="1" shapeId="0" xr:uid="{CD535DEE-2C4E-4573-B092-F4B24FE0D69D}">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Remoto_Video Llamadas - Espacios amigables</t>
        </r>
      </text>
    </comment>
    <comment ref="B149" authorId="1" shapeId="0" xr:uid="{9889E5A0-7C6B-4697-B846-E927BB2B1A04}">
      <text>
        <r>
          <rPr>
            <sz val="9"/>
            <color indexed="81"/>
            <rFont val="Tahoma"/>
            <family val="2"/>
          </rPr>
          <t xml:space="preserve">Registre estamento: </t>
        </r>
        <r>
          <rPr>
            <b/>
            <sz val="9"/>
            <color indexed="81"/>
            <rFont val="Tahoma"/>
            <family val="2"/>
          </rPr>
          <t>Psicólogo/a</t>
        </r>
      </text>
    </comment>
    <comment ref="AR149" authorId="1" shapeId="0" xr:uid="{AD58926C-5EE9-43C8-AA70-569EAECFCEAD}">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Remoto_Video Llamadas - Espacios amigables</t>
        </r>
      </text>
    </comment>
    <comment ref="B150" authorId="1" shapeId="0" xr:uid="{4FD9FD27-5C11-487E-B843-D5FB16511E51}">
      <text>
        <r>
          <rPr>
            <sz val="9"/>
            <color indexed="81"/>
            <rFont val="Tahoma"/>
            <family val="2"/>
          </rPr>
          <t xml:space="preserve">Registre estamento: </t>
        </r>
        <r>
          <rPr>
            <b/>
            <sz val="9"/>
            <color indexed="81"/>
            <rFont val="Tahoma"/>
            <family val="2"/>
          </rPr>
          <t>Enfermera/o</t>
        </r>
      </text>
    </comment>
    <comment ref="AR150" authorId="1" shapeId="0" xr:uid="{8D5EF215-0CC7-4C97-BA26-3D2139ED08EA}">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Remoto_Video Llamadas - Espacios amigables</t>
        </r>
      </text>
    </comment>
    <comment ref="B151" authorId="1" shapeId="0" xr:uid="{47C66B94-B2B2-4CAD-9B1B-1D5B344C81DF}">
      <text>
        <r>
          <rPr>
            <sz val="9"/>
            <color indexed="81"/>
            <rFont val="Tahoma"/>
            <family val="2"/>
          </rPr>
          <t xml:space="preserve">Registre estamento: </t>
        </r>
        <r>
          <rPr>
            <b/>
            <sz val="9"/>
            <color indexed="81"/>
            <rFont val="Tahoma"/>
            <family val="2"/>
          </rPr>
          <t>Matrona/on</t>
        </r>
      </text>
    </comment>
    <comment ref="AR151" authorId="1" shapeId="0" xr:uid="{E568912B-BEB2-4B9F-8CDA-E5F72FA64A61}">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Remoto_Video Llamadas - Espacios amigables</t>
        </r>
      </text>
    </comment>
    <comment ref="B152" authorId="1" shapeId="0" xr:uid="{707B115E-023E-44B7-AB77-CE00EAF91185}">
      <text>
        <r>
          <rPr>
            <sz val="9"/>
            <color indexed="81"/>
            <rFont val="Tahoma"/>
            <family val="2"/>
          </rPr>
          <t>Registre estamento:</t>
        </r>
        <r>
          <rPr>
            <b/>
            <sz val="9"/>
            <color indexed="81"/>
            <rFont val="Tahoma"/>
            <family val="2"/>
          </rPr>
          <t xml:space="preserve"> Asistente Social
</t>
        </r>
      </text>
    </comment>
    <comment ref="AR152" authorId="1" shapeId="0" xr:uid="{260B4036-52B1-4E33-81DB-41834DFE52AB}">
      <text>
        <r>
          <rPr>
            <sz val="9"/>
            <color indexed="81"/>
            <rFont val="Tahoma"/>
            <family val="2"/>
          </rPr>
          <t xml:space="preserve">Este dato aparecerá  luego de que la atención registrada en Módulo de Box/Pacientes citados, o en Atención/Registro Atención Individual, se registre por instrumento Asistente Social la actividad: </t>
        </r>
        <r>
          <rPr>
            <b/>
            <sz val="9"/>
            <color indexed="81"/>
            <rFont val="Tahoma"/>
            <family val="2"/>
          </rPr>
          <t xml:space="preserve">
- Control de Salud Mental Remoto_Video Llamadas - Espacios amigables</t>
        </r>
      </text>
    </comment>
    <comment ref="B153" authorId="1" shapeId="0" xr:uid="{91E65757-8171-47CB-A7C2-7AA42237D52A}">
      <text>
        <r>
          <rPr>
            <b/>
            <sz val="9"/>
            <color indexed="81"/>
            <rFont val="Tahoma"/>
            <family val="2"/>
          </rPr>
          <t>Registre cualquier otro estamento/profesional no considerado en la seccion.-</t>
        </r>
      </text>
    </comment>
    <comment ref="AR153" authorId="1" shapeId="0" xr:uid="{7652760C-E840-48D0-A1F6-F6A890BAAFF5}">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Remoto_Video Llamadas - Espacios amigables</t>
        </r>
      </text>
    </comment>
    <comment ref="B154" authorId="1" shapeId="0" xr:uid="{10380D13-B752-4E5E-A4B2-2FB26CFB178D}">
      <text>
        <r>
          <rPr>
            <sz val="9"/>
            <color indexed="81"/>
            <rFont val="Tahoma"/>
            <family val="2"/>
          </rPr>
          <t>Registre estamento:</t>
        </r>
        <r>
          <rPr>
            <b/>
            <sz val="9"/>
            <color indexed="81"/>
            <rFont val="Tahoma"/>
            <family val="2"/>
          </rPr>
          <t xml:space="preserve"> Terapeuta Ocupacional</t>
        </r>
      </text>
    </comment>
    <comment ref="AR154" authorId="1" shapeId="0" xr:uid="{97A6A50E-BD5D-470C-900D-3807B9BF4F30}">
      <text>
        <r>
          <rPr>
            <sz val="9"/>
            <color indexed="81"/>
            <rFont val="Tahoma"/>
            <family val="2"/>
          </rPr>
          <t xml:space="preserve">Este dato aparecerá  luego de que la atención registrada en Módulo de Box/Pacientes citados, o en Atención/Registro Atención Individual, se registre por instrumento Terapeuta Ocupacional la actividad: </t>
        </r>
        <r>
          <rPr>
            <b/>
            <sz val="9"/>
            <color indexed="81"/>
            <rFont val="Tahoma"/>
            <family val="2"/>
          </rPr>
          <t xml:space="preserve">
- Control de Salud Mental Remoto_Video Llamadas - Espacios amigables</t>
        </r>
      </text>
    </comment>
    <comment ref="B155" authorId="1" shapeId="0" xr:uid="{A75F4070-76C5-4163-B16A-FA2A9BB15E12}">
      <text>
        <r>
          <rPr>
            <sz val="9"/>
            <color indexed="81"/>
            <rFont val="Tahoma"/>
            <family val="2"/>
          </rPr>
          <t xml:space="preserve">Registre estamento: </t>
        </r>
        <r>
          <rPr>
            <b/>
            <sz val="9"/>
            <color indexed="81"/>
            <rFont val="Tahoma"/>
            <family val="2"/>
          </rPr>
          <t>Técnico Paramédico</t>
        </r>
      </text>
    </comment>
    <comment ref="AR155" authorId="1" shapeId="0" xr:uid="{9E68BAA8-99B0-475E-BB88-7F882639A13A}">
      <text>
        <r>
          <rPr>
            <sz val="9"/>
            <color indexed="81"/>
            <rFont val="Tahoma"/>
            <family val="2"/>
          </rPr>
          <t xml:space="preserve">Este dato aparecerá  luego de que la atención registrada en Módulo de Box/Pacientes citados, o en Atención/Registro Atención Individual, se registre por instrumentoTécnico Paramédico la actividad: </t>
        </r>
        <r>
          <rPr>
            <b/>
            <sz val="9"/>
            <color indexed="81"/>
            <rFont val="Tahoma"/>
            <family val="2"/>
          </rPr>
          <t xml:space="preserve">
- Control de Salud Mental Remoto_Video Llamadas - Espacios amigables</t>
        </r>
      </text>
    </comment>
    <comment ref="B156" authorId="1" shapeId="0" xr:uid="{DB20AC87-575C-455C-A297-FBBF3736AEA5}">
      <text>
        <r>
          <rPr>
            <sz val="9"/>
            <color indexed="81"/>
            <rFont val="Tahoma"/>
            <family val="2"/>
          </rPr>
          <t xml:space="preserve">Registre estamento: </t>
        </r>
        <r>
          <rPr>
            <b/>
            <sz val="9"/>
            <color indexed="81"/>
            <rFont val="Tahoma"/>
            <family val="2"/>
          </rPr>
          <t>Gestor Comunitario</t>
        </r>
      </text>
    </comment>
    <comment ref="AR156" authorId="1" shapeId="0" xr:uid="{31357615-4DFB-43A3-8A14-1F54851C6136}">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Remoto_Video Llamadas - Espacios amigables</t>
        </r>
      </text>
    </comment>
    <comment ref="B157" authorId="1" shapeId="0" xr:uid="{3E2A0E9C-6247-4EFC-B31D-A9B42ACA5FBB}">
      <text>
        <r>
          <rPr>
            <sz val="9"/>
            <color indexed="81"/>
            <rFont val="Tahoma"/>
            <family val="2"/>
          </rPr>
          <t>Registre estamento:</t>
        </r>
        <r>
          <rPr>
            <b/>
            <sz val="9"/>
            <color indexed="81"/>
            <rFont val="Tahoma"/>
            <family val="2"/>
          </rPr>
          <t xml:space="preserve">
Técnico Rehabilitación Alcohol y Drogas</t>
        </r>
      </text>
    </comment>
    <comment ref="AR157" authorId="1" shapeId="0" xr:uid="{B9B43075-DACA-47EE-B98A-C139DF9A488E}">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Remoto_Video Llamadas - Espacios amigables</t>
        </r>
      </text>
    </comment>
    <comment ref="AH160" authorId="1" shapeId="0" xr:uid="{0867453C-66BE-4816-B6A5-37CFAFA47674}">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I160" authorId="1" shapeId="0" xr:uid="{60DA18BA-EAE4-47CF-8ABE-F4D74CA3113F}">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A163" authorId="1" shapeId="0" xr:uid="{E8332C53-A397-429B-8EBD-A45533645E5D}">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APS_Llamadas telefonicas o Video Llamadas
</t>
        </r>
        <r>
          <rPr>
            <sz val="9"/>
            <color indexed="81"/>
            <rFont val="Tahoma"/>
            <family val="2"/>
          </rPr>
          <t>y el paciente cuente con el Formulario Clínico</t>
        </r>
        <r>
          <rPr>
            <b/>
            <sz val="9"/>
            <color indexed="81"/>
            <rFont val="Tahoma"/>
            <family val="2"/>
          </rPr>
          <t xml:space="preserve"> </t>
        </r>
        <r>
          <rPr>
            <sz val="9"/>
            <color indexed="81"/>
            <rFont val="Tahoma"/>
            <family val="2"/>
          </rPr>
          <t>"</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t>
        </r>
        <r>
          <rPr>
            <b/>
            <sz val="9"/>
            <color indexed="81"/>
            <rFont val="Tahoma"/>
            <family val="2"/>
          </rPr>
          <t xml:space="preserve">
</t>
        </r>
        <r>
          <rPr>
            <sz val="9"/>
            <color indexed="81"/>
            <rFont val="Tahoma"/>
            <family val="2"/>
          </rPr>
          <t xml:space="preserve">
Y que en el campo "</t>
        </r>
        <r>
          <rPr>
            <b/>
            <sz val="9"/>
            <color indexed="81"/>
            <rFont val="Tahoma"/>
            <family val="2"/>
          </rPr>
          <t>Fecha Proximo Control</t>
        </r>
        <r>
          <rPr>
            <sz val="9"/>
            <color indexed="81"/>
            <rFont val="Tahoma"/>
            <family val="2"/>
          </rPr>
          <t>", sea con un plazo máximo de inasistencia de 11 meses y 29 días, desde la última citación a la fecha de corte.</t>
        </r>
        <r>
          <rPr>
            <b/>
            <sz val="9"/>
            <color indexed="81"/>
            <rFont val="Tahoma"/>
            <family val="2"/>
          </rPr>
          <t xml:space="preserve">
</t>
        </r>
      </text>
    </comment>
    <comment ref="A167" authorId="1" shapeId="0" xr:uid="{39A75BA4-C763-402A-B3C6-D4CF967FEB83}">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APS_Mensajes de texto
</t>
        </r>
        <r>
          <rPr>
            <sz val="9"/>
            <color indexed="81"/>
            <rFont val="Tahoma"/>
            <family val="2"/>
          </rPr>
          <t xml:space="preserve">
y el paciente cuente con el Formulario Clínico "</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
Y que en el campo "</t>
        </r>
        <r>
          <rPr>
            <b/>
            <sz val="9"/>
            <color indexed="81"/>
            <rFont val="Tahoma"/>
            <family val="2"/>
          </rPr>
          <t>Fecha Proximo Control</t>
        </r>
        <r>
          <rPr>
            <sz val="9"/>
            <color indexed="81"/>
            <rFont val="Tahoma"/>
            <family val="2"/>
          </rPr>
          <t xml:space="preserve">", sea con un plazo máximo de inasistencia de 11 meses y 29 días, desde la última citación a la fecha de corte.
</t>
        </r>
      </text>
    </comment>
    <comment ref="AH172" authorId="1" shapeId="0" xr:uid="{A030E8B1-FDB2-4916-BABE-65A2C11D89F5}">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I172" authorId="1" shapeId="0" xr:uid="{FBC873D9-7CD3-4766-9643-0E98C8313256}">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75" authorId="1" shapeId="0" xr:uid="{92DC1760-5CBB-4015-AA5B-D45A600CAA1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Llamada Telefónica_Programa MAS Adulto Mayor Autovalente 
</t>
        </r>
        <r>
          <rPr>
            <sz val="9"/>
            <color indexed="81"/>
            <rFont val="Tahoma"/>
            <family val="2"/>
          </rPr>
          <t>o</t>
        </r>
        <r>
          <rPr>
            <b/>
            <sz val="9"/>
            <color indexed="81"/>
            <rFont val="Tahoma"/>
            <family val="2"/>
          </rPr>
          <t xml:space="preserve">
</t>
        </r>
        <r>
          <rPr>
            <sz val="9"/>
            <color indexed="81"/>
            <rFont val="Tahoma"/>
            <family val="2"/>
          </rPr>
          <t>Módulo de Atencion/Registro Atención Grupal se registre la actividad:</t>
        </r>
        <r>
          <rPr>
            <b/>
            <sz val="9"/>
            <color indexed="81"/>
            <rFont val="Tahoma"/>
            <family val="2"/>
          </rPr>
          <t xml:space="preserve">
- GRP_Llamada Telefónica_Programa MAS Adulto Mayor Autovalente   
Además, debe ser marcado el ticket "Asiste" 
</t>
        </r>
      </text>
    </comment>
    <comment ref="A176" authorId="1" shapeId="0" xr:uid="{F0512985-06E2-419B-96B8-A890BFF15B12}">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Video Llamadas_Programa MAS Adulto Mayor Autovalente 
</t>
        </r>
        <r>
          <rPr>
            <sz val="9"/>
            <color indexed="81"/>
            <rFont val="Tahoma"/>
            <family val="2"/>
          </rPr>
          <t xml:space="preserve">
o
Módulo de Atencion/Registro Atención Grupal se registre la actividad:</t>
        </r>
        <r>
          <rPr>
            <b/>
            <sz val="9"/>
            <color indexed="81"/>
            <rFont val="Tahoma"/>
            <family val="2"/>
          </rPr>
          <t xml:space="preserve">
- GRP_Video Llamadas_Programa MAS Adulto Mayor Autovalente 
Además, debe ser marcado el ticket "Asiste" 
</t>
        </r>
      </text>
    </comment>
    <comment ref="A177" authorId="1" shapeId="0" xr:uid="{0470EEC8-286B-43D1-B0BC-2BAE8D5B03E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Contacto individual por mensaje electrónico_Programa MAS Adulto Mayor Autovalente </t>
        </r>
      </text>
    </comment>
    <comment ref="AG178" authorId="1" shapeId="0" xr:uid="{50756DA7-F0EA-4CAD-AA0A-3D87EC80EE32}">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GRP_Contacto por mensaje electrónico_Programa MAS Adulto Mayor Autovalente 
Además, debe ser marcado el ticket "Asiste" </t>
        </r>
      </text>
    </comment>
    <comment ref="C181" authorId="1" shapeId="0" xr:uid="{376DD46E-CB24-4EFF-8B73-F534E74951E6}">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Llamado Telefónico 
</t>
        </r>
        <r>
          <rPr>
            <u/>
            <sz val="9"/>
            <color indexed="81"/>
            <rFont val="Tahoma"/>
            <family val="2"/>
          </rPr>
          <t>:: El deslglose se realizá segun estamento de usuario que registra</t>
        </r>
      </text>
    </comment>
    <comment ref="D181" authorId="1" shapeId="0" xr:uid="{EF5A2C6F-6852-430B-AF4F-A1D6397A59E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Videollamada 
</t>
        </r>
        <r>
          <rPr>
            <u/>
            <sz val="9"/>
            <color indexed="81"/>
            <rFont val="Tahoma"/>
            <family val="2"/>
          </rPr>
          <t xml:space="preserve">
:: El deslglose se realizá segun estamento de usuario que registra</t>
        </r>
      </text>
    </comment>
    <comment ref="A189" authorId="1" shapeId="0" xr:uid="{5525627B-BD1A-49BA-B566-D0F22D053DA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adolescente_Equipo Espacio Amigable 
</t>
        </r>
      </text>
    </comment>
    <comment ref="A190" authorId="1" shapeId="0" xr:uid="{4B38C168-4FEB-4DA9-986E-537390AF10DA}">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adolescente_Otro Equipo de Salud 
</t>
        </r>
        <r>
          <rPr>
            <sz val="9"/>
            <color indexed="81"/>
            <rFont val="Tahoma"/>
            <family val="2"/>
          </rPr>
          <t xml:space="preserve">
</t>
        </r>
      </text>
    </comment>
    <comment ref="C195" authorId="1" shapeId="0" xr:uid="{251D7B6A-79B4-45E0-9F7D-61A1DA6638CE}">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MADIS_Intenvención de seguimiento efectivo_Vía Telefónica </t>
        </r>
      </text>
    </comment>
    <comment ref="D195" authorId="1" shapeId="0" xr:uid="{58F4D10E-3E01-4F32-BF84-927659AF8DB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MADIS_Intervención de seguimiento efectivo_Video Llamada
</t>
        </r>
        <r>
          <rPr>
            <sz val="9"/>
            <color indexed="81"/>
            <rFont val="Tahoma"/>
            <family val="2"/>
          </rPr>
          <t xml:space="preserve">
o 
Módulo Atención/Registro Atención Grupal, se registre la actividad:</t>
        </r>
        <r>
          <rPr>
            <b/>
            <sz val="9"/>
            <color indexed="81"/>
            <rFont val="Tahoma"/>
            <family val="2"/>
          </rPr>
          <t xml:space="preserve"> 
- GRP_MADIS_Intervención de seguimiento efectivo_Video Llamada 
Además, el ticket "Asiste" </t>
        </r>
      </text>
    </comment>
    <comment ref="C196" authorId="1" shapeId="0" xr:uid="{7C556037-DC92-4964-BD07-15E21704472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tipo_Vía Telefónica 
</t>
        </r>
      </text>
    </comment>
    <comment ref="D196" authorId="1" shapeId="0" xr:uid="{BC986917-9F30-4A92-BA03-DBFB54C67B1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MADIS_Internvención de otro tipo_Video Llamada 
</t>
        </r>
        <r>
          <rPr>
            <sz val="9"/>
            <color indexed="81"/>
            <rFont val="Tahoma"/>
            <family val="2"/>
          </rPr>
          <t>o 
Módulo Atención/Registro Atención Grupal, se registre la actividad:</t>
        </r>
        <r>
          <rPr>
            <b/>
            <sz val="9"/>
            <color indexed="81"/>
            <rFont val="Tahoma"/>
            <family val="2"/>
          </rPr>
          <t xml:space="preserve"> 
- GRP_MADIS_Intervención de otro tipo_Video Llamada
Además, el ticket "Asiste" </t>
        </r>
      </text>
    </comment>
    <comment ref="E196" authorId="1" shapeId="0" xr:uid="{047DA250-C544-4AC7-98CE-C5D91565F58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tipo_Mensajería </t>
        </r>
      </text>
    </comment>
    <comment ref="C197" authorId="1" shapeId="0" xr:uid="{6902D33A-251E-429E-93A4-6B299C8A626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sesión término de tratamiento_Vía Telefónica</t>
        </r>
      </text>
    </comment>
    <comment ref="D197" authorId="1" shapeId="0" xr:uid="{BD60E04F-7CAB-47F9-9E52-D3574B872641}">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sesion término de Tratamiento_Video Llamada 
</t>
        </r>
        <r>
          <rPr>
            <sz val="9"/>
            <color indexed="81"/>
            <rFont val="Tahoma"/>
            <family val="2"/>
          </rPr>
          <t xml:space="preserve">o 
Módulo Atención/Registro Atención Grupal, se registre la actividad:
</t>
        </r>
        <r>
          <rPr>
            <b/>
            <sz val="9"/>
            <color indexed="81"/>
            <rFont val="Tahoma"/>
            <family val="2"/>
          </rPr>
          <t xml:space="preserve">
- GRP_MADIS_Última sesion término de Tratamiento_Video Llamada 
Además, el ticket "Asiste" </t>
        </r>
      </text>
    </comment>
    <comment ref="I200" authorId="1" shapeId="0" xr:uid="{11B0A076-E93F-4BEC-BE18-4459D241A9E6}">
      <text>
        <r>
          <rPr>
            <sz val="9"/>
            <color indexed="81"/>
            <rFont val="Tahoma"/>
            <family val="2"/>
          </rPr>
          <t>En Modulo Atencion/Registro Atencion Grupal,  en Item "Riesgo" seleccionar</t>
        </r>
        <r>
          <rPr>
            <b/>
            <sz val="9"/>
            <color indexed="81"/>
            <rFont val="Tahoma"/>
            <family val="2"/>
          </rPr>
          <t xml:space="preserve"> "Gestantes o Gestantes Alto Riesgo Obstetrico" 
</t>
        </r>
      </text>
    </comment>
    <comment ref="J200" authorId="1" shapeId="0" xr:uid="{0CE5C3AA-3B14-4433-9923-F499DDD93EF5}">
      <text>
        <r>
          <rPr>
            <sz val="9"/>
            <color indexed="81"/>
            <rFont val="Tahoma"/>
            <family val="2"/>
          </rPr>
          <t xml:space="preserve">En Modulo Atencion/Registro Atencion Grupal, seleccionar en "Tipo de Participante" : </t>
        </r>
        <r>
          <rPr>
            <b/>
            <sz val="9"/>
            <color indexed="81"/>
            <rFont val="Tahoma"/>
            <family val="2"/>
          </rPr>
          <t xml:space="preserve">
"Acompañante de gestante"</t>
        </r>
      </text>
    </comment>
    <comment ref="K200" authorId="1" shapeId="0" xr:uid="{F32BE938-8731-44A9-A496-40EF4A17B26C}">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 año"</t>
        </r>
      </text>
    </comment>
    <comment ref="L200" authorId="1" shapeId="0" xr:uid="{9B7B0077-B15E-42C5-8947-CB972581620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M200" authorId="1" shapeId="0" xr:uid="{ABE9A84D-3230-4FA0-830A-896CD40D1CA3}">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2 a 5 años"</t>
        </r>
      </text>
    </comment>
    <comment ref="N200" authorId="1" shapeId="0" xr:uid="{9FE80431-CFCC-423C-A8D0-239DAA1BBF81}">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5 a 9 años"</t>
        </r>
      </text>
    </comment>
    <comment ref="E201" authorId="1" shapeId="0" xr:uid="{4A6E7A99-404D-4936-B0BA-65552DCF1739}">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Video Llamada Grupal 
Además, el ticket "Asiste" </t>
        </r>
      </text>
    </comment>
    <comment ref="G201" authorId="1" shapeId="0" xr:uid="{60BB7171-D631-4B78-A906-867C337648FB}">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Plataforma Digital 
Además, el ticket "Asiste" </t>
        </r>
      </text>
    </comment>
    <comment ref="D202" authorId="1" shapeId="0" xr:uid="{2E7EC4C9-2436-45C2-8E05-91936C5881B7}">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Llamada Telefónica 
Además, el ticket "Asiste" </t>
        </r>
      </text>
    </comment>
    <comment ref="E202" authorId="1" shapeId="0" xr:uid="{19F22B1D-69C5-49A3-9D6E-AD76231DD949}">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Video Llamada Grupal 
Además, el ticket "Asiste" </t>
        </r>
      </text>
    </comment>
    <comment ref="G202" authorId="1" shapeId="0" xr:uid="{5F8FD13B-73C1-4477-9B2C-A14E890BB206}">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Plataforma Digital 
Además, el ticket "Asiste" </t>
        </r>
      </text>
    </comment>
    <comment ref="F203" authorId="1" shapeId="0" xr:uid="{C9EBD9AA-BC84-4860-901F-978FB71AD005}">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Seminario-Radio
Además, el ticket "Asiste" </t>
        </r>
      </text>
    </comment>
    <comment ref="G203" authorId="1" shapeId="0" xr:uid="{3426B581-9FC6-4202-B696-1D8D56F3C60D}">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Plataforma Digital 
Además, el ticket "Asiste" </t>
        </r>
      </text>
    </comment>
    <comment ref="D204" authorId="1" shapeId="0" xr:uid="{9D96E9E5-9899-48C8-88D0-94DD2D7468B5}">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Llamada Telefónica
Además, el ticket "Asiste" </t>
        </r>
      </text>
    </comment>
    <comment ref="E204" authorId="1" shapeId="0" xr:uid="{3F4D37E6-1E00-4F43-9FE5-DA3E1B5AF1BB}">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Video Llamada Grupal 
Además, el ticket "Asiste" </t>
        </r>
      </text>
    </comment>
    <comment ref="F204" authorId="1" shapeId="0" xr:uid="{6B790B73-6682-47CD-ABAF-4B29CBB6D03E}">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Seminario-Radio
Además, el ticket "Asiste" </t>
        </r>
      </text>
    </comment>
    <comment ref="G204" authorId="1" shapeId="0" xr:uid="{F3185A87-7910-4DED-A622-835A927CEF67}">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Plataforma Digital 
Además, el ticket "Asiste" </t>
        </r>
      </text>
    </comment>
    <comment ref="T206" authorId="1" shapeId="0" xr:uid="{296AAD1D-BA0F-4778-A85B-D5B5FF6D4593}">
      <text>
        <r>
          <rPr>
            <sz val="9"/>
            <color indexed="81"/>
            <rFont val="Tahoma"/>
            <family val="2"/>
          </rPr>
          <t xml:space="preserve">Se contabiliza usuarios cuyo registro en Anamnesis - Ciclo Vital Femenino se identifique:   
- </t>
        </r>
        <r>
          <rPr>
            <b/>
            <sz val="9"/>
            <color indexed="81"/>
            <rFont val="Tahoma"/>
            <family val="2"/>
          </rPr>
          <t>Embarazada</t>
        </r>
        <r>
          <rPr>
            <sz val="9"/>
            <color indexed="81"/>
            <rFont val="Tahoma"/>
            <family val="2"/>
          </rPr>
          <t xml:space="preserve">
 o 
-</t>
        </r>
        <r>
          <rPr>
            <b/>
            <sz val="9"/>
            <color indexed="81"/>
            <rFont val="Tahoma"/>
            <family val="2"/>
          </rPr>
          <t>Embarazada Primigesta</t>
        </r>
      </text>
    </comment>
    <comment ref="U206" authorId="1" shapeId="0" xr:uid="{F33CA202-4598-4683-9885-78233ED979BF}">
      <text>
        <r>
          <rPr>
            <sz val="9"/>
            <color indexed="81"/>
            <rFont val="Tahoma"/>
            <family val="2"/>
          </rPr>
          <t xml:space="preserve">
Se contabiliza usuarios cuyo registro en Anamnesis - Ciclo Vital Femenino se identifique:   
- </t>
        </r>
        <r>
          <rPr>
            <b/>
            <sz val="9"/>
            <color indexed="81"/>
            <rFont val="Tahoma"/>
            <family val="2"/>
          </rPr>
          <t>Puérpera</t>
        </r>
      </text>
    </comment>
    <comment ref="A208" authorId="1" shapeId="0" xr:uid="{229B86B0-5A03-4C40-97BB-4D1F363CC75D}">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Act. Física enviada por Teléfono </t>
        </r>
        <r>
          <rPr>
            <sz val="9"/>
            <color indexed="81"/>
            <rFont val="Tahoma"/>
            <family val="2"/>
          </rPr>
          <t xml:space="preserve">
o 
- </t>
        </r>
        <r>
          <rPr>
            <b/>
            <sz val="9"/>
            <color indexed="81"/>
            <rFont val="Tahoma"/>
            <family val="2"/>
          </rPr>
          <t xml:space="preserve">Programa VIDA Sana_Inf. Act. Física enviada por Teléfono_MPC menor de 1 año </t>
        </r>
        <r>
          <rPr>
            <sz val="9"/>
            <color indexed="81"/>
            <rFont val="Tahoma"/>
            <family val="2"/>
          </rPr>
          <t xml:space="preserve">
o</t>
        </r>
        <r>
          <rPr>
            <b/>
            <sz val="9"/>
            <color indexed="81"/>
            <rFont val="Tahoma"/>
            <family val="2"/>
          </rPr>
          <t xml:space="preserve">
- Programa VIDA Sana_Inf. Act. Física enviada por Teléfono_MPC niños 12 a 23 meses </t>
        </r>
      </text>
    </comment>
    <comment ref="D208" authorId="1" shapeId="0" xr:uid="{12F2222E-1606-4489-AA8D-624D909F89B6}">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menor de 1 año 
</t>
        </r>
      </text>
    </comment>
    <comment ref="E208" authorId="1" shapeId="0" xr:uid="{C433031A-3255-40BC-B654-3F27295E207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niños 12 a 23 meses </t>
        </r>
      </text>
    </comment>
    <comment ref="A209" authorId="1" shapeId="0" xr:uid="{D8FB9AD5-DB0E-4EB4-BFB0-B47809F9D26D}">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Programa VIDA Sana_Inf. Nutrición enviada por Teléfono</t>
        </r>
        <r>
          <rPr>
            <sz val="9"/>
            <color indexed="81"/>
            <rFont val="Tahoma"/>
            <family val="2"/>
          </rPr>
          <t xml:space="preserve"> 
o 
- </t>
        </r>
        <r>
          <rPr>
            <b/>
            <sz val="9"/>
            <color indexed="81"/>
            <rFont val="Tahoma"/>
            <family val="2"/>
          </rPr>
          <t>Programa VIDA Sana_Inf. Nutrición enviada por Teléfono_MPC menor de 1 año</t>
        </r>
        <r>
          <rPr>
            <sz val="9"/>
            <color indexed="81"/>
            <rFont val="Tahoma"/>
            <family val="2"/>
          </rPr>
          <t xml:space="preserve"> 
o
- </t>
        </r>
        <r>
          <rPr>
            <b/>
            <sz val="9"/>
            <color indexed="81"/>
            <rFont val="Tahoma"/>
            <family val="2"/>
          </rPr>
          <t xml:space="preserve">Programa VIDA Sana_Inf. Nutrición enviada por Teléfono_MPC niños 12 a 23 meses </t>
        </r>
      </text>
    </comment>
    <comment ref="D209" authorId="1" shapeId="0" xr:uid="{26183BD8-558C-41C9-AE60-189CAD81C3D3}">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menor de 1 año </t>
        </r>
      </text>
    </comment>
    <comment ref="E209" authorId="1" shapeId="0" xr:uid="{EAE6F519-73BD-4932-A6D4-B49A270DA33D}">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niños 12 a 23 meses </t>
        </r>
      </text>
    </comment>
    <comment ref="A210" authorId="1" shapeId="0" xr:uid="{2C2DC89E-740D-493D-8AD7-34B4E4428C5E}">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Psicologos enviada por Teléfono </t>
        </r>
        <r>
          <rPr>
            <sz val="9"/>
            <color indexed="81"/>
            <rFont val="Tahoma"/>
            <family val="2"/>
          </rPr>
          <t xml:space="preserve">
o 
- </t>
        </r>
        <r>
          <rPr>
            <b/>
            <sz val="9"/>
            <color indexed="81"/>
            <rFont val="Tahoma"/>
            <family val="2"/>
          </rPr>
          <t>Programa VIDA Sana_Inf. Psicologos enviada por Teléfono_MPC menor de 1 año</t>
        </r>
        <r>
          <rPr>
            <sz val="9"/>
            <color indexed="81"/>
            <rFont val="Tahoma"/>
            <family val="2"/>
          </rPr>
          <t xml:space="preserve"> 
o
- </t>
        </r>
        <r>
          <rPr>
            <b/>
            <sz val="9"/>
            <color indexed="81"/>
            <rFont val="Tahoma"/>
            <family val="2"/>
          </rPr>
          <t>Programa VIDA Sana_Inf. Psicologos enviada por Teléfono_MPC niños 12 a 23 meses</t>
        </r>
        <r>
          <rPr>
            <sz val="9"/>
            <color indexed="81"/>
            <rFont val="Tahoma"/>
            <family val="2"/>
          </rPr>
          <t xml:space="preserve"> </t>
        </r>
      </text>
    </comment>
    <comment ref="D210" authorId="1" shapeId="0" xr:uid="{AF1DE9EB-5702-4B8D-8C47-34CFDB7F19AA}">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menor de 1 año </t>
        </r>
      </text>
    </comment>
    <comment ref="E210" authorId="1" shapeId="0" xr:uid="{DA69AD6B-9725-4162-9092-514624628E2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niños 12 a 23 meses </t>
        </r>
      </text>
    </comment>
    <comment ref="K212" authorId="1" shapeId="0" xr:uid="{1F4BB313-FB90-41CC-B15F-2D6CCB3ECBA7}">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Gestantes o Gestantes Alto Riesgo Obstetrico </t>
        </r>
      </text>
    </comment>
    <comment ref="L212" authorId="1" shapeId="0" xr:uid="{534B06C9-0DE4-4463-BBEB-B8B47F361D60}">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"Post Parto"</t>
        </r>
      </text>
    </comment>
    <comment ref="C213" authorId="1" shapeId="0" xr:uid="{03174F7C-4345-4F21-ACC7-8D9DABD8C324}">
      <text>
        <r>
          <rPr>
            <sz val="9"/>
            <color indexed="81"/>
            <rFont val="Tahoma"/>
            <family val="2"/>
          </rPr>
          <t>En Modulo Atencion/Registro Atencion Grupal, seleccionar en "Tipo de Participante" :</t>
        </r>
        <r>
          <rPr>
            <b/>
            <sz val="9"/>
            <color indexed="81"/>
            <rFont val="Tahoma"/>
            <family val="2"/>
          </rPr>
          <t xml:space="preserve"> 
"Madre, Padre o Cuidador de menores de 1 año"
</t>
        </r>
      </text>
    </comment>
    <comment ref="D213" authorId="1" shapeId="0" xr:uid="{D4B3BBA0-12B6-4350-A680-25E4363369B4}">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A214" authorId="1" shapeId="0" xr:uid="{3C83874F-0EFF-4A14-8F11-7367A23B2164}">
      <text>
        <r>
          <rPr>
            <sz val="9"/>
            <color indexed="81"/>
            <rFont val="Tahoma"/>
            <family val="2"/>
          </rPr>
          <t xml:space="preserve">Este dato aparecerá  luego de que la atención registrada en Módulo de Atención/Registro Atención Grupal, se registre la actividad: </t>
        </r>
        <r>
          <rPr>
            <b/>
            <sz val="9"/>
            <color indexed="81"/>
            <rFont val="Tahoma"/>
            <family val="2"/>
          </rPr>
          <t xml:space="preserve">
- GRP_Programa Vida Sana_Video Act. Física subido a Redes Sociales 
Además, el ticket "Asiste" </t>
        </r>
      </text>
    </comment>
    <comment ref="A215" authorId="1" shapeId="0" xr:uid="{2BB1A4C5-2702-4181-B4C5-47EBF23D8BD8}">
      <text>
        <r>
          <rPr>
            <sz val="9"/>
            <color indexed="81"/>
            <rFont val="Tahoma"/>
            <family val="2"/>
          </rPr>
          <t xml:space="preserve">Este dato aparecerá  luego de que la atención registrada en Módulo de Atención/Registro Atención Grupal, se registre la actividad: 
- </t>
        </r>
        <r>
          <rPr>
            <b/>
            <sz val="9"/>
            <color indexed="81"/>
            <rFont val="Tahoma"/>
            <family val="2"/>
          </rPr>
          <t xml:space="preserve">GRP_Programa VIDA Sana_Video Vida Sana subido a Redes Sociales 
Además, el ticket "Asiste" </t>
        </r>
      </text>
    </comment>
    <comment ref="A217" authorId="1" shapeId="0" xr:uid="{F747B74C-563F-4708-92E5-29D55746ADE7}">
      <text>
        <r>
          <rPr>
            <sz val="9"/>
            <color indexed="81"/>
            <rFont val="Tahoma"/>
            <family val="2"/>
          </rPr>
          <t>Ref. Manual Deis</t>
        </r>
        <r>
          <rPr>
            <b/>
            <sz val="9"/>
            <color indexed="81"/>
            <rFont val="Tahoma"/>
            <family val="2"/>
          </rPr>
          <t xml:space="preserve">
NO DISPONIBLE</t>
        </r>
      </text>
    </comment>
    <comment ref="A226" authorId="1" shapeId="0" xr:uid="{F0E1EF5B-74D0-4B50-A6CE-922DEBE2AFB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de acompañamiento psicosocial en APS_Acciones telefónicas realizadas (llamadas o mensajería) 
</t>
        </r>
      </text>
    </comment>
    <comment ref="B230" authorId="1" shapeId="0" xr:uid="{C96DD14B-D1AC-4B94-BC70-028FF3579FA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oral_Establecimientos de la red</t>
        </r>
      </text>
    </comment>
    <comment ref="C230" authorId="1" shapeId="0" xr:uid="{50450FFD-6520-4046-99FA-00B2FFF26AA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 Compra de servicio en sistema </t>
        </r>
      </text>
    </comment>
    <comment ref="D230" authorId="1" shapeId="0" xr:uid="{B47ACFD6-E00B-40B9-BBF1-5F05487E98E3}">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oral_Compra de servicio en extrasistema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Gonzalez</author>
    <author>John San Martin Retamal</author>
  </authors>
  <commentList>
    <comment ref="AN12" authorId="0" shapeId="0" xr:uid="{C40A1080-64E9-41F8-AA83-BDEF60A58C4A}">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o en Módulo Box Pacientes Citados en Modificar datos de paciente.
</t>
        </r>
      </text>
    </comment>
    <comment ref="AO12" authorId="0" shapeId="0" xr:uid="{9CC8E5E8-DAFC-455D-A7CF-762B457C6DB2}">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 o en Módulo Box - Pacientes citados Alerta Administrativa.</t>
        </r>
        <r>
          <rPr>
            <sz val="9"/>
            <color indexed="81"/>
            <rFont val="Tahoma"/>
            <family val="2"/>
          </rPr>
          <t xml:space="preserve">
</t>
        </r>
      </text>
    </comment>
    <comment ref="C15" authorId="1" shapeId="0" xr:uid="{1D1D76E0-8D7F-4947-873C-FAA1E3AFDFB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t>
        </r>
        <r>
          <rPr>
            <sz val="9"/>
            <color indexed="81"/>
            <rFont val="Tahoma"/>
            <family val="2"/>
          </rPr>
          <t xml:space="preserve">
Tipo de Establecimiento
Cesfam,Cgu,Cgr,Crs,Cdt,Psr,Cosam, Cecosf y Hospitales comunitarios.</t>
        </r>
      </text>
    </comment>
    <comment ref="C16" authorId="1" shapeId="0" xr:uid="{3AA9242C-5268-40CF-91F2-5ED75DE14F3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Cesfam,Cgu,Cgr,Crs,Cdt,Psr,Cosam, Cecosf y Hospitales comunitarios.</t>
        </r>
      </text>
    </comment>
    <comment ref="C17" authorId="1" shapeId="0" xr:uid="{D8F6927B-0978-4F8C-AD1A-783BE1675F4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Cesfam,Cgu,Cgr,Crs,Cdt,Psr,Cosam, Cecosf y Hospitales comunitarios.</t>
        </r>
      </text>
    </comment>
    <comment ref="C18" authorId="1" shapeId="0" xr:uid="{90BAC962-11F9-4E2F-AF0B-8678D8D38AC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Cesfam,Cgu,Cgr,Crs,Cdt,Psr,Cosam, Cecosf y Hospitales comunitarios.</t>
        </r>
      </text>
    </comment>
    <comment ref="C19" authorId="1" shapeId="0" xr:uid="{87FCF364-E659-4EFD-BA44-856CBA1C071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Cesfam,Cgu,Cgr,Crs,Cdt,Psr,Cosam, Cecosf y Hospitales comunitarios.</t>
        </r>
      </text>
    </comment>
    <comment ref="C20" authorId="1" shapeId="0" xr:uid="{41B93D51-5F83-4AAC-80E6-691CD3DABB8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Cesfam,Cgu,Cgr,Crs,Cdt,Psr,Cosam, Cecosf y Hospitales comunitarios.</t>
        </r>
      </text>
    </comment>
    <comment ref="C21" authorId="1" shapeId="0" xr:uid="{66519660-6A2C-42EB-858D-441F7413986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Cesfam,Cgu,Cgr,Crs,Cdt,Psr,Cosam, Cecosf y Hospitales comunitarios.</t>
        </r>
      </text>
    </comment>
    <comment ref="C22" authorId="1" shapeId="0" xr:uid="{6D1187DF-B426-4C9B-8B94-93DDE58A363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Cesfam,Cgu,Cgr,Crs,Cdt,Psr,Cosam, Cecosf y Hospitales comunitarios.</t>
        </r>
      </text>
    </comment>
    <comment ref="C23" authorId="1" shapeId="0" xr:uid="{52BF912A-CEF9-48F9-8B0F-036885DE9E15}">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Cesfam,Cgu,Cgr,Crs,Cdt,Psr,Cosam, Cecosf y Hospitales comunitarios.</t>
        </r>
      </text>
    </comment>
    <comment ref="C24" authorId="1" shapeId="0" xr:uid="{07A4C5B2-796E-4473-954E-09CECBBF3AE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Cesfam,Cgu,Cgr,Crs,Cdt,Psr,Cosam, Cecosf y Hospitales comunitarios.</t>
        </r>
      </text>
    </comment>
    <comment ref="C25" authorId="1" shapeId="0" xr:uid="{F38E8F0C-CE18-495F-B634-A4F527F1681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Cesfam,Cgu,Cgr,Crs,Cdt,Psr,Cosam, Cecosf y Hospitales comunitarios.</t>
        </r>
      </text>
    </comment>
    <comment ref="C26" authorId="1" shapeId="0" xr:uid="{E3013D30-ECFF-4DCD-AEDE-02D1125E980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Cesfam,Cgu,Cgr,Crs,Cdt,Psr,Cosam, Cecosf y Hospitales comunitarios.</t>
        </r>
      </text>
    </comment>
    <comment ref="C27" authorId="1" shapeId="0" xr:uid="{2C2D521D-93C3-4E3B-A5BE-79F1A6DAA61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Cesfam,Cgu,Cgr,Crs,Cdt,Psr,Cosam, Cecosf y Hospitales comunitarios.</t>
        </r>
      </text>
    </comment>
    <comment ref="C28" authorId="1" shapeId="0" xr:uid="{4CBBE21B-7C0B-4C57-99A6-213DD41FE79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Cesfam,Cgu,Cgr,Crs,Cdt,Psr,Cosam, Cecosf y Hospitales comunitarios.</t>
        </r>
      </text>
    </comment>
    <comment ref="C29" authorId="1" shapeId="0" xr:uid="{151C5E3F-BE71-48F9-B442-DBFF3FFCC633}">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Cesfam,Cgu,Cgr,Crs,Cdt,Psr,Cosam, Cecosf y Hospitales comunitarios.</t>
        </r>
      </text>
    </comment>
    <comment ref="C30" authorId="1" shapeId="0" xr:uid="{6C405FA5-3444-4537-A7A5-318E1BBDDA2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Cesfam,Cgu,Cgr,Crs,Cdt,Psr,Cosam, Cecosf y Hospitales comunitarios.</t>
        </r>
      </text>
    </comment>
    <comment ref="C31" authorId="1" shapeId="0" xr:uid="{60F62D65-81F7-41BD-8901-20C92932B66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Cesfam,Cgu,Cgr,Crs,Cdt,Psr,Cosam, Cecosf y Hospitales comunitarios.</t>
        </r>
      </text>
    </comment>
    <comment ref="C32" authorId="1" shapeId="0" xr:uid="{FD371F75-378E-47A1-B0EC-009A8A5FB6F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Cesfam,Cgu,Cgr,Crs,Cdt,Psr,Cosam, Cecosf y Hospitales comunitarios.</t>
        </r>
      </text>
    </comment>
    <comment ref="C33" authorId="1" shapeId="0" xr:uid="{BD6321E4-8D72-425C-8D3D-2C63706A5C5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Cesfam,Cgu,Cgr,Crs,Cdt,Psr,Cosam, Cecosf y Hospitales comunitarios.</t>
        </r>
      </text>
    </comment>
    <comment ref="C34" authorId="1" shapeId="0" xr:uid="{BBFDF2CE-7B07-43C3-AF5D-3DEF2B84045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Cesfam,Cgu,Cgr,Crs,Cdt,Psr,Cosam, Cecosf y Hospitales comunitarios.</t>
        </r>
      </text>
    </comment>
    <comment ref="C35" authorId="1" shapeId="0" xr:uid="{0F1282C7-7CB6-4012-BFE9-ED26A0B6D9E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Cesfam,Cgu,Cgr,Crs,Cdt,Psr,Cosam, Cecosf y Hospitales comunitarios.</t>
        </r>
      </text>
    </comment>
    <comment ref="C36" authorId="1" shapeId="0" xr:uid="{68895832-4A3B-4D2F-9EA9-16AF9959962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Cesfam,Cgu,Cgr,Crs,Cdt,Psr,Cosam, Cecosf y Hospitales comunitarios.</t>
        </r>
      </text>
    </comment>
    <comment ref="C37" authorId="1" shapeId="0" xr:uid="{BA1A047F-6A4F-460A-9287-858F91E2D6FC}">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Cesfam,Cgu,Cgr,Crs,Cdt,Psr,Cosam, Cecosf y Hospitales comunitarios.</t>
        </r>
      </text>
    </comment>
    <comment ref="C38" authorId="1" shapeId="0" xr:uid="{29DD17D6-6EC4-4B55-836A-2A87D15E023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Cesfam,Cgu,Cgr,Crs,Cdt,Psr,Cosam, Cecosf y Hospitales comunitarios.</t>
        </r>
      </text>
    </comment>
    <comment ref="C39" authorId="1" shapeId="0" xr:uid="{711779AB-21EC-4BDF-AFDE-1AE34363B5A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Cesfam,Cgu,Cgr,Crs,Cdt,Psr,Cosam, Cecosf y Hospitales comunitarios.</t>
        </r>
      </text>
    </comment>
    <comment ref="C40" authorId="1" shapeId="0" xr:uid="{DB59FAA6-1611-406C-8DA9-337029C11FB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Cesfam,Cgu,Cgr,Crs,Cdt,Psr,Cosam, Cecosf y Hospitales comunitarios.</t>
        </r>
      </text>
    </comment>
    <comment ref="C41" authorId="1" shapeId="0" xr:uid="{AD44A01D-B40E-48C4-A89A-B34F48A3469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Cesfam,Cgu,Cgr,Crs,Cdt,Psr,Cosam, Cecosf y Hospitales comunitarios.</t>
        </r>
      </text>
    </comment>
    <comment ref="AM45" authorId="0" shapeId="0" xr:uid="{2572DAB4-204B-4F8D-A65D-EADC2DFF4B41}">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45" authorId="0" shapeId="0" xr:uid="{1C9BF923-138C-4CC8-B64D-953E051940B4}">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45" authorId="0" shapeId="0" xr:uid="{5B055105-649D-4A68-913B-604FE52209DD}">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P45" authorId="0" shapeId="0" xr:uid="{48377F0D-C7C1-4D5C-B661-AA663ED7D788}">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Q45" authorId="0" shapeId="0" xr:uid="{341EDEDA-B667-4B9B-8299-7FF915C475C5}">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45" authorId="0" shapeId="0" xr:uid="{738112C7-DC26-474A-97DF-593810B9B262}">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45" authorId="0" shapeId="0" xr:uid="{5E29ECEF-CE6C-4F4C-A883-9DBC449D868C}">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45" authorId="0" shapeId="0" xr:uid="{F0243909-1A30-4907-9787-3F18AFB00CE6}">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45" authorId="0" shapeId="0" xr:uid="{FA869ED8-0EC5-40D3-B9C3-A1BB55F07B87}">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45" authorId="0" shapeId="0" xr:uid="{87A37BB3-0C2F-443C-BFFF-AF17EF24FC1D}">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45" authorId="0" shapeId="0" xr:uid="{DF328771-BA72-4006-845E-2F3A872E2CFC}">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t>
        </r>
        <r>
          <rPr>
            <b/>
            <sz val="9"/>
            <color indexed="81"/>
            <rFont val="Tahoma"/>
            <family val="2"/>
          </rPr>
          <t>Otros profesionales que no estan en informados.</t>
        </r>
        <r>
          <rPr>
            <sz val="9"/>
            <color indexed="81"/>
            <rFont val="Tahoma"/>
            <family val="2"/>
          </rPr>
          <t xml:space="preserve">
</t>
        </r>
      </text>
    </comment>
    <comment ref="A46" authorId="0" shapeId="0" xr:uid="{C750BAB0-AFAA-4D70-BF91-39110ED4AC8D}">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Integral (Elaboración o Evaluación Plan - Cuidados paliativos" - CPU</t>
        </r>
        <r>
          <rPr>
            <sz val="9"/>
            <color indexed="81"/>
            <rFont val="Tahoma"/>
            <family val="2"/>
          </rPr>
          <t xml:space="preserve">
Tipo de Establecimiento
Cesfam,Cgu,Cgr,Crs,Cdt,Psr,Cosam, Cecosf y Hospitales comunitarios.
</t>
        </r>
      </text>
    </comment>
    <comment ref="A47" authorId="0" shapeId="0" xr:uid="{6E06A1C0-EB65-406B-89FE-EE297B5473ED}">
      <text>
        <r>
          <rPr>
            <sz val="9"/>
            <color indexed="81"/>
            <rFont val="Tahoma"/>
            <family val="2"/>
          </rPr>
          <t xml:space="preserve">Este dato aparecerá luego que en la atención registrada en </t>
        </r>
        <r>
          <rPr>
            <b/>
            <sz val="9"/>
            <color indexed="81"/>
            <rFont val="Tahoma"/>
            <family val="2"/>
          </rPr>
          <t>módulo Box</t>
        </r>
        <r>
          <rPr>
            <sz val="9"/>
            <color indexed="81"/>
            <rFont val="Tahoma"/>
            <family val="2"/>
          </rPr>
          <t>/</t>
        </r>
        <r>
          <rPr>
            <b/>
            <sz val="9"/>
            <color indexed="81"/>
            <rFont val="Tahoma"/>
            <family val="2"/>
          </rPr>
          <t>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Tratamiento/Rehabilitación/Seguimiento - CPU
Tipo de Establecimiento
Cesfam,Cgu,Cgr,Crs,Cdt,Psr,Cosam, Cecosf y Hospitales comunitarios.</t>
        </r>
      </text>
    </comment>
    <comment ref="A48" authorId="0" shapeId="0" xr:uid="{57F37DAB-94DB-4FF6-9539-FF32D4F0C9EA}">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de Enfermería - CPU</t>
        </r>
        <r>
          <rPr>
            <sz val="9"/>
            <color indexed="81"/>
            <rFont val="Tahoma"/>
            <family val="2"/>
          </rPr>
          <t xml:space="preserve">
</t>
        </r>
      </text>
    </comment>
    <comment ref="A49" authorId="0" shapeId="0" xr:uid="{D342ABD6-6AD2-4B05-B5FC-29E0240DA341}">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Control Ambulatorio - CPU
Tipo de Establecimiento
Cesfam,Cgu,Cgr,Crs,Cdt,Psr,Cosam, Cecosf y Hospitales comunitarios.</t>
        </r>
        <r>
          <rPr>
            <sz val="9"/>
            <color indexed="81"/>
            <rFont val="Tahoma"/>
            <family val="2"/>
          </rPr>
          <t xml:space="preserve">
</t>
        </r>
      </text>
    </comment>
    <comment ref="A50" authorId="0" shapeId="0" xr:uid="{49857344-A432-4DC4-9716-5048786A7A58}">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Consulta Telefónica - CPU
Tipo de Establecimiento
Cesfam,Cgu,Cgr,Crs,Cdt,Psr,Cosam, Cecosf y Hospitales comunitarios.</t>
        </r>
        <r>
          <rPr>
            <sz val="9"/>
            <color indexed="81"/>
            <rFont val="Tahoma"/>
            <family val="2"/>
          </rPr>
          <t xml:space="preserve">
</t>
        </r>
      </text>
    </comment>
    <comment ref="A51" authorId="0" shapeId="0" xr:uid="{D8350ED1-B7CA-4BAA-9511-CD84CC5AD7BD}">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Atención Ambulatoria a Familiares - CPU
Tipo de Establecimiento
Cesfam,Cgu,Cgr,Crs,Cdt,Psr,Cosam, Cecosf y Hospitales comunitarios.</t>
        </r>
        <r>
          <rPr>
            <sz val="9"/>
            <color indexed="81"/>
            <rFont val="Tahoma"/>
            <family val="2"/>
          </rPr>
          <t xml:space="preserve">
</t>
        </r>
      </text>
    </comment>
    <comment ref="A52" authorId="0" shapeId="0" xr:uid="{A2DD625E-947F-4876-97D2-C284DF2B618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 xml:space="preserve">Servicios Farmacéuticos -  CPU
</t>
        </r>
        <r>
          <rPr>
            <sz val="9"/>
            <color indexed="81"/>
            <rFont val="Tahoma"/>
            <family val="2"/>
          </rPr>
          <t xml:space="preserve">
Tipo de Establecimiento
Cesfam,Cgu,Cgr,Crs,Cdt,Psr,Cosam, Cecosf y Hospitales comunitarios.</t>
        </r>
      </text>
    </comment>
    <comment ref="A53" authorId="0" shapeId="0" xr:uid="{56AAD75F-F3E9-48A0-B038-9403224C514A}">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Apoyo Psicológico al Usuario - CPU
</t>
        </r>
        <r>
          <rPr>
            <sz val="9"/>
            <color indexed="81"/>
            <rFont val="Tahoma"/>
            <family val="2"/>
          </rPr>
          <t xml:space="preserve">
Tipo de Establecimiento
Cesfam,Cgu,Cgr,Crs,Cdt,Psr,Cosam, Cecosf y Hospitales comunitarios.</t>
        </r>
      </text>
    </comment>
    <comment ref="A54" authorId="0" shapeId="0" xr:uid="{BE90A596-377D-4C94-B42E-06FEA06CFBC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CPU</t>
        </r>
        <r>
          <rPr>
            <sz val="9"/>
            <color indexed="81"/>
            <rFont val="Tahoma"/>
            <family val="2"/>
          </rPr>
          <t xml:space="preserve">
Tipo de Establecimiento
Cesfam,Cgu,Cgr,Crs,Cdt,Psr,Cosam, Cecosf y Hospitales comunitarios.</t>
        </r>
      </text>
    </comment>
    <comment ref="A55" authorId="0" shapeId="0" xr:uid="{B8164E7B-90C7-4E20-9F33-472F681A95E4}">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Psicológico a Familia o Cuidadores - CPU
Tipo de Establecimiento
Cesfam,Cgu,Cgr,Crs,Cdt,Psr,Cosam, Cecosf y Hospitales comunitarios.</t>
        </r>
      </text>
    </comment>
    <comment ref="A56" authorId="0" shapeId="0" xr:uid="{772D19A3-0A85-4AA7-A60D-47EF2A59BAB4}">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CPU
</t>
        </r>
        <r>
          <rPr>
            <sz val="9"/>
            <color indexed="81"/>
            <rFont val="Tahoma"/>
            <family val="2"/>
          </rPr>
          <t xml:space="preserve">
Tipo de Establecimiento
Cesfam,Cgu,Cgr,Crs,Cdt,Psr,Cosam, Cecosf y Hospitales comunitarios.</t>
        </r>
      </text>
    </comment>
    <comment ref="A57" authorId="0" shapeId="0" xr:uid="{32E5108B-F978-47B0-BDC6-ABA69396AEE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CPU</t>
        </r>
        <r>
          <rPr>
            <sz val="9"/>
            <color indexed="81"/>
            <rFont val="Tahoma"/>
            <family val="2"/>
          </rPr>
          <t xml:space="preserve">
Tipo de Establecimiento
Cesfam,Cgu,Cgr,Crs,Cdt,Psr,Cosam, Cecosf y Hospitales comunitarios.</t>
        </r>
      </text>
    </comment>
    <comment ref="AN60" authorId="0" shapeId="0" xr:uid="{78F7E045-E613-4A8E-B158-846FDCEEADC1}">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t>
        </r>
      </text>
    </comment>
    <comment ref="AO60" authorId="0" shapeId="0" xr:uid="{0F490792-9E3D-4DA9-9943-EA5A8DB507A0}">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t>
        </r>
        <r>
          <rPr>
            <sz val="9"/>
            <color indexed="81"/>
            <rFont val="Tahoma"/>
            <family val="2"/>
          </rPr>
          <t xml:space="preserve">
</t>
        </r>
      </text>
    </comment>
    <comment ref="C63" authorId="1" shapeId="0" xr:uid="{89684296-81B0-4295-930E-F188D253C64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
Tipo de Establecimiento
Hospitales Tipo 3 y 4.</t>
        </r>
        <r>
          <rPr>
            <sz val="9"/>
            <color indexed="81"/>
            <rFont val="Tahoma"/>
            <family val="2"/>
          </rPr>
          <t xml:space="preserve">
</t>
        </r>
      </text>
    </comment>
    <comment ref="C64" authorId="1" shapeId="0" xr:uid="{99AEDC47-68A9-4F04-9DD0-EC9267B6DF7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Hospitales Tipo 3 y 4.</t>
        </r>
      </text>
    </comment>
    <comment ref="C65" authorId="1" shapeId="0" xr:uid="{A218C053-EC46-410C-B061-F30B5AAFBD0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Hospitales Tipo 3 y 4.</t>
        </r>
      </text>
    </comment>
    <comment ref="C66" authorId="1" shapeId="0" xr:uid="{BAEA1BCD-BF9C-48FD-B165-38775DEE826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Hospitales Tipo 3 y 4.</t>
        </r>
      </text>
    </comment>
    <comment ref="C67" authorId="1" shapeId="0" xr:uid="{A3A2D5F0-975F-409B-9657-4C46F62D7C3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Hospitales Tipo 3 y 4.</t>
        </r>
      </text>
    </comment>
    <comment ref="C68" authorId="1" shapeId="0" xr:uid="{B09B1EC4-2377-432B-8D56-72E030167CE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Hospitales Tipo 3 y 4.</t>
        </r>
      </text>
    </comment>
    <comment ref="C69" authorId="1" shapeId="0" xr:uid="{55998874-1DF6-447E-8ED5-D83CF634919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Hospitales Tipo 3 y 4.</t>
        </r>
      </text>
    </comment>
    <comment ref="C70" authorId="1" shapeId="0" xr:uid="{F6A7374E-A832-4361-AD66-86DF210E876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Hospitales Tipo 3 y 4.</t>
        </r>
      </text>
    </comment>
    <comment ref="C71" authorId="1" shapeId="0" xr:uid="{AA79123E-D59B-4BED-B39C-76C957A8C1CC}">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Hospitales Tipo 3 y 4.</t>
        </r>
      </text>
    </comment>
    <comment ref="C72" authorId="1" shapeId="0" xr:uid="{8439136F-65AF-481F-BF49-D6D5826FCC4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Hospitales Tipo 3 y 4.</t>
        </r>
      </text>
    </comment>
    <comment ref="C73" authorId="1" shapeId="0" xr:uid="{A06A9892-F34D-4832-8F3C-03C70CE1D02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Hospitales Tipo 3 y 4.</t>
        </r>
      </text>
    </comment>
    <comment ref="C74" authorId="1" shapeId="0" xr:uid="{08B20253-D240-47A1-A896-05C48BBA41B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Hospitales Tipo 3 y 4.</t>
        </r>
      </text>
    </comment>
    <comment ref="C75" authorId="1" shapeId="0" xr:uid="{9D637AE4-4471-4474-A1CD-AB89A7554DC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Hospitales Tipo 3 y 4.</t>
        </r>
      </text>
    </comment>
    <comment ref="C76" authorId="1" shapeId="0" xr:uid="{137A033F-0A55-4DAC-AAEC-59A97DE1356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Hospitales Tipo 3 y 4.</t>
        </r>
      </text>
    </comment>
    <comment ref="C77" authorId="1" shapeId="0" xr:uid="{FF45C0D7-34FF-4A61-8DAD-21C49CA9F76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Hospitales Tipo 3 y 4.</t>
        </r>
      </text>
    </comment>
    <comment ref="C78" authorId="1" shapeId="0" xr:uid="{79074645-7027-482B-98B4-ACB38B0F9EF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Hospitales Tipo 3 y 4.</t>
        </r>
      </text>
    </comment>
    <comment ref="C79" authorId="1" shapeId="0" xr:uid="{764111E0-66D6-4037-BA48-F55CCEDD678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Hospitales Tipo 3 y 4.</t>
        </r>
      </text>
    </comment>
    <comment ref="C80" authorId="1" shapeId="0" xr:uid="{A969CFFA-F04B-4B67-A00E-2AFC3267134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Hospitales Tipo 3 y 4.</t>
        </r>
      </text>
    </comment>
    <comment ref="C81" authorId="1" shapeId="0" xr:uid="{980D7F62-C471-4C3A-BE30-CEA70165394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Hospitales Tipo 3 y 4.</t>
        </r>
      </text>
    </comment>
    <comment ref="C82" authorId="1" shapeId="0" xr:uid="{B5DE2E16-2A4B-4031-AE0D-DF732D7CEB2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Hospitales Tipo 3 y 4.</t>
        </r>
      </text>
    </comment>
    <comment ref="C83" authorId="1" shapeId="0" xr:uid="{7EA4F4BB-C48D-4C46-8E10-FA0EA9F4B11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Hospitales Tipo 3 y 4.</t>
        </r>
      </text>
    </comment>
    <comment ref="C84" authorId="1" shapeId="0" xr:uid="{D9F6E7E6-36FE-4BD9-BB92-BB392BA7616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Hospitales Tipo 3 y 4.</t>
        </r>
      </text>
    </comment>
    <comment ref="C85" authorId="1" shapeId="0" xr:uid="{B9AE51F7-203B-48AB-8211-F8A3E27A6C8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Hospitales Tipo 3 y 4.</t>
        </r>
      </text>
    </comment>
    <comment ref="C86" authorId="1" shapeId="0" xr:uid="{3A6818BB-E5AE-4B35-8705-122FC84FE9A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Hospitales Tipo 3 y 4.</t>
        </r>
      </text>
    </comment>
    <comment ref="C87" authorId="1" shapeId="0" xr:uid="{6FBD18A2-B05C-4FB5-9940-F76289A0D8A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Hospitales Tipo 3 y 4.</t>
        </r>
      </text>
    </comment>
    <comment ref="C88" authorId="1" shapeId="0" xr:uid="{99A84F5B-D908-4F0B-A7EB-17D1CA0749D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Hospitales Tipo 3 y 4.</t>
        </r>
      </text>
    </comment>
    <comment ref="C89" authorId="1" shapeId="0" xr:uid="{1414C402-1C11-4085-BA42-37AA3FDFB79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Hospitales Tipo 3 y 4.</t>
        </r>
      </text>
    </comment>
    <comment ref="AM94" authorId="0" shapeId="0" xr:uid="{0C446754-8CBD-4E30-8190-F75FFE70C373}">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94" authorId="0" shapeId="0" xr:uid="{1272E7EB-B7FC-4A93-BE79-B640F63763C8}">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94" authorId="0" shapeId="0" xr:uid="{D5027227-307D-4FFA-AFBA-00DF044CFAB8}">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P94" authorId="0" shapeId="0" xr:uid="{22826E59-6717-4612-9615-0CF1E2D60AC7}">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Q94" authorId="0" shapeId="0" xr:uid="{ADB6E63C-196A-4857-8E54-E7D5DDD2FADF}">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94" authorId="0" shapeId="0" xr:uid="{26397A3E-3DB2-4D43-B3C2-600A39AD720E}">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94" authorId="0" shapeId="0" xr:uid="{BBA090C8-8CCC-4FCB-A84D-68E01C83DA1D}">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94" authorId="0" shapeId="0" xr:uid="{D6211CDC-DBC8-48E0-A2A0-E4FDC79377C3}">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94" authorId="0" shapeId="0" xr:uid="{20281AB5-45D1-4246-8491-B5E77896EBB6}">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94" authorId="0" shapeId="0" xr:uid="{9C577ED3-0210-4E41-A262-47B0CF6DAEDC}">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94" authorId="0" shapeId="0" xr:uid="{EF1101DF-4783-4CA1-B631-AA7C845F4105}">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Otros profesionales que no esten informados
</t>
        </r>
      </text>
    </comment>
    <comment ref="A95" authorId="0" shapeId="0" xr:uid="{CA15B237-37AA-4212-A32F-5178B547C407}">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Consulta Nueva - Especialidad - CPU
Tipo de Establecimiento
Hospitales Tipo 3 y 4.</t>
        </r>
        <r>
          <rPr>
            <sz val="9"/>
            <color indexed="81"/>
            <rFont val="Tahoma"/>
            <family val="2"/>
          </rPr>
          <t xml:space="preserve">
</t>
        </r>
      </text>
    </comment>
    <comment ref="A96" authorId="0" shapeId="0" xr:uid="{A50E239E-8437-4E28-8C74-4903F9B8496F}">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Consulta Control - Especialidad - CPU
</t>
        </r>
        <r>
          <rPr>
            <sz val="9"/>
            <color indexed="81"/>
            <rFont val="Tahoma"/>
            <family val="2"/>
          </rPr>
          <t xml:space="preserve">
Tipo de Establecimiento
Hospitales Tipo 3 y 4.</t>
        </r>
      </text>
    </comment>
    <comment ref="A97" authorId="0" shapeId="0" xr:uid="{7AAF68E1-0124-4698-ABBC-EFD5DA69597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 Especialidad - CPU</t>
        </r>
        <r>
          <rPr>
            <sz val="9"/>
            <color indexed="81"/>
            <rFont val="Tahoma"/>
            <family val="2"/>
          </rPr>
          <t xml:space="preserve">
Tipo de Establecimiento
Hospitales Tipo 3 y 4.</t>
        </r>
      </text>
    </comment>
    <comment ref="A98" authorId="0" shapeId="0" xr:uid="{A0A8851C-D8AA-4B39-902A-A1E8CA0FB2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t>
        </r>
        <r>
          <rPr>
            <b/>
            <sz val="9"/>
            <color indexed="81"/>
            <rFont val="Tahoma"/>
            <family val="2"/>
          </rPr>
          <t xml:space="preserve"> 
- Interconsulta en sala - Especialidad - CPU
</t>
        </r>
        <r>
          <rPr>
            <sz val="9"/>
            <color indexed="81"/>
            <rFont val="Tahoma"/>
            <family val="2"/>
          </rPr>
          <t xml:space="preserve">
Tipo de Establecimiento
Hospitales Tipo 3 y 4.</t>
        </r>
      </text>
    </comment>
    <comment ref="A99" authorId="0" shapeId="0" xr:uid="{262AC2D6-9280-42A1-9B16-8973B102CD26}">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Atención Farmacéutica - Especialidad - CPU
</t>
        </r>
        <r>
          <rPr>
            <sz val="9"/>
            <color indexed="81"/>
            <rFont val="Tahoma"/>
            <family val="2"/>
          </rPr>
          <t xml:space="preserve">
Tipo de Establecimiento
Hospitales Tipo 3 y 4.</t>
        </r>
      </text>
    </comment>
    <comment ref="A100" authorId="0" shapeId="0" xr:uid="{BE7899C6-CFC3-4446-8959-854F04E28C44}">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 Especialidad - CPU
Tipo de Establecimiento
Hospitales Tipo 3 y 4.</t>
        </r>
        <r>
          <rPr>
            <sz val="9"/>
            <color indexed="81"/>
            <rFont val="Tahoma"/>
            <family val="2"/>
          </rPr>
          <t xml:space="preserve">
</t>
        </r>
      </text>
    </comment>
    <comment ref="A101" authorId="0" shapeId="0" xr:uid="{8BAC1BD8-2040-46C6-9E0D-A3CB24F0AF37}">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Especialidad - CPU
</t>
        </r>
        <r>
          <rPr>
            <sz val="9"/>
            <color indexed="81"/>
            <rFont val="Tahoma"/>
            <family val="2"/>
          </rPr>
          <t xml:space="preserve">
Tipo de Establecimiento
Hospitales Tipo 3 y 4.</t>
        </r>
      </text>
    </comment>
    <comment ref="A102" authorId="0" shapeId="0" xr:uid="{902DECEE-A65B-4923-8508-7C3966940F7F}">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Contacto telefónico - Especialidad - CPU</t>
        </r>
        <r>
          <rPr>
            <sz val="9"/>
            <color indexed="81"/>
            <rFont val="Tahoma"/>
            <family val="2"/>
          </rPr>
          <t xml:space="preserve">
Tipo de Establecimiento
Hospitales Tipo 3 y 4.</t>
        </r>
      </text>
    </comment>
    <comment ref="A103" authorId="0" shapeId="0" xr:uid="{EC4EB6E8-1716-48F0-B76C-F84D7AED383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Usuario - Especialidad - CPU</t>
        </r>
        <r>
          <rPr>
            <sz val="9"/>
            <color indexed="81"/>
            <rFont val="Tahoma"/>
            <family val="2"/>
          </rPr>
          <t xml:space="preserve">
Tipo de Establecimiento
Hospitales Tipo 3 y 4.</t>
        </r>
      </text>
    </comment>
    <comment ref="A104" authorId="0" shapeId="0" xr:uid="{961911A6-3ED3-4733-8CFB-C0EF64592EC2}">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al Cuidador o Familiar - Especialidad - CPU
</t>
        </r>
        <r>
          <rPr>
            <sz val="9"/>
            <color indexed="81"/>
            <rFont val="Tahoma"/>
            <family val="2"/>
          </rPr>
          <t xml:space="preserve">
Tipo de Establecimiento
Hospitales Tipo 3 y 4.</t>
        </r>
      </text>
    </comment>
    <comment ref="A105" authorId="0" shapeId="0" xr:uid="{01D83D78-2463-4657-8348-78475D3E3C5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Especialidad - CPU</t>
        </r>
        <r>
          <rPr>
            <sz val="9"/>
            <color indexed="81"/>
            <rFont val="Tahoma"/>
            <family val="2"/>
          </rPr>
          <t xml:space="preserve">
Tipo de Establecimiento
Hospitales Tipo 3 y 4.</t>
        </r>
      </text>
    </comment>
    <comment ref="A106" authorId="0" shapeId="0" xr:uid="{BDD7DACF-C13E-414B-98C5-D8FEF76FC8A8}">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Especialidad - CPU</t>
        </r>
        <r>
          <rPr>
            <sz val="9"/>
            <color indexed="81"/>
            <rFont val="Tahoma"/>
            <family val="2"/>
          </rPr>
          <t xml:space="preserve">
Tipo de Establecimiento
Hospitales Tipo 3 y 4.</t>
        </r>
      </text>
    </comment>
    <comment ref="A108" authorId="1" shapeId="0" xr:uid="{D526CD91-2708-465D-8ECF-8CC6BE39DDB3}">
      <text>
        <r>
          <rPr>
            <b/>
            <sz val="9"/>
            <color indexed="81"/>
            <rFont val="Tahoma"/>
            <family val="2"/>
          </rPr>
          <t>No DIsponible</t>
        </r>
      </text>
    </comment>
    <comment ref="A114" authorId="0" shapeId="0" xr:uid="{99EAB545-6120-4DBB-935D-CF004475CF3F}">
      <text>
        <r>
          <rPr>
            <b/>
            <sz val="9"/>
            <color indexed="81"/>
            <rFont val="Tahoma"/>
            <family val="2"/>
          </rPr>
          <t>No Disponible</t>
        </r>
        <r>
          <rPr>
            <sz val="9"/>
            <color indexed="81"/>
            <rFont val="Tahoma"/>
            <family val="2"/>
          </rPr>
          <t xml:space="preserve">
</t>
        </r>
      </text>
    </comment>
    <comment ref="B120" authorId="1" shapeId="0" xr:uid="{420F0B87-0CEA-4BAF-A2C8-54908778D2E9}">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Domicilio"
</t>
        </r>
      </text>
    </comment>
    <comment ref="C120" authorId="1" shapeId="0" xr:uid="{B2EF1C59-6E97-424A-AB8C-BE142F557599}">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E120" authorId="1" shapeId="0" xr:uid="{268D83F5-4853-40AC-8BFF-30F2C1B815A5}">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0" authorId="1" shapeId="0" xr:uid="{55BF9020-D37B-4058-A487-42EFE084B942}">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 ref="G120" authorId="1" shapeId="0" xr:uid="{6B1893A3-99A8-4FD2-853A-17F906E6F1B3}">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C121" authorId="1" shapeId="0" xr:uid="{86ED42BA-1C23-43A2-8D48-0BE030AD696D}">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D121" authorId="1" shapeId="0" xr:uid="{738E3B11-B0E4-4402-B51C-4BB959836A59}">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1" authorId="1" shapeId="0" xr:uid="{EFEB4CA4-F125-4C38-8134-42064A8AB12F}">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G121" authorId="1" shapeId="0" xr:uid="{1A6B81AE-1222-4C2F-BA77-F8F3DD5011E1}">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D122" authorId="1" shapeId="0" xr:uid="{EB29E895-597B-43D7-80B2-6CCDB3680365}">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2" authorId="1" shapeId="0" xr:uid="{81B2C78C-6328-48F7-8E5B-FA944FB7BFDC}">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E123" authorId="1" shapeId="0" xr:uid="{F6FCE36F-E9A6-4F84-A243-26407CDF73A1}">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3" authorId="1" shapeId="0" xr:uid="{F5E5F55C-CECD-4E83-BEDD-EB02BF24461E}">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Arancibia</author>
    <author>Carolina Cortes Acevedo</author>
    <author>Nicole Cisternas</author>
    <author>Carolina Velasquez Ordonez</author>
    <author>Ines Kohnenkamp</author>
    <author>-</author>
    <author>Priscilla Acuña</author>
  </authors>
  <commentList>
    <comment ref="C12" authorId="0" shapeId="0" xr:uid="{F0FF30D3-F6E3-4F8C-8714-01690383B289}">
      <text>
        <r>
          <rPr>
            <sz val="9"/>
            <color indexed="81"/>
            <rFont val="Tahoma"/>
            <family val="2"/>
          </rPr>
          <t xml:space="preserve">Numero de Pauta Breves aplicadas, con sus resultados, que pueden ser </t>
        </r>
        <r>
          <rPr>
            <u/>
            <sz val="9"/>
            <color indexed="81"/>
            <rFont val="Tahoma"/>
            <family val="2"/>
          </rPr>
          <t>" Pauta Breve Normal"</t>
        </r>
        <r>
          <rPr>
            <sz val="9"/>
            <color indexed="81"/>
            <rFont val="Tahoma"/>
            <family val="2"/>
          </rPr>
          <t xml:space="preserve"> y </t>
        </r>
        <r>
          <rPr>
            <u/>
            <sz val="9"/>
            <color indexed="81"/>
            <rFont val="Tahoma"/>
            <family val="2"/>
          </rPr>
          <t>"Pauta Breve Alterado"</t>
        </r>
        <r>
          <rPr>
            <sz val="9"/>
            <color indexed="81"/>
            <rFont val="Tahoma"/>
            <family val="2"/>
          </rPr>
          <t>, según los grupos de edad y sexo</t>
        </r>
        <r>
          <rPr>
            <b/>
            <sz val="9"/>
            <color indexed="81"/>
            <rFont val="Tahoma"/>
            <family val="2"/>
          </rPr>
          <t xml:space="preserve"> </t>
        </r>
      </text>
    </comment>
    <comment ref="C13" authorId="1" shapeId="0" xr:uid="{DCBEB84C-DB1F-4C7A-92B6-6DFC507D387F}">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PAUTA BREVE (EEDP)</t>
        </r>
        <r>
          <rPr>
            <sz val="9"/>
            <color indexed="81"/>
            <rFont val="Tahoma"/>
            <family val="2"/>
          </rPr>
          <t xml:space="preserve">, en campo </t>
        </r>
        <r>
          <rPr>
            <b/>
            <sz val="9"/>
            <color indexed="81"/>
            <rFont val="Tahoma"/>
            <family val="2"/>
          </rPr>
          <t>Resultado Pauta Breve,</t>
        </r>
        <r>
          <rPr>
            <sz val="9"/>
            <color indexed="81"/>
            <rFont val="Tahoma"/>
            <family val="2"/>
          </rPr>
          <t xml:space="preserve"> valor:</t>
        </r>
        <r>
          <rPr>
            <b/>
            <sz val="9"/>
            <color indexed="81"/>
            <rFont val="Tahoma"/>
            <family val="2"/>
          </rPr>
          <t xml:space="preserve"> Pauta Breve Normal</t>
        </r>
        <r>
          <rPr>
            <sz val="9"/>
            <color indexed="81"/>
            <rFont val="Tahoma"/>
            <family val="2"/>
          </rPr>
          <t xml:space="preserve">
</t>
        </r>
      </text>
    </comment>
    <comment ref="C14" authorId="1" shapeId="0" xr:uid="{F7EA5000-CB50-415A-8B15-4B302C37E8A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 xml:space="preserve">Formulario Clínico: PAUTA BREVE (EEDP), </t>
        </r>
        <r>
          <rPr>
            <sz val="9"/>
            <color indexed="81"/>
            <rFont val="Tahoma"/>
            <family val="2"/>
          </rPr>
          <t>en campo</t>
        </r>
        <r>
          <rPr>
            <b/>
            <sz val="9"/>
            <color indexed="81"/>
            <rFont val="Tahoma"/>
            <family val="2"/>
          </rPr>
          <t xml:space="preserve"> Resultado Pauta Breve</t>
        </r>
        <r>
          <rPr>
            <sz val="9"/>
            <color indexed="81"/>
            <rFont val="Tahoma"/>
            <family val="2"/>
          </rPr>
          <t>, valor:</t>
        </r>
        <r>
          <rPr>
            <b/>
            <sz val="9"/>
            <color indexed="81"/>
            <rFont val="Tahoma"/>
            <family val="2"/>
          </rPr>
          <t xml:space="preserve"> Pauta Breve Alterada.</t>
        </r>
        <r>
          <rPr>
            <sz val="9"/>
            <color indexed="81"/>
            <rFont val="Tahoma"/>
            <family val="2"/>
          </rPr>
          <t xml:space="preserve">
</t>
        </r>
      </text>
    </comment>
    <comment ref="R17" authorId="2" shapeId="0" xr:uid="{5E6E61C4-E3F9-4F5E-A6EB-E2796D12FBF3}">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S17" authorId="3" shapeId="0" xr:uid="{628660E1-E100-45AD-95E5-2776260F98B9}">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C20" authorId="0" shapeId="0" xr:uid="{1E3B22D3-5434-4AF1-8AAC-A655F52529BB}">
      <text>
        <r>
          <rPr>
            <b/>
            <sz val="9"/>
            <color indexed="81"/>
            <rFont val="Tahoma"/>
            <family val="2"/>
          </rPr>
          <t xml:space="preserve">Se contabilizará según los resultados de las aplicaciones realizadas en Primera Evaluacion y Reevaluacion según edad y sexo.  </t>
        </r>
        <r>
          <rPr>
            <sz val="9"/>
            <color indexed="81"/>
            <rFont val="Tahoma"/>
            <family val="2"/>
          </rPr>
          <t xml:space="preserve">
</t>
        </r>
        <r>
          <rPr>
            <b/>
            <sz val="9"/>
            <color indexed="81"/>
            <rFont val="Tahoma"/>
            <family val="2"/>
          </rPr>
          <t>Ejemplo: Formulario Clinico más Actividad</t>
        </r>
        <r>
          <rPr>
            <sz val="9"/>
            <color indexed="81"/>
            <rFont val="Tahoma"/>
            <family val="2"/>
          </rPr>
          <t xml:space="preserve">
</t>
        </r>
        <r>
          <rPr>
            <b/>
            <sz val="9"/>
            <color indexed="81"/>
            <rFont val="Tahoma"/>
            <family val="2"/>
          </rPr>
          <t xml:space="preserve">
</t>
        </r>
      </text>
    </comment>
    <comment ref="C21" authorId="4" shapeId="0" xr:uid="{67A9A200-1292-4942-A2D2-A8FBFB498A9F}">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t>
        </r>
        <r>
          <rPr>
            <sz val="9"/>
            <color indexed="81"/>
            <rFont val="Tahoma"/>
            <family val="2"/>
          </rPr>
          <t xml:space="preserve">
 </t>
        </r>
        <r>
          <rPr>
            <b/>
            <sz val="9"/>
            <color indexed="81"/>
            <rFont val="Tahoma"/>
            <family val="2"/>
          </rPr>
          <t>Y</t>
        </r>
        <r>
          <rPr>
            <sz val="9"/>
            <color indexed="81"/>
            <rFont val="Tahoma"/>
            <family val="2"/>
          </rPr>
          <t xml:space="preserve">
Para niños (as) de 1 mes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Normal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"Normal"</t>
        </r>
        <r>
          <rPr>
            <sz val="9"/>
            <color indexed="81"/>
            <rFont val="Tahoma"/>
            <family val="2"/>
          </rPr>
          <t xml:space="preserve"> 
*Formularios Clínicos tambien se pueden agregar desde Modulo Box/Agregar documentos a una atencion*</t>
        </r>
      </text>
    </comment>
    <comment ref="C22" authorId="4" shapeId="0" xr:uid="{D89B9801-B161-4BAD-88FB-43A6A99B0E04}">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t>
        </r>
        <r>
          <rPr>
            <sz val="9"/>
            <color indexed="81"/>
            <rFont val="Tahoma"/>
            <family val="2"/>
          </rPr>
          <t xml:space="preserve"> </t>
        </r>
        <r>
          <rPr>
            <b/>
            <sz val="9"/>
            <color indexed="81"/>
            <rFont val="Tahoma"/>
            <family val="2"/>
          </rPr>
          <t>Test Total</t>
        </r>
        <r>
          <rPr>
            <sz val="9"/>
            <color indexed="81"/>
            <rFont val="Tahoma"/>
            <family val="2"/>
          </rPr>
          <t xml:space="preserve"> 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23" authorId="4" shapeId="0" xr:uid="{32051285-9B1B-4EC4-A550-F4FBE426BDA4}">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 tenga el campo </t>
        </r>
        <r>
          <rPr>
            <b/>
            <sz val="9"/>
            <color indexed="81"/>
            <rFont val="Tahoma"/>
            <family val="2"/>
          </rPr>
          <t xml:space="preserve"> Resultado del Desarrollo Psicomotor </t>
        </r>
        <r>
          <rPr>
            <sz val="9"/>
            <color indexed="81"/>
            <rFont val="Tahoma"/>
            <family val="2"/>
          </rPr>
          <t xml:space="preserve">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24" authorId="4" shapeId="0" xr:uid="{B8704415-A56E-46D7-9628-93F152AAD951}">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
o</t>
        </r>
        <r>
          <rPr>
            <sz val="9"/>
            <color indexed="81"/>
            <rFont val="Tahoma"/>
            <family val="2"/>
          </rPr>
          <t xml:space="preserve">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25" authorId="2" shapeId="0" xr:uid="{C66D29C2-9609-4ACA-9F7E-5BAE5D119479}">
      <text>
        <r>
          <rPr>
            <sz val="9"/>
            <color indexed="81"/>
            <rFont val="Tahoma"/>
            <family val="2"/>
          </rPr>
          <t xml:space="preserve">
Este dato aparecerá  luego de que la atención registrada en Módulo de Box/Pacientes citados, se registre la actividad: 
</t>
        </r>
        <r>
          <rPr>
            <b/>
            <sz val="9"/>
            <color indexed="81"/>
            <rFont val="Tahoma"/>
            <family val="2"/>
          </rPr>
          <t>- Control de salud con Reevaluacion Normal  (desde normal con rezago)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t>
        </r>
        <r>
          <rPr>
            <b/>
            <sz val="9"/>
            <color indexed="81"/>
            <rFont val="Tahoma"/>
            <family val="2"/>
          </rPr>
          <t xml:space="preserve"> Resultado del Desarrollo Psicomoto</t>
        </r>
        <r>
          <rPr>
            <sz val="9"/>
            <color indexed="81"/>
            <rFont val="Tahoma"/>
            <family val="2"/>
          </rPr>
          <t>r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t>
        </r>
        <r>
          <rPr>
            <sz val="9"/>
            <color indexed="81"/>
            <rFont val="Tahoma"/>
            <family val="2"/>
          </rPr>
          <t xml:space="preserve">l 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t>
        </r>
      </text>
    </comment>
    <comment ref="C26" authorId="2" shapeId="0" xr:uid="{6C1FBC9B-28F9-4BAF-BC03-34887A56DF82}">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7" authorId="2" shapeId="0" xr:uid="{A8BCA0E4-C812-4749-9DC5-AF44D68886DE}">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8" authorId="2" shapeId="0" xr:uid="{49DEDFB8-357B-4FE8-9B7E-24852023A613}">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con Rezago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"Normal"</t>
        </r>
        <r>
          <rPr>
            <sz val="9"/>
            <color indexed="81"/>
            <rFont val="Tahoma"/>
            <family val="2"/>
          </rPr>
          <t xml:space="preserve">  
o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9" authorId="2" shapeId="0" xr:uid="{C100C0ED-7AD5-418D-9705-B5447EFD6972}">
      <text>
        <r>
          <rPr>
            <sz val="9"/>
            <color indexed="81"/>
            <rFont val="Tahoma"/>
            <family val="2"/>
          </rPr>
          <t>Este dato aparecerá  luego de que la atención registrada en Módulo de Box/Pacientes citados, se registre la actividad: 
-</t>
        </r>
        <r>
          <rPr>
            <b/>
            <sz val="9"/>
            <color indexed="81"/>
            <rFont val="Tahoma"/>
            <family val="2"/>
          </rPr>
          <t xml:space="preserve"> Control de salud con Reevaluacion Normal con Rezago (desde retraso)</t>
        </r>
        <r>
          <rPr>
            <sz val="9"/>
            <color indexed="81"/>
            <rFont val="Tahoma"/>
            <family val="2"/>
          </rPr>
          <t xml:space="preserve">
Y
Para niños (as) de 1 a 24 meses en Formulario Clínico </t>
        </r>
        <r>
          <rPr>
            <b/>
            <sz val="9"/>
            <color indexed="81"/>
            <rFont val="Tahoma"/>
            <family val="2"/>
          </rPr>
          <t>ESCALA DE EVALUACIÓN DEL DESARROLLO PSICOMOTOR</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t>
        </r>
        <r>
          <rPr>
            <sz val="9"/>
            <color indexed="81"/>
            <rFont val="Tahoma"/>
            <family val="2"/>
          </rPr>
          <t xml:space="preserve">S,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text>
    </comment>
    <comment ref="C30" authorId="2" shapeId="0" xr:uid="{70A5F237-1410-4152-87F4-67819550EA83}">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Riesgo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tenga en el campo</t>
        </r>
        <r>
          <rPr>
            <b/>
            <sz val="9"/>
            <color indexed="81"/>
            <rFont val="Tahoma"/>
            <family val="2"/>
          </rPr>
          <t xml:space="preserve"> 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1" authorId="4" shapeId="0" xr:uid="{816DE79C-B1E5-448A-A141-F5C23543BB7B}">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Normal con Rezago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tenga el campo </t>
        </r>
        <r>
          <rPr>
            <b/>
            <sz val="9"/>
            <color indexed="81"/>
            <rFont val="Tahoma"/>
            <family val="2"/>
          </rPr>
          <t>Resultado del Desarrollo Psicomotor</t>
        </r>
        <r>
          <rPr>
            <sz val="9"/>
            <color indexed="81"/>
            <rFont val="Tahoma"/>
            <family val="2"/>
          </rPr>
          <t xml:space="preserve"> con el valor</t>
        </r>
        <r>
          <rPr>
            <b/>
            <sz val="9"/>
            <color indexed="81"/>
            <rFont val="Tahoma"/>
            <family val="2"/>
          </rPr>
          <t xml:space="preserve"> "Normal"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32" authorId="4" shapeId="0" xr:uid="{DAF89664-D819-4C96-87B1-1B4EEA513A46}">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Riesgo (desde riesgo)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Categoría Test Total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3" authorId="3" shapeId="0" xr:uid="{A755A71E-E410-4275-BC03-938B5E2D0649}">
      <text>
        <r>
          <rPr>
            <sz val="9"/>
            <color indexed="81"/>
            <rFont val="Tahoma"/>
            <family val="2"/>
          </rPr>
          <t>Este dato aparecerá  luego de que la atención registrada en Módulo de</t>
        </r>
        <r>
          <rPr>
            <b/>
            <sz val="9"/>
            <color indexed="81"/>
            <rFont val="Tahoma"/>
            <family val="2"/>
          </rPr>
          <t xml:space="preserve"> </t>
        </r>
        <r>
          <rPr>
            <sz val="9"/>
            <color indexed="81"/>
            <rFont val="Tahoma"/>
            <family val="2"/>
          </rPr>
          <t>Box/Pacientes citados, se registre la actividad: 
-</t>
        </r>
        <r>
          <rPr>
            <b/>
            <sz val="9"/>
            <color indexed="81"/>
            <rFont val="Tahoma"/>
            <family val="2"/>
          </rPr>
          <t xml:space="preserve"> Control de Salud con Reevaluación con Riesgo (desde normal con rezago)</t>
        </r>
        <r>
          <rPr>
            <sz val="9"/>
            <color indexed="81"/>
            <rFont val="Tahoma"/>
            <family val="2"/>
          </rPr>
          <t xml:space="preserve">
</t>
        </r>
        <r>
          <rPr>
            <b/>
            <sz val="9"/>
            <color indexed="81"/>
            <rFont val="Tahoma"/>
            <family val="2"/>
          </rPr>
          <t xml:space="preserve">Y </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4" authorId="4" shapeId="0" xr:uid="{209F993B-24D4-4B49-B8AE-EBD3E58E55AE}">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 "Retraso"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5" authorId="3" shapeId="0" xr:uid="{02822A1D-B867-441B-9A93-CCEB2145C101}">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"Retraso"</t>
        </r>
        <r>
          <rPr>
            <sz val="9"/>
            <color indexed="81"/>
            <rFont val="Tahoma"/>
            <family val="2"/>
          </rPr>
          <t xml:space="preserve"> 
*Formularios Clínicos tambien se pueden agregar desde Modulo Box/Agregar documentos a una atencion*</t>
        </r>
      </text>
    </comment>
    <comment ref="C36" authorId="3" shapeId="0" xr:uid="{EF167A57-8341-4837-B7E6-B61A9420332F}">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"Retraso" </t>
        </r>
        <r>
          <rPr>
            <sz val="9"/>
            <color indexed="81"/>
            <rFont val="Tahoma"/>
            <family val="2"/>
          </rPr>
          <t xml:space="preserve">
*Formularios Clínicos tambien se pueden agregar desde Modulo Box/Agregar documentos a una atencion*
</t>
        </r>
      </text>
    </comment>
    <comment ref="C37" authorId="4" shapeId="0" xr:uid="{6DF940E6-CC42-4516-AB9A-582F3E411E0A}">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987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"Riesgo"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8" authorId="4" shapeId="0" xr:uid="{ED37F15F-72EF-47F1-8C92-BE6B08E01F25}">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"Retraso" </t>
        </r>
        <r>
          <rPr>
            <sz val="9"/>
            <color indexed="81"/>
            <rFont val="Tahoma"/>
            <family val="2"/>
          </rPr>
          <t xml:space="preserve">   
</t>
        </r>
        <r>
          <rPr>
            <b/>
            <sz val="9"/>
            <color indexed="81"/>
            <rFont val="Tahoma"/>
            <family val="2"/>
          </rPr>
          <t xml:space="preserve">o
</t>
        </r>
        <r>
          <rPr>
            <sz val="9"/>
            <color indexed="81"/>
            <rFont val="Tahoma"/>
            <family val="2"/>
          </rPr>
          <t>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9" authorId="4" shapeId="0" xr:uid="{DF9EC783-A74D-48C8-BDDA-8B643CDE85E7}">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r>
          <rPr>
            <b/>
            <sz val="9"/>
            <color indexed="81"/>
            <rFont val="Tahoma"/>
            <family val="2"/>
          </rPr>
          <t xml:space="preserve">
</t>
        </r>
        <r>
          <rPr>
            <sz val="9"/>
            <color indexed="81"/>
            <rFont val="Tahoma"/>
            <family val="2"/>
          </rPr>
          <t xml:space="preserve">
</t>
        </r>
      </text>
    </comment>
    <comment ref="C40" authorId="4" shapeId="0" xr:uid="{4D217EF3-8E79-48B4-89E6-A8F6E2697FAF}">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"Riesgo"</t>
        </r>
        <r>
          <rPr>
            <sz val="9"/>
            <color indexed="81"/>
            <rFont val="Tahoma"/>
            <family val="2"/>
          </rPr>
          <t xml:space="preserve">
*Formularios Clínicos tambien se pueden agregar desde Modulo Box/Agregar documentos a una atencion*
</t>
        </r>
      </text>
    </comment>
    <comment ref="C41" authorId="4" shapeId="0" xr:uid="{0E88E821-0560-49C0-8CD0-6075AE24E682}">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47" authorId="4" shapeId="0" xr:uid="{CEC911A8-1C41-453D-BE40-58FE491C6795}">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normal con rezago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"Normal"</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 xml:space="preserve">Categoría Test Total </t>
        </r>
        <r>
          <rPr>
            <sz val="9"/>
            <color indexed="81"/>
            <rFont val="Tahoma"/>
            <family val="2"/>
          </rPr>
          <t xml:space="preserve">valor </t>
        </r>
        <r>
          <rPr>
            <b/>
            <sz val="9"/>
            <color indexed="81"/>
            <rFont val="Tahoma"/>
            <family val="2"/>
          </rPr>
          <t>"Normal"</t>
        </r>
        <r>
          <rPr>
            <sz val="9"/>
            <color indexed="81"/>
            <rFont val="Tahoma"/>
            <family val="2"/>
          </rPr>
          <t xml:space="preserve"> 
Además, en Formulario Clínico </t>
        </r>
        <r>
          <rPr>
            <b/>
            <sz val="9"/>
            <color indexed="81"/>
            <rFont val="Tahoma"/>
            <family val="2"/>
          </rPr>
          <t>Control de Crecimiento y Desarrollo (Control Sano)</t>
        </r>
        <r>
          <rPr>
            <sz val="9"/>
            <color indexed="81"/>
            <rFont val="Tahoma"/>
            <family val="2"/>
          </rPr>
          <t xml:space="preserve">, sección </t>
        </r>
        <r>
          <rPr>
            <u/>
            <sz val="9"/>
            <color indexed="81"/>
            <rFont val="Tahoma"/>
            <family val="2"/>
          </rPr>
          <t>Desarrollo Psicomotor</t>
        </r>
        <r>
          <rPr>
            <sz val="9"/>
            <color indexed="81"/>
            <rFont val="Tahoma"/>
            <family val="2"/>
          </rPr>
          <t xml:space="preserve">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8" authorId="4" shapeId="0" xr:uid="{196D23E9-D542-4739-A320-E6B362B9ABAC}">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riesgo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9" authorId="4" shapeId="0" xr:uid="{91FC6535-AEB1-4696-B7A8-F318D0F6EB96}">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Retraso</t>
        </r>
        <r>
          <rPr>
            <sz val="9"/>
            <color indexed="81"/>
            <rFont val="Tahoma"/>
            <family val="2"/>
          </rPr>
          <t xml:space="preserve"> 
y en  Formulario Clínico </t>
        </r>
        <r>
          <rPr>
            <b/>
            <sz val="9"/>
            <color indexed="81"/>
            <rFont val="Tahoma"/>
            <family val="2"/>
          </rPr>
          <t xml:space="preserve">ESCALA DE EVALUACIÓN DEL DESARROLLO PSICOMOTOR </t>
        </r>
        <r>
          <rPr>
            <sz val="9"/>
            <color indexed="81"/>
            <rFont val="Tahoma"/>
            <family val="2"/>
          </rPr>
          <t xml:space="preserve">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y en Formulario </t>
        </r>
        <r>
          <rPr>
            <b/>
            <sz val="9"/>
            <color indexed="81"/>
            <rFont val="Tahoma"/>
            <family val="2"/>
          </rPr>
          <t>Clínico 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0" authorId="4" shapeId="0" xr:uid="{DABC5BA9-2384-4E31-97CA-25157E570523}">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Normal</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"Otras Vulnerabilidades"</t>
        </r>
        <r>
          <rPr>
            <sz val="9"/>
            <color indexed="81"/>
            <rFont val="Tahoma"/>
            <family val="2"/>
          </rPr>
          <t xml:space="preserve"> en valor </t>
        </r>
        <r>
          <rPr>
            <b/>
            <sz val="9"/>
            <color indexed="81"/>
            <rFont val="Tahoma"/>
            <family val="2"/>
          </rPr>
          <t>"SI"</t>
        </r>
        <r>
          <rPr>
            <sz val="9"/>
            <color indexed="81"/>
            <rFont val="Tahoma"/>
            <family val="2"/>
          </rPr>
          <t xml:space="preserve"> y en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6" authorId="0" shapeId="0" xr:uid="{42E91442-9025-4051-B3CA-08D89308E52B}">
      <text>
        <r>
          <rPr>
            <sz val="9"/>
            <color indexed="81"/>
            <rFont val="Tahoma"/>
            <family val="2"/>
          </rPr>
          <t xml:space="preserve">Regla de consistencia: La suma de los resultados registrados en Protocolo Neurosensorial debe ser coincidente con el total de aplicaciónes según edad.  
</t>
        </r>
      </text>
    </comment>
    <comment ref="C57" authorId="1" shapeId="0" xr:uid="{308D2B6E-39B3-4412-8073-2CF5F4381D78}">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"Normal"</t>
        </r>
        <r>
          <rPr>
            <sz val="9"/>
            <color indexed="81"/>
            <rFont val="Tahoma"/>
            <family val="2"/>
          </rPr>
          <t xml:space="preserve">. 
</t>
        </r>
      </text>
    </comment>
    <comment ref="C58" authorId="1" shapeId="0" xr:uid="{23334520-5A7F-4C25-A9DD-A7A2D3DBAF9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"Anormal"</t>
        </r>
        <r>
          <rPr>
            <sz val="9"/>
            <color indexed="81"/>
            <rFont val="Tahoma"/>
            <family val="2"/>
          </rPr>
          <t xml:space="preserve">. 
</t>
        </r>
      </text>
    </comment>
    <comment ref="C59" authorId="1" shapeId="0" xr:uid="{F2F79A2E-9942-4365-B99F-BE4BF97BB9BE}">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"Muy Normal"</t>
        </r>
        <r>
          <rPr>
            <sz val="9"/>
            <color indexed="81"/>
            <rFont val="Tahoma"/>
            <family val="2"/>
          </rPr>
          <t xml:space="preserve">. </t>
        </r>
      </text>
    </comment>
    <comment ref="J61" authorId="2" shapeId="0" xr:uid="{9930996A-A9AB-4B4C-B4FC-C1C3835D1222}">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K61" authorId="2" shapeId="0" xr:uid="{90725263-734D-4E3F-B06A-D1FC186C0542}">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D62" authorId="2" shapeId="0" xr:uid="{ECEA3DFD-4F6F-4E8C-8A09-B40E3F7EF95B}">
      <text>
        <r>
          <rPr>
            <b/>
            <sz val="9"/>
            <color indexed="81"/>
            <rFont val="Tahoma"/>
            <family val="2"/>
          </rPr>
          <t xml:space="preserve">Ref DEIS: </t>
        </r>
        <r>
          <rPr>
            <sz val="9"/>
            <color indexed="81"/>
            <rFont val="Tahoma"/>
            <family val="2"/>
          </rPr>
          <t xml:space="preserve">Corresponde al número de niños y niñas controlados que se encuentran 
con lactancia materna exclusiva en actividades de salud realizadas por un profesional del equipo de salud, desde el alta de la maternidad o la neonatología hasta los 10 días de vida.
</t>
        </r>
        <r>
          <rPr>
            <b/>
            <sz val="9"/>
            <color indexed="81"/>
            <rFont val="Tahoma"/>
            <family val="2"/>
          </rPr>
          <t>RAYEN:</t>
        </r>
        <r>
          <rPr>
            <sz val="9"/>
            <color indexed="81"/>
            <rFont val="Tahoma"/>
            <family val="2"/>
          </rPr>
          <t xml:space="preserve"> Numeros de niños y niñas controlados hasta los 10 dias de vida.
</t>
        </r>
      </text>
    </comment>
    <comment ref="E62" authorId="2" shapeId="0" xr:uid="{871D7C9A-453F-4406-9C84-87B6DCCBE1DC}">
      <text>
        <r>
          <rPr>
            <sz val="9"/>
            <color indexed="81"/>
            <rFont val="Tahoma"/>
            <family val="2"/>
          </rPr>
          <t xml:space="preserve">Numeros de niños y niñas controlados entre los </t>
        </r>
        <r>
          <rPr>
            <b/>
            <sz val="9"/>
            <color indexed="81"/>
            <rFont val="Tahoma"/>
            <family val="2"/>
          </rPr>
          <t>16 dias y 1 mes con 15 dias de vida (o edad corregida en el caso de prematuros)</t>
        </r>
        <r>
          <rPr>
            <sz val="9"/>
            <color indexed="81"/>
            <rFont val="Tahoma"/>
            <family val="2"/>
          </rPr>
          <t xml:space="preserve">
</t>
        </r>
      </text>
    </comment>
    <comment ref="F62" authorId="2" shapeId="0" xr:uid="{98F3F2C7-0406-46C3-B3A5-82E302BEF43B}">
      <text>
        <r>
          <rPr>
            <sz val="9"/>
            <color indexed="81"/>
            <rFont val="Tahoma"/>
            <family val="2"/>
          </rPr>
          <t>Numeros de niños y niñas controlados entre los</t>
        </r>
        <r>
          <rPr>
            <b/>
            <sz val="9"/>
            <color indexed="81"/>
            <rFont val="Tahoma"/>
            <family val="2"/>
          </rPr>
          <t xml:space="preserve"> 2 meses y 16 días y 3 meses con 15 días de vida (o edad corregida en el caso de prematuros)</t>
        </r>
        <r>
          <rPr>
            <sz val="9"/>
            <color indexed="81"/>
            <rFont val="Tahoma"/>
            <family val="2"/>
          </rPr>
          <t xml:space="preserve">
</t>
        </r>
      </text>
    </comment>
    <comment ref="G62" authorId="2" shapeId="0" xr:uid="{84E03990-44D3-4913-9C24-582F7475BCC2}">
      <text>
        <r>
          <rPr>
            <sz val="9"/>
            <color indexed="81"/>
            <rFont val="Tahoma"/>
            <family val="2"/>
          </rPr>
          <t xml:space="preserve">Numeros de niños y niñas controlados entre los </t>
        </r>
        <r>
          <rPr>
            <b/>
            <sz val="9"/>
            <color indexed="81"/>
            <rFont val="Tahoma"/>
            <family val="2"/>
          </rPr>
          <t>5 meses y 16 dias y 6 meses con 15 dias de vida (o edad corregida en el caso de prematuros)</t>
        </r>
      </text>
    </comment>
    <comment ref="H62" authorId="2" shapeId="0" xr:uid="{421A439F-7E98-4B36-82B3-CC5EFE5790E8}">
      <text>
        <r>
          <rPr>
            <sz val="9"/>
            <color indexed="81"/>
            <rFont val="Tahoma"/>
            <family val="2"/>
          </rPr>
          <t xml:space="preserve">Numeros de niñas y niños controlados entre los </t>
        </r>
        <r>
          <rPr>
            <b/>
            <sz val="9"/>
            <color indexed="81"/>
            <rFont val="Tahoma"/>
            <family val="2"/>
          </rPr>
          <t>11 meses y 16 días y 12 meses con 15 días de vida (o edad corregida en el caso de prematuros)</t>
        </r>
        <r>
          <rPr>
            <sz val="9"/>
            <color indexed="81"/>
            <rFont val="Tahoma"/>
            <family val="2"/>
          </rPr>
          <t xml:space="preserve">
</t>
        </r>
      </text>
    </comment>
    <comment ref="I62" authorId="2" shapeId="0" xr:uid="{E10DA5F4-4E53-457F-8CF7-E2BF2F35E6D4}">
      <text>
        <r>
          <rPr>
            <sz val="9"/>
            <color indexed="81"/>
            <rFont val="Tahoma"/>
            <family val="2"/>
          </rPr>
          <t>Numeros de niñas y niños controlados entre los</t>
        </r>
        <r>
          <rPr>
            <b/>
            <sz val="9"/>
            <color indexed="81"/>
            <rFont val="Tahoma"/>
            <family val="2"/>
          </rPr>
          <t xml:space="preserve"> 23 meses y 16 dias y 24 meses con 15 dias de vida (o edad corregida en el caso de prematuros)</t>
        </r>
      </text>
    </comment>
    <comment ref="C63" authorId="4" shapeId="0" xr:uid="{3184CCA5-F5DC-4B4C-8D4C-E2BDA0E85D83}">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"L.M.E."</t>
        </r>
        <r>
          <rPr>
            <sz val="9"/>
            <color indexed="81"/>
            <rFont val="Tahoma"/>
            <family val="2"/>
          </rPr>
          <t xml:space="preserve">
</t>
        </r>
      </text>
    </comment>
    <comment ref="C64" authorId="1" shapeId="0" xr:uid="{B09DD920-45E0-4770-9504-F31F99465BD3}">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t>
        </r>
        <r>
          <rPr>
            <sz val="9"/>
            <color indexed="81"/>
            <rFont val="Tahoma"/>
            <family val="2"/>
          </rPr>
          <t xml:space="preserve"> y </t>
        </r>
        <r>
          <rPr>
            <b/>
            <sz val="9"/>
            <color indexed="81"/>
            <rFont val="Tahoma"/>
            <family val="2"/>
          </rPr>
          <t>"F.L."</t>
        </r>
        <r>
          <rPr>
            <sz val="9"/>
            <color indexed="81"/>
            <rFont val="Tahoma"/>
            <family val="2"/>
          </rPr>
          <t xml:space="preserve">
</t>
        </r>
      </text>
    </comment>
    <comment ref="C65" authorId="1" shapeId="0" xr:uid="{094E8A15-7A9B-4C51-A3F6-5CC8BC8C62BC}">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t>
        </r>
        <r>
          <rPr>
            <sz val="9"/>
            <color indexed="81"/>
            <rFont val="Tahoma"/>
            <family val="2"/>
          </rPr>
          <t xml:space="preserve">
</t>
        </r>
      </text>
    </comment>
    <comment ref="C66" authorId="4" shapeId="0" xr:uid="{9BC34F06-F7C9-4AFA-84FF-A1C084CDC08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 xml:space="preserve">"L.M + Otros"
</t>
        </r>
        <r>
          <rPr>
            <sz val="9"/>
            <color indexed="81"/>
            <rFont val="Tahoma"/>
            <family val="2"/>
          </rPr>
          <t xml:space="preserve">
</t>
        </r>
      </text>
    </comment>
    <comment ref="C67" authorId="3" shapeId="0" xr:uid="{FF4F3847-CF13-45EB-9464-C9316373691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 y "F.L. + Otros"</t>
        </r>
        <r>
          <rPr>
            <sz val="9"/>
            <color indexed="81"/>
            <rFont val="Tahoma"/>
            <family val="2"/>
          </rPr>
          <t xml:space="preserve">
</t>
        </r>
      </text>
    </comment>
    <comment ref="C68" authorId="3" shapeId="0" xr:uid="{D7107C60-0436-43A0-BA27-2425A27E499C}">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 + Otros"</t>
        </r>
        <r>
          <rPr>
            <sz val="9"/>
            <color indexed="81"/>
            <rFont val="Tahoma"/>
            <family val="2"/>
          </rPr>
          <t xml:space="preserve">
</t>
        </r>
      </text>
    </comment>
    <comment ref="C69" authorId="4" shapeId="0" xr:uid="{2FF3C239-3D6C-4644-A761-B1CDE4B1E1DC}">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u/>
            <sz val="9"/>
            <color indexed="81"/>
            <rFont val="Tahoma"/>
            <family val="2"/>
          </rPr>
          <t xml:space="preserve"> tenga seleccionado algún dato.  
</t>
        </r>
        <r>
          <rPr>
            <sz val="9"/>
            <color indexed="81"/>
            <rFont val="Tahoma"/>
            <family val="2"/>
          </rPr>
          <t xml:space="preserve">
</t>
        </r>
        <r>
          <rPr>
            <sz val="9"/>
            <color indexed="81"/>
            <rFont val="Tahoma"/>
            <family val="2"/>
          </rPr>
          <t xml:space="preserve">
</t>
        </r>
      </text>
    </comment>
    <comment ref="E71" authorId="2" shapeId="0" xr:uid="{8B79A342-6B7D-4301-94BB-0C6CF1B6B1BB}">
      <text>
        <r>
          <rPr>
            <sz val="9"/>
            <color indexed="81"/>
            <rFont val="Tahoma"/>
            <family val="2"/>
          </rPr>
          <t>Se contabiliza de acuerdo a la edad del usuario al momento de realizar el registro.</t>
        </r>
      </text>
    </comment>
    <comment ref="I72" authorId="2" shapeId="0" xr:uid="{DE141F70-3C91-4A98-9EA4-9E47F4AD5DD3}">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J72" authorId="2" shapeId="0" xr:uid="{B01CECE0-EFA8-477B-91F8-00345BA197E5}">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K72" authorId="2" shapeId="0" xr:uid="{B309B546-B6B6-4850-A3C4-6B9D79A16FAF}">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L72" authorId="2" shapeId="0" xr:uid="{66BC410C-1750-4CB7-9708-59F57BEBCAAA}">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74" authorId="2" shapeId="0" xr:uid="{8D9B70FB-9B6D-4FD6-8FC1-DDDEFF48BA8E}">
      <text>
        <r>
          <rPr>
            <sz val="9"/>
            <color indexed="81"/>
            <rFont val="Tahoma"/>
            <family val="2"/>
          </rPr>
          <t xml:space="preserve">Este dato aparecerá  luego de que la atención registrada en Módulo de Box/Pacientes citados, se registre la actividad: 
-  </t>
        </r>
        <r>
          <rPr>
            <b/>
            <sz val="9"/>
            <color indexed="81"/>
            <rFont val="Tahoma"/>
            <family val="2"/>
          </rPr>
          <t>Rx Pelvis Resultado Normal</t>
        </r>
      </text>
    </comment>
    <comment ref="A75" authorId="2" shapeId="0" xr:uid="{FA7401F9-3F7A-43B5-A11C-6767C4BE6323}">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Anormal</t>
        </r>
      </text>
    </comment>
    <comment ref="A76" authorId="2" shapeId="0" xr:uid="{E163F4AC-7800-4265-821C-9381257A696C}">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Inmadura</t>
        </r>
      </text>
    </comment>
    <comment ref="C82" authorId="4" shapeId="0" xr:uid="{ACFA34B8-0502-4C5B-B5D7-ADFF8CB0E3D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 + Un estado nutricional ( Obesa - Sobrepeso - Normal - 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3" authorId="4" shapeId="0" xr:uid="{9C003BFC-31E0-40D0-839C-95CA34B9E0A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"Obesidad"</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4" authorId="4" shapeId="0" xr:uid="{B324FF3B-F004-4892-AC7E-3A03A2580EC7}">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 </t>
        </r>
        <r>
          <rPr>
            <b/>
            <sz val="9"/>
            <color indexed="81"/>
            <rFont val="Tahoma"/>
            <family val="2"/>
          </rPr>
          <t>"Sobrepeso"</t>
        </r>
        <r>
          <rPr>
            <sz val="9"/>
            <color indexed="81"/>
            <rFont val="Tahoma"/>
            <family val="2"/>
          </rPr>
          <t xml:space="preserve">.
Se contabilizará evaluación realizado por estamento </t>
        </r>
        <r>
          <rPr>
            <u/>
            <sz val="9"/>
            <color indexed="81"/>
            <rFont val="Tahoma"/>
            <family val="2"/>
          </rPr>
          <t>Matrona - Nutricionista o Enfermera</t>
        </r>
        <r>
          <rPr>
            <sz val="9"/>
            <color indexed="81"/>
            <rFont val="Tahoma"/>
            <family val="2"/>
          </rPr>
          <t xml:space="preserve"> 
</t>
        </r>
      </text>
    </comment>
    <comment ref="C85" authorId="4" shapeId="0" xr:uid="{AFCB85C9-8910-4A1D-8916-12156973E21B}">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t>
        </r>
        <r>
          <rPr>
            <b/>
            <sz val="9"/>
            <color indexed="81"/>
            <rFont val="Tahoma"/>
            <family val="2"/>
          </rPr>
          <t xml:space="preserve"> "Normal"</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6" authorId="4" shapeId="0" xr:uid="{AB938C99-B3EA-4B2D-82BC-0D5DBDC6437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 xml:space="preserve">"Seguimiento Nutricional Postparto" </t>
        </r>
        <r>
          <rPr>
            <sz val="9"/>
            <color indexed="81"/>
            <rFont val="Tahoma"/>
            <family val="2"/>
          </rPr>
          <t xml:space="preserve">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9" authorId="4" shapeId="0" xr:uid="{EEF66DB6-D60A-401D-85D8-45886A69BA88}">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t>
        </r>
      </text>
    </comment>
    <comment ref="D89" authorId="4" shapeId="0" xr:uid="{A87DC7BE-8DE1-49D0-B983-D0C6E231C25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y en el campo </t>
        </r>
        <r>
          <rPr>
            <b/>
            <sz val="9"/>
            <color indexed="81"/>
            <rFont val="Tahoma"/>
            <family val="2"/>
          </rPr>
          <t xml:space="preserve">"Riesgo Psicosocial" </t>
        </r>
        <r>
          <rPr>
            <sz val="9"/>
            <color indexed="81"/>
            <rFont val="Tahoma"/>
            <family val="2"/>
          </rPr>
          <t xml:space="preserve">en valor </t>
        </r>
        <r>
          <rPr>
            <b/>
            <sz val="9"/>
            <color indexed="81"/>
            <rFont val="Tahoma"/>
            <family val="2"/>
          </rPr>
          <t>"SI"</t>
        </r>
        <r>
          <rPr>
            <sz val="9"/>
            <color indexed="81"/>
            <rFont val="Tahoma"/>
            <family val="2"/>
          </rPr>
          <t xml:space="preserve"> 
</t>
        </r>
      </text>
    </comment>
    <comment ref="E89" authorId="4" shapeId="0" xr:uid="{896F5E28-903C-4C39-A1CA-0AC1D1BFBC5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 en el campo </t>
        </r>
        <r>
          <rPr>
            <b/>
            <sz val="9"/>
            <color indexed="81"/>
            <rFont val="Tahoma"/>
            <family val="2"/>
          </rPr>
          <t>"Riesgo Psicosocial"</t>
        </r>
        <r>
          <rPr>
            <sz val="9"/>
            <color indexed="81"/>
            <rFont val="Tahoma"/>
            <family val="2"/>
          </rPr>
          <t xml:space="preserve"> en valor</t>
        </r>
        <r>
          <rPr>
            <b/>
            <sz val="9"/>
            <color indexed="81"/>
            <rFont val="Tahoma"/>
            <family val="2"/>
          </rPr>
          <t xml:space="preserve"> "SI"</t>
        </r>
        <r>
          <rPr>
            <sz val="9"/>
            <color indexed="81"/>
            <rFont val="Tahoma"/>
            <family val="2"/>
          </rPr>
          <t xml:space="preserve"> y en el campo </t>
        </r>
        <r>
          <rPr>
            <b/>
            <sz val="9"/>
            <color indexed="81"/>
            <rFont val="Tahoma"/>
            <family val="2"/>
          </rPr>
          <t>"Referida a equipo de cabecera"</t>
        </r>
        <r>
          <rPr>
            <sz val="9"/>
            <color indexed="81"/>
            <rFont val="Tahoma"/>
            <family val="2"/>
          </rPr>
          <t xml:space="preserve"> el valor </t>
        </r>
        <r>
          <rPr>
            <b/>
            <sz val="9"/>
            <color indexed="81"/>
            <rFont val="Tahoma"/>
            <family val="2"/>
          </rPr>
          <t>"SI"</t>
        </r>
        <r>
          <rPr>
            <sz val="9"/>
            <color indexed="81"/>
            <rFont val="Tahoma"/>
            <family val="2"/>
          </rPr>
          <t xml:space="preserve">  
</t>
        </r>
      </text>
    </comment>
    <comment ref="F89" authorId="3" shapeId="0" xr:uid="{F5F1D30F-BA4C-4D7E-9AD6-B85C9244A078}">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Ingreso</t>
        </r>
        <r>
          <rPr>
            <sz val="9"/>
            <color indexed="81"/>
            <rFont val="Tahoma"/>
            <family val="2"/>
          </rPr>
          <t>"; 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 xml:space="preserve">en el campo </t>
        </r>
        <r>
          <rPr>
            <b/>
            <sz val="9"/>
            <color indexed="81"/>
            <rFont val="Tahoma"/>
            <family val="2"/>
          </rPr>
          <t xml:space="preserve">"Referida a equipo de cabecera" </t>
        </r>
        <r>
          <rPr>
            <sz val="9"/>
            <color indexed="81"/>
            <rFont val="Tahoma"/>
            <family val="2"/>
          </rPr>
          <t>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0" authorId="3" shapeId="0" xr:uid="{C00119BF-CB1E-4C60-83C2-9CF424C2927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 xml:space="preserve">se registre el valor </t>
        </r>
        <r>
          <rPr>
            <b/>
            <sz val="9"/>
            <color indexed="81"/>
            <rFont val="Tahoma"/>
            <family val="2"/>
          </rPr>
          <t xml:space="preserve">"Evaluacion Tercer Trimestre" </t>
        </r>
        <r>
          <rPr>
            <sz val="9"/>
            <color indexed="81"/>
            <rFont val="Tahoma"/>
            <family val="2"/>
          </rPr>
          <t xml:space="preserve">
</t>
        </r>
      </text>
    </comment>
    <comment ref="D90" authorId="3" shapeId="0" xr:uid="{6CE31332-221F-48C1-A68F-3FD678D1BE6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Tercer Trimestre" </t>
        </r>
        <r>
          <rPr>
            <sz val="9"/>
            <color indexed="81"/>
            <rFont val="Tahoma"/>
            <family val="2"/>
          </rPr>
          <t>y en el campo</t>
        </r>
        <r>
          <rPr>
            <b/>
            <sz val="9"/>
            <color indexed="81"/>
            <rFont val="Tahoma"/>
            <family val="2"/>
          </rPr>
          <t xml:space="preserve"> "Riesgo Psicosocial"</t>
        </r>
        <r>
          <rPr>
            <sz val="9"/>
            <color indexed="81"/>
            <rFont val="Tahoma"/>
            <family val="2"/>
          </rPr>
          <t xml:space="preserve"> en valor</t>
        </r>
        <r>
          <rPr>
            <b/>
            <sz val="9"/>
            <color indexed="81"/>
            <rFont val="Tahoma"/>
            <family val="2"/>
          </rPr>
          <t xml:space="preserve"> "SI" </t>
        </r>
        <r>
          <rPr>
            <sz val="9"/>
            <color indexed="81"/>
            <rFont val="Tahoma"/>
            <family val="2"/>
          </rPr>
          <t xml:space="preserve">
</t>
        </r>
      </text>
    </comment>
    <comment ref="E90" authorId="3" shapeId="0" xr:uid="{BF687FA2-EE4C-4A06-9B62-4BA969E17383}">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 </t>
        </r>
        <r>
          <rPr>
            <b/>
            <sz val="9"/>
            <color indexed="81"/>
            <rFont val="Tahoma"/>
            <family val="2"/>
          </rPr>
          <t>"Evaluacion al Tercer Trimestre"</t>
        </r>
        <r>
          <rPr>
            <sz val="9"/>
            <color indexed="81"/>
            <rFont val="Tahoma"/>
            <family val="2"/>
          </rPr>
          <t xml:space="preserve"> ; en el campo </t>
        </r>
        <r>
          <rPr>
            <b/>
            <sz val="9"/>
            <color indexed="81"/>
            <rFont val="Tahoma"/>
            <family val="2"/>
          </rPr>
          <t>"Riesgo Psicosocial"</t>
        </r>
        <r>
          <rPr>
            <sz val="9"/>
            <color indexed="81"/>
            <rFont val="Tahoma"/>
            <family val="2"/>
          </rPr>
          <t xml:space="preserve"> en valor </t>
        </r>
        <r>
          <rPr>
            <b/>
            <sz val="9"/>
            <color indexed="81"/>
            <rFont val="Tahoma"/>
            <family val="2"/>
          </rPr>
          <t>"SI"</t>
        </r>
        <r>
          <rPr>
            <sz val="9"/>
            <color indexed="81"/>
            <rFont val="Tahoma"/>
            <family val="2"/>
          </rPr>
          <t xml:space="preserve"> y en el campo</t>
        </r>
        <r>
          <rPr>
            <b/>
            <sz val="9"/>
            <color indexed="81"/>
            <rFont val="Tahoma"/>
            <family val="2"/>
          </rPr>
          <t xml:space="preserve"> "Referida a equipo de cabecera"</t>
        </r>
        <r>
          <rPr>
            <sz val="9"/>
            <color indexed="81"/>
            <rFont val="Tahoma"/>
            <family val="2"/>
          </rPr>
          <t xml:space="preserve"> el valor </t>
        </r>
        <r>
          <rPr>
            <b/>
            <sz val="9"/>
            <color indexed="81"/>
            <rFont val="Tahoma"/>
            <family val="2"/>
          </rPr>
          <t xml:space="preserve">"SI" </t>
        </r>
        <r>
          <rPr>
            <sz val="9"/>
            <color indexed="81"/>
            <rFont val="Tahoma"/>
            <family val="2"/>
          </rPr>
          <t xml:space="preserve">
</t>
        </r>
      </text>
    </comment>
    <comment ref="F90" authorId="3" shapeId="0" xr:uid="{1CBB778C-21B3-4B83-92E5-D5029D77DA6F}">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t>
        </r>
        <r>
          <rPr>
            <b/>
            <sz val="9"/>
            <color indexed="81"/>
            <rFont val="Tahoma"/>
            <family val="2"/>
          </rPr>
          <t xml:space="preserve"> "Evaluacion al Tercer Trimestre"; </t>
        </r>
        <r>
          <rPr>
            <sz val="9"/>
            <color indexed="81"/>
            <rFont val="Tahoma"/>
            <family val="2"/>
          </rPr>
          <t>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en el campo</t>
        </r>
        <r>
          <rPr>
            <b/>
            <sz val="9"/>
            <color indexed="81"/>
            <rFont val="Tahoma"/>
            <family val="2"/>
          </rPr>
          <t xml:space="preserve"> "Referida a equipo de cabecera"</t>
        </r>
        <r>
          <rPr>
            <sz val="9"/>
            <color indexed="81"/>
            <rFont val="Tahoma"/>
            <family val="2"/>
          </rPr>
          <t xml:space="preserve"> 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4" authorId="4" shapeId="0" xr:uid="{EBFF7B30-A7B0-4A7D-A5C8-6A49C5D3504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Primera Evaluación" </t>
        </r>
        <r>
          <rPr>
            <sz val="9"/>
            <color indexed="81"/>
            <rFont val="Tahoma"/>
            <family val="2"/>
          </rPr>
          <t xml:space="preserve">
</t>
        </r>
      </text>
    </comment>
    <comment ref="E94" authorId="4" shapeId="0" xr:uid="{39F312F6-FDD5-4A27-8441-8119B570C4B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Primera 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 </t>
        </r>
        <r>
          <rPr>
            <b/>
            <sz val="9"/>
            <color indexed="81"/>
            <rFont val="Tahoma"/>
            <family val="2"/>
          </rPr>
          <t xml:space="preserve">Resultado de la pregunta Numero 10 </t>
        </r>
        <r>
          <rPr>
            <sz val="9"/>
            <color indexed="81"/>
            <rFont val="Tahoma"/>
            <family val="2"/>
          </rPr>
          <t xml:space="preserve">es </t>
        </r>
        <r>
          <rPr>
            <b/>
            <sz val="9"/>
            <color indexed="81"/>
            <rFont val="Tahoma"/>
            <family val="2"/>
          </rPr>
          <t>distinto a 0 (Cero</t>
        </r>
        <r>
          <rPr>
            <sz val="9"/>
            <color indexed="81"/>
            <rFont val="Tahoma"/>
            <family val="2"/>
          </rPr>
          <t xml:space="preserve">), registrando alguna de las  siguientes Opciones;
</t>
        </r>
        <r>
          <rPr>
            <b/>
            <sz val="9"/>
            <color indexed="81"/>
            <rFont val="Tahoma"/>
            <family val="2"/>
          </rPr>
          <t xml:space="preserve">
- Casi Nunca (1)
- A veces (2)
- Sí, bastante a menudo (3)</t>
        </r>
        <r>
          <rPr>
            <sz val="9"/>
            <color indexed="81"/>
            <rFont val="Tahoma"/>
            <family val="2"/>
          </rPr>
          <t xml:space="preserve">
</t>
        </r>
      </text>
    </comment>
    <comment ref="F94" authorId="2" shapeId="0" xr:uid="{B9F2873C-627B-4156-9E19-66D12E1BB335}">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t>
        </r>
        <r>
          <rPr>
            <b/>
            <sz val="9"/>
            <color indexed="81"/>
            <rFont val="Tahoma"/>
            <family val="2"/>
          </rPr>
          <t>la actividad:</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t>
        </r>
        <r>
          <rPr>
            <b/>
            <sz val="9"/>
            <color indexed="81"/>
            <rFont val="Tahoma"/>
            <family val="2"/>
          </rPr>
          <t xml:space="preserve"> "Escala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"Gestante Primera Evaluación"</t>
        </r>
        <r>
          <rPr>
            <sz val="9"/>
            <color indexed="81"/>
            <rFont val="Tahoma"/>
            <family val="2"/>
          </rPr>
          <t xml:space="preserve"> y el campo </t>
        </r>
        <r>
          <rPr>
            <b/>
            <sz val="9"/>
            <color indexed="81"/>
            <rFont val="Tahoma"/>
            <family val="2"/>
          </rPr>
          <t xml:space="preserve">"Puntaje Total" </t>
        </r>
        <r>
          <rPr>
            <sz val="9"/>
            <color indexed="81"/>
            <rFont val="Tahoma"/>
            <family val="2"/>
          </rPr>
          <t xml:space="preserve">tenga un valor " </t>
        </r>
        <r>
          <rPr>
            <b/>
            <sz val="9"/>
            <color indexed="81"/>
            <rFont val="Tahoma"/>
            <family val="2"/>
          </rPr>
          <t>&gt;=13 puntos "
Si el Resultado de la pregunta Numero 10 es distinto a 0 (Cero), registrando alguna de las  siguientes Opciones;
- Casi Nunca (1)
- A veces (2)
- Sí, bastante a menudo (3)</t>
        </r>
      </text>
    </comment>
    <comment ref="C95" authorId="4" shapeId="0" xr:uid="{2390C055-3E9D-45C3-908C-B26C865B05E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Reevaluación" </t>
        </r>
        <r>
          <rPr>
            <sz val="9"/>
            <color indexed="81"/>
            <rFont val="Tahoma"/>
            <family val="2"/>
          </rPr>
          <t xml:space="preserve"> 
</t>
        </r>
      </text>
    </comment>
    <comment ref="E95" authorId="4" shapeId="0" xr:uid="{48E96072-B76B-49A3-991E-03F9D6F8D960}">
      <text>
        <r>
          <rPr>
            <sz val="9"/>
            <color indexed="81"/>
            <rFont val="Tahoma"/>
            <family val="2"/>
          </rPr>
          <t xml:space="preserve">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Reevaluación"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t>
        </r>
        <r>
          <rPr>
            <b/>
            <sz val="9"/>
            <color indexed="81"/>
            <rFont val="Tahoma"/>
            <family val="2"/>
          </rPr>
          <t xml:space="preserve"> Resultado de la pregunta Numero 10</t>
        </r>
        <r>
          <rPr>
            <sz val="9"/>
            <color indexed="81"/>
            <rFont val="Tahoma"/>
            <family val="2"/>
          </rPr>
          <t xml:space="preserve"> es distinto a 0 (Cero), registrando alguna de las  siguientes Opciones;
</t>
        </r>
        <r>
          <rPr>
            <b/>
            <sz val="9"/>
            <color indexed="81"/>
            <rFont val="Tahoma"/>
            <family val="2"/>
          </rPr>
          <t>- Casi Nunca (1)
- A veces (2)
- Sí, bastante a menudo (3)</t>
        </r>
        <r>
          <rPr>
            <sz val="9"/>
            <color indexed="81"/>
            <rFont val="Tahoma"/>
            <family val="2"/>
          </rPr>
          <t xml:space="preserve">
</t>
        </r>
      </text>
    </comment>
    <comment ref="F95" authorId="2" shapeId="0" xr:uid="{BB0DD057-C28D-41BE-9770-56AE0EF29DD7}">
      <text>
        <r>
          <rPr>
            <sz val="9"/>
            <color indexed="81"/>
            <rFont val="Tahoma"/>
            <family val="2"/>
          </rPr>
          <t>Este dato aparecerá  luego de que la atención registrada en</t>
        </r>
        <r>
          <rPr>
            <b/>
            <sz val="9"/>
            <color indexed="81"/>
            <rFont val="Tahoma"/>
            <family val="2"/>
          </rPr>
          <t xml:space="preserve"> Módulo de Box/Pacientes citados, </t>
        </r>
        <r>
          <rPr>
            <sz val="9"/>
            <color indexed="81"/>
            <rFont val="Tahoma"/>
            <family val="2"/>
          </rPr>
          <t xml:space="preserve">se registre </t>
        </r>
        <r>
          <rPr>
            <b/>
            <sz val="9"/>
            <color indexed="81"/>
            <rFont val="Tahoma"/>
            <family val="2"/>
          </rPr>
          <t xml:space="preserve">la actividad: 
-  Derivacion a Programa de Salud Mental
</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 xml:space="preserve">"Aplicacion de la escala" </t>
        </r>
        <r>
          <rPr>
            <sz val="9"/>
            <color indexed="81"/>
            <rFont val="Tahoma"/>
            <family val="2"/>
          </rPr>
          <t>se registre el valor</t>
        </r>
        <r>
          <rPr>
            <b/>
            <sz val="9"/>
            <color indexed="81"/>
            <rFont val="Tahoma"/>
            <family val="2"/>
          </rPr>
          <t xml:space="preserve"> "Gestante Reevaluación" </t>
        </r>
        <r>
          <rPr>
            <sz val="9"/>
            <color indexed="81"/>
            <rFont val="Tahoma"/>
            <family val="2"/>
          </rPr>
          <t xml:space="preserve">y el campo </t>
        </r>
        <r>
          <rPr>
            <b/>
            <sz val="9"/>
            <color indexed="81"/>
            <rFont val="Tahoma"/>
            <family val="2"/>
          </rPr>
          <t>"Puntaje Total"</t>
        </r>
        <r>
          <rPr>
            <sz val="9"/>
            <color indexed="81"/>
            <rFont val="Tahoma"/>
            <family val="2"/>
          </rPr>
          <t xml:space="preserve"> tenga un valor </t>
        </r>
        <r>
          <rPr>
            <b/>
            <sz val="9"/>
            <color indexed="81"/>
            <rFont val="Tahoma"/>
            <family val="2"/>
          </rPr>
          <t>" &gt;=13 puntos "
Si el Resultado de la pregunta Numero 10 es distinto a 0 (Cero), registrando alguna de las  siguientes Opciones;
- Casi Nunca (1)
- A veces (2)
- Sí, bastante a menudo (3)</t>
        </r>
      </text>
    </comment>
    <comment ref="C96" authorId="4" shapeId="0" xr:uid="{F6FBCF06-81EB-427B-AF98-BF1103C6A42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"Post Parto a los 2 meses"</t>
        </r>
        <r>
          <rPr>
            <sz val="9"/>
            <color indexed="81"/>
            <rFont val="Tahoma"/>
            <family val="2"/>
          </rPr>
          <t xml:space="preserve">  
</t>
        </r>
      </text>
    </comment>
    <comment ref="D96" authorId="4" shapeId="0" xr:uid="{067D107D-9D66-4137-A882-C9233BC7F22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xml:space="preserve">" &gt;=10 puntos "
O
</t>
        </r>
        <r>
          <rPr>
            <sz val="9"/>
            <color indexed="81"/>
            <rFont val="Tahoma"/>
            <family val="2"/>
          </rPr>
          <t xml:space="preserve">
Si el </t>
        </r>
        <r>
          <rPr>
            <b/>
            <sz val="9"/>
            <color indexed="81"/>
            <rFont val="Tahoma"/>
            <family val="2"/>
          </rPr>
          <t>Resultado de la pregunta Numero 10</t>
        </r>
        <r>
          <rPr>
            <sz val="9"/>
            <color indexed="81"/>
            <rFont val="Tahoma"/>
            <family val="2"/>
          </rPr>
          <t xml:space="preserve"> es </t>
        </r>
        <r>
          <rPr>
            <b/>
            <sz val="9"/>
            <color indexed="81"/>
            <rFont val="Tahoma"/>
            <family val="2"/>
          </rPr>
          <t>distinto a 0 (Cero)</t>
        </r>
        <r>
          <rPr>
            <sz val="9"/>
            <color indexed="81"/>
            <rFont val="Tahoma"/>
            <family val="2"/>
          </rPr>
          <t xml:space="preserve">, registrando alguna de las  siguientes Opciones;
- Casi Nunca (1)
- A veces (2)
- Sí, bastante a menudo (3)
</t>
        </r>
      </text>
    </comment>
    <comment ref="F96" authorId="4" shapeId="0" xr:uid="{ADD8015E-E5BB-432D-AA9B-BDF70404B7FE}">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C97" authorId="4" shapeId="0" xr:uid="{0D78890F-51C7-4FD1-906E-1D054A27D48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"Post Parto a los 6 meses" </t>
        </r>
        <r>
          <rPr>
            <sz val="9"/>
            <color indexed="81"/>
            <rFont val="Tahoma"/>
            <family val="2"/>
          </rPr>
          <t xml:space="preserve"> 
</t>
        </r>
      </text>
    </comment>
    <comment ref="D97" authorId="4" shapeId="0" xr:uid="{850C17A6-902D-432F-86FE-001AFC5F09E8}">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
O
Si el Resultado de la pregunta Numero 10 es distinto a 0 (Cero), registrando alguna de las  siguientes Opciones;
- Casi Nunca (1)
- A veces (2)
- Sí, bastante a menudo (3)</t>
        </r>
        <r>
          <rPr>
            <sz val="9"/>
            <color indexed="81"/>
            <rFont val="Tahoma"/>
            <family val="2"/>
          </rPr>
          <t xml:space="preserve">
</t>
        </r>
      </text>
    </comment>
    <comment ref="F97" authorId="4" shapeId="0" xr:uid="{C4EB0D70-CF61-4858-853E-DE4722D6E12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se registre</t>
        </r>
        <r>
          <rPr>
            <b/>
            <sz val="9"/>
            <color indexed="81"/>
            <rFont val="Tahoma"/>
            <family val="2"/>
          </rPr>
          <t xml:space="preserve"> </t>
        </r>
        <r>
          <rPr>
            <sz val="9"/>
            <color indexed="81"/>
            <rFont val="Tahoma"/>
            <family val="2"/>
          </rPr>
          <t>la</t>
        </r>
        <r>
          <rPr>
            <b/>
            <sz val="9"/>
            <color indexed="81"/>
            <rFont val="Tahoma"/>
            <family val="2"/>
          </rPr>
          <t xml:space="preserve"> actividad</t>
        </r>
        <r>
          <rPr>
            <sz val="9"/>
            <color indexed="81"/>
            <rFont val="Tahoma"/>
            <family val="2"/>
          </rPr>
          <t>: 
-</t>
        </r>
        <r>
          <rPr>
            <b/>
            <sz val="9"/>
            <color indexed="81"/>
            <rFont val="Tahoma"/>
            <family val="2"/>
          </rPr>
          <t xml:space="preserve">  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A102" authorId="2" shapeId="0" xr:uid="{55C3F73C-CA16-4CCC-9BE5-F522BD8F817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 </t>
        </r>
        <r>
          <rPr>
            <sz val="9"/>
            <color indexed="81"/>
            <rFont val="Tahoma"/>
            <family val="2"/>
          </rPr>
          <t>se registre el valor</t>
        </r>
        <r>
          <rPr>
            <b/>
            <sz val="9"/>
            <color indexed="81"/>
            <rFont val="Tahoma"/>
            <family val="2"/>
          </rPr>
          <t xml:space="preserve"> "Normal o Eutrofia"  </t>
        </r>
        <r>
          <rPr>
            <sz val="9"/>
            <color indexed="81"/>
            <rFont val="Tahoma"/>
            <family val="2"/>
          </rPr>
          <t xml:space="preserve">
</t>
        </r>
      </text>
    </comment>
    <comment ref="A103" authorId="2" shapeId="0" xr:uid="{A82EAAD7-4F57-4285-AC4B-51D94F3DB5CB}">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"Deficit Ponderal Bajo"</t>
        </r>
        <r>
          <rPr>
            <sz val="9"/>
            <color indexed="81"/>
            <rFont val="Tahoma"/>
            <family val="2"/>
          </rPr>
          <t xml:space="preserve"> o </t>
        </r>
        <r>
          <rPr>
            <b/>
            <sz val="9"/>
            <color indexed="81"/>
            <rFont val="Tahoma"/>
            <family val="2"/>
          </rPr>
          <t>"Desnutrido"</t>
        </r>
        <r>
          <rPr>
            <sz val="9"/>
            <color indexed="81"/>
            <rFont val="Tahoma"/>
            <family val="2"/>
          </rPr>
          <t xml:space="preserve"> o</t>
        </r>
        <r>
          <rPr>
            <b/>
            <sz val="9"/>
            <color indexed="81"/>
            <rFont val="Tahoma"/>
            <family val="2"/>
          </rPr>
          <t xml:space="preserve"> "Desnutrición Secundaria"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4" authorId="2" shapeId="0" xr:uid="{36B02AF9-6584-472A-BAE5-9F416FEC3736}">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 xml:space="preserve">"Sobrepeso / Riesgo Obesidad"   
</t>
        </r>
      </text>
    </comment>
    <comment ref="A105" authorId="2" shapeId="0" xr:uid="{3D8A2601-4C59-4AF4-9AE3-1F289A9FAB3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t>
        </r>
        <r>
          <rPr>
            <b/>
            <sz val="9"/>
            <color indexed="81"/>
            <rFont val="Tahoma"/>
            <family val="2"/>
          </rPr>
          <t xml:space="preserve"> "Obeso"  
</t>
        </r>
        <r>
          <rPr>
            <sz val="9"/>
            <color indexed="81"/>
            <rFont val="Tahoma"/>
            <family val="2"/>
          </rPr>
          <t xml:space="preserve">
</t>
        </r>
      </text>
    </comment>
    <comment ref="A106" authorId="2" shapeId="0" xr:uid="{C134B095-6456-4EB1-B361-8A8112963E5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xml:space="preserve">", en el campo </t>
        </r>
        <r>
          <rPr>
            <b/>
            <sz val="9"/>
            <color indexed="81"/>
            <rFont val="Tahoma"/>
            <family val="2"/>
          </rPr>
          <t>"Diagnostico Nutricional Integrado"</t>
        </r>
        <r>
          <rPr>
            <sz val="9"/>
            <color indexed="81"/>
            <rFont val="Tahoma"/>
            <family val="2"/>
          </rPr>
          <t xml:space="preserve"> se registre el valor</t>
        </r>
        <r>
          <rPr>
            <b/>
            <sz val="9"/>
            <color indexed="81"/>
            <rFont val="Tahoma"/>
            <family val="2"/>
          </rPr>
          <t xml:space="preserve"> "Obeso Severo"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13" authorId="2" shapeId="0" xr:uid="{30A8FD38-D1A8-4657-B0EB-7F58DC7546AF}">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 xml:space="preserve">Formulario Clínico: "AUDIT" </t>
        </r>
        <r>
          <rPr>
            <sz val="9"/>
            <color indexed="81"/>
            <rFont val="Tahoma"/>
            <family val="2"/>
          </rPr>
          <t>al completar preguntas, se obtenga en campo</t>
        </r>
        <r>
          <rPr>
            <b/>
            <sz val="9"/>
            <color indexed="81"/>
            <rFont val="Tahoma"/>
            <family val="2"/>
          </rPr>
          <t xml:space="preserve"> "Resultado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Y
En el</t>
        </r>
        <r>
          <rPr>
            <b/>
            <sz val="9"/>
            <color indexed="81"/>
            <rFont val="Tahoma"/>
            <family val="2"/>
          </rPr>
          <t xml:space="preserve"> Formulario "EMP - Examen de Medicina Preventiva" </t>
        </r>
        <r>
          <rPr>
            <sz val="9"/>
            <color indexed="81"/>
            <rFont val="Tahoma"/>
            <family val="2"/>
          </rPr>
          <t>se registre en el campo</t>
        </r>
        <r>
          <rPr>
            <b/>
            <sz val="9"/>
            <color indexed="81"/>
            <rFont val="Tahoma"/>
            <family val="2"/>
          </rPr>
          <t xml:space="preserve"> Estado del examen,</t>
        </r>
        <r>
          <rPr>
            <sz val="9"/>
            <color indexed="81"/>
            <rFont val="Tahoma"/>
            <family val="2"/>
          </rPr>
          <t xml:space="preserve"> el valor</t>
        </r>
        <r>
          <rPr>
            <b/>
            <sz val="9"/>
            <color indexed="81"/>
            <rFont val="Tahoma"/>
            <family val="2"/>
          </rPr>
          <t xml:space="preserve">: EMP Vigente Informado, </t>
        </r>
        <r>
          <rPr>
            <sz val="9"/>
            <color indexed="81"/>
            <rFont val="Tahoma"/>
            <family val="2"/>
          </rPr>
          <t>debe contar con la</t>
        </r>
        <r>
          <rPr>
            <b/>
            <sz val="9"/>
            <color indexed="81"/>
            <rFont val="Tahoma"/>
            <family val="2"/>
          </rPr>
          <t xml:space="preserve"> Calificacion Nutricional Según IMC </t>
        </r>
        <r>
          <rPr>
            <sz val="9"/>
            <color indexed="81"/>
            <rFont val="Tahoma"/>
            <family val="2"/>
          </rPr>
          <t>y debe tener registrada la</t>
        </r>
        <r>
          <rPr>
            <b/>
            <sz val="9"/>
            <color indexed="81"/>
            <rFont val="Tahoma"/>
            <family val="2"/>
          </rPr>
          <t xml:space="preserve"> Fecha de Vigencia </t>
        </r>
        <r>
          <rPr>
            <sz val="9"/>
            <color indexed="81"/>
            <rFont val="Tahoma"/>
            <family val="2"/>
          </rPr>
          <t xml:space="preserve">y </t>
        </r>
        <r>
          <rPr>
            <b/>
            <sz val="9"/>
            <color indexed="81"/>
            <rFont val="Tahoma"/>
            <family val="2"/>
          </rPr>
          <t xml:space="preserve">fecha próximo control
Regla de consistencia: </t>
        </r>
        <r>
          <rPr>
            <sz val="9"/>
            <color indexed="81"/>
            <rFont val="Tahoma"/>
            <family val="2"/>
          </rPr>
          <t xml:space="preserve">El número total de AUDIT aplicados en EMP diferenciado por grupo de edad y sexo, debe ser consistente con el numero total de EMP realizados por grupo de edad y sexo, registrados e REM A02, Seccion A
</t>
        </r>
      </text>
    </comment>
    <comment ref="A114" authorId="2" shapeId="0" xr:uid="{76054D87-3891-47C9-AA88-34819AE0FE4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 "AUDIT"</t>
        </r>
        <r>
          <rPr>
            <sz val="9"/>
            <color indexed="81"/>
            <rFont val="Tahoma"/>
            <family val="2"/>
          </rPr>
          <t xml:space="preserve">, se obtenga en campo </t>
        </r>
        <r>
          <rPr>
            <b/>
            <sz val="9"/>
            <color indexed="81"/>
            <rFont val="Tahoma"/>
            <family val="2"/>
          </rPr>
          <t>"Resultado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AUDIT aplicados en otras prestaciones regulares de salud no deben estar incluidos los AUDIT realizados en EMP/EMPAM, ya que son instancias de aplicación distintas y por tanto, son registros excluyentes</t>
        </r>
        <r>
          <rPr>
            <i/>
            <sz val="9"/>
            <color indexed="81"/>
            <rFont val="Tahoma"/>
            <family val="2"/>
          </rPr>
          <t>.</t>
        </r>
        <r>
          <rPr>
            <sz val="9"/>
            <color indexed="81"/>
            <rFont val="Tahoma"/>
            <family val="2"/>
          </rPr>
          <t xml:space="preserve">
</t>
        </r>
      </text>
    </comment>
    <comment ref="A115" authorId="2" shapeId="0" xr:uid="{6281C939-C005-4BA1-AC93-03EAA376A9BF}">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
</t>
        </r>
        <r>
          <rPr>
            <sz val="9"/>
            <color indexed="81"/>
            <rFont val="Tahoma"/>
            <family val="2"/>
          </rPr>
          <t>En el Formulario Clínico</t>
        </r>
        <r>
          <rPr>
            <b/>
            <sz val="9"/>
            <color indexed="81"/>
            <rFont val="Tahoma"/>
            <family val="2"/>
          </rPr>
          <t xml:space="preserve"> "ASSIST" realizar algún registro en las diferentes secciones (preguntas) 
Y</t>
        </r>
        <r>
          <rPr>
            <sz val="9"/>
            <color indexed="81"/>
            <rFont val="Tahoma"/>
            <family val="2"/>
          </rPr>
          <t xml:space="preserve">
En el </t>
        </r>
        <r>
          <rPr>
            <b/>
            <sz val="9"/>
            <color indexed="81"/>
            <rFont val="Tahoma"/>
            <family val="2"/>
          </rPr>
          <t>Formulario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 xml:space="preserve">EMP Vigente Informado, </t>
        </r>
        <r>
          <rPr>
            <sz val="9"/>
            <color indexed="81"/>
            <rFont val="Tahoma"/>
            <family val="2"/>
          </rPr>
          <t xml:space="preserve">debe contar con la </t>
        </r>
        <r>
          <rPr>
            <b/>
            <sz val="9"/>
            <color indexed="81"/>
            <rFont val="Tahoma"/>
            <family val="2"/>
          </rPr>
          <t>Calificacion Nutricional Según IMC</t>
        </r>
        <r>
          <rPr>
            <sz val="9"/>
            <color indexed="81"/>
            <rFont val="Tahoma"/>
            <family val="2"/>
          </rPr>
          <t xml:space="preserve"> 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116" authorId="2" shapeId="0" xr:uid="{DEF1019D-85E0-4D93-917F-C78265F22ABB}">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 </t>
        </r>
        <r>
          <rPr>
            <b/>
            <sz val="9"/>
            <color indexed="81"/>
            <rFont val="Tahoma"/>
            <family val="2"/>
          </rPr>
          <t>Módulo Box/Agregar documento a una atención</t>
        </r>
        <r>
          <rPr>
            <sz val="9"/>
            <color indexed="81"/>
            <rFont val="Tahoma"/>
            <family val="2"/>
          </rPr>
          <t xml:space="preserve">; 
En el Formulario Clínico </t>
        </r>
        <r>
          <rPr>
            <b/>
            <sz val="9"/>
            <color indexed="81"/>
            <rFont val="Tahoma"/>
            <family val="2"/>
          </rPr>
          <t>"ASSIST",</t>
        </r>
        <r>
          <rPr>
            <sz val="9"/>
            <color indexed="81"/>
            <rFont val="Tahoma"/>
            <family val="2"/>
          </rPr>
          <t xml:space="preserve"> en el campo </t>
        </r>
        <r>
          <rPr>
            <b/>
            <sz val="9"/>
            <color indexed="81"/>
            <rFont val="Tahoma"/>
            <family val="2"/>
          </rPr>
          <t xml:space="preserve">"Sustancia Principal" </t>
        </r>
        <r>
          <rPr>
            <u/>
            <sz val="9"/>
            <color indexed="81"/>
            <rFont val="Tahoma"/>
            <family val="2"/>
          </rPr>
          <t>seleccionar una de las opciones del listado,</t>
        </r>
        <r>
          <rPr>
            <sz val="9"/>
            <color indexed="81"/>
            <rFont val="Tahoma"/>
            <family val="2"/>
          </rPr>
          <t xml:space="preserve"> y en el campo</t>
        </r>
        <r>
          <rPr>
            <b/>
            <sz val="9"/>
            <color indexed="81"/>
            <rFont val="Tahoma"/>
            <family val="2"/>
          </rPr>
          <t xml:space="preserve"> "Resultado de Evaluacion" seleccione alguna opción.
</t>
        </r>
        <r>
          <rPr>
            <sz val="9"/>
            <color indexed="81"/>
            <rFont val="Tahoma"/>
            <family val="2"/>
          </rPr>
          <t xml:space="preserve">
*Su clasificacion será de acuerdo a Sexo y Edad*
</t>
        </r>
      </text>
    </comment>
    <comment ref="A117" authorId="2" shapeId="0" xr:uid="{E1F1EB8B-0CE1-45C7-8A97-EEDBC4466002}">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t>
        </r>
        <r>
          <rPr>
            <b/>
            <sz val="9"/>
            <color indexed="81"/>
            <rFont val="Tahoma"/>
            <family val="2"/>
          </rPr>
          <t xml:space="preserve"> Módulo Box/Agregar documento a una atención, </t>
        </r>
        <r>
          <rPr>
            <sz val="9"/>
            <color indexed="81"/>
            <rFont val="Tahoma"/>
            <family val="2"/>
          </rPr>
          <t xml:space="preserve">En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 xml:space="preserve">"Puntaje CRAFFT" </t>
        </r>
        <r>
          <rPr>
            <sz val="9"/>
            <color indexed="81"/>
            <rFont val="Tahoma"/>
            <family val="2"/>
          </rPr>
          <t>un</t>
        </r>
        <r>
          <rPr>
            <b/>
            <sz val="9"/>
            <color indexed="81"/>
            <rFont val="Tahoma"/>
            <family val="2"/>
          </rPr>
          <t xml:space="preserve"> resultado, Y </t>
        </r>
        <r>
          <rPr>
            <sz val="9"/>
            <color indexed="81"/>
            <rFont val="Tahoma"/>
            <family val="2"/>
          </rPr>
          <t xml:space="preserve">el Formulario Clinico </t>
        </r>
        <r>
          <rPr>
            <b/>
            <sz val="9"/>
            <color indexed="81"/>
            <rFont val="Tahoma"/>
            <family val="2"/>
          </rPr>
          <t xml:space="preserve">"Ficha Salud Integral Adolescente (Clap Modificada)" </t>
        </r>
        <r>
          <rPr>
            <sz val="9"/>
            <color indexed="81"/>
            <rFont val="Tahoma"/>
            <family val="2"/>
          </rPr>
          <t xml:space="preserve">cuente con un </t>
        </r>
        <r>
          <rPr>
            <u/>
            <sz val="9"/>
            <color indexed="81"/>
            <rFont val="Tahoma"/>
            <family val="2"/>
          </rPr>
          <t xml:space="preserve">valor registrado en la misma atención. 
</t>
        </r>
        <r>
          <rPr>
            <b/>
            <sz val="9"/>
            <color indexed="81"/>
            <rFont val="Tahoma"/>
            <family val="2"/>
          </rPr>
          <t>O</t>
        </r>
        <r>
          <rPr>
            <u/>
            <sz val="9"/>
            <color indexed="81"/>
            <rFont val="Tahoma"/>
            <family val="2"/>
          </rPr>
          <t xml:space="preserve">
</t>
        </r>
        <r>
          <rPr>
            <sz val="9"/>
            <color indexed="81"/>
            <rFont val="Tahoma"/>
            <family val="2"/>
          </rPr>
          <t xml:space="preserve">
Formulario Clinico </t>
        </r>
        <r>
          <rPr>
            <b/>
            <sz val="9"/>
            <color indexed="81"/>
            <rFont val="Tahoma"/>
            <family val="2"/>
          </rPr>
          <t xml:space="preserve">"Ficha Salud Integral Adolescente (Clap Modificada)" </t>
        </r>
        <r>
          <rPr>
            <sz val="9"/>
            <color indexed="81"/>
            <rFont val="Tahoma"/>
            <family val="2"/>
          </rPr>
          <t xml:space="preserve"> cuente con un valor registrado en la misma atención, además de existir en el </t>
        </r>
        <r>
          <rPr>
            <b/>
            <sz val="9"/>
            <color indexed="81"/>
            <rFont val="Tahoma"/>
            <family val="2"/>
          </rPr>
          <t>Item Habitos/Consumo: CRAFFT - Entrevista de Consumo</t>
        </r>
        <r>
          <rPr>
            <sz val="9"/>
            <color indexed="81"/>
            <rFont val="Tahoma"/>
            <family val="2"/>
          </rPr>
          <t xml:space="preserve">, en el campo </t>
        </r>
        <r>
          <rPr>
            <b/>
            <sz val="9"/>
            <color indexed="81"/>
            <rFont val="Tahoma"/>
            <family val="2"/>
          </rPr>
          <t>"Puntaje CRAFFT"</t>
        </r>
        <r>
          <rPr>
            <sz val="9"/>
            <color indexed="81"/>
            <rFont val="Tahoma"/>
            <family val="2"/>
          </rPr>
          <t xml:space="preserve"> </t>
        </r>
        <r>
          <rPr>
            <b/>
            <sz val="9"/>
            <color indexed="81"/>
            <rFont val="Tahoma"/>
            <family val="2"/>
          </rPr>
          <t>un resultado.</t>
        </r>
      </text>
    </comment>
    <comment ref="A118" authorId="3" shapeId="0" xr:uid="{E7AE0174-D544-4BF2-B85E-DCB12C6B66FE}">
      <text>
        <r>
          <rPr>
            <sz val="9"/>
            <color indexed="81"/>
            <rFont val="Tahoma"/>
            <family val="2"/>
          </rPr>
          <t xml:space="preserve">Este dato aparecerá  luego de que en la atención registrada en módulo </t>
        </r>
        <r>
          <rPr>
            <b/>
            <sz val="9"/>
            <color indexed="81"/>
            <rFont val="Tahoma"/>
            <family val="2"/>
          </rPr>
          <t>Box/Pacientes citados</t>
        </r>
        <r>
          <rPr>
            <sz val="9"/>
            <color indexed="81"/>
            <rFont val="Tahoma"/>
            <family val="2"/>
          </rPr>
          <t xml:space="preserve"> ó módulo </t>
        </r>
        <r>
          <rPr>
            <b/>
            <sz val="9"/>
            <color indexed="81"/>
            <rFont val="Tahoma"/>
            <family val="2"/>
          </rPr>
          <t>Box/Agregar documento a una atención</t>
        </r>
        <r>
          <rPr>
            <sz val="9"/>
            <color indexed="81"/>
            <rFont val="Tahoma"/>
            <family val="2"/>
          </rPr>
          <t xml:space="preserve">;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"Puntaje CRAFFT"</t>
        </r>
        <r>
          <rPr>
            <sz val="9"/>
            <color indexed="81"/>
            <rFont val="Tahoma"/>
            <family val="2"/>
          </rPr>
          <t xml:space="preserve"> un resultado.
</t>
        </r>
        <r>
          <rPr>
            <b/>
            <sz val="9"/>
            <color indexed="81"/>
            <rFont val="Tahoma"/>
            <family val="2"/>
          </rPr>
          <t>O</t>
        </r>
        <r>
          <rPr>
            <sz val="9"/>
            <color indexed="81"/>
            <rFont val="Tahoma"/>
            <family val="2"/>
          </rPr>
          <t xml:space="preserve">
Formulario Clinico</t>
        </r>
        <r>
          <rPr>
            <b/>
            <sz val="9"/>
            <color indexed="81"/>
            <rFont val="Tahoma"/>
            <family val="2"/>
          </rPr>
          <t xml:space="preserve"> "Ficha Salud Integral Adolescente (Clap Modificada)" </t>
        </r>
        <r>
          <rPr>
            <sz val="9"/>
            <color indexed="81"/>
            <rFont val="Tahoma"/>
            <family val="2"/>
          </rPr>
          <t xml:space="preserve">en el </t>
        </r>
        <r>
          <rPr>
            <b/>
            <sz val="9"/>
            <color indexed="81"/>
            <rFont val="Tahoma"/>
            <family val="2"/>
          </rPr>
          <t>Item Habitos/Consumo: CRAFFT - Entrevista de Consumo</t>
        </r>
        <r>
          <rPr>
            <sz val="9"/>
            <color indexed="81"/>
            <rFont val="Tahoma"/>
            <family val="2"/>
          </rPr>
          <t xml:space="preserve">, el campo </t>
        </r>
        <r>
          <rPr>
            <b/>
            <sz val="9"/>
            <color indexed="81"/>
            <rFont val="Tahoma"/>
            <family val="2"/>
          </rPr>
          <t>"Puntaje CRAFFT"</t>
        </r>
        <r>
          <rPr>
            <sz val="9"/>
            <color indexed="81"/>
            <rFont val="Tahoma"/>
            <family val="2"/>
          </rPr>
          <t xml:space="preserve"> tenga un </t>
        </r>
        <r>
          <rPr>
            <b/>
            <sz val="9"/>
            <color indexed="81"/>
            <rFont val="Tahoma"/>
            <family val="2"/>
          </rPr>
          <t>Resultado</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CRAFFT aplicados en otras prestaciones regulares de salud no deben estar incluidos los CRAFFT realizados en EMP/EMPAM, ya que son instancias de aplicación distintas y por tanto, son registros excluyentes.
</t>
        </r>
      </text>
    </comment>
    <comment ref="B119" authorId="5" shapeId="0" xr:uid="{6D6E76F3-5375-4127-B3B4-803D7417C775}">
      <text>
        <r>
          <rPr>
            <sz val="9"/>
            <color indexed="81"/>
            <rFont val="Tahoma"/>
            <family val="2"/>
          </rPr>
          <t xml:space="preserve">
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 xml:space="preserve">Resultado AUDIT </t>
        </r>
        <r>
          <rPr>
            <sz val="9"/>
            <color indexed="81"/>
            <rFont val="Tahoma"/>
            <family val="2"/>
          </rPr>
          <t xml:space="preserve">tenga el valor </t>
        </r>
        <r>
          <rPr>
            <b/>
            <sz val="9"/>
            <color indexed="81"/>
            <rFont val="Tahoma"/>
            <family val="2"/>
          </rPr>
          <t xml:space="preserve">Beber sin Riesgo
</t>
        </r>
        <r>
          <rPr>
            <sz val="9"/>
            <color indexed="81"/>
            <rFont val="Tahoma"/>
            <family val="2"/>
          </rPr>
          <t>En Formulario Clinico</t>
        </r>
        <r>
          <rPr>
            <b/>
            <sz val="9"/>
            <color indexed="81"/>
            <rFont val="Tahoma"/>
            <family val="2"/>
          </rPr>
          <t xml:space="preserve"> "AUDIT" (completo),</t>
        </r>
        <r>
          <rPr>
            <sz val="9"/>
            <color indexed="81"/>
            <rFont val="Tahoma"/>
            <family val="2"/>
          </rPr>
          <t xml:space="preserve"> en campo</t>
        </r>
        <r>
          <rPr>
            <b/>
            <sz val="9"/>
            <color indexed="81"/>
            <rFont val="Tahoma"/>
            <family val="2"/>
          </rPr>
          <t xml:space="preserve">  Resultado AUDIT C </t>
        </r>
        <r>
          <rPr>
            <sz val="9"/>
            <color indexed="81"/>
            <rFont val="Tahoma"/>
            <family val="2"/>
          </rPr>
          <t>tenga el valor</t>
        </r>
        <r>
          <rPr>
            <b/>
            <sz val="9"/>
            <color indexed="81"/>
            <rFont val="Tahoma"/>
            <family val="2"/>
          </rPr>
          <t xml:space="preserve"> Consumo de Bajo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 </t>
        </r>
        <r>
          <rPr>
            <sz val="9"/>
            <color indexed="81"/>
            <rFont val="Tahoma"/>
            <family val="2"/>
          </rPr>
          <t>el campo</t>
        </r>
        <r>
          <rPr>
            <b/>
            <sz val="9"/>
            <color indexed="81"/>
            <rFont val="Tahoma"/>
            <family val="2"/>
          </rPr>
          <t xml:space="preserve"> "Puntaje CRAFFT, </t>
        </r>
        <r>
          <rPr>
            <sz val="9"/>
            <color indexed="81"/>
            <rFont val="Tahoma"/>
            <family val="2"/>
          </rPr>
          <t xml:space="preserve">contenga el </t>
        </r>
        <r>
          <rPr>
            <b/>
            <sz val="9"/>
            <color indexed="81"/>
            <rFont val="Tahoma"/>
            <family val="2"/>
          </rPr>
          <t xml:space="preserve">valor "0" para edades de 10 a 13 años ó </t>
        </r>
        <r>
          <rPr>
            <sz val="9"/>
            <color indexed="81"/>
            <rFont val="Tahoma"/>
            <family val="2"/>
          </rPr>
          <t>contenga</t>
        </r>
        <r>
          <rPr>
            <b/>
            <sz val="9"/>
            <color indexed="81"/>
            <rFont val="Tahoma"/>
            <family val="2"/>
          </rPr>
          <t xml:space="preserve"> el valor "0" para edades de 14 a 19 años. 
ó
</t>
        </r>
        <r>
          <rPr>
            <sz val="9"/>
            <color indexed="81"/>
            <rFont val="Tahoma"/>
            <family val="2"/>
          </rPr>
          <t>En Formulario Clínico "</t>
        </r>
        <r>
          <rPr>
            <b/>
            <sz val="9"/>
            <color indexed="81"/>
            <rFont val="Tahoma"/>
            <family val="2"/>
          </rPr>
          <t>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Resultado de Evaluacion"</t>
        </r>
        <r>
          <rPr>
            <sz val="9"/>
            <color indexed="81"/>
            <rFont val="Tahoma"/>
            <family val="2"/>
          </rPr>
          <t xml:space="preserve"> seleccione "</t>
        </r>
        <r>
          <rPr>
            <b/>
            <sz val="9"/>
            <color indexed="81"/>
            <rFont val="Tahoma"/>
            <family val="2"/>
          </rPr>
          <t>Bajo Riesgo</t>
        </r>
        <r>
          <rPr>
            <sz val="9"/>
            <color indexed="81"/>
            <rFont val="Tahoma"/>
            <family val="2"/>
          </rPr>
          <t xml:space="preserve">" 
</t>
        </r>
        <r>
          <rPr>
            <b/>
            <sz val="9"/>
            <color indexed="81"/>
            <rFont val="Tahoma"/>
            <family val="2"/>
          </rPr>
          <t xml:space="preserve">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0" authorId="5" shapeId="0" xr:uid="{93332D89-B58D-4137-8F29-C565B087043C}">
      <text>
        <r>
          <rPr>
            <sz val="9"/>
            <color indexed="81"/>
            <rFont val="Tahoma"/>
            <family val="2"/>
          </rPr>
          <t xml:space="preserve">Este dato aparecerá  luego de que en la atención registrada en Módulo de Box/Pacientes citados ó Módulo Box/Agregar documento a una atención; se registren las siguientes condiciones: </t>
        </r>
        <r>
          <rPr>
            <b/>
            <sz val="9"/>
            <color indexed="81"/>
            <rFont val="Tahoma"/>
            <family val="2"/>
          </rPr>
          <t xml:space="preserve">
</t>
        </r>
        <r>
          <rPr>
            <sz val="9"/>
            <color indexed="81"/>
            <rFont val="Tahoma"/>
            <family val="2"/>
          </rPr>
          <t xml:space="preserve">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valor </t>
        </r>
        <r>
          <rPr>
            <b/>
            <sz val="9"/>
            <color indexed="81"/>
            <rFont val="Tahoma"/>
            <family val="2"/>
          </rPr>
          <t>Beber en Riesgo (Beber Riesgoso)</t>
        </r>
        <r>
          <rPr>
            <sz val="9"/>
            <color indexed="81"/>
            <rFont val="Tahoma"/>
            <family val="2"/>
          </rPr>
          <t xml:space="preserve">
En Formulario Clinico </t>
        </r>
        <r>
          <rPr>
            <b/>
            <sz val="9"/>
            <color indexed="81"/>
            <rFont val="Tahoma"/>
            <family val="2"/>
          </rPr>
          <t>"AUDIT" (completo)</t>
        </r>
        <r>
          <rPr>
            <sz val="9"/>
            <color indexed="81"/>
            <rFont val="Tahoma"/>
            <family val="2"/>
          </rPr>
          <t xml:space="preserve">, en campo  </t>
        </r>
        <r>
          <rPr>
            <b/>
            <sz val="9"/>
            <color indexed="81"/>
            <rFont val="Tahoma"/>
            <family val="2"/>
          </rPr>
          <t>Resultado AUDIT C</t>
        </r>
        <r>
          <rPr>
            <sz val="9"/>
            <color indexed="81"/>
            <rFont val="Tahoma"/>
            <family val="2"/>
          </rPr>
          <t xml:space="preserve"> tenga el valor </t>
        </r>
        <r>
          <rPr>
            <b/>
            <sz val="9"/>
            <color indexed="81"/>
            <rFont val="Tahoma"/>
            <family val="2"/>
          </rPr>
          <t xml:space="preserve">Consumo de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 </t>
        </r>
        <r>
          <rPr>
            <sz val="9"/>
            <color indexed="81"/>
            <rFont val="Tahoma"/>
            <family val="2"/>
          </rPr>
          <t xml:space="preserve"> contenga el valor</t>
        </r>
        <r>
          <rPr>
            <b/>
            <sz val="9"/>
            <color indexed="81"/>
            <rFont val="Tahoma"/>
            <family val="2"/>
          </rPr>
          <t xml:space="preserve"> "1 punto" solo para edades de 14 a 19 años. 
ó
</t>
        </r>
        <r>
          <rPr>
            <sz val="9"/>
            <color indexed="81"/>
            <rFont val="Tahoma"/>
            <family val="2"/>
          </rPr>
          <t>En Formulario Clínico</t>
        </r>
        <r>
          <rPr>
            <b/>
            <sz val="9"/>
            <color indexed="81"/>
            <rFont val="Tahoma"/>
            <family val="2"/>
          </rPr>
          <t xml:space="preserve"> "ASSIST",</t>
        </r>
        <r>
          <rPr>
            <sz val="9"/>
            <color indexed="81"/>
            <rFont val="Tahoma"/>
            <family val="2"/>
          </rPr>
          <t xml:space="preserve"> en campo</t>
        </r>
        <r>
          <rPr>
            <b/>
            <sz val="9"/>
            <color indexed="81"/>
            <rFont val="Tahoma"/>
            <family val="2"/>
          </rPr>
          <t xml:space="preserve"> "Sustancia Principal"</t>
        </r>
        <r>
          <rPr>
            <u/>
            <sz val="9"/>
            <color indexed="81"/>
            <rFont val="Tahoma"/>
            <family val="2"/>
          </rPr>
          <t xml:space="preserve"> seleccionar una de las opciones del listado</t>
        </r>
        <r>
          <rPr>
            <sz val="9"/>
            <color indexed="81"/>
            <rFont val="Tahoma"/>
            <family val="2"/>
          </rPr>
          <t>, y que en campo</t>
        </r>
        <r>
          <rPr>
            <b/>
            <sz val="9"/>
            <color indexed="81"/>
            <rFont val="Tahoma"/>
            <family val="2"/>
          </rPr>
          <t xml:space="preserve"> "Resultado de Evaluacion"</t>
        </r>
        <r>
          <rPr>
            <sz val="9"/>
            <color indexed="81"/>
            <rFont val="Tahoma"/>
            <family val="2"/>
          </rPr>
          <t xml:space="preserve"> seleccione </t>
        </r>
        <r>
          <rPr>
            <b/>
            <sz val="9"/>
            <color indexed="81"/>
            <rFont val="Tahoma"/>
            <family val="2"/>
          </rPr>
          <t>"Consumo Riesgoso/Intermedio"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t>
        </r>
      </text>
    </comment>
    <comment ref="B121" authorId="5" shapeId="0" xr:uid="{6AAE4F7E-D3AC-4FA7-A54A-6791CAE1EA3A}">
      <text>
        <r>
          <rPr>
            <sz val="9"/>
            <color indexed="81"/>
            <rFont val="Tahoma"/>
            <family val="2"/>
          </rPr>
          <t xml:space="preserve">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unos de estos valores 
- </t>
        </r>
        <r>
          <rPr>
            <b/>
            <sz val="9"/>
            <color indexed="81"/>
            <rFont val="Tahoma"/>
            <family val="2"/>
          </rPr>
          <t>Consumo Perjudicial
- Dependencia al Alcohol
- Posible Consumo problema o dependencia
ó</t>
        </r>
        <r>
          <rPr>
            <sz val="9"/>
            <color indexed="81"/>
            <rFont val="Tahoma"/>
            <family val="2"/>
          </rPr>
          <t xml:space="preserve">
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t>
        </r>
        <r>
          <rPr>
            <sz val="9"/>
            <color indexed="81"/>
            <rFont val="Tahoma"/>
            <family val="2"/>
          </rPr>
          <t xml:space="preserve">,  contenga el valor </t>
        </r>
        <r>
          <rPr>
            <b/>
            <sz val="9"/>
            <color indexed="81"/>
            <rFont val="Tahoma"/>
            <family val="2"/>
          </rPr>
          <t>"1 punto"</t>
        </r>
        <r>
          <rPr>
            <sz val="9"/>
            <color indexed="81"/>
            <rFont val="Tahoma"/>
            <family val="2"/>
          </rPr>
          <t xml:space="preserve"> </t>
        </r>
        <r>
          <rPr>
            <u/>
            <sz val="9"/>
            <color indexed="81"/>
            <rFont val="Tahoma"/>
            <family val="2"/>
          </rPr>
          <t>solo para edades de 14 a 19 años.</t>
        </r>
        <r>
          <rPr>
            <sz val="9"/>
            <color indexed="81"/>
            <rFont val="Tahoma"/>
            <family val="2"/>
          </rPr>
          <t xml:space="preserve"> 
</t>
        </r>
        <r>
          <rPr>
            <b/>
            <sz val="9"/>
            <color indexed="81"/>
            <rFont val="Tahoma"/>
            <family val="2"/>
          </rPr>
          <t>ó</t>
        </r>
        <r>
          <rPr>
            <sz val="9"/>
            <color indexed="81"/>
            <rFont val="Tahoma"/>
            <family val="2"/>
          </rPr>
          <t xml:space="preserve">
En Formulario Clínico</t>
        </r>
        <r>
          <rPr>
            <b/>
            <sz val="9"/>
            <color indexed="81"/>
            <rFont val="Tahoma"/>
            <family val="2"/>
          </rPr>
          <t xml:space="preserve"> "ASSIST",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 xml:space="preserve">"Resultado de Evaluacion" </t>
        </r>
        <r>
          <rPr>
            <sz val="9"/>
            <color indexed="81"/>
            <rFont val="Tahoma"/>
            <family val="2"/>
          </rPr>
          <t>seleccione</t>
        </r>
        <r>
          <rPr>
            <b/>
            <sz val="9"/>
            <color indexed="81"/>
            <rFont val="Tahoma"/>
            <family val="2"/>
          </rPr>
          <t xml:space="preserve"> "Posible consumo perjudicial o dependencia" </t>
        </r>
        <r>
          <rPr>
            <sz val="9"/>
            <color indexed="81"/>
            <rFont val="Tahoma"/>
            <family val="2"/>
          </rPr>
          <t xml:space="preserve">
</t>
        </r>
        <r>
          <rPr>
            <b/>
            <sz val="9"/>
            <color indexed="81"/>
            <rFont val="Tahoma"/>
            <family val="2"/>
          </rPr>
          <t xml:space="preserve">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6" authorId="2" shapeId="0" xr:uid="{1DC5440D-843A-4762-A44C-A897CD8E4F3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Fisico" </t>
        </r>
        <r>
          <rPr>
            <sz val="9"/>
            <color indexed="81"/>
            <rFont val="Tahoma"/>
            <family val="2"/>
          </rPr>
          <t xml:space="preserve">se registre el valor </t>
        </r>
        <r>
          <rPr>
            <b/>
            <sz val="9"/>
            <color indexed="81"/>
            <rFont val="Tahoma"/>
            <family val="2"/>
          </rPr>
          <t>"Sin discapacidad"</t>
        </r>
        <r>
          <rPr>
            <sz val="9"/>
            <color indexed="81"/>
            <rFont val="Tahoma"/>
            <family val="2"/>
          </rPr>
          <t xml:space="preserve">
</t>
        </r>
      </text>
    </comment>
    <comment ref="B127" authorId="2" shapeId="0" xr:uid="{C5997E02-B6E8-4276-8D17-9A6ACE8E20C8}">
      <text>
        <r>
          <rPr>
            <sz val="9"/>
            <color indexed="81"/>
            <rFont val="Tahoma"/>
            <family val="2"/>
          </rPr>
          <t xml:space="preserve">Este dato aparecerá luego de que en la atención registrada en Módulo de </t>
        </r>
        <r>
          <rPr>
            <b/>
            <sz val="9"/>
            <color indexed="81"/>
            <rFont val="Tahoma"/>
            <family val="2"/>
          </rPr>
          <t xml:space="preserve">Box/Pacientes citados ó Módulo Box/Agregar documento a una atención; </t>
        </r>
        <r>
          <rPr>
            <sz val="9"/>
            <color indexed="81"/>
            <rFont val="Tahoma"/>
            <family val="2"/>
          </rPr>
          <t xml:space="preserve">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Leve"</t>
        </r>
        <r>
          <rPr>
            <sz val="9"/>
            <color indexed="81"/>
            <rFont val="Tahoma"/>
            <family val="2"/>
          </rPr>
          <t xml:space="preserve">
</t>
        </r>
      </text>
    </comment>
    <comment ref="B128" authorId="2" shapeId="0" xr:uid="{46EF7F9B-09B9-41AC-910D-F3CE9764980D}">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t>
        </r>
        <r>
          <rPr>
            <b/>
            <sz val="9"/>
            <color indexed="81"/>
            <rFont val="Tahoma"/>
            <family val="2"/>
          </rPr>
          <t xml:space="preserve"> "Origen Fisico"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29" authorId="2" shapeId="0" xr:uid="{702DC2E8-22EA-4952-9F20-E03EDE8A1149}">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Severa"</t>
        </r>
        <r>
          <rPr>
            <sz val="9"/>
            <color indexed="81"/>
            <rFont val="Tahoma"/>
            <family val="2"/>
          </rPr>
          <t xml:space="preserve">
</t>
        </r>
      </text>
    </comment>
    <comment ref="B130" authorId="2" shapeId="0" xr:uid="{A62E66EA-65CA-4A90-B649-BF88C7E2EE0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Fisico"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1" authorId="2" shapeId="0" xr:uid="{F5ECFF49-E253-4A01-9311-14EE3486673B}">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2" authorId="2" shapeId="0" xr:uid="{9701FABD-64C0-43E5-A27F-B1257777731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33" authorId="2" shapeId="0" xr:uid="{5ED79FA4-55AD-4C48-A64C-8BF61A12DEC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4" authorId="2" shapeId="0" xr:uid="{6D9395DD-53D7-40F8-8378-209708213B2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35" authorId="2" shapeId="0" xr:uid="{51E9681E-5826-42D1-BADF-C69E04EB6C8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6" authorId="2" shapeId="0" xr:uid="{3A50677E-5847-4854-92F7-E720C9067CD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7" authorId="2" shapeId="0" xr:uid="{700EC9FA-BD56-453B-B87F-73767375EF36}">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38" authorId="2" shapeId="0" xr:uid="{225BC109-49B4-4F69-B774-617B2A35BF6A}">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9" authorId="2" shapeId="0" xr:uid="{C13CACB8-1FCB-4F98-84CB-5F1713BB2637}">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Sensorial Auditivo" </t>
        </r>
        <r>
          <rPr>
            <sz val="9"/>
            <color indexed="81"/>
            <rFont val="Tahoma"/>
            <family val="2"/>
          </rPr>
          <t xml:space="preserve">se registre el valor </t>
        </r>
        <r>
          <rPr>
            <b/>
            <sz val="9"/>
            <color indexed="81"/>
            <rFont val="Tahoma"/>
            <family val="2"/>
          </rPr>
          <t xml:space="preserve">"Discapacidad Severa"
</t>
        </r>
      </text>
    </comment>
    <comment ref="B140" authorId="2" shapeId="0" xr:uid="{6A61B28A-A38E-409D-BDC5-F9DDEF36D21B}">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41" authorId="2" shapeId="0" xr:uid="{76D6126A-82B1-48D6-B879-0B6895727FA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Psíquico"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42" authorId="2" shapeId="0" xr:uid="{5B1D1BB8-E1C0-42C5-88D7-09A48D901BC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3" authorId="2" shapeId="0" xr:uid="{02FA51BB-E005-4070-845A-5931DC64674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 xml:space="preserve">"Discapacidad Moderada"
</t>
        </r>
        <r>
          <rPr>
            <sz val="9"/>
            <color indexed="81"/>
            <rFont val="Tahoma"/>
            <family val="2"/>
          </rPr>
          <t xml:space="preserve">
</t>
        </r>
      </text>
    </comment>
    <comment ref="B144" authorId="2" shapeId="0" xr:uid="{969CFFD8-1E6C-493D-97F3-1D5FBCBF144F}">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45" authorId="2" shapeId="0" xr:uid="{EE128479-2F8D-45D1-9347-B0717A77A029}">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t>
        </r>
        <r>
          <rPr>
            <b/>
            <sz val="9"/>
            <color indexed="81"/>
            <rFont val="Tahoma"/>
            <family val="2"/>
          </rPr>
          <t xml:space="preserve"> "Discapacidad Profunda"</t>
        </r>
        <r>
          <rPr>
            <sz val="9"/>
            <color indexed="81"/>
            <rFont val="Tahoma"/>
            <family val="2"/>
          </rPr>
          <t xml:space="preserve">
</t>
        </r>
      </text>
    </comment>
    <comment ref="B146" authorId="2" shapeId="0" xr:uid="{ECA8D362-5AAC-4E25-82E0-D856662F115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"Sin Discapacidad"</t>
        </r>
      </text>
    </comment>
    <comment ref="B147" authorId="2" shapeId="0" xr:uid="{82B7A200-79EF-4A48-8CB5-C29077C9C7CF}">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8" authorId="2" shapeId="0" xr:uid="{38ABE410-AC73-4A4C-974A-764516E9F14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t>
        </r>
        <r>
          <rPr>
            <b/>
            <sz val="9"/>
            <color indexed="81"/>
            <rFont val="Tahoma"/>
            <family val="2"/>
          </rPr>
          <t xml:space="preserve"> "Discapacidad Moderada"</t>
        </r>
        <r>
          <rPr>
            <sz val="9"/>
            <color indexed="81"/>
            <rFont val="Tahoma"/>
            <family val="2"/>
          </rPr>
          <t xml:space="preserve">
</t>
        </r>
      </text>
    </comment>
    <comment ref="B149" authorId="2" shapeId="0" xr:uid="{D691EFC2-E938-43A4-A847-5390099E8F0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 xml:space="preserve">"Discapacidad Severa"
</t>
        </r>
        <r>
          <rPr>
            <sz val="9"/>
            <color indexed="81"/>
            <rFont val="Tahoma"/>
            <family val="2"/>
          </rPr>
          <t xml:space="preserve">
</t>
        </r>
      </text>
    </comment>
    <comment ref="B150" authorId="2" shapeId="0" xr:uid="{10346AAF-25AB-426B-95D8-057460CCA0C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 xml:space="preserve">"Discapacidad Profunda"
</t>
        </r>
      </text>
    </comment>
    <comment ref="B151" authorId="2" shapeId="0" xr:uid="{2C37A7D6-3C8A-4CA0-8507-4017DE94FDB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2" authorId="2" shapeId="0" xr:uid="{EB2A689E-D5EE-4CBF-817B-4EB56D744A1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Multiple" </t>
        </r>
        <r>
          <rPr>
            <sz val="9"/>
            <color indexed="81"/>
            <rFont val="Tahoma"/>
            <family val="2"/>
          </rPr>
          <t xml:space="preserve">se registre el valor </t>
        </r>
        <r>
          <rPr>
            <b/>
            <sz val="9"/>
            <color indexed="81"/>
            <rFont val="Tahoma"/>
            <family val="2"/>
          </rPr>
          <t>"Discapacidad Leve"</t>
        </r>
      </text>
    </comment>
    <comment ref="B153" authorId="2" shapeId="0" xr:uid="{F3C0972E-C712-4ABC-8230-297675582846}">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Multiple"</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54" authorId="2" shapeId="0" xr:uid="{A7ED0FE8-E4F3-4075-B06B-F1E4B618D0D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55" authorId="2" shapeId="0" xr:uid="{21A3A4CB-843F-4637-85EA-F2856D4624D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56" authorId="2" shapeId="0" xr:uid="{EB1607C1-5F8E-40AC-B899-79D846D21630}">
      <text>
        <r>
          <rPr>
            <b/>
            <sz val="9"/>
            <color indexed="81"/>
            <rFont val="Tahoma"/>
            <family val="2"/>
          </rPr>
          <t>Sumatoria de los IVADEC aplicados por Origen de Discapacidad</t>
        </r>
        <r>
          <rPr>
            <sz val="9"/>
            <color indexed="81"/>
            <rFont val="Tahoma"/>
            <family val="2"/>
          </rPr>
          <t xml:space="preserve">
</t>
        </r>
      </text>
    </comment>
    <comment ref="B157" authorId="2" shapeId="0" xr:uid="{EEED7A25-C0E8-49A7-8004-DE7DE5C670C8}">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8" authorId="2" shapeId="0" xr:uid="{E1A6AAA7-7CE0-4CA0-A407-009C8E830B31}">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 xml:space="preserve">n;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Ingreso"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59" authorId="2" shapeId="0" xr:uid="{E4492920-29D2-42B7-A92E-4A610DA34FA1}">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0" authorId="2" shapeId="0" xr:uid="{09515763-8DAB-40A3-9CDE-5095851B784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61" authorId="2" shapeId="0" xr:uid="{8C5C7FC3-EF5E-4D77-8E13-AFEE5E0844F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 xml:space="preserve">"Discapacidad Profunda"
</t>
        </r>
      </text>
    </comment>
    <comment ref="B162" authorId="2" shapeId="0" xr:uid="{D3A515DE-9A1A-4AE4-BA46-EC4C5913927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63" authorId="2" shapeId="0" xr:uid="{8E77BF67-AFFD-4609-9A8D-318E0E539FB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64" authorId="2" shapeId="0" xr:uid="{DFFED1E1-A946-4A0C-A6AD-B44EF6ED0141}">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5" authorId="2" shapeId="0" xr:uid="{CA296816-BC24-43DC-9E4F-9C3F798E5A8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t>
        </r>
        <r>
          <rPr>
            <b/>
            <sz val="9"/>
            <color indexed="81"/>
            <rFont val="Tahoma"/>
            <family val="2"/>
          </rPr>
          <t xml:space="preserve"> "Discapacidad Severa"</t>
        </r>
        <r>
          <rPr>
            <sz val="9"/>
            <color indexed="81"/>
            <rFont val="Tahoma"/>
            <family val="2"/>
          </rPr>
          <t xml:space="preserve">
</t>
        </r>
      </text>
    </comment>
    <comment ref="B166" authorId="2" shapeId="0" xr:uid="{BF182D95-39A5-408F-A051-41A6B37D4B7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Egreso"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67" authorId="2" shapeId="0" xr:uid="{A1110566-EA41-491D-99E0-EC409D0DB150}">
      <text>
        <r>
          <rPr>
            <b/>
            <sz val="9"/>
            <color indexed="81"/>
            <rFont val="Tahoma"/>
            <family val="2"/>
          </rPr>
          <t xml:space="preserve">Sumatoria de los IVADEC aplicados con Evaluacion al Ingreso y Evaluacion al Egreso </t>
        </r>
      </text>
    </comment>
    <comment ref="B173" authorId="2" shapeId="0" xr:uid="{A7E527A3-B56D-44B2-8803-2A7965664D47}">
      <text>
        <r>
          <rPr>
            <b/>
            <sz val="9"/>
            <color indexed="81"/>
            <rFont val="Tahoma"/>
            <family val="2"/>
          </rPr>
          <t xml:space="preserve">
</t>
        </r>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33 y 63 puntos</t>
        </r>
        <r>
          <rPr>
            <sz val="9"/>
            <color indexed="81"/>
            <rFont val="Tahoma"/>
            <family val="2"/>
          </rPr>
          <t xml:space="preserve"> para un</t>
        </r>
        <r>
          <rPr>
            <b/>
            <sz val="9"/>
            <color indexed="81"/>
            <rFont val="Tahoma"/>
            <family val="2"/>
          </rPr>
          <t xml:space="preserve">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0 y 4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4" authorId="2" shapeId="0" xr:uid="{FA756444-4934-4C16-8009-C72CA091C372}">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 xml:space="preserve">puntuación entre 64 y 69 puntos </t>
        </r>
        <r>
          <rPr>
            <sz val="9"/>
            <color indexed="81"/>
            <rFont val="Tahoma"/>
            <family val="2"/>
          </rPr>
          <t>para un</t>
        </r>
        <r>
          <rPr>
            <b/>
            <sz val="9"/>
            <color indexed="81"/>
            <rFont val="Tahoma"/>
            <family val="2"/>
          </rPr>
          <t xml:space="preserve"> rango etario de 5 y 9 años.
ó
En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64 y 69 puntos </t>
        </r>
        <r>
          <rPr>
            <sz val="9"/>
            <color indexed="81"/>
            <rFont val="Tahoma"/>
            <family val="2"/>
          </rPr>
          <t xml:space="preserve">para un </t>
        </r>
        <r>
          <rPr>
            <b/>
            <sz val="9"/>
            <color indexed="81"/>
            <rFont val="Tahoma"/>
            <family val="2"/>
          </rPr>
          <t>rango</t>
        </r>
        <r>
          <rPr>
            <sz val="9"/>
            <color indexed="81"/>
            <rFont val="Tahoma"/>
            <family val="2"/>
          </rPr>
          <t xml:space="preserve"> </t>
        </r>
        <r>
          <rPr>
            <b/>
            <sz val="9"/>
            <color indexed="81"/>
            <rFont val="Tahoma"/>
            <family val="2"/>
          </rPr>
          <t xml:space="preserve">etario de 10 y 14 años.
ó
En formulario Clínico: "Cuestionario de salud de Goldberg" , </t>
        </r>
        <r>
          <rPr>
            <sz val="9"/>
            <color indexed="81"/>
            <rFont val="Tahoma"/>
            <family val="2"/>
          </rPr>
          <t>en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5 y 6 puntos</t>
        </r>
        <r>
          <rPr>
            <sz val="9"/>
            <color indexed="81"/>
            <rFont val="Tahoma"/>
            <family val="2"/>
          </rPr>
          <t xml:space="preserve"> para un </t>
        </r>
        <r>
          <rPr>
            <b/>
            <sz val="9"/>
            <color indexed="81"/>
            <rFont val="Tahoma"/>
            <family val="2"/>
          </rPr>
          <t>rango etario de 15 y más años.</t>
        </r>
        <r>
          <rPr>
            <sz val="9"/>
            <color indexed="81"/>
            <rFont val="Tahoma"/>
            <family val="2"/>
          </rPr>
          <t xml:space="preserve">
</t>
        </r>
      </text>
    </comment>
    <comment ref="B175" authorId="2" shapeId="0" xr:uid="{535860CD-7BA2-4904-8D2C-4CB959394312}">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 xml:space="preserve">puntuación 70 puntos o más </t>
        </r>
        <r>
          <rPr>
            <sz val="9"/>
            <color indexed="81"/>
            <rFont val="Tahoma"/>
            <family val="2"/>
          </rPr>
          <t>para un</t>
        </r>
        <r>
          <rPr>
            <b/>
            <sz val="9"/>
            <color indexed="81"/>
            <rFont val="Tahoma"/>
            <family val="2"/>
          </rPr>
          <t xml:space="preserve"> rango etario de 5 y 9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puntuación70 puntos o más</t>
        </r>
        <r>
          <rPr>
            <sz val="9"/>
            <color indexed="81"/>
            <rFont val="Tahoma"/>
            <family val="2"/>
          </rPr>
          <t xml:space="preserve"> para un </t>
        </r>
        <r>
          <rPr>
            <b/>
            <sz val="9"/>
            <color indexed="81"/>
            <rFont val="Tahoma"/>
            <family val="2"/>
          </rPr>
          <t xml:space="preserve">rango etario de 10 y 14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puntuación entre 7 y 12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6" authorId="2" shapeId="0" xr:uid="{66953139-4299-4CBC-BD4E-B731BCA46686}">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en </t>
        </r>
        <r>
          <rPr>
            <b/>
            <sz val="9"/>
            <color indexed="81"/>
            <rFont val="Tahoma"/>
            <family val="2"/>
          </rPr>
          <t xml:space="preserve">Formulario Clinico: "Cuestionario para padres PSC", </t>
        </r>
        <r>
          <rPr>
            <sz val="9"/>
            <color indexed="81"/>
            <rFont val="Tahoma"/>
            <family val="2"/>
          </rPr>
          <t xml:space="preserve">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33 y 63 puntos </t>
        </r>
        <r>
          <rPr>
            <sz val="9"/>
            <color indexed="81"/>
            <rFont val="Tahoma"/>
            <family val="2"/>
          </rPr>
          <t xml:space="preserve">para un </t>
        </r>
        <r>
          <rPr>
            <b/>
            <sz val="9"/>
            <color indexed="81"/>
            <rFont val="Tahoma"/>
            <family val="2"/>
          </rPr>
          <t xml:space="preserve">rango etario de 5 y 9 años.
ó
</t>
        </r>
        <r>
          <rPr>
            <sz val="9"/>
            <color indexed="81"/>
            <rFont val="Tahoma"/>
            <family val="2"/>
          </rPr>
          <t>En</t>
        </r>
        <r>
          <rPr>
            <b/>
            <sz val="9"/>
            <color indexed="81"/>
            <rFont val="Tahoma"/>
            <family val="2"/>
          </rPr>
          <t xml:space="preserve">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y en campo</t>
        </r>
        <r>
          <rPr>
            <b/>
            <sz val="9"/>
            <color indexed="81"/>
            <rFont val="Tahoma"/>
            <family val="2"/>
          </rPr>
          <t xml:space="preserve"> "Resultado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10 y 14 años.
ó
</t>
        </r>
        <r>
          <rPr>
            <sz val="9"/>
            <color indexed="81"/>
            <rFont val="Tahoma"/>
            <family val="2"/>
          </rPr>
          <t>En</t>
        </r>
        <r>
          <rPr>
            <b/>
            <sz val="9"/>
            <color indexed="81"/>
            <rFont val="Tahoma"/>
            <family val="2"/>
          </rPr>
          <t xml:space="preserve"> formulario Clínico: "Cuestionario de salud de Goldberg" ,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 xml:space="preserve">puntuación entre 0 y 4 puntos </t>
        </r>
        <r>
          <rPr>
            <sz val="9"/>
            <color indexed="81"/>
            <rFont val="Tahoma"/>
            <family val="2"/>
          </rPr>
          <t>para un</t>
        </r>
        <r>
          <rPr>
            <b/>
            <sz val="9"/>
            <color indexed="81"/>
            <rFont val="Tahoma"/>
            <family val="2"/>
          </rPr>
          <t xml:space="preserve"> rango etario 15 y más años.</t>
        </r>
        <r>
          <rPr>
            <sz val="9"/>
            <color indexed="81"/>
            <rFont val="Tahoma"/>
            <family val="2"/>
          </rPr>
          <t xml:space="preserve">
</t>
        </r>
      </text>
    </comment>
    <comment ref="B177" authorId="2" shapeId="0" xr:uid="{749F8044-BAA4-4C75-BA21-C591ED4BE21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10 y 14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5 y 6 puntos </t>
        </r>
        <r>
          <rPr>
            <sz val="9"/>
            <color indexed="81"/>
            <rFont val="Tahoma"/>
            <family val="2"/>
          </rPr>
          <t xml:space="preserve">para un </t>
        </r>
        <r>
          <rPr>
            <b/>
            <sz val="9"/>
            <color indexed="81"/>
            <rFont val="Tahoma"/>
            <family val="2"/>
          </rPr>
          <t>rango etario de 15 y más años.</t>
        </r>
        <r>
          <rPr>
            <sz val="9"/>
            <color indexed="81"/>
            <rFont val="Tahoma"/>
            <family val="2"/>
          </rPr>
          <t xml:space="preserve">
</t>
        </r>
      </text>
    </comment>
    <comment ref="B178" authorId="2" shapeId="0" xr:uid="{9898A45A-0DA2-47DB-B740-877E55977405}">
      <text>
        <r>
          <rPr>
            <sz val="9"/>
            <color indexed="81"/>
            <rFont val="Tahoma"/>
            <family val="2"/>
          </rPr>
          <t xml:space="preserve">
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puntuación</t>
        </r>
        <r>
          <rPr>
            <b/>
            <sz val="9"/>
            <color indexed="81"/>
            <rFont val="Tahoma"/>
            <family val="2"/>
          </rPr>
          <t xml:space="preserve"> 70 puntos o más </t>
        </r>
        <r>
          <rPr>
            <sz val="9"/>
            <color indexed="81"/>
            <rFont val="Tahoma"/>
            <family val="2"/>
          </rPr>
          <t>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 </t>
        </r>
        <r>
          <rPr>
            <b/>
            <sz val="9"/>
            <color indexed="81"/>
            <rFont val="Tahoma"/>
            <family val="2"/>
          </rPr>
          <t xml:space="preserve">"Egreso"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t>
        </r>
        <r>
          <rPr>
            <sz val="9"/>
            <color indexed="81"/>
            <rFont val="Tahoma"/>
            <family val="2"/>
          </rPr>
          <t xml:space="preserve">puntuación </t>
        </r>
        <r>
          <rPr>
            <b/>
            <sz val="9"/>
            <color indexed="81"/>
            <rFont val="Tahoma"/>
            <family val="2"/>
          </rPr>
          <t>70 puntos o más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7 y 12 puntos</t>
        </r>
        <r>
          <rPr>
            <sz val="9"/>
            <color indexed="81"/>
            <rFont val="Tahoma"/>
            <family val="2"/>
          </rPr>
          <t xml:space="preserve"> para un</t>
        </r>
        <r>
          <rPr>
            <b/>
            <sz val="9"/>
            <color indexed="81"/>
            <rFont val="Tahoma"/>
            <family val="2"/>
          </rPr>
          <t xml:space="preserve"> rango etario 15 y más años.</t>
        </r>
      </text>
    </comment>
    <comment ref="B183" authorId="5" shapeId="0" xr:uid="{A0D911CC-B76E-4C18-B74C-52140751457E}">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"Mejora" </t>
        </r>
        <r>
          <rPr>
            <sz val="9"/>
            <color indexed="81"/>
            <rFont val="Tahoma"/>
            <family val="2"/>
          </rPr>
          <t xml:space="preserve">
</t>
        </r>
      </text>
    </comment>
    <comment ref="B184" authorId="5" shapeId="0" xr:uid="{96BFC80F-325E-42C1-9151-0B90E756095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xml:space="preserve"> en el campo </t>
        </r>
        <r>
          <rPr>
            <b/>
            <sz val="9"/>
            <color indexed="81"/>
            <rFont val="Tahoma"/>
            <family val="2"/>
          </rPr>
          <t>"Time Up and Go (Seg)"</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5" authorId="5" shapeId="0" xr:uid="{9C2C026B-57FA-431F-B301-3E15D271EC8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"Dismuye" </t>
        </r>
        <r>
          <rPr>
            <sz val="9"/>
            <color indexed="81"/>
            <rFont val="Tahoma"/>
            <family val="2"/>
          </rPr>
          <t xml:space="preserve">
</t>
        </r>
      </text>
    </comment>
    <comment ref="B186" authorId="5" shapeId="0" xr:uid="{5E176471-E72A-4944-B205-392A1470A03D}">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 xml:space="preserve">"Resultado" </t>
        </r>
        <r>
          <rPr>
            <sz val="9"/>
            <color indexed="81"/>
            <rFont val="Tahoma"/>
            <family val="2"/>
          </rPr>
          <t xml:space="preserve">se registre el valor </t>
        </r>
        <r>
          <rPr>
            <b/>
            <sz val="9"/>
            <color indexed="81"/>
            <rFont val="Tahoma"/>
            <family val="2"/>
          </rPr>
          <t xml:space="preserve">"Mejora" </t>
        </r>
        <r>
          <rPr>
            <sz val="9"/>
            <color indexed="81"/>
            <rFont val="Tahoma"/>
            <family val="2"/>
          </rPr>
          <t xml:space="preserve">
</t>
        </r>
      </text>
    </comment>
    <comment ref="B187" authorId="5" shapeId="0" xr:uid="{A3037600-F012-417F-A243-46EBFA30E6BC}">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8" authorId="5" shapeId="0" xr:uid="{32BF6F1A-2CBA-4775-A6E3-5709759EBB1B}">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"Disminuye"</t>
        </r>
        <r>
          <rPr>
            <sz val="9"/>
            <color indexed="81"/>
            <rFont val="Tahoma"/>
            <family val="2"/>
          </rPr>
          <t xml:space="preserve"> 
</t>
        </r>
      </text>
    </comment>
    <comment ref="A191" authorId="2" shapeId="0" xr:uid="{F3E6869C-2FE2-4CB1-B720-CC81CA869CE9}">
      <text>
        <r>
          <rPr>
            <b/>
            <sz val="9"/>
            <color indexed="81"/>
            <rFont val="Tahoma"/>
            <family val="2"/>
          </rPr>
          <t xml:space="preserve">No Disponible - No corresponde a registro en APS  -
</t>
        </r>
        <r>
          <rPr>
            <sz val="9"/>
            <color indexed="81"/>
            <rFont val="Tahoma"/>
            <family val="2"/>
          </rPr>
          <t xml:space="preserve">
</t>
        </r>
      </text>
    </comment>
    <comment ref="A203" authorId="2" shapeId="0" xr:uid="{F4DF3869-9B5D-4E7E-AA45-3D0ADCE39867}">
      <text>
        <r>
          <rPr>
            <b/>
            <sz val="9"/>
            <color indexed="81"/>
            <rFont val="Tahoma"/>
            <family val="2"/>
          </rPr>
          <t>Ref DEIS:</t>
        </r>
        <r>
          <rPr>
            <sz val="9"/>
            <color indexed="81"/>
            <rFont val="Tahoma"/>
            <family val="2"/>
          </rPr>
          <t xml:space="preserve">
</t>
        </r>
        <r>
          <rPr>
            <u/>
            <sz val="9"/>
            <color indexed="81"/>
            <rFont val="Tahoma"/>
            <family val="2"/>
          </rPr>
          <t>Cuidador(a) con Dependencia Severa con sobrecarga intensa:</t>
        </r>
        <r>
          <rPr>
            <sz val="9"/>
            <color indexed="81"/>
            <rFont val="Tahoma"/>
            <family val="2"/>
          </rPr>
          <t xml:space="preserve"> Cuidador/a, que a la aplicación de la 
EZA obtienen en la sumatoria del puntaje un número mayor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 xml:space="preserve"> lo siguiente:
- En campo "</t>
        </r>
        <r>
          <rPr>
            <b/>
            <sz val="9"/>
            <color indexed="81"/>
            <rFont val="Tahoma"/>
            <family val="2"/>
          </rPr>
          <t xml:space="preserve">Condicion del Paciente" , </t>
        </r>
        <r>
          <rPr>
            <sz val="9"/>
            <color indexed="81"/>
            <rFont val="Tahoma"/>
            <family val="2"/>
          </rPr>
          <t>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t>
        </r>
        <r>
          <rPr>
            <b/>
            <sz val="9"/>
            <color indexed="81"/>
            <rFont val="Tahoma"/>
            <family val="2"/>
          </rPr>
          <t xml:space="preserve"> mayor o igual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 </t>
        </r>
        <r>
          <rPr>
            <b/>
            <sz val="9"/>
            <color indexed="81"/>
            <rFont val="Tahoma"/>
            <family val="2"/>
          </rPr>
          <t xml:space="preserve">"Sobrecarga Intensa" </t>
        </r>
        <r>
          <rPr>
            <sz val="9"/>
            <color indexed="81"/>
            <rFont val="Tahoma"/>
            <family val="2"/>
          </rPr>
          <t xml:space="preserve">
*</t>
        </r>
        <r>
          <rPr>
            <i/>
            <sz val="9"/>
            <color indexed="81"/>
            <rFont val="Tahoma"/>
            <family val="2"/>
          </rPr>
          <t xml:space="preserve"> Solo el valor "Puntaje Total", se completa automáticamente al contestar la seccion de "Preguntas Versión Abreviada" </t>
        </r>
        <r>
          <rPr>
            <sz val="9"/>
            <color indexed="81"/>
            <rFont val="Tahoma"/>
            <family val="2"/>
          </rPr>
          <t xml:space="preserve">
</t>
        </r>
      </text>
    </comment>
    <comment ref="A204" authorId="2" shapeId="0" xr:uid="{E9C16A6C-A4A3-47B9-8248-AECE34E50AFC}">
      <text>
        <r>
          <rPr>
            <b/>
            <sz val="9"/>
            <color indexed="81"/>
            <rFont val="Tahoma"/>
            <family val="2"/>
          </rPr>
          <t>Ref DEIS:</t>
        </r>
        <r>
          <rPr>
            <sz val="9"/>
            <color indexed="81"/>
            <rFont val="Tahoma"/>
            <family val="2"/>
          </rPr>
          <t xml:space="preserve">
</t>
        </r>
        <r>
          <rPr>
            <u/>
            <sz val="9"/>
            <color indexed="81"/>
            <rFont val="Tahoma"/>
            <family val="2"/>
          </rPr>
          <t xml:space="preserve">Cuidador(a) con Dependencia Severa sin sobrecarga intensa: </t>
        </r>
        <r>
          <rPr>
            <sz val="9"/>
            <color indexed="81"/>
            <rFont val="Tahoma"/>
            <family val="2"/>
          </rPr>
          <t xml:space="preserve">Cuidador/a, que a la aplicación de la EZA obtienen en la sumatoria del puntaje un número menor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t>
        </r>
        <r>
          <rPr>
            <b/>
            <sz val="9"/>
            <color indexed="81"/>
            <rFont val="Tahoma"/>
            <family val="2"/>
          </rPr>
          <t xml:space="preserve"> "Zarit Abreviado" </t>
        </r>
        <r>
          <rPr>
            <sz val="9"/>
            <color indexed="81"/>
            <rFont val="Tahoma"/>
            <family val="2"/>
          </rPr>
          <t xml:space="preserve">lo siguiente:
- En campo </t>
        </r>
        <r>
          <rPr>
            <b/>
            <sz val="9"/>
            <color indexed="81"/>
            <rFont val="Tahoma"/>
            <family val="2"/>
          </rPr>
          <t>"Condicion del Paciente"</t>
        </r>
        <r>
          <rPr>
            <sz val="9"/>
            <color indexed="81"/>
            <rFont val="Tahoma"/>
            <family val="2"/>
          </rPr>
          <t xml:space="preserve">, 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 </t>
        </r>
        <r>
          <rPr>
            <b/>
            <sz val="9"/>
            <color indexed="81"/>
            <rFont val="Tahoma"/>
            <family val="2"/>
          </rPr>
          <t xml:space="preserve">menor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t>
        </r>
        <r>
          <rPr>
            <b/>
            <sz val="9"/>
            <color indexed="81"/>
            <rFont val="Tahoma"/>
            <family val="2"/>
          </rPr>
          <t xml:space="preserve"> "Ausencia de Sobrecarga" 
</t>
        </r>
        <r>
          <rPr>
            <i/>
            <sz val="9"/>
            <color indexed="81"/>
            <rFont val="Tahoma"/>
            <family val="2"/>
          </rPr>
          <t>* Solo el valor "Puntaje Total", se completa automáticamente al contestar la seccion de "Preguntas Versión Abreviada"</t>
        </r>
      </text>
    </comment>
    <comment ref="A205" authorId="2" shapeId="0" xr:uid="{25AE5334-A5B1-4C1D-9258-7245090C849F}">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"Zarit Abreviado" </t>
        </r>
        <r>
          <rPr>
            <sz val="9"/>
            <color indexed="81"/>
            <rFont val="Tahoma"/>
            <family val="2"/>
          </rPr>
          <t xml:space="preserve">lo siguiente:
- En campo </t>
        </r>
        <r>
          <rPr>
            <b/>
            <sz val="9"/>
            <color indexed="81"/>
            <rFont val="Tahoma"/>
            <family val="2"/>
          </rPr>
          <t>"Condicion del Paciente"</t>
        </r>
        <r>
          <rPr>
            <sz val="9"/>
            <color indexed="81"/>
            <rFont val="Tahoma"/>
            <family val="2"/>
          </rPr>
          <t xml:space="preserve">, tenga el valor </t>
        </r>
        <r>
          <rPr>
            <b/>
            <sz val="9"/>
            <color indexed="81"/>
            <rFont val="Tahoma"/>
            <family val="2"/>
          </rPr>
          <t>"Paciente NANEAS"</t>
        </r>
        <r>
          <rPr>
            <sz val="9"/>
            <color indexed="81"/>
            <rFont val="Tahoma"/>
            <family val="2"/>
          </rPr>
          <t xml:space="preserve">
- En campo </t>
        </r>
        <r>
          <rPr>
            <b/>
            <sz val="9"/>
            <color indexed="81"/>
            <rFont val="Tahoma"/>
            <family val="2"/>
          </rPr>
          <t>"Puntaje Total"</t>
        </r>
        <r>
          <rPr>
            <sz val="9"/>
            <color indexed="81"/>
            <rFont val="Tahoma"/>
            <family val="2"/>
          </rPr>
          <t xml:space="preserve"> sea un numero </t>
        </r>
        <r>
          <rPr>
            <b/>
            <sz val="9"/>
            <color indexed="81"/>
            <rFont val="Tahoma"/>
            <family val="2"/>
          </rPr>
          <t xml:space="preserve">mayor o igual a 17 puntos
- </t>
        </r>
        <r>
          <rPr>
            <sz val="9"/>
            <color indexed="81"/>
            <rFont val="Tahoma"/>
            <family val="2"/>
          </rPr>
          <t>En campo</t>
        </r>
        <r>
          <rPr>
            <b/>
            <sz val="9"/>
            <color indexed="81"/>
            <rFont val="Tahoma"/>
            <family val="2"/>
          </rPr>
          <t xml:space="preserve"> "Estado de sobrecarga" </t>
        </r>
        <r>
          <rPr>
            <sz val="9"/>
            <color indexed="81"/>
            <rFont val="Tahoma"/>
            <family val="2"/>
          </rPr>
          <t xml:space="preserve">tenga el valor </t>
        </r>
        <r>
          <rPr>
            <b/>
            <sz val="9"/>
            <color indexed="81"/>
            <rFont val="Tahoma"/>
            <family val="2"/>
          </rPr>
          <t xml:space="preserve">"Sobrecarga Intensa" </t>
        </r>
        <r>
          <rPr>
            <sz val="9"/>
            <color indexed="81"/>
            <rFont val="Tahoma"/>
            <family val="2"/>
          </rPr>
          <t xml:space="preserve">
</t>
        </r>
        <r>
          <rPr>
            <i/>
            <sz val="9"/>
            <color indexed="81"/>
            <rFont val="Tahoma"/>
            <family val="2"/>
          </rPr>
          <t>* Solo el valor "Puntaje Total", se completa automáticamente al contestar la seccion de "Preguntas Versión Abreviada"</t>
        </r>
      </text>
    </comment>
    <comment ref="A206" authorId="2" shapeId="0" xr:uid="{C355B9F9-53B1-4E2C-8C2C-6D06539193F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lo siguiente:</t>
        </r>
        <r>
          <rPr>
            <b/>
            <sz val="9"/>
            <color indexed="81"/>
            <rFont val="Tahoma"/>
            <family val="2"/>
          </rPr>
          <t xml:space="preserve">
- </t>
        </r>
        <r>
          <rPr>
            <sz val="9"/>
            <color indexed="81"/>
            <rFont val="Tahoma"/>
            <family val="2"/>
          </rPr>
          <t>En campo</t>
        </r>
        <r>
          <rPr>
            <b/>
            <sz val="9"/>
            <color indexed="81"/>
            <rFont val="Tahoma"/>
            <family val="2"/>
          </rPr>
          <t xml:space="preserve"> "Condicion del Paciente"</t>
        </r>
        <r>
          <rPr>
            <sz val="9"/>
            <color indexed="81"/>
            <rFont val="Tahoma"/>
            <family val="2"/>
          </rPr>
          <t>, tenga el valor</t>
        </r>
        <r>
          <rPr>
            <b/>
            <sz val="9"/>
            <color indexed="81"/>
            <rFont val="Tahoma"/>
            <family val="2"/>
          </rPr>
          <t xml:space="preserve"> "Paciente NANEAS"
- </t>
        </r>
        <r>
          <rPr>
            <sz val="9"/>
            <color indexed="81"/>
            <rFont val="Tahoma"/>
            <family val="2"/>
          </rPr>
          <t>En campo</t>
        </r>
        <r>
          <rPr>
            <b/>
            <sz val="9"/>
            <color indexed="81"/>
            <rFont val="Tahoma"/>
            <family val="2"/>
          </rPr>
          <t xml:space="preserve"> "Puntaje Total"</t>
        </r>
        <r>
          <rPr>
            <sz val="9"/>
            <color indexed="81"/>
            <rFont val="Tahoma"/>
            <family val="2"/>
          </rPr>
          <t xml:space="preserve"> sea un numero</t>
        </r>
        <r>
          <rPr>
            <b/>
            <sz val="9"/>
            <color indexed="81"/>
            <rFont val="Tahoma"/>
            <family val="2"/>
          </rPr>
          <t xml:space="preserve"> menor a 17 puntos.
- </t>
        </r>
        <r>
          <rPr>
            <sz val="9"/>
            <color indexed="81"/>
            <rFont val="Tahoma"/>
            <family val="2"/>
          </rPr>
          <t xml:space="preserve">En </t>
        </r>
        <r>
          <rPr>
            <sz val="9"/>
            <color indexed="81"/>
            <rFont val="Tahoma"/>
            <family val="2"/>
          </rPr>
          <t xml:space="preserve">campo </t>
        </r>
        <r>
          <rPr>
            <b/>
            <sz val="9"/>
            <color indexed="81"/>
            <rFont val="Tahoma"/>
            <family val="2"/>
          </rPr>
          <t>"Estado de sobrecarga"</t>
        </r>
        <r>
          <rPr>
            <sz val="9"/>
            <color indexed="81"/>
            <rFont val="Tahoma"/>
            <family val="2"/>
          </rPr>
          <t xml:space="preserve"> tenga el valor </t>
        </r>
        <r>
          <rPr>
            <b/>
            <sz val="9"/>
            <color indexed="81"/>
            <rFont val="Tahoma"/>
            <family val="2"/>
          </rPr>
          <t>"Ausencia de Sobrecarga"</t>
        </r>
        <r>
          <rPr>
            <sz val="9"/>
            <color indexed="81"/>
            <rFont val="Tahoma"/>
            <family val="2"/>
          </rPr>
          <t xml:space="preserve"> 
</t>
        </r>
        <r>
          <rPr>
            <i/>
            <sz val="9"/>
            <color indexed="81"/>
            <rFont val="Tahoma"/>
            <family val="2"/>
          </rPr>
          <t>* Solo el valor "Puntaje Total", se completa automáticamente al contestar la seccion de "Preguntas Versión Abreviada"</t>
        </r>
        <r>
          <rPr>
            <sz val="9"/>
            <color indexed="81"/>
            <rFont val="Tahoma"/>
            <family val="2"/>
          </rPr>
          <t xml:space="preserve">
</t>
        </r>
      </text>
    </comment>
    <comment ref="A207" authorId="2" shapeId="0" xr:uid="{754B4F3A-BF40-49B2-A9DF-8AE2E87CFC15}">
      <text>
        <r>
          <rPr>
            <u/>
            <sz val="9"/>
            <color indexed="81"/>
            <rFont val="Tahoma"/>
            <family val="2"/>
          </rPr>
          <t>Total Cuidadores Evaluados con instrumento Zarit:</t>
        </r>
        <r>
          <rPr>
            <sz val="9"/>
            <color indexed="81"/>
            <rFont val="Tahoma"/>
            <family val="2"/>
          </rPr>
          <t xml:space="preserve"> Este número corresponde a la sumatoria de cuidadores con sobrecarga intensa y cuidadores sin sobrecarga intensa.
</t>
        </r>
      </text>
    </comment>
    <comment ref="AD209" authorId="6" shapeId="0" xr:uid="{3B1CFD1D-B05B-40B8-B4AF-3F6C86F39F8C}">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F209" authorId="6" shapeId="0" xr:uid="{18B5D226-1187-48A8-874D-052D25836D9B}">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H209" authorId="2" shapeId="0" xr:uid="{41A47C51-47DE-4A8B-A4D5-0889551B286B}">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I209" authorId="2" shapeId="0" xr:uid="{E81DA5E7-2A69-41A5-9AAE-DE70D3F970FE}">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B212" authorId="3" shapeId="0" xr:uid="{772295CF-E5B6-4FC7-AEFC-903845001E6F}">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t>
        </r>
        <r>
          <rPr>
            <b/>
            <sz val="9"/>
            <color indexed="81"/>
            <rFont val="Tahoma"/>
            <family val="2"/>
          </rPr>
          <t xml:space="preserve"> 
</t>
        </r>
        <r>
          <rPr>
            <sz val="9"/>
            <color indexed="81"/>
            <rFont val="Tahoma"/>
            <family val="2"/>
          </rPr>
          <t>Y tenga en el campo</t>
        </r>
        <r>
          <rPr>
            <b/>
            <sz val="9"/>
            <color indexed="81"/>
            <rFont val="Tahoma"/>
            <family val="2"/>
          </rPr>
          <t xml:space="preserve"> "Resultado Evaluacion de Riesgo" - "Bajo Riesgo" </t>
        </r>
        <r>
          <rPr>
            <sz val="9"/>
            <color indexed="81"/>
            <rFont val="Tahoma"/>
            <family val="2"/>
          </rPr>
          <t xml:space="preserve">
</t>
        </r>
      </text>
    </comment>
    <comment ref="B213" authorId="3" shapeId="0" xr:uid="{55605BF6-E3B8-4DF9-8891-27F810BE207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 
Y tenga en el campo</t>
        </r>
        <r>
          <rPr>
            <b/>
            <sz val="9"/>
            <color indexed="81"/>
            <rFont val="Tahoma"/>
            <family val="2"/>
          </rPr>
          <t xml:space="preserve"> "Resultado Evaluacion de Riesgo" - "Bajo Riesgo" </t>
        </r>
        <r>
          <rPr>
            <sz val="9"/>
            <color indexed="81"/>
            <rFont val="Tahoma"/>
            <family val="2"/>
          </rPr>
          <t xml:space="preserve">
</t>
        </r>
      </text>
    </comment>
    <comment ref="P216" authorId="2" shapeId="0" xr:uid="{13B5806F-6147-4CE2-9AE0-242708C948BF}">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R216" authorId="2" shapeId="0" xr:uid="{4E74215A-B237-4EF7-B249-26A32D7BCC69}">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text>
    </comment>
    <comment ref="T217" authorId="2" shapeId="0" xr:uid="{A32BE8FA-CA99-4693-B50E-731D94DF0ED0}">
      <text>
        <r>
          <rPr>
            <sz val="9"/>
            <color indexed="81"/>
            <rFont val="Tahoma"/>
            <family val="2"/>
          </rPr>
          <t xml:space="preserve">Este dato aparecerá  luego de que la atención registrada en Módulo de Box/Pacientes citados, se registre la actividad: 
- </t>
        </r>
        <r>
          <rPr>
            <b/>
            <sz val="9"/>
            <color indexed="81"/>
            <rFont val="Tahoma"/>
            <family val="2"/>
          </rPr>
          <t>Riesgo Psicosocial - Derivacion Riesgo</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algún dato 
</t>
        </r>
      </text>
    </comment>
    <comment ref="U217" authorId="2" shapeId="0" xr:uid="{388CEA65-C9C5-49F4-AB7A-3E312CD70652}">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equipos de cabecera </t>
        </r>
        <r>
          <rPr>
            <sz val="9"/>
            <color indexed="81"/>
            <rFont val="Tahoma"/>
            <family val="2"/>
          </rPr>
          <t xml:space="preserve">
</t>
        </r>
        <r>
          <rPr>
            <b/>
            <sz val="9"/>
            <color indexed="81"/>
            <rFont val="Tahoma"/>
            <family val="2"/>
          </rPr>
          <t>Y</t>
        </r>
        <r>
          <rPr>
            <sz val="9"/>
            <color indexed="81"/>
            <rFont val="Tahoma"/>
            <family val="2"/>
          </rPr>
          <t xml:space="preserve">
El Formulario Clínico:</t>
        </r>
        <r>
          <rPr>
            <b/>
            <sz val="9"/>
            <color indexed="81"/>
            <rFont val="Tahoma"/>
            <family val="2"/>
          </rPr>
          <t xml:space="preserve"> "Pauta de deteccion de riesgo Biopsicosocial (PRB) para ingreso de modalidades de apoyo al desarrollo Infantil" </t>
        </r>
        <r>
          <rPr>
            <sz val="9"/>
            <color indexed="81"/>
            <rFont val="Tahoma"/>
            <family val="2"/>
          </rPr>
          <t>contenga algun dato.</t>
        </r>
        <r>
          <rPr>
            <b/>
            <sz val="9"/>
            <color indexed="81"/>
            <rFont val="Tahoma"/>
            <family val="2"/>
          </rPr>
          <t xml:space="preserve">
</t>
        </r>
        <r>
          <rPr>
            <sz val="9"/>
            <color indexed="81"/>
            <rFont val="Tahoma"/>
            <family val="2"/>
          </rPr>
          <t xml:space="preserve">
</t>
        </r>
      </text>
    </comment>
    <comment ref="V217" authorId="2" shapeId="0" xr:uid="{2E6BDA3C-2FCE-487B-A789-54FE29FD94BE}">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MADI 0-4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algun dato.
</t>
        </r>
      </text>
    </comment>
    <comment ref="W217" authorId="2" shapeId="0" xr:uid="{97453826-1EE2-4371-96D8-9511D37DBACB}">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Salud Mental 5- 9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 xml:space="preserve">contenga algun dato.
</t>
        </r>
      </text>
    </comment>
    <comment ref="A219" authorId="2" shapeId="0" xr:uid="{31511091-C2FB-46E2-AB9F-19D95331FFA8}">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Se contabilizará la cantidad de formularios aplicados y se clasificarán por Sexo y Rango etareo.</t>
        </r>
      </text>
    </comment>
    <comment ref="E221" authorId="2" shapeId="0" xr:uid="{728B13B3-9E78-4DFC-87B5-574A5A31E7A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F221" authorId="2" shapeId="0" xr:uid="{F8DF809F-9880-4A4C-BDD7-DC1C9D82AB04}">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A223" authorId="2" shapeId="0" xr:uid="{1EF6F333-B57D-4A73-9D65-B41AC4FAFC24}">
      <text>
        <r>
          <rPr>
            <sz val="9"/>
            <color indexed="81"/>
            <rFont val="Tahoma"/>
            <family val="2"/>
          </rPr>
          <t>Se contabilizará en RAYEN:</t>
        </r>
        <r>
          <rPr>
            <b/>
            <sz val="9"/>
            <color indexed="81"/>
            <rFont val="Tahoma"/>
            <family val="2"/>
          </rPr>
          <t xml:space="preserve">
</t>
        </r>
        <r>
          <rPr>
            <sz val="9"/>
            <color indexed="81"/>
            <rFont val="Tahoma"/>
            <family val="2"/>
          </rPr>
          <t>- Para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se considerará los resultados de esta aplicacion realizadas ya en la Primera Evaluacion y Reevaluacion (según edad y sexo correspondiente a Seccion A.2)</t>
        </r>
        <r>
          <rPr>
            <b/>
            <sz val="9"/>
            <color indexed="81"/>
            <rFont val="Tahoma"/>
            <family val="2"/>
          </rPr>
          <t xml:space="preserve">
</t>
        </r>
        <r>
          <rPr>
            <sz val="9"/>
            <color indexed="81"/>
            <rFont val="Tahoma"/>
            <family val="2"/>
          </rPr>
          <t xml:space="preserve">
</t>
        </r>
      </text>
    </comment>
    <comment ref="A224" authorId="2" shapeId="0" xr:uid="{5C4239ED-0EED-49A4-AE2F-D74EA8F1881E}">
      <text>
        <r>
          <rPr>
            <sz val="9"/>
            <color indexed="81"/>
            <rFont val="Tahoma"/>
            <family val="2"/>
          </rPr>
          <t xml:space="preserve">Se contabilizará en RAYEN: 
-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 xml:space="preserve">NO </t>
        </r>
        <r>
          <rPr>
            <sz val="9"/>
            <color indexed="81"/>
            <rFont val="Tahoma"/>
            <family val="2"/>
          </rPr>
          <t xml:space="preserve">cuenten con Resultado </t>
        </r>
        <r>
          <rPr>
            <b/>
            <sz val="9"/>
            <color indexed="81"/>
            <rFont val="Tahoma"/>
            <family val="2"/>
          </rPr>
          <t>"Normal"</t>
        </r>
        <r>
          <rPr>
            <sz val="9"/>
            <color indexed="81"/>
            <rFont val="Tahoma"/>
            <family val="2"/>
          </rPr>
          <t xml:space="preserve">
</t>
        </r>
      </text>
    </comment>
    <comment ref="A225" authorId="2" shapeId="0" xr:uid="{AE603A3E-AACF-4C8C-BF89-7B66D7FE6A6C}">
      <text>
        <r>
          <rPr>
            <sz val="9"/>
            <color indexed="81"/>
            <rFont val="Tahoma"/>
            <family val="2"/>
          </rPr>
          <t>Se contabilizará en RAYEN:</t>
        </r>
        <r>
          <rPr>
            <b/>
            <sz val="9"/>
            <color indexed="81"/>
            <rFont val="Tahoma"/>
            <family val="2"/>
          </rPr>
          <t xml:space="preserve">
</t>
        </r>
        <r>
          <rPr>
            <sz val="9"/>
            <color indexed="81"/>
            <rFont val="Tahoma"/>
            <family val="2"/>
          </rPr>
          <t xml:space="preserve"> - Atenciones cuyo registros, cuenten con el Formulario Clinico </t>
        </r>
        <r>
          <rPr>
            <b/>
            <sz val="9"/>
            <color indexed="81"/>
            <rFont val="Tahoma"/>
            <family val="2"/>
          </rPr>
          <t>"Cuestionario M-CHAT"</t>
        </r>
        <r>
          <rPr>
            <sz val="9"/>
            <color indexed="81"/>
            <rFont val="Tahoma"/>
            <family val="2"/>
          </rPr>
          <t xml:space="preserve"> </t>
        </r>
        <r>
          <rPr>
            <b/>
            <sz val="9"/>
            <color indexed="81"/>
            <rFont val="Tahoma"/>
            <family val="2"/>
          </rPr>
          <t>aplicado</t>
        </r>
        <r>
          <rPr>
            <sz val="9"/>
            <color indexed="81"/>
            <rFont val="Tahoma"/>
            <family val="2"/>
          </rPr>
          <t xml:space="preserve"> con un valor en el campo </t>
        </r>
        <r>
          <rPr>
            <b/>
            <sz val="9"/>
            <color indexed="81"/>
            <rFont val="Tahoma"/>
            <family val="2"/>
          </rPr>
          <t xml:space="preserve">"resultado" , </t>
        </r>
        <r>
          <rPr>
            <sz val="9"/>
            <color indexed="81"/>
            <rFont val="Tahoma"/>
            <family val="2"/>
          </rPr>
          <t xml:space="preserve">a usuarios entre los </t>
        </r>
        <r>
          <rPr>
            <b/>
            <sz val="9"/>
            <color indexed="81"/>
            <rFont val="Tahoma"/>
            <family val="2"/>
          </rPr>
          <t>16 y 30 meses de edad</t>
        </r>
        <r>
          <rPr>
            <sz val="9"/>
            <color indexed="81"/>
            <rFont val="Tahoma"/>
            <family val="2"/>
          </rPr>
          <t xml:space="preserve">.
</t>
        </r>
        <r>
          <rPr>
            <u/>
            <sz val="9"/>
            <color indexed="81"/>
            <rFont val="Tahoma"/>
            <family val="2"/>
          </rPr>
          <t>Definicion Conceptual Manual DEIS:</t>
        </r>
        <r>
          <rPr>
            <sz val="9"/>
            <color indexed="81"/>
            <rFont val="Tahoma"/>
            <family val="2"/>
          </rPr>
          <t xml:space="preserve">
- Se registra el número de pesquisas de niños y niñas con sospecha de Espectro Autista (factores de riesgo o señales de alerta), en otros controles o consultas de salud entre los 16 y 30 meses de edad, diferentes al CSI de los 18 meses</t>
        </r>
      </text>
    </comment>
    <comment ref="B226" authorId="2" shapeId="0" xr:uid="{5DC585DD-C4A7-431A-9029-13D82ABB784D}">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"Bajo Riesgo (Negativo para TEA)"
</t>
        </r>
        <r>
          <rPr>
            <u/>
            <sz val="9"/>
            <color indexed="81"/>
            <rFont val="Tahoma"/>
            <family val="2"/>
          </rPr>
          <t>Definicion Conceptual Manual DEIS:</t>
        </r>
        <r>
          <rPr>
            <sz val="9"/>
            <color indexed="81"/>
            <rFont val="Tahoma"/>
            <family val="2"/>
          </rPr>
          <t xml:space="preserve">
 - Puntaje entre 0 y 2: riesgo bajo, se debe continuar con controles de salud habitual
</t>
        </r>
      </text>
    </comment>
    <comment ref="B227" authorId="2" shapeId="0" xr:uid="{55656B7B-9759-4302-ABDE-357535A8E1B4}">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Medio (Positivo para TEA)"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28" authorId="2" shapeId="0" xr:uid="{D6363099-3BCB-46A8-A93B-A41BEB470A85}">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29" authorId="2" shapeId="0" xr:uid="{ACD20F7E-CAF7-48F9-A9CD-60B32123B75C}">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sz val="9"/>
            <color indexed="81"/>
            <rFont val="Tahoma"/>
            <family val="2"/>
          </rPr>
          <t>y el registro de</t>
        </r>
        <r>
          <rPr>
            <b/>
            <sz val="9"/>
            <color indexed="81"/>
            <rFont val="Tahoma"/>
            <family val="2"/>
          </rPr>
          <t xml:space="preserve"> Actividad: "Riesgo Alto con derivacion a especialista"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30" authorId="2" shapeId="0" xr:uid="{09D80E38-673F-4C33-979E-3EFC4D2FEB85}">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más la aplicacion del</t>
        </r>
        <r>
          <rPr>
            <b/>
            <sz val="9"/>
            <color indexed="81"/>
            <rFont val="Tahoma"/>
            <family val="2"/>
          </rPr>
          <t xml:space="preserve"> </t>
        </r>
        <r>
          <rPr>
            <sz val="9"/>
            <color indexed="81"/>
            <rFont val="Tahoma"/>
            <family val="2"/>
          </rPr>
          <t xml:space="preserve">Formulario Clinico </t>
        </r>
        <r>
          <rPr>
            <b/>
            <sz val="9"/>
            <color indexed="81"/>
            <rFont val="Tahoma"/>
            <family val="2"/>
          </rPr>
          <t>"Entrevista de Seguimiento M-CHAT -R/F"</t>
        </r>
        <r>
          <rPr>
            <sz val="9"/>
            <color indexed="81"/>
            <rFont val="Tahoma"/>
            <family val="2"/>
          </rPr>
          <t xml:space="preserve"> </t>
        </r>
        <r>
          <rPr>
            <b/>
            <sz val="9"/>
            <color indexed="81"/>
            <rFont val="Tahoma"/>
            <family val="2"/>
          </rPr>
          <t xml:space="preserve">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31" authorId="2" shapeId="0" xr:uid="{58C612D6-EF37-4790-8E9E-D61A65BA2B06}">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&lt;2 NO DERIVAR" (Excepto si alta sospecha clinica"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32" authorId="2" shapeId="0" xr:uid="{279CDE7F-FD50-4AD2-B61E-38548681D21A}">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de 2 o mas "Derivar"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C237" authorId="3" shapeId="0" xr:uid="{EC5B939D-2208-479E-A8B8-B0A8A4C44EAB}">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 xml:space="preserve">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Ingreso
</t>
        </r>
      </text>
    </comment>
    <comment ref="D237" authorId="3" shapeId="0" xr:uid="{18D86364-756D-43E5-993E-91C9E457A7D1}">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t>
        </r>
        <r>
          <rPr>
            <sz val="9"/>
            <color indexed="81"/>
            <rFont val="Tahoma"/>
            <family val="2"/>
          </rPr>
          <t xml:space="preserve"> debe registrar el valor </t>
        </r>
        <r>
          <rPr>
            <b/>
            <sz val="9"/>
            <color indexed="81"/>
            <rFont val="Tahoma"/>
            <family val="2"/>
          </rPr>
          <t>Control 
y</t>
        </r>
        <r>
          <rPr>
            <sz val="9"/>
            <color indexed="81"/>
            <rFont val="Tahoma"/>
            <family val="2"/>
          </rPr>
          <t xml:space="preserve">
En el campo</t>
        </r>
        <r>
          <rPr>
            <b/>
            <sz val="9"/>
            <color indexed="81"/>
            <rFont val="Tahoma"/>
            <family val="2"/>
          </rPr>
          <t xml:space="preserve"> Terapia Hormonal de la Menopausia (THM) </t>
        </r>
        <r>
          <rPr>
            <sz val="9"/>
            <color indexed="81"/>
            <rFont val="Tahoma"/>
            <family val="2"/>
          </rPr>
          <t>debe registrar el</t>
        </r>
        <r>
          <rPr>
            <b/>
            <sz val="9"/>
            <color indexed="81"/>
            <rFont val="Tahoma"/>
            <family val="2"/>
          </rPr>
          <t xml:space="preserve"> </t>
        </r>
        <r>
          <rPr>
            <sz val="9"/>
            <color indexed="81"/>
            <rFont val="Tahoma"/>
            <family val="2"/>
          </rPr>
          <t>valor</t>
        </r>
        <r>
          <rPr>
            <b/>
            <sz val="9"/>
            <color indexed="81"/>
            <rFont val="Tahoma"/>
            <family val="2"/>
          </rPr>
          <t xml:space="preserve"> "NO"</t>
        </r>
        <r>
          <rPr>
            <sz val="9"/>
            <color indexed="81"/>
            <rFont val="Tahoma"/>
            <family val="2"/>
          </rPr>
          <t xml:space="preserve">
</t>
        </r>
      </text>
    </comment>
    <comment ref="E237" authorId="3" shapeId="0" xr:uid="{B5907468-78A2-43E2-B910-9091450BCBAA}">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 xml:space="preserve">en el campo </t>
        </r>
        <r>
          <rPr>
            <b/>
            <sz val="9"/>
            <color indexed="81"/>
            <rFont val="Tahoma"/>
            <family val="2"/>
          </rPr>
          <t xml:space="preserve">Motivo </t>
        </r>
        <r>
          <rPr>
            <sz val="9"/>
            <color indexed="81"/>
            <rFont val="Tahoma"/>
            <family val="2"/>
          </rPr>
          <t xml:space="preserve">debe registrar el valor </t>
        </r>
        <r>
          <rPr>
            <b/>
            <sz val="9"/>
            <color indexed="81"/>
            <rFont val="Tahoma"/>
            <family val="2"/>
          </rPr>
          <t xml:space="preserve">Control
Y
</t>
        </r>
        <r>
          <rPr>
            <sz val="9"/>
            <color indexed="81"/>
            <rFont val="Tahoma"/>
            <family val="2"/>
          </rPr>
          <t>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"SI"</t>
        </r>
        <r>
          <rPr>
            <sz val="9"/>
            <color indexed="81"/>
            <rFont val="Tahoma"/>
            <family val="2"/>
          </rPr>
          <t xml:space="preserve">
</t>
        </r>
      </text>
    </comment>
    <comment ref="C238" authorId="3" shapeId="0" xr:uid="{DD2435C6-F69A-406A-85BB-E46A06A2D066}">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Ingreso
</t>
        </r>
        <r>
          <rPr>
            <b/>
            <sz val="9"/>
            <color indexed="81"/>
            <rFont val="Tahoma"/>
            <family val="2"/>
          </rPr>
          <t xml:space="preserve">
Y
- </t>
        </r>
        <r>
          <rPr>
            <sz val="9"/>
            <color indexed="81"/>
            <rFont val="Tahoma"/>
            <family val="2"/>
          </rPr>
          <t>que</t>
        </r>
        <r>
          <rPr>
            <b/>
            <sz val="9"/>
            <color indexed="81"/>
            <rFont val="Tahoma"/>
            <family val="2"/>
          </rPr>
          <t xml:space="preserve"> </t>
        </r>
        <r>
          <rPr>
            <sz val="9"/>
            <color indexed="81"/>
            <rFont val="Tahoma"/>
            <family val="2"/>
          </rPr>
          <t xml:space="preserve">el </t>
        </r>
        <r>
          <rPr>
            <b/>
            <sz val="9"/>
            <color indexed="81"/>
            <rFont val="Tahoma"/>
            <family val="2"/>
          </rPr>
          <t>Resultado</t>
        </r>
        <r>
          <rPr>
            <sz val="9"/>
            <color indexed="81"/>
            <rFont val="Tahoma"/>
            <family val="2"/>
          </rPr>
          <t xml:space="preserve"> sea de </t>
        </r>
        <r>
          <rPr>
            <b/>
            <sz val="9"/>
            <color indexed="81"/>
            <rFont val="Tahoma"/>
            <family val="2"/>
          </rPr>
          <t>15 o más</t>
        </r>
        <r>
          <rPr>
            <sz val="9"/>
            <color indexed="81"/>
            <rFont val="Tahoma"/>
            <family val="2"/>
          </rPr>
          <t xml:space="preserve"> puntos en el puntaje total (MRS)</t>
        </r>
        <r>
          <rPr>
            <b/>
            <sz val="9"/>
            <color indexed="81"/>
            <rFont val="Tahoma"/>
            <family val="2"/>
          </rPr>
          <t xml:space="preserve">
</t>
        </r>
        <r>
          <rPr>
            <sz val="9"/>
            <color indexed="81"/>
            <rFont val="Tahoma"/>
            <family val="2"/>
          </rPr>
          <t xml:space="preserve">
</t>
        </r>
      </text>
    </comment>
    <comment ref="D238" authorId="3" shapeId="0" xr:uid="{7ADE9B67-EFC8-4E1D-AB46-A5893E1D960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Control,</t>
        </r>
        <r>
          <rPr>
            <sz val="9"/>
            <color indexed="81"/>
            <rFont val="Tahoma"/>
            <family val="2"/>
          </rPr>
          <t xml:space="preserve"> 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
Y
</t>
        </r>
        <r>
          <rPr>
            <sz val="9"/>
            <color indexed="81"/>
            <rFont val="Tahoma"/>
            <family val="2"/>
          </rPr>
          <t xml:space="preserve">Además que el </t>
        </r>
        <r>
          <rPr>
            <b/>
            <sz val="9"/>
            <color indexed="81"/>
            <rFont val="Tahoma"/>
            <family val="2"/>
          </rPr>
          <t>Resultado</t>
        </r>
        <r>
          <rPr>
            <sz val="9"/>
            <color indexed="81"/>
            <rFont val="Tahoma"/>
            <family val="2"/>
          </rPr>
          <t xml:space="preserve"> sea de </t>
        </r>
        <r>
          <rPr>
            <b/>
            <sz val="9"/>
            <color indexed="81"/>
            <rFont val="Tahoma"/>
            <family val="2"/>
          </rPr>
          <t xml:space="preserve">15 o más </t>
        </r>
        <r>
          <rPr>
            <sz val="9"/>
            <color indexed="81"/>
            <rFont val="Tahoma"/>
            <family val="2"/>
          </rPr>
          <t xml:space="preserve">puntos en el puntaje total (MRS)
</t>
        </r>
      </text>
    </comment>
    <comment ref="E238" authorId="3" shapeId="0" xr:uid="{3B9AE68B-AB41-4AC3-A110-D7D724F2708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
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t>
        </r>
        <r>
          <rPr>
            <b/>
            <sz val="9"/>
            <color indexed="81"/>
            <rFont val="Tahoma"/>
            <family val="2"/>
          </rPr>
          <t xml:space="preserve"> "SI"
Y
</t>
        </r>
        <r>
          <rPr>
            <sz val="9"/>
            <color indexed="81"/>
            <rFont val="Tahoma"/>
            <family val="2"/>
          </rPr>
          <t>Además que el</t>
        </r>
        <r>
          <rPr>
            <b/>
            <sz val="9"/>
            <color indexed="81"/>
            <rFont val="Tahoma"/>
            <family val="2"/>
          </rPr>
          <t xml:space="preserve"> Resultado</t>
        </r>
        <r>
          <rPr>
            <sz val="9"/>
            <color indexed="81"/>
            <rFont val="Tahoma"/>
            <family val="2"/>
          </rPr>
          <t xml:space="preserve"> sea de</t>
        </r>
        <r>
          <rPr>
            <b/>
            <sz val="9"/>
            <color indexed="81"/>
            <rFont val="Tahoma"/>
            <family val="2"/>
          </rPr>
          <t xml:space="preserve"> 15 o más </t>
        </r>
        <r>
          <rPr>
            <sz val="9"/>
            <color indexed="81"/>
            <rFont val="Tahoma"/>
            <family val="2"/>
          </rPr>
          <t xml:space="preserve">puntos en el puntaje total (MRS)
</t>
        </r>
      </text>
    </comment>
    <comment ref="C239" authorId="3" shapeId="0" xr:uid="{859F645D-EFC4-4139-8493-E2FF934D943C}">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D239" authorId="3" shapeId="0" xr:uid="{8BCA8D60-619C-446C-B1ED-BCB37689D897}">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 xml:space="preserve">Control, </t>
        </r>
        <r>
          <rPr>
            <sz val="9"/>
            <color indexed="81"/>
            <rFont val="Tahoma"/>
            <family val="2"/>
          </rPr>
          <t xml:space="preserve">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 xml:space="preserve">la suma de puntos obtenidos en las preguntas 1 a la 4 iguala o supera los 8 puntos.
</t>
        </r>
        <r>
          <rPr>
            <b/>
            <sz val="9"/>
            <color indexed="81"/>
            <rFont val="Tahoma"/>
            <family val="2"/>
          </rPr>
          <t xml:space="preserve">
</t>
        </r>
      </text>
    </comment>
    <comment ref="E239" authorId="3" shapeId="0" xr:uid="{A21DF0D0-253E-4158-88AC-854418419036}">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 </t>
        </r>
        <r>
          <rPr>
            <b/>
            <sz val="9"/>
            <color indexed="81"/>
            <rFont val="Tahoma"/>
            <family val="2"/>
          </rPr>
          <t>"SI"</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C240" authorId="3" shapeId="0" xr:uid="{ED976377-BF3C-4CFC-A31D-74FF7D1280F5}">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D240" authorId="3" shapeId="0" xr:uid="{AEA09283-5FD8-479E-8F8E-3FE9FCF3D9A8}">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E240" authorId="3" shapeId="0" xr:uid="{00B225C6-FE40-4C8D-AE65-755098B5CC0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C241" authorId="3" shapeId="0" xr:uid="{E91A4396-9EC3-4E97-A77D-2122C5A75FAB}">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D241" authorId="3" shapeId="0" xr:uid="{3B83A249-7270-4A70-BDA7-81DAAE8FC5E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E241" authorId="3" shapeId="0" xr:uid="{CB3899EA-F99A-4649-97C7-74599B425D7E}">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A247" authorId="2" shapeId="0" xr:uid="{876FF811-AE66-4CF7-A7AD-A2D59BA94784}">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 "Cuestionario PSC- 17  para Padres  (Niños de 5 a 9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t>
        </r>
        <r>
          <rPr>
            <sz val="9"/>
            <color indexed="81"/>
            <rFont val="Tahoma"/>
            <family val="2"/>
          </rPr>
          <t>registrado. 
Esto aplica para los Item:
- Subescala Problemas de Atencion (PA)
- Subescala Problemas Internalizantes (PI)
- Subescala Problemas Externalizantes (PE)</t>
        </r>
        <r>
          <rPr>
            <b/>
            <sz val="9"/>
            <color indexed="81"/>
            <rFont val="Tahoma"/>
            <family val="2"/>
          </rPr>
          <t xml:space="preserve"> </t>
        </r>
      </text>
    </comment>
    <comment ref="A248" authorId="2" shapeId="0" xr:uid="{182E2971-3F02-4C4B-9B8E-0931D9B8BBE8}">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t>
        </r>
        <r>
          <rPr>
            <sz val="9"/>
            <color indexed="81"/>
            <rFont val="Tahoma"/>
            <family val="2"/>
          </rPr>
          <t xml:space="preserve"> "</t>
        </r>
        <r>
          <rPr>
            <b/>
            <sz val="9"/>
            <color indexed="81"/>
            <rFont val="Tahoma"/>
            <family val="2"/>
          </rPr>
          <t>PSC-Y 17 Cuestionario para Adolescentes 10 a 14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registrado. </t>
        </r>
        <r>
          <rPr>
            <sz val="9"/>
            <color indexed="81"/>
            <rFont val="Tahoma"/>
            <family val="2"/>
          </rPr>
          <t xml:space="preserve">
Esto aplica para los Item:
- Subescala Problemas de Atencion (PA)
- Subescala Problemas Internalizantes (PI)
- Subescala Problemas Externalizantes (PE) </t>
        </r>
      </text>
    </comment>
    <comment ref="A249" authorId="2" shapeId="0" xr:uid="{4682A9D3-4FD2-471B-B8A6-7FEBFF86A0DB}">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"Cuestionario PHQ-9 Versión Adolescente"</t>
        </r>
        <r>
          <rPr>
            <sz val="9"/>
            <color indexed="81"/>
            <rFont val="Tahoma"/>
            <family val="2"/>
          </rPr>
          <t xml:space="preserve"> y el campo</t>
        </r>
        <r>
          <rPr>
            <b/>
            <sz val="9"/>
            <color indexed="81"/>
            <rFont val="Tahoma"/>
            <family val="2"/>
          </rPr>
          <t xml:space="preserve"> "Puntaje"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50" authorId="2" shapeId="0" xr:uid="{05F7B80E-5DCE-4995-A73A-893B99A2A4E9}">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t>
        </r>
        <r>
          <rPr>
            <sz val="9"/>
            <color indexed="81"/>
            <rFont val="Tahoma"/>
            <family val="2"/>
          </rPr>
          <t>:</t>
        </r>
        <r>
          <rPr>
            <b/>
            <sz val="9"/>
            <color indexed="81"/>
            <rFont val="Tahoma"/>
            <family val="2"/>
          </rPr>
          <t xml:space="preserve"> "Cuestionario PHQ-9 Adultos"</t>
        </r>
        <r>
          <rPr>
            <sz val="9"/>
            <color indexed="81"/>
            <rFont val="Tahoma"/>
            <family val="2"/>
          </rPr>
          <t xml:space="preserve"> y el campo </t>
        </r>
        <r>
          <rPr>
            <b/>
            <sz val="9"/>
            <color indexed="81"/>
            <rFont val="Tahoma"/>
            <family val="2"/>
          </rPr>
          <t>"Puntaje"</t>
        </r>
        <r>
          <rPr>
            <sz val="9"/>
            <color indexed="81"/>
            <rFont val="Tahoma"/>
            <family val="2"/>
          </rPr>
          <t xml:space="preserve"> tenga un "</t>
        </r>
        <r>
          <rPr>
            <b/>
            <sz val="9"/>
            <color indexed="81"/>
            <rFont val="Tahoma"/>
            <family val="2"/>
          </rPr>
          <t xml:space="preserve">valor" registrado. </t>
        </r>
      </text>
    </comment>
    <comment ref="A251" authorId="2" shapeId="0" xr:uid="{30FDE4BF-64E7-4337-9618-8F1744DCA466}">
      <text>
        <r>
          <rPr>
            <sz val="9"/>
            <color indexed="81"/>
            <rFont val="Tahoma"/>
            <family val="2"/>
          </rPr>
          <t>Este dato aparecerá  luego de que en la atención registrada en Módulo de Box/Pacientes citados ó Módulo Box/Agregar documento a una atención; se registre el Formulario Clínico: "</t>
        </r>
        <r>
          <rPr>
            <b/>
            <sz val="9"/>
            <color indexed="81"/>
            <rFont val="Tahoma"/>
            <family val="2"/>
          </rPr>
          <t>Escala Evaluacion de Experiencias Psiquiatricas (CAPE - P15)</t>
        </r>
        <r>
          <rPr>
            <sz val="9"/>
            <color indexed="81"/>
            <rFont val="Tahoma"/>
            <family val="2"/>
          </rPr>
          <t xml:space="preserve"> " y el campo "</t>
        </r>
        <r>
          <rPr>
            <b/>
            <sz val="9"/>
            <color indexed="81"/>
            <rFont val="Tahoma"/>
            <family val="2"/>
          </rPr>
          <t>Puntaje</t>
        </r>
        <r>
          <rPr>
            <sz val="9"/>
            <color indexed="81"/>
            <rFont val="Tahoma"/>
            <family val="2"/>
          </rPr>
          <t>" tenga un "</t>
        </r>
        <r>
          <rPr>
            <b/>
            <sz val="9"/>
            <color indexed="81"/>
            <rFont val="Tahoma"/>
            <family val="2"/>
          </rPr>
          <t>valor</t>
        </r>
        <r>
          <rPr>
            <sz val="9"/>
            <color indexed="81"/>
            <rFont val="Tahoma"/>
            <family val="2"/>
          </rPr>
          <t>" registrado.</t>
        </r>
        <r>
          <rPr>
            <b/>
            <sz val="9"/>
            <color indexed="81"/>
            <rFont val="Tahoma"/>
            <family val="2"/>
          </rPr>
          <t xml:space="preserve"> </t>
        </r>
        <r>
          <rPr>
            <sz val="9"/>
            <color indexed="81"/>
            <rFont val="Tahoma"/>
            <family val="2"/>
          </rPr>
          <t xml:space="preserve">
</t>
        </r>
      </text>
    </comment>
    <comment ref="A252" authorId="2" shapeId="0" xr:uid="{86981478-2513-4496-B537-78277BF64A10}">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 "COLUMBIA-ESCALA DE SEVERIDAD SUICIDA (C-SSRS) 8"</t>
        </r>
        <r>
          <rPr>
            <sz val="9"/>
            <color indexed="81"/>
            <rFont val="Tahoma"/>
            <family val="2"/>
          </rPr>
          <t xml:space="preserve"> en el Ítem </t>
        </r>
        <r>
          <rPr>
            <b/>
            <sz val="9"/>
            <color indexed="81"/>
            <rFont val="Tahoma"/>
            <family val="2"/>
          </rPr>
          <t>" PROTOCOLO DE RESPUESTA Y TOMA DE DECISIONES"</t>
        </r>
        <r>
          <rPr>
            <sz val="9"/>
            <color indexed="81"/>
            <rFont val="Tahoma"/>
            <family val="2"/>
          </rPr>
          <t xml:space="preserve"> tenga un </t>
        </r>
        <r>
          <rPr>
            <b/>
            <sz val="9"/>
            <color indexed="81"/>
            <rFont val="Tahoma"/>
            <family val="2"/>
          </rPr>
          <t>"valor " registrado.</t>
        </r>
      </text>
    </comment>
    <comment ref="A253" authorId="2" shapeId="0" xr:uid="{48CA401D-3F39-4D2F-A8DA-41D1B31F957E}">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"Escala de Depresión Geriátrica Yesavage"</t>
        </r>
        <r>
          <rPr>
            <sz val="9"/>
            <color indexed="81"/>
            <rFont val="Tahoma"/>
            <family val="2"/>
          </rPr>
          <t xml:space="preserve"> y el campo </t>
        </r>
        <r>
          <rPr>
            <b/>
            <sz val="9"/>
            <color indexed="81"/>
            <rFont val="Tahoma"/>
            <family val="2"/>
          </rPr>
          <t>"Puntaje"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54" authorId="2" shapeId="0" xr:uid="{13CA4DC6-1DCD-4CE2-8EF3-E4A498593AFD}">
      <text>
        <r>
          <rPr>
            <sz val="9"/>
            <color indexed="81"/>
            <rFont val="Tahoma"/>
            <family val="2"/>
          </rPr>
          <t xml:space="preserve">Definicion Manual DEIS:
Corresponde al número de evaluaciones aplicadas con cualquiera de los instrumentos en relación a sus resultados según categorías obtenido del puntaje que arrojo la evaluación que se otorgan según edad y sexo.
Referencia para clasificacion : Tabla de resultados de la evaluacion (pag 68 V1.2)
</t>
        </r>
      </text>
    </comment>
    <comment ref="B254" authorId="2" shapeId="0" xr:uid="{F5CB1DCF-5CDC-4C58-907D-CFB8F77CEC62}">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&lt;=14 
o en Item Sub escala Problemas Internalizantes: tenga un valor &lt;=12
o en Item Subescala Problemas externalizantes: tenga un valor &lt;=15 
- Formulario Clínico: "PSC-Y 17 Cuestionario para Adolescentes 10 a 14 años" campo "Puntaje"
del Item Subescala Problemas de Atención: tenga un valor  &lt;=14 
o en Item Sub escala Problemas Internalizantes: tenga un valor &lt;=13
o en Item Subescala Problemas externalizantes: tenga un valor &lt;=14 
- Formulario Clínico: "Cuestionario PHQ-9 Versión Adolescente", campo "Puntaje" tenga un valor 0 - 10
- Formulario Clínico: "Cuestionario PHQ-9 Adultos" campo "Puntaje" tenga un valor 0 - 9 
- Formulario Clinico "Escala Evaluacion de experiencia psiquicas (CAPE - P15) campo "Puntaje" tenga un valor 0 - 1, 46 
- Formulario Clínico: "COLUMBIA-ESCALA DE SEVERIDAD SUICIDA (C-SSRS) 8" tenga en campo "Si al Item 1 o 2 ... marcada la opcion correspondiente
- Formulario Clínico: "Escala de Depresión Geriátrica Yesavage" el campo "Puntaje" tenga un valor 0 - 5 
</t>
        </r>
      </text>
    </comment>
    <comment ref="B255" authorId="2" shapeId="0" xr:uid="{6AAE9CDE-5270-4A0E-89C0-BD05612C8327}">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 No Aplica contabilizar 
-  Formulario Clínico: "PSC-Y 17 Cuestionario para Adolescentes 10 a 14 años" -  No Aplica contabilizar
- Formulario Clínico: "Cuestionario PHQ-9 Versión Adolescente"  No Aplica contabilizar
- Formulario Clínico: "Cuestionario PHQ-9 Adultos" campo "Puntaje" tenga un valor 10 - 14  
- Formulario Clinico "Escala Evaluacion de experiencia psiquicas (CAPE - P15) No Aplica contabilizar 
Formulario Clínico: "COLUMBIA-ESCALA DE SEVERIDAD SUICIDA (C-SSRS) 8" tenga en campo "Sí al ítem 3 e ítem 6 Más allá de 3 meses, marcada la opcion correspondiente 
- Formulario Clínico: "Escala de Depresión Geriátrica Yesavage" el campo "Puntaje" tenga un valor 6 - 9  
</t>
        </r>
      </text>
    </comment>
    <comment ref="B256" authorId="2" shapeId="0" xr:uid="{9BDCAFD9-13AA-4B84-8CEC-E86825FCBB31}">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&gt;14 
o en Item Sub escala Problemas Internalizantes: tenga un valor &gt;12
o en Item Subescala Problemas externalizantes: tenga un valor &gt;15 
- Formulario Clínico: "PSC-Y 17 Cuestionario para Adolescentes 10 a 14 años" campo "Puntaje"
del Item Subescala Problemas de Atención: tenga un valor &gt;14 
o en Item Sub escala Problemas Internalizantes: tenga un valor &gt;12
o en Item Subescala Problemas externalizantes: tenga un valor &gt;15 
- Formulario Clínico: "Cuestionario PHQ-9 Versión Adolescente", pregunta N°9, tener un valor diferente a "nunca"
- Formulario Clínico: "Cuestionario PHQ-9 Adultos" campo "Puntaje" tenga un valor 15 - 27 
- Formulario Clinico "Escala Evaluacion de experiencia psiquicas (CAPE - P15) campo "Puntaje" tenga un valor &gt;=1,47 
- Formulario Clínico: "COLUMBIA-ESCALA DE SEVERIDAD SUICIDA (C-SSRS) 8" tenga en campo "Sí al ítem 4, 5 y 6 tres meses o menos" marcada la opcion correspondiente
- Formulario Clínico: "Escala de Depresión Geriátrica Yesavage" el campo "Puntaje" tenga un valor 10 - 15  
</t>
        </r>
      </text>
    </comment>
    <comment ref="A258" authorId="2" shapeId="0" xr:uid="{91692229-503D-416E-A874-28B7A32D21DB}">
      <text>
        <r>
          <rPr>
            <b/>
            <sz val="9"/>
            <color indexed="81"/>
            <rFont val="Tahoma"/>
            <family val="2"/>
          </rPr>
          <t>No Disponible.
Pendiente de contabilizacion -  Habilitacion de Pauta de Evaluación del Programa de Acompañamiento Psicosocial en APS.</t>
        </r>
        <r>
          <rPr>
            <sz val="9"/>
            <color indexed="81"/>
            <rFont val="Tahoma"/>
            <family val="2"/>
          </rPr>
          <t xml:space="preserve">
</t>
        </r>
      </text>
    </comment>
    <comment ref="A268" authorId="2" shapeId="0" xr:uid="{7F3F2C11-4FC2-406A-BC5C-649717932E44}">
      <text>
        <r>
          <rPr>
            <b/>
            <sz val="9"/>
            <color indexed="81"/>
            <rFont val="Tahoma"/>
            <family val="2"/>
          </rPr>
          <t>Seccion No Disponible.
Pendiente de contabilización.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Nicole Cisternas</author>
    <author>Priscilla Acuña</author>
    <author>Ines Kohnenkamp</author>
    <author>Consuelo Vidaurre Paredes</author>
    <author>Carolina Cortes Acevedo</author>
    <author>John San Martin Retamal</author>
    <author>Lorena Jimenez</author>
    <author>Carolina Velasquez Ordonez</author>
  </authors>
  <commentList>
    <comment ref="AO9" authorId="0" shapeId="0" xr:uid="{B76AD785-33A3-47FB-B86D-0A8942F5CCC0}">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9" authorId="0" shapeId="0" xr:uid="{15FD6F0B-63FB-4DB9-A9D0-AA9BCB4555E2}">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Q9" authorId="1" shapeId="0" xr:uid="{C5041814-CCAB-48DF-9141-97DAD56B7FA7}">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9" authorId="1" shapeId="0" xr:uid="{1C933E0D-E9F1-4A71-A634-C5D52D20E7C1}">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3" authorId="2" shapeId="0" xr:uid="{43048657-DDCA-485D-AA5B-51690E01262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Ira Alta
 </t>
        </r>
      </text>
    </comment>
    <comment ref="AS13" authorId="2" shapeId="0" xr:uid="{18E710DD-DCEC-4D4C-A390-995DB2DAFBF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Ira Alta
 Y
 - Campaña de Invierno</t>
        </r>
      </text>
    </comment>
    <comment ref="B14" authorId="2" shapeId="0" xr:uid="{C38B0176-5DE1-4A87-93C9-89B2E8B41FA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S.B.O
 </t>
        </r>
      </text>
    </comment>
    <comment ref="AS14" authorId="2" shapeId="0" xr:uid="{E2AB9EC6-7AAA-4CBA-A1B6-3870E9EA1C0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las actividades. 
 </t>
        </r>
        <r>
          <rPr>
            <b/>
            <sz val="9"/>
            <color indexed="81"/>
            <rFont val="Tahoma"/>
            <family val="2"/>
          </rPr>
          <t xml:space="preserve">- Consulta S.B.O
Y
 - Campaña de Invierno 
 </t>
        </r>
      </text>
    </comment>
    <comment ref="B15" authorId="2" shapeId="0" xr:uid="{4BDDFC29-18D4-4520-8F98-730B6D94B57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 </t>
        </r>
        <r>
          <rPr>
            <b/>
            <sz val="9"/>
            <color indexed="81"/>
            <rFont val="Tahoma"/>
            <family val="2"/>
          </rPr>
          <t xml:space="preserve">Consulta Neumonía
</t>
        </r>
      </text>
    </comment>
    <comment ref="AS15" authorId="2" shapeId="0" xr:uid="{91C4D824-A5E5-408A-B5FF-4EDBF8FB6C2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 </t>
        </r>
        <r>
          <rPr>
            <b/>
            <sz val="9"/>
            <color indexed="81"/>
            <rFont val="Tahoma"/>
            <family val="2"/>
          </rPr>
          <t xml:space="preserve">Consulta Neumonía
Y
 - Campaña de Invierno 
</t>
        </r>
      </text>
    </comment>
    <comment ref="B16" authorId="2" shapeId="0" xr:uid="{42436949-6B8C-46C1-9049-A65C428BABE6}">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Exacerbación Asma 
 </t>
        </r>
      </text>
    </comment>
    <comment ref="AS16" authorId="2" shapeId="0" xr:uid="{F95155C4-08CC-45D5-9260-7E29798798AF}">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xml:space="preserve">- Consulta Exacerbación Asma 
 Y
 - Campaña de Invierno
 </t>
        </r>
      </text>
    </comment>
    <comment ref="B17" authorId="2" shapeId="0" xr:uid="{C3C7FE29-3AB1-4621-ADAA-E279FB0A01D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
 -</t>
        </r>
        <r>
          <rPr>
            <b/>
            <sz val="9"/>
            <color indexed="81"/>
            <rFont val="Tahoma"/>
            <family val="2"/>
          </rPr>
          <t xml:space="preserve"> Consulta Epoc
</t>
        </r>
      </text>
    </comment>
    <comment ref="AS17" authorId="2" shapeId="0" xr:uid="{9E06ACD0-92EF-4707-AC85-C407D4D84A9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Epoc
Y
 - Campaña de Invierno 
</t>
        </r>
      </text>
    </comment>
    <comment ref="B18" authorId="2" shapeId="0" xr:uid="{31A95A1E-4B29-43B7-A517-E2BAD98361F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Otras Respiratorias .</t>
        </r>
        <r>
          <rPr>
            <sz val="9"/>
            <color indexed="81"/>
            <rFont val="Tahoma"/>
            <family val="2"/>
          </rPr>
          <t xml:space="preserve">
</t>
        </r>
      </text>
    </comment>
    <comment ref="AS18" authorId="2" shapeId="0" xr:uid="{3A11D80B-37FB-4E9B-B671-D93D54E4DA8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Otras Respiratorias
Y
- Campaña de Invierno</t>
        </r>
        <r>
          <rPr>
            <sz val="9"/>
            <color indexed="81"/>
            <rFont val="Tahoma"/>
            <family val="2"/>
          </rPr>
          <t xml:space="preserve">
</t>
        </r>
      </text>
    </comment>
    <comment ref="B19" authorId="2" shapeId="0" xr:uid="{EA874F32-DFFE-4928-8C12-A27690AFA44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 Consulta Morbilidad Obstétrica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AS19" authorId="2" shapeId="0" xr:uid="{3CF3A0F0-81B8-4A3A-A631-EC6DF90F258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 Consulta Morbilidad Obstétrica
Y
 - Campaña de Invierno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B20" authorId="2" shapeId="0" xr:uid="{F7B19474-8530-412B-866A-FBE433B0677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Ginecológica ó
- Consulta Anticoncepción de Emergencia con entrega de PAE ó
- Consulta Anticoncepción de Emergencia sin entrega de PAE ó
- Consulta Médica Ginecología (excluye Patología Cervical) ó
- Consulta Médica Ginecología con Patología Cervical
 </t>
        </r>
      </text>
    </comment>
    <comment ref="AS20" authorId="2" shapeId="0" xr:uid="{23048E79-1587-46AC-81BE-52560446C9A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Ginecológica ó
- Consulta Anticoncepción de Emergencia con entrega de PAE ó
- Consulta Anticoncepción de Emergencia sin entrega de PAE ó
- Consulta Médica Ginecología (excluye Patología Cervical) ó
- Consulta Médica Ginecología con Patología Cervical
Y
- Camapaña de Invierno.</t>
        </r>
      </text>
    </comment>
    <comment ref="B21" authorId="2" shapeId="0" xr:uid="{EFC39D7C-9ECA-4AFA-B0CC-44939BCAD6B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 ginecologica por infertilidad 
 </t>
        </r>
      </text>
    </comment>
    <comment ref="AS21" authorId="2" shapeId="0" xr:uid="{5EBB4376-C6F8-4816-B863-CB60FF4A694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t>
        </r>
        <r>
          <rPr>
            <b/>
            <sz val="9"/>
            <color indexed="81"/>
            <rFont val="Tahoma"/>
            <family val="2"/>
          </rPr>
          <t xml:space="preserve">
- Consulta ginecologica por infertilidad
Y
 - Campaña de Invierno  
 </t>
        </r>
      </text>
    </comment>
    <comment ref="B22" authorId="2" shapeId="0" xr:uid="{6D6C9453-B1C4-4650-93C4-EE92C989F30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Infección Transmisión Sexual
</t>
        </r>
      </text>
    </comment>
    <comment ref="AS22" authorId="2" shapeId="0" xr:uid="{11367981-7364-42B1-A37A-A1358FF5750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Infección Transmisión Sexual
Y
- Campaña de Invierno
</t>
        </r>
      </text>
    </comment>
    <comment ref="B23" authorId="2" shapeId="0" xr:uid="{BFFD88FC-EF85-46EB-B8FD-1BE8B1B79115}">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VIH/SIDA
</t>
        </r>
        <r>
          <rPr>
            <sz val="9"/>
            <color indexed="81"/>
            <rFont val="Tahoma"/>
            <family val="2"/>
          </rPr>
          <t xml:space="preserve">
</t>
        </r>
      </text>
    </comment>
    <comment ref="AS23" authorId="2" shapeId="0" xr:uid="{09D724C2-2BEC-45DA-9582-EB00C11A3277}">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Consulta VIH/SIDA
Y
- Campaña de Invierno</t>
        </r>
        <r>
          <rPr>
            <sz val="9"/>
            <color indexed="81"/>
            <rFont val="Tahoma"/>
            <family val="2"/>
          </rPr>
          <t xml:space="preserve">
</t>
        </r>
      </text>
    </comment>
    <comment ref="B24" authorId="2" shapeId="0" xr:uid="{571F426B-93AB-4512-8E0A-9E7C061D479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De Salud Mental
</t>
        </r>
      </text>
    </comment>
    <comment ref="AS24" authorId="2" shapeId="0" xr:uid="{0ABE05C2-8183-4A07-BDED-BBD4AB24B31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De Salud Mental
Y
- Capaña de Invierno
</t>
        </r>
      </text>
    </comment>
    <comment ref="B25" authorId="3" shapeId="0" xr:uid="{29B0ABB3-FFC1-433E-A159-1A177C66F03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Consulta cardiovascular</t>
        </r>
        <r>
          <rPr>
            <sz val="9"/>
            <color indexed="81"/>
            <rFont val="Tahoma"/>
            <family val="2"/>
          </rPr>
          <t xml:space="preserve">
</t>
        </r>
      </text>
    </comment>
    <comment ref="AS25" authorId="3" shapeId="0" xr:uid="{0D547788-8A4E-45AA-9EEA-E58E85F885F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cardiovascular
Y
 - Campaña de Invierno</t>
        </r>
        <r>
          <rPr>
            <sz val="9"/>
            <color indexed="81"/>
            <rFont val="Tahoma"/>
            <family val="2"/>
          </rPr>
          <t xml:space="preserve">
</t>
        </r>
      </text>
    </comment>
    <comment ref="B26" authorId="2" shapeId="0" xr:uid="{779819A2-C0B2-48C2-BC27-576AABBBD51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Otras Morbilidades
</t>
        </r>
        <r>
          <rPr>
            <sz val="9"/>
            <color indexed="81"/>
            <rFont val="Tahoma"/>
            <family val="2"/>
          </rPr>
          <t xml:space="preserve">
</t>
        </r>
      </text>
    </comment>
    <comment ref="AS26" authorId="2" shapeId="0" xr:uid="{7AEE3F78-80FB-42CD-929B-8CD244C5D5C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Otras Morbilidades
Y
- Campaña de Invierno
</t>
        </r>
        <r>
          <rPr>
            <sz val="9"/>
            <color indexed="81"/>
            <rFont val="Tahoma"/>
            <family val="2"/>
          </rPr>
          <t xml:space="preserve">
</t>
        </r>
      </text>
    </comment>
    <comment ref="AO28" authorId="0" shapeId="0" xr:uid="{FA721EE8-88C6-4A1A-BFA9-5794053B9CCD}">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28" authorId="0" shapeId="0" xr:uid="{41E84CE9-8B8B-49B0-A535-2E64C5C6FF00}">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28" authorId="1" shapeId="0" xr:uid="{CF83BA75-C2B7-435B-BFD5-41B438349A2A}">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8" authorId="1" shapeId="0" xr:uid="{7D7A5528-C982-4B3F-A6F8-0E36FBA30178}">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31" authorId="2" shapeId="0" xr:uid="{00A093C5-7712-4D7D-9087-00C20D192B24}">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t>
        </r>
        <r>
          <rPr>
            <sz val="9"/>
            <color indexed="81"/>
            <rFont val="Tahoma"/>
            <family val="2"/>
          </rPr>
          <t xml:space="preserve">
</t>
        </r>
      </text>
    </comment>
    <comment ref="AQ31" authorId="2" shapeId="0" xr:uid="{DEC0E2E3-586F-49E4-B464-0623251F37E2}">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 Espacio Amigable</t>
        </r>
        <r>
          <rPr>
            <sz val="9"/>
            <color indexed="81"/>
            <rFont val="Tahoma"/>
            <family val="2"/>
          </rPr>
          <t xml:space="preserve">
</t>
        </r>
      </text>
    </comment>
    <comment ref="B32" authorId="2" shapeId="0" xr:uid="{B9710985-CA0C-46C7-96E0-49DC40A2EEB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t>
        </r>
      </text>
    </comment>
    <comment ref="AQ32" authorId="2" shapeId="0" xr:uid="{BD465D30-6017-4B6C-9049-4F9A84EB048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 Espacio Amigable
</t>
        </r>
      </text>
    </comment>
    <comment ref="B33" authorId="2" shapeId="0" xr:uid="{0F9610E9-20DE-47B8-9B81-B4430486034C}">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t>
        </r>
        <r>
          <rPr>
            <b/>
            <sz val="9"/>
            <color indexed="81"/>
            <rFont val="Tahoma"/>
            <family val="2"/>
          </rPr>
          <t xml:space="preserve">
 - Consulta Infección de Transmisión Sexual
</t>
        </r>
        <r>
          <rPr>
            <sz val="9"/>
            <color indexed="81"/>
            <rFont val="Tahoma"/>
            <family val="2"/>
          </rPr>
          <t xml:space="preserve">
</t>
        </r>
      </text>
    </comment>
    <comment ref="AQ33" authorId="2" shapeId="0" xr:uid="{F366FC00-2FB3-49BB-BF95-60C56DA2CAF2}">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ETS - Espacio Amigable ó
 - Consulta VIH/SIDA - Espacio Amigable ó
 - Consulta Infección de Transmisión Sexual - Espacio Amigable
</t>
        </r>
        <r>
          <rPr>
            <sz val="9"/>
            <color indexed="81"/>
            <rFont val="Tahoma"/>
            <family val="2"/>
          </rPr>
          <t xml:space="preserve">
</t>
        </r>
      </text>
    </comment>
    <comment ref="B34" authorId="2" shapeId="0" xr:uid="{C566A80F-E041-4322-BF18-B7407ACC8176}">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por infertilidad 
</t>
        </r>
      </text>
    </comment>
    <comment ref="AQ34" authorId="2" shapeId="0" xr:uid="{CEDF7386-C8EC-49CC-A6C9-F4E93105672E}">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ginecologica por infertilidad - Espacio Amigable 
</t>
        </r>
      </text>
    </comment>
    <comment ref="B35" authorId="2" shapeId="0" xr:uid="{84701AA9-D536-4586-8530-8A8F48B7FCC4}">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Matrona/ón - Otras Consultas
- Consulta Anticoncepción de Emergencia con entrega de PAE ó
- Consulta Anticoncepción de Emergencia sin entrega de PAE ó
- Consulta Morbilidad Obstétrica.
</t>
        </r>
      </text>
    </comment>
    <comment ref="AQ35" authorId="2" shapeId="0" xr:uid="{A27EFB45-2D9B-40F4-B365-3FADC4D88393}">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-Consulta Matrona/ón- Otras Consultas - Espacio Amigable </t>
        </r>
        <r>
          <rPr>
            <sz val="9"/>
            <color indexed="81"/>
            <rFont val="Tahoma"/>
            <family val="2"/>
          </rPr>
          <t>ó</t>
        </r>
        <r>
          <rPr>
            <b/>
            <sz val="9"/>
            <color indexed="81"/>
            <rFont val="Tahoma"/>
            <family val="2"/>
          </rPr>
          <t xml:space="preserve">
-Consulta Anticoncepción de Emergencia con entrega de PAE - Espacio Amigable </t>
        </r>
        <r>
          <rPr>
            <sz val="9"/>
            <color indexed="81"/>
            <rFont val="Tahoma"/>
            <family val="2"/>
          </rPr>
          <t>ó</t>
        </r>
        <r>
          <rPr>
            <b/>
            <sz val="9"/>
            <color indexed="81"/>
            <rFont val="Tahoma"/>
            <family val="2"/>
          </rPr>
          <t xml:space="preserve">
-Consulta Anticoncepción de Emergencia sin entrega de PAE - Espacio Amigable </t>
        </r>
        <r>
          <rPr>
            <sz val="9"/>
            <color indexed="81"/>
            <rFont val="Tahoma"/>
            <family val="2"/>
          </rPr>
          <t>ó</t>
        </r>
        <r>
          <rPr>
            <b/>
            <sz val="9"/>
            <color indexed="81"/>
            <rFont val="Tahoma"/>
            <family val="2"/>
          </rPr>
          <t xml:space="preserve">
-Consulta Morbilidad Obstétrica - Espacio Amigable
</t>
        </r>
      </text>
    </comment>
    <comment ref="B36" authorId="0" shapeId="0" xr:uid="{94291157-617E-4F96-B69A-5AF9A6927B8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t>
        </r>
        <r>
          <rPr>
            <sz val="9"/>
            <color indexed="81"/>
            <rFont val="Tahoma"/>
            <family val="2"/>
          </rPr>
          <t xml:space="preserve">
</t>
        </r>
      </text>
    </comment>
    <comment ref="AQ36" authorId="0" shapeId="0" xr:uid="{A760F65F-7354-4B2C-81A2-9B1421AE562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 Espacio Amigable
</t>
        </r>
        <r>
          <rPr>
            <sz val="9"/>
            <color indexed="81"/>
            <rFont val="Tahoma"/>
            <family val="2"/>
          </rPr>
          <t xml:space="preserve">
</t>
        </r>
      </text>
    </comment>
    <comment ref="B37" authorId="0" shapeId="0" xr:uid="{E549F157-E58A-46DF-9CC3-302CD3821D79}">
      <text>
        <r>
          <rPr>
            <sz val="9"/>
            <color indexed="81"/>
            <rFont val="Tahoma"/>
            <family val="2"/>
          </rPr>
          <t>Este dato aparecerá luego que en la atención registrada en módulo Box/Pacientes citados ó Modulo Atención/Registro Atención Individual.</t>
        </r>
        <r>
          <rPr>
            <b/>
            <sz val="9"/>
            <color indexed="81"/>
            <rFont val="Tahoma"/>
            <family val="2"/>
          </rPr>
          <t xml:space="preserve"> 
</t>
        </r>
        <r>
          <rPr>
            <sz val="9"/>
            <color indexed="81"/>
            <rFont val="Tahoma"/>
            <family val="2"/>
          </rPr>
          <t>Estamento</t>
        </r>
        <r>
          <rPr>
            <b/>
            <sz val="9"/>
            <color indexed="81"/>
            <rFont val="Tahoma"/>
            <family val="2"/>
          </rPr>
          <t xml:space="preserve"> Matrona/ón </t>
        </r>
        <r>
          <rPr>
            <sz val="9"/>
            <color indexed="81"/>
            <rFont val="Tahoma"/>
            <family val="2"/>
          </rPr>
          <t>registre la actividad:</t>
        </r>
        <r>
          <rPr>
            <b/>
            <sz val="9"/>
            <color indexed="81"/>
            <rFont val="Tahoma"/>
            <family val="2"/>
          </rPr>
          <t xml:space="preserve">
- Consulta Matrona/ón - Piso Pelvico</t>
        </r>
        <r>
          <rPr>
            <sz val="9"/>
            <color indexed="81"/>
            <rFont val="Tahoma"/>
            <family val="2"/>
          </rPr>
          <t xml:space="preserve">
</t>
        </r>
      </text>
    </comment>
    <comment ref="AQ37" authorId="0" shapeId="0" xr:uid="{84FA9578-5079-40C4-BD4D-260584569269}">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Matrón/a </t>
        </r>
        <r>
          <rPr>
            <sz val="9"/>
            <color indexed="81"/>
            <rFont val="Tahoma"/>
            <family val="2"/>
          </rPr>
          <t>registre la actividad:</t>
        </r>
        <r>
          <rPr>
            <b/>
            <sz val="9"/>
            <color indexed="81"/>
            <rFont val="Tahoma"/>
            <family val="2"/>
          </rPr>
          <t xml:space="preserve">
 - Consulta Matrona/ón - Piso Pelvico - Espacio Amigable
</t>
        </r>
        <r>
          <rPr>
            <sz val="9"/>
            <color indexed="81"/>
            <rFont val="Tahoma"/>
            <family val="2"/>
          </rPr>
          <t xml:space="preserve">
</t>
        </r>
      </text>
    </comment>
    <comment ref="B38" authorId="0" shapeId="0" xr:uid="{BDE1B230-F0EB-443B-A119-B523CFBEC7C6}">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Si el paciente presenta diagnostico Nutricional Normal se debe agrear ademas la actividad:
- Consulta Nutricional Normal
</t>
        </r>
        <r>
          <rPr>
            <sz val="9"/>
            <color indexed="81"/>
            <rFont val="Tahoma"/>
            <family val="2"/>
          </rPr>
          <t xml:space="preserve">
</t>
        </r>
        <r>
          <rPr>
            <b/>
            <sz val="9"/>
            <color indexed="81"/>
            <rFont val="Tahoma"/>
            <family val="2"/>
          </rPr>
          <t>Ref, DEIS;</t>
        </r>
        <r>
          <rPr>
            <sz val="9"/>
            <color indexed="81"/>
            <rFont val="Tahoma"/>
            <family val="2"/>
          </rPr>
          <t xml:space="preserve"> Consulta Nutricionista (otras consultas):Comprende las atenciones de pacientes que son derivados con otros diagnósticos, como trastornos alimentarios (bulimia, anorexia, pregorexia y otros), alergias alimentarias, intolerancias y enfermedad celiaca entre otras, independiente de su diagnóstico nutricional. </t>
        </r>
        <r>
          <rPr>
            <b/>
            <sz val="9"/>
            <color indexed="81"/>
            <rFont val="Tahoma"/>
            <family val="2"/>
          </rPr>
          <t>Además, se deben considerar las atenciones otorgadas a pacientes que en la consulta actual presentan diagnostico nutricional normal.</t>
        </r>
      </text>
    </comment>
    <comment ref="AQ38" authorId="0" shapeId="0" xr:uid="{C22303B2-263B-4463-B9F9-19DBA93C2732}">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 Espacio Amigable
</t>
        </r>
        <r>
          <rPr>
            <sz val="9"/>
            <color indexed="81"/>
            <rFont val="Tahoma"/>
            <family val="2"/>
          </rPr>
          <t xml:space="preserve">
</t>
        </r>
      </text>
    </comment>
    <comment ref="B39" authorId="0" shapeId="0" xr:uid="{3CB37117-5832-4014-AE24-0356FAEBC28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o
- Consulta Mal Nutrición por Riesgo Obesidad Sobrepeso
</t>
        </r>
        <r>
          <rPr>
            <sz val="9"/>
            <color indexed="81"/>
            <rFont val="Tahoma"/>
            <family val="2"/>
          </rPr>
          <t xml:space="preserve">La </t>
        </r>
        <r>
          <rPr>
            <u/>
            <sz val="9"/>
            <color indexed="81"/>
            <rFont val="Tahoma"/>
            <family val="2"/>
          </rPr>
          <t>Consulta Mal Nutrición por Exceso - Riesgo Sobrepeso/Obesidad</t>
        </r>
        <r>
          <rPr>
            <sz val="9"/>
            <color indexed="81"/>
            <rFont val="Tahoma"/>
            <family val="2"/>
          </rPr>
          <t xml:space="preserve"> </t>
        </r>
        <r>
          <rPr>
            <b/>
            <sz val="9"/>
            <color indexed="81"/>
            <rFont val="Tahoma"/>
            <family val="2"/>
          </rPr>
          <t>es la unica que va a la Sección B y L.</t>
        </r>
      </text>
    </comment>
    <comment ref="AQ39" authorId="0" shapeId="0" xr:uid="{F8786335-5B5F-45F8-9A74-7891288EB46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 Espacio Amigable
o
- Consulta Mal Nutrición por Riesgo Obesidad Sobrepeso - Espacio Amigable
</t>
        </r>
        <r>
          <rPr>
            <sz val="9"/>
            <color indexed="81"/>
            <rFont val="Tahoma"/>
            <family val="2"/>
          </rPr>
          <t xml:space="preserve">
</t>
        </r>
      </text>
    </comment>
    <comment ref="B40" authorId="0" shapeId="0" xr:uid="{45EBE0DB-08B1-4E21-9433-E982F936B85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O
- Consulta Mal Nutrición por Riesgo a Desnutrir/Riesgo Bajo Peso  
</t>
        </r>
        <r>
          <rPr>
            <sz val="9"/>
            <color indexed="81"/>
            <rFont val="Tahoma"/>
            <family val="2"/>
          </rPr>
          <t>La C</t>
        </r>
        <r>
          <rPr>
            <u/>
            <sz val="9"/>
            <color indexed="81"/>
            <rFont val="Tahoma"/>
            <family val="2"/>
          </rPr>
          <t>onsulta Mal Nutrición por Déficit - Riesgo Desnutrir/Bajo Peso</t>
        </r>
        <r>
          <rPr>
            <sz val="9"/>
            <color indexed="81"/>
            <rFont val="Tahoma"/>
            <family val="2"/>
          </rPr>
          <t xml:space="preserve"> es </t>
        </r>
        <r>
          <rPr>
            <b/>
            <sz val="9"/>
            <color indexed="81"/>
            <rFont val="Tahoma"/>
            <family val="2"/>
          </rPr>
          <t>la unica que va a la Sección B y L.</t>
        </r>
      </text>
    </comment>
    <comment ref="AQ40" authorId="0" shapeId="0" xr:uid="{84930B0B-BE54-4288-8E4C-AC6F371047A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 Espacio Amigable
o
- Consulta Mal Nutrición por Riesgo a Desnutrir/Riesgo Bajo Peso - Espacio Amigable </t>
        </r>
      </text>
    </comment>
    <comment ref="B41" authorId="2" shapeId="0" xr:uid="{AE906378-7EA6-44C8-BD03-AFBA3E8ACB2F}">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t>
        </r>
      </text>
    </comment>
    <comment ref="AQ41" authorId="2" shapeId="0" xr:uid="{A09FB86D-93BD-4FD3-BBB7-2F5D42BD0EE4}">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 Espacio Amigable
</t>
        </r>
      </text>
    </comment>
    <comment ref="B42" authorId="2" shapeId="0" xr:uid="{1E97F211-8743-463A-8FD4-3514B47CE0C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ó
- Consulta Déficit Desarrollo Psicomotor ó
- Consulta De Rehabilitación 
</t>
        </r>
        <r>
          <rPr>
            <sz val="9"/>
            <color indexed="81"/>
            <rFont val="Tahoma"/>
            <family val="2"/>
          </rPr>
          <t xml:space="preserve">
</t>
        </r>
      </text>
    </comment>
    <comment ref="AQ42" authorId="2" shapeId="0" xr:uid="{84387BF0-C0EC-4F93-9CA7-4542986C667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 Espacio Amigable ó
- Consulta Déficit Desarrollo Psicomotor - Espacio Amigable ó
- Consulta De Rehabilitación - Espacio Amigable ó
- Consulta De Rehabilitación en Sala - Espacio Amigable
</t>
        </r>
        <r>
          <rPr>
            <sz val="9"/>
            <color indexed="81"/>
            <rFont val="Tahoma"/>
            <family val="2"/>
          </rPr>
          <t xml:space="preserve">
</t>
        </r>
      </text>
    </comment>
    <comment ref="B43" authorId="2" shapeId="0" xr:uid="{4CBF119C-A3AB-4109-80CF-9CF1F10BD37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ó
-Consulta De Rehabilitación 
</t>
        </r>
      </text>
    </comment>
    <comment ref="AQ43" authorId="2" shapeId="0" xr:uid="{3139831A-8558-4CA3-89A2-742359964DC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 Espacio Amigable ó
-Consulta De Rehabilitación - Espacio Amigable 
</t>
        </r>
      </text>
    </comment>
    <comment ref="B44" authorId="2" shapeId="0" xr:uid="{088747AF-DA40-406B-B949-6A9B364180C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Tecnólogo/a Médico/a</t>
        </r>
        <r>
          <rPr>
            <sz val="9"/>
            <color indexed="81"/>
            <rFont val="Tahoma"/>
            <family val="2"/>
          </rPr>
          <t xml:space="preserve"> registre la actividad:
-</t>
        </r>
        <r>
          <rPr>
            <b/>
            <sz val="9"/>
            <color indexed="81"/>
            <rFont val="Tahoma"/>
            <family val="2"/>
          </rPr>
          <t xml:space="preserve"> Consulta en Oftalmología (Excluye UAPO) ó
- Consulta Vicio Refracción (Excluye UAPO) 
</t>
        </r>
        <r>
          <rPr>
            <sz val="9"/>
            <color indexed="81"/>
            <rFont val="Tahoma"/>
            <family val="2"/>
          </rPr>
          <t xml:space="preserve">
</t>
        </r>
      </text>
    </comment>
    <comment ref="AQ44" authorId="2" shapeId="0" xr:uid="{09EE9206-E3C1-4D30-AD31-A6F3E77FB20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 Médico</t>
        </r>
        <r>
          <rPr>
            <sz val="9"/>
            <color indexed="81"/>
            <rFont val="Tahoma"/>
            <family val="2"/>
          </rPr>
          <t xml:space="preserve"> registre la actividad:
-</t>
        </r>
        <r>
          <rPr>
            <b/>
            <sz val="9"/>
            <color indexed="81"/>
            <rFont val="Tahoma"/>
            <family val="2"/>
          </rPr>
          <t xml:space="preserve"> Consulta en Oftalmología (Excluye UAPO) - Espacio Amigable ó
- Consulta Vicio Refracción (Excluye UAPO) - Espacio Amigable
</t>
        </r>
        <r>
          <rPr>
            <sz val="9"/>
            <color indexed="81"/>
            <rFont val="Tahoma"/>
            <family val="2"/>
          </rPr>
          <t xml:space="preserve">
</t>
        </r>
      </text>
    </comment>
    <comment ref="B45" authorId="2" shapeId="0" xr:uid="{033EB276-D550-496D-BF51-335193F7752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t>
        </r>
      </text>
    </comment>
    <comment ref="AQ45" authorId="2" shapeId="0" xr:uid="{ED97B0F9-7D41-41A6-848C-FF5C5ED04A9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 Espacio Amigable
</t>
        </r>
      </text>
    </comment>
    <comment ref="K47" authorId="0" shapeId="0" xr:uid="{4813B538-B5DA-4FDA-8697-FDB56EDC4C98}">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L47" authorId="0" shapeId="0" xr:uid="{C08D5FC8-8FC2-44B6-A32C-1C45000F12CB}">
      <text>
        <r>
          <rPr>
            <sz val="9"/>
            <color indexed="81"/>
            <rFont val="Tahoma"/>
            <family val="2"/>
          </rPr>
          <t xml:space="preserve"> Se contabilizara a los pacientes que tengan en  Antecedentes del usuario APS / Pestaña "Identificacion"  Item  Alertas Adm</t>
        </r>
        <r>
          <rPr>
            <b/>
            <sz val="9"/>
            <color indexed="81"/>
            <rFont val="Tahoma"/>
            <family val="2"/>
          </rPr>
          <t>.  "MIGRANTE"</t>
        </r>
        <r>
          <rPr>
            <sz val="9"/>
            <color indexed="81"/>
            <rFont val="Tahoma"/>
            <family val="2"/>
          </rPr>
          <t xml:space="preserve">
</t>
        </r>
      </text>
    </comment>
    <comment ref="M47" authorId="0" shapeId="0" xr:uid="{3AE4127B-EEF4-4580-9F87-B4D18F908FEE}">
      <text>
        <r>
          <rPr>
            <sz val="9"/>
            <color indexed="81"/>
            <rFont val="Tahoma"/>
            <family val="2"/>
          </rPr>
          <t xml:space="preserve">Se contabilizaran los registros diferenciados por estamentos que contengan la siguiente Actividad: 
</t>
        </r>
        <r>
          <rPr>
            <b/>
            <sz val="9"/>
            <color indexed="81"/>
            <rFont val="Tahoma"/>
            <family val="2"/>
          </rPr>
          <t xml:space="preserve">-Consulta Anticoncepción de Emergencia con entrega de PAE - Espacio Amigable ó
-Consulta Anticoncepción de Emergencia sin entrega de PAE - Espacio Amigable </t>
        </r>
      </text>
    </comment>
    <comment ref="B49" authorId="2" shapeId="0" xr:uid="{782A1277-529F-45D6-8CE9-8A4456C028D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Consulta Anticoncepción de Emergencia con entrega de PAE ó
- Consulta Anticoncepción de Emergencia sin entrega de PAE ó
-Consulta Anticoncepción de Emergencia con entrega de PAE - Espacio Amigable ó
-Consulta Anticoncepción de Emergencia sin entrega de PAE - Espacio Amigable</t>
        </r>
        <r>
          <rPr>
            <sz val="9"/>
            <color indexed="81"/>
            <rFont val="Tahoma"/>
            <family val="2"/>
          </rPr>
          <t xml:space="preserve">
</t>
        </r>
      </text>
    </comment>
    <comment ref="B50" authorId="2" shapeId="0" xr:uid="{BBECBA65-53FE-473A-802E-559C3548864A}">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 </t>
        </r>
        <r>
          <rPr>
            <b/>
            <sz val="9"/>
            <color indexed="81"/>
            <rFont val="Tahoma"/>
            <family val="2"/>
          </rPr>
          <t xml:space="preserve">Consulta Anticoncepción de Emergencia con entrega de PAE ó
- Consulta Anticoncepción de Emergencia sin entrega de PAE ó 
- Consulta Anticoncepción de Emergencia con entrega de PAE - Espacio Amigable ó
- Consulta Anticoncepción de Emergencia sin entrega de PAE - Espacio Amigable
</t>
        </r>
      </text>
    </comment>
    <comment ref="W52" authorId="0" shapeId="0" xr:uid="{5866CF55-ECEB-43CF-B69F-DC0D64B2CF0C}">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X52" authorId="0" shapeId="0" xr:uid="{064EB255-22A8-4A85-84A7-A68AEC6F521A}">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55" authorId="2" shapeId="0" xr:uid="{36FBCFE5-58CE-4989-ABB3-3E8027FE3582}">
      <text>
        <r>
          <rPr>
            <sz val="9"/>
            <color indexed="81"/>
            <rFont val="Tahoma"/>
            <family val="2"/>
          </rPr>
          <t xml:space="preserve">Todas aquellas consultas efectuadas (después del horario normal) a partir de las 17:00 hrs y hasta las 20:00 Hrs. De lunes a viernes.
(Estas consultas deben estar incluidas en la seccion A o B del REM)
</t>
        </r>
      </text>
    </comment>
    <comment ref="B58" authorId="2" shapeId="0" xr:uid="{49CD7F75-31CA-47F4-8403-4452AC0A73BE}">
      <text>
        <r>
          <rPr>
            <sz val="9"/>
            <color indexed="81"/>
            <rFont val="Tahoma"/>
            <family val="2"/>
          </rPr>
          <t xml:space="preserve">
Todas aquellas consultas efectuadas Sabados, Domingos y Festivos
(estas consultas deben estar incluidas en la seccion A o B del REM)</t>
        </r>
      </text>
    </comment>
    <comment ref="B63" authorId="2" shapeId="0" xr:uid="{8EED7F5C-4786-43DB-A977-9FD47039CCC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4" authorId="2" shapeId="0" xr:uid="{62A275C1-C6A2-474A-8879-62BA2664500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Matróna/on</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7" authorId="2" shapeId="0" xr:uid="{7E683E45-5F87-48CD-9A38-FF647B27C4A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Asistente Social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68" authorId="2" shapeId="0" xr:uid="{4FADE9E6-6693-475D-8B9C-1279ED9178C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69" authorId="2" shapeId="0" xr:uid="{6AAB7BAC-A5ED-4D6E-AD36-D8C03B8753E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Enfermero/a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0" authorId="2" shapeId="0" xr:uid="{0C466ED6-48BA-4DFC-8E0E-526272CBF47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Kinesiólogo/a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1" authorId="2" shapeId="0" xr:uid="{0DD44459-B3A8-4FBA-B4A6-B348F859BCE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2" authorId="2" shapeId="0" xr:uid="{02F141E5-6A10-4DEF-8264-A4D23AE3215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Técnico Paramedico </t>
        </r>
        <r>
          <rPr>
            <sz val="9"/>
            <color indexed="81"/>
            <rFont val="Tahoma"/>
            <family val="2"/>
          </rPr>
          <t xml:space="preserve">registre la actividad:
</t>
        </r>
        <r>
          <rPr>
            <b/>
            <sz val="9"/>
            <color indexed="81"/>
            <rFont val="Tahoma"/>
            <family val="2"/>
          </rPr>
          <t>- Consulta Abreviada - Equipo PRAIS</t>
        </r>
        <r>
          <rPr>
            <sz val="9"/>
            <color indexed="81"/>
            <rFont val="Tahoma"/>
            <family val="2"/>
          </rPr>
          <t xml:space="preserve">
</t>
        </r>
      </text>
    </comment>
    <comment ref="B73" authorId="2" shapeId="0" xr:uid="{12C2813F-CFE5-4A74-BAF4-25CE4E55301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Gestor Comunitario</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4" authorId="2" shapeId="0" xr:uid="{A9203A34-845A-48F9-B563-20D147EEFBDE}">
      <text>
        <r>
          <rPr>
            <sz val="9"/>
            <color indexed="81"/>
            <rFont val="Tahoma"/>
            <family val="2"/>
          </rPr>
          <t xml:space="preserve">Este dato aparecerá luego que en la atención registrada en módulo Box/Pacientes citados ó Modulo Atención/Registro Atención Individual. 
Otros estamentos diferentes a los especificados en la sección, registren la actividad:
</t>
        </r>
        <r>
          <rPr>
            <b/>
            <sz val="9"/>
            <color indexed="81"/>
            <rFont val="Tahoma"/>
            <family val="2"/>
          </rPr>
          <t>- Consulta Abreviada - Equipo PRAIS</t>
        </r>
        <r>
          <rPr>
            <sz val="9"/>
            <color indexed="81"/>
            <rFont val="Tahoma"/>
            <family val="2"/>
          </rPr>
          <t xml:space="preserve">
</t>
        </r>
      </text>
    </comment>
    <comment ref="B78" authorId="0" shapeId="0" xr:uid="{4A972636-CDC0-41B5-8DA5-BBB36E1DC936}">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Agente Medicina Indigena </t>
        </r>
        <r>
          <rPr>
            <sz val="9"/>
            <color indexed="81"/>
            <rFont val="Tahoma"/>
            <family val="2"/>
          </rPr>
          <t>registre la actividad:</t>
        </r>
        <r>
          <rPr>
            <b/>
            <sz val="9"/>
            <color indexed="81"/>
            <rFont val="Tahoma"/>
            <family val="2"/>
          </rPr>
          <t xml:space="preserve">
- Atención a pueblo Originario ó
- Atención a pueblo No Originario</t>
        </r>
        <r>
          <rPr>
            <sz val="9"/>
            <color indexed="81"/>
            <rFont val="Tahoma"/>
            <family val="2"/>
          </rPr>
          <t xml:space="preserve">
</t>
        </r>
      </text>
    </comment>
    <comment ref="T78" authorId="2" shapeId="0" xr:uid="{21616932-ED5E-4846-905E-0C28027E9C9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 </t>
        </r>
        <r>
          <rPr>
            <b/>
            <sz val="9"/>
            <color indexed="81"/>
            <rFont val="Tahoma"/>
            <family val="2"/>
          </rPr>
          <t>Atención a pueblo Originario</t>
        </r>
        <r>
          <rPr>
            <sz val="9"/>
            <color indexed="81"/>
            <rFont val="Tahoma"/>
            <family val="2"/>
          </rPr>
          <t xml:space="preserve">
</t>
        </r>
      </text>
    </comment>
    <comment ref="U78" authorId="2" shapeId="0" xr:uid="{83831025-E2CE-4E01-AB2E-C92102DC092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t>
        </r>
        <r>
          <rPr>
            <b/>
            <sz val="9"/>
            <color indexed="81"/>
            <rFont val="Tahoma"/>
            <family val="2"/>
          </rPr>
          <t>- Atención a pueblo No Originario</t>
        </r>
        <r>
          <rPr>
            <sz val="9"/>
            <color indexed="81"/>
            <rFont val="Tahoma"/>
            <family val="2"/>
          </rPr>
          <t xml:space="preserve">
</t>
        </r>
      </text>
    </comment>
    <comment ref="AJ80" authorId="0" shapeId="0" xr:uid="{6F347D4D-1F9B-45D0-9A1D-04F1E50428E9}">
      <text>
        <r>
          <rPr>
            <sz val="9"/>
            <color indexed="81"/>
            <rFont val="Tahoma"/>
            <family val="2"/>
          </rPr>
          <t xml:space="preserve">El usuario debe tener en Anamnesis - Ciclo Vital Femenino: </t>
        </r>
        <r>
          <rPr>
            <b/>
            <sz val="9"/>
            <color indexed="81"/>
            <rFont val="Tahoma"/>
            <family val="2"/>
          </rPr>
          <t xml:space="preserve">"Embarazada Primigesta" o "Embarazada"
</t>
        </r>
        <r>
          <rPr>
            <sz val="9"/>
            <color indexed="81"/>
            <rFont val="Tahoma"/>
            <family val="2"/>
          </rPr>
          <t xml:space="preserve">
</t>
        </r>
      </text>
    </comment>
    <comment ref="AK80" authorId="0" shapeId="0" xr:uid="{2550D02F-0893-4B24-B7E0-A32E773220BE}">
      <text>
        <r>
          <rPr>
            <sz val="9"/>
            <color indexed="81"/>
            <rFont val="Tahoma"/>
            <family val="2"/>
          </rPr>
          <t xml:space="preserve">El usuario debe tener en Anamnesis - Ciclo Vital Femenino: </t>
        </r>
        <r>
          <rPr>
            <b/>
            <sz val="9"/>
            <color indexed="81"/>
            <rFont val="Tahoma"/>
            <family val="2"/>
          </rPr>
          <t xml:space="preserve">"Puerpera"
</t>
        </r>
        <r>
          <rPr>
            <sz val="9"/>
            <color indexed="81"/>
            <rFont val="Tahoma"/>
            <family val="2"/>
          </rPr>
          <t xml:space="preserve">
</t>
        </r>
      </text>
    </comment>
    <comment ref="AL80" authorId="0" shapeId="0" xr:uid="{2B896B08-4D06-48D0-9B34-F36087452D9B}">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M80" authorId="0" shapeId="0" xr:uid="{2EBF38A4-FD17-46F2-BBA9-309C2966A4EA}">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N80" authorId="0" shapeId="0" xr:uid="{4B007F30-19E0-44BF-962D-9639B63016B3}">
      <text>
        <r>
          <rPr>
            <b/>
            <sz val="9"/>
            <color indexed="81"/>
            <rFont val="Tahoma"/>
            <family val="2"/>
          </rPr>
          <t xml:space="preserve">No Disponible </t>
        </r>
        <r>
          <rPr>
            <sz val="9"/>
            <color indexed="81"/>
            <rFont val="Tahoma"/>
            <family val="2"/>
          </rPr>
          <t xml:space="preserve"> - Pendiente Definicion Manual DEIS </t>
        </r>
      </text>
    </comment>
    <comment ref="C83" authorId="4" shapeId="0" xr:uid="{A39E3AAB-8D40-4F18-895D-7C4AC93DFDE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en Actividad Fisica en Salud - Profesor de Educacion Fisica - Kinesiologo</t>
        </r>
        <r>
          <rPr>
            <sz val="9"/>
            <color indexed="81"/>
            <rFont val="Tahoma"/>
            <family val="2"/>
          </rPr>
          <t xml:space="preserve">; registre la actividad:
</t>
        </r>
        <r>
          <rPr>
            <b/>
            <sz val="9"/>
            <color indexed="81"/>
            <rFont val="Tahoma"/>
            <family val="2"/>
          </rPr>
          <t>- Evaluacion Vida Sana</t>
        </r>
        <r>
          <rPr>
            <sz val="9"/>
            <color indexed="81"/>
            <rFont val="Tahoma"/>
            <family val="2"/>
          </rPr>
          <t xml:space="preserve">
</t>
        </r>
      </text>
    </comment>
    <comment ref="C84" authorId="4" shapeId="0" xr:uid="{1F73B2E2-E0C5-43E9-B541-7C931AC95A4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 </t>
        </r>
        <r>
          <rPr>
            <b/>
            <sz val="9"/>
            <color indexed="81"/>
            <rFont val="Tahoma"/>
            <family val="2"/>
          </rPr>
          <t>Consulta Nutricional - Vida Sana</t>
        </r>
      </text>
    </comment>
    <comment ref="C85" authorId="4" shapeId="0" xr:uid="{6395F1D8-B888-484D-9232-CF416A52F1B3}">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 </t>
        </r>
        <r>
          <rPr>
            <b/>
            <sz val="9"/>
            <color indexed="81"/>
            <rFont val="Tahoma"/>
            <family val="2"/>
          </rPr>
          <t>Consulta Nutricional de Seguimiento Vida Sana</t>
        </r>
      </text>
    </comment>
    <comment ref="C86" authorId="4" shapeId="0" xr:uid="{19D6D94C-6424-4239-8BF6-B464352EC19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xml:space="preserve"> Consulta de Salud Mental -  Vida Sana</t>
        </r>
      </text>
    </comment>
    <comment ref="F88" authorId="5" shapeId="0" xr:uid="{8657548D-524E-4BFF-81B5-EDDFDC2A281F}">
      <text>
        <r>
          <rPr>
            <b/>
            <sz val="9"/>
            <color indexed="81"/>
            <rFont val="Tahoma"/>
            <family val="2"/>
          </rPr>
          <t xml:space="preserve">Regla de Consistencia Manual DEIS REM A04 Sección I
</t>
        </r>
        <r>
          <rPr>
            <sz val="9"/>
            <color indexed="81"/>
            <rFont val="Tahoma"/>
            <family val="2"/>
          </rPr>
          <t xml:space="preserve">R.3: El </t>
        </r>
        <r>
          <rPr>
            <b/>
            <sz val="9"/>
            <color indexed="81"/>
            <rFont val="Tahoma"/>
            <family val="2"/>
          </rPr>
          <t>desglose de los Servicios Farmacéuticos</t>
        </r>
        <r>
          <rPr>
            <sz val="9"/>
            <color indexed="81"/>
            <rFont val="Tahoma"/>
            <family val="2"/>
          </rPr>
          <t xml:space="preserve"> que se </t>
        </r>
        <r>
          <rPr>
            <b/>
            <sz val="9"/>
            <color indexed="81"/>
            <rFont val="Tahoma"/>
            <family val="2"/>
          </rPr>
          <t>realizan en domicilio</t>
        </r>
        <r>
          <rPr>
            <sz val="9"/>
            <color indexed="81"/>
            <rFont val="Tahoma"/>
            <family val="2"/>
          </rPr>
          <t xml:space="preserve"> y son registrados en esta sección,
</t>
        </r>
        <r>
          <rPr>
            <b/>
            <sz val="9"/>
            <color indexed="81"/>
            <rFont val="Tahoma"/>
            <family val="2"/>
          </rPr>
          <t>debe coincidir con el N.º ingresado en la Sección C del REM A26</t>
        </r>
        <r>
          <rPr>
            <sz val="9"/>
            <color indexed="81"/>
            <rFont val="Tahoma"/>
            <family val="2"/>
          </rPr>
          <t>, la cual busca registrar prestaciones realizadas con un enfoque integral de consultas y otras atenciones de salud.</t>
        </r>
      </text>
    </comment>
    <comment ref="B91" authorId="0" shapeId="0" xr:uid="{451C89CA-2A56-4549-97CC-0B7A389CF58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 Revisión de la medicacion Sin entrevista - realizados en establecimientos de salud
ó
- Revisión de la medicacion Sin entrevista - realizados en domicilio
</t>
        </r>
        <r>
          <rPr>
            <sz val="9"/>
            <color indexed="81"/>
            <rFont val="Tahoma"/>
            <family val="2"/>
          </rPr>
          <t xml:space="preserve">
</t>
        </r>
      </text>
    </comment>
    <comment ref="B92" authorId="0" shapeId="0" xr:uid="{7DC07BA4-E4C7-48BF-BBBB-F9AB4E38D59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Revisión de la medicacion Con entrevista - Realizados en establecimientos de salud
ó
- Revisión de la medicación Con entrevista - Realizados en domicilio
</t>
        </r>
        <r>
          <rPr>
            <sz val="9"/>
            <color indexed="81"/>
            <rFont val="Tahoma"/>
            <family val="2"/>
          </rPr>
          <t xml:space="preserve">
</t>
        </r>
      </text>
    </comment>
    <comment ref="B93" authorId="0" shapeId="0" xr:uid="{E75B57F1-4585-455C-95DB-A17B063AA21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 </t>
        </r>
        <r>
          <rPr>
            <b/>
            <sz val="9"/>
            <color indexed="81"/>
            <rFont val="Tahoma"/>
            <family val="2"/>
          </rPr>
          <t xml:space="preserve">Conciliación Farmacéutica - Realizados en establecimientos de salud
ó
- Consiliación Farmacéitica - Realizados en domicilio
</t>
        </r>
        <r>
          <rPr>
            <sz val="9"/>
            <color indexed="81"/>
            <rFont val="Tahoma"/>
            <family val="2"/>
          </rPr>
          <t xml:space="preserve">
</t>
        </r>
      </text>
    </comment>
    <comment ref="B94" authorId="0" shapeId="0" xr:uid="{5458AEEF-EFC2-4724-916A-A919C86E36F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Químico Farmaceutico</t>
        </r>
        <r>
          <rPr>
            <sz val="9"/>
            <color indexed="81"/>
            <rFont val="Tahoma"/>
            <family val="2"/>
          </rPr>
          <t xml:space="preserve"> registre la actividad:
</t>
        </r>
        <r>
          <rPr>
            <b/>
            <sz val="9"/>
            <color indexed="81"/>
            <rFont val="Tahoma"/>
            <family val="2"/>
          </rPr>
          <t xml:space="preserve"> - Educación Farmacéutica - Realizados en establecimientos de salud
ó
- Educación Farmacéutica -  Realizados en domicilio
</t>
        </r>
        <r>
          <rPr>
            <sz val="9"/>
            <color indexed="81"/>
            <rFont val="Tahoma"/>
            <family val="2"/>
          </rPr>
          <t xml:space="preserve">
</t>
        </r>
      </text>
    </comment>
    <comment ref="B95" authorId="0" shapeId="0" xr:uid="{3C05C146-B0BB-47E3-B8B3-9EA517F1C30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Seguimiento Farmacoterapeutico - Realizados en establecimientos de salud
ó
- Seguimineto Farmacoterapeutico - Realizado en domicilio</t>
        </r>
      </text>
    </comment>
    <comment ref="B97" authorId="6" shapeId="0" xr:uid="{849DBBBC-8138-4173-9202-EB8054A177C4}">
      <text>
        <r>
          <rPr>
            <sz val="9"/>
            <color indexed="81"/>
            <rFont val="Tahoma"/>
            <family val="2"/>
          </rPr>
          <t xml:space="preserve">Este dato aparecerá luego que en la atención registrada en módulo Box/Pacientes citados ó Modulo Atención/Registro Atención Individual. 
 Los profesionales de Salud registren una de las actividades:
</t>
        </r>
        <r>
          <rPr>
            <b/>
            <sz val="9"/>
            <color indexed="81"/>
            <rFont val="Tahoma"/>
            <family val="2"/>
          </rPr>
          <t xml:space="preserve"> - Reporte reacción adversa a medicamentos - Realizados en establecimientos de salud 
</t>
        </r>
        <r>
          <rPr>
            <sz val="9"/>
            <color indexed="81"/>
            <rFont val="Tahoma"/>
            <family val="2"/>
          </rPr>
          <t xml:space="preserve">ó
</t>
        </r>
        <r>
          <rPr>
            <b/>
            <sz val="9"/>
            <color indexed="81"/>
            <rFont val="Tahoma"/>
            <family val="2"/>
          </rPr>
          <t xml:space="preserve">
-Reporte reacción adversa a medicamentos - Realizado en domicilio
</t>
        </r>
      </text>
    </comment>
    <comment ref="B98" authorId="0" shapeId="0" xr:uid="{F7FABA85-CE27-449C-9012-270D4C1517D2}">
      <text>
        <r>
          <rPr>
            <sz val="9"/>
            <color indexed="81"/>
            <rFont val="Tahoma"/>
            <family val="2"/>
          </rPr>
          <t xml:space="preserve">Este dato aparecerá luego que en la atención registrada en módulo Box/Pacientes citados ó Modulo Atención/Registro Atención Individual. 
Los profesionales de salud registren la actividad:
 - </t>
        </r>
        <r>
          <rPr>
            <b/>
            <sz val="9"/>
            <color indexed="81"/>
            <rFont val="Tahoma"/>
            <family val="2"/>
          </rPr>
          <t xml:space="preserve">Reporte falla de calidad - Realizados en establecimientos de salud
</t>
        </r>
        <r>
          <rPr>
            <sz val="9"/>
            <color indexed="81"/>
            <rFont val="Tahoma"/>
            <family val="2"/>
          </rPr>
          <t>ó</t>
        </r>
        <r>
          <rPr>
            <b/>
            <sz val="9"/>
            <color indexed="81"/>
            <rFont val="Tahoma"/>
            <family val="2"/>
          </rPr>
          <t xml:space="preserve">
- Reporte falla de calidad - Realizado en domicilio</t>
        </r>
        <r>
          <rPr>
            <sz val="9"/>
            <color indexed="81"/>
            <rFont val="Tahoma"/>
            <family val="2"/>
          </rPr>
          <t xml:space="preserve">
</t>
        </r>
      </text>
    </comment>
    <comment ref="B99" authorId="0" shapeId="0" xr:uid="{AB3C085F-7B01-4BE2-B7FD-D0FDC718453F}">
      <text>
        <r>
          <rPr>
            <sz val="9"/>
            <color indexed="81"/>
            <rFont val="Tahoma"/>
            <family val="2"/>
          </rPr>
          <t>Este dato aparecerá luego que en la atención registrada en módulo Box/Pacientes citados ó Modulo Atención/Registro Atención Individual. 
Lo Profesionlaes de Salud registren la actividad:
 -</t>
        </r>
        <r>
          <rPr>
            <b/>
            <sz val="9"/>
            <color indexed="81"/>
            <rFont val="Tahoma"/>
            <family val="2"/>
          </rPr>
          <t xml:space="preserve"> Reporte de eventos adversos asociados a medicamentos - Realizados en establecimientos de salud </t>
        </r>
        <r>
          <rPr>
            <sz val="9"/>
            <color indexed="81"/>
            <rFont val="Tahoma"/>
            <family val="2"/>
          </rPr>
          <t>ó</t>
        </r>
        <r>
          <rPr>
            <b/>
            <sz val="9"/>
            <color indexed="81"/>
            <rFont val="Tahoma"/>
            <family val="2"/>
          </rPr>
          <t xml:space="preserve">
- Reporte de eventos adversos asociados a medicamentos - Realizado en domicilio
</t>
        </r>
        <r>
          <rPr>
            <sz val="9"/>
            <color indexed="81"/>
            <rFont val="Tahoma"/>
            <family val="2"/>
          </rPr>
          <t xml:space="preserve">
</t>
        </r>
      </text>
    </comment>
    <comment ref="A101" authorId="0" shapeId="0" xr:uid="{C868FDA9-B98C-4D6F-B3E1-BF12542256CB}">
      <text>
        <r>
          <rPr>
            <sz val="9"/>
            <color indexed="81"/>
            <rFont val="Tahoma"/>
            <family val="2"/>
          </rPr>
          <t>Referencia pestaña: Seccion J - Tipos de Recetas</t>
        </r>
      </text>
    </comment>
    <comment ref="B101" authorId="0" shapeId="0" xr:uid="{6BF49B84-FBBE-49E6-B44E-489F02F24A3E}">
      <text>
        <r>
          <rPr>
            <b/>
            <sz val="9"/>
            <color indexed="81"/>
            <rFont val="Tahoma"/>
            <family val="2"/>
          </rPr>
          <t>Recetas despachadas:</t>
        </r>
        <r>
          <rPr>
            <sz val="9"/>
            <color indexed="81"/>
            <rFont val="Tahoma"/>
            <family val="2"/>
          </rPr>
          <t xml:space="preserve"> Corresponde a aquellas recetas dispensadas en la unidad de farmacia o botiquín cuando corresponda o también en domicilio de los usuarios.
</t>
        </r>
      </text>
    </comment>
    <comment ref="I101" authorId="0" shapeId="0" xr:uid="{EFC7A118-D315-40A3-BF87-CE9A77A336B3}">
      <text>
        <r>
          <rPr>
            <sz val="9"/>
            <color indexed="81"/>
            <rFont val="Tahoma"/>
            <family val="2"/>
          </rPr>
          <t xml:space="preserve">No disponible. 
Pendiente de evaluacion de Registro en RAYEN 
</t>
        </r>
      </text>
    </comment>
    <comment ref="K101" authorId="0" shapeId="0" xr:uid="{5AC5E496-8DC4-4CE9-B6DF-A1F366AD7209}">
      <text>
        <r>
          <rPr>
            <b/>
            <sz val="9"/>
            <color indexed="81"/>
            <rFont val="Tahoma"/>
            <family val="2"/>
          </rPr>
          <t>Recetas despachadas con oportunidad:</t>
        </r>
        <r>
          <rPr>
            <sz val="9"/>
            <color indexed="81"/>
            <rFont val="Tahoma"/>
            <family val="2"/>
          </rPr>
          <t xml:space="preserve"> Se entenderá por receta despachada de manera total y oportuna, a toda receta que es solicitada en farmacia o botiquín y que la prescripción se despacha con todas las dosis y cantidades indicadas según prescripción para el periodo, 
que en el caso de crónico es mínimo 30 días y para el caso de morbilidad (agudo) por el periodo indicado por el prescriptor habilitado, con entrega el mismo día. 
Se considerará como fecha de retiro aquella</t>
        </r>
        <r>
          <rPr>
            <u/>
            <sz val="9"/>
            <color indexed="81"/>
            <rFont val="Tahoma"/>
            <family val="2"/>
          </rPr>
          <t xml:space="preserve"> indicada por el sistema informático o sistemas locales para recetas crónicas para el segundo retiro y subsiguiente; para recetas de morbilidad, será la misma fecha en que fue emitida la receta/prescripción.</t>
        </r>
        <r>
          <rPr>
            <b/>
            <sz val="9"/>
            <color indexed="81"/>
            <rFont val="Tahoma"/>
            <family val="2"/>
          </rPr>
          <t xml:space="preserve"> 
</t>
        </r>
        <r>
          <rPr>
            <b/>
            <sz val="9"/>
            <color indexed="81"/>
            <rFont val="Tahoma"/>
            <family val="2"/>
          </rPr>
          <t xml:space="preserve">
</t>
        </r>
        <r>
          <rPr>
            <sz val="9"/>
            <color indexed="81"/>
            <rFont val="Tahoma"/>
            <family val="2"/>
          </rPr>
          <t xml:space="preserve">
</t>
        </r>
      </text>
    </comment>
    <comment ref="L101" authorId="7" shapeId="0" xr:uid="{A1BC80F2-B6DB-4BD8-BC4C-1C7BDE6544D1}">
      <text>
        <r>
          <rPr>
            <b/>
            <sz val="9"/>
            <color indexed="81"/>
            <rFont val="Tahoma"/>
            <family val="2"/>
          </rPr>
          <t xml:space="preserve">Recetas despachadas a personas del Programa de Salud Cardiovascular, (PSCV)
</t>
        </r>
        <r>
          <rPr>
            <sz val="9"/>
            <color indexed="81"/>
            <rFont val="Tahoma"/>
            <family val="2"/>
          </rPr>
          <t>Corresponde a recetas que contengan medicamentos asociados a problemas de salud 
cardiovascular como Diabetes, Hipertensión y Dislipidemia, incluyendo los medicamentos 
FOFAR.</t>
        </r>
        <r>
          <rPr>
            <b/>
            <sz val="9"/>
            <color indexed="81"/>
            <rFont val="Tahoma"/>
            <family val="2"/>
          </rPr>
          <t xml:space="preserve">
Obs: 
Registro en RAYEN / Paciente PSCV
</t>
        </r>
        <r>
          <rPr>
            <sz val="9"/>
            <color indexed="81"/>
            <rFont val="Tahoma"/>
            <family val="2"/>
          </rPr>
          <t xml:space="preserve">
Paciente debe pertenecer al </t>
        </r>
        <r>
          <rPr>
            <b/>
            <sz val="9"/>
            <color indexed="81"/>
            <rFont val="Tahoma"/>
            <family val="2"/>
          </rPr>
          <t>Programa Cardiovascular</t>
        </r>
        <r>
          <rPr>
            <sz val="9"/>
            <color indexed="81"/>
            <rFont val="Tahoma"/>
            <family val="2"/>
          </rPr>
          <t xml:space="preserve"> y cumplir con el siguiente registro del Formulario Clínico</t>
        </r>
        <r>
          <rPr>
            <b/>
            <sz val="9"/>
            <color indexed="81"/>
            <rFont val="Tahoma"/>
            <family val="2"/>
          </rPr>
          <t xml:space="preserve"> 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Campo</t>
        </r>
        <r>
          <rPr>
            <b/>
            <sz val="9"/>
            <color indexed="81"/>
            <rFont val="Tahoma"/>
            <family val="2"/>
          </rPr>
          <t xml:space="preserve"> 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 xml:space="preserve">¿Tiene Antecedentes de Tabaquismo? </t>
        </r>
        <r>
          <rPr>
            <sz val="9"/>
            <color indexed="81"/>
            <rFont val="Tahoma"/>
            <family val="2"/>
          </rPr>
          <t xml:space="preserve">el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t>
        </r>
        <r>
          <rPr>
            <b/>
            <sz val="9"/>
            <color indexed="81"/>
            <rFont val="Tahoma"/>
            <family val="2"/>
          </rPr>
          <t xml:space="preserve"> ¿Ha presentado IAM? </t>
        </r>
        <r>
          <rPr>
            <sz val="9"/>
            <color indexed="81"/>
            <rFont val="Tahoma"/>
            <family val="2"/>
          </rPr>
          <t xml:space="preserve">el valor SI  ó el campo </t>
        </r>
        <r>
          <rPr>
            <b/>
            <sz val="9"/>
            <color indexed="81"/>
            <rFont val="Tahoma"/>
            <family val="2"/>
          </rPr>
          <t xml:space="preserve">¿Ha presentado AVE? </t>
        </r>
        <r>
          <rPr>
            <sz val="9"/>
            <color indexed="81"/>
            <rFont val="Tahoma"/>
            <family val="2"/>
          </rPr>
          <t xml:space="preserve">el valor </t>
        </r>
        <r>
          <rPr>
            <b/>
            <sz val="9"/>
            <color indexed="81"/>
            <rFont val="Tahoma"/>
            <family val="2"/>
          </rPr>
          <t>SI</t>
        </r>
        <r>
          <rPr>
            <sz val="9"/>
            <color indexed="81"/>
            <rFont val="Tahoma"/>
            <family val="2"/>
          </rPr>
          <t xml:space="preserve"> 
Y que en el campo </t>
        </r>
        <r>
          <rPr>
            <b/>
            <sz val="9"/>
            <color indexed="81"/>
            <rFont val="Tahoma"/>
            <family val="2"/>
          </rPr>
          <t>"Fecha Próximo Control"</t>
        </r>
        <r>
          <rPr>
            <sz val="9"/>
            <color indexed="81"/>
            <rFont val="Tahoma"/>
            <family val="2"/>
          </rPr>
          <t>, contenga una fecha aproximada de su próxima citación. (Si desde esta fecha el paciente no es atendido después de 11 meses 29 días el paciente queda pasivo del programa)
Regla de consistencia:
R.3: Las recetas despachadas a pacientes del Programa de Salud Cardiovascular, deben estar incluidas 
en recetas despachadas y prescripciones según corresponda.</t>
        </r>
      </text>
    </comment>
    <comment ref="N101" authorId="7" shapeId="0" xr:uid="{EE80083D-6926-47B8-A1B3-4F746BB43404}">
      <text>
        <r>
          <rPr>
            <sz val="9"/>
            <color indexed="81"/>
            <rFont val="Tahoma"/>
            <family val="2"/>
          </rPr>
          <t xml:space="preserve">El paciente debe pertenecer al </t>
        </r>
        <r>
          <rPr>
            <b/>
            <sz val="9"/>
            <color indexed="81"/>
            <rFont val="Tahoma"/>
            <family val="2"/>
          </rPr>
          <t>Programa Cardiovascular</t>
        </r>
        <r>
          <rPr>
            <sz val="9"/>
            <color indexed="81"/>
            <rFont val="Tahoma"/>
            <family val="2"/>
          </rPr>
          <t xml:space="preserve"> y cumplir con el siguiente registro del Formulario Clínico</t>
        </r>
        <r>
          <rPr>
            <b/>
            <sz val="9"/>
            <color indexed="81"/>
            <rFont val="Tahoma"/>
            <family val="2"/>
          </rPr>
          <t xml:space="preserve"> 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Campo</t>
        </r>
        <r>
          <rPr>
            <b/>
            <sz val="9"/>
            <color indexed="81"/>
            <rFont val="Tahoma"/>
            <family val="2"/>
          </rPr>
          <t xml:space="preserve"> 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 xml:space="preserve">¿Tiene Antecedentes de Tabaquismo? </t>
        </r>
        <r>
          <rPr>
            <sz val="9"/>
            <color indexed="81"/>
            <rFont val="Tahoma"/>
            <family val="2"/>
          </rPr>
          <t xml:space="preserve">el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t>
        </r>
        <r>
          <rPr>
            <b/>
            <sz val="9"/>
            <color indexed="81"/>
            <rFont val="Tahoma"/>
            <family val="2"/>
          </rPr>
          <t xml:space="preserve"> ¿Ha presentado IAM? </t>
        </r>
        <r>
          <rPr>
            <sz val="9"/>
            <color indexed="81"/>
            <rFont val="Tahoma"/>
            <family val="2"/>
          </rPr>
          <t xml:space="preserve">el valor SI  ó el campo </t>
        </r>
        <r>
          <rPr>
            <b/>
            <sz val="9"/>
            <color indexed="81"/>
            <rFont val="Tahoma"/>
            <family val="2"/>
          </rPr>
          <t xml:space="preserve">¿Ha presentado AVE? </t>
        </r>
        <r>
          <rPr>
            <sz val="9"/>
            <color indexed="81"/>
            <rFont val="Tahoma"/>
            <family val="2"/>
          </rPr>
          <t xml:space="preserve">el valor </t>
        </r>
        <r>
          <rPr>
            <b/>
            <sz val="9"/>
            <color indexed="81"/>
            <rFont val="Tahoma"/>
            <family val="2"/>
          </rPr>
          <t>SI</t>
        </r>
        <r>
          <rPr>
            <sz val="9"/>
            <color indexed="81"/>
            <rFont val="Tahoma"/>
            <family val="2"/>
          </rPr>
          <t xml:space="preserve"> 
Y que en el campo </t>
        </r>
        <r>
          <rPr>
            <b/>
            <sz val="9"/>
            <color indexed="81"/>
            <rFont val="Tahoma"/>
            <family val="2"/>
          </rPr>
          <t>"Fecha Próximo Control"</t>
        </r>
        <r>
          <rPr>
            <sz val="9"/>
            <color indexed="81"/>
            <rFont val="Tahoma"/>
            <family val="2"/>
          </rPr>
          <t xml:space="preserve">, contenga una fecha aproximada de su próxima citación. (Si desde esta fecha el paciente no es atendido después de 11 meses 29 días el paciente queda pasivo del programa)
</t>
        </r>
      </text>
    </comment>
    <comment ref="B103" authorId="0" shapeId="0" xr:uid="{B498F55F-AE26-4358-8C9F-0B6237278D95}">
      <text>
        <r>
          <rPr>
            <b/>
            <sz val="9"/>
            <color indexed="81"/>
            <rFont val="Tahoma"/>
            <family val="2"/>
          </rPr>
          <t xml:space="preserve">Despacho total: </t>
        </r>
        <r>
          <rPr>
            <sz val="9"/>
            <color indexed="81"/>
            <rFont val="Tahoma"/>
            <family val="2"/>
          </rPr>
          <t>Corresponde a la suma de</t>
        </r>
        <r>
          <rPr>
            <b/>
            <sz val="9"/>
            <color indexed="81"/>
            <rFont val="Tahoma"/>
            <family val="2"/>
          </rPr>
          <t xml:space="preserve"> "Despacho completo" y "Despacho parcial"
</t>
        </r>
      </text>
    </comment>
    <comment ref="C103" authorId="0" shapeId="0" xr:uid="{CDD74EB1-4512-4521-89AE-C5B782A41C32}">
      <text>
        <r>
          <rPr>
            <b/>
            <sz val="9"/>
            <color indexed="81"/>
            <rFont val="Tahoma"/>
            <family val="2"/>
          </rPr>
          <t>Despacho completo:</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En las columnas se registran el total de recetas despachadas (completas) clasificadas en las variables de </t>
        </r>
        <r>
          <rPr>
            <b/>
            <sz val="9"/>
            <color indexed="81"/>
            <rFont val="Tahoma"/>
            <family val="2"/>
          </rPr>
          <t xml:space="preserve">Crónicos, Morbilidad y Bajo Control Legal.
</t>
        </r>
        <r>
          <rPr>
            <sz val="9"/>
            <color indexed="81"/>
            <rFont val="Tahoma"/>
            <family val="2"/>
          </rPr>
          <t xml:space="preserve">
</t>
        </r>
      </text>
    </comment>
    <comment ref="D103" authorId="0" shapeId="0" xr:uid="{D5407B09-B234-49F8-9A15-29D3AB3C461E}">
      <text>
        <r>
          <rPr>
            <b/>
            <sz val="9"/>
            <color indexed="81"/>
            <rFont val="Tahoma"/>
            <family val="2"/>
          </rPr>
          <t>Despacho parcial</t>
        </r>
        <r>
          <rPr>
            <sz val="9"/>
            <color indexed="81"/>
            <rFont val="Tahoma"/>
            <family val="2"/>
          </rPr>
          <t xml:space="preserve">: Corresponde a aquellas recetas en que se despacharon sólo algunos de los medicamentos incluidos o una dosis fraccionada o incompleta frente a lo indicado por el profesional.
En el caso de las </t>
        </r>
        <r>
          <rPr>
            <b/>
            <sz val="9"/>
            <color indexed="81"/>
            <rFont val="Tahoma"/>
            <family val="2"/>
          </rPr>
          <t>Crónicas y Bajo Control Lega</t>
        </r>
        <r>
          <rPr>
            <sz val="9"/>
            <color indexed="81"/>
            <rFont val="Tahoma"/>
            <family val="2"/>
          </rPr>
          <t xml:space="preserve">l que corresponde despacho fraccionado, sólo se considerarán aquellas que se entregue una cantidad inferior a la fracción correspondiente.
</t>
        </r>
        <r>
          <rPr>
            <b/>
            <sz val="9"/>
            <color indexed="81"/>
            <rFont val="Tahoma"/>
            <family val="2"/>
          </rPr>
          <t>Ej Parcial:</t>
        </r>
        <r>
          <rPr>
            <sz val="9"/>
            <color indexed="81"/>
            <rFont val="Tahoma"/>
            <family val="2"/>
          </rPr>
          <t xml:space="preserve"> en una receta el médico indica 3 medicamentos y uno de ellos carece de existencia.
</t>
        </r>
        <r>
          <rPr>
            <b/>
            <sz val="9"/>
            <color indexed="81"/>
            <rFont val="Tahoma"/>
            <family val="2"/>
          </rPr>
          <t>Obs:
Registro en RAYEN:</t>
        </r>
        <r>
          <rPr>
            <sz val="9"/>
            <color indexed="81"/>
            <rFont val="Tahoma"/>
            <family val="2"/>
          </rPr>
          <t xml:space="preserve">  
Se contabilizará al marcar en el recuadro "Despachar" la opcion "NO", e incluyendo uno de los siguientes motivos: 
- Sin Stock
- Paciente Rechaza Farmacos
- Paciente aun posee tratamiento
</t>
        </r>
      </text>
    </comment>
    <comment ref="E103" authorId="0" shapeId="0" xr:uid="{A578CA86-B030-45B9-9AAA-BD85161E2554}">
      <text>
        <r>
          <rPr>
            <u/>
            <sz val="9"/>
            <color indexed="81"/>
            <rFont val="Tahoma"/>
            <family val="2"/>
          </rPr>
          <t>Lugar de Entrega:</t>
        </r>
        <r>
          <rPr>
            <sz val="9"/>
            <color indexed="81"/>
            <rFont val="Tahoma"/>
            <family val="2"/>
          </rPr>
          <t xml:space="preserve">
Centro de Salud: Corresponde a las recetas despachadas en el establecimiento de salud (se deben diferenciar también los despachos en unidades de emergencia SAPU,SAR, SUR y Urgencias Hospitalarias)
</t>
        </r>
        <r>
          <rPr>
            <b/>
            <sz val="9"/>
            <color indexed="81"/>
            <rFont val="Tahoma"/>
            <family val="2"/>
          </rPr>
          <t>Obs:</t>
        </r>
        <r>
          <rPr>
            <sz val="9"/>
            <color indexed="81"/>
            <rFont val="Tahoma"/>
            <family val="2"/>
          </rPr>
          <t xml:space="preserve">
</t>
        </r>
        <r>
          <rPr>
            <b/>
            <sz val="9"/>
            <color indexed="81"/>
            <rFont val="Tahoma"/>
            <family val="2"/>
          </rPr>
          <t xml:space="preserve">Registro en RAYEN:
- </t>
        </r>
        <r>
          <rPr>
            <sz val="9"/>
            <color indexed="81"/>
            <rFont val="Tahoma"/>
            <family val="2"/>
          </rPr>
          <t>Corresponde a aquellas recetas que han sido despachadas en la unidad de Farmacia del establecimiento de salud durante el mes informado.</t>
        </r>
      </text>
    </comment>
    <comment ref="F103" authorId="7" shapeId="0" xr:uid="{5F57DB0E-BE41-40D2-BA91-263F5F18F572}">
      <text>
        <r>
          <rPr>
            <u/>
            <sz val="9"/>
            <color indexed="81"/>
            <rFont val="Tahoma"/>
            <family val="2"/>
          </rPr>
          <t>Lugar de Entrega</t>
        </r>
        <r>
          <rPr>
            <sz val="9"/>
            <color indexed="81"/>
            <rFont val="Tahoma"/>
            <family val="2"/>
          </rPr>
          <t xml:space="preserve">
En Domicilio: Corresponde al despacho de recetas en el domicilio</t>
        </r>
        <r>
          <rPr>
            <b/>
            <sz val="9"/>
            <color indexed="81"/>
            <rFont val="Tahoma"/>
            <family val="2"/>
          </rPr>
          <t xml:space="preserve">
Obs:
Registro en RAYEN:
</t>
        </r>
        <r>
          <rPr>
            <sz val="9"/>
            <color indexed="81"/>
            <rFont val="Tahoma"/>
            <family val="2"/>
          </rPr>
          <t xml:space="preserve">Corresponde a aquellas recetas que en el módulo </t>
        </r>
        <r>
          <rPr>
            <b/>
            <sz val="9"/>
            <color indexed="81"/>
            <rFont val="Tahoma"/>
            <family val="2"/>
          </rPr>
          <t xml:space="preserve">Farmacia/Despacho de Artículos </t>
        </r>
        <r>
          <rPr>
            <sz val="9"/>
            <color indexed="81"/>
            <rFont val="Tahoma"/>
            <family val="2"/>
          </rPr>
          <t xml:space="preserve">se registra la opción </t>
        </r>
        <r>
          <rPr>
            <b/>
            <sz val="9"/>
            <color indexed="81"/>
            <rFont val="Tahoma"/>
            <family val="2"/>
          </rPr>
          <t>¿Entrega a Domicilio?</t>
        </r>
        <r>
          <rPr>
            <sz val="9"/>
            <color indexed="81"/>
            <rFont val="Tahoma"/>
            <family val="2"/>
          </rPr>
          <t xml:space="preserve">.
</t>
        </r>
      </text>
    </comment>
    <comment ref="G103" authorId="0" shapeId="0" xr:uid="{D6AC3DDB-878A-47B0-907B-E38F1CDF1190}">
      <text>
        <r>
          <rPr>
            <b/>
            <sz val="9"/>
            <color indexed="81"/>
            <rFont val="Tahoma"/>
            <family val="2"/>
          </rPr>
          <t xml:space="preserve">Prescripciones Emitidas: </t>
        </r>
        <r>
          <rPr>
            <sz val="9"/>
            <color indexed="81"/>
            <rFont val="Tahoma"/>
            <family val="2"/>
          </rPr>
          <t xml:space="preserve">
Corresponde al medicamento o a los medicamentos prescritos en una receta 
médica.</t>
        </r>
        <r>
          <rPr>
            <b/>
            <sz val="9"/>
            <color indexed="81"/>
            <rFont val="Tahoma"/>
            <family val="2"/>
          </rPr>
          <t xml:space="preserve"> </t>
        </r>
        <r>
          <rPr>
            <sz val="9"/>
            <color indexed="81"/>
            <rFont val="Tahoma"/>
            <family val="2"/>
          </rPr>
          <t xml:space="preserve">
</t>
        </r>
        <r>
          <rPr>
            <b/>
            <sz val="9"/>
            <color indexed="81"/>
            <rFont val="Tahoma"/>
            <family val="2"/>
          </rPr>
          <t>Obs:</t>
        </r>
        <r>
          <rPr>
            <sz val="9"/>
            <color indexed="81"/>
            <rFont val="Tahoma"/>
            <family val="2"/>
          </rPr>
          <t xml:space="preserve">
</t>
        </r>
        <r>
          <rPr>
            <b/>
            <sz val="9"/>
            <color indexed="81"/>
            <rFont val="Tahoma"/>
            <family val="2"/>
          </rPr>
          <t>Registro en RAYEN</t>
        </r>
        <r>
          <rPr>
            <sz val="9"/>
            <color indexed="81"/>
            <rFont val="Tahoma"/>
            <family val="2"/>
          </rPr>
          <t xml:space="preserve">
- </t>
        </r>
        <r>
          <rPr>
            <b/>
            <sz val="9"/>
            <color indexed="81"/>
            <rFont val="Tahoma"/>
            <family val="2"/>
          </rPr>
          <t xml:space="preserve">Prescripciones Emitidas: </t>
        </r>
        <r>
          <rPr>
            <sz val="9"/>
            <color indexed="81"/>
            <rFont val="Tahoma"/>
            <family val="2"/>
          </rPr>
          <t>Se contabilizará cada medicamento incluidos en la prescripción, tomados como 1 unidad por artículo. 
Ej: 8 unidades de paracetamol = 1 artículo ;  1 frasco de viadil = 1 artículo</t>
        </r>
      </text>
    </comment>
    <comment ref="H103" authorId="0" shapeId="0" xr:uid="{4C612F94-8EB3-479F-A5AD-2F442CF8C062}">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t>
        </r>
        <r>
          <rPr>
            <b/>
            <sz val="9"/>
            <color indexed="81"/>
            <rFont val="Tahoma"/>
            <family val="2"/>
          </rPr>
          <t xml:space="preserve">Obs:
Registro en RAYEN 
- Prescripciones Rechazadas: </t>
        </r>
        <r>
          <rPr>
            <sz val="9"/>
            <color indexed="81"/>
            <rFont val="Tahoma"/>
            <family val="2"/>
          </rPr>
          <t xml:space="preserve">
Se contabilizará aquellos medicamentos prescritos en una receta, y que al marcar en el recuadro "Despachar" la opcion "NO", incluya uno de los siguientes motivos: 
- Paciente Rechaza Farmacos
- Paciente aun posee tratamiento
</t>
        </r>
      </text>
    </comment>
    <comment ref="L103" authorId="0" shapeId="0" xr:uid="{9FA46511-3D18-4F30-ACF9-5E3F8FA4E5AC}">
      <text>
        <r>
          <rPr>
            <b/>
            <sz val="9"/>
            <color indexed="81"/>
            <rFont val="Tahoma"/>
            <family val="2"/>
          </rPr>
          <t>Despacho Completo (Total):</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t>
        </r>
        <r>
          <rPr>
            <b/>
            <sz val="9"/>
            <color indexed="81"/>
            <rFont val="Tahoma"/>
            <family val="2"/>
          </rPr>
          <t>Obs:
Registro en RAYEN:</t>
        </r>
        <r>
          <rPr>
            <sz val="9"/>
            <color indexed="81"/>
            <rFont val="Tahoma"/>
            <family val="2"/>
          </rPr>
          <t xml:space="preserve">
En las columnas se registran el total de recetas despachadas (completas) clasificadas en las variables de Crónicos, incluyendo medicamentos del Programa FOFAR y el Paciente se encuentre dentro del Programa Cardiovascular.
Referencia pestaña: Seccion J - Tipos de Recetas
Referencia pestaña: Seccion J - Programa FOFAR
</t>
        </r>
      </text>
    </comment>
    <comment ref="M103" authorId="0" shapeId="0" xr:uid="{A8B90154-DC99-430D-9776-DC6E8C12F2E3}">
      <text>
        <r>
          <rPr>
            <b/>
            <sz val="9"/>
            <color indexed="81"/>
            <rFont val="Tahoma"/>
            <family val="2"/>
          </rPr>
          <t>Despacho Parcial:</t>
        </r>
        <r>
          <rPr>
            <sz val="9"/>
            <color indexed="81"/>
            <rFont val="Tahoma"/>
            <family val="2"/>
          </rPr>
          <t xml:space="preserve"> Corresponde a aquellas recetas en que se despacharon sólo algunos de 
los medicamentos incluidos en ella, o una dosis fraccionada o incompleta, frente a lo indicado por el profesional, en personas del PSCV.
</t>
        </r>
        <r>
          <rPr>
            <b/>
            <sz val="9"/>
            <color indexed="81"/>
            <rFont val="Tahoma"/>
            <family val="2"/>
          </rPr>
          <t xml:space="preserve">Obs:
Registro en RAYEN:  
</t>
        </r>
        <r>
          <rPr>
            <sz val="9"/>
            <color indexed="81"/>
            <rFont val="Tahoma"/>
            <family val="2"/>
          </rPr>
          <t xml:space="preserve">Se contabilizará al marcar en el recuadro "Despachar" la opcion "NO", e incluyendo uno de los siguientes motivos: 
- Sin Stock
- Paciente Rechaza Farmacos
- Paciente aun posee tratamiento
Además, considerando en la receta medicamentos del Programa FOFAR y El Paciente se encuentre dentro del Programa Cardiovascular.
</t>
        </r>
      </text>
    </comment>
    <comment ref="N103" authorId="0" shapeId="0" xr:uid="{DA3D2F40-3A74-4A31-9B87-60D96DED602A}">
      <text>
        <r>
          <rPr>
            <b/>
            <sz val="9"/>
            <color indexed="81"/>
            <rFont val="Tahoma"/>
            <family val="2"/>
          </rPr>
          <t>Prescripciones Emitidas</t>
        </r>
        <r>
          <rPr>
            <sz val="9"/>
            <color indexed="81"/>
            <rFont val="Tahoma"/>
            <family val="2"/>
          </rPr>
          <t xml:space="preserve">: Corresponde al o los medicamentos prescritos en una receta médica de pacientes del PSCV. 
</t>
        </r>
        <r>
          <rPr>
            <b/>
            <sz val="9"/>
            <color indexed="81"/>
            <rFont val="Tahoma"/>
            <family val="2"/>
          </rPr>
          <t>Obs:
Registro en RAYEN</t>
        </r>
        <r>
          <rPr>
            <sz val="9"/>
            <color indexed="81"/>
            <rFont val="Tahoma"/>
            <family val="2"/>
          </rPr>
          <t xml:space="preserve">
- Prescripciones Emitidas: Se contabilizará cada medicamento incluidos en la prescripción, tomados como 1 unidad por artículo. 
Ej: 8 unidades de paracetamol = 1 artículo ;  1 frasco de viadil = 1 artículo
Además, considerando en la receta medicamentos del Programa FOFAR y El Paciente se encuentre dentro del Programa Cardiovascular.</t>
        </r>
      </text>
    </comment>
    <comment ref="O103" authorId="0" shapeId="0" xr:uid="{5337ADFE-9379-4B6D-B077-1ADC1E0DC99D}">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las recetas despachadas a personas del PSCV.
</t>
        </r>
        <r>
          <rPr>
            <b/>
            <sz val="9"/>
            <color indexed="81"/>
            <rFont val="Tahoma"/>
            <family val="2"/>
          </rPr>
          <t xml:space="preserve">Obs:
Registro en RAYEN </t>
        </r>
        <r>
          <rPr>
            <sz val="9"/>
            <color indexed="81"/>
            <rFont val="Tahoma"/>
            <family val="2"/>
          </rPr>
          <t xml:space="preserve">
- Prescripciones Rechazadas: 
Se contabilizará aquellos medicamentos prescritos en una receta, y que al marcar en el recuadro "Despachar" la opcion "NO", incluya uno de los siguientes motivos: 
- Paciente Rechaza Farmacos
- Paciente aun posee tratamiento
Además, considerando en la receta medicamentos del Programa FOFAR y El Paciente se encuentre dentro del Programa Cardiovascular.</t>
        </r>
      </text>
    </comment>
    <comment ref="M109" authorId="0" shapeId="0" xr:uid="{87DC0585-1830-4CD5-814B-DD7DC90D24E4}">
      <text>
        <r>
          <rPr>
            <b/>
            <sz val="9"/>
            <color indexed="81"/>
            <rFont val="Tahoma"/>
            <family val="2"/>
          </rPr>
          <t>Compra de servicios - número de traslado:</t>
        </r>
        <r>
          <rPr>
            <sz val="9"/>
            <color indexed="81"/>
            <rFont val="Tahoma"/>
            <family val="2"/>
          </rPr>
          <t xml:space="preserve"> corresponde al registro de los traslados realizados para cada ronda, bajo la modalidad de compra de servicios, este dato no necesariamente coincidirá con el número de rondas realizadas.
</t>
        </r>
      </text>
    </comment>
    <comment ref="B111" authorId="2" shapeId="0" xr:uid="{3CB7C256-4F56-4DDE-B663-FCC5655BDC35}">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Terrestre</t>
        </r>
        <r>
          <rPr>
            <sz val="9"/>
            <color indexed="81"/>
            <rFont val="Tahoma"/>
            <family val="2"/>
          </rPr>
          <t xml:space="preserve">
Se diferenciará el tipo de profesional, según el estamento definido al usuario.</t>
        </r>
        <r>
          <rPr>
            <i/>
            <sz val="9"/>
            <color indexed="81"/>
            <rFont val="Tahoma"/>
            <family val="2"/>
          </rPr>
          <t xml:space="preserve"> </t>
        </r>
      </text>
    </comment>
    <comment ref="B112" authorId="2" shapeId="0" xr:uid="{1F26B8AF-7765-4361-A4AD-40116BEADA65}">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Aérea</t>
        </r>
        <r>
          <rPr>
            <sz val="9"/>
            <color indexed="81"/>
            <rFont val="Tahoma"/>
            <family val="2"/>
          </rPr>
          <t xml:space="preserve">
Se diferenciará el tipo de profesional, según el estamento definido al usuario.
</t>
        </r>
      </text>
    </comment>
    <comment ref="B113" authorId="2" shapeId="0" xr:uid="{D9F9848C-7D1B-46A1-9975-8F9EC408FAAB}">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-Ronda Marítima</t>
        </r>
        <r>
          <rPr>
            <sz val="9"/>
            <color indexed="81"/>
            <rFont val="Tahoma"/>
            <family val="2"/>
          </rPr>
          <t xml:space="preserve">
Se diferenciará el tipo de profesional, según el estamento definido al usuario.
</t>
        </r>
      </text>
    </comment>
    <comment ref="AO115" authorId="0" shapeId="0" xr:uid="{1FF264AC-63A5-4346-B789-4CF3982535A0}">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 prevision de la inscripción en RAYEN</t>
        </r>
        <r>
          <rPr>
            <sz val="9"/>
            <color indexed="81"/>
            <rFont val="Tahoma"/>
            <family val="2"/>
          </rPr>
          <t xml:space="preserve">
</t>
        </r>
      </text>
    </comment>
    <comment ref="AP115" authorId="0" shapeId="0" xr:uid="{4F0FD953-7929-4683-9164-6B5792CE50B7}">
      <text>
        <r>
          <rPr>
            <sz val="9"/>
            <color indexed="81"/>
            <rFont val="Tahoma"/>
            <family val="2"/>
          </rPr>
          <t xml:space="preserve">Este dato contabilizará al seleccionar en opcion </t>
        </r>
        <r>
          <rPr>
            <b/>
            <sz val="9"/>
            <color indexed="81"/>
            <rFont val="Tahoma"/>
            <family val="2"/>
          </rPr>
          <t>"Ciclo vital"</t>
        </r>
        <r>
          <rPr>
            <sz val="9"/>
            <color indexed="81"/>
            <rFont val="Tahoma"/>
            <family val="2"/>
          </rPr>
          <t xml:space="preserve"> (Anamnesis) de la ficha clinica electronica:  </t>
        </r>
        <r>
          <rPr>
            <b/>
            <sz val="9"/>
            <color indexed="81"/>
            <rFont val="Tahoma"/>
            <family val="2"/>
          </rPr>
          <t>Embarazada"</t>
        </r>
        <r>
          <rPr>
            <sz val="9"/>
            <color indexed="81"/>
            <rFont val="Tahoma"/>
            <family val="2"/>
          </rPr>
          <t xml:space="preserve"> o </t>
        </r>
        <r>
          <rPr>
            <b/>
            <sz val="9"/>
            <color indexed="81"/>
            <rFont val="Tahoma"/>
            <family val="2"/>
          </rPr>
          <t xml:space="preserve">"Embarazada Primigesta" </t>
        </r>
      </text>
    </comment>
    <comment ref="AQ115" authorId="1" shapeId="0" xr:uid="{0C50F0ED-4CEE-471C-B70D-59DBFF71482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115" authorId="1" shapeId="0" xr:uid="{348F1C7C-3035-4DBE-B7FC-6BF425E0F61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18" authorId="2" shapeId="0" xr:uid="{458192CA-0E26-4B9E-B270-208E333A9F0A}">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Consulta Mal Nutrición por Riesgo a Desnutrir/Riesgo Bajo Peso 
o
- Consulta Mal Nutrición por Riesgo a Desnutrir/Riesgo Bajo 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“riesgo de”</t>
        </r>
        <r>
          <rPr>
            <b/>
            <sz val="9"/>
            <color indexed="81"/>
            <rFont val="Tahoma"/>
            <family val="2"/>
          </rPr>
          <t xml:space="preserve"> </t>
        </r>
        <r>
          <rPr>
            <sz val="9"/>
            <color indexed="81"/>
            <rFont val="Tahoma"/>
            <family val="2"/>
          </rPr>
          <t xml:space="preserve">(riesgo de desnutrir,
riesgo de obesidad, riesgo de bajo peso etc.) grupos susceptibles, a los que se debe </t>
        </r>
        <r>
          <rPr>
            <b/>
            <sz val="9"/>
            <color indexed="81"/>
            <rFont val="Tahoma"/>
            <family val="2"/>
          </rPr>
          <t>dar prioridad en la  atención con el propósito de revertir su condición de riesgo y alcanzar el rango de normalidad.</t>
        </r>
      </text>
    </comment>
    <comment ref="B119" authorId="2" shapeId="0" xr:uid="{828DE884-8BAB-4CDE-88C0-F7B814C78A39}">
      <text>
        <r>
          <rPr>
            <sz val="9"/>
            <color indexed="81"/>
            <rFont val="Tahoma"/>
            <family val="2"/>
          </rPr>
          <t xml:space="preserve">Este dato aparecerá luego que en la atención registrada en módulo Box/Pacientes citados ó Modulo Atención/Registro Atención Individual. 
Se registre la actividad:
- </t>
        </r>
        <r>
          <rPr>
            <b/>
            <sz val="9"/>
            <color indexed="81"/>
            <rFont val="Tahoma"/>
            <family val="2"/>
          </rPr>
          <t>Consulta Mal Nutrición por Riesgo Obesidad Sobrepeso
o
-Consulta Mal Nutrición por Riesgo Obesidad Sobrepeso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 xml:space="preserve">“riesgo de” </t>
        </r>
        <r>
          <rPr>
            <b/>
            <sz val="9"/>
            <color indexed="81"/>
            <rFont val="Tahoma"/>
            <family val="2"/>
          </rPr>
          <t>(riesgo de desnutrir,
riesgo de obesidad, riesgo de bajo peso etc.)</t>
        </r>
        <r>
          <rPr>
            <sz val="9"/>
            <color indexed="81"/>
            <rFont val="Tahoma"/>
            <family val="2"/>
          </rPr>
          <t xml:space="preserve"> grupos susceptibles, a los que se debe </t>
        </r>
        <r>
          <rPr>
            <b/>
            <sz val="9"/>
            <color indexed="81"/>
            <rFont val="Tahoma"/>
            <family val="2"/>
          </rPr>
          <t>dar prioridad en la  atención con el propósito de revertir su condición de riesgo y alcanzar el rango de normalidad.</t>
        </r>
      </text>
    </comment>
    <comment ref="B120" authorId="2" shapeId="0" xr:uid="{22042491-4852-467E-943B-730BF30BE54A}">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Consulta Estado Nutricional Normal
+
Consulta Nutricional - Otras Consultas</t>
        </r>
        <r>
          <rPr>
            <sz val="9"/>
            <color indexed="81"/>
            <rFont val="Tahoma"/>
            <family val="2"/>
          </rPr>
          <t xml:space="preserve">
</t>
        </r>
      </text>
    </comment>
    <comment ref="I122" authorId="0" shapeId="0" xr:uid="{BF345D1D-79D0-4B40-BDD7-F62694610A8F}">
      <text>
        <r>
          <rPr>
            <sz val="9"/>
            <color indexed="81"/>
            <rFont val="Tahoma"/>
            <family val="2"/>
          </rPr>
          <t>El usuario debe tener en Anamnesis - Ciclo Vital Femenino:</t>
        </r>
        <r>
          <rPr>
            <b/>
            <sz val="9"/>
            <color indexed="81"/>
            <rFont val="Tahoma"/>
            <family val="2"/>
          </rPr>
          <t xml:space="preserve"> "Embarazada Primigesta" </t>
        </r>
        <r>
          <rPr>
            <sz val="9"/>
            <color indexed="81"/>
            <rFont val="Tahoma"/>
            <family val="2"/>
          </rPr>
          <t>o</t>
        </r>
        <r>
          <rPr>
            <b/>
            <sz val="9"/>
            <color indexed="81"/>
            <rFont val="Tahoma"/>
            <family val="2"/>
          </rPr>
          <t xml:space="preserve"> "Embarazada"</t>
        </r>
        <r>
          <rPr>
            <sz val="9"/>
            <color indexed="81"/>
            <rFont val="Tahoma"/>
            <family val="2"/>
          </rPr>
          <t xml:space="preserve">
</t>
        </r>
      </text>
    </comment>
    <comment ref="J122" authorId="0" shapeId="0" xr:uid="{232785C1-A6BC-4EE2-A90F-0552EBD6285B}">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K122" authorId="7" shapeId="0" xr:uid="{BFC90736-32A8-4452-B4AF-9EAF48ABD9C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4" authorId="0" shapeId="0" xr:uid="{CD514217-C7C8-425C-970F-08D8EDA4DAE4}">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Consulta Lactancia Materna de Alerta </t>
        </r>
        <r>
          <rPr>
            <sz val="9"/>
            <color indexed="81"/>
            <rFont val="Tahoma"/>
            <family val="2"/>
          </rPr>
          <t xml:space="preserve">
</t>
        </r>
      </text>
    </comment>
    <comment ref="B125" authorId="0" shapeId="0" xr:uid="{B19EF59C-7215-4310-8C7F-34751228199D}">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Consulta Lactancia Materna de Seguimiento</t>
        </r>
        <r>
          <rPr>
            <sz val="9"/>
            <color indexed="81"/>
            <rFont val="Tahoma"/>
            <family val="2"/>
          </rPr>
          <t xml:space="preserve">
</t>
        </r>
      </text>
    </comment>
    <comment ref="B126" authorId="0" shapeId="0" xr:uid="{A1E465FF-F7DD-41B9-AEDE-A45417922537}">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Se registre la actividad:
- Otras Consultas de Lactancia Materna</t>
        </r>
        <r>
          <rPr>
            <sz val="9"/>
            <color indexed="81"/>
            <rFont val="Tahoma"/>
            <family val="2"/>
          </rPr>
          <t xml:space="preserve">
</t>
        </r>
      </text>
    </comment>
    <comment ref="B127" authorId="0" shapeId="0" xr:uid="{08A1C47A-6B3C-43CA-8D72-00368405908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Consejería Prenatal en Lactancia Materna</t>
        </r>
        <r>
          <rPr>
            <sz val="9"/>
            <color indexed="81"/>
            <rFont val="Tahoma"/>
            <family val="2"/>
          </rPr>
          <t xml:space="preserve">
</t>
        </r>
      </text>
    </comment>
    <comment ref="B128" authorId="0" shapeId="0" xr:uid="{94B72008-1199-4373-A032-8ACCE88D64D8}">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Consejería Postnatal en Lactancia Materna </t>
        </r>
        <r>
          <rPr>
            <sz val="9"/>
            <color indexed="81"/>
            <rFont val="Tahoma"/>
            <family val="2"/>
          </rPr>
          <t xml:space="preserve">
</t>
        </r>
      </text>
    </comment>
    <comment ref="A129" authorId="0" shapeId="0" xr:uid="{6225D173-2C4E-4619-9D60-9DA28F3B1D27}">
      <text>
        <r>
          <rPr>
            <sz val="9"/>
            <color indexed="81"/>
            <rFont val="Tahoma"/>
            <family val="2"/>
          </rPr>
          <t xml:space="preserve">Se contabilizara las </t>
        </r>
        <r>
          <rPr>
            <b/>
            <sz val="9"/>
            <color indexed="81"/>
            <rFont val="Tahoma"/>
            <family val="2"/>
          </rPr>
          <t>acciones (Actividades)</t>
        </r>
        <r>
          <rPr>
            <sz val="9"/>
            <color indexed="81"/>
            <rFont val="Tahoma"/>
            <family val="2"/>
          </rPr>
          <t xml:space="preserve"> realizadas en la celda anterior </t>
        </r>
        <r>
          <rPr>
            <b/>
            <sz val="9"/>
            <color indexed="81"/>
            <rFont val="Tahoma"/>
            <family val="2"/>
          </rPr>
          <t>"Consulta de Lactancia"</t>
        </r>
        <r>
          <rPr>
            <sz val="9"/>
            <color indexed="81"/>
            <rFont val="Tahoma"/>
            <family val="2"/>
          </rPr>
          <t xml:space="preserve"> y se dividiran según los profesionales que atendieron (registraron) al usuario.
</t>
        </r>
      </text>
    </comment>
    <comment ref="AN135" authorId="7" shapeId="0" xr:uid="{D3CE34F4-81B9-4330-AD99-3C7AA62C02E0}">
      <text>
        <r>
          <rPr>
            <sz val="9"/>
            <color indexed="81"/>
            <rFont val="Tahoma"/>
            <family val="2"/>
          </rPr>
          <t xml:space="preserve">Este dato aparecerá, luego que en moóulo </t>
        </r>
        <r>
          <rPr>
            <b/>
            <sz val="9"/>
            <color indexed="81"/>
            <rFont val="Tahoma"/>
            <family val="2"/>
          </rPr>
          <t xml:space="preserve">Admision, </t>
        </r>
        <r>
          <rPr>
            <sz val="9"/>
            <color indexed="81"/>
            <rFont val="Tahoma"/>
            <family val="2"/>
          </rPr>
          <t xml:space="preserve">el paciente indique un </t>
        </r>
        <r>
          <rPr>
            <b/>
            <sz val="9"/>
            <color indexed="81"/>
            <rFont val="Tahoma"/>
            <family val="2"/>
          </rPr>
          <t>Pueblo Originario</t>
        </r>
        <r>
          <rPr>
            <sz val="9"/>
            <color indexed="81"/>
            <rFont val="Tahoma"/>
            <family val="2"/>
          </rPr>
          <t xml:space="preserve">
</t>
        </r>
      </text>
    </comment>
    <comment ref="AO135" authorId="7" shapeId="0" xr:uid="{09093421-22B3-47F3-A09A-8BDDF670465D}">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8" authorId="7" shapeId="0" xr:uid="{06383052-E6FA-41E2-A30A-AB12B3C9D533}">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t>
        </r>
        <r>
          <rPr>
            <b/>
            <sz val="9"/>
            <color indexed="81"/>
            <rFont val="Tahoma"/>
            <family val="2"/>
          </rPr>
          <t>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 </t>
        </r>
        <r>
          <rPr>
            <b/>
            <sz val="9"/>
            <color indexed="81"/>
            <rFont val="Tahoma"/>
            <family val="2"/>
          </rPr>
          <t>Ingreso Tratamiento - Programa Tuberculosis</t>
        </r>
        <r>
          <rPr>
            <sz val="9"/>
            <color indexed="81"/>
            <rFont val="Tahoma"/>
            <family val="2"/>
          </rPr>
          <t xml:space="preserve">
</t>
        </r>
      </text>
    </comment>
    <comment ref="B139" authorId="7" shapeId="0" xr:uid="{03191B6F-EE96-4C20-979A-7BACF95102E8}">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Ingreso Quimioprófilaxis - Programa Tuberculosis</t>
        </r>
        <r>
          <rPr>
            <sz val="9"/>
            <color indexed="81"/>
            <rFont val="Tahoma"/>
            <family val="2"/>
          </rPr>
          <t xml:space="preserve">
</t>
        </r>
      </text>
    </comment>
    <comment ref="B140" authorId="7" shapeId="0" xr:uid="{C886B80E-AEB2-4D20-B6A1-D8AAB50BCB4C}">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Control mensual - Programa Tuberculosis</t>
        </r>
        <r>
          <rPr>
            <sz val="9"/>
            <color indexed="81"/>
            <rFont val="Tahoma"/>
            <family val="2"/>
          </rPr>
          <t xml:space="preserve">
</t>
        </r>
      </text>
    </comment>
    <comment ref="B141" authorId="7" shapeId="0" xr:uid="{BBC0DF26-157A-48BE-92E2-923379EEF418}">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
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 Seguimiento - Programa Tuberculosis</t>
        </r>
        <r>
          <rPr>
            <sz val="9"/>
            <color indexed="81"/>
            <rFont val="Tahoma"/>
            <family val="2"/>
          </rPr>
          <t xml:space="preserve">
</t>
        </r>
      </text>
    </comment>
    <comment ref="B142" authorId="7" shapeId="0" xr:uid="{8F9D02F2-32C7-4366-A7CE-2ADE0247C50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Consultas Espontáneas - Programa Tuberculosis</t>
        </r>
        <r>
          <rPr>
            <sz val="9"/>
            <color indexed="81"/>
            <rFont val="Tahoma"/>
            <family val="2"/>
          </rPr>
          <t xml:space="preserve">
</t>
        </r>
      </text>
    </comment>
    <comment ref="B143" authorId="7" shapeId="0" xr:uid="{7A317460-EA70-47C4-AF03-86063C98A60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44" authorId="7" shapeId="0" xr:uid="{FD096E1C-C5E6-4CD0-98EE-9FF920C5320E}">
      <text>
        <r>
          <rPr>
            <sz val="9"/>
            <color indexed="81"/>
            <rFont val="Tahoma"/>
            <family val="2"/>
          </rPr>
          <t>Este dato aparecerá luego que en la atención registrada en módulo</t>
        </r>
        <r>
          <rPr>
            <b/>
            <sz val="9"/>
            <color indexed="81"/>
            <rFont val="Tahoma"/>
            <family val="2"/>
          </rPr>
          <t xml:space="preserve"> 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Control de los contactos - Programa Tuberculosis</t>
        </r>
        <r>
          <rPr>
            <sz val="9"/>
            <color indexed="81"/>
            <rFont val="Tahoma"/>
            <family val="2"/>
          </rPr>
          <t xml:space="preserve">
</t>
        </r>
      </text>
    </comment>
    <comment ref="B145" authorId="7" shapeId="0" xr:uid="{9A085C1C-ADBC-4690-8444-5E47C250526E}">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B146" authorId="7" shapeId="0" xr:uid="{1612F768-3CC1-4B05-BDE5-3400165DBC78}">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Ingreso Tratamiento - Programa Tuberculosis</t>
        </r>
        <r>
          <rPr>
            <sz val="9"/>
            <color indexed="81"/>
            <rFont val="Tahoma"/>
            <family val="2"/>
          </rPr>
          <t xml:space="preserve">
</t>
        </r>
      </text>
    </comment>
    <comment ref="B147" authorId="7" shapeId="0" xr:uid="{1D971826-E7A6-4EC7-9235-FB2B4A3C660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Mensual - Programa Tuberculosis</t>
        </r>
        <r>
          <rPr>
            <sz val="9"/>
            <color indexed="81"/>
            <rFont val="Tahoma"/>
            <family val="2"/>
          </rPr>
          <t xml:space="preserve">
</t>
        </r>
      </text>
    </comment>
    <comment ref="B148" authorId="7" shapeId="0" xr:uid="{34747CFA-B379-4FC8-AC88-72372E0D2FBE}">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de seguimiento - Programa Tuberculosis</t>
        </r>
        <r>
          <rPr>
            <sz val="9"/>
            <color indexed="81"/>
            <rFont val="Tahoma"/>
            <family val="2"/>
          </rPr>
          <t xml:space="preserve">
</t>
        </r>
      </text>
    </comment>
    <comment ref="B149" authorId="7" shapeId="0" xr:uid="{FEA7B898-37EA-442B-8688-030228FA9946}">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Consultas espontáneas - Programa Tuberculosis</t>
        </r>
        <r>
          <rPr>
            <sz val="9"/>
            <color indexed="81"/>
            <rFont val="Tahoma"/>
            <family val="2"/>
          </rPr>
          <t xml:space="preserve">
</t>
        </r>
      </text>
    </comment>
    <comment ref="B150" authorId="7" shapeId="0" xr:uid="{593219B1-E4E0-433E-9E89-A9957E16CBED}">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51" authorId="7" shapeId="0" xr:uid="{0A550CC2-87FC-458B-BBC6-BBAAB5E85F71}">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T153" authorId="7" shapeId="0" xr:uid="{52E2B97A-BFC3-47B8-8051-F30DE06336BF}">
      <text>
        <r>
          <rPr>
            <sz val="9"/>
            <color indexed="81"/>
            <rFont val="Tahoma"/>
            <family val="2"/>
          </rPr>
          <t>Este dato aparecerá, luego que en moóulo</t>
        </r>
        <r>
          <rPr>
            <b/>
            <sz val="9"/>
            <color indexed="81"/>
            <rFont val="Tahoma"/>
            <family val="2"/>
          </rPr>
          <t xml:space="preserve"> Admision,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U153" authorId="7" shapeId="0" xr:uid="{43536190-9EFC-4C10-854C-CC8DCBCE5DB1}">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55" authorId="7" shapeId="0" xr:uid="{4ABE4B23-942E-4175-8A48-3D000996AB38}">
      <text>
        <r>
          <rPr>
            <sz val="9"/>
            <color indexed="81"/>
            <rFont val="Tahoma"/>
            <family val="2"/>
          </rPr>
          <t>Este dato aparecerá  luego de que en la atención: 
registrada en el módulo</t>
        </r>
        <r>
          <rPr>
            <b/>
            <sz val="9"/>
            <color indexed="81"/>
            <rFont val="Tahoma"/>
            <family val="2"/>
          </rPr>
          <t xml:space="preserv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Registre el procedimiento:
- </t>
        </r>
        <r>
          <rPr>
            <b/>
            <sz val="9"/>
            <color indexed="81"/>
            <rFont val="Tahoma"/>
            <family val="2"/>
          </rPr>
          <t>Toma de muestra - Pesquisa de tuberculosis pulmonar</t>
        </r>
        <r>
          <rPr>
            <sz val="9"/>
            <color indexed="81"/>
            <rFont val="Tahoma"/>
            <family val="2"/>
          </rPr>
          <t xml:space="preserve">
</t>
        </r>
        <r>
          <rPr>
            <b/>
            <sz val="9"/>
            <color indexed="81"/>
            <rFont val="Tahoma"/>
            <family val="2"/>
          </rPr>
          <t xml:space="preserve">Nota: </t>
        </r>
        <r>
          <rPr>
            <sz val="9"/>
            <color indexed="81"/>
            <rFont val="Tahoma"/>
            <family val="2"/>
          </rPr>
          <t xml:space="preserve">Se excluyen las muestras procesadas para control de pacientes que ya se encuentran en tratamiento.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San Martin</author>
    <author>Nicole Cisternas</author>
    <author>Camila Puebla</author>
    <author>John San Martin Retamal</author>
    <author>Ines Kohnenkamp</author>
    <author>Carolina Cortes Acevedo</author>
    <author>-</author>
    <author>Priscilla Acuña</author>
    <author>Lorena</author>
    <author>Soledad Paredes Bascuñan</author>
  </authors>
  <commentList>
    <comment ref="N9" authorId="0" shapeId="0" xr:uid="{E601B246-DC7B-4EA3-B869-768E9C037AF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 Resultados Control Prenatal </t>
        </r>
        <r>
          <rPr>
            <sz val="9"/>
            <color indexed="81"/>
            <rFont val="Tahoma"/>
            <family val="2"/>
          </rPr>
          <t>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y Ademas en la Sección A</t>
        </r>
        <r>
          <rPr>
            <b/>
            <sz val="9"/>
            <color indexed="81"/>
            <rFont val="Tahoma"/>
            <family val="2"/>
          </rPr>
          <t>ntecedentes Embarazo Actual</t>
        </r>
        <r>
          <rPr>
            <sz val="9"/>
            <color indexed="81"/>
            <rFont val="Tahoma"/>
            <family val="2"/>
          </rPr>
          <t xml:space="preserve"> </t>
        </r>
        <r>
          <rPr>
            <sz val="9"/>
            <color indexed="81"/>
            <rFont val="Tahoma"/>
            <family val="2"/>
          </rPr>
          <t xml:space="preserve">en el Campo </t>
        </r>
        <r>
          <rPr>
            <b/>
            <sz val="9"/>
            <color indexed="81"/>
            <rFont val="Tahoma"/>
            <family val="2"/>
          </rPr>
          <t xml:space="preserve">¿Es Víctima de Violencia de Género? </t>
        </r>
        <r>
          <rPr>
            <sz val="9"/>
            <color indexed="81"/>
            <rFont val="Tahoma"/>
            <family val="2"/>
          </rPr>
          <t xml:space="preserve">tenga el Valor </t>
        </r>
        <r>
          <rPr>
            <b/>
            <sz val="9"/>
            <color indexed="81"/>
            <rFont val="Tahoma"/>
            <family val="2"/>
          </rPr>
          <t>SI</t>
        </r>
        <r>
          <rPr>
            <sz val="9"/>
            <color indexed="81"/>
            <rFont val="Tahoma"/>
            <family val="2"/>
          </rPr>
          <t>.</t>
        </r>
      </text>
    </comment>
    <comment ref="O9" authorId="0" shapeId="0" xr:uid="{E05B9474-D88A-49C8-9F05-089AC6EED838}">
      <text>
        <r>
          <rPr>
            <sz val="9"/>
            <color indexed="81"/>
            <rFont val="Tahoma"/>
            <family val="2"/>
          </rPr>
          <t>Este dato aparecerá luego que en el Modulo de Admision o en Box - Pacientes Citados el paciente indique un Pueblo Indigena</t>
        </r>
      </text>
    </comment>
    <comment ref="P9" authorId="1" shapeId="0" xr:uid="{47762A5F-5DFA-4F18-84D4-B112C7A6BFE2}">
      <text>
        <r>
          <rPr>
            <sz val="9"/>
            <color indexed="81"/>
            <rFont val="Tahoma"/>
            <family val="2"/>
          </rPr>
          <t xml:space="preserve">Se contabilizara a los pacientes que tengan en Admisión - usuario "Alerta Administrativa" o Box - Pacientes Citados - "Alertas Administrativas"  "MIGRANTES"
</t>
        </r>
      </text>
    </comment>
    <comment ref="Q9" authorId="2" shapeId="0" xr:uid="{19A2EE66-24EA-4891-82B9-82CF4F9F1CA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por Traslado?</t>
        </r>
        <r>
          <rPr>
            <sz val="9"/>
            <color indexed="81"/>
            <rFont val="Tahoma"/>
            <family val="2"/>
          </rPr>
          <t xml:space="preserve"> el valor </t>
        </r>
        <r>
          <rPr>
            <b/>
            <sz val="9"/>
            <color indexed="81"/>
            <rFont val="Tahoma"/>
            <family val="2"/>
          </rPr>
          <t>"SI"</t>
        </r>
        <r>
          <rPr>
            <sz val="9"/>
            <color indexed="81"/>
            <rFont val="Tahoma"/>
            <family val="2"/>
          </rPr>
          <t xml:space="preserve">
</t>
        </r>
      </text>
    </comment>
    <comment ref="R9" authorId="3" shapeId="0" xr:uid="{FCC8BFA7-94A6-4303-AB26-BDD14ED1BCD4}">
      <text>
        <r>
          <rPr>
            <b/>
            <sz val="9"/>
            <color indexed="81"/>
            <rFont val="Tahoma"/>
            <family val="2"/>
          </rPr>
          <t xml:space="preserve">Este dato aparecerá  luego de que en la atención 
</t>
        </r>
        <r>
          <rPr>
            <sz val="9"/>
            <color indexed="81"/>
            <rFont val="Tahoma"/>
            <family val="2"/>
          </rPr>
          <t>Registrada en el Módulo Box - Pacientes Citados  o en Agregar documentos a una atención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con Control Precoz Extrasistema</t>
        </r>
        <r>
          <rPr>
            <sz val="9"/>
            <color indexed="81"/>
            <rFont val="Tahoma"/>
            <family val="2"/>
          </rPr>
          <t xml:space="preserve"> el valor </t>
        </r>
        <r>
          <rPr>
            <b/>
            <sz val="9"/>
            <color indexed="81"/>
            <rFont val="Tahoma"/>
            <family val="2"/>
          </rPr>
          <t>"SI"</t>
        </r>
      </text>
    </comment>
    <comment ref="A11" authorId="4" shapeId="0" xr:uid="{B6734027-F8D2-4EAD-A967-3634F2EF1D08}">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Gestante y Puérpera</t>
        </r>
        <r>
          <rPr>
            <b/>
            <u/>
            <sz val="9"/>
            <color indexed="81"/>
            <rFont val="Tahoma"/>
            <family val="2"/>
          </rPr>
          <t xml:space="preserve"> </t>
        </r>
        <r>
          <rPr>
            <sz val="9"/>
            <color indexed="81"/>
            <rFont val="Tahoma"/>
            <family val="2"/>
          </rPr>
          <t xml:space="preserve">en la Sección </t>
        </r>
        <r>
          <rPr>
            <b/>
            <sz val="9"/>
            <color indexed="81"/>
            <rFont val="Tahoma"/>
            <family val="2"/>
          </rPr>
          <t xml:space="preserve">Antecedentes del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 xml:space="preserve">SI"
</t>
        </r>
        <r>
          <rPr>
            <sz val="9"/>
            <color indexed="81"/>
            <rFont val="Tahoma"/>
            <family val="2"/>
          </rPr>
          <t xml:space="preserve">
(Se Considerara la Fecha del Formulario Para Ser Contabilizado en el Mes que Corresponde)</t>
        </r>
      </text>
    </comment>
    <comment ref="A12" authorId="4" shapeId="0" xr:uid="{24BEF7AE-48DE-48C1-A289-34D9BC94EEA3}">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SI</t>
        </r>
        <r>
          <rPr>
            <sz val="9"/>
            <color indexed="81"/>
            <rFont val="Tahoma"/>
            <family val="2"/>
          </rPr>
          <t xml:space="preserve">"
 y </t>
        </r>
        <r>
          <rPr>
            <sz val="9"/>
            <color indexed="81"/>
            <rFont val="Tahoma"/>
            <family val="2"/>
          </rPr>
          <t xml:space="preserve">en el Campo </t>
        </r>
        <r>
          <rPr>
            <b/>
            <sz val="9"/>
            <color indexed="81"/>
            <rFont val="Tahoma"/>
            <family val="2"/>
          </rPr>
          <t>¿Es Primigesta?</t>
        </r>
        <r>
          <rPr>
            <sz val="9"/>
            <color indexed="81"/>
            <rFont val="Tahoma"/>
            <family val="2"/>
          </rPr>
          <t xml:space="preserve"> tenga el Valor </t>
        </r>
        <r>
          <rPr>
            <b/>
            <sz val="9"/>
            <color indexed="81"/>
            <rFont val="Tahoma"/>
            <family val="2"/>
          </rPr>
          <t xml:space="preserve">SI.
</t>
        </r>
        <r>
          <rPr>
            <sz val="9"/>
            <color indexed="81"/>
            <rFont val="Tahoma"/>
            <family val="2"/>
          </rPr>
          <t>(Se Considerara la Fecha del Formulario Para Ser Contabilizado en el Mes que Corresponde)</t>
        </r>
      </text>
    </comment>
    <comment ref="A13" authorId="4" shapeId="0" xr:uid="{DBEF3F8F-7158-41E1-A9DE-9C4A05ED99E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 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 xml:space="preserve">
 y  </t>
        </r>
        <r>
          <rPr>
            <sz val="9"/>
            <color indexed="81"/>
            <rFont val="Tahoma"/>
            <family val="2"/>
          </rPr>
          <t xml:space="preserve">en el Campo </t>
        </r>
        <r>
          <rPr>
            <b/>
            <sz val="9"/>
            <color indexed="81"/>
            <rFont val="Tahoma"/>
            <family val="2"/>
          </rPr>
          <t xml:space="preserve">Edad Gestacional al Ingreso(Semanas/Dias) </t>
        </r>
        <r>
          <rPr>
            <sz val="9"/>
            <color indexed="81"/>
            <rFont val="Tahoma"/>
            <family val="2"/>
          </rPr>
          <t xml:space="preserve">tenga valor </t>
        </r>
        <r>
          <rPr>
            <b/>
            <sz val="9"/>
            <color indexed="81"/>
            <rFont val="Tahoma"/>
            <family val="2"/>
          </rPr>
          <t xml:space="preserve">Menor a 14/0 
</t>
        </r>
        <r>
          <rPr>
            <sz val="9"/>
            <color indexed="81"/>
            <rFont val="Tahoma"/>
            <family val="2"/>
          </rPr>
          <t xml:space="preserve">
(Se Considerara la Fecha del Formulario Para Ser Contabilizado en el Mes que Corresponde)</t>
        </r>
      </text>
    </comment>
    <comment ref="A14" authorId="4" shapeId="0" xr:uid="{9F88677D-7A17-4F4E-974C-0635FC331A5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en el campo </t>
        </r>
        <r>
          <rPr>
            <b/>
            <sz val="9"/>
            <color indexed="81"/>
            <rFont val="Tahoma"/>
            <family val="2"/>
          </rPr>
          <t>¿Primer control de embarazo?</t>
        </r>
        <r>
          <rPr>
            <sz val="9"/>
            <color indexed="81"/>
            <rFont val="Tahoma"/>
            <family val="2"/>
          </rPr>
          <t xml:space="preserve"> el valor</t>
        </r>
        <r>
          <rPr>
            <b/>
            <sz val="9"/>
            <color indexed="81"/>
            <rFont val="Tahoma"/>
            <family val="2"/>
          </rPr>
          <t xml:space="preserve"> "SI"
</t>
        </r>
        <r>
          <rPr>
            <sz val="9"/>
            <color indexed="81"/>
            <rFont val="Tahoma"/>
            <family val="2"/>
          </rPr>
          <t xml:space="preserve"> y </t>
        </r>
        <r>
          <rPr>
            <sz val="9"/>
            <color indexed="81"/>
            <rFont val="Tahoma"/>
            <family val="2"/>
          </rPr>
          <t xml:space="preserve">en el Campo </t>
        </r>
        <r>
          <rPr>
            <b/>
            <sz val="9"/>
            <color indexed="81"/>
            <rFont val="Tahoma"/>
            <family val="2"/>
          </rPr>
          <t>El Embarazo Actual ¿Es Planificado?</t>
        </r>
        <r>
          <rPr>
            <sz val="9"/>
            <color indexed="81"/>
            <rFont val="Tahoma"/>
            <family val="2"/>
          </rPr>
          <t xml:space="preserve"> Tenga el valor </t>
        </r>
        <r>
          <rPr>
            <b/>
            <sz val="9"/>
            <color indexed="81"/>
            <rFont val="Tahoma"/>
            <family val="2"/>
          </rPr>
          <t xml:space="preserve">NO.
</t>
        </r>
        <r>
          <rPr>
            <sz val="9"/>
            <color indexed="81"/>
            <rFont val="Tahoma"/>
            <family val="2"/>
          </rPr>
          <t>(Se Considerara la Fecha del Formulario Para Ser Contabilizado en el Mes que Corresponde)</t>
        </r>
      </text>
    </comment>
    <comment ref="C16" authorId="0" shapeId="0" xr:uid="{9E6340AA-190B-49ED-BEB0-A18F158BC7A6}">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en el Campo </t>
        </r>
        <r>
          <rPr>
            <b/>
            <sz val="9"/>
            <color indexed="81"/>
            <rFont val="Tahoma"/>
            <family val="2"/>
          </rPr>
          <t xml:space="preserve">¿ Es Alto Riesgo Obstétrico? </t>
        </r>
        <r>
          <rPr>
            <sz val="9"/>
            <color indexed="81"/>
            <rFont val="Tahoma"/>
            <family val="2"/>
          </rPr>
          <t>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Y ademas tenga Selecionada en el Campo </t>
        </r>
        <r>
          <rPr>
            <b/>
            <sz val="9"/>
            <color indexed="81"/>
            <rFont val="Tahoma"/>
            <family val="2"/>
          </rPr>
          <t xml:space="preserve">Patologías Alto Riesgo Obstétrico </t>
        </r>
        <r>
          <rPr>
            <sz val="9"/>
            <color indexed="81"/>
            <rFont val="Tahoma"/>
            <family val="2"/>
          </rPr>
          <t>una o mas de estas patologias:</t>
        </r>
        <r>
          <rPr>
            <b/>
            <sz val="9"/>
            <color indexed="81"/>
            <rFont val="Tahoma"/>
            <family val="2"/>
          </rPr>
          <t xml:space="preserve">
Patologia Alto Riesgo Obtetrico    
Preeclampsia (PE) 
Sindrome Hipertensivo del Embarazo (SHE)
Factores de riesgo y condicionantes de Parto Prematuro
Retardo Crecimiento Intrauterino (RCIU )
SÍFILIS
VIH
Diabetes Pre Gestacional
Diabetes Gestacional
Cesárea anterior
Malformación Congénita
Otras patologías del embarazo</t>
        </r>
      </text>
    </comment>
    <comment ref="D16" authorId="0" shapeId="0" xr:uid="{3F174784-CA9C-4A3B-8EFE-6B793A390126}">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Obstetrico?</t>
        </r>
        <r>
          <rPr>
            <sz val="9"/>
            <color indexed="81"/>
            <rFont val="Tahoma"/>
            <family val="2"/>
          </rPr>
          <t xml:space="preserve"> tenga el valor </t>
        </r>
        <r>
          <rPr>
            <b/>
            <sz val="9"/>
            <color indexed="81"/>
            <rFont val="Tahoma"/>
            <family val="2"/>
          </rPr>
          <t>"SI"</t>
        </r>
        <r>
          <rPr>
            <sz val="9"/>
            <color indexed="81"/>
            <rFont val="Tahoma"/>
            <family val="2"/>
          </rPr>
          <t xml:space="preserve"> y</t>
        </r>
        <r>
          <rPr>
            <b/>
            <sz val="9"/>
            <color indexed="81"/>
            <rFont val="Tahoma"/>
            <family val="2"/>
          </rPr>
          <t xml:space="preserve"> </t>
        </r>
        <r>
          <rPr>
            <sz val="9"/>
            <color indexed="81"/>
            <rFont val="Tahoma"/>
            <family val="2"/>
          </rPr>
          <t xml:space="preserve">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en el Campo </t>
        </r>
        <r>
          <rPr>
            <b/>
            <sz val="9"/>
            <color indexed="81"/>
            <rFont val="Tahoma"/>
            <family val="2"/>
          </rPr>
          <t>¿Es Víctima de Violencia de Género?</t>
        </r>
        <r>
          <rPr>
            <sz val="9"/>
            <color indexed="81"/>
            <rFont val="Tahoma"/>
            <family val="2"/>
          </rPr>
          <t xml:space="preserve"> tenga el Valor</t>
        </r>
        <r>
          <rPr>
            <b/>
            <sz val="9"/>
            <color indexed="81"/>
            <rFont val="Tahoma"/>
            <family val="2"/>
          </rPr>
          <t xml:space="preserve"> SI.</t>
        </r>
      </text>
    </comment>
    <comment ref="E16" authorId="0" shapeId="0" xr:uid="{899FC730-68F7-45DD-91F5-02C489FF4000}">
      <text>
        <r>
          <rPr>
            <sz val="9"/>
            <color indexed="81"/>
            <rFont val="Tahoma"/>
            <family val="2"/>
          </rPr>
          <t>Este dato aparecerá luego que en el Modulo de Admision o en Box - Pacientes Citados el paciente indique un Pueblo Indigena</t>
        </r>
      </text>
    </comment>
    <comment ref="F16" authorId="1" shapeId="0" xr:uid="{65DF615A-F68F-4A18-950B-A99D079944DC}">
      <text>
        <r>
          <rPr>
            <sz val="9"/>
            <color indexed="81"/>
            <rFont val="Tahoma"/>
            <family val="2"/>
          </rPr>
          <t xml:space="preserve">Se contabilizara a los pacientes que tengan en Admisión - usuario "Alerta Administrativa" o Box - Pacientes Citados - "Alertas Administrativas"  "MIGRANTES"
</t>
        </r>
      </text>
    </comment>
    <comment ref="A18" authorId="0" shapeId="0" xr:uid="{9C779550-B122-41FB-A3DC-D07145EE1494}">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Es Alto Riesgo Obstétrico?</t>
        </r>
        <r>
          <rPr>
            <sz val="9"/>
            <color indexed="81"/>
            <rFont val="Tahoma"/>
            <family val="2"/>
          </rPr>
          <t xml:space="preserve"> con el Valor SI y </t>
        </r>
        <r>
          <rPr>
            <b/>
            <sz val="9"/>
            <color indexed="81"/>
            <rFont val="Tahoma"/>
            <family val="2"/>
          </rPr>
          <t>Ingreso</t>
        </r>
        <r>
          <rPr>
            <sz val="9"/>
            <color indexed="81"/>
            <rFont val="Tahoma"/>
            <family val="2"/>
          </rPr>
          <t xml:space="preserve"> en el Campo </t>
        </r>
        <r>
          <rPr>
            <b/>
            <sz val="9"/>
            <color indexed="81"/>
            <rFont val="Tahoma"/>
            <family val="2"/>
          </rPr>
          <t>Estado</t>
        </r>
      </text>
    </comment>
    <comment ref="A19" authorId="0" shapeId="0" xr:uid="{4A4DCAAF-0C4E-4237-B2A6-D63428A5B6A8}">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Preeclampsia (PE)</t>
        </r>
        <r>
          <rPr>
            <sz val="9"/>
            <color indexed="81"/>
            <rFont val="Tahoma"/>
            <family val="2"/>
          </rPr>
          <t xml:space="preserve">  en el Campo</t>
        </r>
        <r>
          <rPr>
            <b/>
            <sz val="9"/>
            <color indexed="81"/>
            <rFont val="Tahoma"/>
            <family val="2"/>
          </rPr>
          <t xml:space="preserve"> Patologías Alto Riesgo Obstétrico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20" authorId="0" shapeId="0" xr:uid="{AD2CCF81-5358-481A-AB61-6CB3349197B2}">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 xml:space="preserve">y  el valor </t>
        </r>
        <r>
          <rPr>
            <b/>
            <sz val="9"/>
            <color indexed="81"/>
            <rFont val="Tahoma"/>
            <family val="2"/>
          </rPr>
          <t xml:space="preserve">Ingreso </t>
        </r>
        <r>
          <rPr>
            <sz val="9"/>
            <color indexed="81"/>
            <rFont val="Tahoma"/>
            <family val="2"/>
          </rPr>
          <t>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Sindrome Hipertensivo del Embarazo (SHE)  </t>
        </r>
        <r>
          <rPr>
            <sz val="9"/>
            <color indexed="81"/>
            <rFont val="Tahoma"/>
            <family val="2"/>
          </rPr>
          <t xml:space="preserve">en el Campo </t>
        </r>
        <r>
          <rPr>
            <b/>
            <sz val="9"/>
            <color indexed="81"/>
            <rFont val="Tahoma"/>
            <family val="2"/>
          </rPr>
          <t>Patologias Alto Riesgo Obstétrico .</t>
        </r>
      </text>
    </comment>
    <comment ref="A21" authorId="0" shapeId="0" xr:uid="{27005885-8F7A-4DDF-A87E-A97D46993E8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 xml:space="preserve">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Factores de riesgo y condicionantes de Parto Prematuro </t>
        </r>
        <r>
          <rPr>
            <sz val="9"/>
            <color indexed="81"/>
            <rFont val="Tahoma"/>
            <family val="2"/>
          </rPr>
          <t xml:space="preserve"> en el Campo </t>
        </r>
        <r>
          <rPr>
            <b/>
            <sz val="9"/>
            <color indexed="81"/>
            <rFont val="Tahoma"/>
            <family val="2"/>
          </rPr>
          <t>Patologías Alto Riesgo Obstétrico.</t>
        </r>
      </text>
    </comment>
    <comment ref="A22" authorId="0" shapeId="0" xr:uid="{CCBF888C-C6A7-4282-A50D-1B4874E70EC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t>
        </r>
        <r>
          <rPr>
            <sz val="9"/>
            <color indexed="81"/>
            <rFont val="Tahoma"/>
            <family val="2"/>
          </rPr>
          <t xml:space="preserve"> y  el valor</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ademas seleccionar</t>
        </r>
        <r>
          <rPr>
            <b/>
            <sz val="9"/>
            <color indexed="81"/>
            <rFont val="Tahoma"/>
            <family val="2"/>
          </rPr>
          <t xml:space="preserve"> Retardo Crecimiento Intrauterino (RCIU ) </t>
        </r>
        <r>
          <rPr>
            <sz val="9"/>
            <color indexed="81"/>
            <rFont val="Tahoma"/>
            <family val="2"/>
          </rPr>
          <t xml:space="preserve">en el Campo </t>
        </r>
        <r>
          <rPr>
            <b/>
            <sz val="9"/>
            <color indexed="81"/>
            <rFont val="Tahoma"/>
            <family val="2"/>
          </rPr>
          <t>Patologias Alto Riesgo Obstétrico .</t>
        </r>
      </text>
    </comment>
    <comment ref="A23" authorId="0" shapeId="0" xr:uid="{68C6C8C0-28CF-4DFF-801B-B70931D4FA6C}">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Sífilis</t>
        </r>
        <r>
          <rPr>
            <sz val="9"/>
            <color indexed="81"/>
            <rFont val="Tahoma"/>
            <family val="2"/>
          </rPr>
          <t xml:space="preserve"> en el Campo</t>
        </r>
        <r>
          <rPr>
            <b/>
            <sz val="9"/>
            <color indexed="81"/>
            <rFont val="Tahoma"/>
            <family val="2"/>
          </rPr>
          <t xml:space="preserve"> Patologías Alto Riesgo Obstétrico.</t>
        </r>
      </text>
    </comment>
    <comment ref="A24" authorId="0" shapeId="0" xr:uid="{7243DF87-ECDD-424C-8D12-4E7C32496DF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y en</t>
        </r>
        <r>
          <rPr>
            <b/>
            <sz val="9"/>
            <color indexed="81"/>
            <rFont val="Tahoma"/>
            <family val="2"/>
          </rPr>
          <t xml:space="preserve">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 </t>
        </r>
        <r>
          <rPr>
            <sz val="9"/>
            <color indexed="81"/>
            <rFont val="Tahoma"/>
            <family val="2"/>
          </rPr>
          <t>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VIH </t>
        </r>
        <r>
          <rPr>
            <sz val="9"/>
            <color indexed="81"/>
            <rFont val="Tahoma"/>
            <family val="2"/>
          </rPr>
          <t>en el Campo</t>
        </r>
        <r>
          <rPr>
            <b/>
            <sz val="9"/>
            <color indexed="81"/>
            <rFont val="Tahoma"/>
            <family val="2"/>
          </rPr>
          <t xml:space="preserve"> Patologías Alto Riesgo Obstétrico</t>
        </r>
      </text>
    </comment>
    <comment ref="A25" authorId="0" shapeId="0" xr:uid="{991F8448-391B-4F1C-AF3C-80ACAF43688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Diabetes Pre Gestacional</t>
        </r>
        <r>
          <rPr>
            <sz val="9"/>
            <color indexed="81"/>
            <rFont val="Tahoma"/>
            <family val="2"/>
          </rPr>
          <t xml:space="preserve"> </t>
        </r>
        <r>
          <rPr>
            <sz val="9"/>
            <color indexed="81"/>
            <rFont val="Tahoma"/>
            <family val="2"/>
          </rPr>
          <t xml:space="preserve">en el Campo </t>
        </r>
        <r>
          <rPr>
            <b/>
            <sz val="9"/>
            <color indexed="81"/>
            <rFont val="Tahoma"/>
            <family val="2"/>
          </rPr>
          <t>Patologías Alto Riesgo Obstétrico.</t>
        </r>
      </text>
    </comment>
    <comment ref="A26" authorId="0" shapeId="0" xr:uid="{5F527B8F-3AD0-4BB2-8E19-7F34ED76299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Cesárea anterior</t>
        </r>
        <r>
          <rPr>
            <sz val="9"/>
            <color indexed="81"/>
            <rFont val="Tahoma"/>
            <family val="2"/>
          </rPr>
          <t xml:space="preserve"> en el Campo </t>
        </r>
        <r>
          <rPr>
            <b/>
            <sz val="9"/>
            <color indexed="81"/>
            <rFont val="Tahoma"/>
            <family val="2"/>
          </rPr>
          <t>Patologías Alto Riesgo Obstétrico</t>
        </r>
      </text>
    </comment>
    <comment ref="A27" authorId="0" shapeId="0" xr:uid="{FDB9C49E-3125-40B8-8539-30FCA01D1C9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t>
        </r>
        <r>
          <rPr>
            <b/>
            <sz val="9"/>
            <color indexed="81"/>
            <rFont val="Tahoma"/>
            <family val="2"/>
          </rPr>
          <t xml:space="preserve"> </t>
        </r>
        <r>
          <rPr>
            <sz val="9"/>
            <color indexed="81"/>
            <rFont val="Tahoma"/>
            <family val="2"/>
          </rPr>
          <t>el formulario</t>
        </r>
        <r>
          <rPr>
            <b/>
            <sz val="9"/>
            <color indexed="81"/>
            <rFont val="Tahoma"/>
            <family val="2"/>
          </rPr>
          <t xml:space="preserve"> 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y  el valor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 </t>
        </r>
        <r>
          <rPr>
            <b/>
            <sz val="9"/>
            <color indexed="81"/>
            <rFont val="Tahoma"/>
            <family val="2"/>
          </rPr>
          <t xml:space="preserve">Malformación Congénita </t>
        </r>
        <r>
          <rPr>
            <sz val="9"/>
            <color indexed="81"/>
            <rFont val="Tahoma"/>
            <family val="2"/>
          </rPr>
          <t xml:space="preserve">en el Campo </t>
        </r>
        <r>
          <rPr>
            <b/>
            <sz val="9"/>
            <color indexed="81"/>
            <rFont val="Tahoma"/>
            <family val="2"/>
          </rPr>
          <t>Patologías Alto Riesgo Obstétrico</t>
        </r>
      </text>
    </comment>
    <comment ref="A28" authorId="2" shapeId="0" xr:uid="{754791F0-1BA4-4BE0-AA22-27FDA7C7B7B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t>
        </r>
        <r>
          <rPr>
            <b/>
            <sz val="9"/>
            <color indexed="81"/>
            <rFont val="Tahoma"/>
            <family val="2"/>
          </rPr>
          <t xml:space="preserve"> ¿Es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Hipotiroidismo</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29" authorId="2" shapeId="0" xr:uid="{1FCBD86E-C98A-4A07-BE15-9B17C59F630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t>
        </r>
        <r>
          <rPr>
            <b/>
            <sz val="9"/>
            <color indexed="81"/>
            <rFont val="Tahoma"/>
            <family val="2"/>
          </rPr>
          <t xml:space="preserve"> Diabetes Gestacional </t>
        </r>
        <r>
          <rPr>
            <sz val="9"/>
            <color indexed="81"/>
            <rFont val="Tahoma"/>
            <family val="2"/>
          </rPr>
          <t>en el Campo</t>
        </r>
        <r>
          <rPr>
            <b/>
            <sz val="9"/>
            <color indexed="81"/>
            <rFont val="Tahoma"/>
            <family val="2"/>
          </rPr>
          <t xml:space="preserve"> Patologías Alto Riesgo Obstétrico</t>
        </r>
        <r>
          <rPr>
            <sz val="9"/>
            <color indexed="81"/>
            <rFont val="Tahoma"/>
            <family val="2"/>
          </rPr>
          <t xml:space="preserve">.
</t>
        </r>
      </text>
    </comment>
    <comment ref="A30" authorId="2" shapeId="0" xr:uid="{A479FB6C-1E5F-4F71-9CFE-8B5C9722662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Hipertensión Crónica</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31" authorId="0" shapeId="0" xr:uid="{4ED4264A-903D-46A9-8361-933038D04F9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en la Sección</t>
        </r>
        <r>
          <rPr>
            <b/>
            <sz val="9"/>
            <color indexed="81"/>
            <rFont val="Tahoma"/>
            <family val="2"/>
          </rPr>
          <t xml:space="preserve"> 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I</t>
        </r>
        <r>
          <rPr>
            <b/>
            <sz val="9"/>
            <color indexed="81"/>
            <rFont val="Tahoma"/>
            <family val="2"/>
          </rPr>
          <t>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Otras patologías del embarazo </t>
        </r>
        <r>
          <rPr>
            <sz val="9"/>
            <color indexed="81"/>
            <rFont val="Tahoma"/>
            <family val="2"/>
          </rPr>
          <t xml:space="preserve">en el Campo </t>
        </r>
        <r>
          <rPr>
            <b/>
            <sz val="9"/>
            <color indexed="81"/>
            <rFont val="Tahoma"/>
            <family val="2"/>
          </rPr>
          <t>Patologías Alto Riesgo Obstétrico</t>
        </r>
      </text>
    </comment>
    <comment ref="Q33" authorId="3" shapeId="0" xr:uid="{2D327F64-8031-4D50-BA1D-9886FA76E606}">
      <text>
        <r>
          <rPr>
            <b/>
            <sz val="9"/>
            <color indexed="81"/>
            <rFont val="Tahoma"/>
            <family val="2"/>
          </rPr>
          <t xml:space="preserve">Este dato aparecerá  luego de que en la atención 
</t>
        </r>
        <r>
          <rPr>
            <sz val="9"/>
            <color indexed="81"/>
            <rFont val="Tahoma"/>
            <family val="2"/>
          </rPr>
          <t xml:space="preserve">
Registrada en el Módulo Box - Pacientes Citados  o en Agregar Documentos a una Atención el Formulario </t>
        </r>
        <r>
          <rPr>
            <b/>
            <sz val="9"/>
            <color indexed="81"/>
            <rFont val="Tahoma"/>
            <family val="2"/>
          </rPr>
          <t xml:space="preserve">Regulación Fecundidad (Paternidad Reponsable) </t>
        </r>
        <r>
          <rPr>
            <sz val="9"/>
            <color indexed="81"/>
            <rFont val="Tahoma"/>
            <family val="2"/>
          </rPr>
          <t xml:space="preserve"> tenga registro de Campo Metodo Anticonceptivo Actual  MAC y su respectivo Estado Ingreso</t>
        </r>
        <r>
          <rPr>
            <b/>
            <sz val="9"/>
            <color indexed="81"/>
            <rFont val="Tahoma"/>
            <family val="2"/>
          </rPr>
          <t xml:space="preserve">
y en la preguna ¿Ingreso en espacios amigables? tenga el Valor SI</t>
        </r>
      </text>
    </comment>
    <comment ref="R33" authorId="3" shapeId="0" xr:uid="{4D2C7A2A-F1B5-4AEA-A6CE-5819A9E44472}">
      <text>
        <r>
          <rPr>
            <b/>
            <sz val="9"/>
            <color indexed="81"/>
            <rFont val="Tahoma"/>
            <family val="2"/>
          </rPr>
          <t>Este dato aparecerá  luego de que en la atención 
Registrada en el Módulo Box - Pacientes Citados  o en Agregar Documentos a una Atención el Formulario Regulación Fecundidad (Paternidad Reponsable)  tenga registro de Campo Metodo Anticonceptivo Actual "MAC" el valor "Ingreso por Cambio de Metodo"
Regla de Concistencia Manual DEIS.
R2: : Los "ingresos por cambio de método anticonceptivo" NO se deben considerar en Total de regulación de fertilidad</t>
        </r>
      </text>
    </comment>
    <comment ref="S33" authorId="0" shapeId="0" xr:uid="{D0BCE1BF-04BD-4D52-9C54-125801039E58}">
      <text>
        <r>
          <rPr>
            <sz val="9"/>
            <color indexed="81"/>
            <rFont val="Tahoma"/>
            <family val="2"/>
          </rPr>
          <t>Este dato aparecerá luego que en el Modulo de Admision o en Box - Pacientes Citados el paciente indique un Pueblo Indigena</t>
        </r>
      </text>
    </comment>
    <comment ref="T33" authorId="1" shapeId="0" xr:uid="{3074DAEC-8F25-4916-9DD5-D609F06A0994}">
      <text>
        <r>
          <rPr>
            <sz val="9"/>
            <color indexed="81"/>
            <rFont val="Tahoma"/>
            <family val="2"/>
          </rPr>
          <t xml:space="preserve">Se contabilizara a los pacientes que tengan en Admisión - usuario "Alerta Administrativa" o Box - Pacientes Citados - "Alertas Administrativas"  "MIGRANTES"
</t>
        </r>
      </text>
    </comment>
    <comment ref="U33" authorId="3" shapeId="0" xr:uid="{053E8B66-1420-4991-83FC-E207F8CCB601}">
      <text>
        <r>
          <rPr>
            <b/>
            <sz val="9"/>
            <color indexed="81"/>
            <rFont val="Tahoma"/>
            <family val="2"/>
          </rPr>
          <t xml:space="preserve">Este dato aparecerá  luego de que en la atención 
</t>
        </r>
        <r>
          <rPr>
            <sz val="9"/>
            <color indexed="81"/>
            <rFont val="Tahoma"/>
            <family val="2"/>
          </rPr>
          <t xml:space="preserve">
Registrada en el Módulo Box - Pacientes Citados  o en Agregar Documentos a una Atención el Formulario </t>
        </r>
        <r>
          <rPr>
            <b/>
            <sz val="9"/>
            <color indexed="81"/>
            <rFont val="Tahoma"/>
            <family val="2"/>
          </rPr>
          <t>Regulación Fecundidad (Paternidad Reponsable)</t>
        </r>
        <r>
          <rPr>
            <sz val="9"/>
            <color indexed="81"/>
            <rFont val="Tahoma"/>
            <family val="2"/>
          </rPr>
          <t xml:space="preserve">  tenga registro de Campo</t>
        </r>
        <r>
          <rPr>
            <b/>
            <sz val="9"/>
            <color indexed="81"/>
            <rFont val="Tahoma"/>
            <family val="2"/>
          </rPr>
          <t xml:space="preserve"> Metodo Anticonceptivo Actual</t>
        </r>
        <r>
          <rPr>
            <sz val="9"/>
            <color indexed="81"/>
            <rFont val="Tahoma"/>
            <family val="2"/>
          </rPr>
          <t xml:space="preserve">  en el campo </t>
        </r>
        <r>
          <rPr>
            <b/>
            <sz val="9"/>
            <color indexed="81"/>
            <rFont val="Tahoma"/>
            <family val="2"/>
          </rPr>
          <t xml:space="preserve">Inicio precoz de MAC nivel secundario y terciario </t>
        </r>
        <r>
          <rPr>
            <sz val="9"/>
            <color indexed="81"/>
            <rFont val="Tahoma"/>
            <family val="2"/>
          </rPr>
          <t xml:space="preserve">tenga selecionado el valor </t>
        </r>
        <r>
          <rPr>
            <b/>
            <sz val="9"/>
            <color indexed="81"/>
            <rFont val="Tahoma"/>
            <family val="2"/>
          </rPr>
          <t>"Si"</t>
        </r>
      </text>
    </comment>
    <comment ref="A35" authorId="4" shapeId="0" xr:uid="{B14CDCEE-72C8-4D6F-9E6D-9B9DEB2CC96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t>
        </r>
        <r>
          <rPr>
            <sz val="9"/>
            <color indexed="81"/>
            <rFont val="Tahoma"/>
            <family val="2"/>
          </rPr>
          <t xml:space="preserve">  tenga registro de Campo </t>
        </r>
        <r>
          <rPr>
            <b/>
            <sz val="9"/>
            <color indexed="81"/>
            <rFont val="Tahoma"/>
            <family val="2"/>
          </rPr>
          <t xml:space="preserve">Metodo Anticonceptivo Actual  MAC </t>
        </r>
        <r>
          <rPr>
            <sz val="9"/>
            <color indexed="81"/>
            <rFont val="Tahoma"/>
            <family val="2"/>
          </rPr>
          <t xml:space="preserve">y su respectivo Estado </t>
        </r>
        <r>
          <rPr>
            <b/>
            <sz val="9"/>
            <color indexed="81"/>
            <rFont val="Tahoma"/>
            <family val="2"/>
          </rPr>
          <t>Ingreso</t>
        </r>
        <r>
          <rPr>
            <sz val="9"/>
            <color indexed="81"/>
            <rFont val="Tahoma"/>
            <family val="2"/>
          </rPr>
          <t xml:space="preserve">
(Se Considerara la Fecha del Formulario Para Ser Contabilizado en el Mes que Corresponde)</t>
        </r>
      </text>
    </comment>
    <comment ref="A36" authorId="1" shapeId="0" xr:uid="{00566DAA-092D-4CFC-9248-C17C3096C5C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En la el Campo estado del Control se registre el valor </t>
        </r>
        <r>
          <rPr>
            <b/>
            <sz val="9"/>
            <color indexed="81"/>
            <rFont val="Tahoma"/>
            <family val="2"/>
          </rPr>
          <t>Ingreso</t>
        </r>
        <r>
          <rPr>
            <sz val="9"/>
            <color indexed="81"/>
            <rFont val="Tahoma"/>
            <family val="2"/>
          </rPr>
          <t xml:space="preserve">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DIU  T de Cobre.</t>
        </r>
        <r>
          <rPr>
            <sz val="9"/>
            <color indexed="81"/>
            <rFont val="Tahoma"/>
            <family val="2"/>
          </rPr>
          <t xml:space="preserve">
y campo </t>
        </r>
        <r>
          <rPr>
            <b/>
            <sz val="9"/>
            <color indexed="81"/>
            <rFont val="Tahoma"/>
            <family val="2"/>
          </rPr>
          <t>Estado</t>
        </r>
        <r>
          <rPr>
            <sz val="9"/>
            <color indexed="81"/>
            <rFont val="Tahoma"/>
            <family val="2"/>
          </rPr>
          <t xml:space="preserve"> tenga el valor Ingreso, Ingreso Cambio de Metodo
(Se Considerara la Fecha del Formulario Para Ser Contabilizado en el Mes que Corresponde)
</t>
        </r>
      </text>
    </comment>
    <comment ref="A37" authorId="1" shapeId="0" xr:uid="{32EDA352-618A-4D0F-92A1-65126DADB675}">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Método Anticonceptivo Actua</t>
        </r>
        <r>
          <rPr>
            <sz val="9"/>
            <color indexed="81"/>
            <rFont val="Tahoma"/>
            <family val="2"/>
          </rPr>
          <t xml:space="preserve">l en el </t>
        </r>
        <r>
          <rPr>
            <b/>
            <sz val="9"/>
            <color indexed="81"/>
            <rFont val="Tahoma"/>
            <family val="2"/>
          </rPr>
          <t>Campo MAC</t>
        </r>
        <r>
          <rPr>
            <sz val="9"/>
            <color indexed="81"/>
            <rFont val="Tahoma"/>
            <family val="2"/>
          </rPr>
          <t xml:space="preserve"> tenga como valor </t>
        </r>
        <r>
          <rPr>
            <b/>
            <sz val="9"/>
            <color indexed="81"/>
            <rFont val="Tahoma"/>
            <family val="2"/>
          </rPr>
          <t xml:space="preserve">DIU  con Levonorgestrel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
</t>
        </r>
      </text>
    </comment>
    <comment ref="B38" authorId="4" shapeId="0" xr:uid="{7E25EE04-1A87-4CF7-9D6A-1A48E5BCD164}">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t>
        </r>
        <r>
          <rPr>
            <b/>
            <sz val="9"/>
            <color indexed="81"/>
            <rFont val="Tahoma"/>
            <family val="2"/>
          </rPr>
          <t xml:space="preserve"> Oral Combinado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r>
          <rPr>
            <b/>
            <sz val="9"/>
            <color indexed="81"/>
            <rFont val="Tahoma"/>
            <family val="2"/>
          </rPr>
          <t xml:space="preserve">
</t>
        </r>
        <r>
          <rPr>
            <sz val="9"/>
            <color indexed="81"/>
            <rFont val="Tahoma"/>
            <family val="2"/>
          </rPr>
          <t xml:space="preserve">
</t>
        </r>
      </text>
    </comment>
    <comment ref="B39" authorId="4" shapeId="0" xr:uid="{16667040-733C-49B9-BE49-1EC91354507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Progestágenos Puros.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B40" authorId="4" shapeId="0" xr:uid="{F30FA404-E6E3-4FD0-AE4E-E6CE0E9A308E}">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 xml:space="preserve">Inyectable Combinado Trimestral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t>
        </r>
      </text>
    </comment>
    <comment ref="B41" authorId="4" shapeId="0" xr:uid="{D4DAC830-F0BF-47D5-BE14-27A11AF20076}">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 </t>
        </r>
        <r>
          <rPr>
            <b/>
            <sz val="9"/>
            <color indexed="81"/>
            <rFont val="Tahoma"/>
            <family val="2"/>
          </rPr>
          <t>Inyectable Progestágenos Mensual</t>
        </r>
        <r>
          <rPr>
            <sz val="9"/>
            <color indexed="81"/>
            <rFont val="Tahoma"/>
            <family val="2"/>
          </rPr>
          <t xml:space="preserve"> o </t>
        </r>
        <r>
          <rPr>
            <b/>
            <sz val="9"/>
            <color indexed="81"/>
            <rFont val="Tahoma"/>
            <family val="2"/>
          </rPr>
          <t xml:space="preserve">Inyectable Progestágenos Trimestral
</t>
        </r>
        <r>
          <rPr>
            <sz val="9"/>
            <color indexed="81"/>
            <rFont val="Tahoma"/>
            <family val="2"/>
          </rPr>
          <t xml:space="preserve">
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text>
    </comment>
    <comment ref="B42" authorId="3" shapeId="0" xr:uid="{86002607-803C-4170-A263-F9AEB7B83CB9}">
      <text>
        <r>
          <rPr>
            <sz val="9"/>
            <color indexed="81"/>
            <rFont val="Tahoma"/>
            <family val="2"/>
          </rPr>
          <t xml:space="preserve">
Este dato aparecerá  luego de que en la atención 
</t>
        </r>
        <r>
          <rPr>
            <b/>
            <sz val="9"/>
            <color indexed="81"/>
            <rFont val="Tahoma"/>
            <family val="2"/>
          </rPr>
          <t xml:space="preserve">
Registrada en el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tenga como valor</t>
        </r>
        <r>
          <rPr>
            <b/>
            <sz val="9"/>
            <color indexed="81"/>
            <rFont val="Tahoma"/>
            <family val="2"/>
          </rPr>
          <t xml:space="preserve"> Implante Etonogestrel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 </t>
        </r>
      </text>
    </comment>
    <comment ref="B43" authorId="3" shapeId="0" xr:uid="{CAAA8597-073F-41E3-980C-FFE4AA759A04}">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Método Anticonceptivo Actual en el Campo </t>
        </r>
        <r>
          <rPr>
            <b/>
            <sz val="9"/>
            <color indexed="81"/>
            <rFont val="Tahoma"/>
            <family val="2"/>
          </rPr>
          <t>MAC</t>
        </r>
        <r>
          <rPr>
            <sz val="9"/>
            <color indexed="81"/>
            <rFont val="Tahoma"/>
            <family val="2"/>
          </rPr>
          <t xml:space="preserve"> tenga como valor Implante  </t>
        </r>
        <r>
          <rPr>
            <b/>
            <sz val="9"/>
            <color indexed="81"/>
            <rFont val="Tahoma"/>
            <family val="2"/>
          </rPr>
          <t>Implante Levonorgestrel</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B44" authorId="3" shapeId="0" xr:uid="{87A51544-1E16-4C6E-9CF7-D8394AC6C72A}">
      <text>
        <r>
          <rPr>
            <b/>
            <sz val="9"/>
            <color indexed="81"/>
            <rFont val="Tahoma"/>
            <family val="2"/>
          </rPr>
          <t xml:space="preserve">Este dato aparecerá  luego de que en la atención 
</t>
        </r>
        <r>
          <rPr>
            <sz val="9"/>
            <color indexed="81"/>
            <rFont val="Tahoma"/>
            <family val="2"/>
          </rPr>
          <t xml:space="preserve">Registrada en el Módulo Box - Pacientes Citados  o  en Agregar Documentos a una Atención el Formulario Regulación Fecundidad (Paternidad Reponsable) </t>
        </r>
        <r>
          <rPr>
            <b/>
            <sz val="9"/>
            <color indexed="81"/>
            <rFont val="Tahoma"/>
            <family val="2"/>
          </rPr>
          <t xml:space="preserve"> 
</t>
        </r>
        <r>
          <rPr>
            <sz val="9"/>
            <color indexed="81"/>
            <rFont val="Tahoma"/>
            <family val="2"/>
          </rPr>
          <t>En la Sección</t>
        </r>
        <r>
          <rPr>
            <b/>
            <sz val="9"/>
            <color indexed="81"/>
            <rFont val="Tahoma"/>
            <family val="2"/>
          </rPr>
          <t xml:space="preserve">  Método Anticonceptivo Actual en el Campo MAC</t>
        </r>
        <r>
          <rPr>
            <sz val="9"/>
            <color indexed="81"/>
            <rFont val="Tahoma"/>
            <family val="2"/>
          </rPr>
          <t xml:space="preserve"> tenga como valor </t>
        </r>
        <r>
          <rPr>
            <b/>
            <sz val="9"/>
            <color indexed="81"/>
            <rFont val="Tahoma"/>
            <family val="2"/>
          </rPr>
          <t xml:space="preserve">Anillo Vaginal
</t>
        </r>
        <r>
          <rPr>
            <sz val="9"/>
            <color indexed="81"/>
            <rFont val="Tahoma"/>
            <family val="2"/>
          </rPr>
          <t>y el campo Estado tenga el valor</t>
        </r>
        <r>
          <rPr>
            <b/>
            <sz val="9"/>
            <color indexed="81"/>
            <rFont val="Tahoma"/>
            <family val="2"/>
          </rPr>
          <t xml:space="preserve"> Ingreso
(Se Considerara la Fecha del Formulario Para Ser Contabilizado en el Mes que Corresponde) </t>
        </r>
      </text>
    </comment>
    <comment ref="A45" authorId="4" shapeId="0" xr:uid="{14F3C4AF-B170-4FB9-8546-178B93AC7FC5}">
      <text>
        <r>
          <rPr>
            <sz val="9"/>
            <color indexed="81"/>
            <rFont val="Tahoma"/>
            <family val="2"/>
          </rPr>
          <t xml:space="preserve">  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t>
        </r>
        <r>
          <rPr>
            <b/>
            <sz val="9"/>
            <color indexed="81"/>
            <rFont val="Tahoma"/>
            <family val="2"/>
          </rPr>
          <t xml:space="preserve">
(El Sexo Hombre y Mujer Se Tomara Desde los Datos Registrados en Admisión)</t>
        </r>
      </text>
    </comment>
    <comment ref="A47" authorId="3" shapeId="0" xr:uid="{4A721B11-0389-4A25-8F6E-F47F38A0975C}">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Responsable)  
</t>
        </r>
        <r>
          <rPr>
            <sz val="9"/>
            <color indexed="81"/>
            <rFont val="Tahoma"/>
            <family val="2"/>
          </rPr>
          <t xml:space="preserve">en la Sección </t>
        </r>
        <r>
          <rPr>
            <b/>
            <sz val="9"/>
            <color indexed="81"/>
            <rFont val="Tahoma"/>
            <family val="2"/>
          </rPr>
          <t xml:space="preserve"> Método Anticonceptivo Actual</t>
        </r>
        <r>
          <rPr>
            <sz val="9"/>
            <color indexed="81"/>
            <rFont val="Tahoma"/>
            <family val="2"/>
          </rPr>
          <t xml:space="preserve"> 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Ingreso/Egreso Esterilización Quirúrgica, </t>
        </r>
        <r>
          <rPr>
            <sz val="9"/>
            <color indexed="81"/>
            <rFont val="Tahoma"/>
            <family val="2"/>
          </rPr>
          <t>esto en el caso de ingresar y egresar el mismo día</t>
        </r>
        <r>
          <rPr>
            <b/>
            <sz val="9"/>
            <color indexed="81"/>
            <rFont val="Tahoma"/>
            <family val="2"/>
          </rPr>
          <t xml:space="preserve"> (Contabilizaría en Sección C y C1)
</t>
        </r>
        <r>
          <rPr>
            <sz val="9"/>
            <color indexed="81"/>
            <rFont val="Tahoma"/>
            <family val="2"/>
          </rPr>
          <t>Si el egreso es en diferentes días que el ingreso se puede utilizar solo el estado</t>
        </r>
        <r>
          <rPr>
            <b/>
            <sz val="9"/>
            <color indexed="81"/>
            <rFont val="Tahoma"/>
            <family val="2"/>
          </rPr>
          <t xml:space="preserve"> Ingres, </t>
        </r>
        <r>
          <rPr>
            <sz val="9"/>
            <color indexed="81"/>
            <rFont val="Tahoma"/>
            <family val="2"/>
          </rPr>
          <t>para que solo este en esta sección.</t>
        </r>
      </text>
    </comment>
    <comment ref="A49" authorId="4" shapeId="0" xr:uid="{4918F764-983D-49A9-84C8-3757512C1A9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Metodo Anticonceptivo Actual </t>
        </r>
        <r>
          <rPr>
            <sz val="9"/>
            <color indexed="81"/>
            <rFont val="Tahoma"/>
            <family val="2"/>
          </rPr>
          <t>se haya registrado</t>
        </r>
        <r>
          <rPr>
            <b/>
            <sz val="9"/>
            <color indexed="81"/>
            <rFont val="Tahoma"/>
            <family val="2"/>
          </rPr>
          <t xml:space="preserve"> </t>
        </r>
        <r>
          <rPr>
            <sz val="9"/>
            <color indexed="81"/>
            <rFont val="Tahoma"/>
            <family val="2"/>
          </rPr>
          <t>un</t>
        </r>
        <r>
          <rPr>
            <b/>
            <sz val="9"/>
            <color indexed="81"/>
            <rFont val="Tahoma"/>
            <family val="2"/>
          </rPr>
          <t xml:space="preserve"> </t>
        </r>
        <r>
          <rPr>
            <sz val="9"/>
            <color indexed="81"/>
            <rFont val="Tahoma"/>
            <family val="2"/>
          </rPr>
          <t>Valor en Campo</t>
        </r>
        <r>
          <rPr>
            <b/>
            <sz val="9"/>
            <color indexed="81"/>
            <rFont val="Tahoma"/>
            <family val="2"/>
          </rPr>
          <t xml:space="preserve"> MAC </t>
        </r>
        <r>
          <rPr>
            <sz val="9"/>
            <color indexed="81"/>
            <rFont val="Tahoma"/>
            <family val="2"/>
          </rPr>
          <t>con su respectivo</t>
        </r>
        <r>
          <rPr>
            <b/>
            <sz val="9"/>
            <color indexed="81"/>
            <rFont val="Tahoma"/>
            <family val="2"/>
          </rPr>
          <t xml:space="preserve"> </t>
        </r>
        <r>
          <rPr>
            <sz val="9"/>
            <color indexed="81"/>
            <rFont val="Tahoma"/>
            <family val="2"/>
          </rPr>
          <t>estado</t>
        </r>
        <r>
          <rPr>
            <b/>
            <sz val="9"/>
            <color indexed="81"/>
            <rFont val="Tahoma"/>
            <family val="2"/>
          </rPr>
          <t xml:space="preserve"> Ingreso </t>
        </r>
        <r>
          <rPr>
            <sz val="9"/>
            <color indexed="81"/>
            <rFont val="Tahoma"/>
            <family val="2"/>
          </rPr>
          <t>y adicionamente en el Campo</t>
        </r>
        <r>
          <rPr>
            <b/>
            <sz val="9"/>
            <color indexed="81"/>
            <rFont val="Tahoma"/>
            <family val="2"/>
          </rPr>
          <t xml:space="preserve"> ¿Regulación de Fertilidad más preservativo?</t>
        </r>
        <r>
          <rPr>
            <sz val="9"/>
            <color indexed="81"/>
            <rFont val="Tahoma"/>
            <family val="2"/>
          </rPr>
          <t xml:space="preserve"> tenga como valor </t>
        </r>
        <r>
          <rPr>
            <b/>
            <sz val="9"/>
            <color indexed="81"/>
            <rFont val="Tahoma"/>
            <family val="2"/>
          </rPr>
          <t>Si</t>
        </r>
      </text>
    </comment>
    <comment ref="A50" authorId="3" shapeId="0" xr:uid="{A6A68609-D1C3-4573-8DFE-C9FBCB75AE6B}">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 MAC contenga el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tenga el valor I</t>
        </r>
        <r>
          <rPr>
            <b/>
            <sz val="9"/>
            <color indexed="81"/>
            <rFont val="Tahoma"/>
            <family val="2"/>
          </rPr>
          <t xml:space="preserve">ngreso
</t>
        </r>
        <r>
          <rPr>
            <sz val="9"/>
            <color indexed="81"/>
            <rFont val="Tahoma"/>
            <family val="2"/>
          </rPr>
          <t>Además debe Tener selecionado Un</t>
        </r>
        <r>
          <rPr>
            <b/>
            <sz val="9"/>
            <color indexed="81"/>
            <rFont val="Tahoma"/>
            <family val="2"/>
          </rPr>
          <t xml:space="preserve"> Ciclo Vital Femenino </t>
        </r>
        <r>
          <rPr>
            <sz val="9"/>
            <color indexed="81"/>
            <rFont val="Tahoma"/>
            <family val="2"/>
          </rPr>
          <t>en la Anamnesis</t>
        </r>
        <r>
          <rPr>
            <b/>
            <sz val="9"/>
            <color indexed="81"/>
            <rFont val="Tahoma"/>
            <family val="2"/>
          </rPr>
          <t xml:space="preserve">  </t>
        </r>
        <r>
          <rPr>
            <sz val="9"/>
            <color indexed="81"/>
            <rFont val="Tahoma"/>
            <family val="2"/>
          </rPr>
          <t>con el Valor</t>
        </r>
        <r>
          <rPr>
            <b/>
            <sz val="9"/>
            <color indexed="81"/>
            <rFont val="Tahoma"/>
            <family val="2"/>
          </rPr>
          <t>; Embarazada, Embarazada Primigesta o Gestante</t>
        </r>
      </text>
    </comment>
    <comment ref="A51" authorId="3" shapeId="0" xr:uid="{200511A3-C74B-4A74-88EE-4696A2F8BE17}">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A53" authorId="3" shapeId="0" xr:uid="{1A28B071-525A-4376-AE29-DA1C37F60A10}">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 xml:space="preserve"> </t>
        </r>
        <r>
          <rPr>
            <b/>
            <sz val="9"/>
            <color indexed="81"/>
            <rFont val="Tahoma"/>
            <family val="2"/>
          </rPr>
          <t xml:space="preserv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Ingreso
</t>
        </r>
        <r>
          <rPr>
            <sz val="9"/>
            <color indexed="81"/>
            <rFont val="Tahoma"/>
            <family val="2"/>
          </rPr>
          <t xml:space="preserve">Además en la Sección </t>
        </r>
        <r>
          <rPr>
            <b/>
            <sz val="9"/>
            <color indexed="81"/>
            <rFont val="Tahoma"/>
            <family val="2"/>
          </rPr>
          <t xml:space="preserve">Practica Sexual Segura </t>
        </r>
        <r>
          <rPr>
            <sz val="9"/>
            <color indexed="81"/>
            <rFont val="Tahoma"/>
            <family val="2"/>
          </rPr>
          <t>Selecionar el Valor</t>
        </r>
        <r>
          <rPr>
            <b/>
            <sz val="9"/>
            <color indexed="81"/>
            <rFont val="Tahoma"/>
            <family val="2"/>
          </rPr>
          <t xml:space="preserve">  SI </t>
        </r>
        <r>
          <rPr>
            <sz val="9"/>
            <color indexed="81"/>
            <rFont val="Tahoma"/>
            <family val="2"/>
          </rPr>
          <t>en el Campo</t>
        </r>
        <r>
          <rPr>
            <b/>
            <sz val="9"/>
            <color indexed="81"/>
            <rFont val="Tahoma"/>
            <family val="2"/>
          </rPr>
          <t xml:space="preserve"> ¿Indicación de Lubricantes?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Lubricantes</t>
        </r>
      </text>
    </comment>
    <comment ref="A55" authorId="3" shapeId="0" xr:uid="{50F7C14D-4B97-447B-9745-1B609C7FC359}">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Preservativo </t>
        </r>
        <r>
          <rPr>
            <sz val="9"/>
            <color indexed="81"/>
            <rFont val="Tahoma"/>
            <family val="2"/>
          </rPr>
          <t xml:space="preserve">y campo </t>
        </r>
        <r>
          <rPr>
            <b/>
            <sz val="9"/>
            <color indexed="81"/>
            <rFont val="Tahoma"/>
            <family val="2"/>
          </rPr>
          <t xml:space="preserve">Estado </t>
        </r>
        <r>
          <rPr>
            <sz val="9"/>
            <color indexed="81"/>
            <rFont val="Tahoma"/>
            <family val="2"/>
          </rPr>
          <t xml:space="preserve">el valor </t>
        </r>
        <r>
          <rPr>
            <b/>
            <sz val="9"/>
            <color indexed="81"/>
            <rFont val="Tahoma"/>
            <family val="2"/>
          </rPr>
          <t>Ingreso</t>
        </r>
        <r>
          <rPr>
            <sz val="9"/>
            <color indexed="81"/>
            <rFont val="Tahoma"/>
            <family val="2"/>
          </rPr>
          <t xml:space="preserve">
Además en la Sección </t>
        </r>
        <r>
          <rPr>
            <b/>
            <sz val="9"/>
            <color indexed="81"/>
            <rFont val="Tahoma"/>
            <family val="2"/>
          </rPr>
          <t>Practica Sexual Segura</t>
        </r>
        <r>
          <rPr>
            <sz val="9"/>
            <color indexed="81"/>
            <rFont val="Tahoma"/>
            <family val="2"/>
          </rPr>
          <t xml:space="preserve"> Selecionar el Valor  </t>
        </r>
        <r>
          <rPr>
            <b/>
            <sz val="9"/>
            <color indexed="81"/>
            <rFont val="Tahoma"/>
            <family val="2"/>
          </rPr>
          <t xml:space="preserve">SI </t>
        </r>
        <r>
          <rPr>
            <sz val="9"/>
            <color indexed="81"/>
            <rFont val="Tahoma"/>
            <family val="2"/>
          </rPr>
          <t xml:space="preserve">en el Campo </t>
        </r>
        <r>
          <rPr>
            <b/>
            <sz val="9"/>
            <color indexed="81"/>
            <rFont val="Tahoma"/>
            <family val="2"/>
          </rPr>
          <t>¿Condon Femenino?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Condón Femenino</t>
        </r>
      </text>
    </comment>
    <comment ref="Q57" authorId="0" shapeId="0" xr:uid="{F10CB599-0F34-43E2-8276-F4B8AA7B515B}">
      <text>
        <r>
          <rPr>
            <sz val="9"/>
            <color indexed="81"/>
            <rFont val="Tahoma"/>
            <family val="2"/>
          </rPr>
          <t>Este dato aparecerá luego que en el Modulo de Admision o en Box - Pacientes Citados el paciente indique un Pueblo Indigena</t>
        </r>
      </text>
    </comment>
    <comment ref="R57" authorId="1" shapeId="0" xr:uid="{2C7BE3FA-D057-490C-BA87-BC10DE5B39FA}">
      <text>
        <r>
          <rPr>
            <sz val="9"/>
            <color indexed="81"/>
            <rFont val="Tahoma"/>
            <family val="2"/>
          </rPr>
          <t xml:space="preserve">Se contabilizara a los pacientes que tengan en Admisión - usuario "Alerta Administrativa" o Box - Pacientes Citados - "Alertas Administrativas"  "MIGRANTES"
</t>
        </r>
      </text>
    </comment>
    <comment ref="A59" authorId="2" shapeId="0" xr:uid="{F71128E8-B36F-47E4-B1C2-CD35391CFEF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tenga registro de Campo</t>
        </r>
        <r>
          <rPr>
            <b/>
            <sz val="9"/>
            <color indexed="81"/>
            <rFont val="Tahoma"/>
            <family val="2"/>
          </rPr>
          <t xml:space="preserve">  Metodo Anticonceptivo Actual  MAC</t>
        </r>
        <r>
          <rPr>
            <sz val="9"/>
            <color indexed="81"/>
            <rFont val="Tahoma"/>
            <family val="2"/>
          </rPr>
          <t xml:space="preserve"> y su respectivo Estado </t>
        </r>
        <r>
          <rPr>
            <b/>
            <sz val="9"/>
            <color indexed="81"/>
            <rFont val="Tahoma"/>
            <family val="2"/>
          </rPr>
          <t>Egreso por alta, Egreso por Abandono, Egreso por Traslado o Egreso Otras Causas</t>
        </r>
        <r>
          <rPr>
            <sz val="9"/>
            <color indexed="81"/>
            <rFont val="Tahoma"/>
            <family val="2"/>
          </rPr>
          <t xml:space="preserve">
</t>
        </r>
      </text>
    </comment>
    <comment ref="A60" authorId="2" shapeId="0" xr:uid="{A7371349-30FF-4C5D-9AA0-43BCDF236146}">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e</t>
        </r>
        <r>
          <rPr>
            <sz val="9"/>
            <color indexed="81"/>
            <rFont val="Tahoma"/>
            <family val="2"/>
          </rPr>
          <t>n el Formulario Clínico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 Metodo Anticonceptivo Actual  MAC  </t>
        </r>
        <r>
          <rPr>
            <sz val="9"/>
            <color indexed="81"/>
            <rFont val="Tahoma"/>
            <family val="2"/>
          </rPr>
          <t>tenga como valor</t>
        </r>
        <r>
          <rPr>
            <b/>
            <sz val="9"/>
            <color indexed="81"/>
            <rFont val="Tahoma"/>
            <family val="2"/>
          </rPr>
          <t xml:space="preserve"> DIU  T de Cobre.
</t>
        </r>
        <r>
          <rPr>
            <sz val="9"/>
            <color indexed="81"/>
            <rFont val="Tahoma"/>
            <family val="2"/>
          </rPr>
          <t>y campo</t>
        </r>
        <r>
          <rPr>
            <b/>
            <sz val="9"/>
            <color indexed="81"/>
            <rFont val="Tahoma"/>
            <family val="2"/>
          </rPr>
          <t xml:space="preserve"> Estado </t>
        </r>
        <r>
          <rPr>
            <sz val="9"/>
            <color indexed="81"/>
            <rFont val="Tahoma"/>
            <family val="2"/>
          </rPr>
          <t xml:space="preserve">tenga el valor </t>
        </r>
        <r>
          <rPr>
            <b/>
            <sz val="9"/>
            <color indexed="81"/>
            <rFont val="Tahoma"/>
            <family val="2"/>
          </rPr>
          <t xml:space="preserve">Egreso por Alta, Egreso por Abandono, Egreso por Traslado o Egreso por otras causas. </t>
        </r>
      </text>
    </comment>
    <comment ref="A61" authorId="2" shapeId="0" xr:uid="{4E878442-09B8-453A-8D6D-D04AC5348BD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DIU  con Levonorgestrel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2" authorId="2" shapeId="0" xr:uid="{23621230-5AED-460D-9EDC-1B099663E61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Oral Combinado</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3" authorId="2" shapeId="0" xr:uid="{53F8FA3E-BD9E-4A7C-B335-E1488C8EF35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Prostágenos Puros. </t>
        </r>
        <r>
          <rPr>
            <sz val="9"/>
            <color indexed="81"/>
            <rFont val="Tahoma"/>
            <family val="2"/>
          </rPr>
          <t xml:space="preserve">
y el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4" authorId="2" shapeId="0" xr:uid="{6940A584-0AA0-4783-83E6-D1201C32B8F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Inyectable Combinado Trimestral</t>
        </r>
        <r>
          <rPr>
            <sz val="9"/>
            <color indexed="81"/>
            <rFont val="Tahoma"/>
            <family val="2"/>
          </rPr>
          <t xml:space="preserve">
y el campo </t>
        </r>
        <r>
          <rPr>
            <b/>
            <sz val="9"/>
            <color indexed="81"/>
            <rFont val="Tahoma"/>
            <family val="2"/>
          </rPr>
          <t xml:space="preserve">Estado </t>
        </r>
        <r>
          <rPr>
            <sz val="9"/>
            <color indexed="81"/>
            <rFont val="Tahoma"/>
            <family val="2"/>
          </rPr>
          <t xml:space="preserve">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5" authorId="2" shapeId="0" xr:uid="{44F19621-97DA-4393-9AB9-652B40B8F9F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Progestágenos Mensual </t>
        </r>
        <r>
          <rPr>
            <sz val="9"/>
            <color indexed="81"/>
            <rFont val="Tahoma"/>
            <family val="2"/>
          </rPr>
          <t xml:space="preserve">o </t>
        </r>
        <r>
          <rPr>
            <b/>
            <sz val="9"/>
            <color indexed="81"/>
            <rFont val="Tahoma"/>
            <family val="2"/>
          </rPr>
          <t>Inyectable Progestágenos Trimestral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6" authorId="2" shapeId="0" xr:uid="{F640996B-6A27-455A-987A-24900C6D75B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Implante Etonogestrel</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t>
        </r>
      </text>
    </comment>
    <comment ref="B67" authorId="2" shapeId="0" xr:uid="{88ED0605-E263-4F04-A303-214565D9E2C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t>
        </r>
        <r>
          <rPr>
            <b/>
            <sz val="9"/>
            <color indexed="81"/>
            <rFont val="Tahoma"/>
            <family val="2"/>
          </rPr>
          <t xml:space="preserve"> Implante Levonorgestrel</t>
        </r>
        <r>
          <rPr>
            <sz val="9"/>
            <color indexed="81"/>
            <rFont val="Tahoma"/>
            <family val="2"/>
          </rPr>
          <t xml:space="preserve"> 
y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8" authorId="3" shapeId="0" xr:uid="{21E0D060-19A0-4379-9897-0AC04E450C9F}">
      <text>
        <r>
          <rPr>
            <sz val="9"/>
            <color indexed="81"/>
            <rFont val="Tahoma"/>
            <family val="2"/>
          </rPr>
          <t xml:space="preserve">Este dato aparecerá  luego de que en la atención 
Registrada en el Módulo Box - Pacientes Citados  o  en Agregar Documentos a una Atención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Método Anticonceptivo Actua</t>
        </r>
        <r>
          <rPr>
            <sz val="9"/>
            <color indexed="81"/>
            <rFont val="Tahoma"/>
            <family val="2"/>
          </rPr>
          <t>l en el Campo</t>
        </r>
        <r>
          <rPr>
            <b/>
            <sz val="9"/>
            <color indexed="81"/>
            <rFont val="Tahoma"/>
            <family val="2"/>
          </rPr>
          <t xml:space="preserve"> MAC </t>
        </r>
        <r>
          <rPr>
            <sz val="9"/>
            <color indexed="81"/>
            <rFont val="Tahoma"/>
            <family val="2"/>
          </rPr>
          <t xml:space="preserve">tenga como valor </t>
        </r>
        <r>
          <rPr>
            <b/>
            <sz val="9"/>
            <color indexed="81"/>
            <rFont val="Tahoma"/>
            <family val="2"/>
          </rPr>
          <t>Anillo Vaginal</t>
        </r>
        <r>
          <rPr>
            <sz val="9"/>
            <color indexed="81"/>
            <rFont val="Tahoma"/>
            <family val="2"/>
          </rPr>
          <t xml:space="preserve">
y el campo Estado tenga el valor</t>
        </r>
        <r>
          <rPr>
            <b/>
            <sz val="9"/>
            <color indexed="81"/>
            <rFont val="Tahoma"/>
            <family val="2"/>
          </rPr>
          <t xml:space="preserve">  Egreso por Alta, Egreso por Abandono, Egreso por Traslado o Egreso por otras causas.</t>
        </r>
        <r>
          <rPr>
            <sz val="9"/>
            <color indexed="81"/>
            <rFont val="Tahoma"/>
            <family val="2"/>
          </rPr>
          <t xml:space="preserve">
(Se Considerara la Fecha del Formulario Para Ser Contabilizado en el Mes que Corresponde) </t>
        </r>
      </text>
    </comment>
    <comment ref="A69" authorId="2" shapeId="0" xr:uid="{727FE009-11AC-48CA-AD42-A6D5FF3F959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r>
          <rPr>
            <b/>
            <sz val="9"/>
            <color indexed="81"/>
            <rFont val="Tahoma"/>
            <family val="2"/>
          </rPr>
          <t xml:space="preserve">
(El Sexo Hombre y Mujer Se Tomara Desde los Datos Registrados en Admisión)</t>
        </r>
      </text>
    </comment>
    <comment ref="A71" authorId="2" shapeId="0" xr:uid="{58F05DE2-4297-4824-9B84-B45AF5EE98B1}">
      <text>
        <r>
          <rPr>
            <sz val="9"/>
            <color indexed="81"/>
            <rFont val="Tahoma"/>
            <family val="2"/>
          </rPr>
          <t>Este dato aparecerá  luego de que en la atención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Responsable) 
</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 xml:space="preserve">y el campo </t>
        </r>
        <r>
          <rPr>
            <b/>
            <sz val="9"/>
            <color indexed="81"/>
            <rFont val="Tahoma"/>
            <family val="2"/>
          </rPr>
          <t xml:space="preserve">Estado </t>
        </r>
        <r>
          <rPr>
            <sz val="9"/>
            <color indexed="81"/>
            <rFont val="Tahoma"/>
            <family val="2"/>
          </rPr>
          <t>tenga el valor</t>
        </r>
        <r>
          <rPr>
            <b/>
            <sz val="9"/>
            <color indexed="81"/>
            <rFont val="Tahoma"/>
            <family val="2"/>
          </rPr>
          <t xml:space="preserve"> Ingreso/Egreso Esterilización Quirúrgica</t>
        </r>
        <r>
          <rPr>
            <sz val="9"/>
            <color indexed="81"/>
            <rFont val="Tahoma"/>
            <family val="2"/>
          </rPr>
          <t xml:space="preserve">, esto en el caso de ingresar y egresar el mismo día </t>
        </r>
        <r>
          <rPr>
            <b/>
            <sz val="9"/>
            <color indexed="81"/>
            <rFont val="Tahoma"/>
            <family val="2"/>
          </rPr>
          <t>(Contabilizaría en Sección C y C1</t>
        </r>
        <r>
          <rPr>
            <sz val="9"/>
            <color indexed="81"/>
            <rFont val="Tahoma"/>
            <family val="2"/>
          </rPr>
          <t>)
Si el egreso es en diferentes días que el ingreso se puede utilizar solo el Estado</t>
        </r>
        <r>
          <rPr>
            <b/>
            <sz val="9"/>
            <color indexed="81"/>
            <rFont val="Tahoma"/>
            <family val="2"/>
          </rPr>
          <t xml:space="preserve"> Egreso</t>
        </r>
        <r>
          <rPr>
            <sz val="9"/>
            <color indexed="81"/>
            <rFont val="Tahoma"/>
            <family val="2"/>
          </rPr>
          <t xml:space="preserve">, para que solo este en esta sección.
</t>
        </r>
        <r>
          <rPr>
            <b/>
            <sz val="9"/>
            <color indexed="81"/>
            <rFont val="Tahoma"/>
            <family val="2"/>
          </rPr>
          <t>(El Sexo Hombre y Mujer Se Tomara Desde los Datos Registrados en Admisión)</t>
        </r>
        <r>
          <rPr>
            <sz val="9"/>
            <color indexed="81"/>
            <rFont val="Tahoma"/>
            <family val="2"/>
          </rPr>
          <t xml:space="preserve">
</t>
        </r>
      </text>
    </comment>
    <comment ref="A73" authorId="2" shapeId="0" xr:uid="{F958C1F2-6E56-4284-9ED9-2DF39776DA8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Regulación Fecundidad (Paternidad Reponsable)</t>
        </r>
        <r>
          <rPr>
            <sz val="9"/>
            <color indexed="81"/>
            <rFont val="Tahoma"/>
            <family val="2"/>
          </rPr>
          <t xml:space="preserve"> 
Se debe registrado un Valor en Campo </t>
        </r>
        <r>
          <rPr>
            <b/>
            <sz val="9"/>
            <color indexed="81"/>
            <rFont val="Tahoma"/>
            <family val="2"/>
          </rPr>
          <t xml:space="preserve"> Metodo Anticonceptivo Actual  MAC  </t>
        </r>
        <r>
          <rPr>
            <sz val="9"/>
            <color indexed="81"/>
            <rFont val="Tahoma"/>
            <family val="2"/>
          </rPr>
          <t>con su respectivo estado</t>
        </r>
        <r>
          <rPr>
            <b/>
            <sz val="9"/>
            <color indexed="81"/>
            <rFont val="Tahoma"/>
            <family val="2"/>
          </rPr>
          <t xml:space="preserve"> Egreso por Alta, Egreso por Abandono, Egreso por Traslado o Egreso por otras causas</t>
        </r>
        <r>
          <rPr>
            <sz val="9"/>
            <color indexed="81"/>
            <rFont val="Tahoma"/>
            <family val="2"/>
          </rPr>
          <t xml:space="preserve"> y adicionamente en el Campo </t>
        </r>
        <r>
          <rPr>
            <b/>
            <sz val="9"/>
            <color indexed="81"/>
            <rFont val="Tahoma"/>
            <family val="2"/>
          </rPr>
          <t xml:space="preserve">¿Regulación de Fertilidad más preservativo? </t>
        </r>
        <r>
          <rPr>
            <sz val="9"/>
            <color indexed="81"/>
            <rFont val="Tahoma"/>
            <family val="2"/>
          </rPr>
          <t>tenga como valor</t>
        </r>
        <r>
          <rPr>
            <b/>
            <sz val="9"/>
            <color indexed="81"/>
            <rFont val="Tahoma"/>
            <family val="2"/>
          </rPr>
          <t xml:space="preserve"> Si</t>
        </r>
        <r>
          <rPr>
            <sz val="9"/>
            <color indexed="81"/>
            <rFont val="Tahoma"/>
            <family val="2"/>
          </rPr>
          <t xml:space="preserve">
</t>
        </r>
      </text>
    </comment>
    <comment ref="A74" authorId="2" shapeId="0" xr:uid="{5631230C-A00B-4444-888B-525C864B001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Además debe Tener selecionado Un </t>
        </r>
        <r>
          <rPr>
            <b/>
            <sz val="9"/>
            <color indexed="81"/>
            <rFont val="Tahoma"/>
            <family val="2"/>
          </rPr>
          <t>Ciclo Vital Femenino</t>
        </r>
        <r>
          <rPr>
            <sz val="9"/>
            <color indexed="81"/>
            <rFont val="Tahoma"/>
            <family val="2"/>
          </rPr>
          <t xml:space="preserve"> en la </t>
        </r>
        <r>
          <rPr>
            <b/>
            <sz val="9"/>
            <color indexed="81"/>
            <rFont val="Tahoma"/>
            <family val="2"/>
          </rPr>
          <t>Anamnesis</t>
        </r>
        <r>
          <rPr>
            <sz val="9"/>
            <color indexed="81"/>
            <rFont val="Tahoma"/>
            <family val="2"/>
          </rPr>
          <t xml:space="preserve">  con el</t>
        </r>
        <r>
          <rPr>
            <b/>
            <sz val="9"/>
            <color indexed="81"/>
            <rFont val="Tahoma"/>
            <family val="2"/>
          </rPr>
          <t xml:space="preserve"> Valor</t>
        </r>
        <r>
          <rPr>
            <sz val="9"/>
            <color indexed="81"/>
            <rFont val="Tahoma"/>
            <family val="2"/>
          </rPr>
          <t>;</t>
        </r>
        <r>
          <rPr>
            <b/>
            <sz val="9"/>
            <color indexed="81"/>
            <rFont val="Tahoma"/>
            <family val="2"/>
          </rPr>
          <t xml:space="preserve"> Embarazada, Embarazada Primigesta o Gestante
</t>
        </r>
      </text>
    </comment>
    <comment ref="A75" authorId="3" shapeId="0" xr:uid="{02614A53-0C25-433A-B4B2-454B79AEE29C}">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A77" authorId="2" shapeId="0" xr:uid="{8B29E889-CB03-4FF2-AE47-22674363F20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A</t>
        </r>
        <r>
          <rPr>
            <b/>
            <sz val="9"/>
            <color indexed="81"/>
            <rFont val="Tahoma"/>
            <family val="2"/>
          </rPr>
          <t>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Metodo Anticonceptivo Actual  MAC  </t>
        </r>
        <r>
          <rPr>
            <sz val="9"/>
            <color indexed="81"/>
            <rFont val="Tahoma"/>
            <family val="2"/>
          </rPr>
          <t>contenga algun metodo  y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t>
        </r>
        <r>
          <rPr>
            <b/>
            <sz val="9"/>
            <color indexed="81"/>
            <rFont val="Tahoma"/>
            <family val="2"/>
          </rPr>
          <t xml:space="preserve">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Lubricantes</t>
        </r>
        <r>
          <rPr>
            <sz val="9"/>
            <color indexed="81"/>
            <rFont val="Tahoma"/>
            <family val="2"/>
          </rPr>
          <t xml:space="preserve">
</t>
        </r>
      </text>
    </comment>
    <comment ref="A79" authorId="2" shapeId="0" xr:uid="{B3C704CB-C4B3-4ED8-B81B-8F885B55775E}">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o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Metodo Anticonceptivo Actual  MAC</t>
        </r>
        <r>
          <rPr>
            <sz val="9"/>
            <color indexed="81"/>
            <rFont val="Tahoma"/>
            <family val="2"/>
          </rPr>
          <t xml:space="preserve">  contenga algun metodo</t>
        </r>
        <r>
          <rPr>
            <b/>
            <sz val="9"/>
            <color indexed="81"/>
            <rFont val="Tahoma"/>
            <family val="2"/>
          </rPr>
          <t xml:space="preserve">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 </t>
        </r>
        <r>
          <rPr>
            <sz val="9"/>
            <color indexed="81"/>
            <rFont val="Tahoma"/>
            <family val="2"/>
          </rPr>
          <t>en el Campo</t>
        </r>
        <r>
          <rPr>
            <b/>
            <sz val="9"/>
            <color indexed="81"/>
            <rFont val="Tahoma"/>
            <family val="2"/>
          </rPr>
          <t xml:space="preserve"> Practica Sexual Segura - ¿Condón Femenino?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 xml:space="preserve">Egreso Practica Sexual Segura - Condón Femenino </t>
        </r>
      </text>
    </comment>
    <comment ref="B82" authorId="4" shapeId="0" xr:uid="{9945F8DE-A63D-473C-A820-9997643FD3ED}">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Control de Ginecología</t>
        </r>
        <r>
          <rPr>
            <sz val="9"/>
            <color indexed="81"/>
            <rFont val="Tahoma"/>
            <family val="2"/>
          </rPr>
          <t xml:space="preserve"> en la Sección </t>
        </r>
        <r>
          <rPr>
            <b/>
            <sz val="9"/>
            <color indexed="81"/>
            <rFont val="Tahoma"/>
            <family val="2"/>
          </rPr>
          <t>Climaterio</t>
        </r>
        <r>
          <rPr>
            <sz val="9"/>
            <color indexed="81"/>
            <rFont val="Tahoma"/>
            <family val="2"/>
          </rPr>
          <t xml:space="preserve"> el campo </t>
        </r>
        <r>
          <rPr>
            <b/>
            <sz val="9"/>
            <color indexed="81"/>
            <rFont val="Tahoma"/>
            <family val="2"/>
          </rPr>
          <t>Etapa Climaterio</t>
        </r>
        <r>
          <rPr>
            <sz val="9"/>
            <color indexed="81"/>
            <rFont val="Tahoma"/>
            <family val="2"/>
          </rPr>
          <t xml:space="preserve"> tenga como valor </t>
        </r>
        <r>
          <rPr>
            <b/>
            <sz val="9"/>
            <color indexed="81"/>
            <rFont val="Tahoma"/>
            <family val="2"/>
          </rPr>
          <t>SI</t>
        </r>
        <r>
          <rPr>
            <sz val="9"/>
            <color indexed="81"/>
            <rFont val="Tahoma"/>
            <family val="2"/>
          </rPr>
          <t xml:space="preserve"> y el el Campo </t>
        </r>
        <r>
          <rPr>
            <b/>
            <sz val="9"/>
            <color indexed="81"/>
            <rFont val="Tahoma"/>
            <family val="2"/>
          </rPr>
          <t xml:space="preserve">Estado </t>
        </r>
        <r>
          <rPr>
            <sz val="9"/>
            <color indexed="81"/>
            <rFont val="Tahoma"/>
            <family val="2"/>
          </rPr>
          <t xml:space="preserve">tenga como valor </t>
        </r>
        <r>
          <rPr>
            <b/>
            <sz val="9"/>
            <color indexed="81"/>
            <rFont val="Tahoma"/>
            <family val="2"/>
          </rPr>
          <t>"INGRESO"</t>
        </r>
        <r>
          <rPr>
            <sz val="9"/>
            <color indexed="81"/>
            <rFont val="Tahoma"/>
            <family val="2"/>
          </rPr>
          <t xml:space="preserve">
(Rango Etario es de 45 años a 64 años)
(Se Considerara la Fecha del Formulario Para Ser Contabilizado en el Mes que Corresponde) </t>
        </r>
      </text>
    </comment>
    <comment ref="A85" authorId="4" shapeId="0" xr:uid="{5464A876-E008-476F-B7A1-CAA738FC0EC8}">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Registre el</t>
        </r>
        <r>
          <rPr>
            <b/>
            <sz val="9"/>
            <color indexed="81"/>
            <rFont val="Tahoma"/>
            <family val="2"/>
          </rPr>
          <t xml:space="preserve"> Formulario Antecedentes de Ingreso del Recien Nacido.
(El Sexo Hombre y Mujer (Niños y Niñas)Se Tomara Desde los Datos Registrados en Admisión)</t>
        </r>
      </text>
    </comment>
    <comment ref="R87" authorId="3" shapeId="0" xr:uid="{E12464A0-A067-4F7F-8A03-55D93321097A}">
      <text>
        <r>
          <rPr>
            <sz val="9"/>
            <color indexed="81"/>
            <rFont val="Tahoma"/>
            <family val="2"/>
          </rPr>
          <t xml:space="preserve">Este dato aparecerá  luego de que en la atención 
Registrada en </t>
        </r>
        <r>
          <rPr>
            <b/>
            <sz val="9"/>
            <color indexed="81"/>
            <rFont val="Tahoma"/>
            <family val="2"/>
          </rPr>
          <t>Módulo Box - Pacientes Citados  o En agregar Documento a Una atención</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Modalidad</t>
        </r>
        <r>
          <rPr>
            <sz val="9"/>
            <color indexed="81"/>
            <rFont val="Tahoma"/>
            <family val="2"/>
          </rPr>
          <t xml:space="preserve"> selecionar el Valor </t>
        </r>
        <r>
          <rPr>
            <b/>
            <sz val="9"/>
            <color indexed="81"/>
            <rFont val="Tahoma"/>
            <family val="2"/>
          </rPr>
          <t>Servicio</t>
        </r>
        <r>
          <rPr>
            <sz val="9"/>
            <color indexed="81"/>
            <rFont val="Tahoma"/>
            <family val="2"/>
          </rPr>
          <t xml:space="preserve"> </t>
        </r>
        <r>
          <rPr>
            <b/>
            <sz val="9"/>
            <color indexed="81"/>
            <rFont val="Tahoma"/>
            <family val="2"/>
          </rPr>
          <t xml:space="preserve">Itinerante
</t>
        </r>
        <r>
          <rPr>
            <sz val="9"/>
            <color indexed="81"/>
            <rFont val="Tahoma"/>
            <family val="2"/>
          </rPr>
          <t>Además Tener registrado</t>
        </r>
        <r>
          <rPr>
            <b/>
            <sz val="9"/>
            <color indexed="81"/>
            <rFont val="Tahoma"/>
            <family val="2"/>
          </rPr>
          <t xml:space="preserve"> </t>
        </r>
        <r>
          <rPr>
            <sz val="9"/>
            <color indexed="81"/>
            <rFont val="Tahoma"/>
            <family val="2"/>
          </rPr>
          <t>el valor</t>
        </r>
        <r>
          <rPr>
            <b/>
            <sz val="9"/>
            <color indexed="81"/>
            <rFont val="Tahoma"/>
            <family val="2"/>
          </rPr>
          <t xml:space="preserve"> Ingreso </t>
        </r>
        <r>
          <rPr>
            <sz val="9"/>
            <color indexed="81"/>
            <rFont val="Tahoma"/>
            <family val="2"/>
          </rPr>
          <t>en el campo</t>
        </r>
        <r>
          <rPr>
            <b/>
            <sz val="9"/>
            <color indexed="81"/>
            <rFont val="Tahoma"/>
            <family val="2"/>
          </rPr>
          <t xml:space="preserve"> Estado</t>
        </r>
        <r>
          <rPr>
            <sz val="9"/>
            <color indexed="81"/>
            <rFont val="Tahoma"/>
            <family val="2"/>
          </rPr>
          <t xml:space="preserve">
</t>
        </r>
      </text>
    </comment>
    <comment ref="T87" authorId="3" shapeId="0" xr:uid="{98373501-B0DE-4C47-A77C-1DCB0781FDEA}">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 </t>
        </r>
        <r>
          <rPr>
            <sz val="9"/>
            <color indexed="81"/>
            <rFont val="Tahoma"/>
            <family val="2"/>
          </rPr>
          <t>en el Campo</t>
        </r>
        <r>
          <rPr>
            <b/>
            <sz val="9"/>
            <color indexed="81"/>
            <rFont val="Tahoma"/>
            <family val="2"/>
          </rPr>
          <t xml:space="preserve"> Modalidad </t>
        </r>
        <r>
          <rPr>
            <sz val="9"/>
            <color indexed="81"/>
            <rFont val="Tahoma"/>
            <family val="2"/>
          </rPr>
          <t>selecionar el Valor</t>
        </r>
        <r>
          <rPr>
            <b/>
            <sz val="9"/>
            <color indexed="81"/>
            <rFont val="Tahoma"/>
            <family val="2"/>
          </rPr>
          <t xml:space="preserve"> Atención Domiciliaria
</t>
        </r>
        <r>
          <rPr>
            <sz val="9"/>
            <color indexed="81"/>
            <rFont val="Tahoma"/>
            <family val="2"/>
          </rPr>
          <t xml:space="preserve">
Además Tener registrado el valor</t>
        </r>
        <r>
          <rPr>
            <b/>
            <sz val="9"/>
            <color indexed="81"/>
            <rFont val="Tahoma"/>
            <family val="2"/>
          </rPr>
          <t xml:space="preserve"> Ingreso </t>
        </r>
        <r>
          <rPr>
            <sz val="9"/>
            <color indexed="81"/>
            <rFont val="Tahoma"/>
            <family val="2"/>
          </rPr>
          <t xml:space="preserve">en el campo </t>
        </r>
        <r>
          <rPr>
            <b/>
            <sz val="9"/>
            <color indexed="81"/>
            <rFont val="Tahoma"/>
            <family val="2"/>
          </rPr>
          <t>Estado</t>
        </r>
      </text>
    </comment>
    <comment ref="V89" authorId="3" shapeId="0" xr:uid="{6F9AC1BD-4817-420E-86FC-0982E8BC41D3}">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 xml:space="preserve">Egreso Cumplimiento de Tratamiento, </t>
        </r>
        <r>
          <rPr>
            <sz val="9"/>
            <color indexed="81"/>
            <rFont val="Tahoma"/>
            <family val="2"/>
          </rPr>
          <t>además de selecionar</t>
        </r>
        <r>
          <rPr>
            <b/>
            <sz val="9"/>
            <color indexed="81"/>
            <rFont val="Tahoma"/>
            <family val="2"/>
          </rPr>
          <t xml:space="preserve"> opciones de Resultado de Evaluación</t>
        </r>
      </text>
    </comment>
    <comment ref="W89" authorId="3" shapeId="0" xr:uid="{02614010-CE4C-41E1-BBB0-7C933842A591}">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t>
        </r>
        <r>
          <rPr>
            <sz val="9"/>
            <color indexed="81"/>
            <rFont val="Tahoma"/>
            <family val="2"/>
          </rPr>
          <t xml:space="preserve"> </t>
        </r>
        <r>
          <rPr>
            <b/>
            <sz val="9"/>
            <color indexed="81"/>
            <rFont val="Tahoma"/>
            <family val="2"/>
          </rPr>
          <t>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el Valor </t>
        </r>
        <r>
          <rPr>
            <b/>
            <sz val="9"/>
            <color indexed="81"/>
            <rFont val="Tahoma"/>
            <family val="2"/>
          </rPr>
          <t>Egreso Otros</t>
        </r>
        <r>
          <rPr>
            <sz val="9"/>
            <color indexed="81"/>
            <rFont val="Tahoma"/>
            <family val="2"/>
          </rPr>
          <t xml:space="preserve">, además de selecionar </t>
        </r>
        <r>
          <rPr>
            <b/>
            <sz val="9"/>
            <color indexed="81"/>
            <rFont val="Tahoma"/>
            <family val="2"/>
          </rPr>
          <t>opciones de Resultado de Evaluación</t>
        </r>
      </text>
    </comment>
    <comment ref="X89" authorId="3" shapeId="0" xr:uid="{99BA451B-33D3-4DDD-A7D1-1A3A0A1AB935}">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Estado selecionar el Valor</t>
        </r>
        <r>
          <rPr>
            <b/>
            <sz val="9"/>
            <color indexed="81"/>
            <rFont val="Tahoma"/>
            <family val="2"/>
          </rPr>
          <t xml:space="preserve"> Egreso Inasistente</t>
        </r>
        <r>
          <rPr>
            <sz val="9"/>
            <color indexed="81"/>
            <rFont val="Tahoma"/>
            <family val="2"/>
          </rPr>
          <t xml:space="preserve">, además de selecionar </t>
        </r>
        <r>
          <rPr>
            <b/>
            <sz val="9"/>
            <color indexed="81"/>
            <rFont val="Tahoma"/>
            <family val="2"/>
          </rPr>
          <t>opciones de Resultado de Evaluación.</t>
        </r>
      </text>
    </comment>
    <comment ref="Y89" authorId="3" shapeId="0" xr:uid="{623B00AA-4BF7-41B9-AC48-F6C7E8477898}">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 xml:space="preserve">Estado </t>
        </r>
        <r>
          <rPr>
            <sz val="9"/>
            <color indexed="81"/>
            <rFont val="Tahoma"/>
            <family val="2"/>
          </rPr>
          <t>selecionar</t>
        </r>
        <r>
          <rPr>
            <b/>
            <sz val="9"/>
            <color indexed="81"/>
            <rFont val="Tahoma"/>
            <family val="2"/>
          </rPr>
          <t xml:space="preserve"> Egreso Completa Tratamiento, Egreso Otros o Egreso Inasistentes</t>
        </r>
        <r>
          <rPr>
            <sz val="9"/>
            <color indexed="81"/>
            <rFont val="Tahoma"/>
            <family val="2"/>
          </rPr>
          <t>, además tener selecionado un Resultado de Evaluación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Recuperado</t>
        </r>
      </text>
    </comment>
    <comment ref="Z89" authorId="3" shapeId="0" xr:uid="{F973687D-760D-4A0E-AD4D-6DD10DA395F3}">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resultado de Evaluación  y en el campo </t>
        </r>
        <r>
          <rPr>
            <b/>
            <sz val="9"/>
            <color indexed="81"/>
            <rFont val="Tahoma"/>
            <family val="2"/>
          </rPr>
          <t>Resultado de Reevaluación Post Egreso</t>
        </r>
        <r>
          <rPr>
            <sz val="9"/>
            <color indexed="81"/>
            <rFont val="Tahoma"/>
            <family val="2"/>
          </rPr>
          <t xml:space="preserve"> el Valor  </t>
        </r>
        <r>
          <rPr>
            <b/>
            <sz val="9"/>
            <color indexed="81"/>
            <rFont val="Tahoma"/>
            <family val="2"/>
          </rPr>
          <t>No Recuperado</t>
        </r>
      </text>
    </comment>
    <comment ref="A90" authorId="4" shapeId="0" xr:uid="{D2AAB20A-2061-4035-A097-BA2DD34B0E40}">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91" authorId="4" shapeId="0" xr:uid="{9F1B6E89-5130-488D-93EE-2E9F120E3C3C}">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t>
        </r>
        <r>
          <rPr>
            <b/>
            <sz val="9"/>
            <color indexed="81"/>
            <rFont val="Tahoma"/>
            <family val="2"/>
          </rPr>
          <t xml:space="preserve"> Riesgo</t>
        </r>
      </text>
    </comment>
    <comment ref="A92" authorId="4" shapeId="0" xr:uid="{53186953-402D-42E5-88C5-600D4F04E84B}">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Retraso</t>
        </r>
      </text>
    </comment>
    <comment ref="A93" authorId="4" shapeId="0" xr:uid="{640AFFEF-65D9-4CF9-AF16-55267AC48B6D}">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 </t>
        </r>
        <r>
          <rPr>
            <sz val="9"/>
            <color indexed="81"/>
            <rFont val="Tahoma"/>
            <family val="2"/>
          </rPr>
          <t>el valor</t>
        </r>
        <r>
          <rPr>
            <b/>
            <sz val="9"/>
            <color indexed="81"/>
            <rFont val="Tahoma"/>
            <family val="2"/>
          </rPr>
          <t xml:space="preserve"> Si</t>
        </r>
      </text>
    </comment>
    <comment ref="U96" authorId="3" shapeId="0" xr:uid="{BC060743-502C-4F40-91A0-D46289BBDE0C}">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Por Segunda Vez Completa Tratamiento, Egreso Por Segunda Vez Otros o Egreso Por Segunda Vez Inasistentes</t>
        </r>
        <r>
          <rPr>
            <sz val="9"/>
            <color indexed="81"/>
            <rFont val="Tahoma"/>
            <family val="2"/>
          </rPr>
          <t xml:space="preserve">, además en el Campo </t>
        </r>
        <r>
          <rPr>
            <b/>
            <sz val="9"/>
            <color indexed="81"/>
            <rFont val="Tahoma"/>
            <family val="2"/>
          </rPr>
          <t xml:space="preserve">Tipo de Resultado de Evaluación </t>
        </r>
        <r>
          <rPr>
            <sz val="9"/>
            <color indexed="81"/>
            <rFont val="Tahoma"/>
            <family val="2"/>
          </rPr>
          <t xml:space="preserve">contenga un resultado y en el campo </t>
        </r>
        <r>
          <rPr>
            <b/>
            <sz val="9"/>
            <color indexed="81"/>
            <rFont val="Tahoma"/>
            <family val="2"/>
          </rPr>
          <t xml:space="preserve">Resultado de Reevaluación Post Egreso </t>
        </r>
        <r>
          <rPr>
            <sz val="9"/>
            <color indexed="81"/>
            <rFont val="Tahoma"/>
            <family val="2"/>
          </rPr>
          <t>el Valor</t>
        </r>
        <r>
          <rPr>
            <b/>
            <sz val="9"/>
            <color indexed="81"/>
            <rFont val="Tahoma"/>
            <family val="2"/>
          </rPr>
          <t xml:space="preserve"> Recuperado</t>
        </r>
        <r>
          <rPr>
            <sz val="9"/>
            <color indexed="81"/>
            <rFont val="Tahoma"/>
            <family val="2"/>
          </rPr>
          <t xml:space="preserve"> o </t>
        </r>
        <r>
          <rPr>
            <b/>
            <sz val="9"/>
            <color indexed="81"/>
            <rFont val="Tahoma"/>
            <family val="2"/>
          </rPr>
          <t>No Recuperado</t>
        </r>
        <r>
          <rPr>
            <sz val="9"/>
            <color indexed="81"/>
            <rFont val="Tahoma"/>
            <family val="2"/>
          </rPr>
          <t xml:space="preserve">
</t>
        </r>
      </text>
    </comment>
    <comment ref="R97" authorId="3" shapeId="0" xr:uid="{25B752D8-8905-4244-A2BE-F4E1C32FE72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selecionar el Valor</t>
        </r>
        <r>
          <rPr>
            <b/>
            <sz val="9"/>
            <color indexed="81"/>
            <rFont val="Tahoma"/>
            <family val="2"/>
          </rPr>
          <t xml:space="preserve"> Egreso Cumplimiento de Tratamiento</t>
        </r>
        <r>
          <rPr>
            <sz val="9"/>
            <color indexed="81"/>
            <rFont val="Tahoma"/>
            <family val="2"/>
          </rPr>
          <t xml:space="preserve">, además de selecionar el campo </t>
        </r>
        <r>
          <rPr>
            <b/>
            <sz val="9"/>
            <color indexed="81"/>
            <rFont val="Tahoma"/>
            <family val="2"/>
          </rPr>
          <t>Egreso Por Segunda Vez</t>
        </r>
        <r>
          <rPr>
            <sz val="9"/>
            <color indexed="81"/>
            <rFont val="Tahoma"/>
            <family val="2"/>
          </rPr>
          <t xml:space="preserve"> el valor </t>
        </r>
        <r>
          <rPr>
            <b/>
            <sz val="9"/>
            <color indexed="81"/>
            <rFont val="Tahoma"/>
            <family val="2"/>
          </rPr>
          <t xml:space="preserve">Si </t>
        </r>
        <r>
          <rPr>
            <sz val="9"/>
            <color indexed="81"/>
            <rFont val="Tahoma"/>
            <family val="2"/>
          </rPr>
          <t xml:space="preserve"> y</t>
        </r>
        <r>
          <rPr>
            <b/>
            <sz val="9"/>
            <color indexed="81"/>
            <rFont val="Tahoma"/>
            <family val="2"/>
          </rPr>
          <t xml:space="preserve"> </t>
        </r>
        <r>
          <rPr>
            <sz val="9"/>
            <color indexed="81"/>
            <rFont val="Tahoma"/>
            <family val="2"/>
          </rPr>
          <t xml:space="preserve">opciones de </t>
        </r>
        <r>
          <rPr>
            <b/>
            <sz val="9"/>
            <color indexed="81"/>
            <rFont val="Tahoma"/>
            <family val="2"/>
          </rPr>
          <t>Resultado de Evaluación</t>
        </r>
      </text>
    </comment>
    <comment ref="S97" authorId="3" shapeId="0" xr:uid="{FF742598-38E0-4C21-9539-2A3ADEC09FC4}">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otros</t>
        </r>
        <r>
          <rPr>
            <sz val="9"/>
            <color indexed="81"/>
            <rFont val="Tahoma"/>
            <family val="2"/>
          </rPr>
          <t xml:space="preserve">, además de selecionar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 </t>
        </r>
        <r>
          <rPr>
            <sz val="9"/>
            <color indexed="81"/>
            <rFont val="Tahoma"/>
            <family val="2"/>
          </rPr>
          <t>y opciones de</t>
        </r>
        <r>
          <rPr>
            <b/>
            <sz val="9"/>
            <color indexed="81"/>
            <rFont val="Tahoma"/>
            <family val="2"/>
          </rPr>
          <t xml:space="preserve"> Resultado de Evaluación</t>
        </r>
      </text>
    </comment>
    <comment ref="T97" authorId="3" shapeId="0" xr:uid="{BD016706-C606-4B2E-B788-D72FED82535C}">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Egreso Inasistente</t>
        </r>
        <r>
          <rPr>
            <sz val="9"/>
            <color indexed="81"/>
            <rFont val="Tahoma"/>
            <family val="2"/>
          </rPr>
          <t xml:space="preserve">, además de selecionar en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r>
          <rPr>
            <sz val="9"/>
            <color indexed="81"/>
            <rFont val="Tahoma"/>
            <family val="2"/>
          </rPr>
          <t xml:space="preserve"> y opciones de </t>
        </r>
        <r>
          <rPr>
            <b/>
            <sz val="9"/>
            <color indexed="81"/>
            <rFont val="Tahoma"/>
            <family val="2"/>
          </rPr>
          <t>Resultado de Evaluación.</t>
        </r>
      </text>
    </comment>
    <comment ref="U97" authorId="3" shapeId="0" xr:uid="{9B4E080E-7A7A-4426-848A-9900B78B4E2D}">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t>
        </r>
        <r>
          <rPr>
            <b/>
            <sz val="9"/>
            <color indexed="81"/>
            <rFont val="Tahoma"/>
            <family val="2"/>
          </rPr>
          <t>Egreso Completa Tratamiento</t>
        </r>
        <r>
          <rPr>
            <sz val="9"/>
            <color indexed="81"/>
            <rFont val="Tahoma"/>
            <family val="2"/>
          </rPr>
          <t xml:space="preserve">, </t>
        </r>
        <r>
          <rPr>
            <b/>
            <sz val="9"/>
            <color indexed="81"/>
            <rFont val="Tahoma"/>
            <family val="2"/>
          </rPr>
          <t>Egreso Otros o Egreso Inasistente</t>
        </r>
        <r>
          <rPr>
            <sz val="9"/>
            <color indexed="81"/>
            <rFont val="Tahoma"/>
            <family val="2"/>
          </rPr>
          <t xml:space="preserve">s,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 xml:space="preserve">Recuperado, </t>
        </r>
        <r>
          <rPr>
            <sz val="9"/>
            <color indexed="81"/>
            <rFont val="Tahoma"/>
            <family val="2"/>
          </rPr>
          <t xml:space="preserve">Además Selecionar en el Campo </t>
        </r>
        <r>
          <rPr>
            <b/>
            <sz val="9"/>
            <color indexed="81"/>
            <rFont val="Tahoma"/>
            <family val="2"/>
          </rPr>
          <t>Egreso por Segunda vez</t>
        </r>
        <r>
          <rPr>
            <sz val="9"/>
            <color indexed="81"/>
            <rFont val="Tahoma"/>
            <family val="2"/>
          </rPr>
          <t xml:space="preserve"> el Valor </t>
        </r>
        <r>
          <rPr>
            <b/>
            <sz val="9"/>
            <color indexed="81"/>
            <rFont val="Tahoma"/>
            <family val="2"/>
          </rPr>
          <t>Si</t>
        </r>
      </text>
    </comment>
    <comment ref="V97" authorId="3" shapeId="0" xr:uid="{7B6ABE68-82C2-4738-B7F3-4057369B3ED4}">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 </t>
        </r>
        <r>
          <rPr>
            <sz val="9"/>
            <color indexed="81"/>
            <rFont val="Tahoma"/>
            <family val="2"/>
          </rPr>
          <t xml:space="preserve">el Valor </t>
        </r>
        <r>
          <rPr>
            <b/>
            <sz val="9"/>
            <color indexed="81"/>
            <rFont val="Tahoma"/>
            <family val="2"/>
          </rPr>
          <t>No</t>
        </r>
        <r>
          <rPr>
            <sz val="9"/>
            <color indexed="81"/>
            <rFont val="Tahoma"/>
            <family val="2"/>
          </rPr>
          <t xml:space="preserve"> </t>
        </r>
        <r>
          <rPr>
            <b/>
            <sz val="9"/>
            <color indexed="81"/>
            <rFont val="Tahoma"/>
            <family val="2"/>
          </rPr>
          <t>Recuperado</t>
        </r>
        <r>
          <rPr>
            <sz val="9"/>
            <color indexed="81"/>
            <rFont val="Tahoma"/>
            <family val="2"/>
          </rPr>
          <t xml:space="preserve">, Además Selecionar en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text>
    </comment>
    <comment ref="A98" authorId="4" shapeId="0" xr:uid="{22BAC2D6-5561-4D54-9A16-649A29968BA3}">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99" authorId="4" shapeId="0" xr:uid="{C5C697FF-13ED-4BDC-AB10-2D0E2D69A42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t>
        </r>
        <r>
          <rPr>
            <b/>
            <sz val="9"/>
            <color indexed="81"/>
            <rFont val="Tahoma"/>
            <family val="2"/>
          </rPr>
          <t xml:space="preserve"> Riesgo</t>
        </r>
      </text>
    </comment>
    <comment ref="A100" authorId="4" shapeId="0" xr:uid="{0B234D42-293C-43AB-A278-869562E3D1EE}">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Retraso</t>
        </r>
      </text>
    </comment>
    <comment ref="A101" authorId="4" shapeId="0" xr:uid="{4DDB4ECA-73D6-413C-A3C6-3A5052D55F11}">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 </t>
        </r>
        <r>
          <rPr>
            <sz val="9"/>
            <color indexed="81"/>
            <rFont val="Tahoma"/>
            <family val="2"/>
          </rPr>
          <t>el valor</t>
        </r>
        <r>
          <rPr>
            <b/>
            <sz val="9"/>
            <color indexed="81"/>
            <rFont val="Tahoma"/>
            <family val="2"/>
          </rPr>
          <t xml:space="preserve"> Si</t>
        </r>
      </text>
    </comment>
    <comment ref="A106" authorId="5" shapeId="0" xr:uid="{15317E0A-376B-4BD7-BAFC-E01740B4F777}">
      <text>
        <r>
          <rPr>
            <sz val="9"/>
            <color indexed="81"/>
            <rFont val="Tahoma"/>
            <family val="2"/>
          </rPr>
          <t xml:space="preserve">Este dato aparecerá  luego de que en la atención 
1.- Registrada en </t>
        </r>
        <r>
          <rPr>
            <b/>
            <sz val="9"/>
            <color indexed="81"/>
            <rFont val="Tahoma"/>
            <family val="2"/>
          </rPr>
          <t>Módulo Box - Pacientes Citados</t>
        </r>
        <r>
          <rPr>
            <sz val="9"/>
            <color indexed="81"/>
            <rFont val="Tahoma"/>
            <family val="2"/>
          </rPr>
          <t xml:space="preserve">  o Registrada en</t>
        </r>
        <r>
          <rPr>
            <b/>
            <sz val="9"/>
            <color indexed="81"/>
            <rFont val="Tahoma"/>
            <family val="2"/>
          </rPr>
          <t xml:space="preserve"> Módulo Atención - Atención Individual.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NANEAS</t>
        </r>
        <r>
          <rPr>
            <sz val="9"/>
            <color indexed="81"/>
            <rFont val="Tahoma"/>
            <family val="2"/>
          </rPr>
          <t xml:space="preserve">
</t>
        </r>
      </text>
    </comment>
    <comment ref="AH108" authorId="0" shapeId="0" xr:uid="{DC6CC423-0154-46A3-916B-C01AE8FF8C39}">
      <text>
        <r>
          <rPr>
            <sz val="9"/>
            <color indexed="81"/>
            <rFont val="Tahoma"/>
            <family val="2"/>
          </rPr>
          <t>Este dato aparecerá luego que en el Modulo de Admision o en Box - Pacientes Citados el paciente indique un Pueblo Indigena</t>
        </r>
      </text>
    </comment>
    <comment ref="AI108" authorId="1" shapeId="0" xr:uid="{11A138BA-4AF7-4C5B-AABA-E3EB7D967B22}">
      <text>
        <r>
          <rPr>
            <sz val="9"/>
            <color indexed="81"/>
            <rFont val="Tahoma"/>
            <family val="2"/>
          </rPr>
          <t xml:space="preserve">Se contabilizara a los pacientes que tengan en Admisión - usuario "Alerta Administrativa" o Box - Pacientes Citados - "Alertas Administrativas"  "MIGRANTES"
</t>
        </r>
      </text>
    </comment>
    <comment ref="A111" authorId="4" shapeId="0" xr:uid="{2B8ABBDF-D65B-4FA1-BEBC-EF1F6475D972}">
      <text>
        <r>
          <rPr>
            <sz val="9"/>
            <color indexed="81"/>
            <rFont val="Tahoma"/>
            <family val="2"/>
          </rPr>
          <t>Se contabilizaran los ingresos del estamento</t>
        </r>
        <r>
          <rPr>
            <b/>
            <sz val="9"/>
            <color indexed="81"/>
            <rFont val="Tahoma"/>
            <family val="2"/>
          </rPr>
          <t xml:space="preserve"> "Médico" </t>
        </r>
        <r>
          <rPr>
            <sz val="9"/>
            <color indexed="81"/>
            <rFont val="Tahoma"/>
            <family val="2"/>
          </rPr>
          <t xml:space="preserve">que se registren en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t>
        </r>
        <r>
          <rPr>
            <b/>
            <sz val="9"/>
            <color indexed="81"/>
            <rFont val="Tahoma"/>
            <family val="2"/>
          </rPr>
          <t xml:space="preserve"> SALUD CARDIOVASCULAR INTEGRAL </t>
        </r>
        <r>
          <rPr>
            <sz val="9"/>
            <color indexed="81"/>
            <rFont val="Tahoma"/>
            <family val="2"/>
          </rPr>
          <t>selecionando el campo</t>
        </r>
        <r>
          <rPr>
            <b/>
            <sz val="9"/>
            <color indexed="81"/>
            <rFont val="Tahoma"/>
            <family val="2"/>
          </rPr>
          <t xml:space="preserve"> estado</t>
        </r>
        <r>
          <rPr>
            <sz val="9"/>
            <color indexed="81"/>
            <rFont val="Tahoma"/>
            <family val="2"/>
          </rPr>
          <t xml:space="preserve"> con la opción</t>
        </r>
        <r>
          <rPr>
            <b/>
            <sz val="9"/>
            <color indexed="81"/>
            <rFont val="Tahoma"/>
            <family val="2"/>
          </rPr>
          <t xml:space="preserve"> Ingreso</t>
        </r>
        <r>
          <rPr>
            <sz val="9"/>
            <color indexed="81"/>
            <rFont val="Tahoma"/>
            <family val="2"/>
          </rPr>
          <t xml:space="preserve"> en cada una de las patologías crónicas.</t>
        </r>
        <r>
          <rPr>
            <b/>
            <sz val="9"/>
            <color indexed="81"/>
            <rFont val="Tahoma"/>
            <family val="2"/>
          </rPr>
          <t xml:space="preserve"> Se informaran solo los pacientes que ingresan por primera vez. Si la persona ya había ingresado por otra patología CV, no se vuelve a declarar en esta fila, solo se debe declarar en el detalle de la patología nueva.
Ref. Manual DEIS 2023 - 2024  REM A05 Sección H:
Definiciones operacionales:
</t>
        </r>
        <r>
          <rPr>
            <sz val="9"/>
            <color indexed="81"/>
            <rFont val="Tahoma"/>
            <family val="2"/>
          </rPr>
          <t xml:space="preserve">
</t>
        </r>
        <r>
          <rPr>
            <b/>
            <sz val="9"/>
            <color indexed="81"/>
            <rFont val="Tahoma"/>
            <family val="2"/>
          </rPr>
          <t>Ingresos al PSCV:</t>
        </r>
        <r>
          <rPr>
            <sz val="9"/>
            <color indexed="81"/>
            <rFont val="Tahoma"/>
            <family val="2"/>
          </rPr>
          <t xml:space="preserve"> Se registra el número de personas que ingresan por primera vez al programa, independiente de la cantidad de diagnósticos declarados. El ingreso se debe realizar al contar con todos los resultados de los exámenes aplicados a la persona. </t>
        </r>
        <r>
          <rPr>
            <b/>
            <sz val="9"/>
            <color indexed="81"/>
            <rFont val="Tahoma"/>
            <family val="2"/>
          </rPr>
          <t>Si la persona ya había ingresado por otra patología CV</t>
        </r>
        <r>
          <rPr>
            <sz val="9"/>
            <color indexed="81"/>
            <rFont val="Tahoma"/>
            <family val="2"/>
          </rPr>
          <t>,</t>
        </r>
        <r>
          <rPr>
            <b/>
            <sz val="9"/>
            <color indexed="81"/>
            <rFont val="Tahoma"/>
            <family val="2"/>
          </rPr>
          <t xml:space="preserve"> no se vuelve a declarar en esta fila.
Patologías o condiciones de Salud Cardiovascular: </t>
        </r>
        <r>
          <rPr>
            <sz val="9"/>
            <color indexed="81"/>
            <rFont val="Tahoma"/>
            <family val="2"/>
          </rPr>
          <t>Corresponde al registro de cada una de las patologías y/o condiciones de salud de la persona que</t>
        </r>
        <r>
          <rPr>
            <b/>
            <sz val="9"/>
            <color indexed="81"/>
            <rFont val="Tahoma"/>
            <family val="2"/>
          </rPr>
          <t xml:space="preserve"> ingresa en el mes correspondiente más las nuevas condiciones de salud de las personas que ya se encuentran bajo control pero que se pesquisan y confirman en el mes correspondiente.</t>
        </r>
      </text>
    </comment>
    <comment ref="B112" authorId="4" shapeId="0" xr:uid="{3F7E44C0-D82F-46F1-8CDC-E09DA233AE71}">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t>
        </r>
        <r>
          <rPr>
            <sz val="9"/>
            <color indexed="81"/>
            <rFont val="Tahoma"/>
            <family val="2"/>
          </rPr>
          <t xml:space="preserve">L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Tiene Hipertensión Arterial</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Además Registrar la </t>
        </r>
        <r>
          <rPr>
            <b/>
            <sz val="9"/>
            <color indexed="81"/>
            <rFont val="Tahoma"/>
            <family val="2"/>
          </rPr>
          <t>Fecha Próximo Control,</t>
        </r>
        <r>
          <rPr>
            <sz val="9"/>
            <color indexed="81"/>
            <rFont val="Tahoma"/>
            <family val="2"/>
          </rPr>
          <t xml:space="preserve"> fecha aproximada de su próxima citación al programa.</t>
        </r>
      </text>
    </comment>
    <comment ref="B113" authorId="4" shapeId="0" xr:uid="{49C759EB-D560-468C-894F-E49DAAA3D9C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
        </r>
        <r>
          <rPr>
            <sz val="9"/>
            <color indexed="81"/>
            <rFont val="Tahoma"/>
            <family val="2"/>
          </rPr>
          <t xml:space="preserve">tengan registrado;
-  En Sección </t>
        </r>
        <r>
          <rPr>
            <b/>
            <sz val="9"/>
            <color indexed="81"/>
            <rFont val="Tahoma"/>
            <family val="2"/>
          </rPr>
          <t>3.- PATOLOGÍAS / ANTECEDENTES MÓRBIDOS</t>
        </r>
        <r>
          <rPr>
            <sz val="9"/>
            <color indexed="81"/>
            <rFont val="Tahoma"/>
            <family val="2"/>
          </rPr>
          <t xml:space="preserve">  en el Campo </t>
        </r>
        <r>
          <rPr>
            <b/>
            <sz val="9"/>
            <color indexed="81"/>
            <rFont val="Tahoma"/>
            <family val="2"/>
          </rPr>
          <t>Tiene Diabetes Mellitus 2,</t>
        </r>
        <r>
          <rPr>
            <sz val="9"/>
            <color indexed="81"/>
            <rFont val="Tahoma"/>
            <family val="2"/>
          </rPr>
          <t xml:space="preserve"> la opción</t>
        </r>
        <r>
          <rPr>
            <b/>
            <sz val="9"/>
            <color indexed="81"/>
            <rFont val="Tahoma"/>
            <family val="2"/>
          </rPr>
          <t xml:space="preserve"> SI</t>
        </r>
        <r>
          <rPr>
            <sz val="9"/>
            <color indexed="81"/>
            <rFont val="Tahoma"/>
            <family val="2"/>
          </rPr>
          <t xml:space="preserve"> y en campo</t>
        </r>
        <r>
          <rPr>
            <b/>
            <sz val="9"/>
            <color indexed="81"/>
            <rFont val="Tahoma"/>
            <family val="2"/>
          </rPr>
          <t xml:space="preserve"> Estado </t>
        </r>
        <r>
          <rPr>
            <sz val="9"/>
            <color indexed="81"/>
            <rFont val="Tahoma"/>
            <family val="2"/>
          </rPr>
          <t xml:space="preserve">el valor </t>
        </r>
        <r>
          <rPr>
            <b/>
            <sz val="9"/>
            <color indexed="81"/>
            <rFont val="Tahoma"/>
            <family val="2"/>
          </rPr>
          <t xml:space="preserve">Ingreso.
</t>
        </r>
        <r>
          <rPr>
            <sz val="9"/>
            <color indexed="81"/>
            <rFont val="Tahoma"/>
            <family val="2"/>
          </rPr>
          <t>Además Registrar la Fecha Próximo Control, fecha aproximada de su próxima citación al programa.</t>
        </r>
      </text>
    </comment>
    <comment ref="B114" authorId="4" shapeId="0" xr:uid="{BBB438E1-384C-479A-95B2-46906410ED9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 </t>
        </r>
        <r>
          <rPr>
            <b/>
            <sz val="9"/>
            <color indexed="81"/>
            <rFont val="Tahoma"/>
            <family val="2"/>
          </rPr>
          <t>Ingreso 
Además Registrar la Fecha Próximo Control, fecha aproximada de su próxima citación al programa.</t>
        </r>
      </text>
    </comment>
    <comment ref="B115" authorId="3" shapeId="0" xr:uid="{956D82DD-CF56-47E7-ADBB-99AD45429421}">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t>
        </r>
        <r>
          <rPr>
            <b/>
            <sz val="9"/>
            <color indexed="81"/>
            <rFont val="Tahoma"/>
            <family val="2"/>
          </rPr>
          <t xml:space="preserve"> Estado </t>
        </r>
        <r>
          <rPr>
            <sz val="9"/>
            <color indexed="81"/>
            <rFont val="Tahoma"/>
            <family val="2"/>
          </rPr>
          <t>valor</t>
        </r>
        <r>
          <rPr>
            <b/>
            <sz val="9"/>
            <color indexed="81"/>
            <rFont val="Tahoma"/>
            <family val="2"/>
          </rPr>
          <t xml:space="preserve"> Ingreso
</t>
        </r>
        <r>
          <rPr>
            <sz val="9"/>
            <color indexed="81"/>
            <rFont val="Tahoma"/>
            <family val="2"/>
          </rPr>
          <t xml:space="preserve">
Además en 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B116" authorId="3" shapeId="0" xr:uid="{0F197F46-D5C2-43CF-B6B1-DF23BBC38E74}">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tengan registrado</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 xml:space="preserve">¿Tiene Antecedentes Enf. Cardiovascular Aterosclerótica? valor SI, y en el Campo Estado valor Ingreso o Seguimiento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B117" authorId="3" shapeId="0" xr:uid="{BE2D48D7-AC63-4D44-850D-577E74CEA2B1}">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en el campo</t>
        </r>
        <r>
          <rPr>
            <b/>
            <sz val="9"/>
            <color indexed="81"/>
            <rFont val="Tahoma"/>
            <family val="2"/>
          </rPr>
          <t xml:space="preserve"> Enfermedad Renal Crónica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Ingreso.
Además Registrar la Fecha Próximo Control, fecha aproximada de su próxima citación al programa.</t>
        </r>
      </text>
    </comment>
    <comment ref="B118" authorId="4" shapeId="0" xr:uid="{D4272DFC-DFAA-42E9-8AA9-468C1900FF0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en el Formulario</t>
        </r>
        <r>
          <rPr>
            <b/>
            <sz val="9"/>
            <color indexed="81"/>
            <rFont val="Tahoma"/>
            <family val="2"/>
          </rPr>
          <t xml:space="preserve">  SALUD CARDIOVASCULAR INTEGRA</t>
        </r>
        <r>
          <rPr>
            <sz val="9"/>
            <color indexed="81"/>
            <rFont val="Tahoma"/>
            <family val="2"/>
          </rPr>
          <t xml:space="preserve">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Tabaquismo Actual ,</t>
        </r>
        <r>
          <rPr>
            <sz val="9"/>
            <color indexed="81"/>
            <rFont val="Tahoma"/>
            <family val="2"/>
          </rPr>
          <t xml:space="preserve"> 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Ingreso.
Además Registrar la Fecha Próximo Control, fecha aproximada de su próxima citación al programa.</t>
        </r>
      </text>
    </comment>
    <comment ref="A119" authorId="3" shapeId="0" xr:uid="{765867B8-7946-4F9D-9AC8-E9CFE865ACAF}">
      <text>
        <r>
          <rPr>
            <b/>
            <sz val="9"/>
            <color indexed="81"/>
            <rFont val="Tahoma"/>
            <family val="2"/>
          </rPr>
          <t xml:space="preserve">Este dato aparecerá  luego de que en la atención Registrada en el Módulo Box - Pacientes Citados  o en Agregar documentos </t>
        </r>
        <r>
          <rPr>
            <sz val="9"/>
            <color indexed="81"/>
            <rFont val="Tahoma"/>
            <family val="2"/>
          </rPr>
          <t>a una atención en el Formulario</t>
        </r>
        <r>
          <rPr>
            <b/>
            <sz val="9"/>
            <color indexed="81"/>
            <rFont val="Tahoma"/>
            <family val="2"/>
          </rPr>
          <t xml:space="preserve">  SALUD CARDIOVASCULAR INTEGRA </t>
        </r>
        <r>
          <rPr>
            <sz val="9"/>
            <color indexed="81"/>
            <rFont val="Tahoma"/>
            <family val="2"/>
          </rPr>
          <t>tengan registrado;</t>
        </r>
        <r>
          <rPr>
            <b/>
            <sz val="9"/>
            <color indexed="81"/>
            <rFont val="Tahoma"/>
            <family val="2"/>
          </rPr>
          <t xml:space="preserve">
-</t>
        </r>
        <r>
          <rPr>
            <sz val="9"/>
            <color indexed="81"/>
            <rFont val="Tahoma"/>
            <family val="2"/>
          </rPr>
          <t xml:space="preserve"> En Sección</t>
        </r>
        <r>
          <rPr>
            <b/>
            <sz val="9"/>
            <color indexed="81"/>
            <rFont val="Tahoma"/>
            <family val="2"/>
          </rPr>
          <t xml:space="preserve"> 5.- Protocolo HEARTS </t>
        </r>
        <r>
          <rPr>
            <sz val="9"/>
            <color indexed="81"/>
            <rFont val="Tahoma"/>
            <family val="2"/>
          </rPr>
          <t>en el campo</t>
        </r>
        <r>
          <rPr>
            <b/>
            <sz val="9"/>
            <color indexed="81"/>
            <rFont val="Tahoma"/>
            <family val="2"/>
          </rPr>
          <t xml:space="preserve"> Protocolo Hearts,</t>
        </r>
        <r>
          <rPr>
            <sz val="9"/>
            <color indexed="81"/>
            <rFont val="Tahoma"/>
            <family val="2"/>
          </rPr>
          <t xml:space="preserve"> registrar la opción</t>
        </r>
        <r>
          <rPr>
            <b/>
            <sz val="9"/>
            <color indexed="81"/>
            <rFont val="Tahoma"/>
            <family val="2"/>
          </rPr>
          <t xml:space="preserve"> Si   </t>
        </r>
        <r>
          <rPr>
            <sz val="9"/>
            <color indexed="81"/>
            <rFont val="Tahoma"/>
            <family val="2"/>
          </rPr>
          <t xml:space="preserve">y en campo Estado el valor </t>
        </r>
        <r>
          <rPr>
            <b/>
            <sz val="9"/>
            <color indexed="81"/>
            <rFont val="Tahoma"/>
            <family val="2"/>
          </rPr>
          <t xml:space="preserve">Ingreso.
</t>
        </r>
        <r>
          <rPr>
            <sz val="9"/>
            <color indexed="81"/>
            <rFont val="Tahoma"/>
            <family val="2"/>
          </rPr>
          <t>Además Registrar la</t>
        </r>
        <r>
          <rPr>
            <b/>
            <sz val="9"/>
            <color indexed="81"/>
            <rFont val="Tahoma"/>
            <family val="2"/>
          </rPr>
          <t xml:space="preserve"> Fecha Próximo Control, </t>
        </r>
        <r>
          <rPr>
            <sz val="9"/>
            <color indexed="81"/>
            <rFont val="Tahoma"/>
            <family val="2"/>
          </rPr>
          <t>fecha aproximada de su próxima citación al programa.</t>
        </r>
      </text>
    </comment>
    <comment ref="AL121" authorId="0" shapeId="0" xr:uid="{94427732-C5AA-457A-A19A-21250D1C3EEF}">
      <text>
        <r>
          <rPr>
            <sz val="9"/>
            <color indexed="81"/>
            <rFont val="Tahoma"/>
            <family val="2"/>
          </rPr>
          <t>Este dato aparecerá luego que en el Modulo de Admision o en Box - Pacientes Citados el paciente indique un Pueblo Indigena</t>
        </r>
      </text>
    </comment>
    <comment ref="AM121" authorId="1" shapeId="0" xr:uid="{37A60590-5849-45F7-89C2-23EADFE006ED}">
      <text>
        <r>
          <rPr>
            <sz val="9"/>
            <color indexed="81"/>
            <rFont val="Tahoma"/>
            <family val="2"/>
          </rPr>
          <t xml:space="preserve">Se contabilizara a los pacientes que tengan en Admisión - usuario "Alerta Administrativa" o Box - Pacientes Citados - "Alertas Administrativas"  "MIGRANTES"
</t>
        </r>
      </text>
    </comment>
    <comment ref="AH122" authorId="3" shapeId="0" xr:uid="{ABD9D183-B93D-458B-93E5-052CDF4634AA}">
      <text>
        <r>
          <rPr>
            <sz val="9"/>
            <color indexed="81"/>
            <rFont val="Tahoma"/>
            <family val="2"/>
          </rPr>
          <t>Se debe seleccionar alguna de las patologias cronicas</t>
        </r>
        <r>
          <rPr>
            <b/>
            <sz val="9"/>
            <color indexed="81"/>
            <rFont val="Tahoma"/>
            <family val="2"/>
          </rPr>
          <t xml:space="preserve"> </t>
        </r>
        <r>
          <rPr>
            <sz val="9"/>
            <color indexed="81"/>
            <rFont val="Tahoma"/>
            <family val="2"/>
          </rPr>
          <t xml:space="preserve">con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debe estar informado </t>
        </r>
        <r>
          <rPr>
            <b/>
            <sz val="9"/>
            <color indexed="81"/>
            <rFont val="Tahoma"/>
            <family val="2"/>
          </rPr>
          <t xml:space="preserve"> Egreso por abandono</t>
        </r>
      </text>
    </comment>
    <comment ref="AI122" authorId="3" shapeId="0" xr:uid="{86485D6F-23E6-4110-8896-C66103C7830A}">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y en campo</t>
        </r>
        <r>
          <rPr>
            <b/>
            <sz val="9"/>
            <color indexed="81"/>
            <rFont val="Tahoma"/>
            <family val="2"/>
          </rPr>
          <t xml:space="preserve"> Estado</t>
        </r>
        <r>
          <rPr>
            <sz val="9"/>
            <color indexed="81"/>
            <rFont val="Tahoma"/>
            <family val="2"/>
          </rPr>
          <t xml:space="preserve"> debe estar informado</t>
        </r>
        <r>
          <rPr>
            <b/>
            <sz val="9"/>
            <color indexed="81"/>
            <rFont val="Tahoma"/>
            <family val="2"/>
          </rPr>
          <t xml:space="preserve"> Egreso por Traslado</t>
        </r>
      </text>
    </comment>
    <comment ref="AJ122" authorId="3" shapeId="0" xr:uid="{8D821FAC-5C85-438E-9EA2-D97401B83B25}">
      <text>
        <r>
          <rPr>
            <sz val="9"/>
            <color indexed="81"/>
            <rFont val="Tahoma"/>
            <family val="2"/>
          </rPr>
          <t xml:space="preserve">Se debe seleccionar alguna de las patologias cronicas con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por fallecimiento.</t>
        </r>
      </text>
    </comment>
    <comment ref="AK122" authorId="3" shapeId="0" xr:uid="{AAECD5D9-E0FD-4640-BC68-FC888956155D}">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No cumple criterio de permanencia en el Programa.</t>
        </r>
      </text>
    </comment>
    <comment ref="A124" authorId="4" shapeId="0" xr:uid="{4A48FE07-145B-4E05-A383-D6F43BA4CED8}">
      <text>
        <r>
          <rPr>
            <sz val="9"/>
            <color indexed="81"/>
            <rFont val="Tahoma"/>
            <family val="2"/>
          </rPr>
          <t xml:space="preserve">Total de Personas que Egresan
</t>
        </r>
      </text>
    </comment>
    <comment ref="B125" authorId="4" shapeId="0" xr:uid="{D8830CE4-641C-4EFA-AF18-03577D173E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 </t>
        </r>
        <r>
          <rPr>
            <sz val="9"/>
            <color indexed="81"/>
            <rFont val="Tahoma"/>
            <family val="2"/>
          </rPr>
          <t>tengan registrado;
-  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Hipertensión Arterial,</t>
        </r>
        <r>
          <rPr>
            <sz val="9"/>
            <color indexed="81"/>
            <rFont val="Tahoma"/>
            <family val="2"/>
          </rPr>
          <t xml:space="preserve"> la opción</t>
        </r>
        <r>
          <rPr>
            <b/>
            <sz val="9"/>
            <color indexed="81"/>
            <rFont val="Tahoma"/>
            <family val="2"/>
          </rPr>
          <t xml:space="preserve"> SI   </t>
        </r>
        <r>
          <rPr>
            <sz val="9"/>
            <color indexed="81"/>
            <rFont val="Tahoma"/>
            <family val="2"/>
          </rPr>
          <t>y en campo</t>
        </r>
        <r>
          <rPr>
            <b/>
            <sz val="9"/>
            <color indexed="81"/>
            <rFont val="Tahoma"/>
            <family val="2"/>
          </rPr>
          <t xml:space="preserve"> Estado </t>
        </r>
        <r>
          <rPr>
            <sz val="9"/>
            <color indexed="81"/>
            <rFont val="Tahoma"/>
            <family val="2"/>
          </rPr>
          <t xml:space="preserve">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r>
          <rPr>
            <sz val="9"/>
            <color indexed="81"/>
            <rFont val="Tahoma"/>
            <family val="2"/>
          </rPr>
          <t xml:space="preserve">
</t>
        </r>
      </text>
    </comment>
    <comment ref="B126" authorId="4" shapeId="0" xr:uid="{5F5DCE81-097D-46EF-A765-9C6FDBADA26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INTEGRAL</t>
        </r>
        <r>
          <rPr>
            <sz val="9"/>
            <color indexed="81"/>
            <rFont val="Tahoma"/>
            <family val="2"/>
          </rPr>
          <t xml:space="preserve"> </t>
        </r>
        <r>
          <rPr>
            <sz val="9"/>
            <color indexed="81"/>
            <rFont val="Tahoma"/>
            <family val="2"/>
          </rPr>
          <t xml:space="preserve">tengan registrado;
</t>
        </r>
        <r>
          <rPr>
            <b/>
            <sz val="9"/>
            <color indexed="81"/>
            <rFont val="Tahoma"/>
            <family val="2"/>
          </rPr>
          <t xml:space="preserve">-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Diabetes Mellitus 2</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text>
    </comment>
    <comment ref="B127" authorId="4" shapeId="0" xr:uid="{5C760D13-49C3-4598-B88E-318F7FDB8AC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tengan registrado;
</t>
        </r>
        <r>
          <rPr>
            <b/>
            <sz val="9"/>
            <color indexed="81"/>
            <rFont val="Tahoma"/>
            <family val="2"/>
          </rPr>
          <t xml:space="preserve">-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 xml:space="preserve">Estado </t>
        </r>
        <r>
          <rPr>
            <sz val="9"/>
            <color indexed="81"/>
            <rFont val="Tahoma"/>
            <family val="2"/>
          </rPr>
          <t xml:space="preserve">el valor  </t>
        </r>
        <r>
          <rPr>
            <b/>
            <sz val="9"/>
            <color indexed="81"/>
            <rFont val="Tahoma"/>
            <family val="2"/>
          </rPr>
          <t>Egreso por abandono, o Egreso por traslado, o Egreso por fallecimiento o  Egreso No cumple criterio de permanencia en el Programa</t>
        </r>
      </text>
    </comment>
    <comment ref="B128" authorId="3" shapeId="0" xr:uid="{0365F372-66B1-40D7-9945-524D98035F09}">
      <text>
        <r>
          <rPr>
            <sz val="9"/>
            <color indexed="81"/>
            <rFont val="Tahoma"/>
            <family val="2"/>
          </rPr>
          <t xml:space="preserve">Este dato aparecerá  luego de que en la atención 
-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tengan registrado;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en el Campo ¿Tiene Antecedentes Enf. Cardiovascular Aterosclerótica? </t>
        </r>
        <r>
          <rPr>
            <sz val="9"/>
            <color indexed="81"/>
            <rFont val="Tahoma"/>
            <family val="2"/>
          </rPr>
          <t xml:space="preserve">valor </t>
        </r>
        <r>
          <rPr>
            <b/>
            <sz val="9"/>
            <color indexed="81"/>
            <rFont val="Tahoma"/>
            <family val="2"/>
          </rPr>
          <t xml:space="preserve">SI, y en el Campo Estado </t>
        </r>
        <r>
          <rPr>
            <sz val="9"/>
            <color indexed="81"/>
            <rFont val="Tahoma"/>
            <family val="2"/>
          </rPr>
          <t xml:space="preserve">valor </t>
        </r>
        <r>
          <rPr>
            <b/>
            <sz val="9"/>
            <color indexed="81"/>
            <rFont val="Tahoma"/>
            <family val="2"/>
          </rPr>
          <t xml:space="preserve">Egreso por abandono, o Egreso por traslado, o Egreso por fallecimiento o  Egreso No cumple criterio de permanencia en el Programa
</t>
        </r>
        <r>
          <rPr>
            <sz val="9"/>
            <color indexed="81"/>
            <rFont val="Tahoma"/>
            <family val="2"/>
          </rPr>
          <t xml:space="preserve">
Y Además en</t>
        </r>
        <r>
          <rPr>
            <b/>
            <sz val="9"/>
            <color indexed="81"/>
            <rFont val="Tahoma"/>
            <family val="2"/>
          </rPr>
          <t xml:space="preserve"> </t>
        </r>
        <r>
          <rPr>
            <sz val="9"/>
            <color indexed="81"/>
            <rFont val="Tahoma"/>
            <family val="2"/>
          </rPr>
          <t xml:space="preserve">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t>
        </r>
      </text>
    </comment>
    <comment ref="B129" authorId="3" shapeId="0" xr:uid="{54A9A8CA-34BB-48A9-8C36-56321B5C5F60}">
      <text>
        <r>
          <rPr>
            <b/>
            <sz val="9"/>
            <color indexed="81"/>
            <rFont val="Tahoma"/>
            <family val="2"/>
          </rPr>
          <t xml:space="preserve">Este dato aparecerá  luego de que en la atención </t>
        </r>
        <r>
          <rPr>
            <sz val="9"/>
            <color indexed="81"/>
            <rFont val="Tahoma"/>
            <family val="2"/>
          </rPr>
          <t xml:space="preserve">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 </t>
        </r>
        <r>
          <rPr>
            <sz val="9"/>
            <color indexed="81"/>
            <rFont val="Tahoma"/>
            <family val="2"/>
          </rPr>
          <t xml:space="preserve"> tengan registrado;</t>
        </r>
        <r>
          <rPr>
            <b/>
            <sz val="9"/>
            <color indexed="81"/>
            <rFont val="Tahoma"/>
            <family val="2"/>
          </rPr>
          <t xml:space="preserve">
 -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valor</t>
        </r>
        <r>
          <rPr>
            <b/>
            <sz val="9"/>
            <color indexed="81"/>
            <rFont val="Tahoma"/>
            <family val="2"/>
          </rPr>
          <t xml:space="preserve"> Egreso por abandono, o Egreso por traslado, o Egreso por fallecimiento o  Egreso No cumple criterio de permanencia en el Programa
</t>
        </r>
        <r>
          <rPr>
            <sz val="9"/>
            <color indexed="81"/>
            <rFont val="Tahoma"/>
            <family val="2"/>
          </rPr>
          <t>Y</t>
        </r>
        <r>
          <rPr>
            <b/>
            <sz val="9"/>
            <color indexed="81"/>
            <rFont val="Tahoma"/>
            <family val="2"/>
          </rPr>
          <t xml:space="preserve">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 xml:space="preserve">SI.
</t>
        </r>
      </text>
    </comment>
    <comment ref="B130" authorId="3" shapeId="0" xr:uid="{5C72D89C-256F-4242-B5BA-918FD4279CAB}">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 xml:space="preserve">en el campo </t>
        </r>
        <r>
          <rPr>
            <b/>
            <sz val="9"/>
            <color indexed="81"/>
            <rFont val="Tahoma"/>
            <family val="2"/>
          </rPr>
          <t xml:space="preserve">Enfermedad Renal Cronica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Egreso por abandono, o Egreso por traslado, o Egreso por fallecimiento o  Egreso No cumple criterio de permanencia en el Programa.</t>
        </r>
      </text>
    </comment>
    <comment ref="B131" authorId="4" shapeId="0" xr:uid="{B29A4AC1-EABF-432E-80A8-1F44F7474FA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
        </r>
        <r>
          <rPr>
            <b/>
            <sz val="9"/>
            <color indexed="81"/>
            <rFont val="Tahoma"/>
            <family val="2"/>
          </rPr>
          <t xml:space="preserve"> </t>
        </r>
        <r>
          <rPr>
            <sz val="9"/>
            <color indexed="81"/>
            <rFont val="Tahoma"/>
            <family val="2"/>
          </rPr>
          <t xml:space="preserve">tengan registrado;
</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en el Campo </t>
        </r>
        <r>
          <rPr>
            <b/>
            <sz val="9"/>
            <color indexed="81"/>
            <rFont val="Tahoma"/>
            <family val="2"/>
          </rPr>
          <t xml:space="preserve">Tabaquismo Actual </t>
        </r>
        <r>
          <rPr>
            <sz val="9"/>
            <color indexed="81"/>
            <rFont val="Tahoma"/>
            <family val="2"/>
          </rPr>
          <t xml:space="preserve">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 xml:space="preserve"> 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
Además Registrar la Fecha Próximo Control, fecha aproximada de su próxima citación al programa.</t>
        </r>
      </text>
    </comment>
    <comment ref="AQ133" authorId="0" shapeId="0" xr:uid="{CB83417E-B43E-4908-A94F-5742DE6D84C9}">
      <text>
        <r>
          <rPr>
            <sz val="9"/>
            <color indexed="81"/>
            <rFont val="Tahoma"/>
            <family val="2"/>
          </rPr>
          <t>Este dato aparecerá luego que en el Modulo de Admision o en Box - Pacientes Citados el paciente indique un Pueblo Indigena</t>
        </r>
      </text>
    </comment>
    <comment ref="AR133" authorId="1" shapeId="0" xr:uid="{0BADF4AB-08D7-41BB-9B4F-C43E71D06ECB}">
      <text>
        <r>
          <rPr>
            <sz val="9"/>
            <color indexed="81"/>
            <rFont val="Tahoma"/>
            <family val="2"/>
          </rPr>
          <t xml:space="preserve">Se contabilizara a los pacientes que tengan en Admisión - usuario "Alerta Administrativa" o Box - Pacientes Citados - "Alertas Administrativas"  "MIGRANTES"
</t>
        </r>
      </text>
    </comment>
    <comment ref="A136" authorId="4" shapeId="0" xr:uid="{269A9C68-7E4F-49D2-8178-947C9A0727DE}">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en la sección Próximo Control</t>
        </r>
        <r>
          <rPr>
            <b/>
            <sz val="9"/>
            <color indexed="81"/>
            <rFont val="Tahoma"/>
            <family val="2"/>
          </rPr>
          <t xml:space="preserve"> </t>
        </r>
        <r>
          <rPr>
            <sz val="9"/>
            <color indexed="81"/>
            <rFont val="Tahoma"/>
            <family val="2"/>
          </rPr>
          <t xml:space="preserve">tengan registrado en el campo </t>
        </r>
        <r>
          <rPr>
            <b/>
            <sz val="9"/>
            <color indexed="81"/>
            <rFont val="Tahoma"/>
            <family val="2"/>
          </rPr>
          <t xml:space="preserve"> Estado de Control </t>
        </r>
        <r>
          <rPr>
            <sz val="9"/>
            <color indexed="81"/>
            <rFont val="Tahoma"/>
            <family val="2"/>
          </rPr>
          <t xml:space="preserve">tenga el valor </t>
        </r>
        <r>
          <rPr>
            <b/>
            <sz val="9"/>
            <color indexed="81"/>
            <rFont val="Tahoma"/>
            <family val="2"/>
          </rPr>
          <t xml:space="preserve">Ingreso
</t>
        </r>
        <r>
          <rPr>
            <sz val="9"/>
            <color indexed="81"/>
            <rFont val="Tahoma"/>
            <family val="2"/>
          </rPr>
          <t xml:space="preserve">
Y registre el </t>
        </r>
        <r>
          <rPr>
            <b/>
            <sz val="9"/>
            <color indexed="81"/>
            <rFont val="Tahoma"/>
            <family val="2"/>
          </rPr>
          <t xml:space="preserve"> </t>
        </r>
        <r>
          <rPr>
            <sz val="9"/>
            <color indexed="81"/>
            <rFont val="Tahoma"/>
            <family val="2"/>
          </rPr>
          <t xml:space="preserve">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 xml:space="preserve">Dependiente Leve </t>
        </r>
        <r>
          <rPr>
            <sz val="9"/>
            <color indexed="81"/>
            <rFont val="Tahoma"/>
            <family val="2"/>
          </rPr>
          <t>(En la Misma Atención)</t>
        </r>
      </text>
    </comment>
    <comment ref="AN136" authorId="4" shapeId="0" xr:uid="{CDAD055C-0165-4CD1-A0D2-97C36B85C026}">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O136" authorId="4" shapeId="0" xr:uid="{3F335A63-3605-4C66-B215-04619103AE5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P136" authorId="4" shapeId="0" xr:uid="{D61A20E9-3B7F-4D60-B27A-0E9117D39ECB}">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A137" authorId="4" shapeId="0" xr:uid="{FC3B6434-E3DC-4A8F-B83C-594144A18B6B}">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tenga el valor</t>
        </r>
        <r>
          <rPr>
            <b/>
            <sz val="9"/>
            <color indexed="81"/>
            <rFont val="Tahoma"/>
            <family val="2"/>
          </rPr>
          <t xml:space="preserve"> Ingreso.</t>
        </r>
        <r>
          <rPr>
            <sz val="9"/>
            <color indexed="81"/>
            <rFont val="Tahoma"/>
            <family val="2"/>
          </rPr>
          <t xml:space="preserve">
Y 
Registre el </t>
        </r>
        <r>
          <rPr>
            <u/>
            <sz val="9"/>
            <color indexed="81"/>
            <rFont val="Tahoma"/>
            <family val="2"/>
          </rPr>
          <t xml:space="preserve"> </t>
        </r>
        <r>
          <rPr>
            <sz val="9"/>
            <color indexed="81"/>
            <rFont val="Tahoma"/>
            <family val="2"/>
          </rPr>
          <t>formulario I</t>
        </r>
        <r>
          <rPr>
            <b/>
            <sz val="9"/>
            <color indexed="81"/>
            <rFont val="Tahoma"/>
            <family val="2"/>
          </rPr>
          <t xml:space="preserve">ndice de Barthel </t>
        </r>
        <r>
          <rPr>
            <sz val="9"/>
            <color indexed="81"/>
            <rFont val="Tahoma"/>
            <family val="2"/>
          </rPr>
          <t xml:space="preserve">con resultado </t>
        </r>
        <r>
          <rPr>
            <b/>
            <sz val="9"/>
            <color indexed="81"/>
            <rFont val="Tahoma"/>
            <family val="2"/>
          </rPr>
          <t xml:space="preserve">Dependiente Moderado </t>
        </r>
        <r>
          <rPr>
            <sz val="9"/>
            <color indexed="81"/>
            <rFont val="Tahoma"/>
            <family val="2"/>
          </rPr>
          <t xml:space="preserve">(En la Misma Atención) 
</t>
        </r>
      </text>
    </comment>
    <comment ref="AN137" authorId="4" shapeId="0" xr:uid="{64F6D60A-9737-4A6D-BC31-6411C01168E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O137" authorId="4" shapeId="0" xr:uid="{1D48AB61-7D29-460A-A0D2-6EE8A0D6C5C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P137" authorId="4" shapeId="0" xr:uid="{14B06207-6927-474D-986D-566FF2037999}">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B138" authorId="4" shapeId="0" xr:uid="{8CA81E34-5CF9-4CE6-9DCC-3F40F85031DF}">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Estado de Contro</t>
        </r>
        <r>
          <rPr>
            <sz val="9"/>
            <color indexed="81"/>
            <rFont val="Tahoma"/>
            <family val="2"/>
          </rPr>
          <t xml:space="preserve">l tenga el valor </t>
        </r>
        <r>
          <rPr>
            <b/>
            <sz val="9"/>
            <color indexed="81"/>
            <rFont val="Tahoma"/>
            <family val="2"/>
          </rPr>
          <t xml:space="preserve">Ingreso </t>
        </r>
        <r>
          <rPr>
            <sz val="9"/>
            <color indexed="81"/>
            <rFont val="Tahoma"/>
            <family val="2"/>
          </rPr>
          <t>y en la sección</t>
        </r>
        <r>
          <rPr>
            <b/>
            <sz val="9"/>
            <color indexed="81"/>
            <rFont val="Tahoma"/>
            <family val="2"/>
          </rPr>
          <t xml:space="preserve"> Identificación</t>
        </r>
        <r>
          <rPr>
            <sz val="9"/>
            <color indexed="81"/>
            <rFont val="Tahoma"/>
            <family val="2"/>
          </rPr>
          <t xml:space="preserve"> en el campo </t>
        </r>
        <r>
          <rPr>
            <b/>
            <sz val="9"/>
            <color indexed="81"/>
            <rFont val="Tahoma"/>
            <family val="2"/>
          </rPr>
          <t>Paciente Oncologico</t>
        </r>
        <r>
          <rPr>
            <sz val="9"/>
            <color indexed="81"/>
            <rFont val="Tahoma"/>
            <family val="2"/>
          </rPr>
          <t xml:space="preserve"> el valor</t>
        </r>
        <r>
          <rPr>
            <b/>
            <sz val="9"/>
            <color indexed="81"/>
            <rFont val="Tahoma"/>
            <family val="2"/>
          </rPr>
          <t xml:space="preserve"> SI.
</t>
        </r>
        <r>
          <rPr>
            <sz val="9"/>
            <color indexed="81"/>
            <rFont val="Tahoma"/>
            <family val="2"/>
          </rPr>
          <t xml:space="preserve">
Y 
Registre el </t>
        </r>
        <r>
          <rPr>
            <b/>
            <sz val="9"/>
            <color indexed="81"/>
            <rFont val="Tahoma"/>
            <family val="2"/>
          </rPr>
          <t xml:space="preserve"> </t>
        </r>
        <r>
          <rPr>
            <sz val="9"/>
            <color indexed="81"/>
            <rFont val="Tahoma"/>
            <family val="2"/>
          </rPr>
          <t>Formulario</t>
        </r>
        <r>
          <rPr>
            <b/>
            <sz val="9"/>
            <color indexed="81"/>
            <rFont val="Tahoma"/>
            <family val="2"/>
          </rPr>
          <t xml:space="preserve"> Indice de Barthel</t>
        </r>
        <r>
          <rPr>
            <sz val="9"/>
            <color indexed="81"/>
            <rFont val="Tahoma"/>
            <family val="2"/>
          </rPr>
          <t xml:space="preserve"> con resultado</t>
        </r>
        <r>
          <rPr>
            <b/>
            <sz val="9"/>
            <color indexed="81"/>
            <rFont val="Tahoma"/>
            <family val="2"/>
          </rPr>
          <t xml:space="preserve"> Dependiente Grave o Dependiente Total</t>
        </r>
        <r>
          <rPr>
            <sz val="9"/>
            <color indexed="81"/>
            <rFont val="Tahoma"/>
            <family val="2"/>
          </rPr>
          <t xml:space="preserve"> (En la Misma Atención)
</t>
        </r>
      </text>
    </comment>
    <comment ref="AN138" authorId="4" shapeId="0" xr:uid="{2921BF75-E78A-4A2E-A12C-5D98441DBBFC}">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O138" authorId="4" shapeId="0" xr:uid="{0E6CC448-0AD3-46A5-B52A-9D9D547D05EA}">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P138" authorId="4" shapeId="0" xr:uid="{192EDEC2-1C26-426C-A951-D6BE6315695B}">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B139" authorId="4" shapeId="0" xr:uid="{A68D71C3-FEC1-4614-8486-99FC7B470E3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que  en el Formulario</t>
        </r>
        <r>
          <rPr>
            <b/>
            <sz val="9"/>
            <color indexed="81"/>
            <rFont val="Tahoma"/>
            <family val="2"/>
          </rPr>
          <t xml:space="preserve"> 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 </t>
        </r>
        <r>
          <rPr>
            <sz val="9"/>
            <color indexed="81"/>
            <rFont val="Tahoma"/>
            <family val="2"/>
          </rPr>
          <t>tenga el valor</t>
        </r>
        <r>
          <rPr>
            <b/>
            <sz val="9"/>
            <color indexed="81"/>
            <rFont val="Tahoma"/>
            <family val="2"/>
          </rPr>
          <t xml:space="preserve"> Ingreso</t>
        </r>
        <r>
          <rPr>
            <sz val="9"/>
            <color indexed="81"/>
            <rFont val="Tahoma"/>
            <family val="2"/>
          </rPr>
          <t xml:space="preserve"> y en la sección </t>
        </r>
        <r>
          <rPr>
            <b/>
            <sz val="9"/>
            <color indexed="81"/>
            <rFont val="Tahoma"/>
            <family val="2"/>
          </rPr>
          <t>Identificación</t>
        </r>
        <r>
          <rPr>
            <sz val="9"/>
            <color indexed="81"/>
            <rFont val="Tahoma"/>
            <family val="2"/>
          </rPr>
          <t xml:space="preserve"> en el campo Paciente </t>
        </r>
        <r>
          <rPr>
            <b/>
            <sz val="9"/>
            <color indexed="81"/>
            <rFont val="Tahoma"/>
            <family val="2"/>
          </rPr>
          <t>Oncologico</t>
        </r>
        <r>
          <rPr>
            <sz val="9"/>
            <color indexed="81"/>
            <rFont val="Tahoma"/>
            <family val="2"/>
          </rPr>
          <t xml:space="preserve"> el valor  </t>
        </r>
        <r>
          <rPr>
            <b/>
            <sz val="9"/>
            <color indexed="81"/>
            <rFont val="Tahoma"/>
            <family val="2"/>
          </rPr>
          <t xml:space="preserve">No
</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Dependiente Tota</t>
        </r>
        <r>
          <rPr>
            <sz val="9"/>
            <color indexed="81"/>
            <rFont val="Tahoma"/>
            <family val="2"/>
          </rPr>
          <t xml:space="preserve">l (En la Misma Atención)
</t>
        </r>
      </text>
    </comment>
    <comment ref="AN139" authorId="4" shapeId="0" xr:uid="{E4CB1F1C-91E5-42CC-9CEA-A738027E5D4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O139" authorId="4" shapeId="0" xr:uid="{9C6B8EA7-A4F6-4160-A379-D11A8FA6EB46}">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P139" authorId="4" shapeId="0" xr:uid="{CD1ACA04-E739-4FA8-8B9F-63CE00A94FB8}">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A140" authorId="4" shapeId="0" xr:uid="{B13C8176-3448-4F90-9488-95E2163F7052}">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Estado de Control</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la sección</t>
        </r>
        <r>
          <rPr>
            <b/>
            <sz val="9"/>
            <color indexed="81"/>
            <rFont val="Tahoma"/>
            <family val="2"/>
          </rPr>
          <t xml:space="preserve"> Identificación</t>
        </r>
        <r>
          <rPr>
            <sz val="9"/>
            <color indexed="81"/>
            <rFont val="Tahoma"/>
            <family val="2"/>
          </rPr>
          <t xml:space="preserve"> en el campo </t>
        </r>
        <r>
          <rPr>
            <b/>
            <sz val="9"/>
            <color indexed="81"/>
            <rFont val="Tahoma"/>
            <family val="2"/>
          </rPr>
          <t xml:space="preserve">¿Paciente con escaras? </t>
        </r>
        <r>
          <rPr>
            <sz val="9"/>
            <color indexed="81"/>
            <rFont val="Tahoma"/>
            <family val="2"/>
          </rPr>
          <t xml:space="preserve"> el valor </t>
        </r>
        <r>
          <rPr>
            <b/>
            <sz val="9"/>
            <color indexed="81"/>
            <rFont val="Tahoma"/>
            <family val="2"/>
          </rPr>
          <t xml:space="preserve">SI
</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 xml:space="preserve">Dependiente Total </t>
        </r>
        <r>
          <rPr>
            <sz val="9"/>
            <color indexed="81"/>
            <rFont val="Tahoma"/>
            <family val="2"/>
          </rPr>
          <t>(En la Misma Atención)</t>
        </r>
      </text>
    </comment>
    <comment ref="AN140" authorId="4" shapeId="0" xr:uid="{CD77D6DC-1EA7-4B8D-8B9B-B214D75384E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Egreso por Alta.</t>
        </r>
        <r>
          <rPr>
            <sz val="9"/>
            <color indexed="81"/>
            <rFont val="Tahoma"/>
            <family val="2"/>
          </rPr>
          <t xml:space="preserve">
</t>
        </r>
      </text>
    </comment>
    <comment ref="AO140" authorId="4" shapeId="0" xr:uid="{8B45AD3B-6F0B-4F89-86B5-A6BC1A727CD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que  en el Formulario </t>
        </r>
        <r>
          <rPr>
            <b/>
            <sz val="9"/>
            <color indexed="81"/>
            <rFont val="Tahoma"/>
            <family val="2"/>
          </rPr>
          <t>Atención Pacientes Postrados</t>
        </r>
        <r>
          <rPr>
            <sz val="9"/>
            <color indexed="81"/>
            <rFont val="Tahoma"/>
            <family val="2"/>
          </rPr>
          <t xml:space="preserve"> en la sección </t>
        </r>
        <r>
          <rPr>
            <b/>
            <sz val="9"/>
            <color indexed="81"/>
            <rFont val="Tahoma"/>
            <family val="2"/>
          </rPr>
          <t>Próximo Control</t>
        </r>
        <r>
          <rPr>
            <sz val="9"/>
            <color indexed="81"/>
            <rFont val="Tahoma"/>
            <family val="2"/>
          </rPr>
          <t xml:space="preserve"> 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Abondono ó Egreso por Traslado.</t>
        </r>
        <r>
          <rPr>
            <sz val="9"/>
            <color indexed="81"/>
            <rFont val="Tahoma"/>
            <family val="2"/>
          </rPr>
          <t xml:space="preserve">
</t>
        </r>
      </text>
    </comment>
    <comment ref="AP140" authorId="4" shapeId="0" xr:uid="{0572461F-D7B0-41F7-84FD-8D63D7CD09C4}">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que  en el Formulario </t>
        </r>
        <r>
          <rPr>
            <b/>
            <sz val="9"/>
            <color indexed="81"/>
            <rFont val="Tahoma"/>
            <family val="2"/>
          </rPr>
          <t xml:space="preserve">Atención Pacientes Postrados </t>
        </r>
        <r>
          <rPr>
            <sz val="9"/>
            <color indexed="81"/>
            <rFont val="Tahoma"/>
            <family val="2"/>
          </rPr>
          <t xml:space="preserve">en la sección </t>
        </r>
        <r>
          <rPr>
            <b/>
            <sz val="9"/>
            <color indexed="81"/>
            <rFont val="Tahoma"/>
            <family val="2"/>
          </rPr>
          <t xml:space="preserve">Próximo Control </t>
        </r>
        <r>
          <rPr>
            <sz val="9"/>
            <color indexed="81"/>
            <rFont val="Tahoma"/>
            <family val="2"/>
          </rPr>
          <t xml:space="preserve">tengan registrado en el campo </t>
        </r>
        <r>
          <rPr>
            <b/>
            <sz val="9"/>
            <color indexed="81"/>
            <rFont val="Tahoma"/>
            <family val="2"/>
          </rPr>
          <t xml:space="preserve"> Estado de Control</t>
        </r>
        <r>
          <rPr>
            <sz val="9"/>
            <color indexed="81"/>
            <rFont val="Tahoma"/>
            <family val="2"/>
          </rPr>
          <t xml:space="preserve"> tenga el valor  </t>
        </r>
        <r>
          <rPr>
            <b/>
            <sz val="9"/>
            <color indexed="81"/>
            <rFont val="Tahoma"/>
            <family val="2"/>
          </rPr>
          <t>Egreso por Fallecimiento.</t>
        </r>
        <r>
          <rPr>
            <sz val="9"/>
            <color indexed="81"/>
            <rFont val="Tahoma"/>
            <family val="2"/>
          </rPr>
          <t xml:space="preserve">
</t>
        </r>
      </text>
    </comment>
    <comment ref="N142" authorId="0" shapeId="0" xr:uid="{4F6142EF-1866-4301-AF6A-BCF878B61D47}">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O142" authorId="1" shapeId="0" xr:uid="{F46248CE-616D-49E2-9782-4123C8117A3E}">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44" authorId="4" shapeId="0" xr:uid="{A8B9EC0F-27BA-4AFA-A29A-F001377ED786}">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45" authorId="4" shapeId="0" xr:uid="{04E2FAA2-CE50-4304-A105-0C12E9C339EE}">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t>
        </r>
        <r>
          <rPr>
            <sz val="9"/>
            <color indexed="81"/>
            <rFont val="Tahoma"/>
            <family val="2"/>
          </rPr>
          <t xml:space="preserve"> 
</t>
        </r>
        <r>
          <rPr>
            <b/>
            <sz val="9"/>
            <color indexed="81"/>
            <rFont val="Tahoma"/>
            <family val="2"/>
          </rPr>
          <t>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46" authorId="4" shapeId="0" xr:uid="{877B1423-0E23-4C20-96DD-06CC19E5E9AF}">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48" authorId="4" shapeId="0" xr:uid="{868E6F4A-76B8-4CBD-B056-529B76B3A4B8}">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49" authorId="4" shapeId="0" xr:uid="{345D501C-4DEF-44D3-BE28-D5931E804547}">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50" authorId="4" shapeId="0" xr:uid="{D18FDBC8-361F-4D3B-9157-33D5A7214C2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51" authorId="4" shapeId="0" xr:uid="{A440B812-F0F8-4E10-81E6-B9B78E889943}">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N155" authorId="1" shapeId="0" xr:uid="{047BC1A5-FD52-4D4D-AF66-5CD2F52F1BFF}">
      <text>
        <r>
          <rPr>
            <sz val="9"/>
            <color indexed="81"/>
            <rFont val="Tahoma"/>
            <family val="2"/>
          </rPr>
          <t xml:space="preserve">Este dato es contabilizado del Formulario </t>
        </r>
        <r>
          <rPr>
            <b/>
            <sz val="9"/>
            <color indexed="81"/>
            <rFont val="Tahoma"/>
            <family val="2"/>
          </rPr>
          <t xml:space="preserve">EXAMEN DE MEDICINA PREVENTIVA ADULTO MAYOR </t>
        </r>
        <r>
          <rPr>
            <sz val="9"/>
            <color indexed="81"/>
            <rFont val="Tahoma"/>
            <family val="2"/>
          </rPr>
          <t xml:space="preserve"> en la Sección</t>
        </r>
        <r>
          <rPr>
            <b/>
            <sz val="9"/>
            <color indexed="81"/>
            <rFont val="Tahoma"/>
            <family val="2"/>
          </rPr>
          <t xml:space="preserve"> Estado del Paciente </t>
        </r>
        <r>
          <rPr>
            <sz val="9"/>
            <color indexed="81"/>
            <rFont val="Tahoma"/>
            <family val="2"/>
          </rPr>
          <t>se registre en el</t>
        </r>
        <r>
          <rPr>
            <b/>
            <sz val="9"/>
            <color indexed="81"/>
            <rFont val="Tahoma"/>
            <family val="2"/>
          </rPr>
          <t xml:space="preserve"> campo Estado paciente </t>
        </r>
        <r>
          <rPr>
            <sz val="9"/>
            <color indexed="81"/>
            <rFont val="Tahoma"/>
            <family val="2"/>
          </rPr>
          <t>el valor:</t>
        </r>
        <r>
          <rPr>
            <b/>
            <sz val="9"/>
            <color indexed="81"/>
            <rFont val="Tahoma"/>
            <family val="2"/>
          </rPr>
          <t xml:space="preserve"> Egreso por alta, o Egreso por traslado o</t>
        </r>
        <r>
          <rPr>
            <sz val="9"/>
            <color indexed="81"/>
            <rFont val="Tahoma"/>
            <family val="2"/>
          </rPr>
          <t xml:space="preserve"> </t>
        </r>
        <r>
          <rPr>
            <b/>
            <sz val="9"/>
            <color indexed="81"/>
            <rFont val="Tahoma"/>
            <family val="2"/>
          </rPr>
          <t>Egreso por otro motivo</t>
        </r>
        <r>
          <rPr>
            <sz val="9"/>
            <color indexed="81"/>
            <rFont val="Tahoma"/>
            <family val="2"/>
          </rPr>
          <t xml:space="preserve"> o </t>
        </r>
        <r>
          <rPr>
            <b/>
            <sz val="9"/>
            <color indexed="81"/>
            <rFont val="Tahoma"/>
            <family val="2"/>
          </rPr>
          <t>Abandono o Fallecimiento.</t>
        </r>
        <r>
          <rPr>
            <sz val="9"/>
            <color indexed="81"/>
            <rFont val="Tahoma"/>
            <family val="2"/>
          </rPr>
          <t xml:space="preserve">
</t>
        </r>
      </text>
    </comment>
    <comment ref="Q155" authorId="0" shapeId="0" xr:uid="{839DF056-60CD-40F9-91D1-9AB0ECFEA738}">
      <text>
        <r>
          <rPr>
            <sz val="9"/>
            <color indexed="81"/>
            <rFont val="Tahoma"/>
            <family val="2"/>
          </rPr>
          <t>Este dato aparecerá luego que en el Modulo de Admision o en Box - Pacientes Citados el paciente indique un Pueblo Indigena</t>
        </r>
      </text>
    </comment>
    <comment ref="R155" authorId="1" shapeId="0" xr:uid="{88822691-7273-4AFF-886C-03A950A28CAD}">
      <text>
        <r>
          <rPr>
            <sz val="9"/>
            <color indexed="81"/>
            <rFont val="Tahoma"/>
            <family val="2"/>
          </rPr>
          <t xml:space="preserve">Se contabilizara a los pacientes que tengan en Admisión - usuario "Alerta Administrativa" o Box - Pacientes Citados - "Alertas Administrativas"  "MIGRANTES"
</t>
        </r>
      </text>
    </comment>
    <comment ref="B157" authorId="4" shapeId="0" xr:uid="{DAB6CA6E-ABA2-4D90-94E3-B4B58F4AD678}">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58" authorId="4" shapeId="0" xr:uid="{D7354B30-D819-404B-9E20-B2A1698101E7}">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59" authorId="4" shapeId="0" xr:uid="{DF359C8A-8D9C-4A03-AA53-856FCF2CB272}">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61" authorId="4" shapeId="0" xr:uid="{62EF57EB-9E5D-40AA-9057-1D475C4B831F}">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62" authorId="4" shapeId="0" xr:uid="{810B7A38-E326-40E2-9D34-250891FBC6BD}">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63" authorId="4" shapeId="0" xr:uid="{58F07935-E8A6-45E8-BA6B-73B0D9D737C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64" authorId="4" shapeId="0" xr:uid="{2F19D1D7-F8F8-45DD-8954-E2036E8C2E3C}">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P168" authorId="0" shapeId="0" xr:uid="{E7F68F04-42E6-4EF6-88E3-54E7DDA2EB1C}">
      <text>
        <r>
          <rPr>
            <sz val="9"/>
            <color indexed="81"/>
            <rFont val="Tahoma"/>
            <family val="2"/>
          </rPr>
          <t>Este dato aparecerá luego que en el Modulo de Admision o en Box - Pacientes Citados el paciente indique un Pueblo Indigena</t>
        </r>
      </text>
    </comment>
    <comment ref="Q168" authorId="1" shapeId="0" xr:uid="{2063F783-881A-4AF7-9F26-B28D0EC6627F}">
      <text>
        <r>
          <rPr>
            <sz val="9"/>
            <color indexed="81"/>
            <rFont val="Tahoma"/>
            <family val="2"/>
          </rPr>
          <t xml:space="preserve">Se contabilizara a los pacientes que tengan en Admisión - usuario "Alerta Administrativa" o Box - Pacientes Citados - "Alertas Administrativas"  "MIGRANTES"
</t>
        </r>
      </text>
    </comment>
    <comment ref="B170" authorId="6" shapeId="0" xr:uid="{76AA1916-BE11-49E3-9ED5-D64CD6DF44C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t>
        </r>
        <r>
          <rPr>
            <b/>
            <sz val="9"/>
            <color indexed="81"/>
            <rFont val="Tahoma"/>
            <family val="2"/>
          </rPr>
          <t>Formulario 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 </t>
        </r>
        <r>
          <rPr>
            <sz val="9"/>
            <color indexed="81"/>
            <rFont val="Tahoma"/>
            <family val="2"/>
          </rPr>
          <t>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Autovalente Sin Riesgo.
</t>
        </r>
        <r>
          <rPr>
            <sz val="9"/>
            <color indexed="81"/>
            <rFont val="Tahoma"/>
            <family val="2"/>
          </rPr>
          <t xml:space="preserve">Y además Para pacientes Mayores de 65 Años debe tener Formulario </t>
        </r>
        <r>
          <rPr>
            <b/>
            <sz val="9"/>
            <color indexed="81"/>
            <rFont val="Tahoma"/>
            <family val="2"/>
          </rPr>
          <t xml:space="preserve">"EMP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SIN RIESGO
*Se debe considerar que los pacientes de 60 a 64 años, no debe desagregarse por condición de funcionalidad, por ello sólo se registran en la primera fila (Autovalente Sin Riesgo).
</t>
        </r>
      </text>
    </comment>
    <comment ref="B171" authorId="6" shapeId="0" xr:uid="{DB07D700-1E48-43FD-8B9E-01A441D43D5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t>
        </r>
        <r>
          <rPr>
            <b/>
            <sz val="9"/>
            <color indexed="81"/>
            <rFont val="Tahoma"/>
            <family val="2"/>
          </rPr>
          <t xml:space="preserve"> </t>
        </r>
        <r>
          <rPr>
            <sz val="9"/>
            <color indexed="81"/>
            <rFont val="Tahoma"/>
            <family val="2"/>
          </rPr>
          <t xml:space="preserve">en el Formulario </t>
        </r>
        <r>
          <rPr>
            <b/>
            <sz val="9"/>
            <color indexed="81"/>
            <rFont val="Tahoma"/>
            <family val="2"/>
          </rPr>
          <t xml:space="preserve">Programa Más Adulto Mayor autovalente </t>
        </r>
        <r>
          <rPr>
            <sz val="9"/>
            <color indexed="81"/>
            <rFont val="Tahoma"/>
            <family val="2"/>
          </rPr>
          <t xml:space="preserve">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t>
        </r>
        <r>
          <rPr>
            <b/>
            <sz val="9"/>
            <color indexed="81"/>
            <rFont val="Tahoma"/>
            <family val="2"/>
          </rPr>
          <t xml:space="preserve"> Autovalente Con Riesgo
</t>
        </r>
        <r>
          <rPr>
            <sz val="9"/>
            <color indexed="81"/>
            <rFont val="Tahoma"/>
            <family val="2"/>
          </rPr>
          <t xml:space="preserve">
Y además Para pacientes Mayores de 65 Años debe tener Formulario </t>
        </r>
        <r>
          <rPr>
            <b/>
            <sz val="9"/>
            <color indexed="81"/>
            <rFont val="Tahoma"/>
            <family val="2"/>
          </rPr>
          <t>"EMP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CON RIESGO</t>
        </r>
      </text>
    </comment>
    <comment ref="B172" authorId="6" shapeId="0" xr:uid="{20D01CB5-F438-42FD-BF03-60CEF5463E5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Riesgo de Dependencia.
</t>
        </r>
        <r>
          <rPr>
            <sz val="9"/>
            <color indexed="81"/>
            <rFont val="Tahoma"/>
            <family val="2"/>
          </rPr>
          <t>Y además Para pacientes Mayores de 65 Años debe tener Formulario</t>
        </r>
        <r>
          <rPr>
            <b/>
            <sz val="9"/>
            <color indexed="81"/>
            <rFont val="Tahoma"/>
            <family val="2"/>
          </rPr>
          <t xml:space="preserve">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"A" registre RIESGO DE DEPENDENCIA</t>
        </r>
      </text>
    </comment>
    <comment ref="B173" authorId="3" shapeId="0" xr:uid="{DAD7E329-A38D-43A2-8CC8-4E96A367DA33}">
      <text>
        <r>
          <rPr>
            <sz val="9"/>
            <color indexed="81"/>
            <rFont val="Tahoma"/>
            <family val="2"/>
          </rPr>
          <t xml:space="preserve">Total de Ingreso por Condición de Funcionalidad.
</t>
        </r>
      </text>
    </comment>
    <comment ref="B174" authorId="6" shapeId="0" xr:uid="{A0D8959C-72CE-4281-B06B-3A5DA376640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xml:space="preserve">, en el campo </t>
        </r>
        <r>
          <rPr>
            <b/>
            <sz val="9"/>
            <color indexed="81"/>
            <rFont val="Tahoma"/>
            <family val="2"/>
          </rPr>
          <t xml:space="preserve"> Estado al Egreso </t>
        </r>
        <r>
          <rPr>
            <sz val="9"/>
            <color indexed="81"/>
            <rFont val="Tahoma"/>
            <family val="2"/>
          </rPr>
          <t>contenga el valor</t>
        </r>
        <r>
          <rPr>
            <b/>
            <sz val="9"/>
            <color indexed="81"/>
            <rFont val="Tahoma"/>
            <family val="2"/>
          </rPr>
          <t xml:space="preserve"> Egreso Completa Ciclo</t>
        </r>
        <r>
          <rPr>
            <sz val="9"/>
            <color indexed="81"/>
            <rFont val="Tahoma"/>
            <family val="2"/>
          </rPr>
          <t xml:space="preserve">.
</t>
        </r>
      </text>
    </comment>
    <comment ref="B175" authorId="6" shapeId="0" xr:uid="{C7F6C54B-899B-4AC8-B942-A6899FBDAD4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y que en el Formulario</t>
        </r>
        <r>
          <rPr>
            <b/>
            <sz val="9"/>
            <color indexed="81"/>
            <rFont val="Tahoma"/>
            <family val="2"/>
          </rPr>
          <t xml:space="preserve"> Programa Más Adulto Mayor Autovalente</t>
        </r>
        <r>
          <rPr>
            <sz val="9"/>
            <color indexed="81"/>
            <rFont val="Tahoma"/>
            <family val="2"/>
          </rPr>
          <t>, en la sección</t>
        </r>
        <r>
          <rPr>
            <b/>
            <sz val="9"/>
            <color indexed="81"/>
            <rFont val="Tahoma"/>
            <family val="2"/>
          </rPr>
          <t xml:space="preserve"> Datos al Egreso</t>
        </r>
        <r>
          <rPr>
            <sz val="9"/>
            <color indexed="81"/>
            <rFont val="Tahoma"/>
            <family val="2"/>
          </rPr>
          <t xml:space="preserve">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Abandono.</t>
        </r>
      </text>
    </comment>
    <comment ref="B176" authorId="6" shapeId="0" xr:uid="{88237C83-FECF-4AF7-BD86-E18046D700F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Traslado.</t>
        </r>
      </text>
    </comment>
    <comment ref="B177" authorId="6" shapeId="0" xr:uid="{27D36BD5-5A5F-43FE-8C1B-F6A4F688D412}">
      <text>
        <r>
          <rPr>
            <sz val="9"/>
            <color indexed="81"/>
            <rFont val="Tahoma"/>
            <family val="2"/>
          </rPr>
          <t>Este dato aparecerá  luego de que en la atención 
Registrada en e</t>
        </r>
        <r>
          <rPr>
            <b/>
            <sz val="9"/>
            <color indexed="81"/>
            <rFont val="Tahoma"/>
            <family val="2"/>
          </rPr>
          <t xml:space="preserv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Fallecimiento.</t>
        </r>
      </text>
    </comment>
    <comment ref="AN181" authorId="1" shapeId="0" xr:uid="{497BACBB-F7FB-4A38-BA0A-0CAF8BEB6DF5}">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O181" authorId="0" shapeId="0" xr:uid="{1C1338BC-5DBB-44C4-A1AE-C9AB9B91D33C}">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P181" authorId="3" shapeId="0" xr:uid="{B3855BEC-F893-40E4-BDE0-8C58D8DD9A6E}">
      <text>
        <r>
          <rPr>
            <sz val="9"/>
            <color indexed="81"/>
            <rFont val="Tahoma"/>
            <family val="2"/>
          </rPr>
          <t xml:space="preserve">Este dato aparecerá luego que en el Modulo de Admision o en Box - Pacientes Citados el paciente indique un Pueblo Indigena
</t>
        </r>
      </text>
    </comment>
    <comment ref="AR181" authorId="7" shapeId="0" xr:uid="{BA218181-6EEB-47D7-B490-A004DF4F2E3F}">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81" authorId="7" shapeId="0" xr:uid="{B9C31E9E-3F34-468E-8961-BBA5796ACEA1}">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T181" authorId="3" shapeId="0" xr:uid="{DE41C0DA-4848-49A7-A50C-A9622748AD4F}">
      <text>
        <r>
          <rPr>
            <sz val="9"/>
            <color indexed="81"/>
            <rFont val="Tahoma"/>
            <family val="2"/>
          </rPr>
          <t>Se contabilizara a los pacientes que tengan en Admisión - usuario "Alerta Administrativa" o Box - Pacientes Citados - "Alertas Administrativas"  "MIGRANTES"</t>
        </r>
      </text>
    </comment>
    <comment ref="AV182" authorId="3" shapeId="0" xr:uid="{D27CDA48-D190-492F-A894-FDFE11798C29}">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W182" authorId="3" shapeId="0" xr:uid="{4283C33E-2225-4123-BF2A-606CE74CA0EE}">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B185" authorId="4" shapeId="0" xr:uid="{5A00DB96-0C88-4856-8074-B5A1F453855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Complentado el Formulario Control de Salud Mental en el Campo  ¿Es Vctima o Agresor/a de Volencia? debe seleccionar el valor  "si", además selecionar En la Violencia Es: el valor Victima  y tener registrado Alguno de los Estados Ingreso o Reingreso.</t>
        </r>
        <r>
          <rPr>
            <sz val="9"/>
            <color indexed="81"/>
            <rFont val="Tahoma"/>
            <family val="2"/>
          </rPr>
          <t xml:space="preserve">
</t>
        </r>
      </text>
    </comment>
    <comment ref="B186" authorId="4" shapeId="0" xr:uid="{A7E54864-AF93-43B4-80F7-EFBEA0E1A78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¿Es Vctima o Agresor/a de Volencia?</t>
        </r>
        <r>
          <rPr>
            <sz val="9"/>
            <color indexed="81"/>
            <rFont val="Tahoma"/>
            <family val="2"/>
          </rPr>
          <t xml:space="preserve"> debe seleccionar el valor </t>
        </r>
        <r>
          <rPr>
            <b/>
            <sz val="9"/>
            <color indexed="81"/>
            <rFont val="Tahoma"/>
            <family val="2"/>
          </rPr>
          <t xml:space="preserve"> "Si"</t>
        </r>
        <r>
          <rPr>
            <sz val="9"/>
            <color indexed="81"/>
            <rFont val="Tahoma"/>
            <family val="2"/>
          </rPr>
          <t xml:space="preserve">, además selecionar  </t>
        </r>
        <r>
          <rPr>
            <b/>
            <sz val="9"/>
            <color indexed="81"/>
            <rFont val="Tahoma"/>
            <family val="2"/>
          </rPr>
          <t>En la Violencia Es:</t>
        </r>
        <r>
          <rPr>
            <sz val="9"/>
            <color indexed="81"/>
            <rFont val="Tahoma"/>
            <family val="2"/>
          </rPr>
          <t xml:space="preserve"> el valor </t>
        </r>
        <r>
          <rPr>
            <b/>
            <sz val="9"/>
            <color indexed="81"/>
            <rFont val="Tahoma"/>
            <family val="2"/>
          </rPr>
          <t xml:space="preserve">Agresor/a </t>
        </r>
        <r>
          <rPr>
            <sz val="9"/>
            <color indexed="81"/>
            <rFont val="Tahoma"/>
            <family val="2"/>
          </rPr>
          <t>y tener registrado</t>
        </r>
        <r>
          <rPr>
            <b/>
            <sz val="9"/>
            <color indexed="81"/>
            <rFont val="Tahoma"/>
            <family val="2"/>
          </rPr>
          <t xml:space="preserve"> Ingreso</t>
        </r>
        <r>
          <rPr>
            <sz val="9"/>
            <color indexed="81"/>
            <rFont val="Tahoma"/>
            <family val="2"/>
          </rPr>
          <t xml:space="preserve"> o</t>
        </r>
        <r>
          <rPr>
            <b/>
            <sz val="9"/>
            <color indexed="81"/>
            <rFont val="Tahoma"/>
            <family val="2"/>
          </rPr>
          <t xml:space="preserve"> Reingreso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A187" authorId="4" shapeId="0" xr:uid="{C7DFACE4-3153-4E85-A059-DA780DC4E225}">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¿Sufre de Abuso Sexual?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t>
        </r>
        <r>
          <rPr>
            <b/>
            <sz val="9"/>
            <color indexed="81"/>
            <rFont val="Tahoma"/>
            <family val="2"/>
          </rPr>
          <t>Estado</t>
        </r>
      </text>
    </comment>
    <comment ref="B188" authorId="3" shapeId="0" xr:uid="{0C74C913-BB05-4078-B575-D4CB28EE3D82}">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 xml:space="preserve">Tipo de Suicidio </t>
        </r>
        <r>
          <rPr>
            <sz val="9"/>
            <color indexed="81"/>
            <rFont val="Tahoma"/>
            <family val="2"/>
          </rPr>
          <t>se debe ingresar</t>
        </r>
        <r>
          <rPr>
            <b/>
            <sz val="9"/>
            <color indexed="81"/>
            <rFont val="Tahoma"/>
            <family val="2"/>
          </rPr>
          <t xml:space="preserve"> Ideación, </t>
        </r>
        <r>
          <rPr>
            <sz val="9"/>
            <color indexed="81"/>
            <rFont val="Tahoma"/>
            <family val="2"/>
          </rPr>
          <t>asi tambien</t>
        </r>
        <r>
          <rPr>
            <b/>
            <sz val="9"/>
            <color indexed="81"/>
            <rFont val="Tahoma"/>
            <family val="2"/>
          </rPr>
          <t xml:space="preserve"> </t>
        </r>
        <r>
          <rPr>
            <sz val="9"/>
            <color indexed="81"/>
            <rFont val="Tahoma"/>
            <family val="2"/>
          </rPr>
          <t>selecionar</t>
        </r>
        <r>
          <rPr>
            <b/>
            <sz val="9"/>
            <color indexed="81"/>
            <rFont val="Tahoma"/>
            <family val="2"/>
          </rPr>
          <t xml:space="preserve"> Ingreso</t>
        </r>
        <r>
          <rPr>
            <sz val="9"/>
            <color indexed="81"/>
            <rFont val="Tahoma"/>
            <family val="2"/>
          </rPr>
          <t xml:space="preserve">  o</t>
        </r>
        <r>
          <rPr>
            <b/>
            <sz val="9"/>
            <color indexed="81"/>
            <rFont val="Tahoma"/>
            <family val="2"/>
          </rPr>
          <t xml:space="preserve"> Reingreso </t>
        </r>
        <r>
          <rPr>
            <sz val="9"/>
            <color indexed="81"/>
            <rFont val="Tahoma"/>
            <family val="2"/>
          </rPr>
          <t xml:space="preserve">en el campo </t>
        </r>
        <r>
          <rPr>
            <b/>
            <sz val="9"/>
            <color indexed="81"/>
            <rFont val="Tahoma"/>
            <family val="2"/>
          </rPr>
          <t>Estado</t>
        </r>
      </text>
    </comment>
    <comment ref="B189" authorId="3" shapeId="0" xr:uid="{C267CDCF-0F9F-4686-9C1E-CAB31E72E3E2}">
      <text>
        <r>
          <rPr>
            <sz val="9"/>
            <color indexed="81"/>
            <rFont val="Tahoma"/>
            <family val="2"/>
          </rPr>
          <t xml:space="preserve">
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Factores de Riesgo y Condicionantes de la Salud Mental</t>
        </r>
        <r>
          <rPr>
            <sz val="9"/>
            <color indexed="81"/>
            <rFont val="Tahoma"/>
            <family val="2"/>
          </rPr>
          <t xml:space="preserve">  en el campo</t>
        </r>
        <r>
          <rPr>
            <b/>
            <sz val="9"/>
            <color indexed="81"/>
            <rFont val="Tahoma"/>
            <family val="2"/>
          </rPr>
          <t xml:space="preserve"> Suicidio </t>
        </r>
        <r>
          <rPr>
            <sz val="9"/>
            <color indexed="81"/>
            <rFont val="Tahoma"/>
            <family val="2"/>
          </rPr>
          <t>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 xml:space="preserve">Ingreso o Reingreso  </t>
        </r>
        <r>
          <rPr>
            <sz val="9"/>
            <color indexed="81"/>
            <rFont val="Tahoma"/>
            <family val="2"/>
          </rPr>
          <t xml:space="preserve">en el campo </t>
        </r>
        <r>
          <rPr>
            <b/>
            <sz val="9"/>
            <color indexed="81"/>
            <rFont val="Tahoma"/>
            <family val="2"/>
          </rPr>
          <t>Estado</t>
        </r>
      </text>
    </comment>
    <comment ref="A190" authorId="5" shapeId="0" xr:uid="{F0EDA599-B129-4B1F-BF2D-769390A75688}">
      <text>
        <r>
          <rPr>
            <sz val="9"/>
            <color indexed="81"/>
            <rFont val="Tahoma"/>
            <family val="2"/>
          </rPr>
          <t xml:space="preserve">Total de Personas Ingresadas Por Estamento </t>
        </r>
        <r>
          <rPr>
            <b/>
            <sz val="9"/>
            <color indexed="81"/>
            <rFont val="Tahoma"/>
            <family val="2"/>
          </rPr>
          <t xml:space="preserve">Médico </t>
        </r>
        <r>
          <rPr>
            <sz val="9"/>
            <color indexed="81"/>
            <rFont val="Tahoma"/>
            <family val="2"/>
          </rPr>
          <t>registradas</t>
        </r>
        <r>
          <rPr>
            <b/>
            <sz val="9"/>
            <color indexed="81"/>
            <rFont val="Tahoma"/>
            <family val="2"/>
          </rPr>
          <t xml:space="preserve"> </t>
        </r>
        <r>
          <rPr>
            <sz val="9"/>
            <color indexed="81"/>
            <rFont val="Tahoma"/>
            <family val="2"/>
          </rPr>
          <t xml:space="preserve">en el Formulario </t>
        </r>
        <r>
          <rPr>
            <b/>
            <sz val="9"/>
            <color indexed="81"/>
            <rFont val="Tahoma"/>
            <family val="2"/>
          </rPr>
          <t>Control de Salud Mental</t>
        </r>
        <r>
          <rPr>
            <sz val="9"/>
            <color indexed="81"/>
            <rFont val="Tahoma"/>
            <family val="2"/>
          </rPr>
          <t>,  selecionando el estado</t>
        </r>
        <r>
          <rPr>
            <b/>
            <sz val="9"/>
            <color indexed="81"/>
            <rFont val="Tahoma"/>
            <family val="2"/>
          </rPr>
          <t xml:space="preserve"> Ingreso o Reingreso , </t>
        </r>
        <r>
          <rPr>
            <sz val="9"/>
            <color indexed="81"/>
            <rFont val="Tahoma"/>
            <family val="2"/>
          </rPr>
          <t>para las siguientes grupos de</t>
        </r>
        <r>
          <rPr>
            <b/>
            <sz val="9"/>
            <color indexed="81"/>
            <rFont val="Tahoma"/>
            <family val="2"/>
          </rPr>
          <t xml:space="preserve"> Diagnosticos  de Trastornos Mentales.</t>
        </r>
        <r>
          <rPr>
            <sz val="9"/>
            <color indexed="81"/>
            <rFont val="Tahoma"/>
            <family val="2"/>
          </rPr>
          <t xml:space="preserve">
- Transtornos del Humor (afectivos)
- Transtornos Mentales y del Comportamiento debido a consumo Sustancias Psicotrópicas.
- Trastornos del comportamiento debido a consumo sustancias psicotrópicas.
- Trastornos del comportamiento y de las emociones de comienzo habitual en Infancia y Adolescencia.
- Trastorno de ansiedad.
- Demencias (Incluye Alzheimer)
- Trastornos conductuales asociados a demencia.
- Esquizofrenia
- Trastornos de la conducta alimentaria.
- Retraso mental.
- Trastorno de Personalidad
- Trastorno generalizados del desarrollo
Regla de Concistencia Maual DEIS 2019:
R.2: En la fila 136 </t>
        </r>
        <r>
          <rPr>
            <b/>
            <sz val="9"/>
            <color indexed="81"/>
            <rFont val="Tahoma"/>
            <family val="2"/>
          </rPr>
          <t>“ingresos al programa”</t>
        </r>
        <r>
          <rPr>
            <sz val="9"/>
            <color indexed="81"/>
            <rFont val="Tahoma"/>
            <family val="2"/>
          </rPr>
          <t xml:space="preserve"> como en la fila 141 </t>
        </r>
        <r>
          <rPr>
            <b/>
            <sz val="9"/>
            <color indexed="81"/>
            <rFont val="Tahoma"/>
            <family val="2"/>
          </rPr>
          <t>“personas con diagnósticos de trastornos mentales”</t>
        </r>
        <r>
          <rPr>
            <sz val="9"/>
            <color indexed="81"/>
            <rFont val="Tahoma"/>
            <family val="2"/>
          </rPr>
          <t xml:space="preserve">, se deberá registrar el </t>
        </r>
        <r>
          <rPr>
            <b/>
            <sz val="9"/>
            <color indexed="81"/>
            <rFont val="Tahoma"/>
            <family val="2"/>
          </rPr>
          <t>número de personas que ingresan al programa</t>
        </r>
        <r>
          <rPr>
            <sz val="9"/>
            <color indexed="81"/>
            <rFont val="Tahoma"/>
            <family val="2"/>
          </rPr>
          <t xml:space="preserve">, </t>
        </r>
        <r>
          <rPr>
            <b/>
            <sz val="9"/>
            <color indexed="81"/>
            <rFont val="Tahoma"/>
            <family val="2"/>
          </rPr>
          <t>independiente del número de factores de riesgo, condicionantes o diagnósticos de trastornos de salud mental que tenga la persona</t>
        </r>
        <r>
          <rPr>
            <sz val="9"/>
            <color indexed="81"/>
            <rFont val="Tahoma"/>
            <family val="2"/>
          </rPr>
          <t>.</t>
        </r>
      </text>
    </comment>
    <comment ref="B191" authorId="8" shapeId="0" xr:uid="{7FC615A6-C64E-4FEF-840C-4B53E073172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 "</t>
        </r>
        <r>
          <rPr>
            <b/>
            <sz val="9"/>
            <color indexed="81"/>
            <rFont val="Tahoma"/>
            <family val="2"/>
          </rPr>
          <t>si</t>
        </r>
        <r>
          <rPr>
            <sz val="9"/>
            <color indexed="81"/>
            <rFont val="Tahoma"/>
            <family val="2"/>
          </rPr>
          <t>" , tener registrado</t>
        </r>
        <r>
          <rPr>
            <b/>
            <sz val="9"/>
            <color indexed="81"/>
            <rFont val="Tahoma"/>
            <family val="2"/>
          </rPr>
          <t xml:space="preserve"> Ingreso</t>
        </r>
        <r>
          <rPr>
            <sz val="9"/>
            <color indexed="81"/>
            <rFont val="Tahoma"/>
            <family val="2"/>
          </rPr>
          <t xml:space="preserve">  o </t>
        </r>
        <r>
          <rPr>
            <b/>
            <sz val="9"/>
            <color indexed="81"/>
            <rFont val="Tahoma"/>
            <family val="2"/>
          </rPr>
          <t>Reingreso</t>
        </r>
        <r>
          <rPr>
            <sz val="9"/>
            <color indexed="81"/>
            <rFont val="Tahoma"/>
            <family val="2"/>
          </rPr>
          <t xml:space="preserve"> en el campo estado y</t>
        </r>
        <r>
          <rPr>
            <b/>
            <sz val="9"/>
            <color indexed="81"/>
            <rFont val="Tahoma"/>
            <family val="2"/>
          </rPr>
          <t xml:space="preserve"> Depresión Leve</t>
        </r>
        <r>
          <rPr>
            <sz val="9"/>
            <color indexed="81"/>
            <rFont val="Tahoma"/>
            <family val="2"/>
          </rPr>
          <t xml:space="preserve"> en el campo </t>
        </r>
        <r>
          <rPr>
            <b/>
            <sz val="9"/>
            <color indexed="81"/>
            <rFont val="Tahoma"/>
            <family val="2"/>
          </rPr>
          <t>Tipo de depresión</t>
        </r>
      </text>
    </comment>
    <comment ref="B192" authorId="8" shapeId="0" xr:uid="{3C253348-8CF3-4350-849F-F11BE3872689}">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Depresión ?  </t>
        </r>
        <r>
          <rPr>
            <sz val="9"/>
            <color indexed="81"/>
            <rFont val="Tahoma"/>
            <family val="2"/>
          </rPr>
          <t xml:space="preserve">debe seleccionar </t>
        </r>
        <r>
          <rPr>
            <b/>
            <sz val="9"/>
            <color indexed="81"/>
            <rFont val="Tahoma"/>
            <family val="2"/>
          </rPr>
          <t>"si</t>
        </r>
        <r>
          <rPr>
            <sz val="9"/>
            <color indexed="81"/>
            <rFont val="Tahoma"/>
            <family val="2"/>
          </rPr>
          <t xml:space="preserve">" , tener registrado </t>
        </r>
        <r>
          <rPr>
            <b/>
            <sz val="9"/>
            <color indexed="81"/>
            <rFont val="Tahoma"/>
            <family val="2"/>
          </rPr>
          <t>Ingreso o Reingreso</t>
        </r>
        <r>
          <rPr>
            <sz val="9"/>
            <color indexed="81"/>
            <rFont val="Tahoma"/>
            <family val="2"/>
          </rPr>
          <t xml:space="preserve">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193" authorId="8" shapeId="0" xr:uid="{CCE945F8-FF19-47F9-8BED-3A0BDCF6D197}">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 xml:space="preserve">Ingreso o Reingreso </t>
        </r>
        <r>
          <rPr>
            <sz val="9"/>
            <color indexed="81"/>
            <rFont val="Tahoma"/>
            <family val="2"/>
          </rPr>
          <t xml:space="preserve"> en el campo estado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194" authorId="8" shapeId="0" xr:uid="{E483565F-2018-45E2-9FCC-A55E1B005DF1}">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Depresión Post - Parto ?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B195" authorId="8" shapeId="0" xr:uid="{BB7E7BA9-13A0-4C31-A3E8-8928EE84EBB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Tiene Transtorno Bipolar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B196" authorId="8" shapeId="0" xr:uid="{500AFD85-EB3B-4825-BE55-FB51F30B6F7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Refractaria?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estado 
</t>
        </r>
      </text>
    </comment>
    <comment ref="B197" authorId="8" shapeId="0" xr:uid="{17810DFE-B04C-4BED-BE04-BBDD2034115B}">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¿Tiene Depresión Grave con Psicosis?  </t>
        </r>
        <r>
          <rPr>
            <sz val="9"/>
            <color indexed="81"/>
            <rFont val="Tahoma"/>
            <family val="2"/>
          </rPr>
          <t>debe seleccionar "</t>
        </r>
        <r>
          <rPr>
            <b/>
            <sz val="9"/>
            <color indexed="81"/>
            <rFont val="Tahoma"/>
            <family val="2"/>
          </rPr>
          <t>si</t>
        </r>
        <r>
          <rPr>
            <sz val="9"/>
            <color indexed="81"/>
            <rFont val="Tahoma"/>
            <family val="2"/>
          </rPr>
          <t>" y tener registrado</t>
        </r>
        <r>
          <rPr>
            <b/>
            <sz val="9"/>
            <color indexed="81"/>
            <rFont val="Tahoma"/>
            <family val="2"/>
          </rPr>
          <t xml:space="preserve"> Ingreso o Reingreso</t>
        </r>
        <r>
          <rPr>
            <sz val="9"/>
            <color indexed="81"/>
            <rFont val="Tahoma"/>
            <family val="2"/>
          </rPr>
          <t xml:space="preserve">  en el campo estado.</t>
        </r>
      </text>
    </comment>
    <comment ref="B198" authorId="8" shapeId="0" xr:uid="{D9A1F5F4-E7B4-405B-B0CE-40C1AC197868}">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Depresión con Alto Riesgo Suicida?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 </t>
        </r>
      </text>
    </comment>
    <comment ref="B199" authorId="3" shapeId="0" xr:uid="{DA4F28DD-F3A4-4D9A-9608-E234FCEF2606}">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B200" authorId="3" shapeId="0" xr:uid="{8A8C50A4-966F-45F7-9122-AF017EBE8C53}">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Ingreso o Reingreso </t>
        </r>
        <r>
          <rPr>
            <sz val="9"/>
            <color indexed="81"/>
            <rFont val="Tahoma"/>
            <family val="2"/>
          </rPr>
          <t xml:space="preserve"> en el campo </t>
        </r>
        <r>
          <rPr>
            <b/>
            <sz val="9"/>
            <color indexed="81"/>
            <rFont val="Tahoma"/>
            <family val="2"/>
          </rPr>
          <t>Estado</t>
        </r>
      </text>
    </comment>
    <comment ref="B201" authorId="3" shapeId="0" xr:uid="{18EBCB33-F6A3-4363-BA67-81C9E36D23FC}">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o Reingreso </t>
        </r>
        <r>
          <rPr>
            <sz val="9"/>
            <color indexed="81"/>
            <rFont val="Tahoma"/>
            <family val="2"/>
          </rPr>
          <t xml:space="preserve">en el campo </t>
        </r>
        <r>
          <rPr>
            <b/>
            <sz val="9"/>
            <color indexed="81"/>
            <rFont val="Tahoma"/>
            <family val="2"/>
          </rPr>
          <t xml:space="preserve">Estado </t>
        </r>
      </text>
    </comment>
    <comment ref="B202" authorId="3" shapeId="0" xr:uid="{5B46B29A-DD85-4B47-8C29-E006BCFBD66A}">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B203" authorId="3" shapeId="0" xr:uid="{F3BFD60B-749E-405D-92AB-8AB83F7FC57D}">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 I</t>
        </r>
        <r>
          <rPr>
            <b/>
            <sz val="9"/>
            <color indexed="81"/>
            <rFont val="Tahoma"/>
            <family val="2"/>
          </rPr>
          <t>ngreso o Reingreso</t>
        </r>
        <r>
          <rPr>
            <sz val="9"/>
            <color indexed="81"/>
            <rFont val="Tahoma"/>
            <family val="2"/>
          </rPr>
          <t xml:space="preserve"> en el campo</t>
        </r>
        <r>
          <rPr>
            <b/>
            <sz val="9"/>
            <color indexed="81"/>
            <rFont val="Tahoma"/>
            <family val="2"/>
          </rPr>
          <t xml:space="preserve"> Estado </t>
        </r>
      </text>
    </comment>
    <comment ref="B204" authorId="8" shapeId="0" xr:uid="{6F5F7434-E9BB-4109-AC90-86EEC650E76C}">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B205" authorId="8" shapeId="0" xr:uid="{C0E017FB-A56B-4F59-AE56-06E891AC34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B206" authorId="8" shapeId="0" xr:uid="{9DB2631E-E45C-4BCE-A3A4-F2EF20E3AFE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de separación en la Infancia?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 xml:space="preserve"> Ingreso o Reingreso </t>
        </r>
        <r>
          <rPr>
            <sz val="9"/>
            <color indexed="81"/>
            <rFont val="Tahoma"/>
            <family val="2"/>
          </rPr>
          <t xml:space="preserve"> en el campo</t>
        </r>
        <r>
          <rPr>
            <b/>
            <sz val="9"/>
            <color indexed="81"/>
            <rFont val="Tahoma"/>
            <family val="2"/>
          </rPr>
          <t xml:space="preserve"> Estado</t>
        </r>
      </text>
    </comment>
    <comment ref="B207" authorId="8" shapeId="0" xr:uid="{665691DA-0EFE-46F0-B798-10229712699C}">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  </t>
        </r>
        <r>
          <rPr>
            <sz val="9"/>
            <color indexed="81"/>
            <rFont val="Tahoma"/>
            <family val="2"/>
          </rPr>
          <t xml:space="preserve">en el campo </t>
        </r>
        <r>
          <rPr>
            <b/>
            <sz val="9"/>
            <color indexed="81"/>
            <rFont val="Tahoma"/>
            <family val="2"/>
          </rPr>
          <t>Estado</t>
        </r>
      </text>
    </comment>
    <comment ref="B208" authorId="3" shapeId="0" xr:uid="{7D30B175-88BD-4B96-8B54-46A90CFEBA15}">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debe selecionar el valor</t>
        </r>
        <r>
          <rPr>
            <b/>
            <sz val="9"/>
            <color indexed="81"/>
            <rFont val="Tahoma"/>
            <family val="2"/>
          </rPr>
          <t xml:space="preserve"> Trastorno  de Estrés Post Traumatico</t>
        </r>
        <r>
          <rPr>
            <sz val="9"/>
            <color indexed="81"/>
            <rFont val="Tahoma"/>
            <family val="2"/>
          </rPr>
          <t xml:space="preserve">
</t>
        </r>
      </text>
    </comment>
    <comment ref="B209" authorId="3" shapeId="0" xr:uid="{D131925E-7C80-4498-A2BE-3D2D85D04608}">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Ingreso o Reingreso.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B210" authorId="3" shapeId="0" xr:uid="{8028AB52-F694-4975-B88D-3C3529CFA4E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en el campo</t>
        </r>
        <r>
          <rPr>
            <b/>
            <sz val="9"/>
            <color indexed="81"/>
            <rFont val="Tahoma"/>
            <family val="2"/>
          </rPr>
          <t xml:space="preserve"> ¿Tiene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t>
        </r>
        <r>
          <rPr>
            <b/>
            <sz val="9"/>
            <color indexed="81"/>
            <rFont val="Tahoma"/>
            <family val="2"/>
          </rPr>
          <t xml:space="preserve"> Tipo de Trastorno de Ansiedad</t>
        </r>
        <r>
          <rPr>
            <sz val="9"/>
            <color indexed="81"/>
            <rFont val="Tahoma"/>
            <family val="2"/>
          </rPr>
          <t xml:space="preserve"> debe selecionar el valor </t>
        </r>
        <r>
          <rPr>
            <b/>
            <sz val="9"/>
            <color indexed="81"/>
            <rFont val="Tahoma"/>
            <family val="2"/>
          </rPr>
          <t>Fobias Sociales</t>
        </r>
      </text>
    </comment>
    <comment ref="B211" authorId="3" shapeId="0" xr:uid="{55557755-5EDA-4662-B99E-1DA8C2C39D5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Trastornos de Ansiedad Generalizada</t>
        </r>
        <r>
          <rPr>
            <sz val="9"/>
            <color indexed="81"/>
            <rFont val="Tahoma"/>
            <family val="2"/>
          </rPr>
          <t xml:space="preserve">
</t>
        </r>
      </text>
    </comment>
    <comment ref="B212" authorId="3" shapeId="0" xr:uid="{DCFD6291-2F4A-4E1E-987D-049C6E3511F2}">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Otros Trastornos de Ansiedad</t>
        </r>
        <r>
          <rPr>
            <sz val="9"/>
            <color indexed="81"/>
            <rFont val="Tahoma"/>
            <family val="2"/>
          </rPr>
          <t xml:space="preserve">
</t>
        </r>
      </text>
    </comment>
    <comment ref="B213" authorId="6" shapeId="0" xr:uid="{F0388F38-11F8-46DA-BA80-0CEC1850BEF2}">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 xml:space="preserve">SI, </t>
        </r>
        <r>
          <rPr>
            <sz val="9"/>
            <color indexed="81"/>
            <rFont val="Tahoma"/>
            <family val="2"/>
          </rPr>
          <t>adema</t>
        </r>
        <r>
          <rPr>
            <b/>
            <sz val="9"/>
            <color indexed="81"/>
            <rFont val="Tahoma"/>
            <family val="2"/>
          </rPr>
          <t xml:space="preserve">s </t>
        </r>
        <r>
          <rPr>
            <sz val="9"/>
            <color indexed="81"/>
            <rFont val="Tahoma"/>
            <family val="2"/>
          </rPr>
          <t xml:space="preserve">que tenga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y en el campo </t>
        </r>
        <r>
          <rPr>
            <b/>
            <sz val="9"/>
            <color indexed="81"/>
            <rFont val="Tahoma"/>
            <family val="2"/>
          </rPr>
          <t>Etapa</t>
        </r>
        <r>
          <rPr>
            <sz val="9"/>
            <color indexed="81"/>
            <rFont val="Tahoma"/>
            <family val="2"/>
          </rPr>
          <t xml:space="preserve"> tenga incorporado: </t>
        </r>
        <r>
          <rPr>
            <b/>
            <sz val="9"/>
            <color indexed="81"/>
            <rFont val="Tahoma"/>
            <family val="2"/>
          </rPr>
          <t>Leve</t>
        </r>
        <r>
          <rPr>
            <sz val="9"/>
            <color indexed="81"/>
            <rFont val="Tahoma"/>
            <family val="2"/>
          </rPr>
          <t xml:space="preserve">
</t>
        </r>
      </text>
    </comment>
    <comment ref="B214" authorId="6" shapeId="0" xr:uid="{A3D08F60-A87D-4DAA-B1B0-39301BCCDC3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 </t>
        </r>
        <r>
          <rPr>
            <sz val="9"/>
            <color indexed="81"/>
            <rFont val="Tahoma"/>
            <family val="2"/>
          </rPr>
          <t xml:space="preserve">y en el campo </t>
        </r>
        <r>
          <rPr>
            <b/>
            <sz val="9"/>
            <color indexed="81"/>
            <rFont val="Tahoma"/>
            <family val="2"/>
          </rPr>
          <t xml:space="preserve">Etapa </t>
        </r>
        <r>
          <rPr>
            <sz val="9"/>
            <color indexed="81"/>
            <rFont val="Tahoma"/>
            <family val="2"/>
          </rPr>
          <t>tenga incorporado:</t>
        </r>
        <r>
          <rPr>
            <b/>
            <sz val="9"/>
            <color indexed="81"/>
            <rFont val="Tahoma"/>
            <family val="2"/>
          </rPr>
          <t>Moderado</t>
        </r>
        <r>
          <rPr>
            <sz val="9"/>
            <color indexed="81"/>
            <rFont val="Tahoma"/>
            <family val="2"/>
          </rPr>
          <t xml:space="preserve">
</t>
        </r>
      </text>
    </comment>
    <comment ref="B215" authorId="6" shapeId="0" xr:uid="{C3CC6F62-D458-4F62-A14F-EB0479C2011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¿Tiene Alzheimer y/o otras demencias? </t>
        </r>
        <r>
          <rPr>
            <sz val="9"/>
            <color indexed="81"/>
            <rFont val="Tahoma"/>
            <family val="2"/>
          </rPr>
          <t>?tenga el Valor</t>
        </r>
        <r>
          <rPr>
            <b/>
            <sz val="9"/>
            <color indexed="81"/>
            <rFont val="Tahoma"/>
            <family val="2"/>
          </rPr>
          <t xml:space="preserve"> SI</t>
        </r>
        <r>
          <rPr>
            <sz val="9"/>
            <color indexed="81"/>
            <rFont val="Tahoma"/>
            <family val="2"/>
          </rPr>
          <t xml:space="preserve">, ademas que tenga en el Campo </t>
        </r>
        <r>
          <rPr>
            <b/>
            <sz val="9"/>
            <color indexed="81"/>
            <rFont val="Tahoma"/>
            <family val="2"/>
          </rPr>
          <t>Estado</t>
        </r>
        <r>
          <rPr>
            <sz val="9"/>
            <color indexed="81"/>
            <rFont val="Tahoma"/>
            <family val="2"/>
          </rPr>
          <t xml:space="preserve"> el valor</t>
        </r>
        <r>
          <rPr>
            <b/>
            <sz val="9"/>
            <color indexed="81"/>
            <rFont val="Tahoma"/>
            <family val="2"/>
          </rPr>
          <t xml:space="preserve"> Ingreso o Reingreso</t>
        </r>
        <r>
          <rPr>
            <sz val="9"/>
            <color indexed="81"/>
            <rFont val="Tahoma"/>
            <family val="2"/>
          </rPr>
          <t xml:space="preserve"> y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16" authorId="3" shapeId="0" xr:uid="{6A6D50F4-C840-472A-8FB4-665B57F93E31}">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Psicosis?</t>
        </r>
        <r>
          <rPr>
            <sz val="9"/>
            <color indexed="81"/>
            <rFont val="Tahoma"/>
            <family val="2"/>
          </rPr>
          <t xml:space="preserve"> tenga el Valor </t>
        </r>
        <r>
          <rPr>
            <b/>
            <sz val="9"/>
            <color indexed="81"/>
            <rFont val="Tahoma"/>
            <family val="2"/>
          </rPr>
          <t>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Reingreso</t>
        </r>
      </text>
    </comment>
    <comment ref="A217" authorId="3" shapeId="0" xr:uid="{9EFFAEDD-E5B1-4F45-A5A0-833C953FAC4A}">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t>
        </r>
      </text>
    </comment>
    <comment ref="A218" authorId="8" shapeId="0" xr:uid="{50958902-9EA5-431B-87FB-99E0AF705EDA}">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trastorno de la conducta alimentaria ?</t>
        </r>
        <r>
          <rPr>
            <sz val="9"/>
            <color indexed="81"/>
            <rFont val="Tahoma"/>
            <family val="2"/>
          </rPr>
          <t xml:space="preserve">  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text>
    </comment>
    <comment ref="A219" authorId="8" shapeId="0" xr:uid="{395E1DB1-59A0-4894-9F87-76C6C7DB5F1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retraso mental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I</t>
        </r>
        <r>
          <rPr>
            <b/>
            <sz val="9"/>
            <color indexed="81"/>
            <rFont val="Tahoma"/>
            <family val="2"/>
          </rPr>
          <t xml:space="preserve">ngreso </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A220" authorId="8" shapeId="0" xr:uid="{7A2C17DB-5648-48BF-BB86-5A9E8CB29DCA}">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text>
    </comment>
    <comment ref="B221" authorId="2" shapeId="0" xr:uid="{EC509014-1678-4D85-A52B-B0D22961EA5C}">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A226" authorId="3" shapeId="0" xr:uid="{DCDE5CB3-7459-47CF-B3B1-4C70D4E16AB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t>
        </r>
      </text>
    </comment>
    <comment ref="A227" authorId="5" shapeId="0" xr:uid="{70962886-D666-4343-9952-40CDD4CF5185}">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Otras (Trastornos no incluidos en Sección)  </t>
        </r>
        <r>
          <rPr>
            <sz val="9"/>
            <color indexed="81"/>
            <rFont val="Tahoma"/>
            <family val="2"/>
          </rPr>
          <t xml:space="preserve">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en el campo</t>
        </r>
        <r>
          <rPr>
            <b/>
            <sz val="9"/>
            <color indexed="81"/>
            <rFont val="Tahoma"/>
            <family val="2"/>
          </rPr>
          <t xml:space="preserve"> Estado</t>
        </r>
      </text>
    </comment>
    <comment ref="AQ229" authorId="1" shapeId="0" xr:uid="{C2CE5F60-D697-49AC-A594-73BBD70EEA1D}">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R229" authorId="0" shapeId="0" xr:uid="{AC5D902C-1B28-4571-834E-E7663729D4DE}">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S229" authorId="3" shapeId="0" xr:uid="{C20847B2-4B64-49B8-9800-7049D6A98323}">
      <text>
        <r>
          <rPr>
            <sz val="9"/>
            <color indexed="81"/>
            <rFont val="Tahoma"/>
            <family val="2"/>
          </rPr>
          <t>Este dato aparecerá luego que en el Modulo de Admision o en Box - Pacientes Citados el paciente indique un Pueblo Indigena</t>
        </r>
      </text>
    </comment>
    <comment ref="AU229" authorId="7" shapeId="0" xr:uid="{89A5A57B-3F5F-484B-94B3-0234F41E272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29" authorId="7" shapeId="0" xr:uid="{F32CD4A2-74EC-454E-A050-4CA79E8463CA}">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229" authorId="3" shapeId="0" xr:uid="{4A9BCB9F-02FE-4AE6-8EE7-E0363E297AE9}">
      <text>
        <r>
          <rPr>
            <sz val="9"/>
            <color indexed="81"/>
            <rFont val="Tahoma"/>
            <family val="2"/>
          </rPr>
          <t>Se contabilizara a los pacientes que tengan en Admisión - usuario "Alerta Administrativa" o Box - Pacientes Citados - "Alertas Administrativas"  "MIGRANTES"</t>
        </r>
      </text>
    </comment>
    <comment ref="AX229" authorId="3" shapeId="0" xr:uid="{898AF8AB-6E26-4FF5-85BB-50BAFC51089D}">
      <text>
        <r>
          <rPr>
            <sz val="9"/>
            <color indexed="81"/>
            <rFont val="Tahoma"/>
            <family val="2"/>
          </rPr>
          <t xml:space="preserve">El Paciente debe tener identificado en </t>
        </r>
        <r>
          <rPr>
            <b/>
            <sz val="9"/>
            <color indexed="81"/>
            <rFont val="Tahoma"/>
            <family val="2"/>
          </rPr>
          <t>Módulo de Admisión</t>
        </r>
        <r>
          <rPr>
            <sz val="9"/>
            <color indexed="81"/>
            <rFont val="Tahoma"/>
            <family val="2"/>
          </rPr>
          <t xml:space="preserve"> Pestaña</t>
        </r>
        <r>
          <rPr>
            <b/>
            <sz val="9"/>
            <color indexed="81"/>
            <rFont val="Tahoma"/>
            <family val="2"/>
          </rPr>
          <t xml:space="preserve"> Usuario</t>
        </r>
        <r>
          <rPr>
            <sz val="9"/>
            <color indexed="81"/>
            <rFont val="Tahoma"/>
            <family val="2"/>
          </rPr>
          <t xml:space="preserve"> y desde </t>
        </r>
        <r>
          <rPr>
            <b/>
            <sz val="9"/>
            <color indexed="81"/>
            <rFont val="Tahoma"/>
            <family val="2"/>
          </rPr>
          <t xml:space="preserve">Módulo Box - Pacientes Citados </t>
        </r>
        <r>
          <rPr>
            <sz val="9"/>
            <color indexed="81"/>
            <rFont val="Tahoma"/>
            <family val="2"/>
          </rPr>
          <t>en</t>
        </r>
        <r>
          <rPr>
            <b/>
            <sz val="9"/>
            <color indexed="81"/>
            <rFont val="Tahoma"/>
            <family val="2"/>
          </rPr>
          <t xml:space="preserve"> Modificar Datos del Paciente</t>
        </r>
        <r>
          <rPr>
            <sz val="9"/>
            <color indexed="81"/>
            <rFont val="Tahoma"/>
            <family val="2"/>
          </rPr>
          <t xml:space="preserve"> en la Opción</t>
        </r>
        <r>
          <rPr>
            <b/>
            <sz val="9"/>
            <color indexed="81"/>
            <rFont val="Tahoma"/>
            <family val="2"/>
          </rPr>
          <t xml:space="preserve"> Genero</t>
        </r>
        <r>
          <rPr>
            <sz val="9"/>
            <color indexed="81"/>
            <rFont val="Tahoma"/>
            <family val="2"/>
          </rPr>
          <t xml:space="preserve"> debe registrar </t>
        </r>
        <r>
          <rPr>
            <b/>
            <sz val="9"/>
            <color indexed="81"/>
            <rFont val="Tahoma"/>
            <family val="2"/>
          </rPr>
          <t xml:space="preserve">Femenino Trans </t>
        </r>
        <r>
          <rPr>
            <sz val="9"/>
            <color indexed="81"/>
            <rFont val="Tahoma"/>
            <family val="2"/>
          </rPr>
          <t xml:space="preserve">o </t>
        </r>
        <r>
          <rPr>
            <b/>
            <sz val="9"/>
            <color indexed="81"/>
            <rFont val="Tahoma"/>
            <family val="2"/>
          </rPr>
          <t>Masculino Trans</t>
        </r>
      </text>
    </comment>
    <comment ref="A231" authorId="5" shapeId="0" xr:uid="{B7DD0088-7578-4DDE-AD45-47374433C191}">
      <text>
        <r>
          <rPr>
            <sz val="9"/>
            <color indexed="81"/>
            <rFont val="Tahoma"/>
            <family val="2"/>
          </rPr>
          <t xml:space="preserve">
Total de paciente con uno o más factores de riesgos y Condiciones de Salud Mental y Personas  Con  Diagnosticos de Trastornos Mentales y con estado</t>
        </r>
        <r>
          <rPr>
            <b/>
            <sz val="9"/>
            <color indexed="81"/>
            <rFont val="Tahoma"/>
            <family val="2"/>
          </rPr>
          <t xml:space="preserve"> Egreso Por Alta, Egreso Por Abandono, Egreso por Traslado o Egreso Por Fallecimiento</t>
        </r>
        <r>
          <rPr>
            <sz val="9"/>
            <color indexed="81"/>
            <rFont val="Tahoma"/>
            <family val="2"/>
          </rPr>
          <t xml:space="preserve">
</t>
        </r>
      </text>
    </comment>
    <comment ref="B233" authorId="8" shapeId="0" xr:uid="{E971AFE7-3EDC-481C-A78D-34D7DEDE94BD}">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Factores de Riesgo y Condicionantes de la Salud Mental  </t>
        </r>
        <r>
          <rPr>
            <sz val="9"/>
            <color indexed="81"/>
            <rFont val="Tahoma"/>
            <family val="2"/>
          </rPr>
          <t xml:space="preserve">
en el campo</t>
        </r>
        <r>
          <rPr>
            <b/>
            <sz val="9"/>
            <color indexed="81"/>
            <rFont val="Tahoma"/>
            <family val="2"/>
          </rPr>
          <t xml:space="preserve"> ¿Es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además selecionar</t>
        </r>
        <r>
          <rPr>
            <b/>
            <sz val="9"/>
            <color indexed="81"/>
            <rFont val="Tahoma"/>
            <family val="2"/>
          </rPr>
          <t xml:space="preserve"> En la Violencia Es:</t>
        </r>
        <r>
          <rPr>
            <sz val="9"/>
            <color indexed="81"/>
            <rFont val="Tahoma"/>
            <family val="2"/>
          </rPr>
          <t xml:space="preserve"> el valor</t>
        </r>
        <r>
          <rPr>
            <b/>
            <sz val="9"/>
            <color indexed="81"/>
            <rFont val="Tahoma"/>
            <family val="2"/>
          </rPr>
          <t xml:space="preserve"> Victima  y </t>
        </r>
        <r>
          <rPr>
            <sz val="9"/>
            <color indexed="81"/>
            <rFont val="Tahoma"/>
            <family val="2"/>
          </rPr>
          <t xml:space="preserve">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34" authorId="8" shapeId="0" xr:uid="{D16D88AE-E04A-4316-B748-8DFA068BC6B5}">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  </t>
        </r>
        <r>
          <rPr>
            <sz val="9"/>
            <color indexed="81"/>
            <rFont val="Tahoma"/>
            <family val="2"/>
          </rPr>
          <t xml:space="preserve">
en el campo </t>
        </r>
        <r>
          <rPr>
            <b/>
            <sz val="9"/>
            <color indexed="81"/>
            <rFont val="Tahoma"/>
            <family val="2"/>
          </rPr>
          <t xml:space="preserve">¿Es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 xml:space="preserve">además selecionar </t>
        </r>
        <r>
          <rPr>
            <b/>
            <sz val="9"/>
            <color indexed="81"/>
            <rFont val="Tahoma"/>
            <family val="2"/>
          </rPr>
          <t xml:space="preserve">En la Violencia Es: </t>
        </r>
        <r>
          <rPr>
            <sz val="9"/>
            <color indexed="81"/>
            <rFont val="Tahoma"/>
            <family val="2"/>
          </rPr>
          <t>el valor</t>
        </r>
        <r>
          <rPr>
            <b/>
            <sz val="9"/>
            <color indexed="81"/>
            <rFont val="Tahoma"/>
            <family val="2"/>
          </rPr>
          <t xml:space="preserve"> Agreso/a  y </t>
        </r>
        <r>
          <rPr>
            <sz val="9"/>
            <color indexed="81"/>
            <rFont val="Tahoma"/>
            <family val="2"/>
          </rPr>
          <t xml:space="preserve">tener registrado </t>
        </r>
        <r>
          <rPr>
            <b/>
            <sz val="9"/>
            <color indexed="81"/>
            <rFont val="Tahoma"/>
            <family val="2"/>
          </rPr>
          <t xml:space="preserve">Egreso Por Alta, Egreso Por Abandono, Egreso por Traslado o Egreso Por Fallecimiento
 en el campo Estado. 
 </t>
        </r>
      </text>
    </comment>
    <comment ref="A235" authorId="0" shapeId="0" xr:uid="{AA76BEB0-175E-47DE-A557-8B50230B5A1A}">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t>
        </r>
        <r>
          <rPr>
            <sz val="9"/>
            <color indexed="81"/>
            <rFont val="Tahoma"/>
            <family val="2"/>
          </rPr>
          <t xml:space="preserve">  
en el campo</t>
        </r>
        <r>
          <rPr>
            <b/>
            <sz val="9"/>
            <color indexed="81"/>
            <rFont val="Tahoma"/>
            <family val="2"/>
          </rPr>
          <t xml:space="preserve"> ¿Sufre de Abuso Sexual?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36" authorId="3" shapeId="0" xr:uid="{0C1EAE15-CD95-4AFF-AF95-8B372E06415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Factores de Riesgo y Condicionantes de la Salud Mental</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Ideación</t>
        </r>
        <r>
          <rPr>
            <sz val="9"/>
            <color indexed="81"/>
            <rFont val="Tahoma"/>
            <family val="2"/>
          </rPr>
          <t>, asi tambien selecionar</t>
        </r>
        <r>
          <rPr>
            <b/>
            <sz val="9"/>
            <color indexed="81"/>
            <rFont val="Tahoma"/>
            <family val="2"/>
          </rPr>
          <t xml:space="preserve">  Egreso Por Alta, Egreso Por Abandono, Egreso por Traslado o Egreso Por Fallecimiento
 </t>
        </r>
        <r>
          <rPr>
            <sz val="9"/>
            <color indexed="81"/>
            <rFont val="Tahoma"/>
            <family val="2"/>
          </rPr>
          <t>en el campo</t>
        </r>
        <r>
          <rPr>
            <b/>
            <sz val="9"/>
            <color indexed="81"/>
            <rFont val="Tahoma"/>
            <family val="2"/>
          </rPr>
          <t xml:space="preserve"> Estado</t>
        </r>
      </text>
    </comment>
    <comment ref="B237" authorId="3" shapeId="0" xr:uid="{29A38C1C-2CAD-445C-90F7-DBD95A62ECB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38" authorId="3" shapeId="0" xr:uid="{8CFD8A3F-849C-4BA3-BB78-717C23D7081E}">
      <text>
        <r>
          <rPr>
            <b/>
            <sz val="9"/>
            <color indexed="81"/>
            <rFont val="Tahoma"/>
            <family val="2"/>
          </rPr>
          <t>Total de Egresos de Personas con Diagnósticos de Trastornos Mentales</t>
        </r>
      </text>
    </comment>
    <comment ref="B239" authorId="8" shapeId="0" xr:uid="{910B3903-8DAC-4463-838C-D0464B16EE86}">
      <text>
        <r>
          <rPr>
            <sz val="9"/>
            <color indexed="81"/>
            <rFont val="Tahoma"/>
            <family val="2"/>
          </rPr>
          <t xml:space="preserve">Este dato aparecerá  luego de que en la atención 
1.- Registrada en el Módulo Box - Pacientes Citados  o en Agregar documentos a una atención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 estado y </t>
        </r>
        <r>
          <rPr>
            <b/>
            <sz val="9"/>
            <color indexed="81"/>
            <rFont val="Tahoma"/>
            <family val="2"/>
          </rPr>
          <t>Depresion Leve</t>
        </r>
        <r>
          <rPr>
            <sz val="9"/>
            <color indexed="81"/>
            <rFont val="Tahoma"/>
            <family val="2"/>
          </rPr>
          <t xml:space="preserve"> en el campo </t>
        </r>
        <r>
          <rPr>
            <b/>
            <sz val="9"/>
            <color indexed="81"/>
            <rFont val="Tahoma"/>
            <family val="2"/>
          </rPr>
          <t>Tipo de depresión.</t>
        </r>
      </text>
    </comment>
    <comment ref="B240" authorId="8" shapeId="0" xr:uid="{BFD1DE07-FBBC-48FC-872D-AF6BFAA0DC6F}">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registradoEgreso Por Alta, Egreso Por Abandono, Egreso por Traslado o Egreso Por Fallecimiento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241" authorId="8" shapeId="0" xr:uid="{C247D730-8C52-4D9F-BD2C-4C262C2D998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t>
        </r>
        <r>
          <rPr>
            <sz val="9"/>
            <color indexed="81"/>
            <rFont val="Tahoma"/>
            <family val="2"/>
          </rPr>
          <t>l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 xml:space="preserve">Egreso Por Alta, Egreso Por Abandono, Egreso por Traslado o Egreso Por Fallecimiento </t>
        </r>
        <r>
          <rPr>
            <sz val="9"/>
            <color indexed="81"/>
            <rFont val="Tahoma"/>
            <family val="2"/>
          </rPr>
          <t>en el campo</t>
        </r>
        <r>
          <rPr>
            <b/>
            <sz val="9"/>
            <color indexed="81"/>
            <rFont val="Tahoma"/>
            <family val="2"/>
          </rPr>
          <t xml:space="preserve"> Estado</t>
        </r>
        <r>
          <rPr>
            <sz val="9"/>
            <color indexed="81"/>
            <rFont val="Tahoma"/>
            <family val="2"/>
          </rPr>
          <t xml:space="preserve">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242" authorId="8" shapeId="0" xr:uid="{83A7923A-5C25-4129-9748-4F4ED7BB6E56}">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Depresión Post Parto? </t>
        </r>
        <r>
          <rPr>
            <sz val="9"/>
            <color indexed="81"/>
            <rFont val="Tahoma"/>
            <family val="2"/>
          </rPr>
          <t xml:space="preserve"> debe seleccionar </t>
        </r>
        <r>
          <rPr>
            <b/>
            <sz val="9"/>
            <color indexed="81"/>
            <rFont val="Tahoma"/>
            <family val="2"/>
          </rPr>
          <t>"si"</t>
        </r>
        <r>
          <rPr>
            <sz val="9"/>
            <color indexed="81"/>
            <rFont val="Tahoma"/>
            <family val="2"/>
          </rPr>
          <t xml:space="preserve"> , tener registrado</t>
        </r>
        <r>
          <rPr>
            <b/>
            <sz val="9"/>
            <color indexed="81"/>
            <rFont val="Tahoma"/>
            <family val="2"/>
          </rPr>
          <t xml:space="preserve"> 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43" authorId="8" shapeId="0" xr:uid="{695A0982-5EB0-4E8C-B2A5-66ECC062C085}">
      <text>
        <r>
          <rPr>
            <sz val="9"/>
            <color indexed="81"/>
            <rFont val="Tahoma"/>
            <family val="2"/>
          </rPr>
          <t xml:space="preserve">Este dato aparecerá  luego de que en la atención 
1.- Registrada en el Módulo Box - Pacientes Citados  o en Agregar documentos a una atención
 y en el   Formulario Control  De Salud Mental en la sección Diagnósticos de Trastornos Mentales
en el campo </t>
        </r>
        <r>
          <rPr>
            <b/>
            <sz val="9"/>
            <color indexed="81"/>
            <rFont val="Tahoma"/>
            <family val="2"/>
          </rPr>
          <t>¿Tiene  Trastorno Bipolar?</t>
        </r>
        <r>
          <rPr>
            <sz val="9"/>
            <color indexed="81"/>
            <rFont val="Tahoma"/>
            <family val="2"/>
          </rPr>
          <t xml:space="preserve">  debe seleccionar </t>
        </r>
        <r>
          <rPr>
            <b/>
            <sz val="9"/>
            <color indexed="81"/>
            <rFont val="Tahoma"/>
            <family val="2"/>
          </rPr>
          <t xml:space="preserve">"si"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estado </t>
        </r>
      </text>
    </comment>
    <comment ref="B244" authorId="8" shapeId="0" xr:uid="{658A3108-2923-4781-9223-8FBD51ED7E11}">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 Refractaria?</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 </t>
        </r>
      </text>
    </comment>
    <comment ref="B245" authorId="8" shapeId="0" xr:uid="{45A2A35E-D092-4407-9203-53DE6C83D6B5}">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Grave con Psicosis?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B246" authorId="8" shapeId="0" xr:uid="{303D23AA-481C-4C3E-99AF-818FA35EBCE9}">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con Alto Riesgo Suicida?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47" authorId="3" shapeId="0" xr:uid="{C036BB18-E472-4EEF-98F4-63042B3384AA}">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 </t>
        </r>
        <r>
          <rPr>
            <b/>
            <sz val="9"/>
            <color indexed="81"/>
            <rFont val="Tahoma"/>
            <family val="2"/>
          </rPr>
          <t xml:space="preserve">Estado </t>
        </r>
      </text>
    </comment>
    <comment ref="B248" authorId="3" shapeId="0" xr:uid="{A4D38F82-F84D-4F3C-9EA9-7295A863FFB6}">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 </t>
        </r>
        <r>
          <rPr>
            <b/>
            <sz val="9"/>
            <color indexed="81"/>
            <rFont val="Tahoma"/>
            <family val="2"/>
          </rPr>
          <t>Estado</t>
        </r>
      </text>
    </comment>
    <comment ref="B249" authorId="3" shapeId="0" xr:uid="{72490282-70EE-4176-913D-CA96CD66E2F8}">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en el campo </t>
        </r>
        <r>
          <rPr>
            <b/>
            <sz val="9"/>
            <color indexed="81"/>
            <rFont val="Tahoma"/>
            <family val="2"/>
          </rPr>
          <t xml:space="preserve">Estado </t>
        </r>
      </text>
    </comment>
    <comment ref="B250" authorId="3" shapeId="0" xr:uid="{5F35C220-82DF-49F4-A689-9201B6FC1DA2}">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t>
        </r>
        <r>
          <rPr>
            <sz val="9"/>
            <color indexed="81"/>
            <rFont val="Tahoma"/>
            <family val="2"/>
          </rPr>
          <t xml:space="preserve"> en el campo </t>
        </r>
        <r>
          <rPr>
            <b/>
            <sz val="9"/>
            <color indexed="81"/>
            <rFont val="Tahoma"/>
            <family val="2"/>
          </rPr>
          <t xml:space="preserve">Estado </t>
        </r>
      </text>
    </comment>
    <comment ref="B251" authorId="3" shapeId="0" xr:uid="{63F03B16-55C7-4AE5-A5E4-9773AA9AFB87}">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en el campo</t>
        </r>
        <r>
          <rPr>
            <b/>
            <sz val="9"/>
            <color indexed="81"/>
            <rFont val="Tahoma"/>
            <family val="2"/>
          </rPr>
          <t xml:space="preserve"> Estado </t>
        </r>
      </text>
    </comment>
    <comment ref="B252" authorId="8" shapeId="0" xr:uid="{62CEF940-BF8B-4F86-90BF-C347DFA3DE7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 xml:space="preserve">"si" </t>
        </r>
        <r>
          <rPr>
            <sz val="9"/>
            <color indexed="81"/>
            <rFont val="Tahoma"/>
            <family val="2"/>
          </rPr>
          <t xml:space="preserve">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53" authorId="8" shapeId="0" xr:uid="{74612300-3E46-43AD-87FA-E35B3C5987E6}">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t>
        </r>
      </text>
    </comment>
    <comment ref="B254" authorId="8" shapeId="0" xr:uid="{1753A610-FBEB-44E7-857F-07EA711D5065}">
      <text>
        <r>
          <rPr>
            <sz val="9"/>
            <color indexed="81"/>
            <rFont val="Tahoma"/>
            <family val="2"/>
          </rPr>
          <t xml:space="preserve">Este dato aparecerá  luego de que en la atención 
1.- Registrada en el Módulo </t>
        </r>
        <r>
          <rPr>
            <b/>
            <sz val="9"/>
            <color indexed="81"/>
            <rFont val="Tahoma"/>
            <family val="2"/>
          </rPr>
          <t>Box - Pacientes Citados  o en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Trastorno disocial desafiante y oposicionista?</t>
        </r>
        <r>
          <rPr>
            <sz val="9"/>
            <color indexed="81"/>
            <rFont val="Tahoma"/>
            <family val="2"/>
          </rPr>
          <t xml:space="preserve">  debe seleccionar "si"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55" authorId="8" shapeId="0" xr:uid="{A6A3497D-A026-46EC-98CA-98BE24B7941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56" authorId="3" shapeId="0" xr:uid="{73D967CD-E8E9-4DD2-9263-2E525EEBABC9}">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Egreso Por Alta, Egreso Por Abandono, Egreso por Traslado o Egreso Por Fallecimiento</t>
        </r>
        <r>
          <rPr>
            <sz val="9"/>
            <color indexed="81"/>
            <rFont val="Tahoma"/>
            <family val="2"/>
          </rPr>
          <t xml:space="preserve">
Ademas en el campo Tipo de Trastorno de Ansiedad debe selecionar el valor Trastorno  de Estrés Post Traumatico</t>
        </r>
      </text>
    </comment>
    <comment ref="B257" authorId="3" shapeId="0" xr:uid="{DCDA3906-D0B4-4F36-BED0-FE4D767CDE4F}">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 xml:space="preserve">Estado el valor Egreso Por Alta, Egreso Por Abandono, Egreso por Traslado o Egreso Por Fallecimiento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B258" authorId="3" shapeId="0" xr:uid="{3893C244-4840-4EB6-B672-2610F8BAB26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Egreso Por Abandono, Egreso por Traslado o Egreso Por Fallecimiento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Fobias Sociales</t>
        </r>
      </text>
    </comment>
    <comment ref="B259" authorId="3" shapeId="0" xr:uid="{6F8FEA7E-B5C4-45A7-8F48-9EA0609D023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Egreso Por Alta, Egreso Por Abandono, Egreso por Traslado o Egreso Por Fallecimiento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 xml:space="preserve">Trastorno de Ansiedad Generalizada
</t>
        </r>
      </text>
    </comment>
    <comment ref="B260" authorId="3" shapeId="0" xr:uid="{442E53DC-D29B-4A8F-B782-D6AB105B572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Egreso Por Abandono, Egreso por Traslado o Egreso Por Fallecimiento
</t>
        </r>
        <r>
          <rPr>
            <sz val="9"/>
            <color indexed="81"/>
            <rFont val="Tahoma"/>
            <family val="2"/>
          </rPr>
          <t xml:space="preserve">
Ademas en el campo</t>
        </r>
        <r>
          <rPr>
            <b/>
            <sz val="9"/>
            <color indexed="81"/>
            <rFont val="Tahoma"/>
            <family val="2"/>
          </rPr>
          <t xml:space="preserve"> Tipo de Trastorno de Ansiedad </t>
        </r>
        <r>
          <rPr>
            <sz val="9"/>
            <color indexed="81"/>
            <rFont val="Tahoma"/>
            <family val="2"/>
          </rPr>
          <t>debe selecionar el valor</t>
        </r>
        <r>
          <rPr>
            <b/>
            <sz val="9"/>
            <color indexed="81"/>
            <rFont val="Tahoma"/>
            <family val="2"/>
          </rPr>
          <t xml:space="preserve"> Otros Trastornos de Ansiedad</t>
        </r>
        <r>
          <rPr>
            <sz val="9"/>
            <color indexed="81"/>
            <rFont val="Tahoma"/>
            <family val="2"/>
          </rPr>
          <t xml:space="preserve">
</t>
        </r>
      </text>
    </comment>
    <comment ref="B261" authorId="6" shapeId="0" xr:uid="{14D28ADE-6CE4-42F2-A4A8-DBFB7D39B26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t>
        </r>
        <r>
          <rPr>
            <sz val="9"/>
            <color indexed="81"/>
            <rFont val="Tahoma"/>
            <family val="2"/>
          </rPr>
          <t xml:space="preserve">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xml:space="preserve">, ademas que tenga en el Campo Estado el valor  </t>
        </r>
        <r>
          <rPr>
            <b/>
            <sz val="9"/>
            <color indexed="81"/>
            <rFont val="Tahoma"/>
            <family val="2"/>
          </rPr>
          <t xml:space="preserve">Egreso Por Alta, Egreso Por Abandono, Egreso por Traslado o Egreso Por Fallecimiento y </t>
        </r>
        <r>
          <rPr>
            <sz val="9"/>
            <color indexed="81"/>
            <rFont val="Tahoma"/>
            <family val="2"/>
          </rPr>
          <t xml:space="preserve">que en el campo </t>
        </r>
        <r>
          <rPr>
            <b/>
            <sz val="9"/>
            <color indexed="81"/>
            <rFont val="Tahoma"/>
            <family val="2"/>
          </rPr>
          <t>Etapa</t>
        </r>
        <r>
          <rPr>
            <sz val="9"/>
            <color indexed="81"/>
            <rFont val="Tahoma"/>
            <family val="2"/>
          </rPr>
          <t xml:space="preserve"> tenga incorporado: </t>
        </r>
        <r>
          <rPr>
            <b/>
            <sz val="9"/>
            <color indexed="81"/>
            <rFont val="Tahoma"/>
            <family val="2"/>
          </rPr>
          <t>Leve</t>
        </r>
      </text>
    </comment>
    <comment ref="B262" authorId="6" shapeId="0" xr:uid="{F998CF02-6554-41DD-9EFE-2A4891AA67F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t>
        </r>
        <r>
          <rPr>
            <b/>
            <sz val="9"/>
            <color indexed="81"/>
            <rFont val="Tahoma"/>
            <family val="2"/>
          </rPr>
          <t xml:space="preserve"> Moderado.</t>
        </r>
      </text>
    </comment>
    <comment ref="B263" authorId="6" shapeId="0" xr:uid="{C6E4858A-7B1E-4D8B-854B-E4CE88680A2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t>
        </r>
        <r>
          <rPr>
            <sz val="9"/>
            <color indexed="81"/>
            <rFont val="Tahoma"/>
            <family val="2"/>
          </rPr>
          <t xml:space="preserve">Mentales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64" authorId="3" shapeId="0" xr:uid="{4B69308A-DFE9-4588-AB97-E87D814A184C}">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Psicosis?</t>
        </r>
        <r>
          <rPr>
            <sz val="9"/>
            <color indexed="81"/>
            <rFont val="Tahoma"/>
            <family val="2"/>
          </rPr>
          <t xml:space="preserve"> tenga el Valor </t>
        </r>
        <r>
          <rPr>
            <b/>
            <sz val="9"/>
            <color indexed="81"/>
            <rFont val="Tahoma"/>
            <family val="2"/>
          </rPr>
          <t>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 </t>
        </r>
        <r>
          <rPr>
            <b/>
            <sz val="9"/>
            <color indexed="81"/>
            <rFont val="Tahoma"/>
            <family val="2"/>
          </rPr>
          <t>Egreso Por Alta, Egreso Por Abandono, Egreso por Traslado o Egreso Por Fallecimiento</t>
        </r>
      </text>
    </comment>
    <comment ref="A265" authorId="3" shapeId="0" xr:uid="{B9D89F4E-AC64-42D5-882E-70665376DED0}">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Fallecimiento.</t>
        </r>
      </text>
    </comment>
    <comment ref="A266" authorId="8" shapeId="0" xr:uid="{C2822D44-1114-41A2-B7BC-16776D2D4F53}">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Tiene trastorno de la conducta alimentaria ?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67" authorId="8" shapeId="0" xr:uid="{1E6E3C23-05EA-4528-B1AE-7DC618C0F6D2}">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retraso mental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text>
    </comment>
    <comment ref="A268" authorId="8" shapeId="0" xr:uid="{19A797EE-59C2-4AB2-98F8-6A32A941843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 </t>
        </r>
        <r>
          <rPr>
            <b/>
            <sz val="9"/>
            <color indexed="81"/>
            <rFont val="Tahoma"/>
            <family val="2"/>
          </rPr>
          <t>Estado</t>
        </r>
      </text>
    </comment>
    <comment ref="B269" authorId="2" shapeId="0" xr:uid="{0132C3AB-7B7E-46F7-85D1-658DA898F68E}">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0" authorId="2" shapeId="0" xr:uid="{3BE957C1-4230-4705-8BD3-A22E059FF774}">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 </t>
        </r>
        <r>
          <rPr>
            <b/>
            <sz val="9"/>
            <color indexed="81"/>
            <rFont val="Tahoma"/>
            <family val="2"/>
          </rPr>
          <t>¿Tiene Asperger?</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1" authorId="2" shapeId="0" xr:uid="{55BCE84F-6606-4342-AC8E-72E119E38000}">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Síndrome de Rett?</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2" authorId="2" shapeId="0" xr:uid="{C85170DA-4710-4BD2-8EA5-817CD0155E5E}">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t>
        </r>
        <r>
          <rPr>
            <b/>
            <sz val="9"/>
            <color indexed="81"/>
            <rFont val="Tahoma"/>
            <family val="2"/>
          </rPr>
          <t xml:space="preserve"> ¿Tiene Trastorno desintegrativo de la infancia?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3" authorId="2" shapeId="0" xr:uid="{AAB791B0-EA1B-4E66-BF75-5A0ABF4C5D4A}">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trastorno generalizado del desarrollo no específico?</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A274" authorId="3" shapeId="0" xr:uid="{32EC45C2-AA18-4CCD-AC89-17116FCD5E6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Egreso Por Alta, Egreso Por Abandono, Egreso por Traslado o Egreso Por Fallecimiento
</t>
        </r>
      </text>
    </comment>
    <comment ref="A275" authorId="5" shapeId="0" xr:uid="{4439665F-FF32-4A9D-87C6-F057C8E2DF8B}">
      <text>
        <r>
          <rPr>
            <sz val="9"/>
            <color rgb="FF000000"/>
            <rFont val="Tahoma"/>
            <family val="2"/>
          </rPr>
          <t xml:space="preserve">Este dato aparecerá  luego de que en la atención Registrada en el </t>
        </r>
        <r>
          <rPr>
            <b/>
            <sz val="9"/>
            <color rgb="FF000000"/>
            <rFont val="Tahoma"/>
            <family val="2"/>
          </rPr>
          <t>Módulo Box - Pacientes Citados</t>
        </r>
        <r>
          <rPr>
            <sz val="9"/>
            <color rgb="FF000000"/>
            <rFont val="Tahoma"/>
            <family val="2"/>
          </rPr>
          <t xml:space="preserve">  o en </t>
        </r>
        <r>
          <rPr>
            <b/>
            <sz val="9"/>
            <color rgb="FF000000"/>
            <rFont val="Tahoma"/>
            <family val="2"/>
          </rPr>
          <t>Agregar documentos a una atención</t>
        </r>
        <r>
          <rPr>
            <sz val="9"/>
            <color rgb="FF000000"/>
            <rFont val="Tahoma"/>
            <family val="2"/>
          </rPr>
          <t xml:space="preserve">
 y en el   Formulario</t>
        </r>
        <r>
          <rPr>
            <b/>
            <sz val="9"/>
            <color rgb="FF000000"/>
            <rFont val="Tahoma"/>
            <family val="2"/>
          </rPr>
          <t xml:space="preserve"> Control  De Salud Menta</t>
        </r>
        <r>
          <rPr>
            <sz val="9"/>
            <color rgb="FF000000"/>
            <rFont val="Tahoma"/>
            <family val="2"/>
          </rPr>
          <t xml:space="preserve">l en la sección </t>
        </r>
        <r>
          <rPr>
            <b/>
            <sz val="9"/>
            <color rgb="FF000000"/>
            <rFont val="Tahoma"/>
            <family val="2"/>
          </rPr>
          <t xml:space="preserve">Diagnósticos de Trastornos Mentales </t>
        </r>
        <r>
          <rPr>
            <sz val="9"/>
            <color rgb="FF000000"/>
            <rFont val="Tahoma"/>
            <family val="2"/>
          </rPr>
          <t xml:space="preserve">en el campo </t>
        </r>
        <r>
          <rPr>
            <b/>
            <sz val="9"/>
            <color rgb="FF000000"/>
            <rFont val="Tahoma"/>
            <family val="2"/>
          </rPr>
          <t xml:space="preserve">Otras (Trastornos no incluidos en Sección)  </t>
        </r>
        <r>
          <rPr>
            <sz val="9"/>
            <color rgb="FF000000"/>
            <rFont val="Tahoma"/>
            <family val="2"/>
          </rPr>
          <t>debe seleccionar "</t>
        </r>
        <r>
          <rPr>
            <b/>
            <sz val="9"/>
            <color rgb="FF000000"/>
            <rFont val="Tahoma"/>
            <family val="2"/>
          </rPr>
          <t>si"</t>
        </r>
        <r>
          <rPr>
            <sz val="9"/>
            <color rgb="FF000000"/>
            <rFont val="Tahoma"/>
            <family val="2"/>
          </rPr>
          <t xml:space="preserve"> y tener registrado</t>
        </r>
        <r>
          <rPr>
            <b/>
            <sz val="9"/>
            <color rgb="FF000000"/>
            <rFont val="Tahoma"/>
            <family val="2"/>
          </rPr>
          <t xml:space="preserve"> Egreso </t>
        </r>
        <r>
          <rPr>
            <sz val="9"/>
            <color rgb="FF000000"/>
            <rFont val="Tahoma"/>
            <family val="2"/>
          </rPr>
          <t xml:space="preserve">en el campo estado  </t>
        </r>
        <r>
          <rPr>
            <b/>
            <sz val="9"/>
            <color rgb="FF000000"/>
            <rFont val="Tahoma"/>
            <family val="2"/>
          </rPr>
          <t xml:space="preserve">Egreso Por Alta, Egreso Por Abandono, Egreso por Traslado o Egreso Por Fallecimiento  </t>
        </r>
        <r>
          <rPr>
            <sz val="9"/>
            <color rgb="FF000000"/>
            <rFont val="Tahoma"/>
            <family val="2"/>
          </rPr>
          <t>en el campo</t>
        </r>
        <r>
          <rPr>
            <b/>
            <sz val="9"/>
            <color rgb="FF000000"/>
            <rFont val="Tahoma"/>
            <family val="2"/>
          </rPr>
          <t xml:space="preserve"> Estado </t>
        </r>
        <r>
          <rPr>
            <sz val="9"/>
            <color rgb="FF000000"/>
            <rFont val="Tahoma"/>
            <family val="2"/>
          </rPr>
          <t xml:space="preserve">
</t>
        </r>
      </text>
    </comment>
    <comment ref="AL277" authorId="1" shapeId="0" xr:uid="{F37EE2A6-D971-4CE8-8C14-3DBE401590AE}">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M277" authorId="1" shapeId="0" xr:uid="{C6257A44-8934-4521-A6B2-3C3854B6CAD9}">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N277" authorId="7" shapeId="0" xr:uid="{FFE16652-2F92-4170-AEE6-408A4202B1E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O277" authorId="7" shapeId="0" xr:uid="{68F32C96-B9D8-4050-85F9-C5452F834E1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280" authorId="4" shapeId="0" xr:uid="{8338F344-AE8F-458F-9386-26D028547319}">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Programa Rehabilitación Tipo I</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 xml:space="preserve">el valor </t>
        </r>
        <r>
          <rPr>
            <b/>
            <sz val="9"/>
            <color indexed="81"/>
            <rFont val="Tahoma"/>
            <family val="2"/>
          </rPr>
          <t>Ingreso</t>
        </r>
      </text>
    </comment>
    <comment ref="B281" authorId="4" shapeId="0" xr:uid="{E0282A18-4B3B-413E-8B36-B9DF99AD9438}">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 xml:space="preserve">Programa Rehabilitación Tipo 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o Egreso por abandono o Egreso por traslado o Egreso por Otro Motivo
</t>
        </r>
      </text>
    </comment>
    <comment ref="B282" authorId="4" shapeId="0" xr:uid="{4C2E0661-AF4D-42F0-8F60-C273F3AA7C66}">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Rehabilitación Tipo II  </t>
        </r>
        <r>
          <rPr>
            <sz val="9"/>
            <color indexed="81"/>
            <rFont val="Tahoma"/>
            <family val="2"/>
          </rPr>
          <t xml:space="preserve">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 xml:space="preserve">Si </t>
        </r>
        <r>
          <rPr>
            <sz val="9"/>
            <color indexed="81"/>
            <rFont val="Tahoma"/>
            <family val="2"/>
          </rPr>
          <t>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t>
        </r>
      </text>
    </comment>
    <comment ref="B283" authorId="4" shapeId="0" xr:uid="{EC28B975-6EBF-4417-9945-08EDB901E758}">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Rehabilitación Tipo II</t>
        </r>
        <r>
          <rPr>
            <sz val="9"/>
            <color indexed="81"/>
            <rFont val="Tahoma"/>
            <family val="2"/>
          </rPr>
          <t xml:space="preserve"> 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o Egreso por abandono o Egreso por traslado o Egreso por Otro Motivo
</t>
        </r>
      </text>
    </comment>
    <comment ref="AS285" authorId="1" shapeId="0" xr:uid="{3553A1AF-A231-4A37-AE5D-D9B2A1D7F70E}">
      <text>
        <r>
          <rPr>
            <sz val="9"/>
            <color indexed="81"/>
            <rFont val="Tahoma"/>
            <family val="2"/>
          </rPr>
          <t>Este dato aparecerá luego que en el Modulo de Admision o en Box - Pacientes Citados el paciente indique un Pueblo Indigena</t>
        </r>
      </text>
    </comment>
    <comment ref="AT285" authorId="1" shapeId="0" xr:uid="{E2EAB8E3-2B32-4475-A1A7-AB3BE047701A}">
      <text>
        <r>
          <rPr>
            <sz val="9"/>
            <color indexed="81"/>
            <rFont val="Tahoma"/>
            <family val="2"/>
          </rPr>
          <t xml:space="preserve">Se contabilizara a los pacientes que tengan en Admisión - usuario "Alerta Administrativa" o Box - Pacientes Citados - "Alertas Administrativas"  "MIGRANTES"
</t>
        </r>
      </text>
    </comment>
    <comment ref="AU285" authorId="7" shapeId="0" xr:uid="{85B7D801-2875-484B-BA6F-6B008C68DF2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85" authorId="7" shapeId="0" xr:uid="{D4C06AE2-F4C9-42F1-968F-04C0977F49B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287" authorId="3" shapeId="0" xr:uid="{3D745E01-F623-4752-A862-BC39EF971FD4}">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R287" authorId="3" shapeId="0" xr:uid="{D0C3690F-01CE-4AF3-9441-49D3915B9BF6}">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B289" authorId="4" shapeId="0" xr:uid="{96EAB90D-45EA-467B-A184-79380233D7F7}">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Estado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90" authorId="4" shapeId="0" xr:uid="{9151C729-356D-43D4-9FCA-252C506F5B4B}">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Gonorrea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91" authorId="4" shapeId="0" xr:uid="{382C0241-D2FF-445F-8D2E-2842A8CE07AA}">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Condiloma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2" authorId="4" shapeId="0" xr:uid="{CD5193CB-BAAA-465D-9B1B-2AAAFA5D5198}">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Herpes</t>
        </r>
        <r>
          <rPr>
            <sz val="9"/>
            <color indexed="81"/>
            <rFont val="Tahoma"/>
            <family val="2"/>
          </rPr>
          <t xml:space="preserve"> y que en el Campo </t>
        </r>
        <r>
          <rPr>
            <b/>
            <sz val="9"/>
            <color indexed="81"/>
            <rFont val="Tahoma"/>
            <family val="2"/>
          </rPr>
          <t xml:space="preserve">Estado </t>
        </r>
        <r>
          <rPr>
            <sz val="9"/>
            <color indexed="81"/>
            <rFont val="Tahoma"/>
            <family val="2"/>
          </rPr>
          <t xml:space="preserve">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3" authorId="4" shapeId="0" xr:uid="{E424D704-058E-4BDA-9A7F-95DB3786A006}">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Chlamydias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Embarazada o Embarazada Primigesta</t>
        </r>
        <r>
          <rPr>
            <sz val="9"/>
            <color indexed="81"/>
            <rFont val="Tahoma"/>
            <family val="2"/>
          </rPr>
          <t>)</t>
        </r>
      </text>
    </comment>
    <comment ref="B294" authorId="4" shapeId="0" xr:uid="{1D297B2B-F8FD-41D3-AC66-6D66E55D7326}">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t>
        </r>
        <r>
          <rPr>
            <b/>
            <sz val="9"/>
            <color indexed="81"/>
            <rFont val="Tahoma"/>
            <family val="2"/>
          </rPr>
          <t xml:space="preserve"> ¿Tiene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Uretritis no Gonocócica</t>
        </r>
        <r>
          <rPr>
            <sz val="9"/>
            <color indexed="81"/>
            <rFont val="Tahoma"/>
            <family val="2"/>
          </rPr>
          <t xml:space="preserve"> y que en el Campo </t>
        </r>
        <r>
          <rPr>
            <b/>
            <sz val="9"/>
            <color indexed="81"/>
            <rFont val="Tahoma"/>
            <family val="2"/>
          </rPr>
          <t>Estado s</t>
        </r>
        <r>
          <rPr>
            <sz val="9"/>
            <color indexed="81"/>
            <rFont val="Tahoma"/>
            <family val="2"/>
          </rPr>
          <t xml:space="preserve">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t>
        </r>
      </text>
    </comment>
    <comment ref="B295" authorId="4" shapeId="0" xr:uid="{D1DA2A3B-D278-4308-96C9-C7F371676198}">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Linfogranuloma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6" authorId="4" shapeId="0" xr:uid="{F621E24F-A971-4D55-8C7C-3CB55010A6C2}">
      <text>
        <r>
          <rPr>
            <sz val="9"/>
            <color indexed="81"/>
            <rFont val="Tahoma"/>
            <family val="2"/>
          </rPr>
          <t xml:space="preserve">Este dato aparecerá  luego de que en la atención 
1.- Registrada en el Módulo Box - Pacientes Citados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Chancroide</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97" authorId="4" shapeId="0" xr:uid="{3C6040B2-4E88-4D13-A18C-6B761A98D9ED}">
      <text>
        <r>
          <rPr>
            <sz val="9"/>
            <color indexed="81"/>
            <rFont val="Tahoma"/>
            <family val="2"/>
          </rPr>
          <t>Este dato aparecerá  luego de que en la atención 
1.- Registrada en e</t>
        </r>
        <r>
          <rPr>
            <b/>
            <sz val="9"/>
            <color indexed="81"/>
            <rFont val="Tahoma"/>
            <family val="2"/>
          </rPr>
          <t xml:space="preserve">l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Otras ITS</t>
        </r>
        <r>
          <rPr>
            <sz val="9"/>
            <color indexed="81"/>
            <rFont val="Tahoma"/>
            <family val="2"/>
          </rPr>
          <t xml:space="preserve"> y que en el Campo Estado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98" authorId="4" shapeId="0" xr:uid="{E5A25B02-1E59-4A91-9B70-F1270CAABF31}">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t>
        </r>
        <r>
          <rPr>
            <b/>
            <sz val="9"/>
            <color indexed="81"/>
            <rFont val="Tahoma"/>
            <family val="2"/>
          </rPr>
          <t xml:space="preserve">Estado </t>
        </r>
        <r>
          <rPr>
            <sz val="9"/>
            <color indexed="81"/>
            <rFont val="Tahoma"/>
            <family val="2"/>
          </rPr>
          <t>sea</t>
        </r>
        <r>
          <rPr>
            <b/>
            <sz val="9"/>
            <color indexed="81"/>
            <rFont val="Tahoma"/>
            <family val="2"/>
          </rPr>
          <t xml:space="preserve"> Ingreso</t>
        </r>
        <r>
          <rPr>
            <sz val="9"/>
            <color indexed="81"/>
            <rFont val="Tahoma"/>
            <family val="2"/>
          </rPr>
          <t xml:space="preserve">
(</t>
        </r>
        <r>
          <rPr>
            <b/>
            <sz val="9"/>
            <color indexed="81"/>
            <rFont val="Tahoma"/>
            <family val="2"/>
          </rPr>
          <t xml:space="preserve">El Ciclo Vital  Femenino </t>
        </r>
        <r>
          <rPr>
            <sz val="9"/>
            <color indexed="81"/>
            <rFont val="Tahoma"/>
            <family val="2"/>
          </rPr>
          <t xml:space="preserve">de la atención debe ser </t>
        </r>
        <r>
          <rPr>
            <b/>
            <sz val="9"/>
            <color indexed="81"/>
            <rFont val="Tahoma"/>
            <family val="2"/>
          </rPr>
          <t>No Gestante</t>
        </r>
        <r>
          <rPr>
            <sz val="9"/>
            <color indexed="81"/>
            <rFont val="Tahoma"/>
            <family val="2"/>
          </rPr>
          <t xml:space="preserve">)
</t>
        </r>
      </text>
    </comment>
    <comment ref="B299" authorId="4" shapeId="0" xr:uid="{FC881B02-B063-422A-98B2-E5CAB840E7F9}">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Gonorrea </t>
        </r>
        <r>
          <rPr>
            <sz val="9"/>
            <color indexed="81"/>
            <rFont val="Tahoma"/>
            <family val="2"/>
          </rPr>
          <t xml:space="preserve">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300" authorId="4" shapeId="0" xr:uid="{B9203C37-5C03-46B0-A6E2-155B83E4030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Condiloma</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301" authorId="4" shapeId="0" xr:uid="{9B8E9F76-F6F3-496C-B8C0-35BA3E110F4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 </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Herpes</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302" authorId="4" shapeId="0" xr:uid="{34B9F2C1-7A7A-4A0A-8EB5-5A7EE81D75ED}">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 </t>
        </r>
        <r>
          <rPr>
            <sz val="9"/>
            <color indexed="81"/>
            <rFont val="Tahoma"/>
            <family val="2"/>
          </rPr>
          <t xml:space="preserve">en el Campo </t>
        </r>
        <r>
          <rPr>
            <b/>
            <sz val="9"/>
            <color indexed="81"/>
            <rFont val="Tahoma"/>
            <family val="2"/>
          </rPr>
          <t>¿Cual ITS?</t>
        </r>
        <r>
          <rPr>
            <sz val="9"/>
            <color indexed="81"/>
            <rFont val="Tahoma"/>
            <family val="2"/>
          </rPr>
          <t xml:space="preserve"> tenga el Valor </t>
        </r>
        <r>
          <rPr>
            <b/>
            <sz val="9"/>
            <color indexed="81"/>
            <rFont val="Tahoma"/>
            <family val="2"/>
          </rPr>
          <t>Chlamydias</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3" authorId="4" shapeId="0" xr:uid="{A2C90719-2A06-4492-84B6-4D4DF09CACD7}">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 ¿</t>
        </r>
        <r>
          <rPr>
            <b/>
            <sz val="9"/>
            <color indexed="81"/>
            <rFont val="Tahoma"/>
            <family val="2"/>
          </rPr>
          <t xml:space="preserve">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Uretritis no Gonocócica</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Gestantes</t>
        </r>
        <r>
          <rPr>
            <sz val="9"/>
            <color indexed="81"/>
            <rFont val="Tahoma"/>
            <family val="2"/>
          </rPr>
          <t>)</t>
        </r>
      </text>
    </comment>
    <comment ref="B304" authorId="4" shapeId="0" xr:uid="{5EF6348E-0810-4356-BF77-63369420F16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Linfogranuloma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305" authorId="4" shapeId="0" xr:uid="{CD3163FD-A38A-44F0-8077-7FB730DE1D62}">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Chancroide</t>
        </r>
        <r>
          <rPr>
            <sz val="9"/>
            <color indexed="81"/>
            <rFont val="Tahoma"/>
            <family val="2"/>
          </rPr>
          <t xml:space="preserve"> y que en el Campo</t>
        </r>
        <r>
          <rPr>
            <b/>
            <sz val="9"/>
            <color indexed="81"/>
            <rFont val="Tahoma"/>
            <family val="2"/>
          </rPr>
          <t xml:space="preserve"> Estado </t>
        </r>
        <r>
          <rPr>
            <sz val="9"/>
            <color indexed="81"/>
            <rFont val="Tahoma"/>
            <family val="2"/>
          </rPr>
          <t>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6" authorId="4" shapeId="0" xr:uid="{D3D4AFB8-ECA7-4AEE-84B6-7884813A34AE}">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 </t>
        </r>
        <r>
          <rPr>
            <sz val="9"/>
            <color indexed="81"/>
            <rFont val="Tahoma"/>
            <family val="2"/>
          </rPr>
          <t xml:space="preserve">tenga el Valor </t>
        </r>
        <r>
          <rPr>
            <b/>
            <sz val="9"/>
            <color indexed="81"/>
            <rFont val="Tahoma"/>
            <family val="2"/>
          </rPr>
          <t xml:space="preserve">Otras ITS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 xml:space="preserve">)
</t>
        </r>
      </text>
    </comment>
    <comment ref="A308" authorId="3" shapeId="0" xr:uid="{D81F3B9A-C3DC-4C94-833E-881BD96E9C8D}">
      <text>
        <r>
          <rPr>
            <sz val="9"/>
            <color indexed="81"/>
            <rFont val="Tahoma"/>
            <family val="2"/>
          </rPr>
          <t xml:space="preserve">No Disponible 
</t>
        </r>
      </text>
    </comment>
    <comment ref="A323" authorId="5" shapeId="0" xr:uid="{26A6A007-B6B3-434F-9EA9-48E35E4800E2}">
      <text>
        <r>
          <rPr>
            <sz val="9"/>
            <color indexed="81"/>
            <rFont val="Tahoma"/>
            <family val="2"/>
          </rPr>
          <t xml:space="preserve">
No Disponible</t>
        </r>
      </text>
    </comment>
    <comment ref="AH323" authorId="1" shapeId="0" xr:uid="{B57B319B-F473-4A16-B1BF-642408E563D0}">
      <text>
        <r>
          <rPr>
            <b/>
            <sz val="9"/>
            <color indexed="81"/>
            <rFont val="Tahoma"/>
            <family val="2"/>
          </rPr>
          <t xml:space="preserve">No Disponible - </t>
        </r>
        <r>
          <rPr>
            <sz val="9"/>
            <color indexed="81"/>
            <rFont val="Tahoma"/>
            <family val="2"/>
          </rPr>
          <t xml:space="preserve">
</t>
        </r>
      </text>
    </comment>
    <comment ref="AJ323" authorId="1" shapeId="0" xr:uid="{92C5694F-9F31-470B-AEDD-50E43168C898}">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K323" authorId="1" shapeId="0" xr:uid="{5B6B3534-0E87-4F5C-BA35-4AE03D39AE0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O330" authorId="1" shapeId="0" xr:uid="{22F02339-84CC-4132-A86A-AB1A4729C278}">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P330" authorId="1" shapeId="0" xr:uid="{EA5DF63C-BE12-41E5-9278-EC83E4872A8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Q330" authorId="3" shapeId="0" xr:uid="{F6241D2B-9C81-4465-AB94-310B329382F7}">
      <text>
        <r>
          <rPr>
            <sz val="9"/>
            <color indexed="81"/>
            <rFont val="Tahoma"/>
            <family val="2"/>
          </rPr>
          <t xml:space="preserve">
El Paciente debe tener identificado en Módulo de Admisión Pestaña Usuario y desde Módulo Box - Pacientes Citados en Modificar Datos del Paciente en la Opción Genero debe registrar Femenino Trans o Masculino Trans</t>
        </r>
      </text>
    </comment>
    <comment ref="A333" authorId="0" shapeId="0" xr:uid="{7D7B694E-43FC-4E3B-940F-AE32C2C8B23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el campo </t>
        </r>
        <r>
          <rPr>
            <b/>
            <sz val="9"/>
            <color indexed="81"/>
            <rFont val="Tahoma"/>
            <family val="2"/>
          </rPr>
          <t xml:space="preserve"> Programa de Acompañamiento Psicosocial </t>
        </r>
        <r>
          <rPr>
            <sz val="9"/>
            <color indexed="81"/>
            <rFont val="Tahoma"/>
            <family val="2"/>
          </rPr>
          <t xml:space="preserve"> selecionar la opción</t>
        </r>
        <r>
          <rPr>
            <b/>
            <sz val="9"/>
            <color indexed="81"/>
            <rFont val="Tahoma"/>
            <family val="2"/>
          </rPr>
          <t xml:space="preserve"> Si</t>
        </r>
        <r>
          <rPr>
            <sz val="9"/>
            <color indexed="81"/>
            <rFont val="Tahoma"/>
            <family val="2"/>
          </rPr>
          <t>, además 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Ingreso.</t>
        </r>
      </text>
    </comment>
    <comment ref="A334" authorId="0" shapeId="0" xr:uid="{B0649140-12D3-4097-B96C-55FAC48E0DD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el campo </t>
        </r>
        <r>
          <rPr>
            <b/>
            <sz val="9"/>
            <color indexed="81"/>
            <rFont val="Tahoma"/>
            <family val="2"/>
          </rPr>
          <t xml:space="preserve"> Programa de Acompañamiento Psicosocial </t>
        </r>
        <r>
          <rPr>
            <sz val="9"/>
            <color indexed="81"/>
            <rFont val="Tahoma"/>
            <family val="2"/>
          </rPr>
          <t xml:space="preserve">selecionar la opción </t>
        </r>
        <r>
          <rPr>
            <b/>
            <sz val="9"/>
            <color indexed="81"/>
            <rFont val="Tahoma"/>
            <family val="2"/>
          </rPr>
          <t>Si,</t>
        </r>
        <r>
          <rPr>
            <sz val="9"/>
            <color indexed="81"/>
            <rFont val="Tahoma"/>
            <family val="2"/>
          </rPr>
          <t xml:space="preserve"> Además</t>
        </r>
        <r>
          <rPr>
            <b/>
            <sz val="9"/>
            <color indexed="81"/>
            <rFont val="Tahoma"/>
            <family val="2"/>
          </rPr>
          <t xml:space="preserve"> </t>
        </r>
        <r>
          <rPr>
            <sz val="9"/>
            <color indexed="81"/>
            <rFont val="Tahoma"/>
            <family val="2"/>
          </rPr>
          <t>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Egreso</t>
        </r>
        <r>
          <rPr>
            <sz val="9"/>
            <color indexed="81"/>
            <rFont val="Tahoma"/>
            <family val="2"/>
          </rPr>
          <t xml:space="preserve">
</t>
        </r>
      </text>
    </comment>
    <comment ref="AH336" authorId="1" shapeId="0" xr:uid="{15D670B8-09AB-42E2-8EAB-9AD337606616}">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I336" authorId="1" shapeId="0" xr:uid="{C2AFB6F6-E21D-4E1B-842D-393159A6C79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J337" authorId="3" shapeId="0" xr:uid="{EB6039F0-9E81-431B-BE4F-2C863371868F}">
      <text>
        <r>
          <rPr>
            <b/>
            <sz val="9"/>
            <color indexed="81"/>
            <rFont val="Tahoma"/>
            <family val="2"/>
          </rPr>
          <t xml:space="preserve">
Este campo contabilizara los Registro Realizados por Médico + se registre uno o más de un Multiprofesional, ya sea médico o no médico.
</t>
        </r>
        <r>
          <rPr>
            <sz val="9"/>
            <color indexed="81"/>
            <rFont val="Tahoma"/>
            <family val="2"/>
          </rPr>
          <t xml:space="preserve">
</t>
        </r>
      </text>
    </comment>
    <comment ref="AK337" authorId="3" shapeId="0" xr:uid="{93E8EC3F-1D6A-4E00-8A1A-AF16EED12220}">
      <text>
        <r>
          <rPr>
            <b/>
            <sz val="9"/>
            <color indexed="81"/>
            <rFont val="Tahoma"/>
            <family val="2"/>
          </rPr>
          <t xml:space="preserve">
Este campo contabilizara los Registro Realizados por Médico y registros de mutiprofesional sea Médico.
</t>
        </r>
      </text>
    </comment>
    <comment ref="AL337" authorId="3" shapeId="0" xr:uid="{F6CB5DB5-CDA1-4234-B003-BFAA57FC4489}">
      <text>
        <r>
          <rPr>
            <b/>
            <sz val="9"/>
            <color indexed="81"/>
            <rFont val="Tahoma"/>
            <family val="2"/>
          </rPr>
          <t xml:space="preserve">
Este campo contabilizara los Registro en Multriprofesional y sea un profesional no médico.
</t>
        </r>
      </text>
    </comment>
    <comment ref="B339" authorId="9" shapeId="0" xr:uid="{BCF627FA-E483-4655-8D60-815F09A27842}">
      <text>
        <r>
          <rPr>
            <sz val="9"/>
            <color indexed="81"/>
            <rFont val="Tahoma"/>
            <family val="2"/>
          </rPr>
          <t xml:space="preserve">
Este dato aparecerá  luego de que en la atención 
1.- Registrada en Módulo Box - Pacientes Citados  o Registrada en Módulo Atención - Atención Individual. 
 Se registre la Actividad:
</t>
        </r>
        <r>
          <rPr>
            <b/>
            <sz val="9"/>
            <color indexed="81"/>
            <rFont val="Tahoma"/>
            <family val="2"/>
          </rPr>
          <t>Ingreso Integral con Riesgo Leve (G1)</t>
        </r>
        <r>
          <rPr>
            <sz val="9"/>
            <color indexed="81"/>
            <rFont val="Tahoma"/>
            <family val="2"/>
          </rPr>
          <t xml:space="preserve">
</t>
        </r>
      </text>
    </comment>
    <comment ref="AM339" authorId="3" shapeId="0" xr:uid="{647ADACA-256B-46C4-91BB-22DC988D3FEB}">
      <text>
        <r>
          <rPr>
            <sz val="9"/>
            <color indexed="81"/>
            <rFont val="Tahoma"/>
            <family val="2"/>
          </rPr>
          <t xml:space="preserve">
Este dato aparecerá  luego de que en la atención </t>
        </r>
        <r>
          <rPr>
            <b/>
            <sz val="9"/>
            <color indexed="81"/>
            <rFont val="Tahoma"/>
            <family val="2"/>
          </rPr>
          <t xml:space="preserve">
</t>
        </r>
        <r>
          <rPr>
            <sz val="9"/>
            <color indexed="81"/>
            <rFont val="Tahoma"/>
            <family val="2"/>
          </rPr>
          <t xml:space="preserve">
Registrada en Módulo Box - Pacientes Citados  o Registrada en Módulo Atención - Atención Individual. </t>
        </r>
        <r>
          <rPr>
            <b/>
            <sz val="9"/>
            <color indexed="81"/>
            <rFont val="Tahoma"/>
            <family val="2"/>
          </rPr>
          <t xml:space="preserve">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Integral con Riesgo Leve (G1)
+</t>
        </r>
        <r>
          <rPr>
            <sz val="9"/>
            <color indexed="81"/>
            <rFont val="Tahoma"/>
            <family val="2"/>
          </rPr>
          <t xml:space="preserve">
</t>
        </r>
        <r>
          <rPr>
            <b/>
            <sz val="9"/>
            <color indexed="81"/>
            <rFont val="Tahoma"/>
            <family val="2"/>
          </rPr>
          <t>Realizado En Domicilio</t>
        </r>
      </text>
    </comment>
    <comment ref="B340" authorId="9" shapeId="0" xr:uid="{C537AF93-5F87-407C-B1EE-7CD1F49EBA6F}">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Moderado (G2)
</t>
        </r>
      </text>
    </comment>
    <comment ref="AM340" authorId="3" shapeId="0" xr:uid="{0D9C91E8-5480-4CB5-84D7-28A9421094ED}">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Moderado (G2)
+
Realizado En Domicilio</t>
        </r>
      </text>
    </comment>
    <comment ref="B341" authorId="9" shapeId="0" xr:uid="{A0A66F3F-156E-4C02-B1BF-5A5881FD769B}">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Alto (G3)
</t>
        </r>
      </text>
    </comment>
    <comment ref="AM341" authorId="3" shapeId="0" xr:uid="{42C6A7CA-1E29-421B-9260-B932BFC664FD}">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Alto (G3)
+
Realizado En Domicilio</t>
        </r>
      </text>
    </comment>
    <comment ref="B342" authorId="9" shapeId="0" xr:uid="{4DE6131F-43D7-41A2-950E-BFEACB217D59}">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Leve (G1)
</t>
        </r>
      </text>
    </comment>
    <comment ref="AM342" authorId="3" shapeId="0" xr:uid="{64706539-4222-4D77-9769-9FC04E0D71CF}">
      <text>
        <r>
          <rPr>
            <sz val="9"/>
            <color indexed="81"/>
            <rFont val="Tahoma"/>
            <family val="2"/>
          </rPr>
          <t xml:space="preserve">
Este dato aparecerá  luego de que en la atención 
Registrada en Módulo Box - Pacientes Citados  o Registrada en Módulo Atención - Atención Individual. 
 Se registre la</t>
        </r>
        <r>
          <rPr>
            <b/>
            <sz val="9"/>
            <color indexed="81"/>
            <rFont val="Tahoma"/>
            <family val="2"/>
          </rPr>
          <t xml:space="preserve"> Actividad:</t>
        </r>
        <r>
          <rPr>
            <sz val="9"/>
            <color indexed="81"/>
            <rFont val="Tahoma"/>
            <family val="2"/>
          </rPr>
          <t xml:space="preserve">
</t>
        </r>
        <r>
          <rPr>
            <b/>
            <sz val="9"/>
            <color indexed="81"/>
            <rFont val="Tahoma"/>
            <family val="2"/>
          </rPr>
          <t>Plan Cuidado Integral con Riesgo Leve (G1)
+
Realizado En Domicilio</t>
        </r>
      </text>
    </comment>
    <comment ref="B343" authorId="9" shapeId="0" xr:uid="{D0C65E45-F9C1-41C1-BE34-E5B8B730D681}">
      <text>
        <r>
          <rPr>
            <sz val="9"/>
            <color indexed="81"/>
            <rFont val="Tahoma"/>
            <family val="2"/>
          </rPr>
          <t xml:space="preserve">Este dato aparecerá  luego de que en la atención 
1.- Registrada en Módulo Box - Pacientes Citados  o Registrada en Módulo Atención - Atención Individual. 
 Se registre la Actividad:
</t>
        </r>
        <r>
          <rPr>
            <b/>
            <sz val="9"/>
            <color indexed="81"/>
            <rFont val="Tahoma"/>
            <family val="2"/>
          </rPr>
          <t>Plan Cuidado Integral con Riesgo Moderado  (G2)</t>
        </r>
      </text>
    </comment>
    <comment ref="AM343" authorId="3" shapeId="0" xr:uid="{C0FC729D-E4DC-46DD-AB3A-A7AE9CFBFEA4}">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Moderado  (G2)
+
Realizado En Domicilio</t>
        </r>
      </text>
    </comment>
    <comment ref="B344" authorId="9" shapeId="0" xr:uid="{68FE5DB6-CC0A-4995-8388-99CFF5309239}">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Alto (G3)</t>
        </r>
      </text>
    </comment>
    <comment ref="AM344" authorId="3" shapeId="0" xr:uid="{5202A001-3A7D-4EB3-9800-4AB388A76F9F}">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Alto (G3)
+
Realizado En Domicilio</t>
        </r>
      </text>
    </comment>
    <comment ref="B345" authorId="3" shapeId="0" xr:uid="{9298B6A8-9A26-458E-A63F-5B928AE84D09}">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t>
        </r>
        <r>
          <rPr>
            <sz val="9"/>
            <color indexed="81"/>
            <rFont val="Tahoma"/>
            <family val="2"/>
          </rPr>
          <t xml:space="preserve">
</t>
        </r>
      </text>
    </comment>
    <comment ref="AM345" authorId="3" shapeId="0" xr:uid="{1EC955C7-7F8C-40AE-ABB7-EB769B4E00CE}">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
+
Realizado En Domicilio</t>
        </r>
      </text>
    </comment>
    <comment ref="B346" authorId="3" shapeId="0" xr:uid="{3DB2AD72-3130-43DB-8DF1-48F94E4ADBDD}">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t>
        </r>
      </text>
    </comment>
    <comment ref="AM346" authorId="3" shapeId="0" xr:uid="{C5E89512-E6E9-40B5-9478-A989BA91B187}">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
+
Realizado En Domicilio</t>
        </r>
      </text>
    </comment>
    <comment ref="B347" authorId="3" shapeId="0" xr:uid="{D203CAF9-DBB6-48CB-8A3D-6E4783DD78FC}">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t>
        </r>
      </text>
    </comment>
    <comment ref="AM347" authorId="3" shapeId="0" xr:uid="{4BFD59C3-57E7-4C46-BE53-84715CE8F80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
+
Realizado En Domicilio</t>
        </r>
      </text>
    </comment>
    <comment ref="B348" authorId="3" shapeId="0" xr:uid="{EEA95714-EDFA-4E8C-96C3-25B08A2945B1}">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t>
        </r>
      </text>
    </comment>
    <comment ref="AM348" authorId="3" shapeId="0" xr:uid="{780AEAC4-434D-4AC7-8270-E2670995ACD3}">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
+
Realizado En Domicilio</t>
        </r>
      </text>
    </comment>
    <comment ref="A351" authorId="3" shapeId="0" xr:uid="{ABB1B6EC-AE16-46D5-A980-BECE330ECB03}">
      <text>
        <r>
          <rPr>
            <b/>
            <sz val="9"/>
            <color indexed="81"/>
            <rFont val="Tahoma"/>
            <family val="2"/>
          </rPr>
          <t>No Disponible</t>
        </r>
        <r>
          <rPr>
            <sz val="9"/>
            <color indexed="81"/>
            <rFont val="Tahoma"/>
            <family val="2"/>
          </rPr>
          <t xml:space="preserve">
</t>
        </r>
      </text>
    </comment>
    <comment ref="A361" authorId="3" shapeId="0" xr:uid="{E09D4063-619B-463C-8FE8-B7A370B131D3}">
      <text>
        <r>
          <rPr>
            <b/>
            <sz val="9"/>
            <color indexed="81"/>
            <rFont val="Tahoma"/>
            <family val="2"/>
          </rPr>
          <t>No Disponible</t>
        </r>
        <r>
          <rPr>
            <sz val="9"/>
            <color indexed="81"/>
            <rFont val="Tahoma"/>
            <family val="2"/>
          </rPr>
          <t xml:space="preserve">
</t>
        </r>
      </text>
    </comment>
    <comment ref="A367" authorId="3" shapeId="0" xr:uid="{1076B511-61FB-4B67-92DE-D2939FEFA08B}">
      <text>
        <r>
          <rPr>
            <b/>
            <sz val="9"/>
            <color indexed="81"/>
            <rFont val="Tahoma"/>
            <family val="2"/>
          </rPr>
          <t>No Disponible</t>
        </r>
      </text>
    </comment>
    <comment ref="A375" authorId="3" shapeId="0" xr:uid="{5AAAE62A-5C8B-4F90-BCC0-7AC1AC42E1A7}">
      <text>
        <r>
          <rPr>
            <b/>
            <sz val="9"/>
            <color indexed="81"/>
            <rFont val="Tahoma"/>
            <family val="2"/>
          </rPr>
          <t>No Disponible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Nicole Cisternas</author>
    <author>Priscilla Acuña</author>
    <author>Soledad Paredes Bascuñan</author>
    <author>Erik Rojas Basualto</author>
    <author>Ines Kohnenkamp</author>
    <author>Natalia Arancibia</author>
    <author>Carolina Velasquez Ordonez</author>
    <author>Camila Puebla</author>
    <author>Carlos Chavez</author>
    <author>Maria Paz Fernanda Llanten Vasquez</author>
    <author>ffuentes</author>
    <author>Roxana Gallardo</author>
  </authors>
  <commentList>
    <comment ref="AN10" authorId="0" shapeId="0" xr:uid="{AA398B8D-959E-4506-9210-4547DFAE344C}">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0" authorId="1" shapeId="0" xr:uid="{6E154A97-5402-433A-8433-41DD51229A6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10" authorId="1" shapeId="0" xr:uid="{CCCFDE59-1A4C-41AA-8DA2-15AE95D8D5DF}">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10" authorId="0" shapeId="0" xr:uid="{6CAA0979-F92D-4CB7-B0DF-2EF05027C02B}">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2" shapeId="0" xr:uid="{EC304FCA-9E43-40CA-BC82-C02F29474C69}">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S10" authorId="0" shapeId="0" xr:uid="{2E92E138-D645-4B49-B45C-E4927B40E7C4}">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Controles Salud Mental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U11" authorId="3" shapeId="0" xr:uid="{AE113817-F1C2-4FEE-A90F-5389879C5C3C}">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Masculino Trans</t>
        </r>
        <r>
          <rPr>
            <sz val="9"/>
            <color indexed="81"/>
            <rFont val="Tahoma"/>
            <family val="2"/>
          </rPr>
          <t xml:space="preserve">
</t>
        </r>
      </text>
    </comment>
    <comment ref="AV11" authorId="3" shapeId="0" xr:uid="{A6BBEBD7-E2A9-4947-9039-332395AB61FC}">
      <text>
        <r>
          <rPr>
            <sz val="9"/>
            <color indexed="81"/>
            <rFont val="Tahoma"/>
            <family val="2"/>
          </rPr>
          <t xml:space="preserve">Este dato aparecerá, luego que en </t>
        </r>
        <r>
          <rPr>
            <b/>
            <sz val="9"/>
            <color indexed="81"/>
            <rFont val="Tahoma"/>
            <family val="2"/>
          </rPr>
          <t>Modulo Admisio</t>
        </r>
        <r>
          <rPr>
            <sz val="9"/>
            <color indexed="81"/>
            <rFont val="Tahoma"/>
            <family val="2"/>
          </rPr>
          <t xml:space="preserve">n,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Femenino Trans</t>
        </r>
      </text>
    </comment>
    <comment ref="C13" authorId="4" shapeId="0" xr:uid="{04FDE27E-C7CD-49FB-A520-43ADD4A7EFCC}">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3" authorId="3" shapeId="0" xr:uid="{973F5633-EBAB-44E7-9B11-0E5719A6321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Medico/a</t>
        </r>
        <r>
          <rPr>
            <sz val="9"/>
            <color indexed="81"/>
            <rFont val="Tahoma"/>
            <family val="2"/>
          </rPr>
          <t xml:space="preserve"> registre la actividad: 
</t>
        </r>
        <r>
          <rPr>
            <b/>
            <sz val="9"/>
            <color indexed="81"/>
            <rFont val="Tahoma"/>
            <family val="2"/>
          </rPr>
          <t xml:space="preserve">-Controles de Salud Mental - Espacios Amigables/ Adolescente
</t>
        </r>
      </text>
    </comment>
    <comment ref="C14" authorId="4" shapeId="0" xr:uid="{B926B4FE-DF12-49AF-B93D-A1506417B7C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4" authorId="3" shapeId="0" xr:uid="{E55E3548-9589-4365-AA16-A3A2E42EFF35}">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-Controles de Salud Mental - Espacios Amigables/ Adolescente</t>
        </r>
      </text>
    </comment>
    <comment ref="C15" authorId="4" shapeId="0" xr:uid="{9CB8E47D-734C-409B-8412-C517CF41DBFA}">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Modulo Atención/Registro Atención Individual.</t>
        </r>
        <r>
          <rPr>
            <sz val="9"/>
            <color indexed="81"/>
            <rFont val="Tahoma"/>
            <family val="2"/>
          </rPr>
          <t xml:space="preserve"> 
Estamento </t>
        </r>
        <r>
          <rPr>
            <b/>
            <sz val="9"/>
            <color indexed="81"/>
            <rFont val="Tahoma"/>
            <family val="2"/>
          </rPr>
          <t>Enfermera/o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5" authorId="3" shapeId="0" xr:uid="{C603C7FE-5474-4FF8-960F-3844098C415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ENFERMERA/O</t>
        </r>
        <r>
          <rPr>
            <sz val="9"/>
            <color indexed="81"/>
            <rFont val="Tahoma"/>
            <family val="2"/>
          </rPr>
          <t xml:space="preserve"> registre la actividad: 
</t>
        </r>
        <r>
          <rPr>
            <b/>
            <sz val="9"/>
            <color indexed="81"/>
            <rFont val="Tahoma"/>
            <family val="2"/>
          </rPr>
          <t>-Controles de Salud Mental - Espacios Amigables/ Adolescente</t>
        </r>
      </text>
    </comment>
    <comment ref="C16" authorId="4" shapeId="0" xr:uid="{D21A26F3-A4CB-4711-87BE-F88B1C885095}">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Matrona/on</t>
        </r>
        <r>
          <rPr>
            <sz val="9"/>
            <color indexed="81"/>
            <rFont val="Tahoma"/>
            <family val="2"/>
          </rPr>
          <t xml:space="preserve"> registre la actividad: 
</t>
        </r>
        <r>
          <rPr>
            <b/>
            <sz val="9"/>
            <color indexed="81"/>
            <rFont val="Tahoma"/>
            <family val="2"/>
          </rPr>
          <t>- Controles Salud Mental</t>
        </r>
        <r>
          <rPr>
            <sz val="9"/>
            <color indexed="81"/>
            <rFont val="Tahoma"/>
            <family val="2"/>
          </rPr>
          <t xml:space="preserve">
</t>
        </r>
      </text>
    </comment>
    <comment ref="AT16" authorId="3" shapeId="0" xr:uid="{F9E183D5-CD1F-486D-ABB5-2A9A2EE06E9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-Controles de Salud Mental - Espacios Amigables/ Adolescente</t>
        </r>
      </text>
    </comment>
    <comment ref="C17" authorId="4" shapeId="0" xr:uid="{F0C1975D-878A-4984-98B5-8FA3537A353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t>
        </r>
        <r>
          <rPr>
            <sz val="9"/>
            <color indexed="81"/>
            <rFont val="Tahoma"/>
            <family val="2"/>
          </rPr>
          <t>l  registre la actividad: 
-</t>
        </r>
        <r>
          <rPr>
            <b/>
            <sz val="9"/>
            <color indexed="81"/>
            <rFont val="Tahoma"/>
            <family val="2"/>
          </rPr>
          <t xml:space="preserve"> Controles Salud Mental</t>
        </r>
      </text>
    </comment>
    <comment ref="AT17" authorId="3" shapeId="0" xr:uid="{0DC2C617-14B0-4808-A7D1-1798E8DDDE4A}">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Social </t>
        </r>
        <r>
          <rPr>
            <sz val="9"/>
            <color indexed="81"/>
            <rFont val="Tahoma"/>
            <family val="2"/>
          </rPr>
          <t xml:space="preserve"> registre la actividad: 
</t>
        </r>
        <r>
          <rPr>
            <b/>
            <sz val="9"/>
            <color indexed="81"/>
            <rFont val="Tahoma"/>
            <family val="2"/>
          </rPr>
          <t>-Controles de Salud Mental - Espacios Amigables/ Adolescente</t>
        </r>
      </text>
    </comment>
    <comment ref="C18" authorId="4" shapeId="0" xr:uid="{9E5C91DA-2C46-437B-8FCC-78B54AAB9A6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 registren la actividad: 
- </t>
        </r>
        <r>
          <rPr>
            <b/>
            <sz val="9"/>
            <color indexed="81"/>
            <rFont val="Tahoma"/>
            <family val="2"/>
          </rPr>
          <t>Controles Salud Mental</t>
        </r>
        <r>
          <rPr>
            <sz val="9"/>
            <color indexed="81"/>
            <rFont val="Tahoma"/>
            <family val="2"/>
          </rPr>
          <t xml:space="preserve">
</t>
        </r>
      </text>
    </comment>
    <comment ref="AT18" authorId="3" shapeId="0" xr:uid="{85993514-0609-40E0-951E-308C76114D93}">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Otros Profesionales</t>
        </r>
        <r>
          <rPr>
            <sz val="9"/>
            <color indexed="81"/>
            <rFont val="Tahoma"/>
            <family val="2"/>
          </rPr>
          <t xml:space="preserve"> registre la actividad: 
</t>
        </r>
        <r>
          <rPr>
            <b/>
            <sz val="9"/>
            <color indexed="81"/>
            <rFont val="Tahoma"/>
            <family val="2"/>
          </rPr>
          <t>-Controles de Salud Mental - Espacios Amigables/ Adolescente</t>
        </r>
      </text>
    </comment>
    <comment ref="C19" authorId="4" shapeId="0" xr:uid="{FF9D8A32-F4A1-4B8A-ADFE-93F1C7F7C07F}">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Terapeuta Ocupacional</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9" authorId="3" shapeId="0" xr:uid="{048FF66B-F937-401A-A07E-C132BDF1BFC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TERAPEUTA OCUPACIONAL</t>
        </r>
        <r>
          <rPr>
            <sz val="9"/>
            <color indexed="81"/>
            <rFont val="Tahoma"/>
            <family val="2"/>
          </rPr>
          <t xml:space="preserve"> registre la actividad: 
</t>
        </r>
        <r>
          <rPr>
            <b/>
            <sz val="9"/>
            <color indexed="81"/>
            <rFont val="Tahoma"/>
            <family val="2"/>
          </rPr>
          <t>-Controles de Salud Mental - Espacios Amigables/ Adolescente</t>
        </r>
      </text>
    </comment>
    <comment ref="C20" authorId="4" shapeId="0" xr:uid="{B97CDCCA-EF74-4AF9-A530-230A9FDE8B78}">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Controles Salud Mental</t>
        </r>
      </text>
    </comment>
    <comment ref="AT20" authorId="3" shapeId="0" xr:uid="{068819FF-CB40-4A6B-8EFA-E3647F515CA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Tecnico Paramedico</t>
        </r>
        <r>
          <rPr>
            <sz val="9"/>
            <color indexed="81"/>
            <rFont val="Tahoma"/>
            <family val="2"/>
          </rPr>
          <t xml:space="preserve"> registre la actividad: 
</t>
        </r>
        <r>
          <rPr>
            <b/>
            <sz val="9"/>
            <color indexed="81"/>
            <rFont val="Tahoma"/>
            <family val="2"/>
          </rPr>
          <t>-Controles de Salud Mental - Espacios Amigables/ Adolescente</t>
        </r>
      </text>
    </comment>
    <comment ref="C21" authorId="4" shapeId="0" xr:uid="{43B0D923-ED9D-4EAA-A28A-9F024ABC715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Gestor Comunitario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1" authorId="3" shapeId="0" xr:uid="{84EDF07B-3A23-405B-AD05-867EABD8896D}">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GESTOR COMUNITARIO</t>
        </r>
        <r>
          <rPr>
            <sz val="9"/>
            <color indexed="81"/>
            <rFont val="Tahoma"/>
            <family val="2"/>
          </rPr>
          <t xml:space="preserve"> registre la actividad: 
</t>
        </r>
        <r>
          <rPr>
            <b/>
            <sz val="9"/>
            <color indexed="81"/>
            <rFont val="Tahoma"/>
            <family val="2"/>
          </rPr>
          <t>-Controles de Salud Mental - Espacios Amigables/ Adolescente</t>
        </r>
      </text>
    </comment>
    <comment ref="C22" authorId="5" shapeId="0" xr:uid="{3B4B68B3-DA80-4EFB-9922-E1C219C0AB85}">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en Rehabilitacion Alcohol y Drogas</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2" authorId="3" shapeId="0" xr:uid="{32AC26B2-C88B-4122-BC28-180CB270ED5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TÉCNICO REHABILITACIÓN ALCOHOL Y DROGAS </t>
        </r>
        <r>
          <rPr>
            <sz val="9"/>
            <color indexed="81"/>
            <rFont val="Tahoma"/>
            <family val="2"/>
          </rPr>
          <t xml:space="preserve">registre la actividad: 
</t>
        </r>
        <r>
          <rPr>
            <b/>
            <sz val="9"/>
            <color indexed="81"/>
            <rFont val="Tahoma"/>
            <family val="2"/>
          </rPr>
          <t>-Controles de Salud Mental - Espacios Amigables/ Adolescente</t>
        </r>
      </text>
    </comment>
    <comment ref="C24" authorId="6" shapeId="0" xr:uid="{AABCA951-B1FF-4C6D-973F-5A5F7AE92015}">
      <text>
        <r>
          <rPr>
            <sz val="9"/>
            <color indexed="81"/>
            <rFont val="Tahoma"/>
            <family val="2"/>
          </rPr>
          <t>Este dato aparecera cuando en la atención:</t>
        </r>
        <r>
          <rPr>
            <b/>
            <sz val="9"/>
            <color indexed="81"/>
            <rFont val="Tahoma"/>
            <family val="2"/>
          </rPr>
          <t xml:space="preserve">
</t>
        </r>
        <r>
          <rPr>
            <sz val="9"/>
            <color indexed="81"/>
            <rFont val="Tahoma"/>
            <family val="2"/>
          </rPr>
          <t xml:space="preserve">Registrada en </t>
        </r>
        <r>
          <rPr>
            <b/>
            <sz val="9"/>
            <color indexed="81"/>
            <rFont val="Tahoma"/>
            <family val="2"/>
          </rPr>
          <t xml:space="preserve">Módulo Atención / Registro Atención Grupal.
</t>
        </r>
        <r>
          <rPr>
            <sz val="9"/>
            <color indexed="81"/>
            <rFont val="Tahoma"/>
            <family val="2"/>
          </rPr>
          <t xml:space="preserve">
Se registre la actividad </t>
        </r>
        <r>
          <rPr>
            <b/>
            <sz val="9"/>
            <color indexed="81"/>
            <rFont val="Tahoma"/>
            <family val="2"/>
          </rPr>
          <t xml:space="preserve">
Intervención Psicosocial Grupal (Personas)</t>
        </r>
        <r>
          <rPr>
            <sz val="9"/>
            <color indexed="81"/>
            <rFont val="Tahoma"/>
            <family val="2"/>
          </rPr>
          <t xml:space="preserve">
</t>
        </r>
      </text>
    </comment>
    <comment ref="AT24" authorId="3" shapeId="0" xr:uid="{CECC5988-4975-4030-BE0E-7F1EE1A74327}">
      <text>
        <r>
          <rPr>
            <sz val="9"/>
            <color indexed="81"/>
            <rFont val="Tahoma"/>
            <family val="2"/>
          </rPr>
          <t xml:space="preserve">Este dato aparecera cuando en la atención:
</t>
        </r>
        <r>
          <rPr>
            <b/>
            <sz val="9"/>
            <color indexed="81"/>
            <rFont val="Tahoma"/>
            <family val="2"/>
          </rPr>
          <t>Registrada en Módulo Atención / Registro Atención Grupal.</t>
        </r>
        <r>
          <rPr>
            <sz val="9"/>
            <color indexed="81"/>
            <rFont val="Tahoma"/>
            <family val="2"/>
          </rPr>
          <t xml:space="preserve">
Se registre la actividad 
</t>
        </r>
        <r>
          <rPr>
            <b/>
            <sz val="9"/>
            <color indexed="81"/>
            <rFont val="Tahoma"/>
            <family val="2"/>
          </rPr>
          <t>Intervención Psicosocial Grupal (Personas) - Espacios Amigables/ Adolescente</t>
        </r>
        <r>
          <rPr>
            <sz val="9"/>
            <color indexed="81"/>
            <rFont val="Tahoma"/>
            <family val="2"/>
          </rPr>
          <t xml:space="preserve">
</t>
        </r>
      </text>
    </comment>
    <comment ref="C25" authorId="4" shapeId="0" xr:uid="{8DB4F8ED-E27D-4A85-8BEB-0B4C53292005}">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Psicodiagnóstico</t>
        </r>
        <r>
          <rPr>
            <sz val="9"/>
            <color indexed="81"/>
            <rFont val="Tahoma"/>
            <family val="2"/>
          </rPr>
          <t xml:space="preserve">
</t>
        </r>
      </text>
    </comment>
    <comment ref="AT25" authorId="3" shapeId="0" xr:uid="{B686E008-F0F8-49AD-9054-DD54A8ADE539}">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xml:space="preserve">
- Consulta Psicodiagnóstico - Espacios Amigables/ Adolescente</t>
        </r>
      </text>
    </comment>
    <comment ref="C26" authorId="5" shapeId="0" xr:uid="{19E6511E-726A-46E9-B7C5-25645CCF3669}">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Psicoterapia Individual</t>
        </r>
      </text>
    </comment>
    <comment ref="AT26" authorId="3" shapeId="0" xr:uid="{686EC4D7-D7F9-4208-87E2-FF230ECADB68}">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Consulta Psicoterapia Individual - Espacios Amigables/ Adolescente</t>
        </r>
      </text>
    </comment>
    <comment ref="C27" authorId="5" shapeId="0" xr:uid="{8C54A582-EB94-400A-8D64-61D6D9ED52F2}">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 xml:space="preserve">Psiquiatra </t>
        </r>
        <r>
          <rPr>
            <sz val="9"/>
            <color indexed="81"/>
            <rFont val="Tahoma"/>
            <family val="2"/>
          </rPr>
          <t xml:space="preserve">registre la actividad: 
-  </t>
        </r>
        <r>
          <rPr>
            <b/>
            <sz val="9"/>
            <color indexed="81"/>
            <rFont val="Tahoma"/>
            <family val="2"/>
          </rPr>
          <t>Consulta Psicoterapia Individual</t>
        </r>
        <r>
          <rPr>
            <sz val="9"/>
            <color indexed="81"/>
            <rFont val="Tahoma"/>
            <family val="2"/>
          </rPr>
          <t xml:space="preserve">
</t>
        </r>
      </text>
    </comment>
    <comment ref="AT27" authorId="3" shapeId="0" xr:uid="{3893EB88-B056-4ECE-A735-EEE9EA6B00F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Consulta Psicoterapia Individual - - Espacios Amigables/ Adolescente</t>
        </r>
      </text>
    </comment>
    <comment ref="AP29" authorId="3" shapeId="0" xr:uid="{372D1252-EF8A-4EF0-894C-74211FD8D87A}">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29" authorId="3" shapeId="0" xr:uid="{B2C13ED8-386C-4627-8B01-3476CDBA68A5}">
      <text>
        <r>
          <rPr>
            <sz val="9"/>
            <color indexed="81"/>
            <rFont val="Tahoma"/>
            <family val="2"/>
          </rPr>
          <t xml:space="preserve">
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 xml:space="preserve"> "MIGRANTE"</t>
        </r>
        <r>
          <rPr>
            <sz val="9"/>
            <color indexed="81"/>
            <rFont val="Tahoma"/>
            <family val="2"/>
          </rPr>
          <t xml:space="preserve">
</t>
        </r>
      </text>
    </comment>
    <comment ref="AR29" authorId="1" shapeId="0" xr:uid="{6662E4B1-58C4-474A-B206-99114F0E22B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9" authorId="1" shapeId="0" xr:uid="{7C438ED5-CB68-4D43-A335-EB74A9D882D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31" authorId="0" shapeId="0" xr:uid="{BFC992D0-1F45-4378-933C-9395B00695E3}">
      <text>
        <r>
          <rPr>
            <sz val="9"/>
            <color indexed="81"/>
            <rFont val="Tahoma"/>
            <family val="2"/>
          </rPr>
          <t xml:space="preserve">Corresponde al total de consultorias recibidas, desagregadas en: 
</t>
        </r>
        <r>
          <rPr>
            <b/>
            <sz val="9"/>
            <color indexed="81"/>
            <rFont val="Tahoma"/>
            <family val="2"/>
          </rPr>
          <t xml:space="preserve">- Consultorías De Salud Mental Infanto Adolescente (Individual)
- Consultorías De Salud Mental Infanto Adolescente (Grupal)
Y
- Consultorías De Salud Mental Adulto (Individual) 
- Consultorías De Salud Mental Adulto (Grupal) </t>
        </r>
      </text>
    </comment>
    <comment ref="C31" authorId="5" shapeId="0" xr:uid="{A813FD58-9E84-4D2B-8203-7EF9BB0FD11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1" authorId="5" shapeId="0" xr:uid="{2D384CE1-EF5F-43FA-83E0-CCCF05C2827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Adulto (Individual)
ó
</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Registre la actividad.</t>
        </r>
        <r>
          <rPr>
            <b/>
            <sz val="9"/>
            <color indexed="81"/>
            <rFont val="Tahoma"/>
            <family val="2"/>
          </rPr>
          <t xml:space="preserve">
- Consultorías De Salud Mental Adulto (Grupal)</t>
        </r>
        <r>
          <rPr>
            <sz val="9"/>
            <color indexed="81"/>
            <rFont val="Tahoma"/>
            <family val="2"/>
          </rPr>
          <t xml:space="preserve"> 
</t>
        </r>
      </text>
    </comment>
    <comment ref="E31" authorId="2" shapeId="0" xr:uid="{D868A960-1D72-4CD8-9A88-28AF38335288}">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o</t>
        </r>
        <r>
          <rPr>
            <sz val="9"/>
            <color indexed="81"/>
            <rFont val="Tahoma"/>
            <family val="2"/>
          </rPr>
          <t xml:space="preserve">
Registrada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Adulto (Grupal) </t>
        </r>
        <r>
          <rPr>
            <sz val="9"/>
            <color indexed="81"/>
            <rFont val="Tahoma"/>
            <family val="2"/>
          </rPr>
          <t xml:space="preserve">
-- Una actividad generará ene casos revisados, al marcar la celda caso revisado</t>
        </r>
      </text>
    </comment>
    <comment ref="B32" authorId="7" shapeId="0" xr:uid="{DBF68C1F-D3DF-412C-9085-3529C4BB4BDA}">
      <text>
        <r>
          <rPr>
            <sz val="9"/>
            <color indexed="81"/>
            <rFont val="Tahoma"/>
            <family val="2"/>
          </rPr>
          <t xml:space="preserve">Corresponde al total de teleconsultorias recibidas, desagregadas en: 
</t>
        </r>
        <r>
          <rPr>
            <b/>
            <sz val="9"/>
            <color indexed="81"/>
            <rFont val="Tahoma"/>
            <family val="2"/>
          </rPr>
          <t>-Teleconsultorías De Salud Mental Infanto Adolescente (Individual)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 Teleconsultorías De Salud Mental Adulto (Grupal) </t>
        </r>
        <r>
          <rPr>
            <sz val="9"/>
            <color indexed="81"/>
            <rFont val="Tahoma"/>
            <family val="2"/>
          </rPr>
          <t xml:space="preserve">
</t>
        </r>
      </text>
    </comment>
    <comment ref="C32" authorId="7" shapeId="0" xr:uid="{5B361D7E-DC61-440A-A10F-E81255EEB9B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Infanto Adolescente (Individual)</t>
        </r>
        <r>
          <rPr>
            <sz val="9"/>
            <color indexed="81"/>
            <rFont val="Tahoma"/>
            <family val="2"/>
          </rPr>
          <t xml:space="preserve"> 
</t>
        </r>
        <r>
          <rPr>
            <b/>
            <sz val="9"/>
            <color indexed="81"/>
            <rFont val="Tahoma"/>
            <family val="2"/>
          </rPr>
          <t>ó</t>
        </r>
        <r>
          <rPr>
            <sz val="9"/>
            <color indexed="81"/>
            <rFont val="Tahoma"/>
            <family val="2"/>
          </rPr>
          <t xml:space="preserve">
En Módulo </t>
        </r>
        <r>
          <rPr>
            <b/>
            <sz val="9"/>
            <color indexed="81"/>
            <rFont val="Tahoma"/>
            <family val="2"/>
          </rPr>
          <t xml:space="preserve">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sz val="9"/>
            <color indexed="81"/>
            <rFont val="Tahoma"/>
            <family val="2"/>
          </rPr>
          <t xml:space="preserve">
</t>
        </r>
      </text>
    </comment>
    <comment ref="D32" authorId="7" shapeId="0" xr:uid="{C1A83694-A757-4BE8-8D82-9F5E0305AFD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Se registre la actividad.
</t>
        </r>
        <r>
          <rPr>
            <b/>
            <sz val="9"/>
            <color indexed="81"/>
            <rFont val="Tahoma"/>
            <family val="2"/>
          </rPr>
          <t xml:space="preserve">- Teleconsultorías De Salud Mental Adulto (Grupal) </t>
        </r>
        <r>
          <rPr>
            <sz val="9"/>
            <color indexed="81"/>
            <rFont val="Tahoma"/>
            <family val="2"/>
          </rPr>
          <t xml:space="preserve">
</t>
        </r>
      </text>
    </comment>
    <comment ref="E32" authorId="7" shapeId="0" xr:uid="{0BD4684D-D439-4A47-8121-65E06C2A179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 Esto generará 1 caso revisado
o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3" authorId="7" shapeId="0" xr:uid="{8180AD8D-53BD-474D-AE56-620FDBB94E5D}">
      <text>
        <r>
          <rPr>
            <b/>
            <sz val="9"/>
            <color indexed="81"/>
            <rFont val="Tahoma"/>
            <family val="2"/>
          </rPr>
          <t xml:space="preserve">Corresponde al Total de Consultorías y Teleconsultorías realizadas en el establecimiento. </t>
        </r>
        <r>
          <rPr>
            <sz val="9"/>
            <color indexed="81"/>
            <rFont val="Tahoma"/>
            <family val="2"/>
          </rPr>
          <t xml:space="preserve">
</t>
        </r>
      </text>
    </comment>
    <comment ref="H36" authorId="0" shapeId="0" xr:uid="{49F5F737-700D-4B72-A2ED-0108958BA613}">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 xml:space="preserve">"Psiquiatra" 
- Consultorías De Salud Mental Infanto Adolescente (Individual) o Consultorías De Salud Mental  Adulto (Individual) o
- Teleconsultorías De Salud Mental Adulto (Individual) o Teleconsultorías Infanto Adolescente Salud Mental  (Individual)
ó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t>
        </r>
        <r>
          <rPr>
            <sz val="9"/>
            <color indexed="81"/>
            <rFont val="Tahoma"/>
            <family val="2"/>
          </rPr>
          <t>o</t>
        </r>
        <r>
          <rPr>
            <b/>
            <sz val="9"/>
            <color indexed="81"/>
            <rFont val="Tahoma"/>
            <family val="2"/>
          </rPr>
          <t xml:space="preserve"> Consultorías De Salud Mental Adulto (Grupal) o 
-Teleconsultorías De Salud Mental Infanto Adolescente (Grupal) o Teleconsultorías De Salud Mental Adulto (Grupal)
</t>
        </r>
      </text>
    </comment>
    <comment ref="I36" authorId="0" shapeId="0" xr:uid="{8F6DA03E-27CE-407F-ADBA-DC59A6C81D36}">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"Psiquiatra" 
- Consultorías De Salud Mental Infanto Adolescente (Individual) o Consultorías De Salud Mental  Adulto (Individual) ó
- Teleconsultorías De Salud Mental Infanto Adolescente (Individual) o Teleconsultorías De Salud Mental Adulto (Individual)
ó
Registrada en Módulo Atención / Registro Atención Grupal 
Registre la actividad.
-Consultorías De Salud Mental Infanto Adolescente (Grupal) o Consultorías De Salud Mental Infanto Adulto (Grupal) ó
-Teleconsultorías De Salud Mental Infanto Adolescente (Grupal) o Teleconsultorías De Salud Mental Adulto (Grupal)
Además en Item "Profesional o Técnico", sea incorporado 1 estamento.</t>
        </r>
      </text>
    </comment>
    <comment ref="J36" authorId="0" shapeId="0" xr:uid="{72D5C6F2-D40A-40C9-B6B0-C19ECE620D65}">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Registre la actividad por Estamento </t>
        </r>
        <r>
          <rPr>
            <b/>
            <sz val="9"/>
            <color indexed="81"/>
            <rFont val="Tahoma"/>
            <family val="2"/>
          </rPr>
          <t xml:space="preserve">"Medico + </t>
        </r>
        <r>
          <rPr>
            <sz val="9"/>
            <color indexed="81"/>
            <rFont val="Tahoma"/>
            <family val="2"/>
          </rPr>
          <t>Especialidad</t>
        </r>
        <r>
          <rPr>
            <b/>
            <sz val="9"/>
            <color indexed="81"/>
            <rFont val="Tahoma"/>
            <family val="2"/>
          </rPr>
          <t xml:space="preserve"> "Psiquiatra" 
- Consultorías De Salud Mental Infanto Adolescente (Individual) o Consultorías De Salud Mental  Adulto (Individual) o
- Teleconsultorías De Salud Mental Infanto Adolescente (Individual) o Teleconsultorías De Salud Mental Adulto (Individual)
ó
Registrada en Módulo Atención / Registro Atención Grupal 
</t>
        </r>
        <r>
          <rPr>
            <sz val="9"/>
            <color indexed="81"/>
            <rFont val="Tahoma"/>
            <family val="2"/>
          </rPr>
          <t xml:space="preserve">
Registre la actividad.</t>
        </r>
        <r>
          <rPr>
            <b/>
            <sz val="9"/>
            <color indexed="81"/>
            <rFont val="Tahoma"/>
            <family val="2"/>
          </rPr>
          <t xml:space="preserve">
-Consultorías De Salud Mental Infanto Adolescente (Grupal) o Consultorías De Salud Mental Adulto (Grupal) o
-Teleconsultorías De Salud Mental Infanto Adolescente (Grupal) o Teleconsultorías De Salud Mental Adulto (Grupal)
Además en Item "Profesional o Técnico", sean incorporados 2 estamentos.</t>
        </r>
        <r>
          <rPr>
            <sz val="9"/>
            <color indexed="81"/>
            <rFont val="Tahoma"/>
            <family val="2"/>
          </rPr>
          <t xml:space="preserve">
</t>
        </r>
      </text>
    </comment>
    <comment ref="K36" authorId="7" shapeId="0" xr:uid="{26B3951D-140E-4988-8449-F03CF44E2E4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por </t>
        </r>
        <r>
          <rPr>
            <b/>
            <sz val="9"/>
            <color indexed="81"/>
            <rFont val="Tahoma"/>
            <family val="2"/>
          </rPr>
          <t>Estamento "Medico + Especialidad "Psiquiatra"</t>
        </r>
        <r>
          <rPr>
            <sz val="9"/>
            <color indexed="81"/>
            <rFont val="Tahoma"/>
            <family val="2"/>
          </rPr>
          <t xml:space="preserve"> 
-</t>
        </r>
        <r>
          <rPr>
            <b/>
            <sz val="9"/>
            <color indexed="81"/>
            <rFont val="Tahoma"/>
            <family val="2"/>
          </rPr>
          <t xml:space="preserve">Consultorías De Salud Mental Infanto Adolescente (Individual) o Consultorías De Salud Mental  Adulto (Individual) o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o Consultorías De Salud Mental Infanto Adulto (Grupal) o
-Teleconsultorías De Salud Mental Infanto Adolescente (Grupal) o Teleconsultorías De Salud Mental Adulto (Grupal)
</t>
        </r>
        <r>
          <rPr>
            <sz val="9"/>
            <color indexed="81"/>
            <rFont val="Tahoma"/>
            <family val="2"/>
          </rPr>
          <t xml:space="preserve">
</t>
        </r>
        <r>
          <rPr>
            <b/>
            <sz val="9"/>
            <color indexed="81"/>
            <rFont val="Tahoma"/>
            <family val="2"/>
          </rPr>
          <t>Además en Item "Profesional o Técnico", sean incorporados más de 2 estamentos.</t>
        </r>
        <r>
          <rPr>
            <sz val="9"/>
            <color indexed="81"/>
            <rFont val="Tahoma"/>
            <family val="2"/>
          </rPr>
          <t xml:space="preserve">
</t>
        </r>
      </text>
    </comment>
    <comment ref="L36" authorId="0" shapeId="0" xr:uid="{DC8F722D-2F7F-4F5C-BAE1-D5B7E44EE60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t>
        </r>
        <r>
          <rPr>
            <b/>
            <sz val="9"/>
            <color indexed="81"/>
            <rFont val="Tahoma"/>
            <family val="2"/>
          </rPr>
          <t xml:space="preserve">
- Consultorías De Salud Mental Infanto Adolescente (Individual) o Consultorías De Salud Mental  Adulto (Individual) ó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 Consultorías De Salud Mental Infanto Adolescente (Grupal) o Consultorías De Salud Mental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 </t>
        </r>
        <r>
          <rPr>
            <sz val="9"/>
            <color indexed="81"/>
            <rFont val="Tahoma"/>
            <family val="2"/>
          </rPr>
          <t>sea incorporado 1 estamento.</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M36" authorId="0" shapeId="0" xr:uid="{E6433E84-68CD-405D-84AB-8EF73170CDEC}">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
</t>
        </r>
        <r>
          <rPr>
            <b/>
            <sz val="9"/>
            <color indexed="81"/>
            <rFont val="Tahoma"/>
            <family val="2"/>
          </rPr>
          <t>- Consultorías De Salud Mental Infanto Adolescente (Individual) o Consultorías De Salud Mental  Adulto (Individual) ó 
- Teleconsultorías De Salud Mental Infanto Adolescente (Individual) o Teleconsultorías De Salud Mental Adulto (Individual)</t>
        </r>
        <r>
          <rPr>
            <sz val="9"/>
            <color indexed="81"/>
            <rFont val="Tahoma"/>
            <family val="2"/>
          </rPr>
          <t xml:space="preserve">
ó
Registrada en Módulo Atención / Registro Atención Grupal 
Registre la actividad.
</t>
        </r>
        <r>
          <rPr>
            <b/>
            <sz val="9"/>
            <color indexed="81"/>
            <rFont val="Tahoma"/>
            <family val="2"/>
          </rPr>
          <t xml:space="preserve">- Consultorías De Salud Mental Infanto Adolescente (Grupal) o Consultorías De Salud Mental Infanto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t>
        </r>
        <r>
          <rPr>
            <sz val="9"/>
            <color indexed="81"/>
            <rFont val="Tahoma"/>
            <family val="2"/>
          </rPr>
          <t xml:space="preserve"> sean incorporados 2 o más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37" authorId="5" shapeId="0" xr:uid="{7C11F1B6-DBF6-490E-9641-F4496BDB9CD6}">
      <text>
        <r>
          <rPr>
            <sz val="9"/>
            <color indexed="81"/>
            <rFont val="Tahoma"/>
            <family val="2"/>
          </rPr>
          <t xml:space="preserve">Corresponde al total de consultorias recibidas, desagregadas en: 
</t>
        </r>
        <r>
          <rPr>
            <b/>
            <sz val="9"/>
            <color indexed="81"/>
            <rFont val="Tahoma"/>
            <family val="2"/>
          </rPr>
          <t>- Consultorías De Salud Mental Infanto Adolescente (Individual) o
- Consultorías De Salud Mental Infanto Adolescente (Grupal)</t>
        </r>
        <r>
          <rPr>
            <sz val="9"/>
            <color indexed="81"/>
            <rFont val="Tahoma"/>
            <family val="2"/>
          </rPr>
          <t xml:space="preserve">
Y
</t>
        </r>
        <r>
          <rPr>
            <b/>
            <sz val="9"/>
            <color indexed="81"/>
            <rFont val="Tahoma"/>
            <family val="2"/>
          </rPr>
          <t xml:space="preserve">- Consultorías De Salud Mental Adulto (Individual) o
- Consultorías De Salud Mental Adulto (Grupal) </t>
        </r>
        <r>
          <rPr>
            <sz val="9"/>
            <color indexed="81"/>
            <rFont val="Tahoma"/>
            <family val="2"/>
          </rPr>
          <t xml:space="preserve">
</t>
        </r>
        <r>
          <rPr>
            <b/>
            <u/>
            <sz val="9"/>
            <color indexed="81"/>
            <rFont val="Tahoma"/>
            <family val="2"/>
          </rPr>
          <t>Para esta seccion se deberá considerar que profesional que registra tenga identificado una</t>
        </r>
        <r>
          <rPr>
            <u/>
            <sz val="9"/>
            <color indexed="81"/>
            <rFont val="Tahoma"/>
            <family val="2"/>
          </rPr>
          <t xml:space="preserve"> </t>
        </r>
        <r>
          <rPr>
            <b/>
            <u/>
            <sz val="9"/>
            <color indexed="81"/>
            <rFont val="Tahoma"/>
            <family val="2"/>
          </rPr>
          <t>Especialidad</t>
        </r>
      </text>
    </comment>
    <comment ref="C37" authorId="5" shapeId="0" xr:uid="{5C303A18-DB9E-43CA-815B-5E106F3A552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7" authorId="5" shapeId="0" xr:uid="{337C898D-F982-43C8-BB6B-7B308012396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Consultorías De Salud Mental Adulto (Individual)
o</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 xml:space="preserve">
- Consultorías De Salud Mental Adulto (Grupal)</t>
        </r>
        <r>
          <rPr>
            <sz val="9"/>
            <color indexed="81"/>
            <rFont val="Tahoma"/>
            <family val="2"/>
          </rPr>
          <t xml:space="preserve"> 
</t>
        </r>
      </text>
    </comment>
    <comment ref="E37" authorId="2" shapeId="0" xr:uid="{6648ED36-8BD4-48DB-8FFD-DEE1D36AFCF2}">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ó</t>
        </r>
        <r>
          <rPr>
            <sz val="9"/>
            <color indexed="81"/>
            <rFont val="Tahoma"/>
            <family val="2"/>
          </rPr>
          <t xml:space="preserve">
Registrada en Módulo Atención / Registro Atención Grupal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Infanto Adulto (Grupal) </t>
        </r>
        <r>
          <rPr>
            <sz val="9"/>
            <color indexed="81"/>
            <rFont val="Tahoma"/>
            <family val="2"/>
          </rPr>
          <t xml:space="preserve">
-Una actividad generará ene casos revisados, al marcar la celda caso revisado</t>
        </r>
      </text>
    </comment>
    <comment ref="B38" authorId="7" shapeId="0" xr:uid="{309856FF-3E03-42DA-A6DB-D05964B766E6}">
      <text>
        <r>
          <rPr>
            <sz val="9"/>
            <color indexed="81"/>
            <rFont val="Tahoma"/>
            <family val="2"/>
          </rPr>
          <t xml:space="preserve">Corresponde al total de teleconsultorias recibidas, desagregadas en: 
</t>
        </r>
        <r>
          <rPr>
            <b/>
            <sz val="9"/>
            <color indexed="81"/>
            <rFont val="Tahoma"/>
            <family val="2"/>
          </rPr>
          <t xml:space="preserve">
-Teleconsultorías De Salud Mental Infanto Adolescente (Individual) o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o
- Teleconsultorías De Salud Mental Adulto (Grupal) 
</t>
        </r>
        <r>
          <rPr>
            <b/>
            <u/>
            <sz val="9"/>
            <color indexed="81"/>
            <rFont val="Tahoma"/>
            <family val="2"/>
          </rPr>
          <t>Para esta seccion se deberá considerar que profesional que registra tenga identificado una Especialidad</t>
        </r>
      </text>
    </comment>
    <comment ref="C38" authorId="7" shapeId="0" xr:uid="{683DF3CB-E929-4D76-86B4-725869E3602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b/>
            <u/>
            <sz val="9"/>
            <color indexed="81"/>
            <rFont val="Tahoma"/>
            <family val="2"/>
          </rPr>
          <t>Para esta seccion se deberá considerar que profesional que registra tenga identificado una Especialidad</t>
        </r>
        <r>
          <rPr>
            <sz val="9"/>
            <color indexed="81"/>
            <rFont val="Tahoma"/>
            <family val="2"/>
          </rPr>
          <t xml:space="preserve">
</t>
        </r>
      </text>
    </comment>
    <comment ref="D38" authorId="7" shapeId="0" xr:uid="{6C4AD456-89AE-43E0-9AAA-854F1090AB6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o
En Módulo Atención / Registro Atención Grupal se registre la actividad.
</t>
        </r>
        <r>
          <rPr>
            <b/>
            <sz val="9"/>
            <color indexed="81"/>
            <rFont val="Tahoma"/>
            <family val="2"/>
          </rPr>
          <t xml:space="preserve">- Teleconsultorías De Salud Mental Adulto (Grupal) </t>
        </r>
        <r>
          <rPr>
            <sz val="9"/>
            <color indexed="81"/>
            <rFont val="Tahoma"/>
            <family val="2"/>
          </rPr>
          <t xml:space="preserve">
</t>
        </r>
        <r>
          <rPr>
            <b/>
            <sz val="9"/>
            <color indexed="81"/>
            <rFont val="Tahoma"/>
            <family val="2"/>
          </rPr>
          <t xml:space="preserve">
</t>
        </r>
        <r>
          <rPr>
            <b/>
            <u/>
            <sz val="9"/>
            <color indexed="81"/>
            <rFont val="Tahoma"/>
            <family val="2"/>
          </rPr>
          <t>Para esta seccion se deberá considerar que profesional que registra tenga identificado una Especialidad</t>
        </r>
      </text>
    </comment>
    <comment ref="E38" authorId="7" shapeId="0" xr:uid="{9DC26638-280E-4336-8096-F8E3B47662D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-Esto generará 1 caso revisado
ó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9" authorId="7" shapeId="0" xr:uid="{DB49DF1B-EA69-47F8-8EB1-CE3706D7D1DD}">
      <text>
        <r>
          <rPr>
            <b/>
            <sz val="9"/>
            <color indexed="81"/>
            <rFont val="Tahoma"/>
            <family val="2"/>
          </rPr>
          <t>Corresponde al Total de Consultorías y Teleconsultorías realizadas en el establecimiento</t>
        </r>
        <r>
          <rPr>
            <sz val="9"/>
            <color indexed="81"/>
            <rFont val="Tahoma"/>
            <family val="2"/>
          </rPr>
          <t xml:space="preserve">
</t>
        </r>
      </text>
    </comment>
    <comment ref="C43" authorId="4" shapeId="0" xr:uid="{D61B06C4-4540-4E08-8493-A92F504245CF}">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grupal</t>
        </r>
        <r>
          <rPr>
            <sz val="9"/>
            <color indexed="81"/>
            <rFont val="Tahoma"/>
            <family val="2"/>
          </rPr>
          <t xml:space="preserve">
</t>
        </r>
      </text>
    </comment>
    <comment ref="C44" authorId="4" shapeId="0" xr:uid="{2B9716BF-BDE2-4C23-92AF-F12722D27110}">
      <text>
        <r>
          <rPr>
            <sz val="9"/>
            <color indexed="81"/>
            <rFont val="Tahoma"/>
            <family val="2"/>
          </rPr>
          <t xml:space="preserve">Este dato aparecerá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 xml:space="preserve">Psicólogo </t>
        </r>
        <r>
          <rPr>
            <sz val="9"/>
            <color indexed="81"/>
            <rFont val="Tahoma"/>
            <family val="2"/>
          </rPr>
          <t xml:space="preserve">registre la actividad: 
</t>
        </r>
        <r>
          <rPr>
            <b/>
            <sz val="9"/>
            <color indexed="81"/>
            <rFont val="Tahoma"/>
            <family val="2"/>
          </rPr>
          <t>Psicoterapia grupal</t>
        </r>
        <r>
          <rPr>
            <sz val="9"/>
            <color indexed="81"/>
            <rFont val="Tahoma"/>
            <family val="2"/>
          </rPr>
          <t xml:space="preserve">
</t>
        </r>
      </text>
    </comment>
    <comment ref="C45" authorId="4" shapeId="0" xr:uid="{4D11A765-0A93-4C7B-A3BC-CA6C446C5649}">
      <text>
        <r>
          <rPr>
            <sz val="9"/>
            <color indexed="81"/>
            <rFont val="Tahoma"/>
            <family val="2"/>
          </rPr>
          <t>Este dato aparecera cuando en la atención
Registrada en</t>
        </r>
        <r>
          <rPr>
            <b/>
            <sz val="9"/>
            <color indexed="81"/>
            <rFont val="Tahoma"/>
            <family val="2"/>
          </rPr>
          <t xml:space="preserve"> Módulo Atención/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Familiar</t>
        </r>
        <r>
          <rPr>
            <sz val="9"/>
            <color indexed="81"/>
            <rFont val="Tahoma"/>
            <family val="2"/>
          </rPr>
          <t xml:space="preserve">
</t>
        </r>
      </text>
    </comment>
    <comment ref="C46" authorId="4" shapeId="0" xr:uid="{95F7DF23-2574-4984-8B7A-40F9BABE690A}">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 
- Psicoterapia Familiar</t>
        </r>
        <r>
          <rPr>
            <sz val="9"/>
            <color indexed="81"/>
            <rFont val="Tahoma"/>
            <family val="2"/>
          </rPr>
          <t xml:space="preserve">
</t>
        </r>
      </text>
    </comment>
    <comment ref="AN48" authorId="0" shapeId="0" xr:uid="{9AFAF7A8-ED8A-4905-AA1D-6686FE6320AD}">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48" authorId="3" shapeId="0" xr:uid="{00EFAFE1-7619-41FA-B00D-76F055EA264C}">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P48" authorId="3" shapeId="0" xr:uid="{5C98ED5B-2B0B-4A45-A5F7-99494A204FF4}">
      <text>
        <r>
          <rPr>
            <sz val="9"/>
            <color indexed="81"/>
            <rFont val="Tahoma"/>
            <family val="2"/>
          </rPr>
          <t xml:space="preserve">Se contabilizara a los pacientes que tengan en </t>
        </r>
        <r>
          <rPr>
            <b/>
            <sz val="9"/>
            <color indexed="81"/>
            <rFont val="Tahoma"/>
            <family val="2"/>
          </rPr>
          <t xml:space="preserve"> Antecedentes del usuario APS / Pestaña "Identificacion" </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1" authorId="5" shapeId="0" xr:uid="{3F7D84FA-A1B3-42F7-8B26-62B4FB88FA5D}">
      <text>
        <r>
          <rPr>
            <sz val="9"/>
            <color indexed="81"/>
            <rFont val="Tahoma"/>
            <family val="2"/>
          </rPr>
          <t xml:space="preserve">Este dato aparecerá  luego de que en la atención 
 Registrada en el Módulo Box - Pacientes Citados o Registrada en Módulo Atención / Registro Atención Individual. 
Registre la actividad.
- </t>
        </r>
        <r>
          <rPr>
            <b/>
            <sz val="9"/>
            <color indexed="81"/>
            <rFont val="Tahoma"/>
            <family val="2"/>
          </rPr>
          <t>Programa De Rehabilitación Tipo I</t>
        </r>
        <r>
          <rPr>
            <sz val="9"/>
            <color indexed="81"/>
            <rFont val="Tahoma"/>
            <family val="2"/>
          </rPr>
          <t xml:space="preserve">
ó
En Módulo Atención / Registro Atención Grupal 
Registre la actividad.
- </t>
        </r>
        <r>
          <rPr>
            <b/>
            <sz val="9"/>
            <color indexed="81"/>
            <rFont val="Tahoma"/>
            <family val="2"/>
          </rPr>
          <t>Programa De Rehabilitación Tipo I -Grp</t>
        </r>
      </text>
    </comment>
    <comment ref="C52" authorId="5" shapeId="0" xr:uid="{944B07F2-4039-49E1-A676-DA0D2E8E2DA2}">
      <text>
        <r>
          <rPr>
            <sz val="9"/>
            <color indexed="81"/>
            <rFont val="Tahoma"/>
            <family val="2"/>
          </rPr>
          <t xml:space="preserve">Este dato aparecerá  luego de que en la atención 
 Registrada en el Módulo Box - Pacientes Citados o Registrada en Módulo Atención / Registro Atención Individual. 
Registre la actividad.
</t>
        </r>
        <r>
          <rPr>
            <b/>
            <sz val="9"/>
            <color indexed="81"/>
            <rFont val="Tahoma"/>
            <family val="2"/>
          </rPr>
          <t>- Programa De Rehabilitación Tipo II</t>
        </r>
        <r>
          <rPr>
            <sz val="9"/>
            <color indexed="81"/>
            <rFont val="Tahoma"/>
            <family val="2"/>
          </rPr>
          <t xml:space="preserve">
ó
En Módulo Atención / Registro Atención Grupal 
Registre la actividad.
-</t>
        </r>
        <r>
          <rPr>
            <b/>
            <sz val="9"/>
            <color indexed="81"/>
            <rFont val="Tahoma"/>
            <family val="2"/>
          </rPr>
          <t xml:space="preserve"> Programa De Rehabilitación Tipo II -Grp</t>
        </r>
      </text>
    </comment>
    <comment ref="AN54" authorId="3" shapeId="0" xr:uid="{D35B9E12-017C-4C51-BC5B-45E81B7212C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 xml:space="preserve">Pueblo Originario
</t>
        </r>
      </text>
    </comment>
    <comment ref="AO54" authorId="3" shapeId="0" xr:uid="{8C4B1EF7-1A1F-4F0D-B9AC-A58885973C5D}">
      <text>
        <r>
          <rPr>
            <sz val="9"/>
            <color indexed="81"/>
            <rFont val="Tahoma"/>
            <family val="2"/>
          </rPr>
          <t xml:space="preserve">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7" authorId="4" shapeId="0" xr:uid="{297F7849-A5B8-434B-B3DA-F852D8384647}">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t>
        </r>
        <r>
          <rPr>
            <b/>
            <sz val="9"/>
            <color indexed="81"/>
            <rFont val="Tahoma"/>
            <family val="2"/>
          </rPr>
          <t xml:space="preserve"> 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8" authorId="4" shapeId="0" xr:uid="{07018793-940A-4E18-A6A4-7A2A0598D01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 Especialidad </t>
        </r>
        <r>
          <rPr>
            <b/>
            <sz val="9"/>
            <color indexed="81"/>
            <rFont val="Tahoma"/>
            <family val="2"/>
          </rPr>
          <t>Psiquiatra</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9" authorId="4" shapeId="0" xr:uid="{EB01CAD4-7981-44D1-9FE5-FDCBF319A3B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text>
    </comment>
    <comment ref="C60" authorId="4" shapeId="0" xr:uid="{C1408723-D45F-4EE9-B6CE-AD22A3CF0A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1" authorId="4" shapeId="0" xr:uid="{1BD1BC90-86AB-4B72-A3E7-ADD167CD821A}">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2" authorId="4" shapeId="0" xr:uid="{DE324DB1-8C64-4BCB-AE57-300BFDC1BC2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t>
        </r>
        <r>
          <rPr>
            <b/>
            <sz val="9"/>
            <color indexed="81"/>
            <rFont val="Tahoma"/>
            <family val="2"/>
          </rPr>
          <t xml:space="preserve"> Atención / Registro Atención Individual. </t>
        </r>
        <r>
          <rPr>
            <sz val="9"/>
            <color indexed="81"/>
            <rFont val="Tahoma"/>
            <family val="2"/>
          </rPr>
          <t xml:space="preserve">
</t>
        </r>
        <r>
          <rPr>
            <b/>
            <sz val="9"/>
            <color indexed="81"/>
            <rFont val="Tahoma"/>
            <family val="2"/>
          </rPr>
          <t xml:space="preserve">Otros Profesionales </t>
        </r>
        <r>
          <rPr>
            <sz val="9"/>
            <color indexed="81"/>
            <rFont val="Tahoma"/>
            <family val="2"/>
          </rPr>
          <t xml:space="preserve">registren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3" authorId="4" shapeId="0" xr:uid="{E32E2378-1FD4-4F61-B2CE-9C64D02409D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Atención / Registro Atención Individual.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4" authorId="4" shapeId="0" xr:uid="{1F8EC981-686D-4D64-BDC5-2492D8BD920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5" authorId="4" shapeId="0" xr:uid="{1192E526-C0BB-4912-ADE2-ABCE0ED30A3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registre la actividad:  
</t>
        </r>
        <r>
          <rPr>
            <b/>
            <sz val="9"/>
            <color indexed="81"/>
            <rFont val="Tahoma"/>
            <family val="2"/>
          </rPr>
          <t>Evaluación Clínica Para Adolescentes Imputados Con Consumo De Drogas</t>
        </r>
        <r>
          <rPr>
            <sz val="9"/>
            <color indexed="81"/>
            <rFont val="Tahoma"/>
            <family val="2"/>
          </rPr>
          <t xml:space="preserve">
</t>
        </r>
      </text>
    </comment>
    <comment ref="C66" authorId="4" shapeId="0" xr:uid="{F749ADB1-9657-4F49-A49D-A3456DFEA8E7}">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t>
        </r>
        <r>
          <rPr>
            <b/>
            <sz val="9"/>
            <color indexed="81"/>
            <rFont val="Tahoma"/>
            <family val="2"/>
          </rPr>
          <t xml:space="preserve"> 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7" authorId="4" shapeId="0" xr:uid="{80A38A2B-CC60-455D-B6E7-F63000645AD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8" authorId="4" shapeId="0" xr:uid="{86D5A913-6002-4BDC-ACE0-FBCFF4B60559}">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Evaluación Clínica Para Adolescentes Imputados Con Consumo De Drogas
</t>
        </r>
      </text>
    </comment>
    <comment ref="C69" authorId="4" shapeId="0" xr:uid="{FA9BEC57-875E-4268-912D-DAAC96D7B72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0" authorId="4" shapeId="0" xr:uid="{FA8ABCB4-6193-4A76-AE97-D477CA08BFD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1" authorId="4" shapeId="0" xr:uid="{AE1B568D-AC9C-48EA-B13B-7A51DC4F823F}">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2" authorId="4" shapeId="0" xr:uid="{42D14623-AD5A-4F7D-A66E-6017A1FBAEC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Médico/a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3" authorId="4" shapeId="0" xr:uid="{346158FB-4D77-43E0-BD2B-CA3E69799917}">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4" authorId="4" shapeId="0" xr:uid="{034D7559-7693-44EE-B031-9A26770C004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5" authorId="4" shapeId="0" xr:uid="{524ABF77-3F82-48B4-8518-0150EEEAA41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6" authorId="4" shapeId="0" xr:uid="{488515C7-4DE1-4272-B1FB-44305C530E0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7" authorId="4" shapeId="0" xr:uid="{02AB14DC-BA85-4304-9576-83E5149E2F8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Asistente Social</t>
        </r>
        <r>
          <rPr>
            <sz val="9"/>
            <color indexed="81"/>
            <rFont val="Tahoma"/>
            <family val="2"/>
          </rPr>
          <t xml:space="preserve"> registre la actividad:  
</t>
        </r>
        <r>
          <rPr>
            <b/>
            <sz val="9"/>
            <color indexed="81"/>
            <rFont val="Tahoma"/>
            <family val="2"/>
          </rPr>
          <t xml:space="preserve">Atención a agresores derivados de tribunales (ley de violencia intrafamiliar) </t>
        </r>
        <r>
          <rPr>
            <sz val="9"/>
            <color indexed="81"/>
            <rFont val="Tahoma"/>
            <family val="2"/>
          </rPr>
          <t xml:space="preserve">
</t>
        </r>
      </text>
    </comment>
    <comment ref="C78" authorId="4" shapeId="0" xr:uid="{638BB665-4185-4F31-8BCC-01CAF756BF6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t>
        </r>
        <r>
          <rPr>
            <b/>
            <sz val="9"/>
            <color indexed="81"/>
            <rFont val="Tahoma"/>
            <family val="2"/>
          </rPr>
          <t>Otros Profesionales</t>
        </r>
        <r>
          <rPr>
            <sz val="9"/>
            <color indexed="81"/>
            <rFont val="Tahoma"/>
            <family val="2"/>
          </rPr>
          <t xml:space="preserve"> registren la actividad.
</t>
        </r>
        <r>
          <rPr>
            <b/>
            <sz val="9"/>
            <color indexed="81"/>
            <rFont val="Tahoma"/>
            <family val="2"/>
          </rPr>
          <t xml:space="preserve">Atención a agresores derivados de tribunales (ley de violencia intrafamiliar) 
</t>
        </r>
      </text>
    </comment>
    <comment ref="A80" authorId="5" shapeId="0" xr:uid="{FFF9E444-3237-4EA4-AC80-72D13370AB5C}">
      <text>
        <r>
          <rPr>
            <b/>
            <sz val="9"/>
            <color indexed="81"/>
            <rFont val="Tahoma"/>
            <family val="2"/>
          </rPr>
          <t>CONCEPTOS NO CONTABILIZABLES EN RAYEN</t>
        </r>
      </text>
    </comment>
    <comment ref="C87" authorId="8" shapeId="0" xr:uid="{ACC17CAD-1929-4362-A33B-18FAEC30F0C7}">
      <text>
        <r>
          <rPr>
            <sz val="9"/>
            <color indexed="81"/>
            <rFont val="Tahoma"/>
            <family val="2"/>
          </rPr>
          <t xml:space="preserve">
Este dato corresponde al número de Reuniones/Sesiones realizadas y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D87" authorId="8" shapeId="0" xr:uid="{2BBC3FFF-6CE3-4B1A-9246-573061316B84}">
      <text>
        <r>
          <rPr>
            <sz val="9"/>
            <color indexed="81"/>
            <rFont val="Tahoma"/>
            <family val="2"/>
          </rPr>
          <t xml:space="preserve">
Este dato corresponde al número de Instituciones/Organizaciones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B89" authorId="4" shapeId="0" xr:uid="{F338F6EA-D77F-416F-99C5-74BAD882451F}">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t>
        </r>
      </text>
    </comment>
    <comment ref="B90" authorId="4" shapeId="0" xr:uid="{20C5375F-81AC-4CF2-AA8C-630A605BBBC4}">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t>
        </r>
        <r>
          <rPr>
            <sz val="9"/>
            <color indexed="81"/>
            <rFont val="Tahoma"/>
            <family val="2"/>
          </rPr>
          <t xml:space="preserve">
</t>
        </r>
      </text>
    </comment>
    <comment ref="B91" authorId="4" shapeId="0" xr:uid="{1817B666-01B1-4950-8EDF-D556D5B89CCF}">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t>
        </r>
        <r>
          <rPr>
            <sz val="9"/>
            <color indexed="81"/>
            <rFont val="Tahoma"/>
            <family val="2"/>
          </rPr>
          <t xml:space="preserve">
</t>
        </r>
      </text>
    </comment>
    <comment ref="B92" authorId="9" shapeId="0" xr:uid="{F88750FB-DF7D-4D82-8A61-780865077A35}">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Colaboración con Grupo de Autoayuda</t>
        </r>
      </text>
    </comment>
    <comment ref="B93" authorId="5" shapeId="0" xr:uid="{5F6E8063-07ED-450B-A3B3-49F913191AD2}">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t>
        </r>
        <r>
          <rPr>
            <sz val="9"/>
            <color indexed="81"/>
            <rFont val="Tahoma"/>
            <family val="2"/>
          </rPr>
          <t xml:space="preserve">
</t>
        </r>
      </text>
    </comment>
    <comment ref="B94" authorId="5" shapeId="0" xr:uid="{3E097485-8925-4BDE-B9D9-2583E136BCB8}">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t>
        </r>
      </text>
    </comment>
    <comment ref="B95" authorId="5" shapeId="0" xr:uid="{3169586D-0686-4ADC-82F6-1C74859B6F71}">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Reuniones con Organizaciones Comunitarias Acompamiento Psicosocial</t>
        </r>
      </text>
    </comment>
    <comment ref="D99" authorId="4" shapeId="0" xr:uid="{5944CC46-6D7D-44AF-918E-E3A4838236E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Se registre la actividad.
</t>
        </r>
        <r>
          <rPr>
            <b/>
            <sz val="9"/>
            <color indexed="81"/>
            <rFont val="Tahoma"/>
            <family val="2"/>
          </rPr>
          <t>Informes Tribunal de Familia</t>
        </r>
        <r>
          <rPr>
            <sz val="9"/>
            <color indexed="81"/>
            <rFont val="Tahoma"/>
            <family val="2"/>
          </rPr>
          <t xml:space="preserve">
</t>
        </r>
      </text>
    </comment>
    <comment ref="E99" authorId="10" shapeId="0" xr:uid="{5519674E-305F-45E6-934A-FE1C659B6BB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los profesionales que asisten a dicha actividad.</t>
        </r>
      </text>
    </comment>
    <comment ref="F99" authorId="10" shapeId="0" xr:uid="{E29C826E-3879-4D72-90AB-A684D9F0C17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D100" authorId="4" shapeId="0" xr:uid="{0960BDFB-FEE4-4F7F-8574-E483CBF0B36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Tibunales Penales</t>
        </r>
      </text>
    </comment>
    <comment ref="E100" authorId="10" shapeId="0" xr:uid="{474EA30A-7CB6-4020-A07C-16F6A43E7E69}">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ó Registrada en</t>
        </r>
        <r>
          <rPr>
            <b/>
            <sz val="9"/>
            <color indexed="81"/>
            <rFont val="Tahoma"/>
            <family val="2"/>
          </rPr>
          <t xml:space="preserve"> Módulo Atención / Registro Atención Individual. 
</t>
        </r>
        <r>
          <rPr>
            <sz val="9"/>
            <color indexed="81"/>
            <rFont val="Tahoma"/>
            <family val="2"/>
          </rPr>
          <t>Se registre la actividad</t>
        </r>
        <r>
          <rPr>
            <b/>
            <sz val="9"/>
            <color indexed="81"/>
            <rFont val="Tahoma"/>
            <family val="2"/>
          </rPr>
          <t xml:space="preserve">
Asistencia a Tribunales Penales
</t>
        </r>
        <r>
          <rPr>
            <sz val="9"/>
            <color indexed="81"/>
            <rFont val="Tahoma"/>
            <family val="2"/>
          </rPr>
          <t>y agregar en la pestaña</t>
        </r>
        <r>
          <rPr>
            <b/>
            <sz val="9"/>
            <color indexed="81"/>
            <rFont val="Tahoma"/>
            <family val="2"/>
          </rPr>
          <t xml:space="preserve"> Diagnóstico, </t>
        </r>
        <r>
          <rPr>
            <sz val="9"/>
            <color indexed="81"/>
            <rFont val="Tahoma"/>
            <family val="2"/>
          </rPr>
          <t xml:space="preserve">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0" authorId="10" shapeId="0" xr:uid="{3BD7AD41-F1CD-49D9-866E-CA61F7E222B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t>
        </r>
        <r>
          <rPr>
            <sz val="9"/>
            <color indexed="81"/>
            <rFont val="Tahoma"/>
            <family val="2"/>
          </rPr>
          <t xml:space="preserve">Individual. 
Se registre la actividad
</t>
        </r>
        <r>
          <rPr>
            <b/>
            <sz val="9"/>
            <color indexed="81"/>
            <rFont val="Tahoma"/>
            <family val="2"/>
          </rPr>
          <t xml:space="preserve">Asistencia a Tribunales Penales
</t>
        </r>
        <r>
          <rPr>
            <sz val="9"/>
            <color indexed="81"/>
            <rFont val="Tahoma"/>
            <family val="2"/>
          </rPr>
          <t xml:space="preserve">
</t>
        </r>
      </text>
    </comment>
    <comment ref="D101" authorId="4" shapeId="0" xr:uid="{323EB6EF-E616-475A-919A-3DE7AB50DFAF}">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Civiles</t>
        </r>
      </text>
    </comment>
    <comment ref="E101" authorId="10" shapeId="0" xr:uid="{3231CE1A-39CC-4BFB-B0A3-82B0A99D8A5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Civiles</t>
        </r>
        <r>
          <rPr>
            <sz val="9"/>
            <color indexed="81"/>
            <rFont val="Tahoma"/>
            <family val="2"/>
          </rPr>
          <t xml:space="preserve">
y agregar en la pestaña Diagnóstico, en el campo </t>
        </r>
        <r>
          <rPr>
            <b/>
            <sz val="9"/>
            <color indexed="81"/>
            <rFont val="Tahoma"/>
            <family val="2"/>
          </rPr>
          <t>"Profesional o Técnico"</t>
        </r>
        <r>
          <rPr>
            <sz val="9"/>
            <color indexed="81"/>
            <rFont val="Tahoma"/>
            <family val="2"/>
          </rPr>
          <t xml:space="preserve"> los profesionales que asisten a dicha actividad.
</t>
        </r>
      </text>
    </comment>
    <comment ref="F101" authorId="10" shapeId="0" xr:uid="{89304257-19DA-4146-8A1C-5382F55250C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Civiles </t>
        </r>
        <r>
          <rPr>
            <sz val="9"/>
            <color indexed="81"/>
            <rFont val="Tahoma"/>
            <family val="2"/>
          </rPr>
          <t xml:space="preserve">
</t>
        </r>
      </text>
    </comment>
    <comment ref="D102" authorId="4" shapeId="0" xr:uid="{F0E322BE-5BB0-4647-8383-E511E21403CB}">
      <text>
        <r>
          <rPr>
            <sz val="9"/>
            <color indexed="81"/>
            <rFont val="Tahoma"/>
            <family val="2"/>
          </rPr>
          <t xml:space="preserve">Este dato aparecerá  luego de que en la atención 
Registrada en el </t>
        </r>
        <r>
          <rPr>
            <b/>
            <sz val="9"/>
            <color indexed="81"/>
            <rFont val="Tahoma"/>
            <family val="2"/>
          </rPr>
          <t xml:space="preserve">Módulo Box - Pacientes Citadas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Policia Local</t>
        </r>
        <r>
          <rPr>
            <sz val="9"/>
            <color indexed="81"/>
            <rFont val="Tahoma"/>
            <family val="2"/>
          </rPr>
          <t xml:space="preserve">
</t>
        </r>
      </text>
    </comment>
    <comment ref="E102" authorId="10" shapeId="0" xr:uid="{FB7515EC-C62C-4AAB-8E9A-D24153A1E60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2" authorId="10" shapeId="0" xr:uid="{D5611674-39AB-448B-9C6A-263053817D1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t>
        </r>
      </text>
    </comment>
    <comment ref="D103" authorId="4" shapeId="0" xr:uid="{4E464784-EA58-4BEA-BDD2-7CE281A85FC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Laborales</t>
        </r>
        <r>
          <rPr>
            <sz val="9"/>
            <color indexed="81"/>
            <rFont val="Tahoma"/>
            <family val="2"/>
          </rPr>
          <t xml:space="preserve">
</t>
        </r>
      </text>
    </comment>
    <comment ref="E103" authorId="10" shapeId="0" xr:uid="{DC81F055-F1BB-4E34-995B-3C8084809D3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3" authorId="10" shapeId="0" xr:uid="{54ECC5DD-2D91-4A4F-81AB-634CFB9D454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t>
        </r>
      </text>
    </comment>
    <comment ref="O106" authorId="3" shapeId="0" xr:uid="{05FB7231-09B6-4AA7-89E3-2278745E5C9D}">
      <text>
        <r>
          <rPr>
            <sz val="9"/>
            <color indexed="81"/>
            <rFont val="Tahoma"/>
            <family val="2"/>
          </rPr>
          <t xml:space="preserve">Este dato aparecerá, luego que en </t>
        </r>
        <r>
          <rPr>
            <b/>
            <sz val="9"/>
            <color indexed="81"/>
            <rFont val="Tahoma"/>
            <family val="2"/>
          </rPr>
          <t xml:space="preserve">Modulo Admision, </t>
        </r>
        <r>
          <rPr>
            <sz val="9"/>
            <color indexed="81"/>
            <rFont val="Tahoma"/>
            <family val="2"/>
          </rPr>
          <t>el paciente indique un</t>
        </r>
        <r>
          <rPr>
            <b/>
            <sz val="9"/>
            <color indexed="81"/>
            <rFont val="Tahoma"/>
            <family val="2"/>
          </rPr>
          <t xml:space="preserve"> Pueblo Originario</t>
        </r>
      </text>
    </comment>
    <comment ref="P106" authorId="3" shapeId="0" xr:uid="{4F4CDC07-D1B2-4EC2-B40B-306B4A8429B1}">
      <text>
        <r>
          <rPr>
            <sz val="9"/>
            <color indexed="81"/>
            <rFont val="Tahoma"/>
            <family val="2"/>
          </rPr>
          <t xml:space="preserve">Se contabilizara a los pacientes que tengan en  </t>
        </r>
        <r>
          <rPr>
            <b/>
            <sz val="9"/>
            <color indexed="81"/>
            <rFont val="Tahoma"/>
            <family val="2"/>
          </rPr>
          <t xml:space="preserve">Antecedentes del usuario APS / Pestaña "Identificacion" </t>
        </r>
        <r>
          <rPr>
            <sz val="9"/>
            <color indexed="81"/>
            <rFont val="Tahoma"/>
            <family val="2"/>
          </rPr>
          <t xml:space="preserve"> Item  Alertas Adm.</t>
        </r>
        <r>
          <rPr>
            <b/>
            <sz val="9"/>
            <color indexed="81"/>
            <rFont val="Tahoma"/>
            <family val="2"/>
          </rPr>
          <t xml:space="preserve">  "MIGRANTE"</t>
        </r>
      </text>
    </comment>
    <comment ref="A109" authorId="5" shapeId="0" xr:uid="{3EA0BB68-7233-4EF7-8CB1-88ECDBBFD59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t>
        </r>
        <r>
          <rPr>
            <b/>
            <sz val="9"/>
            <color indexed="81"/>
            <rFont val="Tahoma"/>
            <family val="2"/>
          </rPr>
          <t xml:space="preserve">
</t>
        </r>
        <r>
          <rPr>
            <sz val="9"/>
            <color indexed="81"/>
            <rFont val="Tahoma"/>
            <family val="2"/>
          </rPr>
          <t>Se registre la actividad.</t>
        </r>
        <r>
          <rPr>
            <b/>
            <sz val="9"/>
            <color indexed="81"/>
            <rFont val="Tahoma"/>
            <family val="2"/>
          </rPr>
          <t xml:space="preserve">
Planes y Evaluaciones-Plan de Acompañamiento Elaborados</t>
        </r>
        <r>
          <rPr>
            <sz val="9"/>
            <color indexed="81"/>
            <rFont val="Tahoma"/>
            <family val="2"/>
          </rPr>
          <t xml:space="preserve">
</t>
        </r>
      </text>
    </comment>
    <comment ref="A110" authorId="3" shapeId="0" xr:uid="{9CB67391-9C01-4D69-88F0-8346A3046E5C}">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
</t>
        </r>
        <r>
          <rPr>
            <b/>
            <sz val="9"/>
            <color indexed="81"/>
            <rFont val="Tahoma"/>
            <family val="2"/>
          </rPr>
          <t>Planes y Evaluaciones- Plan de Acompañamiento con mejoría al Egreso del Programa</t>
        </r>
      </text>
    </comment>
    <comment ref="A111" authorId="5" shapeId="0" xr:uid="{F6EE8ACF-BABE-42D7-B385-7436E2D0A7F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Se registre la actividad.</t>
        </r>
        <r>
          <rPr>
            <b/>
            <sz val="9"/>
            <color indexed="81"/>
            <rFont val="Tahoma"/>
            <family val="2"/>
          </rPr>
          <t xml:space="preserve">
Planes y Evaluaciones- Evaluación Participativa Realizadas al Egreso del Programa</t>
        </r>
      </text>
    </comment>
    <comment ref="E113" authorId="0" shapeId="0" xr:uid="{F55F42E3-316A-4210-9831-3E53FE266B46}">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t>
        </r>
        <r>
          <rPr>
            <b/>
            <sz val="9"/>
            <color indexed="81"/>
            <rFont val="Tahoma"/>
            <family val="2"/>
          </rPr>
          <t>Estado</t>
        </r>
        <r>
          <rPr>
            <sz val="9"/>
            <color indexed="81"/>
            <rFont val="Tahoma"/>
            <family val="2"/>
          </rPr>
          <t xml:space="preserve"> el valor </t>
        </r>
        <r>
          <rPr>
            <b/>
            <sz val="9"/>
            <color indexed="81"/>
            <rFont val="Tahoma"/>
            <family val="2"/>
          </rPr>
          <t>"Confirmado"</t>
        </r>
        <r>
          <rPr>
            <sz val="9"/>
            <color indexed="81"/>
            <rFont val="Tahoma"/>
            <family val="2"/>
          </rPr>
          <t xml:space="preserve">
</t>
        </r>
      </text>
    </comment>
    <comment ref="B114" authorId="0" shapeId="0" xr:uid="{CB02509D-2A40-4950-B62F-BD84CB22D5CD}">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t>
        </r>
      </text>
    </comment>
    <comment ref="C114" authorId="0" shapeId="0" xr:uid="{FAE82FB2-04CB-4071-A3CD-F5CAB4EADD11}">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t>
        </r>
        <r>
          <rPr>
            <b/>
            <sz val="9"/>
            <color indexed="81"/>
            <rFont val="Tahoma"/>
            <family val="2"/>
          </rPr>
          <t xml:space="preserve"> "Profesional o Tecnico"</t>
        </r>
        <r>
          <rPr>
            <sz val="9"/>
            <color indexed="81"/>
            <rFont val="Tahoma"/>
            <family val="2"/>
          </rPr>
          <t xml:space="preserve">, sea incorporado </t>
        </r>
        <r>
          <rPr>
            <b/>
            <sz val="9"/>
            <color indexed="81"/>
            <rFont val="Tahoma"/>
            <family val="2"/>
          </rPr>
          <t>un estamento.</t>
        </r>
        <r>
          <rPr>
            <sz val="9"/>
            <color indexed="81"/>
            <rFont val="Tahoma"/>
            <family val="2"/>
          </rPr>
          <t xml:space="preserve">
</t>
        </r>
      </text>
    </comment>
    <comment ref="D114" authorId="0" shapeId="0" xr:uid="{28E00AE0-5277-4E46-BC69-5C0CE0042939}">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 </t>
        </r>
        <r>
          <rPr>
            <b/>
            <sz val="9"/>
            <color indexed="81"/>
            <rFont val="Tahoma"/>
            <family val="2"/>
          </rPr>
          <t>"Profesional o Tecnico"</t>
        </r>
        <r>
          <rPr>
            <sz val="9"/>
            <color indexed="81"/>
            <rFont val="Tahoma"/>
            <family val="2"/>
          </rPr>
          <t xml:space="preserve">, sea incorporado </t>
        </r>
        <r>
          <rPr>
            <b/>
            <sz val="9"/>
            <color indexed="81"/>
            <rFont val="Tahoma"/>
            <family val="2"/>
          </rPr>
          <t>2 estamentos</t>
        </r>
        <r>
          <rPr>
            <sz val="9"/>
            <color indexed="81"/>
            <rFont val="Tahoma"/>
            <family val="2"/>
          </rPr>
          <t xml:space="preserve">
</t>
        </r>
      </text>
    </comment>
    <comment ref="A115" authorId="0" shapeId="0" xr:uid="{646D1DB9-DBA6-4705-96D9-DDDBA94C801D}">
      <text>
        <r>
          <rPr>
            <sz val="9"/>
            <color indexed="81"/>
            <rFont val="Tahoma"/>
            <family val="2"/>
          </rPr>
          <t xml:space="preserve">Total de número de evluaciones diagnosticas realizadas, N° de profesionales  y N° de confirmaciones diagnosticas
</t>
        </r>
      </text>
    </comment>
    <comment ref="E118" authorId="0" shapeId="0" xr:uid="{6C0CA659-A8DC-43BF-94CA-52D1DB993BE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"Aumento" </t>
        </r>
      </text>
    </comment>
    <comment ref="G118" authorId="0" shapeId="0" xr:uid="{522D3A47-480F-477D-ACF4-043F4EF7543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"Mantención" </t>
        </r>
      </text>
    </comment>
    <comment ref="I118" authorId="0" shapeId="0" xr:uid="{A0FF4E55-81D6-4A0A-AB2D-5A977333E821}">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"Disminuye" </t>
        </r>
      </text>
    </comment>
    <comment ref="A120" authorId="0" shapeId="0" xr:uid="{2049B3AF-F416-4B29-A5EF-81ECC01CE88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 xml:space="preserve">"Escala de Deterioro Global (GDS) de Reisberg”, </t>
        </r>
        <r>
          <rPr>
            <sz val="9"/>
            <color indexed="81"/>
            <rFont val="Tahoma"/>
            <family val="2"/>
          </rPr>
          <t xml:space="preserve">en campo </t>
        </r>
        <r>
          <rPr>
            <b/>
            <sz val="9"/>
            <color indexed="81"/>
            <rFont val="Tahoma"/>
            <family val="2"/>
          </rPr>
          <t xml:space="preserve">"Deterioro Global de la persona con demencia actual" </t>
        </r>
        <r>
          <rPr>
            <sz val="9"/>
            <color indexed="81"/>
            <rFont val="Tahoma"/>
            <family val="2"/>
          </rPr>
          <t xml:space="preserve">tenga el valor </t>
        </r>
        <r>
          <rPr>
            <b/>
            <sz val="9"/>
            <color indexed="81"/>
            <rFont val="Tahoma"/>
            <family val="2"/>
          </rPr>
          <t>"Aumento"</t>
        </r>
        <r>
          <rPr>
            <sz val="9"/>
            <color indexed="81"/>
            <rFont val="Tahoma"/>
            <family val="2"/>
          </rPr>
          <t xml:space="preserve"> o </t>
        </r>
        <r>
          <rPr>
            <b/>
            <sz val="9"/>
            <color indexed="81"/>
            <rFont val="Tahoma"/>
            <family val="2"/>
          </rPr>
          <t>"Mantención"</t>
        </r>
        <r>
          <rPr>
            <sz val="9"/>
            <color indexed="81"/>
            <rFont val="Tahoma"/>
            <family val="2"/>
          </rPr>
          <t xml:space="preserve"> o </t>
        </r>
        <r>
          <rPr>
            <b/>
            <sz val="9"/>
            <color indexed="81"/>
            <rFont val="Tahoma"/>
            <family val="2"/>
          </rPr>
          <t xml:space="preserve">"Disminuye" </t>
        </r>
        <r>
          <rPr>
            <sz val="9"/>
            <color indexed="81"/>
            <rFont val="Tahoma"/>
            <family val="2"/>
          </rPr>
          <t xml:space="preserve">
</t>
        </r>
      </text>
    </comment>
    <comment ref="A121" authorId="0" shapeId="0" xr:uid="{B3C427C7-0691-4B56-BA9D-ED3662743340}">
      <text>
        <r>
          <rPr>
            <b/>
            <sz val="9"/>
            <color indexed="81"/>
            <rFont val="Tahoma"/>
            <family val="2"/>
          </rPr>
          <t>No disponible.</t>
        </r>
        <r>
          <rPr>
            <sz val="9"/>
            <color indexed="81"/>
            <rFont val="Tahoma"/>
            <family val="2"/>
          </rPr>
          <t xml:space="preserve">
</t>
        </r>
      </text>
    </comment>
    <comment ref="A122" authorId="0" shapeId="0" xr:uid="{7114ACE2-02D0-45DA-8725-287FF1E93603}">
      <text>
        <r>
          <rPr>
            <b/>
            <sz val="9"/>
            <color indexed="81"/>
            <rFont val="Tahoma"/>
            <family val="2"/>
          </rPr>
          <t xml:space="preserve">No disponible </t>
        </r>
        <r>
          <rPr>
            <sz val="9"/>
            <color indexed="81"/>
            <rFont val="Tahoma"/>
            <family val="2"/>
          </rPr>
          <t xml:space="preserve">
</t>
        </r>
      </text>
    </comment>
    <comment ref="E125" authorId="11" shapeId="0" xr:uid="{73DA0383-A51C-4241-9D9B-69AC00407ABF}">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Biopsicosocial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F125" authorId="11" shapeId="0" xr:uid="{B13487A7-BAF1-44CE-B0EE-BFF3B83E1655}">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G125" authorId="11" shapeId="0" xr:uid="{1C15812E-2606-4551-A02B-EC6E6DD1267C}">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APS</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H125" authorId="11" shapeId="0" xr:uid="{8B1CCE76-B826-4298-80C4-1982767730CA}">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Nivel Secundario</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I125" authorId="11" shapeId="0" xr:uid="{1496B090-EF94-4E69-9867-562922EA2A9D}">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t>
        </r>
        <r>
          <rPr>
            <b/>
            <sz val="9"/>
            <color indexed="81"/>
            <rFont val="Tahoma"/>
            <family val="2"/>
          </rPr>
          <t xml:space="preserve"> No</t>
        </r>
        <r>
          <rPr>
            <sz val="9"/>
            <color indexed="81"/>
            <rFont val="Tahoma"/>
            <family val="2"/>
          </rPr>
          <t xml:space="preserve"> </t>
        </r>
        <r>
          <rPr>
            <b/>
            <sz val="9"/>
            <color indexed="81"/>
            <rFont val="Tahoma"/>
            <family val="2"/>
          </rPr>
          <t xml:space="preserve">Requiere Tratamiento </t>
        </r>
        <r>
          <rPr>
            <sz val="9"/>
            <color indexed="81"/>
            <rFont val="Tahoma"/>
            <family val="2"/>
          </rPr>
          <t>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AN128" authorId="0" shapeId="0" xr:uid="{89F8EBB4-D35E-48ED-9EF3-00A98A0BC5BD}">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28" authorId="1" shapeId="0" xr:uid="{613BF706-052D-4DD8-9EBE-611861C15AAA}">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128" authorId="1" shapeId="0" xr:uid="{71CB4710-A0D8-4D8F-8F39-54795CA7DEFC}">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128" authorId="0" shapeId="0" xr:uid="{B3025B92-F407-4B51-B969-BD504F7FD56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28" authorId="2" shapeId="0" xr:uid="{1CEB68C7-1036-4F5B-BA5C-05A3836BBC35}">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1" authorId="0" shapeId="0" xr:uid="{31473434-7C1F-4419-B478-851AD4B56E5C}">
      <text>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estas deben ser citadas desde el modulo</t>
        </r>
        <r>
          <rPr>
            <b/>
            <sz val="9"/>
            <color indexed="81"/>
            <rFont val="Tahoma"/>
            <family val="2"/>
          </rPr>
          <t xml:space="preserve"> "Recepcion Derivacion SOME"</t>
        </r>
        <r>
          <rPr>
            <sz val="9"/>
            <color indexed="81"/>
            <rFont val="Tahoma"/>
            <family val="2"/>
          </rPr>
          <t xml:space="preserve">
Además, la atencion debe tener registrada la actividad:
- </t>
        </r>
        <r>
          <rPr>
            <b/>
            <sz val="9"/>
            <color indexed="81"/>
            <rFont val="Tahoma"/>
            <family val="2"/>
          </rPr>
          <t xml:space="preserve">Consulta nueva salud mental - Ingreso
</t>
        </r>
        <r>
          <rPr>
            <b/>
            <u/>
            <sz val="9"/>
            <color indexed="81"/>
            <rFont val="Tahoma"/>
            <family val="2"/>
          </rPr>
          <t>Para esta seccion se deberá considerar que usuario que registra tenga identificado una Especialidad</t>
        </r>
        <r>
          <rPr>
            <b/>
            <sz val="9"/>
            <color indexed="81"/>
            <rFont val="Tahoma"/>
            <family val="2"/>
          </rPr>
          <t xml:space="preserve">
</t>
        </r>
        <r>
          <rPr>
            <sz val="9"/>
            <color indexed="81"/>
            <rFont val="Tahoma"/>
            <family val="2"/>
          </rPr>
          <t xml:space="preserve">
</t>
        </r>
      </text>
    </comment>
    <comment ref="B132" authorId="0" shapeId="0" xr:uid="{7E98930C-E4D7-44BE-84C7-F7BA3FE4B186}">
      <text>
        <r>
          <rPr>
            <b/>
            <sz val="9"/>
            <color indexed="81"/>
            <rFont val="Tahoma"/>
            <family val="2"/>
          </rPr>
          <t xml:space="preserve">
</t>
        </r>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éstas deben ser citadas desde el modulo </t>
        </r>
        <r>
          <rPr>
            <b/>
            <sz val="9"/>
            <color indexed="81"/>
            <rFont val="Tahoma"/>
            <family val="2"/>
          </rPr>
          <t xml:space="preserve">"Recepcion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 xml:space="preserve">En el Item </t>
        </r>
        <r>
          <rPr>
            <b/>
            <sz val="9"/>
            <color indexed="81"/>
            <rFont val="Tahoma"/>
            <family val="2"/>
          </rPr>
          <t>"Profesional o Técnico"</t>
        </r>
        <r>
          <rPr>
            <sz val="9"/>
            <color indexed="81"/>
            <rFont val="Tahoma"/>
            <family val="2"/>
          </rPr>
          <t xml:space="preserve">, sea incorporado un estamento.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3" authorId="0" shapeId="0" xr:uid="{38D25FC4-7BE6-4F8F-B4F0-FEB26B9B5D11}">
      <text>
        <r>
          <rPr>
            <b/>
            <sz val="9"/>
            <color indexed="81"/>
            <rFont val="Tahoma"/>
            <family val="2"/>
          </rPr>
          <t xml:space="preserve">
</t>
        </r>
        <r>
          <rPr>
            <sz val="9"/>
            <color indexed="81"/>
            <rFont val="Tahoma"/>
            <family val="2"/>
          </rPr>
          <t>Se contabilizaran las atenciones</t>
        </r>
        <r>
          <rPr>
            <b/>
            <sz val="9"/>
            <color indexed="81"/>
            <rFont val="Tahoma"/>
            <family val="2"/>
          </rPr>
          <t xml:space="preserve"> completadas </t>
        </r>
        <r>
          <rPr>
            <sz val="9"/>
            <color indexed="81"/>
            <rFont val="Tahoma"/>
            <family val="2"/>
          </rPr>
          <t>originadas por una SIC desde APS, éstas deben ser citadas desde el modulo</t>
        </r>
        <r>
          <rPr>
            <b/>
            <sz val="9"/>
            <color indexed="81"/>
            <rFont val="Tahoma"/>
            <family val="2"/>
          </rPr>
          <t xml:space="preserve"> "Recepcion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En el Item</t>
        </r>
        <r>
          <rPr>
            <b/>
            <sz val="9"/>
            <color indexed="81"/>
            <rFont val="Tahoma"/>
            <family val="2"/>
          </rPr>
          <t xml:space="preserve"> "Profesional o Técnico",</t>
        </r>
        <r>
          <rPr>
            <sz val="9"/>
            <color indexed="81"/>
            <rFont val="Tahoma"/>
            <family val="2"/>
          </rPr>
          <t xml:space="preserve"> sea incorporado 2 o mas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6" authorId="3" shapeId="0" xr:uid="{866DE635-3758-4E7D-9D68-973B2A815ACC}">
      <text>
        <r>
          <rPr>
            <b/>
            <sz val="9"/>
            <color indexed="81"/>
            <rFont val="Tahoma"/>
            <family val="2"/>
          </rPr>
          <t xml:space="preserve">Definiciones conceptuales:
</t>
        </r>
        <r>
          <rPr>
            <sz val="9"/>
            <color indexed="81"/>
            <rFont val="Tahoma"/>
            <family val="2"/>
          </rPr>
          <t>En esta sección se registra la actividad que se realiza para reincorporar a los pacientes que han permanecido inasistentes en el Programa de Salud Mental.</t>
        </r>
        <r>
          <rPr>
            <b/>
            <sz val="9"/>
            <color indexed="81"/>
            <rFont val="Tahoma"/>
            <family val="2"/>
          </rPr>
          <t xml:space="preserve">
Definicion Rescate en domicilio
</t>
        </r>
        <r>
          <rPr>
            <sz val="9"/>
            <color indexed="81"/>
            <rFont val="Tahoma"/>
            <family val="2"/>
          </rPr>
          <t>En estas columnas se debe registrar el número de rescates de pacientes en terreno que realiza el funcionario Técnico Paramédico, administrativo u otro.</t>
        </r>
      </text>
    </comment>
    <comment ref="H136" authorId="3" shapeId="0" xr:uid="{8D9E0356-17E7-49E4-998C-19D225E63D6A}">
      <text>
        <r>
          <rPr>
            <b/>
            <sz val="9"/>
            <color indexed="81"/>
            <rFont val="Tahoma"/>
            <family val="2"/>
          </rPr>
          <t xml:space="preserve">Definiciones conceptuales:
</t>
        </r>
        <r>
          <rPr>
            <sz val="9"/>
            <color indexed="81"/>
            <rFont val="Tahoma"/>
            <family val="2"/>
          </rPr>
          <t xml:space="preserve">En esta sección se registra la actividad que se realiza para reincorporar a los pacientes que han permanecido inasistentes en el Programa de Salud Mental.
</t>
        </r>
        <r>
          <rPr>
            <b/>
            <sz val="9"/>
            <color indexed="81"/>
            <rFont val="Tahoma"/>
            <family val="2"/>
          </rPr>
          <t xml:space="preserve">
Definicion Rescate Telefonico:
</t>
        </r>
        <r>
          <rPr>
            <sz val="9"/>
            <color indexed="81"/>
            <rFont val="Tahoma"/>
            <family val="2"/>
          </rPr>
          <t>Se debe registrar el rescate realizado a través de llamada telefónica efectiva, desde el establecimiento, o bien si es realizado por empresa contratada a través de la modalidad de compra de servicio.</t>
        </r>
      </text>
    </comment>
    <comment ref="G137" authorId="3" shapeId="0" xr:uid="{C16CC13D-E3D1-4DA8-A14E-FD0ECD2A6D24}">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C138" authorId="4" shapeId="0" xr:uid="{2F2114D8-3666-4B79-9B8B-3C0B8A31B2AF}">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Se registre la actividad: 
- </t>
        </r>
        <r>
          <rPr>
            <b/>
            <sz val="9"/>
            <color indexed="81"/>
            <rFont val="Tahoma"/>
            <family val="2"/>
          </rPr>
          <t>Rescate en Domicilio - Programa Salud Mental</t>
        </r>
      </text>
    </comment>
    <comment ref="D138" authorId="4" shapeId="0" xr:uid="{A744C881-5082-41D6-8863-D167D195E3A2}">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 xml:space="preserve"> Rescate en Domicilio Tecnico Paramedico - Programa Salud Mental</t>
        </r>
      </text>
    </comment>
    <comment ref="E138" authorId="4" shapeId="0" xr:uid="{B526E91D-4CD6-4BFB-90F2-8B0FABF63E17}">
      <text>
        <r>
          <rPr>
            <sz val="9"/>
            <color indexed="81"/>
            <rFont val="Tahoma"/>
            <family val="2"/>
          </rPr>
          <t>No Disponible</t>
        </r>
      </text>
    </comment>
    <comment ref="F138" authorId="4" shapeId="0" xr:uid="{742E31E9-859B-48AC-BCCA-CAD826D4E028}">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registre la actividad: 
- </t>
        </r>
        <r>
          <rPr>
            <b/>
            <sz val="9"/>
            <color indexed="81"/>
            <rFont val="Tahoma"/>
            <family val="2"/>
          </rPr>
          <t>Rescate en Domicilio Otros Profesionales - Programa Salud Mental</t>
        </r>
      </text>
    </comment>
    <comment ref="H138" authorId="4" shapeId="0" xr:uid="{41EA7821-A9D8-432B-9BEF-5ED8AECA4665}">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Se registre la siguiente actividad: 
- </t>
        </r>
        <r>
          <rPr>
            <b/>
            <sz val="9"/>
            <color indexed="81"/>
            <rFont val="Tahoma"/>
            <family val="2"/>
          </rPr>
          <t>Rescate Telefónico - Programa Salud Mental</t>
        </r>
      </text>
    </comment>
    <comment ref="I138" authorId="3" shapeId="0" xr:uid="{ED85480A-F43B-4283-9466-440611CADD60}">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B150" authorId="3" shapeId="0" xr:uid="{97ABDDCA-50EE-4ABE-9145-08F3CC37C3C1}">
      <text>
        <r>
          <rPr>
            <b/>
            <sz val="9"/>
            <color indexed="81"/>
            <rFont val="Tahoma"/>
            <family val="2"/>
          </rPr>
          <t>Pendiente Definicion Minsal</t>
        </r>
      </text>
    </comment>
    <comment ref="C150" authorId="3" shapeId="0" xr:uid="{A1F1BA5A-D1AE-4761-84BC-624FBC32F28D}">
      <text>
        <r>
          <rPr>
            <b/>
            <sz val="9"/>
            <color indexed="81"/>
            <rFont val="Tahoma"/>
            <family val="2"/>
          </rPr>
          <t>Pendiente Definicion Minsal</t>
        </r>
      </text>
    </comment>
    <comment ref="B151" authorId="3" shapeId="0" xr:uid="{2BF0DA2E-B92B-40ED-B3B2-E670D2222146}">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paciente tenga un registro previo en el  </t>
        </r>
        <r>
          <rPr>
            <b/>
            <sz val="9"/>
            <color indexed="81"/>
            <rFont val="Tahoma"/>
            <family val="2"/>
          </rPr>
          <t xml:space="preserve"> Formulario Control  De Salud Menta</t>
        </r>
        <r>
          <rPr>
            <sz val="9"/>
            <color indexed="81"/>
            <rFont val="Tahoma"/>
            <family val="2"/>
          </rPr>
          <t xml:space="preserve">l el valor </t>
        </r>
        <r>
          <rPr>
            <b/>
            <sz val="9"/>
            <color indexed="81"/>
            <rFont val="Tahoma"/>
            <family val="2"/>
          </rPr>
          <t xml:space="preserve">Si </t>
        </r>
        <r>
          <rPr>
            <sz val="9"/>
            <color indexed="81"/>
            <rFont val="Tahoma"/>
            <family val="2"/>
          </rPr>
          <t xml:space="preserve">en uno o más </t>
        </r>
        <r>
          <rPr>
            <b/>
            <sz val="9"/>
            <color indexed="81"/>
            <rFont val="Tahoma"/>
            <family val="2"/>
          </rPr>
          <t>Factores de Riesgo o Condicionantes de la Salud Mental</t>
        </r>
        <r>
          <rPr>
            <sz val="9"/>
            <color indexed="81"/>
            <rFont val="Tahoma"/>
            <family val="2"/>
          </rPr>
          <t xml:space="preserve">  y estado</t>
        </r>
        <r>
          <rPr>
            <b/>
            <sz val="9"/>
            <color indexed="81"/>
            <rFont val="Tahoma"/>
            <family val="2"/>
          </rPr>
          <t xml:space="preserve"> "Ingreso o Reingreso"</t>
        </r>
        <r>
          <rPr>
            <sz val="9"/>
            <color indexed="81"/>
            <rFont val="Tahoma"/>
            <family val="2"/>
          </rPr>
          <t xml:space="preserve"> Adicionalmente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Estado el valor </t>
        </r>
        <r>
          <rPr>
            <b/>
            <sz val="9"/>
            <color indexed="81"/>
            <rFont val="Tahoma"/>
            <family val="2"/>
          </rPr>
          <t>"Sospecha"</t>
        </r>
        <r>
          <rPr>
            <sz val="9"/>
            <color indexed="81"/>
            <rFont val="Tahoma"/>
            <family val="2"/>
          </rPr>
          <t xml:space="preserve"> se  segun la </t>
        </r>
        <r>
          <rPr>
            <b/>
            <sz val="9"/>
            <color indexed="81"/>
            <rFont val="Tahoma"/>
            <family val="2"/>
          </rPr>
          <t>seccion "E" rem 06.</t>
        </r>
        <r>
          <rPr>
            <sz val="9"/>
            <color indexed="81"/>
            <rFont val="Tahoma"/>
            <family val="2"/>
          </rPr>
          <t xml:space="preserve">
Para contabilizar el numero de dias trasncurridos durante el mes, se considera hasta que en las proximas atenciones otorgadas al pacientes se incorpore  item  </t>
        </r>
        <r>
          <rPr>
            <b/>
            <sz val="9"/>
            <color indexed="81"/>
            <rFont val="Tahoma"/>
            <family val="2"/>
          </rPr>
          <t>"Diagnostico"</t>
        </r>
        <r>
          <rPr>
            <sz val="9"/>
            <color indexed="81"/>
            <rFont val="Tahoma"/>
            <family val="2"/>
          </rPr>
          <t xml:space="preserve"> y estado </t>
        </r>
        <r>
          <rPr>
            <b/>
            <sz val="9"/>
            <color indexed="81"/>
            <rFont val="Tahoma"/>
            <family val="2"/>
          </rPr>
          <t>"Confirmado"</t>
        </r>
        <r>
          <rPr>
            <sz val="9"/>
            <color indexed="81"/>
            <rFont val="Tahoma"/>
            <family val="2"/>
          </rPr>
          <t xml:space="preserve"> de alguno de los diagnosticos de salud mental registrados en el</t>
        </r>
        <r>
          <rPr>
            <b/>
            <sz val="9"/>
            <color indexed="81"/>
            <rFont val="Tahoma"/>
            <family val="2"/>
          </rPr>
          <t xml:space="preserve"> Ingreso o Reingreso</t>
        </r>
        <r>
          <rPr>
            <sz val="9"/>
            <color indexed="81"/>
            <rFont val="Tahoma"/>
            <family val="2"/>
          </rPr>
          <t xml:space="preserve"> del paciente.</t>
        </r>
        <r>
          <rPr>
            <b/>
            <sz val="9"/>
            <color indexed="81"/>
            <rFont val="Tahoma"/>
            <family val="2"/>
          </rPr>
          <t xml:space="preserve">
</t>
        </r>
      </text>
    </comment>
    <comment ref="C151" authorId="3" shapeId="0" xr:uid="{99C4FBFC-21DD-4A68-B48C-45D9BD523B8D}">
      <text>
        <r>
          <rPr>
            <b/>
            <sz val="9"/>
            <color indexed="81"/>
            <rFont val="Tahoma"/>
            <family val="2"/>
          </rPr>
          <t>Se contabilizan las cantidades de personas atendidas con las codiciones mencionadas en el Numero de Dias.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Wilma Salinas</author>
    <author>John San Martin Retamal</author>
    <author>Francisco Fuentes Salazar</author>
    <author>Esthela Henriquez</author>
    <author>Priscilla Acuña</author>
  </authors>
  <commentList>
    <comment ref="T9" authorId="0" shapeId="0" xr:uid="{DC00CD56-C19B-44C4-B603-F667BD4FDC61}">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X10" authorId="0" shapeId="0" xr:uid="{B496A0B2-AAD5-49ED-AC61-3EAC80F8C5E9}">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 Menor a 15 Años.</t>
        </r>
        <r>
          <rPr>
            <b/>
            <sz val="9"/>
            <color indexed="81"/>
            <rFont val="Tahoma"/>
            <family val="2"/>
          </rPr>
          <t>.</t>
        </r>
        <r>
          <rPr>
            <sz val="9"/>
            <color indexed="81"/>
            <rFont val="Tahoma"/>
            <family val="2"/>
          </rPr>
          <t xml:space="preserve"> 
5.- </t>
        </r>
        <r>
          <rPr>
            <b/>
            <sz val="9"/>
            <color indexed="81"/>
            <rFont val="Tahoma"/>
            <family val="2"/>
          </rPr>
          <t>En</t>
        </r>
        <r>
          <rPr>
            <sz val="9"/>
            <color indexed="81"/>
            <rFont val="Tahoma"/>
            <family val="2"/>
          </rPr>
          <t xml:space="preserve"> </t>
        </r>
        <r>
          <rPr>
            <b/>
            <sz val="9"/>
            <color indexed="81"/>
            <rFont val="Tahoma"/>
            <family val="2"/>
          </rPr>
          <t>establecimientos</t>
        </r>
        <r>
          <rPr>
            <sz val="9"/>
            <color indexed="81"/>
            <rFont val="Tahoma"/>
            <family val="2"/>
          </rPr>
          <t xml:space="preserve">  </t>
        </r>
        <r>
          <rPr>
            <b/>
            <sz val="9"/>
            <color indexed="81"/>
            <rFont val="Tahoma"/>
            <family val="2"/>
          </rPr>
          <t>definidos como tipo de Nodo:</t>
        </r>
        <r>
          <rPr>
            <sz val="9"/>
            <color indexed="81"/>
            <rFont val="Tahoma"/>
            <family val="2"/>
          </rPr>
          <t xml:space="preserve">  </t>
        </r>
        <r>
          <rPr>
            <b/>
            <sz val="9"/>
            <color indexed="81"/>
            <rFont val="Tahoma"/>
            <family val="2"/>
          </rPr>
          <t xml:space="preserve">cesfam,cecof ,ConsultorioGeneralUrbano ,ConsultorioGeneralRural ,PostaSaludRural </t>
        </r>
        <r>
          <rPr>
            <sz val="9"/>
            <color indexed="81"/>
            <rFont val="Tahoma"/>
            <family val="2"/>
          </rPr>
          <t xml:space="preserve">
</t>
        </r>
      </text>
    </comment>
    <comment ref="Y10" authorId="0" shapeId="0" xr:uid="{086AC928-0AC5-4EA5-8237-56241DEBFE6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r>
          <rPr>
            <sz val="9"/>
            <color indexed="81"/>
            <rFont val="Tahoma"/>
            <family val="2"/>
          </rPr>
          <t xml:space="preserve">
</t>
        </r>
      </text>
    </comment>
    <comment ref="Z10" authorId="0" shapeId="0" xr:uid="{8546C746-006B-459A-A9CE-2953B2445BD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r>
          <rPr>
            <sz val="9"/>
            <color indexed="81"/>
            <rFont val="Tahoma"/>
            <family val="2"/>
          </rPr>
          <t xml:space="preserve">
5.- </t>
        </r>
        <r>
          <rPr>
            <b/>
            <sz val="9"/>
            <color indexed="81"/>
            <rFont val="Tahoma"/>
            <family val="2"/>
          </rPr>
          <t xml:space="preserve"> En establecimientos  definidos como tipo de Nodo:  SAR, SAPU
</t>
        </r>
      </text>
    </comment>
    <comment ref="AB10" authorId="0" shapeId="0" xr:uid="{4312E764-1EE9-4616-A633-D9C0C8B77C0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t>
        </r>
        <r>
          <rPr>
            <sz val="9"/>
            <color indexed="81"/>
            <rFont val="Tahoma"/>
            <family val="2"/>
          </rPr>
          <t xml:space="preserve">
5.- </t>
        </r>
        <r>
          <rPr>
            <b/>
            <sz val="9"/>
            <color indexed="81"/>
            <rFont val="Tahoma"/>
            <family val="2"/>
          </rPr>
          <t xml:space="preserve">En establecimientos  definidos como tipo de Nodo:  cesfam,cecof ,ConsultorioGeneralUrbano ,ConsultorioGeneralRural ,PostaSaludRural </t>
        </r>
        <r>
          <rPr>
            <sz val="9"/>
            <color indexed="81"/>
            <rFont val="Tahoma"/>
            <family val="2"/>
          </rPr>
          <t xml:space="preserve">
</t>
        </r>
      </text>
    </comment>
    <comment ref="AC10" authorId="0" shapeId="0" xr:uid="{85F7D1CD-F7C1-4F2E-8184-5BDFBC9B088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Mayor a 15 Años. </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text>
    </comment>
    <comment ref="AD10" authorId="0" shapeId="0" xr:uid="{5C5B30F1-7046-41A7-B132-B2CD9B2B4D6C}">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t>
        </r>
        <r>
          <rPr>
            <sz val="9"/>
            <color indexed="81"/>
            <rFont val="Tahoma"/>
            <family val="2"/>
          </rPr>
          <t xml:space="preserve">
4.- </t>
        </r>
        <r>
          <rPr>
            <b/>
            <sz val="9"/>
            <color indexed="81"/>
            <rFont val="Tahoma"/>
            <family val="2"/>
          </rPr>
          <t>En establecimientos  definidos como tipo de Nodo:  SAR, SAPU</t>
        </r>
      </text>
    </comment>
    <comment ref="B11" authorId="0" shapeId="0" xr:uid="{2965D501-8C16-45D0-A4BC-8CF95A84E6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W11" authorId="0" shapeId="0" xr:uid="{EE457AB2-082E-4010-91A4-BA504C47D02D}">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Menor a 15 Años.</t>
        </r>
      </text>
    </comment>
    <comment ref="AA11" authorId="0" shapeId="0" xr:uid="{24F3557D-4F62-4C0A-A39E-8ACF449A4C53}">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Mayor a 15 Años y mas</t>
        </r>
      </text>
    </comment>
    <comment ref="AE11" authorId="0" shapeId="0" xr:uid="{42621F34-5725-4740-B232-47F6BB5238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 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1" authorId="0" shapeId="0" xr:uid="{74386D9B-D63D-490B-81A2-F918783762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Pediatría </t>
        </r>
        <r>
          <rPr>
            <sz val="9"/>
            <color indexed="81"/>
            <rFont val="Tahoma"/>
            <family val="2"/>
          </rPr>
          <t xml:space="preserve">y este realizada por un profesional de instrumento </t>
        </r>
        <r>
          <rPr>
            <b/>
            <sz val="9"/>
            <color indexed="81"/>
            <rFont val="Tahoma"/>
            <family val="2"/>
          </rPr>
          <t xml:space="preserve">Médico, </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2" authorId="0" shapeId="0" xr:uid="{0B85C9D1-BBAC-4D01-A2F8-CF3199B07B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
</t>
        </r>
      </text>
    </comment>
    <comment ref="W12" authorId="0" shapeId="0" xr:uid="{3A25111A-435D-4AA5-B5DE-8FAC81A832C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2" authorId="0" shapeId="0" xr:uid="{65522CFC-9679-4FC8-B6BA-63333F10F44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t>
        </r>
        <r>
          <rPr>
            <b/>
            <sz val="9"/>
            <color indexed="81"/>
            <rFont val="Tahoma"/>
            <family val="2"/>
          </rPr>
          <t>Paciente Mayor a 15 Años y mas</t>
        </r>
      </text>
    </comment>
    <comment ref="AE12" authorId="0" shapeId="0" xr:uid="{0DCB9167-975E-424F-9E8E-CFD0FA00A7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2" authorId="0" shapeId="0" xr:uid="{5F3586D1-E3AB-41A2-BE74-972FDA3353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Interna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3" authorId="0" shapeId="0" xr:uid="{051BF448-0D11-4582-A01B-624E7706E3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
</t>
        </r>
      </text>
    </comment>
    <comment ref="W13" authorId="0" shapeId="0" xr:uid="{C0102A78-5EFC-4278-BC97-9A89DE7D74E1}">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13" authorId="0" shapeId="0" xr:uid="{5F0286A0-7A8C-4883-92B8-2DE637FF4133}">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3" authorId="0" shapeId="0" xr:uid="{63D86A81-CA48-4B1B-AA5B-A5D96930E7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3" authorId="0" shapeId="0" xr:uid="{306FCCDB-6A18-4D7F-9AFC-D45C5F85BA9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Neonatología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4" authorId="0" shapeId="0" xr:uid="{FF5D5280-E31C-4237-A293-D86F7A2F26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Enfermedades Respiratorias Pediátricas. </t>
        </r>
        <r>
          <rPr>
            <sz val="9"/>
            <color indexed="81"/>
            <rFont val="Tahoma"/>
            <family val="2"/>
          </rPr>
          <t xml:space="preserve">
3.- En la cita contenga la especialidad medica del profesional
</t>
        </r>
      </text>
    </comment>
    <comment ref="W14" authorId="0" shapeId="0" xr:uid="{5B59B664-4FFE-4502-AC4C-DFEA24C8866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14" authorId="0" shapeId="0" xr:uid="{11C03BF7-2CD0-4976-85E7-1BC56502A1F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 "atendido"</t>
        </r>
        <r>
          <rPr>
            <sz val="9"/>
            <color indexed="81"/>
            <rFont val="Tahoma"/>
            <family val="2"/>
          </rPr>
          <t xml:space="preserve">
4.- Paciente </t>
        </r>
        <r>
          <rPr>
            <b/>
            <sz val="9"/>
            <color indexed="81"/>
            <rFont val="Tahoma"/>
            <family val="2"/>
          </rPr>
          <t xml:space="preserve"> Mayor a 15 Años y mas</t>
        </r>
        <r>
          <rPr>
            <sz val="9"/>
            <color indexed="81"/>
            <rFont val="Tahoma"/>
            <family val="2"/>
          </rPr>
          <t xml:space="preserve">
</t>
        </r>
      </text>
    </comment>
    <comment ref="AE14" authorId="0" shapeId="0" xr:uid="{1CC57171-6117-4C56-8FA2-020DB3EE3A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4" authorId="0" shapeId="0" xr:uid="{4BBE213D-33C0-4069-9961-DE5FF47AEE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Pediátrica (Broncopulmonar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5" authorId="0" shapeId="0" xr:uid="{1FCF3478-4DBB-4913-8C71-2A6F61FF29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del Adulto.</t>
        </r>
        <r>
          <rPr>
            <sz val="9"/>
            <color indexed="81"/>
            <rFont val="Tahoma"/>
            <family val="2"/>
          </rPr>
          <t xml:space="preserve">
3.- En la cita contenga la especialidad medica del profesional
</t>
        </r>
      </text>
    </comment>
    <comment ref="W15" authorId="0" shapeId="0" xr:uid="{D0EFA0A3-FD4B-4B9A-8242-62186D6C4FA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15" authorId="0" shapeId="0" xr:uid="{BA8B97D9-BE81-4832-8DAA-9EA8A00200D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y mas</t>
        </r>
      </text>
    </comment>
    <comment ref="AE15" authorId="0" shapeId="0" xr:uid="{F6A65EB5-19A7-47C1-BDFD-CEF24C6626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15" authorId="0" shapeId="0" xr:uid="{B9330181-7B85-46B4-B800-5432E30D41E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de Adulto (Broncopulmonar)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6" authorId="0" shapeId="0" xr:uid="{635F22DA-959B-4A40-A676-29DCCE24E85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W16" authorId="0" shapeId="0" xr:uid="{FFB07331-A279-4EF7-9D73-D332D3DE908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16" authorId="0" shapeId="0" xr:uid="{E205E707-1BA0-479D-9780-3D4736E9E64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6" authorId="0" shapeId="0" xr:uid="{561E9823-7621-4870-B4AA-0D95F2A6B7A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6" authorId="0" shapeId="0" xr:uid="{31DC185B-7562-4C11-94CF-0651B6A600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7" authorId="0" shapeId="0" xr:uid="{79F2BB2F-2341-4820-A377-168817BECE2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En la cita contenga la especialidad medica del profesional
</t>
        </r>
      </text>
    </comment>
    <comment ref="W17" authorId="0" shapeId="0" xr:uid="{21C2A328-7B7B-49AF-B1E3-34DA693D528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7" authorId="0" shapeId="0" xr:uid="{3BEB1A58-E37F-4320-BC3F-554A624BCCA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7" authorId="0" shapeId="0" xr:uid="{0E4E6ECB-3028-497B-A5EC-8DB51345E3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7" authorId="0" shapeId="0" xr:uid="{5190E691-7EE7-49BE-AD94-609F3A491D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8" authorId="0" shapeId="0" xr:uid="{0C15620C-7DA0-4670-97D1-62CAFD587B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
</t>
        </r>
      </text>
    </comment>
    <comment ref="W18" authorId="0" shapeId="0" xr:uid="{192CB308-55A1-4084-A539-53C2EE94B00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Años.l</t>
        </r>
      </text>
    </comment>
    <comment ref="AA18" authorId="0" shapeId="0" xr:uid="{E266B028-4FA7-4E61-BBAC-EB2993CA19D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18" authorId="0" shapeId="0" xr:uid="{8F83657B-286C-445C-9BA0-662CBA8007D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8" authorId="0" shapeId="0" xr:uid="{6994DF12-F527-4D83-92B9-96EF969EE7E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9" authorId="0" shapeId="0" xr:uid="{24F749E4-CB03-4885-B1DD-CE6D31CF3A5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
</t>
        </r>
      </text>
    </comment>
    <comment ref="W19" authorId="0" shapeId="0" xr:uid="{C5074CBE-A75F-4521-9DCE-EDA991BE05AA}">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9" authorId="0" shapeId="0" xr:uid="{2D5202F6-03AB-4811-BDD5-5FC177E312B8}">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9" authorId="0" shapeId="0" xr:uid="{1FD317F3-A724-456C-94C5-CD73B42F53E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9" authorId="0" shapeId="0" xr:uid="{4CDBD886-D613-453A-911E-C4570C102E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0" authorId="0" shapeId="0" xr:uid="{3B8234A8-DE67-4BE0-9681-C455076A816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Pediátrica. </t>
        </r>
        <r>
          <rPr>
            <sz val="9"/>
            <color indexed="81"/>
            <rFont val="Tahoma"/>
            <family val="2"/>
          </rPr>
          <t xml:space="preserve">
3.- En la cita contenga la especialidad medica del profesional
</t>
        </r>
      </text>
    </comment>
    <comment ref="W20" authorId="0" shapeId="0" xr:uid="{9E4C9817-09E2-4CEB-884D-152AC289F0D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0" authorId="0" shapeId="0" xr:uid="{3CD447CA-4F3C-4A8C-BC9F-B3E4B9F8D85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20" authorId="0" shapeId="0" xr:uid="{C7188E8E-9F20-4DDA-BA26-6B96E72C9C0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0" authorId="0" shapeId="0" xr:uid="{DC700FB9-F479-4BFC-84C3-00079AD2C9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Pedriática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1" authorId="0" shapeId="0" xr:uid="{CD11C403-9852-4429-A5A4-7F5D580699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W21" authorId="0" shapeId="0" xr:uid="{EF37EC5E-EDE9-4191-8FF5-908FE0C8ECC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1" authorId="0" shapeId="0" xr:uid="{40FD6AA1-9780-4535-BF25-B8D9C5F2515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1" authorId="0" shapeId="0" xr:uid="{2E4D7F46-F717-4D34-B5EA-0AD1F8F885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21" authorId="0" shapeId="0" xr:uid="{33313E56-0C8D-47C7-9C12-E829B252400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2" authorId="0" shapeId="0" xr:uid="{80866880-94BB-4710-A8AC-1EDBE15A46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W22" authorId="0" shapeId="0" xr:uid="{512895A4-C89F-473B-B644-88152A6DBC0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Años.l</t>
        </r>
      </text>
    </comment>
    <comment ref="AA22" authorId="0" shapeId="0" xr:uid="{518AC134-E3B9-472B-95CF-E26AAA55E40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2" authorId="0" shapeId="0" xr:uid="{EAD35F95-B57A-4D1D-95B6-30E777C73B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2" authorId="0" shapeId="0" xr:uid="{61232F83-6690-457A-8009-37B01A019E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Genética Clínica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3" authorId="0" shapeId="0" xr:uid="{37B7462E-CE76-415C-9BA1-99BA9FBB9E0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Pediátrica.
</t>
        </r>
        <r>
          <rPr>
            <sz val="9"/>
            <color indexed="81"/>
            <rFont val="Tahoma"/>
            <family val="2"/>
          </rPr>
          <t>3.- En la cita contenga la especialidad medica del profesional</t>
        </r>
      </text>
    </comment>
    <comment ref="W23" authorId="0" shapeId="0" xr:uid="{E973DA93-07D3-4D3D-A499-6E2DE125536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3" authorId="0" shapeId="0" xr:uid="{CE389885-9841-4401-8D50-A8B54D9B343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3" authorId="0" shapeId="0" xr:uid="{450D440A-2FD1-4C8A-9E2C-11E9037829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3" authorId="0" shapeId="0" xr:uid="{2D586492-ECE3-4E36-9474-07007ED5361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4" authorId="0" shapeId="0" xr:uid="{226D066F-C4D1-4406-B637-7F1B439425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En la cita contenga la especialidad medica del profesional</t>
        </r>
      </text>
    </comment>
    <comment ref="W24" authorId="0" shapeId="0" xr:uid="{C25E2092-92B1-4046-A79D-254BAF85AB0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4" authorId="0" shapeId="0" xr:uid="{442AE935-DB64-418D-A1E2-76727726808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4" authorId="0" shapeId="0" xr:uid="{DC7E1326-24D4-43CF-B7A8-3C09AD13CB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4" authorId="0" shapeId="0" xr:uid="{15EEEE3A-7A20-4D89-88B6-A6AF441DF1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5" authorId="0" shapeId="0" xr:uid="{9A8B6997-7FB3-4D92-990E-785C032266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W25" authorId="0" shapeId="0" xr:uid="{17BEDF72-5F39-4D6F-81F9-F3A8C6EDD02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5" authorId="0" shapeId="0" xr:uid="{79550D28-30BA-4DFD-8EA1-5129F900FDB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5" authorId="0" shapeId="0" xr:uid="{AF98A1E4-37F1-4742-825D-B1633EA484F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5" authorId="0" shapeId="0" xr:uid="{6D4B23B3-1268-42F6-AB92-EC1B72B6A6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6" authorId="0" shapeId="0" xr:uid="{BB564659-4D74-49B3-A92F-0E91A59866A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W26" authorId="0" shapeId="0" xr:uid="{04E1D7F6-89ED-45C8-9137-D8CF5D6E296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26" authorId="0" shapeId="0" xr:uid="{5A71C2A0-8353-45BE-AD20-030E1572BBB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6" authorId="0" shapeId="0" xr:uid="{D77803D5-2B4C-425F-98FF-FF290A1C5F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6" authorId="0" shapeId="0" xr:uid="{9EC92482-4118-49FF-9BCB-60026128F7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7" authorId="0" shapeId="0" xr:uid="{4EABE97F-F16D-49B1-9F9B-1FD75CD947E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 xml:space="preserve">
3.- En la cita contenga la especialidad medica del profesional</t>
        </r>
      </text>
    </comment>
    <comment ref="W27" authorId="0" shapeId="0" xr:uid="{3C4E21F1-A132-4404-B313-0E72880AA2F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7" authorId="0" shapeId="0" xr:uid="{6287C8D9-FDD2-492D-A721-C9328914D6C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7" authorId="0" shapeId="0" xr:uid="{D0E80D4B-6FBE-480B-B62B-9F5E403C22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7" authorId="0" shapeId="0" xr:uid="{6E260427-0973-4B2A-869D-5C7DB6A875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Pediátrico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8" authorId="0" shapeId="0" xr:uid="{382E0E09-80DE-4D4A-8C65-C38B5DC715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W28" authorId="0" shapeId="0" xr:uid="{BE255C88-73FC-4671-829E-155FE0D29E57}">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28" authorId="0" shapeId="0" xr:uid="{B95B793F-2E8F-4D1C-9D55-01879A8CB3FF}">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28" authorId="0" shapeId="0" xr:uid="{4803EF85-8F55-4E8A-87C1-D471EBB9207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8" authorId="0" shapeId="0" xr:uid="{C08CD8CA-F3DF-4162-87B6-18559408E0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9" authorId="0" shapeId="0" xr:uid="{22524EC2-A887-4A2D-BE4E-2FA3BD338C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 xml:space="preserve">
3.- En la cita contenga la especialidad medica del profesional</t>
        </r>
      </text>
    </comment>
    <comment ref="W29" authorId="0" shapeId="0" xr:uid="{67D07A18-07F0-492D-93E1-B9B0D5A1E16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9" authorId="0" shapeId="0" xr:uid="{84BC0C68-1655-4383-ABC5-7CEE4085BC8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9" authorId="0" shapeId="0" xr:uid="{D16DCA59-A4A4-478C-9CE5-F74C4CFC91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9" authorId="0" shapeId="0" xr:uid="{C4644BE9-8966-43E0-8BE1-9476243DEF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0" authorId="0" shapeId="0" xr:uid="{DD61ADAB-3AD9-4F8D-A5AB-98A39DD12E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En la cita contenga la especialidad medica del profesional</t>
        </r>
      </text>
    </comment>
    <comment ref="W30" authorId="0" shapeId="0" xr:uid="{D2658765-FC45-4B3F-AEB3-9D83966C905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0" authorId="0" shapeId="0" xr:uid="{82625215-E0CD-4BF0-955D-F73513AED1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0" authorId="0" shapeId="0" xr:uid="{F506BEE9-209C-432C-9334-93E0660F06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0" authorId="0" shapeId="0" xr:uid="{B8431ECC-B532-4C92-8F8C-AF21565A91B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1" authorId="0" shapeId="0" xr:uid="{1BCF16AF-2514-415A-B907-60ABC2CA88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W31" authorId="0" shapeId="0" xr:uid="{0B0A246D-35EF-4149-9097-7A3D3A1CDBA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1" authorId="0" shapeId="0" xr:uid="{09436827-DE1D-4FF5-B155-763FC7BF141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1" authorId="0" shapeId="0" xr:uid="{4F4E3689-702D-483C-A5F6-01C5297AC8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1" authorId="0" shapeId="0" xr:uid="{5841CE3E-FB4A-4172-89F2-AF0352F6CFD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Dermatología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2" authorId="0" shapeId="0" xr:uid="{E8CDC749-C8D2-42BC-8DA2-FF18094B76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W32" authorId="0" shapeId="0" xr:uid="{77D586EC-E55C-4EF1-B72B-BDEC0156A23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2" authorId="0" shapeId="0" xr:uid="{F60FFEAE-5398-4B61-91E3-D80D13465E8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2" authorId="0" shapeId="0" xr:uid="{7327D759-C152-454B-976C-6F9F22F2748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2" authorId="0" shapeId="0" xr:uid="{2F1110ED-B043-4756-966C-0859666140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3" authorId="0" shapeId="0" xr:uid="{E7C2AA86-0D7F-47B8-AF37-463E11BCC4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 xml:space="preserve">
3.- En la cita contenga la especialidad medica del profesional</t>
        </r>
      </text>
    </comment>
    <comment ref="W33" authorId="0" shapeId="0" xr:uid="{6B10E0C4-0875-47F7-8B55-92C41AB9226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Menor a 15 Años.</t>
        </r>
      </text>
    </comment>
    <comment ref="AA33" authorId="0" shapeId="0" xr:uid="{34C1D99D-5799-4B16-BA3F-225E7AE1B16B}">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3" authorId="0" shapeId="0" xr:uid="{75483997-22E8-4687-AFE1-6AFC6F25E6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3" authorId="0" shapeId="0" xr:uid="{B8FCD3A0-94BC-4D40-8832-E2B0E822FD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4" authorId="0" shapeId="0" xr:uid="{50B96A99-26C2-4D35-9540-329E8F0DE44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W34" authorId="0" shapeId="0" xr:uid="{EBCAE9DF-6B45-47C6-8DB9-191E0F9C614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4" authorId="0" shapeId="0" xr:uid="{101DC352-4DB4-428C-A88C-7A53470088B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4" authorId="0" shapeId="0" xr:uid="{8B085684-F607-423F-B627-E335C293D1B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4" authorId="0" shapeId="0" xr:uid="{B723ACDB-C703-46CC-AFB2-5A118DB40E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5" authorId="0" shapeId="0" xr:uid="{AF5266CD-0430-472D-A0B3-CEDC63F904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W35" authorId="0" shapeId="0" xr:uid="{A68E0D11-CEE1-4DF7-A2BC-D17216EE96A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35" authorId="0" shapeId="0" xr:uid="{23B0B388-1D27-4E99-9050-1187ABC466F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5" authorId="0" shapeId="0" xr:uid="{5E25D1B6-2C4A-4366-8371-12BCC027DF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5" authorId="0" shapeId="0" xr:uid="{783B3B89-3C4E-4970-95F1-B6EC3B51DC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Geriatría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6" authorId="0" shapeId="0" xr:uid="{1261C454-3466-4642-88EC-E134404BBC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W36" authorId="0" shapeId="0" xr:uid="{0EB665A4-6A7E-4D73-9D97-B29EB009FF4E}">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 xml:space="preserve">"Atendido"
</t>
        </r>
        <r>
          <rPr>
            <sz val="9"/>
            <color indexed="81"/>
            <rFont val="Tahoma"/>
            <family val="2"/>
          </rPr>
          <t xml:space="preserve">4.- Paciente </t>
        </r>
        <r>
          <rPr>
            <b/>
            <sz val="9"/>
            <color indexed="81"/>
            <rFont val="Tahoma"/>
            <family val="2"/>
          </rPr>
          <t>Menor a 15 Años.</t>
        </r>
        <r>
          <rPr>
            <sz val="9"/>
            <color indexed="81"/>
            <rFont val="Tahoma"/>
            <family val="2"/>
          </rPr>
          <t xml:space="preserve">
</t>
        </r>
      </text>
    </comment>
    <comment ref="AA36" authorId="0" shapeId="0" xr:uid="{E7EB89F9-F352-4D9C-B459-3278FC1677B4}">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"atendido"
4.- Paciente Mayor a 15 Años y mas</t>
        </r>
        <r>
          <rPr>
            <sz val="9"/>
            <color indexed="81"/>
            <rFont val="Tahoma"/>
            <family val="2"/>
          </rPr>
          <t xml:space="preserve">
</t>
        </r>
      </text>
    </comment>
    <comment ref="AE36" authorId="0" shapeId="0" xr:uid="{2D169FF7-51B7-431C-B1C4-1FC4C23053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6" authorId="0" shapeId="0" xr:uid="{6EBC25A8-44A0-4A73-9968-ABF86009A04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Pediátrica (Fisiatría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7" authorId="0" shapeId="0" xr:uid="{A6059426-2C6A-44E8-B617-3F42D8B430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En la cita contenga la especialidad medica del profesional</t>
        </r>
      </text>
    </comment>
    <comment ref="W37" authorId="0" shapeId="0" xr:uid="{EC94E0F3-DBE0-40D0-85F0-A1456E019F49}">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7" authorId="0" shapeId="0" xr:uid="{2A906D42-6AF8-4CD8-A41B-54744625A4FA}">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7" authorId="0" shapeId="0" xr:uid="{1D80A9F9-929D-4460-8B53-D729E1E0F8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7" authorId="0" shapeId="0" xr:uid="{EBB7778A-3B1C-4BB5-8072-F33A7A9119C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Adulto (Fisiatría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8" authorId="0" shapeId="0" xr:uid="{7D190C85-4918-4B21-8967-C5910EF562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W38" authorId="0" shapeId="0" xr:uid="{DC2B131C-857B-4DB9-A113-7EB10937FA7B}">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8" authorId="0" shapeId="0" xr:uid="{1BF1BEBE-8B9C-4507-BC81-35F563352E39}">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8" authorId="0" shapeId="0" xr:uid="{65A51FAB-9606-4341-80D6-4C16C009799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8" authorId="0" shapeId="0" xr:uid="{7DE099E3-2F0E-4104-88BE-F20F12EE48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9" authorId="0" shapeId="0" xr:uid="{CC651C1B-5762-4D82-9D13-3FAF1AFB4B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W39" authorId="0" shapeId="0" xr:uid="{5920118D-EE16-4E98-B023-6C8F66BCDE5A}">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9" authorId="0" shapeId="0" xr:uid="{82D8D4A4-478E-4F7B-8D1E-7810555D367A}">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9" authorId="0" shapeId="0" xr:uid="{2593A7A6-1E45-4391-A7AB-751AD57973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9" authorId="0" shapeId="0" xr:uid="{C6322322-1E94-4DA7-AB14-87B2E667F0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0" authorId="0" shapeId="0" xr:uid="{37ED295C-3C5C-436A-B332-FF7775F3745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W40" authorId="0" shapeId="0" xr:uid="{B1822FBC-E8EE-4D93-A9CC-6FB42366DF09}">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0" authorId="0" shapeId="0" xr:uid="{1F0A0F45-98DB-47E8-8132-D913FC7EB9DA}">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0" authorId="0" shapeId="0" xr:uid="{953F4B61-C6E9-43BB-B9D9-E50CBDE325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0" authorId="0" shapeId="0" xr:uid="{66D62023-DE22-400A-9829-2308FEA50D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Oncología Médica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41" authorId="0" shapeId="0" xr:uid="{7C483057-6ECC-4B22-9F2E-392B9A1E87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  con</t>
        </r>
        <r>
          <rPr>
            <sz val="9"/>
            <color indexed="81"/>
            <rFont val="Tahoma"/>
            <family val="2"/>
          </rPr>
          <t xml:space="preserve"> especialidad : </t>
        </r>
        <r>
          <rPr>
            <b/>
            <sz val="9"/>
            <color indexed="81"/>
            <rFont val="Tahoma"/>
            <family val="2"/>
          </rPr>
          <t xml:space="preserve">Psiquiatría Pediátrica y de la Adolescencia. </t>
        </r>
        <r>
          <rPr>
            <sz val="9"/>
            <color indexed="81"/>
            <rFont val="Tahoma"/>
            <family val="2"/>
          </rPr>
          <t xml:space="preserve">
3.- En la cita contenga la especialidad medica del profesion</t>
        </r>
      </text>
    </comment>
    <comment ref="W41" authorId="0" shapeId="0" xr:uid="{450BD137-E04C-4521-A4DE-BDA07EFEDD1D}">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41" authorId="0" shapeId="0" xr:uid="{A9D0410D-B084-4C5A-8115-5F79CF33F657}">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1" authorId="0" shapeId="0" xr:uid="{8E21B1C9-F92C-49A6-B05D-6ED9617DE6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1" authorId="0" shapeId="0" xr:uid="{A86C2FB6-3969-48AE-A358-99156D6A74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2" authorId="0" shapeId="0" xr:uid="{814EE5F4-E131-4CC1-8360-863C1E7CDB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W42" authorId="0" shapeId="0" xr:uid="{770802DC-AC53-4527-900E-91A6494E271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2" authorId="0" shapeId="0" xr:uid="{53541933-8427-4D74-84B2-544F64695AC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2" authorId="0" shapeId="0" xr:uid="{E471BD3A-EB1E-4B97-B3EE-6C4B809371F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2" authorId="0" shapeId="0" xr:uid="{F601C8B9-1FA7-4314-AD54-C62C616CF8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3" authorId="0" shapeId="0" xr:uid="{BA9781A3-B5F5-4CEB-9686-6C93803909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W43" authorId="0" shapeId="0" xr:uid="{446E5586-BE3B-4BC6-ABC5-EE4F37C219C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3" authorId="0" shapeId="0" xr:uid="{F9E785E0-D86B-4048-A3DD-9C086DB57BD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3" authorId="0" shapeId="0" xr:uid="{69C631FC-A8B2-41B7-82A0-A7F8C90974E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3" authorId="0" shapeId="0" xr:uid="{34D48185-703B-4DA4-8E88-03B85380C7D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4" authorId="0" shapeId="0" xr:uid="{48BBAED7-8BD0-4FD1-8CC1-3A63B33F4B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 
</t>
        </r>
        <r>
          <rPr>
            <sz val="9"/>
            <color indexed="81"/>
            <rFont val="Tahoma"/>
            <family val="2"/>
          </rPr>
          <t>3.- En la cita contenga la especialidad medica del profesional</t>
        </r>
      </text>
    </comment>
    <comment ref="W44" authorId="0" shapeId="0" xr:uid="{AA61CA7A-8DDC-4D57-8DFB-002DCBD473DD}">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4" authorId="0" shapeId="0" xr:uid="{B8554B1A-9A63-48B3-B53E-7344B103635F}">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4" authorId="0" shapeId="0" xr:uid="{49E5335E-8F48-4792-AFD5-894BA8AFE47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4" authorId="0" shapeId="0" xr:uid="{82EF4AFD-A00D-42D3-BC9B-559F3B86AF7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5" authorId="0" shapeId="0" xr:uid="{5410B352-5C08-4316-89E9-2D0F107979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W45" authorId="0" shapeId="0" xr:uid="{D667EA2D-F4A3-415A-8507-60570E431B62}">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5" authorId="0" shapeId="0" xr:uid="{3F214705-1621-4C9F-95CC-7BF785C3D83E}">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5" authorId="0" shapeId="0" xr:uid="{834A639F-9F13-47E7-9CD6-6DB923D0316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5" authorId="0" shapeId="0" xr:uid="{83F4C283-994D-47E0-B6AF-E4BC3D327F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Digestiva (Alta)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6" authorId="0" shapeId="0" xr:uid="{AB21C858-AB3A-4215-A559-CF6038E41C8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Cabeza, Cuello y Maxilofacial.</t>
        </r>
        <r>
          <rPr>
            <sz val="9"/>
            <color indexed="81"/>
            <rFont val="Tahoma"/>
            <family val="2"/>
          </rPr>
          <t xml:space="preserve">
3.- En la cita contenga la especialidad medica del profesional</t>
        </r>
      </text>
    </comment>
    <comment ref="W46" authorId="0" shapeId="0" xr:uid="{AC70162F-8FE8-4AE6-A08A-A2C1A937EE47}">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6" authorId="0" shapeId="0" xr:uid="{389FF82B-38EA-4E99-BA5E-9635EC3065BE}">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6" authorId="0" shapeId="0" xr:uid="{22D66549-B57D-4272-B9D9-DBC900DB324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6" authorId="0" shapeId="0" xr:uid="{0D1EB3AD-0F9F-40F6-B3B4-3908771329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de Cabeza, Cuello y MaxiloFacial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7" authorId="0" shapeId="0" xr:uid="{90E69900-C637-4069-A67F-60E2253BA3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W47" authorId="0" shapeId="0" xr:uid="{C31A6F64-3FF8-4704-9201-1DA59493980E}">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7" authorId="0" shapeId="0" xr:uid="{B7C511D7-BBAD-4513-8A70-C6CA8D9F2FC6}">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7" authorId="0" shapeId="0" xr:uid="{715BA157-02D7-4737-97E5-232EEFB7C11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7" authorId="0" shapeId="0" xr:uid="{67C48CB1-1D7E-4D2A-90F5-628D55026D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8" authorId="0" shapeId="0" xr:uid="{EB873774-7E7D-460B-B881-8424A82A89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 xml:space="preserve">
3.- En la cita contenga la especialidad medica del profesional</t>
        </r>
      </text>
    </comment>
    <comment ref="W48" authorId="0" shapeId="0" xr:uid="{D8236AE4-1D66-416C-BF8B-84744834066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8" authorId="0" shapeId="0" xr:uid="{49649BB8-768C-43A2-8CAE-2AB94D8BF0C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8" authorId="0" shapeId="0" xr:uid="{30139A80-1F6E-4D42-9801-23D65FFA5E6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8" authorId="0" shapeId="0" xr:uid="{E6F57632-7579-4B76-80FC-FBE9324721A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9" authorId="0" shapeId="0" xr:uid="{D7D00210-57BD-4311-9D7B-C5640C0326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W49" authorId="0" shapeId="0" xr:uid="{5B9562E4-9747-4051-8C94-B6C20B90D28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9" authorId="0" shapeId="0" xr:uid="{D2EBA266-D927-4D87-9840-2DAC98D7FFD4}">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9" authorId="0" shapeId="0" xr:uid="{D6B90921-7545-4CDD-BD33-A5B631FA2B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9" authorId="0" shapeId="0" xr:uid="{00AD06B6-BDF3-49B6-82D4-D0D2D5CA1F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Coloproctología (Cirugía Digestiva Baja)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0" authorId="0" shapeId="0" xr:uid="{76DE2180-AAE5-4A69-9823-48C68C03F6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W50" authorId="0" shapeId="0" xr:uid="{8C2221B9-563F-4A73-B6C1-54FDAC468C5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0" authorId="0" shapeId="0" xr:uid="{E9F04D2F-991B-4E97-97FB-13A045C5E546}">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0" authorId="0" shapeId="0" xr:uid="{26F25FC3-37A6-4F40-9EAB-3C517B61E1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0" authorId="0" shapeId="0" xr:uid="{0FA0F17D-1A9F-4F7F-BB94-3A5036D765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Tórax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1" authorId="0" shapeId="0" xr:uid="{E41B8729-CDFF-4A5F-9A3C-F24A4B03DD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W51" authorId="0" shapeId="0" xr:uid="{DF3AF625-C7DF-4835-9D08-EE508067013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1" authorId="0" shapeId="0" xr:uid="{32CF5FC6-1540-41AD-8084-152BAFEC734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1" authorId="0" shapeId="0" xr:uid="{724D93F5-51E1-4355-B7CB-7DBA244383A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1" authorId="0" shapeId="0" xr:uid="{8FF61E79-75F5-45F7-AE54-D5FFE4C2F53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Vascular Periférica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2" authorId="0" shapeId="0" xr:uid="{9612A55D-0780-444A-98DC-B57186117EF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W52" authorId="0" shapeId="0" xr:uid="{74B7570D-06BE-4872-949C-999DC29534F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2" authorId="0" shapeId="0" xr:uid="{82A6C0F1-F1EA-4630-95D4-C76EF7F1015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2" authorId="0" shapeId="0" xr:uid="{36AC0695-01E3-4DA4-B65D-0EA16D7D3FE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2" authorId="0" shapeId="0" xr:uid="{78CAFB65-3D37-44DB-8F3B-AEF92216B0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Neurocirugía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3" authorId="0" shapeId="0" xr:uid="{9BB78637-DD4E-46AB-9468-CC2635ED60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W53" authorId="0" shapeId="0" xr:uid="{32479631-14F6-4EAD-A8B2-11042304FE47}">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3" authorId="0" shapeId="0" xr:uid="{60B9A44A-7C3E-4F35-BBE1-443573FE408A}">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3" authorId="0" shapeId="0" xr:uid="{A3D0BA45-A915-4CEC-B631-D43C6726DB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3" authorId="0" shapeId="0" xr:uid="{2B27CF93-6833-41E3-879E-1E90C7D6161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Cardiovascular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4" authorId="0" shapeId="0" xr:uid="{69F4169F-5C21-48CF-B72A-45FDCEE60B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W54" authorId="0" shapeId="0" xr:uid="{50D3826D-F8B2-4B69-B6C0-CD6928EEE606}">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4" authorId="0" shapeId="0" xr:uid="{C4E28BEC-CA56-464E-85D9-D97685BB6AA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4" authorId="0" shapeId="0" xr:uid="{D19B6CF7-3BDB-4BE4-A775-E5888375716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4" authorId="0" shapeId="0" xr:uid="{90AF857E-26C8-4AA9-902D-AACF03587EE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Anestesiología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5" authorId="0" shapeId="0" xr:uid="{D0218E42-9824-4B46-9216-B8E7DC0B98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W55" authorId="0" shapeId="0" xr:uid="{A3624CE5-41E9-4C62-9586-02917F6CC858}">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55" authorId="0" shapeId="0" xr:uid="{51A53BA5-3380-4AA3-9F48-E18B46386D6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5" authorId="0" shapeId="0" xr:uid="{F39F7C76-7FD3-4A36-939E-71DFA8D26FD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5" authorId="0" shapeId="0" xr:uid="{6527AA93-CA49-4BF8-A925-977060AB7B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Obstetricia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6" authorId="0" shapeId="0" xr:uid="{2AEE02D4-5D2F-4662-BEBB-A6D2418775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W56" authorId="0" shapeId="0" xr:uid="{C63BDF3E-2594-4341-8455-666D6DB58D24}">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6" authorId="0" shapeId="0" xr:uid="{0708B57E-3D43-4F77-98C7-9B9598355C22}">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6" authorId="0" shapeId="0" xr:uid="{7269CE7A-AD7F-4B2F-96F6-E6DE3E5BBE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6" authorId="0" shapeId="0" xr:uid="{4B3F892F-2D00-43BB-8F91-99485AF99D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7" authorId="0" shapeId="0" xr:uid="{0CF5EA7A-6EA1-4806-A648-1371A700FF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W57" authorId="0" shapeId="0" xr:uid="{1112DC43-216A-4F4B-9D3E-8CCA17D9387F}">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7" authorId="0" shapeId="0" xr:uid="{54E98950-96B4-403D-8463-040C97F4DB6E}">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7" authorId="0" shapeId="0" xr:uid="{AB6F36CD-78C0-4142-8DE4-7DD9A76D2E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7" authorId="0" shapeId="0" xr:uid="{6F416D7F-044F-4496-B0CC-A437B3C5E6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8" authorId="0" shapeId="0" xr:uid="{4C9251B4-609D-4621-A2AE-4D98EB75994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W58" authorId="0" shapeId="0" xr:uid="{72E22227-F20C-4541-871F-1EFBEA8BC064}">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8" authorId="0" shapeId="0" xr:uid="{E7FD1A47-BA53-42C3-9FBB-82A7AAEF3529}">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8" authorId="0" shapeId="0" xr:uid="{60AFFC2B-B891-4412-A650-EB458A2A72B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8" authorId="0" shapeId="0" xr:uid="{0ADB18A4-2CF6-49C7-AC14-AD8804009F7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Oftalmología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9" authorId="0" shapeId="0" xr:uid="{E113FD7D-D5A3-48F7-B263-EC7130FF97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W59" authorId="0" shapeId="0" xr:uid="{BE6B0D4B-8104-48D3-B9D6-2D96326DECCD}">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9" authorId="0" shapeId="0" xr:uid="{91CD4C38-D991-4EF5-94DB-0E47ECF4503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9" authorId="0" shapeId="0" xr:uid="{3EAE4431-A61B-459D-B61C-B8C9525A089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4- En la cita contenga la especialidad </t>
        </r>
      </text>
    </comment>
    <comment ref="AF59" authorId="0" shapeId="0" xr:uid="{8166F8EC-759C-4B68-B12A-16BAD906CC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Otorrinolaringología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0" authorId="0" shapeId="0" xr:uid="{D7CEDEBF-57BC-4489-BB5A-138767426C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W60" authorId="0" shapeId="0" xr:uid="{CE110EE6-7468-402E-93E3-D5BEECD93982}">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0" authorId="0" shapeId="0" xr:uid="{DC85D8FF-9C34-453D-9EFB-1E1CA2A5D753}">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0" authorId="0" shapeId="0" xr:uid="{1B52064D-7D49-4E54-92D9-47AAB5DA30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0" authorId="0" shapeId="0" xr:uid="{5768B66C-1B83-42A1-97DC-D2B5DA82A1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1" authorId="0" shapeId="0" xr:uid="{11657385-8F00-4C10-9E6F-9654FFEEAAC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Médico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W61" authorId="0" shapeId="0" xr:uid="{942E8FB1-80F2-4623-8119-EF0C622BE72B}">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1" authorId="0" shapeId="0" xr:uid="{C2DA0551-1356-43AC-ABFA-37841334A64A}">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1" authorId="0" shapeId="0" xr:uid="{4E4A90F1-5A10-45F1-92B0-344811CD51A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1" authorId="0" shapeId="0" xr:uid="{339A800C-3E37-4ACB-86B3-FA6158A4D4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2" authorId="0" shapeId="0" xr:uid="{5833910A-8ED5-421E-B627-F3D1AD2F14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W62" authorId="0" shapeId="0" xr:uid="{B071ABB8-E735-4ADD-8F68-A46E33A3F6F9}">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2" authorId="0" shapeId="0" xr:uid="{E70CD1D1-61B0-4B01-A777-4AB7BC715B4D}">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 xml:space="preserve">4.- Paciente Mayor a 15 Años y mas </t>
        </r>
      </text>
    </comment>
    <comment ref="AE62" authorId="0" shapeId="0" xr:uid="{1CD78837-9956-49EB-96D1-998E7484DE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2" authorId="0" shapeId="0" xr:uid="{C53EEF04-6D92-438A-B51B-120D2A2B28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3" authorId="0" shapeId="0" xr:uid="{56B1A631-C969-433E-B0A9-C7E831C672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W63" authorId="0" shapeId="0" xr:uid="{C70C82D5-9915-4167-B66B-22887C7AB835}">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3" authorId="0" shapeId="0" xr:uid="{5536850F-DA09-413C-8931-8BCFAE83967C}">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3" authorId="0" shapeId="0" xr:uid="{2802FFDF-81CA-4DF0-8966-567F5D6D654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3" authorId="0" shapeId="0" xr:uid="{101EDEB0-6AC4-483B-92BD-76B261EC824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4" authorId="0" shapeId="0" xr:uid="{7E4279B2-7D7D-47E2-BA52-9240857E2F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W64" authorId="0" shapeId="0" xr:uid="{5DBDB893-0A18-4A75-9366-3818C3FEAC3B}">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4" authorId="0" shapeId="0" xr:uid="{39970B4F-D213-45B0-A5B1-6C47FF999C0E}">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4" authorId="0" shapeId="0" xr:uid="{1CC15AEB-7C13-4EC8-8B9B-CF0578F07B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4" authorId="0" shapeId="0" xr:uid="{A178F4A6-B084-4D34-BBFC-814664A4BA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del Niño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65" authorId="0" shapeId="0" xr:uid="{9EB54585-9733-4B71-BE96-86A49FCD46E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W65" authorId="0" shapeId="0" xr:uid="{3EE18918-A6B4-4DDA-BE7E-4102A6DD9CA8}">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r>
          <rPr>
            <sz val="9"/>
            <color indexed="81"/>
            <rFont val="Tahoma"/>
            <family val="2"/>
          </rPr>
          <t xml:space="preserve">
</t>
        </r>
      </text>
    </comment>
    <comment ref="AA65" authorId="0" shapeId="0" xr:uid="{2CEC636D-5A55-48EB-AE83-77A5AD2085A7}">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r>
          <rPr>
            <sz val="9"/>
            <color indexed="81"/>
            <rFont val="Tahoma"/>
            <family val="2"/>
          </rPr>
          <t xml:space="preserve">
</t>
        </r>
      </text>
    </comment>
    <comment ref="AE65" authorId="0" shapeId="0" xr:uid="{C56B9282-DD53-4113-995D-EF9283509D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5" authorId="0" shapeId="0" xr:uid="{9A254F53-8443-4F99-9D55-3B944F4E2F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6" authorId="0" shapeId="0" xr:uid="{FAE3C0B6-6E0D-45E8-9392-89E18001798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W66" authorId="0" shapeId="0" xr:uid="{4122B5B0-345E-4185-B370-4D1DA7874CB4}">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6" authorId="0" shapeId="0" xr:uid="{599F4E62-C63B-419F-966E-560FFC664D8F}">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6" authorId="0" shapeId="0" xr:uid="{22725A57-B96F-4A33-844E-4930B720CB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l</t>
        </r>
      </text>
    </comment>
    <comment ref="AF66" authorId="0" shapeId="0" xr:uid="{AA01F916-0084-4811-97EE-7ED5685A7A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 xml:space="preserve">de 15 y más años.
</t>
        </r>
        <r>
          <rPr>
            <sz val="9"/>
            <color indexed="81"/>
            <rFont val="Tahoma"/>
            <family val="2"/>
          </rPr>
          <t>l</t>
        </r>
      </text>
    </comment>
    <comment ref="B67" authorId="0" shapeId="0" xr:uid="{ECDF3400-12E0-4DE5-B114-347E54AD4382}">
      <text>
        <r>
          <rPr>
            <sz val="9"/>
            <color indexed="81"/>
            <rFont val="Tahoma"/>
            <family val="2"/>
          </rPr>
          <t>Este dato aparecerá  luego de que en la atención 
1.- Registrada en el box 
2.- o en Atención / Registro Atención Individual. 
Se Registre la actividad C</t>
        </r>
        <r>
          <rPr>
            <b/>
            <sz val="9"/>
            <color indexed="81"/>
            <rFont val="Tahoma"/>
            <family val="2"/>
          </rPr>
          <t>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W67" authorId="0" shapeId="0" xr:uid="{8D2E9318-313F-4847-8E70-378BB46A5746}">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7" authorId="0" shapeId="0" xr:uid="{B95900BC-FB8B-40C6-AF78-D82770497E38}">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7" authorId="0" shapeId="0" xr:uid="{AF927E47-7509-4D4B-9FD7-6633D06110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7" authorId="0" shapeId="0" xr:uid="{C50FD129-7624-471F-9B24-0DF7808AE24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Diabetología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8" authorId="0" shapeId="0" xr:uid="{0C4E9C03-4167-44CF-BA34-1101268E03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W68" authorId="0" shapeId="0" xr:uid="{E1C1434A-B423-4431-BE80-D59E54A6D09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8" authorId="0" shapeId="0" xr:uid="{1379EED5-9982-45F7-B1B0-CA7042CF5F6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8" authorId="0" shapeId="0" xr:uid="{66290A4E-1E7B-4DEC-961D-6AB71BAD10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8" authorId="0" shapeId="0" xr:uid="{EBEA29B7-88CD-47F9-A72D-ED1FEFB25B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9" authorId="0" shapeId="0" xr:uid="{343C051E-AE9D-4934-820B-65E9DEBC67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W69" authorId="0" shapeId="0" xr:uid="{259572D6-7930-440B-A9D0-DDC91B8C02ED}">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9" authorId="0" shapeId="0" xr:uid="{CDD97CA1-9EF4-4712-BD2A-723E9B3ABE35}">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9" authorId="0" shapeId="0" xr:uid="{C72FB234-BD98-4F7E-A552-30AF3B6A025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9" authorId="0" shapeId="0" xr:uid="{2EB1A301-6CBD-4B58-9C80-0461F6668FA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Imagenología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0" authorId="0" shapeId="0" xr:uid="{34CD529E-C16C-4AD1-AEEB-A61B20600A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W70" authorId="0" shapeId="0" xr:uid="{EF7B4639-2578-4E24-9418-3B53C9867D49}">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70" authorId="0" shapeId="0" xr:uid="{FFFC38EB-4183-4A0F-9D48-26C3DE227E95}">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70" authorId="0" shapeId="0" xr:uid="{2406E2FB-B711-47CA-A00E-0EEF9F5681A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70" authorId="0" shapeId="0" xr:uid="{BF80EDA9-F3D6-49A6-92BA-F982C7D7F2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Radioterapia Oncológica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3" authorId="1" shapeId="0" xr:uid="{0A8A4FB2-8A94-4AA4-9791-5FFACDE5C7E6}">
      <text>
        <r>
          <rPr>
            <b/>
            <sz val="9"/>
            <color indexed="81"/>
            <rFont val="Tahoma"/>
            <family val="2"/>
          </rPr>
          <t>No disponible</t>
        </r>
      </text>
    </comment>
    <comment ref="F73" authorId="1" shapeId="0" xr:uid="{21179688-5BA6-4787-BF59-B873CB4520CB}">
      <text>
        <r>
          <rPr>
            <b/>
            <sz val="9"/>
            <color indexed="81"/>
            <rFont val="Tahoma"/>
            <family val="2"/>
          </rPr>
          <t>No Disponible</t>
        </r>
      </text>
    </comment>
    <comment ref="J73" authorId="1" shapeId="0" xr:uid="{FAC5AFC4-CCC7-444F-9BED-15FC0908E1BE}">
      <text>
        <r>
          <rPr>
            <b/>
            <sz val="9"/>
            <color indexed="81"/>
            <rFont val="Tahoma"/>
            <family val="2"/>
          </rPr>
          <t xml:space="preserve">No Disponible
</t>
        </r>
      </text>
    </comment>
    <comment ref="N73" authorId="1" shapeId="0" xr:uid="{6DDF0603-70BB-47EC-AEFB-24B91A30C680}">
      <text>
        <r>
          <rPr>
            <b/>
            <sz val="9"/>
            <color indexed="81"/>
            <rFont val="Tahoma"/>
            <family val="2"/>
          </rPr>
          <t>No Disponible</t>
        </r>
      </text>
    </comment>
    <comment ref="Q73" authorId="1" shapeId="0" xr:uid="{D100A5F2-3B9C-4C29-B492-4FCC0A9C631A}">
      <text>
        <r>
          <rPr>
            <b/>
            <sz val="9"/>
            <color indexed="81"/>
            <rFont val="Tahoma"/>
            <family val="2"/>
          </rPr>
          <t>No Disponible</t>
        </r>
      </text>
    </comment>
    <comment ref="S73" authorId="1" shapeId="0" xr:uid="{4337E2C6-B32F-4560-A67B-2ED2A2AE466C}">
      <text>
        <r>
          <rPr>
            <b/>
            <sz val="9"/>
            <color indexed="81"/>
            <rFont val="Tahoma"/>
            <family val="2"/>
          </rPr>
          <t>No Disponible</t>
        </r>
      </text>
    </comment>
    <comment ref="X73" authorId="1" shapeId="0" xr:uid="{396096D4-C39F-42D8-9410-D5711D72044D}">
      <text>
        <r>
          <rPr>
            <b/>
            <sz val="9"/>
            <color indexed="81"/>
            <rFont val="Tahoma"/>
            <family val="2"/>
          </rPr>
          <t>No Disponible</t>
        </r>
      </text>
    </comment>
    <comment ref="AB73" authorId="1" shapeId="0" xr:uid="{BE5FC69F-5721-4385-BE5C-D4C91D33D7A2}">
      <text>
        <r>
          <rPr>
            <b/>
            <sz val="9"/>
            <color indexed="81"/>
            <rFont val="Tahoma"/>
            <family val="2"/>
          </rPr>
          <t>No Disponible</t>
        </r>
      </text>
    </comment>
    <comment ref="AD73" authorId="0" shapeId="0" xr:uid="{1A354BC8-CB8A-46D7-89FB-92C393E823CC}">
      <text>
        <r>
          <rPr>
            <sz val="9"/>
            <color indexed="81"/>
            <rFont val="Tahoma"/>
            <family val="2"/>
          </rPr>
          <t xml:space="preserve">Este dato aparecerá  luego de que en la atención 
1.- Registrada en el box 
2.- o en Atención / Registro Atención Individual. 
</t>
        </r>
        <r>
          <rPr>
            <b/>
            <sz val="9"/>
            <color indexed="81"/>
            <rFont val="Tahoma"/>
            <family val="2"/>
          </rPr>
          <t>Se Registre la actividad descrita en cada seccion por operativos y este realizada por un especialista correspondiente.</t>
        </r>
        <r>
          <rPr>
            <sz val="9"/>
            <color indexed="81"/>
            <rFont val="Tahoma"/>
            <family val="2"/>
          </rPr>
          <t xml:space="preserve">
</t>
        </r>
      </text>
    </comment>
    <comment ref="U75" authorId="0" shapeId="0" xr:uid="{0A9ABA4B-D551-4224-B98C-621ECE5FD4CF}">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Consulta</t>
        </r>
        <r>
          <rPr>
            <sz val="9"/>
            <color indexed="81"/>
            <rFont val="Tahoma"/>
            <family val="2"/>
          </rPr>
          <t xml:space="preserve">
3.- El estado de la cita : </t>
        </r>
        <r>
          <rPr>
            <b/>
            <sz val="9"/>
            <color indexed="81"/>
            <rFont val="Tahoma"/>
            <family val="2"/>
          </rPr>
          <t>No se presentó</t>
        </r>
      </text>
    </comment>
    <comment ref="V75" authorId="0" shapeId="0" xr:uid="{E31E0539-2D31-4428-884A-55F2F02ED8CB}">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Control</t>
        </r>
        <r>
          <rPr>
            <sz val="9"/>
            <color indexed="81"/>
            <rFont val="Tahoma"/>
            <family val="2"/>
          </rPr>
          <t xml:space="preserve">
3.- El estado de la cita : </t>
        </r>
        <r>
          <rPr>
            <b/>
            <sz val="9"/>
            <color indexed="81"/>
            <rFont val="Tahoma"/>
            <family val="2"/>
          </rPr>
          <t>No se presentó</t>
        </r>
        <r>
          <rPr>
            <sz val="9"/>
            <color indexed="81"/>
            <rFont val="Tahoma"/>
            <family val="2"/>
          </rPr>
          <t xml:space="preserve">
</t>
        </r>
      </text>
    </comment>
    <comment ref="AA75" authorId="0" shapeId="0" xr:uid="{39C19302-06A1-4778-8D9A-7514EF11B2E4}">
      <text>
        <r>
          <rPr>
            <b/>
            <sz val="9"/>
            <color indexed="81"/>
            <rFont val="Tahoma"/>
            <family val="2"/>
          </rPr>
          <t>No Disponible</t>
        </r>
      </text>
    </comment>
    <comment ref="U76" authorId="0" shapeId="0" xr:uid="{21D97797-769E-4926-9140-781B6A3ABEF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6" authorId="0" shapeId="0" xr:uid="{F3098C0D-A74A-4A3B-B299-AEDAF3758A2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6" authorId="0" shapeId="0" xr:uid="{DDC1DA90-69C6-40C0-B385-ABFFCB722A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Pediatría
</t>
        </r>
        <r>
          <rPr>
            <sz val="9"/>
            <color indexed="81"/>
            <rFont val="Tahoma"/>
            <family val="2"/>
          </rPr>
          <t xml:space="preserve">3.- En la cita contenga la especialidad medica del profesional
</t>
        </r>
      </text>
    </comment>
    <comment ref="Z76" authorId="0" shapeId="0" xr:uid="{C6638898-666A-47B4-85D0-A18693D630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t>
        </r>
        <r>
          <rPr>
            <sz val="9"/>
            <color indexed="81"/>
            <rFont val="Tahoma"/>
            <family val="2"/>
          </rPr>
          <t xml:space="preserve"> </t>
        </r>
        <r>
          <rPr>
            <b/>
            <sz val="9"/>
            <color indexed="81"/>
            <rFont val="Tahoma"/>
            <family val="2"/>
          </rPr>
          <t>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D76" authorId="0" shapeId="0" xr:uid="{4303B4D3-7A7A-4EEA-A411-D9933244A3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E76" authorId="0" shapeId="0" xr:uid="{67AF5D31-06EE-4136-B3A1-D6325BA4E6E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Pediatria</t>
        </r>
        <r>
          <rPr>
            <sz val="9"/>
            <color indexed="81"/>
            <rFont val="Tahoma"/>
            <family val="2"/>
          </rPr>
          <t xml:space="preserve"> </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F76" authorId="0" shapeId="0" xr:uid="{79B08475-6628-425E-AB33-50BF9DBF8E3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Pediatría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6" authorId="0" shapeId="0" xr:uid="{E66E8582-A078-41FD-89E5-8411F1D09A9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Consultoría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H76" authorId="0" shapeId="0" xr:uid="{EC05B728-08A7-414C-8F93-BD88FA7977C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Pediatría</t>
        </r>
        <r>
          <rPr>
            <sz val="9"/>
            <color indexed="81"/>
            <rFont val="Tahoma"/>
            <family val="2"/>
          </rPr>
          <t xml:space="preserve"> 
y la actividad </t>
        </r>
        <r>
          <rPr>
            <b/>
            <sz val="9"/>
            <color indexed="81"/>
            <rFont val="Tahoma"/>
            <family val="2"/>
          </rPr>
          <t xml:space="preserve">Consultoría: Caso revisado por el Equipo </t>
        </r>
        <r>
          <rPr>
            <sz val="9"/>
            <color indexed="81"/>
            <rFont val="Tahoma"/>
            <family val="2"/>
          </rPr>
          <t xml:space="preserve">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AI76" authorId="0" shapeId="0" xr:uid="{E68E435F-BD01-49EB-ADA0-AB1FD469693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Pediatría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U77" authorId="0" shapeId="0" xr:uid="{D71AE08D-DED9-4FDF-8E9A-DE68CC2A957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7" authorId="0" shapeId="0" xr:uid="{242D6878-5F88-4362-B267-40CCEC2C1A5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7" authorId="0" shapeId="0" xr:uid="{5D4BC021-B8FF-423F-91FD-24CBCEC03E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Z77" authorId="0" shapeId="0" xr:uid="{939BC1F6-7C5F-4632-91EF-C0EEC1B1B5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D77" authorId="0" shapeId="0" xr:uid="{B4E22D83-F29D-4EFF-BBAE-E2451DEF9AD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E77" authorId="0" shapeId="0" xr:uid="{1F77D9CF-C093-484C-954F-87E04C1EC5D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7" authorId="0" shapeId="0" xr:uid="{965E6C98-EC9D-4B0B-9FF7-28F9317EEDE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7" authorId="0" shapeId="0" xr:uid="{18C70564-92A0-49D8-A385-25BC8DFAB04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3- En la cita contenga la especialidad medica del profesional</t>
        </r>
      </text>
    </comment>
    <comment ref="AH77" authorId="0" shapeId="0" xr:uid="{D49DC3FC-D03A-499D-BD31-DF213832338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Interna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4- En la cita contenga la especialidad medica del profesional</t>
        </r>
      </text>
    </comment>
    <comment ref="AI77" authorId="0" shapeId="0" xr:uid="{49B9266A-8E8E-440F-B76D-235CBF4933A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Interna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4- En la cita contenga la especialidad medica del profesional</t>
        </r>
      </text>
    </comment>
    <comment ref="U78" authorId="0" shapeId="0" xr:uid="{DF050BD2-EC33-4720-A2F6-3D087DB599D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8" authorId="0" shapeId="0" xr:uid="{D86BE4C9-C3C2-4FA4-BAD2-ACB25C4F2C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8" authorId="0" shapeId="0" xr:uid="{100E9128-321F-4E47-A08D-5165E74ABF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Z78" authorId="0" shapeId="0" xr:uid="{25B8F2E5-2315-40E3-95E7-7E59AB78F2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AD78" authorId="0" shapeId="0" xr:uid="{597111A4-9EEF-4BA5-87EE-4CCD2DF160F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3.- En la cita contenga la especialidad medica del profesional</t>
        </r>
      </text>
    </comment>
    <comment ref="AE78" authorId="0" shapeId="0" xr:uid="{ED3531D0-8B0F-4294-893E-5180269E8668}">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Neonatología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8" authorId="0" shapeId="0" xr:uid="{0DE9EFC1-1E84-4B28-88A9-1805D43523C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Neonatología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8" authorId="0" shapeId="0" xr:uid="{123F7856-C531-475C-8A44-45C3055FAF3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3- En la cita contenga la especialidad medica del profesional</t>
        </r>
      </text>
    </comment>
    <comment ref="AH78" authorId="0" shapeId="0" xr:uid="{4E674B80-DF4E-413B-BD78-AD375DA4D85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Neonatología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4- En la cita contenga la especialidad medica del profesional</t>
        </r>
      </text>
    </comment>
    <comment ref="AI78" authorId="0" shapeId="0" xr:uid="{7C06A2DC-2CD8-44DB-950C-D1B5D540835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Neonatología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4- En la cita contenga la especialidad medica del profesional</t>
        </r>
      </text>
    </comment>
    <comment ref="U79" authorId="0" shapeId="0" xr:uid="{590B7BC2-9D46-4641-858E-3326C02ADF8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Enfermedad Respiratoria Pediátrica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9" authorId="0" shapeId="0" xr:uid="{F4FAD4AC-10C0-4CAE-A5C9-5B122A297A0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9" authorId="0" shapeId="0" xr:uid="{C9DEF668-D200-4298-97BE-3E4B039ADA9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3.- En la cita contenga la especialidad medica del profesional</t>
        </r>
      </text>
    </comment>
    <comment ref="Z79" authorId="0" shapeId="0" xr:uid="{29680E77-C0C2-4A90-A327-BEBB1E90131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D79" authorId="0" shapeId="0" xr:uid="{60A68EB7-61E0-4B0A-A095-A4765CC867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E79" authorId="0" shapeId="0" xr:uid="{09DD1D7E-ADFD-4934-9CAA-9DE89A52F63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especialidado </t>
        </r>
        <r>
          <rPr>
            <b/>
            <sz val="9"/>
            <color indexed="81"/>
            <rFont val="Tahoma"/>
            <family val="2"/>
          </rPr>
          <t xml:space="preserve"> Enfermedad Respiratoria Pediátrica </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79" authorId="0" shapeId="0" xr:uid="{5C9300F6-C406-4D62-89B6-AB0E6F5075A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9" authorId="0" shapeId="0" xr:uid="{F80A5E85-11AE-4091-AE00-E9DA3991030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3- En la cita contenga la especialidad medica del profesional</t>
        </r>
      </text>
    </comment>
    <comment ref="AH79" authorId="0" shapeId="0" xr:uid="{B68C62B1-8587-4C6F-A106-D4C464F9B9B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Pediátrica (Broncopulmonar Infantil)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4- En la cita contenga la especialidad medica del profesional</t>
        </r>
      </text>
    </comment>
    <comment ref="AI79" authorId="0" shapeId="0" xr:uid="{3D0728E1-5042-407F-863D-FC39D60B117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Pediátrica (Broncopulmonar Infantil)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4- En la cita contenga la especialidad medica del profesional</t>
        </r>
      </text>
    </comment>
    <comment ref="U80" authorId="0" shapeId="0" xr:uid="{E4208F20-23CD-455C-9494-2491606DF29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0" authorId="0" shapeId="0" xr:uid="{7413B212-BB92-4B35-88CD-BD82D71E343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0" authorId="0" shapeId="0" xr:uid="{5A4FACD8-FC86-4CA4-91E1-619BC6B403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Z80" authorId="0" shapeId="0" xr:uid="{8007FFA8-6D01-443C-A54C-64151B85FA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D80" authorId="0" shapeId="0" xr:uid="{14C7AFED-97D7-4AD0-973F-F9D345485C0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E80" authorId="0" shapeId="0" xr:uid="{78195709-6A4B-4705-AE4A-0E778041897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Enfermedad Respiratoria de Adulto </t>
        </r>
        <r>
          <rPr>
            <sz val="9"/>
            <color indexed="81"/>
            <rFont val="Tahoma"/>
            <family val="2"/>
          </rPr>
          <t xml:space="preserve">
4- Paciente </t>
        </r>
        <r>
          <rPr>
            <b/>
            <sz val="9"/>
            <color indexed="81"/>
            <rFont val="Tahoma"/>
            <family val="2"/>
          </rPr>
          <t xml:space="preserve">Menor a 15 Años.
</t>
        </r>
      </text>
    </comment>
    <comment ref="AF80" authorId="0" shapeId="0" xr:uid="{66B31728-A18C-4E2C-A875-654E854C423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de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0" authorId="0" shapeId="0" xr:uid="{DCE30033-1B6A-46C5-A410-53CB56A2237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3- En la cita contenga la especialidad medica del profesional</t>
        </r>
      </text>
    </comment>
    <comment ref="AH80" authorId="0" shapeId="0" xr:uid="{1A257974-6C8C-4CF8-92FB-85A0CB172B6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de Adulto (Broncopulmonar)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4- En la cita contenga la especialidad medica del profesional</t>
        </r>
      </text>
    </comment>
    <comment ref="AI80" authorId="0" shapeId="0" xr:uid="{C887A46C-069E-4DF9-8780-7806A9E09D1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de Adulto (Broncopulmonar)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4- En la cita contenga la especialidad medica del profesional</t>
        </r>
      </text>
    </comment>
    <comment ref="U81" authorId="0" shapeId="0" xr:uid="{91944325-41FD-4D34-9A30-28B8D5D82EF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1" authorId="0" shapeId="0" xr:uid="{C1EA9D2E-657F-4474-AA36-1BFF9039F8F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1" authorId="0" shapeId="0" xr:uid="{33E6A5DD-9DCC-4003-A845-8D500FDDB6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Z81" authorId="0" shapeId="0" xr:uid="{23E931CB-6258-467B-A48D-3ECB896CE8D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D81" authorId="0" shapeId="0" xr:uid="{9FD2A25E-E8B6-42A0-88EF-3A903A96187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E81" authorId="0" shapeId="0" xr:uid="{B06B29A9-CFC1-4B28-9F22-CFBE136D93E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1" authorId="0" shapeId="0" xr:uid="{59D2D320-0F14-4BA2-A1D5-BA5F7C79900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1" authorId="0" shapeId="0" xr:uid="{E1A67868-ECB5-4D36-AAD4-6036D5D6F38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3- En la cita contenga la especialidad medica del profesional</t>
        </r>
      </text>
    </comment>
    <comment ref="AH81" authorId="0" shapeId="0" xr:uid="{A327EF82-8C7B-4128-A5EF-4BB6E10AAFB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Cardiología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4- En la cita contenga la especialidad medica del profesional</t>
        </r>
      </text>
    </comment>
    <comment ref="AI81" authorId="0" shapeId="0" xr:uid="{DDD5B1B5-88E4-4D1C-ACE7-EDFC41BE610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4- En la cita contenga la especialidad medica del profesional</t>
        </r>
      </text>
    </comment>
    <comment ref="U82" authorId="0" shapeId="0" xr:uid="{DD627437-9A21-4C00-9BEC-FE6B47298A5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2" authorId="0" shapeId="0" xr:uid="{5B48154D-91FB-4962-A0EC-CCD0E37908C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2" authorId="0" shapeId="0" xr:uid="{FDC96E06-ED4C-4C2E-A4F9-4D7887D62C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Z82" authorId="0" shapeId="0" xr:uid="{E59B9383-481E-42D6-88FB-D68C3B8AA0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D82" authorId="0" shapeId="0" xr:uid="{D4CC5B90-9B15-4069-8237-CAD395FF7D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E82" authorId="0" shapeId="0" xr:uid="{2D407D42-8256-4945-B67B-EFDE8277D02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2" authorId="0" shapeId="0" xr:uid="{5063EFF7-6363-4B3A-A028-199FA4D638C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2" authorId="0" shapeId="0" xr:uid="{9DB4AC30-4842-4FF2-8C13-522AF76EFE1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3- En la cita contenga la especialidad medica del profesional</t>
        </r>
      </text>
    </comment>
    <comment ref="AH82" authorId="0" shapeId="0" xr:uid="{30EC55E1-5E0E-44E0-AF6A-243B847063E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4- En la cita contenga la especialidad medica del profesional</t>
        </r>
      </text>
    </comment>
    <comment ref="AI82" authorId="0" shapeId="0" xr:uid="{2AA77773-7B32-40E7-BA30-6D5E027633B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4- En la cita contenga la especialidad medica del profesional</t>
        </r>
      </text>
    </comment>
    <comment ref="U83" authorId="0" shapeId="0" xr:uid="{F859FCCE-B608-4555-BB52-3722FD2E73A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3" authorId="0" shapeId="0" xr:uid="{C465085D-786A-4F1B-8F34-2BDBBD59D53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3" authorId="0" shapeId="0" xr:uid="{A8B14F58-A646-416F-A096-04F91F1080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Z83" authorId="0" shapeId="0" xr:uid="{386C9F21-7181-430A-B58D-EE43AE6C2D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D83" authorId="0" shapeId="0" xr:uid="{A2709174-A3C8-40D3-BECE-AAD2F3F4F97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E83" authorId="0" shapeId="0" xr:uid="{17261444-D99A-4ADC-95ED-8B1B62500AC7}">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Endocrinología Pediátrica</t>
        </r>
        <r>
          <rPr>
            <sz val="9"/>
            <color indexed="81"/>
            <rFont val="Tahoma"/>
            <family val="2"/>
          </rPr>
          <t xml:space="preserve">
4.- Paciente </t>
        </r>
        <r>
          <rPr>
            <b/>
            <sz val="9"/>
            <color indexed="81"/>
            <rFont val="Tahoma"/>
            <family val="2"/>
          </rPr>
          <t xml:space="preserve">Menor a 15 Años.
</t>
        </r>
      </text>
    </comment>
    <comment ref="AF83" authorId="0" shapeId="0" xr:uid="{3093BF6F-F5B1-4DE4-9C39-367059B241C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3" authorId="0" shapeId="0" xr:uid="{5BE3FDCC-FFB7-4EAE-8DE4-40BB06EC123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3- En la cita contenga la especialidad medica del profesional</t>
        </r>
      </text>
    </comment>
    <comment ref="AH83" authorId="0" shapeId="0" xr:uid="{06A1E432-342F-4B0C-A3C4-02A21D39193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4- En la cita contenga la especialidad medica del profesional</t>
        </r>
      </text>
    </comment>
    <comment ref="AI83" authorId="0" shapeId="0" xr:uid="{6EF8943A-99A9-4D89-AF86-8246B940C5B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4- En la cita contenga la especialidad medica del profesional</t>
        </r>
      </text>
    </comment>
    <comment ref="U84" authorId="0" shapeId="0" xr:uid="{498EEF3E-F42E-419F-AA13-77A70C501B4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4" authorId="0" shapeId="0" xr:uid="{4D0804BF-D42E-485E-9C33-22F1631DDCA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4" authorId="0" shapeId="0" xr:uid="{4D769871-52AB-4001-B492-0BAFFFF3C5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Z84" authorId="0" shapeId="0" xr:uid="{A9CB5096-E53B-4EA3-9880-8B9E8F961D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D84" authorId="0" shapeId="0" xr:uid="{D1A8105D-1F0C-4EB9-8E5E-577C6945975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E84" authorId="0" shapeId="0" xr:uid="{14E9BEF2-8057-4410-95E3-CEF4AE364EA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Endocrinología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84" authorId="0" shapeId="0" xr:uid="{8FC1F8B4-CFBC-4ECE-8516-4D225E76C2A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4" authorId="0" shapeId="0" xr:uid="{D24E5A8F-CE93-4075-9316-58904AAA7E9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3- En la cita contenga la especialidad medica del profesional</t>
        </r>
      </text>
    </comment>
    <comment ref="AH84" authorId="0" shapeId="0" xr:uid="{8E2D57DD-6B27-4D17-86A3-9064474D6DC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4- En la cita contenga la especialidad medica del profesional</t>
        </r>
      </text>
    </comment>
    <comment ref="AI84" authorId="0" shapeId="0" xr:uid="{55326E52-4752-4D49-9647-0157C42AE92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4- En la cita contenga la especialidad medica del profesional</t>
        </r>
      </text>
    </comment>
    <comment ref="U85" authorId="0" shapeId="0" xr:uid="{F42038B4-E376-427D-962C-83ECB0A49DB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5" authorId="0" shapeId="0" xr:uid="{ED12AFFF-A866-4824-B210-11D39ECC27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5" authorId="0" shapeId="0" xr:uid="{0239F8F9-42EC-4C17-9313-BC2FB15AB2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Z85" authorId="0" shapeId="0" xr:uid="{739E8208-D55A-4A10-929D-7A40A5B2F1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D85" authorId="0" shapeId="0" xr:uid="{B02C53D6-C7CF-44FB-9584-4DC299AF02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E85" authorId="0" shapeId="0" xr:uid="{85985232-A306-4920-A0BD-B9745FD6447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5" authorId="0" shapeId="0" xr:uid="{D8A7BD56-5F20-4535-B4E8-C33EC6E1C00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5" authorId="0" shapeId="0" xr:uid="{DD0A0CB1-8244-4A3C-A4BB-0D97F09190E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3- En la cita contenga la especialidad medica del profesional</t>
        </r>
      </text>
    </comment>
    <comment ref="AH85" authorId="0" shapeId="0" xr:uid="{61FB9FD8-6026-4CDE-A654-9BFF8BC5263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Pedriática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4- En la cita contenga la especialidad medica del profesional</t>
        </r>
      </text>
    </comment>
    <comment ref="AI85" authorId="0" shapeId="0" xr:uid="{8C5ABDE6-80E0-4202-B76A-72BAF4893E9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Pedriática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4- En la cita contenga la especialidad medica del profesional</t>
        </r>
      </text>
    </comment>
    <comment ref="U86" authorId="0" shapeId="0" xr:uid="{7623B904-7432-4FF3-A7FE-7D79BFAE4B3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6" authorId="0" shapeId="0" xr:uid="{35661786-31D5-42AE-8FC9-326184DEA88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6" authorId="0" shapeId="0" xr:uid="{C1203630-CE85-4169-B75E-CBCB69BAB8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Z86" authorId="0" shapeId="0" xr:uid="{B581E62E-CA45-4606-A781-51651FA5180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D86" authorId="0" shapeId="0" xr:uid="{BF82A848-A33B-401A-8028-1318807F76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E86" authorId="0" shapeId="0" xr:uid="{A106F034-5EE2-4879-98D0-7D47D02B096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6" authorId="0" shapeId="0" xr:uid="{E717AB00-20A8-43BF-9AE9-1291C1818BF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6" authorId="0" shapeId="0" xr:uid="{28DCDAD0-747D-4106-B8A2-AAF0E959E55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AH86" authorId="0" shapeId="0" xr:uid="{975CAFA6-1B81-400B-94B9-24EFFC9DEC3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4- En la cita contenga la especialidad medica del profesional</t>
        </r>
      </text>
    </comment>
    <comment ref="AI86" authorId="0" shapeId="0" xr:uid="{2B17214E-825E-459E-AAF6-3588B55FD70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4- En la cita contenga la especialidad medica del profesional</t>
        </r>
      </text>
    </comment>
    <comment ref="U87" authorId="0" shapeId="0" xr:uid="{338D3779-9F26-4ED1-8EA0-893BF4CAC8F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7" authorId="0" shapeId="0" xr:uid="{AA794BD0-C376-493E-B002-C00FD61DCF7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7" authorId="0" shapeId="0" xr:uid="{87592343-4AA5-44C3-9806-AE75C56DFB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Z87" authorId="0" shapeId="0" xr:uid="{00CC57FB-524E-44C8-A751-D76DB2E2EA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D87" authorId="0" shapeId="0" xr:uid="{E10744B7-FB5E-4150-BCCB-47CD564418E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E87" authorId="0" shapeId="0" xr:uid="{FD39DE7B-5224-4350-BC65-84533E7789B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Genética Clínica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7" authorId="0" shapeId="0" xr:uid="{F61653B4-CC72-4342-98BC-C5CA22537E0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 </t>
        </r>
        <r>
          <rPr>
            <b/>
            <sz val="9"/>
            <color indexed="81"/>
            <rFont val="Tahoma"/>
            <family val="2"/>
          </rPr>
          <t>Genética Clínica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7" authorId="0" shapeId="0" xr:uid="{BB650CBD-8C0B-42BD-8F3E-E095BB1BA10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AH87" authorId="0" shapeId="0" xr:uid="{ECA95DBB-4FCF-4E48-BDFE-C6181C7F3BC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Genética Clínica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4- En la cita contenga la especialidad medica del profesional</t>
        </r>
      </text>
    </comment>
    <comment ref="AI87" authorId="0" shapeId="0" xr:uid="{D80E19AD-3C5C-459E-917B-76BB108322C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Genética Clínica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4- En la cita contenga la especialidad medica del profesional</t>
        </r>
      </text>
    </comment>
    <comment ref="U88" authorId="0" shapeId="0" xr:uid="{A870418C-59AA-4921-A72F-CD2CE8180C6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8" authorId="0" shapeId="0" xr:uid="{F89A40D0-B8EC-4DEC-BC46-E4F9CE9991F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8" authorId="0" shapeId="0" xr:uid="{4D5B7885-1BCD-42CF-B9F7-4E6F502F8C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Z88" authorId="0" shapeId="0" xr:uid="{7D448E5C-7077-4467-BFC4-10E3B56148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D88" authorId="0" shapeId="0" xr:uid="{C244B06B-24C8-4258-B277-808E77AB869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E88" authorId="0" shapeId="0" xr:uid="{E9401D3A-4E9B-4185-A587-16059F38CCA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Hemato-Oncología Infantil</t>
        </r>
        <r>
          <rPr>
            <sz val="9"/>
            <color indexed="81"/>
            <rFont val="Tahoma"/>
            <family val="2"/>
          </rPr>
          <t xml:space="preserve">
4- Paciente </t>
        </r>
        <r>
          <rPr>
            <b/>
            <sz val="9"/>
            <color indexed="81"/>
            <rFont val="Tahoma"/>
            <family val="2"/>
          </rPr>
          <t xml:space="preserve">Menor a 15 Años.
</t>
        </r>
      </text>
    </comment>
    <comment ref="AF88" authorId="0" shapeId="0" xr:uid="{105005E7-FB86-43EB-A9A2-E243CD92595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Hemato-Oncología Infantil</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8" authorId="0" shapeId="0" xr:uid="{EE074220-73B9-413A-BA64-50047FCC11A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3- En la cita contenga la especialidad medica del profesional</t>
        </r>
      </text>
    </comment>
    <comment ref="AH88" authorId="0" shapeId="0" xr:uid="{BE601CDF-A990-4111-874B-32F2AB3DDCF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4- En la cita contenga la especialidad medica del profesional</t>
        </r>
      </text>
    </comment>
    <comment ref="AI88" authorId="0" shapeId="0" xr:uid="{90CF4653-73B5-4333-9FEC-5DA2BF3803E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4- En la cita contenga la especialidad medica del profesional</t>
        </r>
      </text>
    </comment>
    <comment ref="U89" authorId="0" shapeId="0" xr:uid="{10B59BAA-9033-4C86-B179-3BE3A9A3099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9" authorId="0" shapeId="0" xr:uid="{912693C8-D26A-47E5-91E3-EC21EDE3BF2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9" authorId="0" shapeId="0" xr:uid="{B35B60C3-5A8D-413D-8A48-54127E7A046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Z89" authorId="0" shapeId="0" xr:uid="{08567F32-1A4B-48F0-B28D-1F3D9D05DA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D89" authorId="0" shapeId="0" xr:uid="{FDC84BD2-CFC1-48CA-9DD5-6CD2B4E0E3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E89" authorId="0" shapeId="0" xr:uid="{21C34DF2-7C44-4345-AA8A-281DD6FEC76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Hematología Adulto</t>
        </r>
        <r>
          <rPr>
            <sz val="9"/>
            <color indexed="81"/>
            <rFont val="Tahoma"/>
            <family val="2"/>
          </rPr>
          <t xml:space="preserve"> </t>
        </r>
        <r>
          <rPr>
            <b/>
            <sz val="9"/>
            <color indexed="81"/>
            <rFont val="Tahoma"/>
            <family val="2"/>
          </rPr>
          <t xml:space="preserve">
</t>
        </r>
        <r>
          <rPr>
            <sz val="9"/>
            <color indexed="81"/>
            <rFont val="Tahoma"/>
            <family val="2"/>
          </rPr>
          <t>4- Paciente</t>
        </r>
        <r>
          <rPr>
            <b/>
            <sz val="9"/>
            <color indexed="81"/>
            <rFont val="Tahoma"/>
            <family val="2"/>
          </rPr>
          <t xml:space="preserve"> Menor a 15 Años.</t>
        </r>
        <r>
          <rPr>
            <sz val="9"/>
            <color indexed="81"/>
            <rFont val="Tahoma"/>
            <family val="2"/>
          </rPr>
          <t xml:space="preserve">
</t>
        </r>
      </text>
    </comment>
    <comment ref="AF89" authorId="0" shapeId="0" xr:uid="{3D90B107-1ABD-4644-B7E0-FB5EDF5819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Hematología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9" authorId="0" shapeId="0" xr:uid="{1452C014-9B0E-40AD-AE85-F2F69CCEA7F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3- En la cita contenga la especialidad medica del profesional</t>
        </r>
      </text>
    </comment>
    <comment ref="AH89" authorId="0" shapeId="0" xr:uid="{625EF78D-0154-4661-B327-F16D7AECA11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Hematología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4- En la cita contenga la especialidad medica del profesional</t>
        </r>
      </text>
    </comment>
    <comment ref="AI89" authorId="0" shapeId="0" xr:uid="{4781DF11-8750-4EB5-83E5-FEBD255476F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4- En la cita contenga la especialidad medica del profesional</t>
        </r>
      </text>
    </comment>
    <comment ref="U90" authorId="0" shapeId="0" xr:uid="{C99314D7-CB31-45B5-9E1E-FAE487FCD14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0" authorId="0" shapeId="0" xr:uid="{0317FC3C-96E4-417C-9D97-B693D388503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0" authorId="0" shapeId="0" xr:uid="{E19B6C2F-D67E-4668-B371-DE8899F3E4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Z90" authorId="0" shapeId="0" xr:uid="{5A504524-5910-40B0-A0EA-89A0428198D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D90" authorId="0" shapeId="0" xr:uid="{4CB05C3F-A32F-4FE2-A66C-BA12065B80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E90" authorId="0" shapeId="0" xr:uid="{1AD1298D-AD2A-4787-B9DD-8598BF9129F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Nefrología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0" authorId="0" shapeId="0" xr:uid="{9DE88214-1361-4583-996B-C2C2D5C890F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0" authorId="0" shapeId="0" xr:uid="{7707EA07-6BA6-4476-A507-9CF05B2540D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3- En la cita contenga la especialidad medica del profesional</t>
        </r>
      </text>
    </comment>
    <comment ref="AH90" authorId="0" shapeId="0" xr:uid="{423E1EC7-5318-4E9B-A823-7AAE72871F6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4- En la cita contenga la especialidad medica del profesional</t>
        </r>
      </text>
    </comment>
    <comment ref="AI90" authorId="0" shapeId="0" xr:uid="{7C4A9D3C-6318-4405-96B7-4AC12178FE3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4- En la cita contenga la especialidad medica del profesional</t>
        </r>
      </text>
    </comment>
    <comment ref="U91" authorId="0" shapeId="0" xr:uid="{98C421F5-3837-468B-AA93-019EC9AD549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1" authorId="0" shapeId="0" xr:uid="{E46A9188-8EF7-4EE1-BB17-5C314958991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1" authorId="0" shapeId="0" xr:uid="{E55242FD-6773-4FF8-A203-2A5881C87B7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Z91" authorId="0" shapeId="0" xr:uid="{0F1C6B8F-B79B-473E-99E3-1C68C6681A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D91" authorId="0" shapeId="0" xr:uid="{BFA73162-5269-4D58-A656-6EAD423E83B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E91" authorId="0" shapeId="0" xr:uid="{986255D5-4221-4134-8ABF-486DE2499B4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Adulto</t>
        </r>
        <r>
          <rPr>
            <sz val="9"/>
            <color indexed="81"/>
            <rFont val="Tahoma"/>
            <family val="2"/>
          </rPr>
          <t xml:space="preserve">
4.- Paciente </t>
        </r>
        <r>
          <rPr>
            <b/>
            <sz val="9"/>
            <color indexed="81"/>
            <rFont val="Tahoma"/>
            <family val="2"/>
          </rPr>
          <t xml:space="preserve">Menor a 15 Años.
</t>
        </r>
      </text>
    </comment>
    <comment ref="AF91" authorId="0" shapeId="0" xr:uid="{5C8C5259-B6F8-484E-84C9-52C0390AC86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v </t>
        </r>
        <r>
          <rPr>
            <b/>
            <sz val="9"/>
            <color indexed="81"/>
            <rFont val="Tahoma"/>
            <family val="2"/>
          </rPr>
          <t>Nefrología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1" authorId="0" shapeId="0" xr:uid="{72445B7F-ABEB-40F8-B8C8-1FA253E4384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3- En la cita contenga la especialidad medica del profesional</t>
        </r>
      </text>
    </comment>
    <comment ref="AH91" authorId="0" shapeId="0" xr:uid="{D7D46DCB-034E-4AB0-B475-3E26665840F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Nefrología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4- En la cita contenga la especialidad medica del profesional</t>
        </r>
      </text>
    </comment>
    <comment ref="AI91" authorId="0" shapeId="0" xr:uid="{44E24C25-DCD7-4501-AFB3-C6D5E37790B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4- En la cita contenga la especialidad medica del profesional</t>
        </r>
      </text>
    </comment>
    <comment ref="U92" authorId="0" shapeId="0" xr:uid="{47A62391-31B7-4757-9360-604DD624EA2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2" authorId="0" shapeId="0" xr:uid="{B2397441-D3A9-4732-A70E-785EE24A7AB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2" authorId="0" shapeId="0" xr:uid="{B81C579A-D9BD-4516-9654-A52B879CB78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Z92" authorId="0" shapeId="0" xr:uid="{76347C95-2520-4C62-9675-E1D531CEDE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D92" authorId="0" shapeId="0" xr:uid="{AEAEB4DC-386C-4D11-8193-D706188B55E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E92" authorId="0" shapeId="0" xr:uid="{E2A89F1B-B9E4-4F55-925B-B71EC8E40F3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Pediátrico</t>
        </r>
        <r>
          <rPr>
            <sz val="9"/>
            <color indexed="81"/>
            <rFont val="Tahoma"/>
            <family val="2"/>
          </rPr>
          <t xml:space="preserve">
4.- Paciente </t>
        </r>
        <r>
          <rPr>
            <b/>
            <sz val="9"/>
            <color indexed="81"/>
            <rFont val="Tahoma"/>
            <family val="2"/>
          </rPr>
          <t xml:space="preserve">Menor a 15 Años.
</t>
        </r>
      </text>
    </comment>
    <comment ref="AF92" authorId="0" shapeId="0" xr:uid="{91CB6BA2-0129-47C1-8CDF-D834FA041E9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Pediátrico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2" authorId="0" shapeId="0" xr:uid="{7D3E2053-39D0-4D8C-A211-2B300095798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3- En la cita contenga la especialidad medica del profesional</t>
        </r>
      </text>
    </comment>
    <comment ref="AH92" authorId="0" shapeId="0" xr:uid="{B0A42BA5-B996-463D-9F99-9AC8B2EE45B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4- En la cita contenga la especialidad medica del profesional</t>
        </r>
      </text>
    </comment>
    <comment ref="AI92" authorId="0" shapeId="0" xr:uid="{C0620D4F-C1FD-4D50-B009-89245F9AEA5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4- En la cita contenga la especialidad medica del profesional</t>
        </r>
      </text>
    </comment>
    <comment ref="U93" authorId="0" shapeId="0" xr:uid="{58078400-1E90-4E19-9F1A-8F1D16C62E1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3" authorId="0" shapeId="0" xr:uid="{33DA3C44-E9ED-4C38-A5BF-1E3FD634EE6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3" authorId="0" shapeId="0" xr:uid="{D862F41F-EEAD-44EA-82C1-13E7262C135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Z93" authorId="0" shapeId="0" xr:uid="{74F0A9CF-09C8-4BAA-803C-FA70507847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D93" authorId="0" shapeId="0" xr:uid="{95A6A8DE-C709-445B-8B24-BA263B6D4D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E93" authorId="0" shapeId="0" xr:uid="{C0F443D7-5C19-4F4D-B83E-A813B2D6799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93" authorId="0" shapeId="0" xr:uid="{0A21B1A4-D94E-41FA-B0C8-7D4FFEFC316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3" authorId="0" shapeId="0" xr:uid="{B04371E7-70DA-4E93-A513-803D3992C98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3- En la cita contenga la especialidad medica del profesional</t>
        </r>
      </text>
    </comment>
    <comment ref="AH93" authorId="0" shapeId="0" xr:uid="{DF384992-F86F-4EF7-9AC2-2802B920ED7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Nutriólogo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4- En la cita contenga la especialidad medica del profesional</t>
        </r>
      </text>
    </comment>
    <comment ref="AI93" authorId="0" shapeId="0" xr:uid="{99335C84-3EF9-46AC-BA63-084F2059C22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4- En la cita contenga la especialidad medica del profesional</t>
        </r>
      </text>
    </comment>
    <comment ref="U94" authorId="0" shapeId="0" xr:uid="{DD75C7C2-C799-4083-A7D7-FB3782AB5E9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4" authorId="0" shapeId="0" xr:uid="{8D849A7A-0D54-45F9-AE39-59472B220F7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4" authorId="0" shapeId="0" xr:uid="{0BF2713C-4C06-4B78-8EDF-2996898847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Z94" authorId="0" shapeId="0" xr:uid="{99A44025-2B8D-4ED2-AA30-3B7BAB7FB3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D94" authorId="0" shapeId="0" xr:uid="{D8676312-CCA2-4882-A1A7-EBCFCB2733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E94" authorId="0" shapeId="0" xr:uid="{8E2C2F39-2FA4-4602-89C3-D23783B5FB3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Reumatología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4" authorId="0" shapeId="0" xr:uid="{B08A64B2-5047-4390-BBB8-07F1056CDAE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Pediátrica</t>
        </r>
        <r>
          <rPr>
            <sz val="9"/>
            <color indexed="81"/>
            <rFont val="Tahoma"/>
            <family val="2"/>
          </rPr>
          <t xml:space="preserve"> </t>
        </r>
        <r>
          <rPr>
            <sz val="9"/>
            <color indexed="81"/>
            <rFont val="Tahoma"/>
            <family val="2"/>
          </rPr>
          <t xml:space="preserve">
4.- Paciente de 15 y más años.
</t>
        </r>
      </text>
    </comment>
    <comment ref="AG94" authorId="0" shapeId="0" xr:uid="{E072B548-9FEE-4374-8BED-0D92548B745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3- En la cita contenga la especialidad medica del profesional</t>
        </r>
      </text>
    </comment>
    <comment ref="AH94" authorId="0" shapeId="0" xr:uid="{A752D81A-70B0-453A-B860-354D21D7E92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4- En la cita contenga la especialidad medica del profesional</t>
        </r>
      </text>
    </comment>
    <comment ref="AI94" authorId="0" shapeId="0" xr:uid="{FE408ACC-303D-4AE2-8302-D007E5D33F9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4- En la cita contenga la especialidad medica del profesional</t>
        </r>
      </text>
    </comment>
    <comment ref="U95" authorId="0" shapeId="0" xr:uid="{8C04F43A-3166-481D-833A-47F60EFDB74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5" authorId="0" shapeId="0" xr:uid="{66DDD277-1DE0-4584-996C-1694BA3D682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5" authorId="0" shapeId="0" xr:uid="{5A9E05EA-F9C8-45F8-A2A8-838407FC58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Z95" authorId="0" shapeId="0" xr:uid="{8A91B5DB-0FBE-427F-AA16-2DACA91022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D95" authorId="0" shapeId="0" xr:uid="{7E346986-7A35-43F8-AB4F-00E1BEEC676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E95" authorId="0" shapeId="0" xr:uid="{9D26AB03-BB9D-4A9E-80B4-5ECEFA09B2D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5" authorId="0" shapeId="0" xr:uid="{7E710874-4E1F-4888-89DD-38679A388FB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de 15 y más años.
</t>
        </r>
      </text>
    </comment>
    <comment ref="AG95" authorId="0" shapeId="0" xr:uid="{20AF44CF-16EF-4A8A-9153-7FC2506D870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3- En la cita contenga la especialidad medica del profesional</t>
        </r>
      </text>
    </comment>
    <comment ref="AH95" authorId="0" shapeId="0" xr:uid="{A5DD1A8B-9B44-49AB-8C32-C997AAA8166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4- En la cita contenga la especialidad medica del profesional</t>
        </r>
      </text>
    </comment>
    <comment ref="AI95" authorId="0" shapeId="0" xr:uid="{32DA2EF5-676C-49B0-A763-6E45B83CA8E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4- En la cita contenga la especialidad medica del profesional</t>
        </r>
      </text>
    </comment>
    <comment ref="U96" authorId="0" shapeId="0" xr:uid="{63ED4FDF-D35A-48A8-B528-C4581FFF5B5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6" authorId="0" shapeId="0" xr:uid="{43256E71-F07E-4066-8557-92B8108F543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6" authorId="0" shapeId="0" xr:uid="{43D76F5F-7053-4310-8D00-69640F6F0D9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Z96" authorId="0" shapeId="0" xr:uid="{88FBDAC7-3BFD-4BD3-ADA6-C8DC95FC35B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D96" authorId="0" shapeId="0" xr:uid="{A333DD89-B7B6-4D5F-8578-7F9D3FCD7B4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E96" authorId="0" shapeId="0" xr:uid="{4EEA4FDF-4C6D-4481-83D4-C5C544EFEB3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Dermatología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6" authorId="0" shapeId="0" xr:uid="{72D191BE-80F8-4244-A381-4467C78A84B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Dermatología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6" authorId="0" shapeId="0" xr:uid="{5CED9090-CA56-4609-BF4F-C0E80BAF202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AH96" authorId="0" shapeId="0" xr:uid="{06DEBBEE-49C5-4054-9395-ED814A9540A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Dermatología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4- En la cita contenga la especialidad medica del profesional</t>
        </r>
      </text>
    </comment>
    <comment ref="AI96" authorId="0" shapeId="0" xr:uid="{6CAF7FA9-4617-4BD7-97B9-565BA80FEBA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Dermatología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4- En la cita contenga la especialidad medica del profesional</t>
        </r>
      </text>
    </comment>
    <comment ref="U97" authorId="0" shapeId="0" xr:uid="{E2C3E40A-C9AC-4378-B97F-6D72F610D7B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7" authorId="0" shapeId="0" xr:uid="{6D1ED886-43CB-4A06-96BB-3E395630F13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7" authorId="0" shapeId="0" xr:uid="{62B357E3-B6D7-40B1-8C41-7E323310DF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Z97" authorId="0" shapeId="0" xr:uid="{D31088CF-1BFE-4956-853D-465FB469EDF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D97" authorId="0" shapeId="0" xr:uid="{D9D25CBC-EAB4-4E24-85A3-2BBD928EADF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E97" authorId="0" shapeId="0" xr:uid="{E395C3A2-B76F-4A3B-A9EC-09DF99AAAB0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7" authorId="0" shapeId="0" xr:uid="{343DF176-290A-4CF4-84DA-9811B14FC16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de 15 y más años.
</t>
        </r>
      </text>
    </comment>
    <comment ref="AG97" authorId="0" shapeId="0" xr:uid="{03BBC9A5-BAB8-4046-9750-1A18C2DB943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AH97" authorId="0" shapeId="0" xr:uid="{3F7C59DB-701F-4D62-A0C5-1C4F88E10F3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4- En la cita contenga la especialidad medica del profesional</t>
        </r>
      </text>
    </comment>
    <comment ref="AI97" authorId="0" shapeId="0" xr:uid="{0364DB29-318F-48A7-B586-7ADC93FA0C2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4- En la cita contenga la especialidad medica del profesional</t>
        </r>
      </text>
    </comment>
    <comment ref="U98" authorId="0" shapeId="0" xr:uid="{52BEA1A3-D51B-4B5C-A243-A3D87881193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8" authorId="0" shapeId="0" xr:uid="{E60317B0-DDAC-4E98-B144-163B6351361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8" authorId="0" shapeId="0" xr:uid="{74D39FDE-3AE4-412B-B154-81DAC92CE8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Z98" authorId="0" shapeId="0" xr:uid="{EFCFAA2D-C149-435A-ABD8-BB582EE36A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D98" authorId="0" shapeId="0" xr:uid="{ACD41C5E-33F8-4CDF-9290-495B041251D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E98" authorId="0" shapeId="0" xr:uid="{28C01BC6-16E4-4FD8-9798-BBE660FCD31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Infectología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8" authorId="0" shapeId="0" xr:uid="{6CB05068-06F5-4FF1-B748-88CE9B8EC25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8" authorId="0" shapeId="0" xr:uid="{078E3263-4FE7-4841-AC89-A8593D193EF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3- En la cita contenga la especialidad medica del profesional</t>
        </r>
      </text>
    </comment>
    <comment ref="AH98" authorId="0" shapeId="0" xr:uid="{BFA20665-60E0-43F9-9CCA-8CE33C10AC3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Infectología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4- En la cita contenga la especialidad medica del profesional</t>
        </r>
      </text>
    </comment>
    <comment ref="AI98" authorId="0" shapeId="0" xr:uid="{6BC4A07D-D7EA-44C4-835B-1D2D3AD6226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4- En la cita contenga la especialidad medica del profesional</t>
        </r>
      </text>
    </comment>
    <comment ref="U99" authorId="0" shapeId="0" xr:uid="{9E7EC90C-5582-4A83-A83D-D7DD8B6306F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9" authorId="0" shapeId="0" xr:uid="{14E40119-64B5-4A84-81B9-911A0EB7052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9" authorId="0" shapeId="0" xr:uid="{FBB24C98-2AEA-4486-9A46-B6DB669D927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Z99" authorId="0" shapeId="0" xr:uid="{2871128C-8D2B-4021-A52F-5D751A3167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D99" authorId="0" shapeId="0" xr:uid="{FCDB0B3B-B690-4F7F-AD46-89949BE7BB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E99" authorId="0" shapeId="0" xr:uid="{0FF513E4-C364-40EC-924B-B5423DA9383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Inmunología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9" authorId="0" shapeId="0" xr:uid="{8A24BA0E-517A-49FF-840D-F1BA8F75700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Inmunología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9" authorId="0" shapeId="0" xr:uid="{86948406-3EB2-473B-B506-942BAC302BA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3- En la cita contenga la especialidad medica del profesional</t>
        </r>
      </text>
    </comment>
    <comment ref="AH99" authorId="0" shapeId="0" xr:uid="{476A408F-E8CF-48D5-849C-76C58A3C997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Inmunología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4- En la cita contenga la especialidad medica del profesional</t>
        </r>
      </text>
    </comment>
    <comment ref="AI99" authorId="0" shapeId="0" xr:uid="{B54D7665-38B2-4C97-9EBA-FE86E0A5FD3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Inmunología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4- En la cita contenga la especialidad medica del profesional</t>
        </r>
      </text>
    </comment>
    <comment ref="U100" authorId="0" shapeId="0" xr:uid="{4907734D-0CFA-4C01-94DE-C93F66BAB2C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0" authorId="0" shapeId="0" xr:uid="{61D8D245-6DE0-4FF8-A90F-F85CE6BF28B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0" authorId="0" shapeId="0" xr:uid="{A6D6AF10-8874-46B7-A4D4-9FF7EFFE056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Z100" authorId="0" shapeId="0" xr:uid="{D334B6AD-DFD9-482C-A40C-73F13BD709D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D100" authorId="0" shapeId="0" xr:uid="{B8DC3B71-83DC-43D6-BDE4-E81E220BD4B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E100" authorId="0" shapeId="0" xr:uid="{C0B6ACA4-5DE7-4681-91A2-90BA0C7FA0F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Geriatría</t>
        </r>
        <r>
          <rPr>
            <sz val="9"/>
            <color indexed="81"/>
            <rFont val="Tahoma"/>
            <family val="2"/>
          </rPr>
          <t xml:space="preserve"> </t>
        </r>
        <r>
          <rPr>
            <b/>
            <sz val="9"/>
            <color indexed="81"/>
            <rFont val="Tahoma"/>
            <family val="2"/>
          </rPr>
          <t>"</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100" authorId="0" shapeId="0" xr:uid="{80305570-D2B9-4AE6-A439-68645705193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Geriatría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0" authorId="0" shapeId="0" xr:uid="{1055D94D-2D2E-4020-8CF8-AE6A1928718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AH100" authorId="0" shapeId="0" xr:uid="{D060EBD4-F769-4F59-B68B-AFD0918686B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Geriatría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4- En la cita contenga la especialidad medica del profesional</t>
        </r>
      </text>
    </comment>
    <comment ref="AI100" authorId="0" shapeId="0" xr:uid="{DCBCE222-60BD-414D-B118-3E5247C53FF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Geriatría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4- En la cita contenga la especialidad medica del profesional</t>
        </r>
      </text>
    </comment>
    <comment ref="U101" authorId="0" shapeId="0" xr:uid="{D731D184-9699-40DB-B97A-4B1E703F952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1" authorId="0" shapeId="0" xr:uid="{78CCA05C-DC43-45B4-A78B-18AB6711272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1" authorId="0" shapeId="0" xr:uid="{023F9D4B-9944-4F3B-A5CF-65A56DE637C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Z101" authorId="0" shapeId="0" xr:uid="{10B01BDC-69D3-4A83-A8A1-CF2E6C259F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D101" authorId="0" shapeId="0" xr:uid="{40042C6F-885F-43FE-AAA5-FC2AD887F36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E101" authorId="0" shapeId="0" xr:uid="{C2E48FF9-B564-49C5-9171-06E53D6E7CFF}">
      <text>
        <r>
          <rPr>
            <sz val="9"/>
            <color indexed="81"/>
            <rFont val="Tahoma"/>
            <family val="2"/>
          </rPr>
          <t xml:space="preserve">Se contarán aquellas Solicitudes de Interconsultas generadas en:
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1" authorId="0" shapeId="0" xr:uid="{678BBD5B-DE51-4066-902A-879F784892C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1" authorId="0" shapeId="0" xr:uid="{3E0ECA9D-4250-4728-A37A-E0EA9AAB679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3- En la cita contenga la especialidad medica del profesional</t>
        </r>
      </text>
    </comment>
    <comment ref="AH101" authorId="0" shapeId="0" xr:uid="{4D2ADB42-14BD-4FF7-BF04-D08F85EA3D3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Pediátrica (Fisiatría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4- En la cita contenga la especialidad medica del profesional</t>
        </r>
      </text>
    </comment>
    <comment ref="AI101" authorId="0" shapeId="0" xr:uid="{99EF3109-E236-4651-869A-A6852A1795D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Pediátrica (Fisiatría Pediátrica)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4- En la cita contenga la especialidad medica del profesional</t>
        </r>
      </text>
    </comment>
    <comment ref="U102" authorId="0" shapeId="0" xr:uid="{E435E1ED-9628-4301-BD18-E47D1C969D8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2" authorId="0" shapeId="0" xr:uid="{14407D04-D819-4036-833B-DA1932998A1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2" authorId="0" shapeId="0" xr:uid="{B2A33C41-CB17-4145-BE73-BDD8A69BA1C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Z102" authorId="0" shapeId="0" xr:uid="{3B0E0247-BC5D-4F07-A95D-26E66F088EC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D102" authorId="0" shapeId="0" xr:uid="{20E909D0-A90C-407A-8DE2-69C1CC7C23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E102" authorId="0" shapeId="0" xr:uid="{8EF79D37-7835-45E9-81A3-0340FEE8988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2" authorId="0" shapeId="0" xr:uid="{4DA8277F-6235-4A33-A893-62D2CFDE13D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2" authorId="0" shapeId="0" xr:uid="{28140686-8E30-4EE7-B8DA-10B740FD81A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3- En la cita contenga la especialidad medica del profesional</t>
        </r>
      </text>
    </comment>
    <comment ref="AH102" authorId="0" shapeId="0" xr:uid="{7375DDBC-019F-4528-A73E-C18892DE627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Adulto (Fisiatría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4- En la cita contenga la especialidad medica del profesional</t>
        </r>
      </text>
    </comment>
    <comment ref="AI102" authorId="0" shapeId="0" xr:uid="{2BB7A00B-5697-4DEF-8063-05AC13C3611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Adulto (Fisiatría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4- En la cita contenga la especialidad medica del profesional</t>
        </r>
      </text>
    </comment>
    <comment ref="U103" authorId="0" shapeId="0" xr:uid="{6BFE55A6-92D0-4C4C-B9BD-FB4ED6AC475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3" authorId="0" shapeId="0" xr:uid="{0EBEA19F-871A-4D66-8506-EC283E40D9B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3" authorId="0" shapeId="0" xr:uid="{1258A038-11B2-4B16-A0F8-215693BE77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Z103" authorId="0" shapeId="0" xr:uid="{0F0CB3BC-FA49-466D-9DDB-A04521D8C9E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D103" authorId="0" shapeId="0" xr:uid="{F97BB205-15B1-4DBD-9590-5E24EADCFE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E103" authorId="0" shapeId="0" xr:uid="{9944988A-58BA-4BB0-B1B4-18E8A3B32E5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3" authorId="0" shapeId="0" xr:uid="{5E0ED844-E02D-4682-869E-B6C580DD687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3" authorId="0" shapeId="0" xr:uid="{1488793A-64D8-49B1-824E-66CFAC0550F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AH103" authorId="0" shapeId="0" xr:uid="{AAFFD5EF-D1BB-46CD-B1BE-E89761C0714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4- En la cita contenga la especialidad medica del profesional</t>
        </r>
      </text>
    </comment>
    <comment ref="AI103" authorId="0" shapeId="0" xr:uid="{1F2C7A41-6FD4-4B41-8F79-BDDF716066C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4- En la cita contenga la especialidad medica del profesional</t>
        </r>
      </text>
    </comment>
    <comment ref="U104" authorId="0" shapeId="0" xr:uid="{D2DCF081-DCA6-449C-A8AE-C4311FC7448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4" authorId="0" shapeId="0" xr:uid="{15DE9362-6F75-4318-AAA6-AB17B50F20E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4" authorId="0" shapeId="0" xr:uid="{CF34CD22-E1B9-45A4-A4E4-8A3DB9AA0A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Z104" authorId="0" shapeId="0" xr:uid="{BFB2B5D7-F9E1-46E7-A414-FE96AC9F94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D104" authorId="0" shapeId="0" xr:uid="{87BB918C-A7BB-492E-B888-A621A0BA32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E104" authorId="0" shapeId="0" xr:uid="{0E2A4665-347A-44EB-B9BA-40984F3B016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Adulto</t>
        </r>
        <r>
          <rPr>
            <sz val="9"/>
            <color indexed="81"/>
            <rFont val="Tahoma"/>
            <family val="2"/>
          </rPr>
          <t xml:space="preserve">
4.- Paciente </t>
        </r>
        <r>
          <rPr>
            <b/>
            <sz val="9"/>
            <color indexed="81"/>
            <rFont val="Tahoma"/>
            <family val="2"/>
          </rPr>
          <t xml:space="preserve">Menor a 15 Años.
</t>
        </r>
      </text>
    </comment>
    <comment ref="AF104" authorId="0" shapeId="0" xr:uid="{D79C29FD-A364-4748-AA37-EC599A6F6A3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4" authorId="0" shapeId="0" xr:uid="{A65A10CE-B957-4383-BD44-A224E66E85B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AH104" authorId="0" shapeId="0" xr:uid="{38542FB8-5D19-433B-AFD8-D0715928D93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4- En la cita contenga la especialidad medica del profesional</t>
        </r>
      </text>
    </comment>
    <comment ref="AI104" authorId="0" shapeId="0" xr:uid="{C7B20793-3385-4713-B4B3-D17AC993B9C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4- En la cita contenga la especialidad medica del profesional</t>
        </r>
      </text>
    </comment>
    <comment ref="U105" authorId="0" shapeId="0" xr:uid="{CCD654A6-45B9-4E93-8DBE-870638E3071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5" authorId="0" shapeId="0" xr:uid="{822C9613-4AC4-4346-B43B-E018B2F79EF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5" authorId="0" shapeId="0" xr:uid="{06F8A915-C467-45FB-8D05-0C35CAB5559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Z105" authorId="0" shapeId="0" xr:uid="{E239DD80-C231-4557-8C5F-0005653BEF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D105" authorId="0" shapeId="0" xr:uid="{C7543A33-390D-4A59-98D2-08EDF5158B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Oncología Médica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E105" authorId="0" shapeId="0" xr:uid="{1970EEDC-9D24-4B43-909E-9A9357531D4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5" authorId="0" shapeId="0" xr:uid="{1E4E8BF5-9927-4D22-B58E-27A046D49E5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5" authorId="0" shapeId="0" xr:uid="{2B43F31E-7311-49CC-9E26-30AA734AB659}">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AH105" authorId="0" shapeId="0" xr:uid="{03F2A1F3-C4C8-4B5B-BA78-1CCDA57E26B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4- En la cita contenga la especialidad medica del profesional</t>
        </r>
      </text>
    </comment>
    <comment ref="AI105" authorId="0" shapeId="0" xr:uid="{D7114443-5550-4E0B-A41A-364FB56C7D6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4- En la cita contenga la especialidad medica del profesional</t>
        </r>
      </text>
    </comment>
    <comment ref="U106" authorId="0" shapeId="0" xr:uid="{6FE13D43-D800-4DDE-8CB0-CFEC93C2A33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6" authorId="0" shapeId="0" xr:uid="{B24EA322-BB5E-47F3-989B-8D2D40F298E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6" authorId="0" shapeId="0" xr:uid="{F74DB60E-BFE1-4158-9E81-0ED74DA201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Z106" authorId="0" shapeId="0" xr:uid="{F41AF245-726F-4801-94FF-E52C766026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D106" authorId="0" shapeId="0" xr:uid="{9865FBD5-734D-4E95-B19A-0221D99F316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E106" authorId="0" shapeId="0" xr:uid="{8B5868E8-1B90-4EE3-B007-711AFAB4012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6" authorId="0" shapeId="0" xr:uid="{EF42DD4E-AA93-427F-A325-865D1FAC4E8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6" authorId="0" shapeId="0" xr:uid="{870B536F-1EDD-492B-BFBE-A170C1AD379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3- En la cita contenga la especialidad medica del profesional</t>
        </r>
      </text>
    </comment>
    <comment ref="AH106" authorId="0" shapeId="0" xr:uid="{DEDFA821-A598-4CCC-87F5-48BF2EA90A4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4- En la cita contenga la especialidad medica del profesional</t>
        </r>
      </text>
    </comment>
    <comment ref="AI106" authorId="0" shapeId="0" xr:uid="{119EE1D1-DB3D-471A-9F60-029D7D0D072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4- En la cita contenga la especialidad medica del profesional</t>
        </r>
      </text>
    </comment>
    <comment ref="U107" authorId="0" shapeId="0" xr:uid="{11E05289-9F49-4FB3-89C9-7B1DF71185D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7" authorId="0" shapeId="0" xr:uid="{8C5D97CA-41A7-46EB-B8D4-108CA00B365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7" authorId="0" shapeId="0" xr:uid="{A190F6C4-FA9B-448A-89BA-09869CC881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Z107" authorId="0" shapeId="0" xr:uid="{FE5F684D-C420-490A-9536-32136489663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D107" authorId="0" shapeId="0" xr:uid="{2EB0C69C-4C61-4307-BB34-A1D53D8A20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E107" authorId="0" shapeId="0" xr:uid="{5B9D205B-4F9B-4673-AB3C-A7E3DAE4E86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7" authorId="0" shapeId="0" xr:uid="{DAEADF7E-E93E-4E13-8706-66FB6DA3C93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7" authorId="0" shapeId="0" xr:uid="{4236CE7C-A4DB-4D67-BBFF-6A6F1D91137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AH107" authorId="0" shapeId="0" xr:uid="{0E4507F5-7021-4F83-8DA9-D1BB9050E3B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Psiquiatría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4- En la cita contenga la especialidad medica del profesional</t>
        </r>
      </text>
    </comment>
    <comment ref="AI107" authorId="0" shapeId="0" xr:uid="{400C3EDC-23AF-492B-9F31-58B05B5DCC1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4- En la cita contenga la especialidad medica del profesional</t>
        </r>
      </text>
    </comment>
    <comment ref="U108" authorId="0" shapeId="0" xr:uid="{0D242D4A-A126-482A-95D8-82739A81D1B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8" authorId="0" shapeId="0" xr:uid="{D47107CB-CDDE-4585-8723-90777B1191B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8" authorId="0" shapeId="0" xr:uid="{5736F0B6-4EB8-4374-9DC5-D6D61B8587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profesionalo</t>
        </r>
      </text>
    </comment>
    <comment ref="Z108" authorId="0" shapeId="0" xr:uid="{A84A951D-6FC8-44B0-80EE-9C200493E1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D108" authorId="0" shapeId="0" xr:uid="{2B3A453C-E706-4DA3-B7C8-7C0D03D377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E108" authorId="0" shapeId="0" xr:uid="{57DD94F9-ED07-4F95-8790-FB91F3594D2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8" authorId="0" shapeId="0" xr:uid="{C28E9898-2907-4178-9AA9-E9318C4A473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8" authorId="0" shapeId="0" xr:uid="{250F6D04-01D0-4376-AEBC-AC79F43CAF4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AH108" authorId="0" shapeId="0" xr:uid="{90190DDA-EFC5-40AC-AD26-96B8F6D0021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4- En la cita contenga la especialidad medica del profesional</t>
        </r>
      </text>
    </comment>
    <comment ref="AI108" authorId="0" shapeId="0" xr:uid="{4683FB7A-87CC-400E-96C1-F8126BBA2A1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4- En la cita contenga la especialidad medica del profesional</t>
        </r>
      </text>
    </comment>
    <comment ref="U109" authorId="0" shapeId="0" xr:uid="{213B8CB6-D2A7-4EB6-A2F6-16E6218874A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9" authorId="0" shapeId="0" xr:uid="{81F9C33F-37FE-4A90-A9A7-EFEEA0ECD98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9" authorId="0" shapeId="0" xr:uid="{6B3171AF-014A-4447-BC90-85F973AB6E4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Z109" authorId="0" shapeId="0" xr:uid="{B09CBEC1-4F6E-408D-86A0-AD46C8F72F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D109" authorId="0" shapeId="0" xr:uid="{208B6E96-9CB1-432B-B6B3-8F24D4B0AA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Realizadas por Operativos -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E109" authorId="0" shapeId="0" xr:uid="{00FBFA9A-D7EC-4B36-AEC7-1F16906640C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 xml:space="preserve">Menor a 15 Años.
</t>
        </r>
      </text>
    </comment>
    <comment ref="AF109" authorId="0" shapeId="0" xr:uid="{2FBEA80D-F807-4C84-8DD7-04218BF1E46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9" authorId="0" shapeId="0" xr:uid="{2E4C714F-DF65-40FD-A7E2-BD1FD1A2231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3- En la cita contenga la especialidad medica del profesional</t>
        </r>
      </text>
    </comment>
    <comment ref="AH109" authorId="0" shapeId="0" xr:uid="{487503C8-7809-4E22-9166-0EC8C8CBCF1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4- En la cita contenga la especialidad medica del profesional</t>
        </r>
      </text>
    </comment>
    <comment ref="AI109" authorId="0" shapeId="0" xr:uid="{5C444F75-BB49-4587-8BF0-8F2A24C2CA5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4- En la cita contenga la especialidad medica del profesional</t>
        </r>
      </text>
    </comment>
    <comment ref="U110" authorId="0" shapeId="0" xr:uid="{58EEBD52-18ED-439B-B9E2-268E5ECB22F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0" authorId="0" shapeId="0" xr:uid="{D260E7F1-828F-41E8-A2E7-D38065F03D6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0" authorId="0" shapeId="0" xr:uid="{04CFFB64-B26D-4586-9ABB-E9E9474DEF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Z110" authorId="0" shapeId="0" xr:uid="{AE783AB0-558F-49B2-8546-B785AF6484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D110" authorId="0" shapeId="0" xr:uid="{5235DBC6-ADFA-45B2-AA95-0F2EC95BAD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E110" authorId="0" shapeId="0" xr:uid="{69A5821B-B1EC-4407-8220-6881AE46AD1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0" authorId="0" shapeId="0" xr:uid="{4EE87809-B95F-40DD-80C6-00D7CC821BC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l</t>
        </r>
      </text>
    </comment>
    <comment ref="AG110" authorId="0" shapeId="0" xr:uid="{969F2AA5-6332-48B8-B860-765744A6B7E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AH110" authorId="0" shapeId="0" xr:uid="{B028BEA8-7BE3-41D0-B91D-A66791463A4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4- En la cita contenga la especialidad medica del profesional</t>
        </r>
      </text>
    </comment>
    <comment ref="AI110" authorId="0" shapeId="0" xr:uid="{6479801A-E227-4CC6-9C09-2DBADAD40DB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4- En la cita contenga la especialidad medica del profesional</t>
        </r>
      </text>
    </comment>
    <comment ref="U111" authorId="0" shapeId="0" xr:uid="{3DCAE121-B079-4A08-936E-2282DDC11D6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1" authorId="0" shapeId="0" xr:uid="{9CC69F9E-C1AD-479B-9BB4-C2D3D0AE6FF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1" authorId="0" shapeId="0" xr:uid="{2357B919-C36C-4AFB-AC80-85FB19DC13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Z111" authorId="0" shapeId="0" xr:uid="{152A9648-71B2-444A-913D-3F06FB5427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D111" authorId="0" shapeId="0" xr:uid="{3AB2A800-88FD-4513-9F4F-3A830C7510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E111" authorId="0" shapeId="0" xr:uid="{0E145168-46DC-410E-B771-BE7A4FAA2F6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de Cabeza, Cuello y MaxiloFacial</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1" authorId="0" shapeId="0" xr:uid="{27BA4D7C-D792-48DF-9617-F45067C4F1F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de Cabeza, Cuello y MaxiloFacial</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1" authorId="0" shapeId="0" xr:uid="{1714D52E-3FEC-4E80-8CC7-7ACBB0B9B10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3- En la cita contenga la especialidad medica del profesional</t>
        </r>
      </text>
    </comment>
    <comment ref="AH111" authorId="0" shapeId="0" xr:uid="{3B20D80B-0333-48E9-A62C-2EF4E7D96F3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de Cabeza, Cuello y MaxiloFacial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4- En la cita contenga la especialidad medica del profesional</t>
        </r>
      </text>
    </comment>
    <comment ref="AI111" authorId="0" shapeId="0" xr:uid="{94E4600A-2B92-452D-A6CA-D006DE7184B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de Cabeza, Cuello y MaxiloFacial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4- En la cita contenga la especialidad medica del profesional</t>
        </r>
      </text>
    </comment>
    <comment ref="U112" authorId="0" shapeId="0" xr:uid="{0BA8D00D-9104-4A1E-9DEB-ED398EB0DDF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2" authorId="0" shapeId="0" xr:uid="{4CCCB040-5448-49C1-8815-C4BC23F425D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2" authorId="0" shapeId="0" xr:uid="{6DA07EBC-E9F9-4268-B8AA-18F2123F7E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Z112" authorId="0" shapeId="0" xr:uid="{8CDCE26A-7890-43BB-897E-4BDBB9DAA1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D112" authorId="0" shapeId="0" xr:uid="{C596C57C-0777-4B9A-A0A4-63AF27FB65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E112" authorId="0" shapeId="0" xr:uid="{D6E592DF-B02E-40FA-B3D9-BA7A910A2EF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Plástica y Reparadora Pediátrica</t>
        </r>
        <r>
          <rPr>
            <sz val="9"/>
            <color indexed="81"/>
            <rFont val="Tahoma"/>
            <family val="2"/>
          </rPr>
          <t xml:space="preserve">
4.- Paciente </t>
        </r>
        <r>
          <rPr>
            <b/>
            <sz val="9"/>
            <color indexed="81"/>
            <rFont val="Tahoma"/>
            <family val="2"/>
          </rPr>
          <t xml:space="preserve">Menor a 15 Años.
</t>
        </r>
      </text>
    </comment>
    <comment ref="AF112" authorId="0" shapeId="0" xr:uid="{F05CA032-1EBB-4946-AEC1-8BDA1BCB960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2" authorId="0" shapeId="0" xr:uid="{FBD92166-F566-4139-A64F-2C2C54BC6BB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AH112" authorId="0" shapeId="0" xr:uid="{C2020D0E-BEE1-4656-9CD9-A4152769AF8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Plástica y Reparadora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4- En la cita contenga la especialidad medica del profesional</t>
        </r>
      </text>
    </comment>
    <comment ref="AI112" authorId="0" shapeId="0" xr:uid="{A702B067-CAD7-4A85-893D-060A55E28FD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4- En la cita contenga la especialidad medica del profesional</t>
        </r>
      </text>
    </comment>
    <comment ref="U113" authorId="0" shapeId="0" xr:uid="{641AD51D-CF09-4B81-8E88-EB0CB513B67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3" authorId="0" shapeId="0" xr:uid="{134CB538-BA1C-47CD-8B7E-FD5BA1F9574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3" authorId="0" shapeId="0" xr:uid="{4D16E0F4-A140-4139-92E5-7519F1B7EA3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Z113" authorId="0" shapeId="0" xr:uid="{D4FB895E-5736-4D59-BE51-91A4FD5748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D113" authorId="0" shapeId="0" xr:uid="{BB5C5237-3A98-45C8-8442-F2094FC175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E113" authorId="0" shapeId="0" xr:uid="{9B50CAAA-44DC-4F4D-B8B6-F745E99EDA3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3" authorId="0" shapeId="0" xr:uid="{2A25C5B1-6A6B-41A8-BF93-2B3CFDF2602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3" authorId="0" shapeId="0" xr:uid="{22A96212-B7C9-4E79-BCD5-D392563EE9F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3- En la cita contenga la especialidad medica del profesional</t>
        </r>
      </text>
    </comment>
    <comment ref="AH113" authorId="0" shapeId="0" xr:uid="{808C09A9-1784-4A06-A655-F18B660C3B4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4- En la cita contenga la especialidad medica del profesional</t>
        </r>
      </text>
    </comment>
    <comment ref="AI113" authorId="0" shapeId="0" xr:uid="{43A4C324-3D8E-46D0-93E2-B21221D9C43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4- En la cita contenga la especialidad medica del profesional</t>
        </r>
      </text>
    </comment>
    <comment ref="U114" authorId="0" shapeId="0" xr:uid="{6591D86C-96AD-4F88-A753-18BB8DE68AA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4" authorId="0" shapeId="0" xr:uid="{AE4F554B-3B1E-41C7-9F2F-9DCC0D68CC3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4" authorId="0" shapeId="0" xr:uid="{2A2645CA-7A47-4E8B-958F-56BA70739E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Z114" authorId="0" shapeId="0" xr:uid="{6269D893-9FB2-41E9-A3AA-E07A9104FF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D114" authorId="0" shapeId="0" xr:uid="{E939EA68-63B7-48E2-94D2-61D7F409F28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E114" authorId="0" shapeId="0" xr:uid="{C2875F59-5F91-44DD-A644-CBDEAD13014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Coloproctología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4" authorId="0" shapeId="0" xr:uid="{1A16DEFE-025E-4C0E-9F64-C8610065B75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Coloproctología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4" authorId="0" shapeId="0" xr:uid="{613F915D-D195-445C-A50F-C0660A7DC1F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3- En la cita contenga la especialidad medica del profesional</t>
        </r>
      </text>
    </comment>
    <comment ref="AH114" authorId="0" shapeId="0" xr:uid="{7CB42E16-7251-48ED-8A02-9D39C2BBC02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Coloproctología (Cirugía Digestiva Baja)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4- En la cita contenga la especialidad medica del profesional</t>
        </r>
      </text>
    </comment>
    <comment ref="AI114" authorId="0" shapeId="0" xr:uid="{C8C1C5E3-76BE-4A0C-8EA6-073003DCBD3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Coloproctología (Cirugía Digestiva Baja)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4- En la cita contenga la especialidad medica del profesional</t>
        </r>
      </text>
    </comment>
    <comment ref="U115" authorId="0" shapeId="0" xr:uid="{176C0517-C1C3-4437-BC15-C89AFB75079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5" authorId="0" shapeId="0" xr:uid="{4FAF7892-2B1D-498D-8616-2AED3049841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5" authorId="0" shapeId="0" xr:uid="{B37CB002-45E2-439F-B6FE-5E9F4E7B2AB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Z115" authorId="0" shapeId="0" xr:uid="{041F356F-B50E-4815-8BEC-D941BF6DBB1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D115" authorId="0" shapeId="0" xr:uid="{5794A245-8023-4771-8064-A308C257894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E115" authorId="0" shapeId="0" xr:uid="{2860331A-FBDF-459B-A21B-13C7873A1B2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Tórax</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5" authorId="0" shapeId="0" xr:uid="{9C408177-F4D1-44DF-B518-3AA23C97A4B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Tórax</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5" authorId="0" shapeId="0" xr:uid="{7B18DC4B-0280-4858-8923-CCFD13B681F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3- En la cita contenga la especialidad medica del profesional</t>
        </r>
      </text>
    </comment>
    <comment ref="AH115" authorId="0" shapeId="0" xr:uid="{773194A0-0C3A-46A0-B75E-D31F4D32A00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Tórax</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4- En la cita contenga la especialidad medica del profesional</t>
        </r>
      </text>
    </comment>
    <comment ref="AI115" authorId="0" shapeId="0" xr:uid="{9C48C6E6-1882-45D2-A65D-01F56DED471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Tórax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4- En la cita contenga la especialidad medica del profesional</t>
        </r>
      </text>
    </comment>
    <comment ref="U116" authorId="0" shapeId="0" xr:uid="{2233C946-9026-464A-9C29-8881324FACF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6" authorId="0" shapeId="0" xr:uid="{4F766A4B-1EAE-446E-8F57-7E295B1C7DC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6" authorId="0" shapeId="0" xr:uid="{AAEB448B-D327-48BB-8685-A67634CC8D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Z116" authorId="0" shapeId="0" xr:uid="{41D5F0D7-A7CD-4DA9-894E-4BF1D6C203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D116" authorId="0" shapeId="0" xr:uid="{D4246D6F-8441-466D-BCDF-AFE59D26AC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E116" authorId="0" shapeId="0" xr:uid="{F0FA304D-CDC9-41AE-B006-099B073528E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Vascular Periférica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6" authorId="0" shapeId="0" xr:uid="{4B544802-1214-42C0-A4C4-577A3D72AFA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Vascular Periférica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6" authorId="0" shapeId="0" xr:uid="{B1E9D2E9-4692-471A-9F36-BB4665350D4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AH116" authorId="0" shapeId="0" xr:uid="{13A92AC1-EE7A-4371-B5C5-1478CCE6A21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4- En la cita contenga la especialidad medica del profesional</t>
        </r>
      </text>
    </comment>
    <comment ref="AI116" authorId="0" shapeId="0" xr:uid="{F2C57E57-2E18-4FED-93E0-F2EC5FBC1D0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4- En la cita contenga la especialidad medica del profesional</t>
        </r>
      </text>
    </comment>
    <comment ref="U117" authorId="0" shapeId="0" xr:uid="{82BA8B72-0A55-4852-8DFD-F0BAC256E37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7" authorId="0" shapeId="0" xr:uid="{588A4B39-C35F-4A06-BF9A-8E6256B58C5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7" authorId="0" shapeId="0" xr:uid="{F39C85AC-3500-41F8-9E50-E380A42B45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Z117" authorId="0" shapeId="0" xr:uid="{DB90E184-0786-4321-A968-D493D14DF9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D117" authorId="0" shapeId="0" xr:uid="{004CCF57-4D4E-4753-8600-22E02A633A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E117" authorId="0" shapeId="0" xr:uid="{963A85A8-5D11-43AF-A45E-E844078B355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Neurocirugía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7" authorId="0" shapeId="0" xr:uid="{8A2B58D5-C14F-4CB4-A701-E86E8AA97BE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ad </t>
        </r>
        <r>
          <rPr>
            <b/>
            <sz val="9"/>
            <color indexed="81"/>
            <rFont val="Tahoma"/>
            <family val="2"/>
          </rPr>
          <t>Neurocirugía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7" authorId="0" shapeId="0" xr:uid="{329EA1C6-556D-4B9A-AFFB-E333CBA6E62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AH117" authorId="0" shapeId="0" xr:uid="{1795A930-29E2-4A04-9873-B2C30F4C6CA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Neurocirugía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4- En la cita contenga la especialidad medica del profesional</t>
        </r>
      </text>
    </comment>
    <comment ref="AI117" authorId="0" shapeId="0" xr:uid="{A81A2D0A-9761-43CB-9DB2-906DA5508D8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Neurocirugía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4- En la cita contenga la especialidad medica del profesional</t>
        </r>
      </text>
    </comment>
    <comment ref="U118" authorId="0" shapeId="0" xr:uid="{EC5AE3E7-FBBC-447D-A5EA-1AAC7557B4B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8" authorId="0" shapeId="0" xr:uid="{0BE31C42-49A2-4D0D-87B5-9069F4B8548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8" authorId="0" shapeId="0" xr:uid="{AC8FA84C-CE11-4197-9720-0B9EBE59FC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Z118" authorId="0" shapeId="0" xr:uid="{AE65EE02-1460-44B4-99BA-4C722F1030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D118" authorId="0" shapeId="0" xr:uid="{A292B4AE-79DD-4C02-868F-DC15B7BF1A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E118" authorId="0" shapeId="0" xr:uid="{186949F0-5382-4190-93B1-B3D0B19F610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Cardiovascular</t>
        </r>
        <r>
          <rPr>
            <sz val="9"/>
            <color indexed="81"/>
            <rFont val="Tahoma"/>
            <family val="2"/>
          </rPr>
          <t xml:space="preserve">
4.- Paciente </t>
        </r>
        <r>
          <rPr>
            <b/>
            <sz val="9"/>
            <color indexed="81"/>
            <rFont val="Tahoma"/>
            <family val="2"/>
          </rPr>
          <t xml:space="preserve">Menor a 15 Años.
</t>
        </r>
      </text>
    </comment>
    <comment ref="AF118" authorId="0" shapeId="0" xr:uid="{97CD779F-D460-4DB3-9D7F-83E0C793365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Cardiovascular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8" authorId="0" shapeId="0" xr:uid="{BD7499F1-8839-4940-9839-C7A65373978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3- En la cita contenga la especialidad medica del profesional</t>
        </r>
      </text>
    </comment>
    <comment ref="AH118" authorId="0" shapeId="0" xr:uid="{2B7477D3-9845-44BC-ABE8-A30D04CD69D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4- En la cita contenga la especialidad medica del profesional</t>
        </r>
      </text>
    </comment>
    <comment ref="AI118" authorId="0" shapeId="0" xr:uid="{6245A82B-F75B-4205-B010-ADE153CDA17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4- En la cita contenga la especialidad medica del profesional</t>
        </r>
      </text>
    </comment>
    <comment ref="U119" authorId="0" shapeId="0" xr:uid="{B4CF09DE-6816-4860-9470-B4DCAEC47F7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9" authorId="0" shapeId="0" xr:uid="{0791D611-B10D-4351-940C-14089E933A9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9" authorId="0" shapeId="0" xr:uid="{F93C41B5-5551-4D8B-AA25-537868A1B1F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Z119" authorId="0" shapeId="0" xr:uid="{EF6D16AA-751A-4762-B03E-EED08B73913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D119" authorId="0" shapeId="0" xr:uid="{C25B72A9-9D38-4817-B4FF-18D2AF5D3C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E119" authorId="0" shapeId="0" xr:uid="{9052A281-80C4-46C6-9117-2B3C98E9945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4.- Paciente </t>
        </r>
        <r>
          <rPr>
            <b/>
            <sz val="9"/>
            <color indexed="81"/>
            <rFont val="Tahoma"/>
            <family val="2"/>
          </rPr>
          <t xml:space="preserve">Menor a 15 Años.
</t>
        </r>
      </text>
    </comment>
    <comment ref="AF119" authorId="0" shapeId="0" xr:uid="{6B1ACBBE-76C1-4AC1-AE46-37B1393E3E0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9" authorId="0" shapeId="0" xr:uid="{EC3929D9-5549-4D60-9AAD-D9CD2267BDB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3- En la cita contenga la especialidad medica del profesional</t>
        </r>
      </text>
    </comment>
    <comment ref="AH119" authorId="0" shapeId="0" xr:uid="{13962555-78F5-4A7C-8D96-06994E22401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4- En la cita contenga la especialidad medica del profesional</t>
        </r>
      </text>
    </comment>
    <comment ref="AI119" authorId="0" shapeId="0" xr:uid="{1524BCE3-65FA-4914-8266-0232D054A82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4- En la cita contenga la especialidad medica del profesional</t>
        </r>
      </text>
    </comment>
    <comment ref="U120" authorId="0" shapeId="0" xr:uid="{C17C6747-2878-4C1A-999D-265C3273939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0" authorId="0" shapeId="0" xr:uid="{77E3F02C-9DF4-4ECE-BBE7-98B67A71C1D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0" authorId="0" shapeId="0" xr:uid="{1EF1F46D-E7D9-4484-BCAC-6A2008B47B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Z120" authorId="0" shapeId="0" xr:uid="{7C153FF1-F72A-4638-B88C-5A1FF83FB19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AD120" authorId="0" shapeId="0" xr:uid="{EB6F576D-3D42-4FA9-8D74-86A0B88DF8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E120" authorId="0" shapeId="0" xr:uid="{80861B31-5A5E-4930-96CA-AF54AB22FA5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Obstetricia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0" authorId="0" shapeId="0" xr:uid="{8D35D790-4ADA-4883-A0FC-C1294C83734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Obstetricia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0" authorId="0" shapeId="0" xr:uid="{28FD2551-9AA4-4B52-8D80-231CFD0336D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H120" authorId="0" shapeId="0" xr:uid="{BBC8D1E0-7333-4C1B-B517-E0A436C6B50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Obstetricia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4- En la cita contenga la especialidad medica del profesional</t>
        </r>
      </text>
    </comment>
    <comment ref="AI120" authorId="0" shapeId="0" xr:uid="{015673A8-8775-4181-98F9-86D46B35A20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Obstetricia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4- En la cita contenga la especialidad medica del profesional</t>
        </r>
      </text>
    </comment>
    <comment ref="U121" authorId="0" shapeId="0" xr:uid="{6112525B-513A-4544-943B-66EBFA3FBD8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1" authorId="0" shapeId="0" xr:uid="{DCE79375-DA9E-4AFC-A152-E2A0A38782A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1" authorId="0" shapeId="0" xr:uid="{BBC273B9-8675-4EEF-9E88-14DC18A8E1D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Z121" authorId="0" shapeId="0" xr:uid="{76E476CD-2A1E-43FE-9183-4EE6966D5E8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D121" authorId="0" shapeId="0" xr:uid="{6B8E5FC2-8E9D-4741-ACA0-E316B39D52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E121" authorId="0" shapeId="0" xr:uid="{81373C7A-9BE9-422B-9C65-E083505B7F4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1" authorId="0" shapeId="0" xr:uid="{4C89D287-F619-422E-8BBF-AF252C6E01F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Pediátrica y de la Adolescencia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1" authorId="0" shapeId="0" xr:uid="{CFDBCB75-E00A-4403-BA84-068D2040A43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AH121" authorId="0" shapeId="0" xr:uid="{B5DF055C-0666-4B19-9BBA-9B743257BD1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4- En la cita contenga la especialidad medica del profesional</t>
        </r>
      </text>
    </comment>
    <comment ref="AI121" authorId="0" shapeId="0" xr:uid="{5A14CAA9-DEBC-4700-BC51-AC6624AF1BB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4- En la cita contenga la especialidad medica del profesional</t>
        </r>
      </text>
    </comment>
    <comment ref="U122" authorId="0" shapeId="0" xr:uid="{7E94D210-E9DF-46F1-9A1C-C74B2323043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2" authorId="0" shapeId="0" xr:uid="{972DECBC-7B85-4199-B019-BC70529D2A5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2" authorId="0" shapeId="0" xr:uid="{21C48346-5B7B-41BA-8D05-2488BD0FCA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Z122" authorId="0" shapeId="0" xr:uid="{EE20BFDB-28EB-4299-8956-F9D42731E1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D122" authorId="0" shapeId="0" xr:uid="{84F41515-E6A9-47DC-9886-B07D46A3F69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E122" authorId="0" shapeId="0" xr:uid="{521D36BF-5C67-43F6-AF25-ED3C77AF5CE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2" authorId="0" shapeId="0" xr:uid="{6F8CF7E8-5E35-4353-B683-A4D5520978B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2" authorId="0" shapeId="0" xr:uid="{2ED25640-F368-495C-85FB-C7D9F7180B5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AH122" authorId="0" shapeId="0" xr:uid="{F833374D-C04B-493B-824E-E02B0E391B5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Ginecología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4- En la cita contenga la especialidad medica del profesional</t>
        </r>
      </text>
    </comment>
    <comment ref="AI122" authorId="0" shapeId="0" xr:uid="{6A7D81A0-0CB7-4965-B4DD-37AF1A66208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4- En la cita contenga la especialidad medica del profesional</t>
        </r>
      </text>
    </comment>
    <comment ref="U123" authorId="0" shapeId="0" xr:uid="{1AFCAB7D-657A-4F8A-86F3-773C3A75847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3" authorId="0" shapeId="0" xr:uid="{2EB92036-4EFF-44DC-B3FC-08214585D3D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3" authorId="0" shapeId="0" xr:uid="{4567F6AF-1358-41D3-91E3-63275C026F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Z123" authorId="0" shapeId="0" xr:uid="{14EEA9A7-E593-437B-80EF-3F402D98DA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D123" authorId="0" shapeId="0" xr:uid="{B458BF93-FB66-4CEA-8265-953EB081CC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E123" authorId="0" shapeId="0" xr:uid="{B6944CAF-4B9F-4C3A-9E46-E358E0D24A1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Oftalmología</t>
        </r>
        <r>
          <rPr>
            <sz val="9"/>
            <color indexed="81"/>
            <rFont val="Tahoma"/>
            <family val="2"/>
          </rPr>
          <t xml:space="preserve">
4.- Paciente </t>
        </r>
        <r>
          <rPr>
            <b/>
            <sz val="9"/>
            <color indexed="81"/>
            <rFont val="Tahoma"/>
            <family val="2"/>
          </rPr>
          <t xml:space="preserve">Menor a 15 Años.
</t>
        </r>
      </text>
    </comment>
    <comment ref="AF123" authorId="0" shapeId="0" xr:uid="{36732A2B-0491-4BE4-BF05-BE958C81667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Oftalmología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3" authorId="0" shapeId="0" xr:uid="{F5401422-2D4E-45FC-9360-A14ABB75C3B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AH123" authorId="0" shapeId="0" xr:uid="{8162CB58-145C-4A7A-80B5-C41F8319CC6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Oftalmología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4- En la cita contenga la especialidad medica del profesional</t>
        </r>
      </text>
    </comment>
    <comment ref="AI123" authorId="0" shapeId="0" xr:uid="{0C16CF48-1E36-49AD-ABE4-ADD6885F92F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Oftalmología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4- En la cita contenga la especialidad medica del profesional</t>
        </r>
      </text>
    </comment>
    <comment ref="U124" authorId="0" shapeId="0" xr:uid="{84E54875-2803-4EB9-9144-BFF04CF2DC8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4" authorId="0" shapeId="0" xr:uid="{CEBD074C-F2B8-4158-85E9-6D0C634401D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4" authorId="0" shapeId="0" xr:uid="{70B290F3-292F-4680-B98E-651E15BD56D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 xml:space="preserve">
3.- En la cita contenga la especialidad medica del profesional</t>
        </r>
      </text>
    </comment>
    <comment ref="Z124" authorId="0" shapeId="0" xr:uid="{60A53876-347B-42D3-B319-A98D2B61C67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D124" authorId="0" shapeId="0" xr:uid="{6C9EDC51-48AA-421B-9586-3DC6208C294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E124" authorId="0" shapeId="0" xr:uid="{F0F61DE8-757E-4347-A9DC-41F7B3D6ECC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4" authorId="0" shapeId="0" xr:uid="{D56D3006-75A9-4D6A-BD68-32E7BB429E2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4" authorId="0" shapeId="0" xr:uid="{AEF9CBA4-3752-4308-8399-E31E1E8102F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3- En la cita contenga la especialidad medica del profesional</t>
        </r>
      </text>
    </comment>
    <comment ref="AH124" authorId="0" shapeId="0" xr:uid="{7DACD69A-41C6-41E9-B621-02AF123191E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4- En la cita contenga la especialidad medica del profesional</t>
        </r>
      </text>
    </comment>
    <comment ref="AI124" authorId="0" shapeId="0" xr:uid="{C73799D4-C33E-4B98-80C4-8A294F2DBFF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4- En la cita contenga la especialidad medica del profesional</t>
        </r>
      </text>
    </comment>
    <comment ref="U125" authorId="0" shapeId="0" xr:uid="{0E1992D9-FB87-497E-8477-8E4E400ADC6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5" authorId="0" shapeId="0" xr:uid="{4B4C3A06-CB61-49D3-A2F1-7639016D780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5" authorId="0" shapeId="0" xr:uid="{0DEA46D4-5F08-419D-A269-3CFBB6667EB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Z125" authorId="0" shapeId="0" xr:uid="{30BDB3B1-E845-4C22-A0F7-D2E7E4843DA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D125" authorId="0" shapeId="0" xr:uid="{31398AF1-2AEC-4AA3-8DF5-8D7C6DA1EB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E125" authorId="0" shapeId="0" xr:uid="{E93867F6-79AC-4A21-A489-DC23CEBB1D7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5" authorId="0" shapeId="0" xr:uid="{A2CD3678-EA08-4001-93F7-4D35984EF29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5" authorId="0" shapeId="0" xr:uid="{FE790AB4-1128-4360-96AE-91D99F2488A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AH125" authorId="0" shapeId="0" xr:uid="{0645B0B1-1EBD-49FF-A9B8-00782A13687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Traumatología y Ortopedia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4- En la cita contenga la especialidad medica del profesional</t>
        </r>
      </text>
    </comment>
    <comment ref="AI125" authorId="0" shapeId="0" xr:uid="{4951E43D-DBB0-43E1-9FEE-56D379B4E8C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4- En la cita contenga la especialidad medica del profesional</t>
        </r>
      </text>
    </comment>
    <comment ref="U126" authorId="0" shapeId="0" xr:uid="{7884D070-63C4-4040-A8A9-966E1D9DC3B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6" authorId="0" shapeId="0" xr:uid="{761E7959-3456-49CB-891A-EEF29872750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6" authorId="0" shapeId="0" xr:uid="{63459E48-2561-4131-B17E-0292C9079A5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Z126" authorId="0" shapeId="0" xr:uid="{8514AB83-7186-4AC0-9141-AA53EE3F68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D126" authorId="0" shapeId="0" xr:uid="{42D4DA13-506D-4AC1-8E1F-97A398BA3D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E126" authorId="0" shapeId="0" xr:uid="{3A1D0CE3-7432-4D7E-AEE8-7B633F8C9DA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6" authorId="0" shapeId="0" xr:uid="{CFBE47AA-F0F5-4F22-9164-E50CDA90930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6" authorId="0" shapeId="0" xr:uid="{2E0FA482-D135-4143-A00D-745A96B8AFC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AH126" authorId="0" shapeId="0" xr:uid="{DB28D92D-3B0A-407C-A1AF-2E74C0F1596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4- En la cita contenga la especialidad medica del profesional</t>
        </r>
      </text>
    </comment>
    <comment ref="AI126" authorId="0" shapeId="0" xr:uid="{A46CFD48-0F9C-4225-8F8B-4BC2417B20D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4- En la cita contenga la especialidad medica del profesional</t>
        </r>
      </text>
    </comment>
    <comment ref="U127" authorId="0" shapeId="0" xr:uid="{D8AB29BE-6EEA-4D23-B89D-6A249C54E4D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7" authorId="0" shapeId="0" xr:uid="{97DFFBDF-78F3-436D-A966-FFB4AE88ECA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7" authorId="0" shapeId="0" xr:uid="{61C05772-5E1C-40B8-B40E-C13931243A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Z127" authorId="0" shapeId="0" xr:uid="{B49187E6-1DCF-4ED6-8E1F-DA155B2DA67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D127" authorId="0" shapeId="0" xr:uid="{27A8683F-CDC8-4978-A736-8D30FCF473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E127" authorId="0" shapeId="0" xr:uid="{6C97F117-1D8F-4F9D-89E5-DFF540DF674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7" authorId="0" shapeId="0" xr:uid="{E0DFAE2F-FA3D-4B2F-A80A-38B58FD115B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7" authorId="0" shapeId="0" xr:uid="{9BB655D5-1945-4B6D-995B-B31E1B5AAB4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AH127" authorId="0" shapeId="0" xr:uid="{19ACCABD-7363-480A-A0F8-0F32D5F21A1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4- En la cita contenga la especialidad medica del profesional</t>
        </r>
      </text>
    </comment>
    <comment ref="AI127" authorId="0" shapeId="0" xr:uid="{7B203A3B-1A3E-4C51-9C54-9EDF6C32EF2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4- En la cita contenga la especialidad medica del profesional</t>
        </r>
      </text>
    </comment>
    <comment ref="U128" authorId="0" shapeId="0" xr:uid="{826FDC51-33C3-41B7-AC22-E87E2CEE536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8" authorId="0" shapeId="0" xr:uid="{BC466A65-507E-42D8-9812-03C77F6329E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8" authorId="0" shapeId="0" xr:uid="{5CB7E493-B190-4090-A297-FA6B41300B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Z128" authorId="0" shapeId="0" xr:uid="{EB98A3DE-70DC-4B3D-BB3A-1EB47801F2C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D128" authorId="0" shapeId="0" xr:uid="{1CCCE25D-3046-481B-B11E-75EE76D075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E128" authorId="0" shapeId="0" xr:uid="{A7F29D5B-2FFE-4391-8ED8-0B995C17EA8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Adulto</t>
        </r>
        <r>
          <rPr>
            <sz val="9"/>
            <color indexed="81"/>
            <rFont val="Tahoma"/>
            <family val="2"/>
          </rPr>
          <t xml:space="preserve">
4.- Paciente </t>
        </r>
        <r>
          <rPr>
            <b/>
            <sz val="9"/>
            <color indexed="81"/>
            <rFont val="Tahoma"/>
            <family val="2"/>
          </rPr>
          <t xml:space="preserve">Menor a 15 Años.
</t>
        </r>
      </text>
    </comment>
    <comment ref="AF128" authorId="0" shapeId="0" xr:uid="{6E442CD2-4B53-4382-B341-1E7E08CD8CD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8" authorId="0" shapeId="0" xr:uid="{54899452-2DFC-4DBD-B0FC-EC1BC0CB413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AH128" authorId="0" shapeId="0" xr:uid="{560B212F-7F24-4D8C-B4B1-1D7FC008C1E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4- En la cita contenga la especialidad medica del profesional</t>
        </r>
      </text>
    </comment>
    <comment ref="AI128" authorId="0" shapeId="0" xr:uid="{056F27E1-5154-4F36-8EEF-E9E48E2A644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4- En la cita contenga la especialidad medica del profesional</t>
        </r>
      </text>
    </comment>
    <comment ref="U129" authorId="0" shapeId="0" xr:uid="{38F9AEB0-6098-4CD7-B385-3A83DB1FB1E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9" authorId="0" shapeId="0" xr:uid="{34F5F914-6D19-4120-8E4D-F4A2B1C6836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r>
          <rPr>
            <b/>
            <sz val="9"/>
            <color indexed="81"/>
            <rFont val="Tahoma"/>
            <family val="2"/>
          </rPr>
          <t xml:space="preserve">
</t>
        </r>
      </text>
    </comment>
    <comment ref="W129" authorId="0" shapeId="0" xr:uid="{6F5D35C5-FA32-4B6F-9B14-33DCCE5203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Z129" authorId="0" shapeId="0" xr:uid="{324BD545-3F75-4424-8529-98553B72F6B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D129" authorId="0" shapeId="0" xr:uid="{C49C7541-FD5B-4626-BDB4-64B45B1474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E129" authorId="0" shapeId="0" xr:uid="{01CF949C-1369-45A2-839E-4B1E2F5C964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del Niño</t>
        </r>
        <r>
          <rPr>
            <sz val="9"/>
            <color indexed="81"/>
            <rFont val="Tahoma"/>
            <family val="2"/>
          </rPr>
          <t xml:space="preserve">
4.- Paciente </t>
        </r>
        <r>
          <rPr>
            <b/>
            <sz val="9"/>
            <color indexed="81"/>
            <rFont val="Tahoma"/>
            <family val="2"/>
          </rPr>
          <t xml:space="preserve">Menor a 15 Años.
</t>
        </r>
      </text>
    </comment>
    <comment ref="AF129" authorId="0" shapeId="0" xr:uid="{CA2EC3C0-26AF-46B9-8E24-236AC156FC6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del Niño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9" authorId="0" shapeId="0" xr:uid="{C9D90C4D-5629-4998-9348-E469FA1E0BB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AH129" authorId="0" shapeId="0" xr:uid="{C5021B17-6440-496B-B2A6-C65E60BD155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del Niño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4- En la cita contenga la especialidad medica del profesional</t>
        </r>
      </text>
    </comment>
    <comment ref="AI129" authorId="0" shapeId="0" xr:uid="{3DCB7ED6-DD93-445F-8CB8-19BCA52B353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del Niño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4- En la cita contenga la especialidad medica del profesional</t>
        </r>
      </text>
    </comment>
    <comment ref="U130" authorId="0" shapeId="0" xr:uid="{6AD407A6-8077-4CEC-8F90-F27D5C4371F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0" authorId="0" shapeId="0" xr:uid="{1CF97D92-597B-46EC-A4FD-4A6C1C7FCD0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0" authorId="0" shapeId="0" xr:uid="{D44BD8E7-3209-46D2-B948-D9093EB7102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Z130" authorId="0" shapeId="0" xr:uid="{0ADA1191-81F2-42B0-98C4-7538E9E9FF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D130" authorId="0" shapeId="0" xr:uid="{52BFD25D-AB8C-4E5F-A319-09EB643ED6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E130" authorId="0" shapeId="0" xr:uid="{3EBE5C6E-6F57-41C3-A968-0C10DCE0D9E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t>
        </r>
        <r>
          <rPr>
            <sz val="9"/>
            <color indexed="81"/>
            <rFont val="Tahoma"/>
            <family val="2"/>
          </rPr>
          <t xml:space="preserve">
4.- Paciente </t>
        </r>
        <r>
          <rPr>
            <b/>
            <sz val="9"/>
            <color indexed="81"/>
            <rFont val="Tahoma"/>
            <family val="2"/>
          </rPr>
          <t xml:space="preserve">Menor a 15 Años.
</t>
        </r>
      </text>
    </comment>
    <comment ref="AF130" authorId="0" shapeId="0" xr:uid="{F30E20AE-292D-446C-9738-A436DC2FA43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0" authorId="0" shapeId="0" xr:uid="{D762E012-633D-4F24-B9C1-5486FC1904D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AH130" authorId="0" shapeId="0" xr:uid="{2EAD87B0-BAEB-4262-8FEC-6C13D7A703E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4- En la cita contenga la especialidad medica del profesional</t>
        </r>
      </text>
    </comment>
    <comment ref="AI130" authorId="0" shapeId="0" xr:uid="{DD09FBE0-70E4-479B-B88D-F5CD1AB5C29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4- En la cita contenga la especialidad medica del profesional</t>
        </r>
      </text>
    </comment>
    <comment ref="U131" authorId="0" shapeId="0" xr:uid="{BE2595E3-F7EC-4E87-A174-37BB2625DAA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1" authorId="0" shapeId="0" xr:uid="{146192B0-CB75-4400-BE21-F5F4B2C4672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1" authorId="0" shapeId="0" xr:uid="{4387467F-FF49-4F86-BD71-B8DBD758FD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Z131" authorId="0" shapeId="0" xr:uid="{712518C7-CA30-44D0-872C-EC695840078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D131" authorId="0" shapeId="0" xr:uid="{48629423-5F7D-47A0-8004-7D78C6E5E1C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E131" authorId="0" shapeId="0" xr:uid="{341062F8-D2B3-43E0-837B-378B11585AB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1" authorId="0" shapeId="0" xr:uid="{31C1C9BB-7C7B-4F89-B964-F736D47CC06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1" authorId="0" shapeId="0" xr:uid="{6BD9C82B-F828-4411-A42A-FCB3CDA3B9F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AH131" authorId="0" shapeId="0" xr:uid="{A9A0BD0C-5D75-45EE-BC25-45D7F39D573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4- En la cita contenga la especialidad medica del profesional</t>
        </r>
      </text>
    </comment>
    <comment ref="AI131" authorId="0" shapeId="0" xr:uid="{BE624186-CB26-4513-8BB1-0B37F1DB9B2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4- En la cita contenga la especialidad medica del profesional</t>
        </r>
      </text>
    </comment>
    <comment ref="U132" authorId="0" shapeId="0" xr:uid="{6F70E756-0BFA-4743-8E44-6E364E10F35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2" authorId="0" shapeId="0" xr:uid="{317EDFE2-3AE2-4B5D-9DD4-2FA8954184B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2" authorId="0" shapeId="0" xr:uid="{39C01C4F-617D-4AA0-B563-B7A290B341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Z132" authorId="0" shapeId="0" xr:uid="{4608C96D-4904-441C-8500-38CD73DE3D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D132" authorId="0" shapeId="0" xr:uid="{27E46F5B-99AF-425E-BA45-2D40CE9801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E132" authorId="0" shapeId="0" xr:uid="{61A518E4-E9D8-480F-89C2-A9B31E7F273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2" authorId="0" shapeId="0" xr:uid="{04FEE062-BAD6-4CA8-9534-EFFC3D2BA8A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2" authorId="0" shapeId="0" xr:uid="{B4B09A30-44D3-4DF7-B096-4E0E5F059B8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AH132" authorId="0" shapeId="0" xr:uid="{0E10D3CC-0D1D-481E-8197-107FAE7C418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Diabetología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4- En la cita contenga la especialidad medica del profesional</t>
        </r>
      </text>
    </comment>
    <comment ref="AI132" authorId="0" shapeId="0" xr:uid="{5471C19B-ABD7-4DA3-8E11-7BC8E3A29E9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Diabetología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4- En la cita contenga la especialidad medica del profesional</t>
        </r>
      </text>
    </comment>
    <comment ref="U133" authorId="0" shapeId="0" xr:uid="{5FE6F5D0-446D-40F4-89AE-4617455AF3A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Nuclear.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3" authorId="0" shapeId="0" xr:uid="{32886CC5-E1C6-43FC-AE86-6853FD3FE65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Medicina Nuclear.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3" authorId="0" shapeId="0" xr:uid="{30B63F9F-D30E-4F50-A690-AC4910FE3F4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Z133" authorId="0" shapeId="0" xr:uid="{9025A452-615F-4E3E-816D-A6C6824445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D133" authorId="0" shapeId="0" xr:uid="{C7919B0D-ECC9-4CF1-9F59-0B6DAFBEE39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E133" authorId="0" shapeId="0" xr:uid="{343D9300-27A5-4860-8BA0-48DA533A612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Nuclear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3" authorId="0" shapeId="0" xr:uid="{958D818A-73A1-4A41-A1C2-EB0938C3B5D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Nuclear</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3" authorId="0" shapeId="0" xr:uid="{015EED81-DC65-456E-9772-8D25E7641C1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3- En la cita contenga la especialidad medica del profesional</t>
        </r>
      </text>
    </comment>
    <comment ref="AH133" authorId="0" shapeId="0" xr:uid="{B383163D-0E7C-4E3B-ACD0-C2E44B1851A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Nuclear (Excluye Informes)</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4- En la cita contenga la especialidad medica del profesional</t>
        </r>
      </text>
    </comment>
    <comment ref="AI133" authorId="0" shapeId="0" xr:uid="{83A3BF70-EF6B-4ABD-8298-8866D5FE727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Nuclear (Excluye Informes)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4- En la cita contenga la especialidad medica del profesional</t>
        </r>
      </text>
    </comment>
    <comment ref="U134" authorId="0" shapeId="0" xr:uid="{F12F491F-3820-4A71-BF9E-A933819081C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4" authorId="0" shapeId="0" xr:uid="{CCBFB1CF-66A2-4147-8F07-1E91F309B82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4" authorId="0" shapeId="0" xr:uid="{547CD897-20C5-487B-9607-86D3C4F989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Z134" authorId="0" shapeId="0" xr:uid="{2486E667-74D0-4714-87C5-40B56557AD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D134" authorId="0" shapeId="0" xr:uid="{297C5DAD-BADB-443B-90D3-3592279F07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E134" authorId="0" shapeId="0" xr:uid="{292D036A-DB71-471D-A035-C51DFA32FF9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Imagenología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4" authorId="0" shapeId="0" xr:uid="{59DD7F5A-536A-4D43-8156-FDE37A0EF88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Imagenología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4" authorId="0" shapeId="0" xr:uid="{0262F419-4AB6-4BA7-B58A-FBABB083081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3- En la cita contenga la especialidad medica del profesional</t>
        </r>
      </text>
    </comment>
    <comment ref="AH134" authorId="0" shapeId="0" xr:uid="{E39A1886-9D36-4371-924E-68840D7A60F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Imagenología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4- En la cita contenga la especialidad medica del profesional</t>
        </r>
      </text>
    </comment>
    <comment ref="AI134" authorId="0" shapeId="0" xr:uid="{A7F3757F-7251-4799-9582-740EAB41FBD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Imagenología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4- En la cita contenga la especialidad medica del profesional</t>
        </r>
      </text>
    </comment>
    <comment ref="U135" authorId="0" shapeId="0" xr:uid="{7821B7F7-EAB1-43BD-839C-E510B3C07C0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5" authorId="0" shapeId="0" xr:uid="{CB4C9935-2DA9-44A2-BF21-A4FB59D09DC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5" authorId="0" shapeId="0" xr:uid="{A0A4D2BB-B8AB-43EA-B292-12570117DD6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Z135" authorId="0" shapeId="0" xr:uid="{16F5DB71-936F-4CA1-B4B8-9407A1BA1E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D135" authorId="0" shapeId="0" xr:uid="{1A8DC6E4-B531-44F2-9AB2-C25FC2681A6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E135" authorId="0" shapeId="0" xr:uid="{AA75110B-4F47-4D83-BAB1-78FE6C0B4DF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Radioterapia Oncológica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5" authorId="0" shapeId="0" xr:uid="{5A3E8AF0-B0A9-42C0-A477-DA043393217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Radioterapia Oncológica.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5" authorId="0" shapeId="0" xr:uid="{A389EC23-9EB8-4187-A54A-B950A5E1B5C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AH135" authorId="0" shapeId="0" xr:uid="{8566A744-E97D-4A6A-9DE0-BD87D4BB195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Radioterapia Oncológica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4- En la cita contenga la especialidad medica del profesional</t>
        </r>
      </text>
    </comment>
    <comment ref="AI135" authorId="0" shapeId="0" xr:uid="{DDE90906-C7CA-4087-818D-8864DD10DB8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Radioterapia Oncológica.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4- En la cita contenga la especialidad medica del profesional</t>
        </r>
      </text>
    </comment>
    <comment ref="T138" authorId="2" shapeId="0" xr:uid="{29B9A1BE-CAEE-40F1-BA6A-3D3078B88493}">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"Masculino Trans"</t>
        </r>
        <r>
          <rPr>
            <sz val="9"/>
            <color indexed="81"/>
            <rFont val="Tahoma"/>
            <family val="2"/>
          </rPr>
          <t xml:space="preserve">
</t>
        </r>
      </text>
    </comment>
    <comment ref="U138" authorId="2" shapeId="0" xr:uid="{B44F9E2E-8FD6-41D4-A064-71FDF8535927}">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"Femenino Trans"</t>
        </r>
        <r>
          <rPr>
            <sz val="9"/>
            <color indexed="81"/>
            <rFont val="Tahoma"/>
            <family val="2"/>
          </rPr>
          <t xml:space="preserve">
</t>
        </r>
      </text>
    </comment>
    <comment ref="B139" authorId="3" shapeId="0" xr:uid="{75AC02E8-BD72-4EB8-9D97-8A9EFC3B752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ARRITMIAS.</t>
        </r>
      </text>
    </comment>
    <comment ref="B140" authorId="3" shapeId="0" xr:uid="{EBB26EB0-155F-4C36-BEA2-A5A35CEF5318}">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DIABETES</t>
        </r>
      </text>
    </comment>
    <comment ref="B141" authorId="3" shapeId="0" xr:uid="{0288AA85-E0F5-4335-8753-E8D7868D5B45}">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CIRUGÍA DE MAMAS</t>
        </r>
      </text>
    </comment>
    <comment ref="B142" authorId="3" shapeId="0" xr:uid="{0A1DFBE9-867F-4710-B755-291DA7E7A651}">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ALTO RIEGO OBSTETRICO</t>
        </r>
      </text>
    </comment>
    <comment ref="B143" authorId="3" shapeId="0" xr:uid="{282A8CA7-5AF9-42F4-B833-4D942E659C01}">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ATENCION OBSTETRICAS POR LEY IVE.</t>
        </r>
      </text>
    </comment>
    <comment ref="B144" authorId="3" shapeId="0" xr:uid="{769A683D-6E7A-4886-85B6-AAF840125ACE}">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TRATAMIENTO ANTICOAGULANTE.</t>
        </r>
      </text>
    </comment>
    <comment ref="B145" authorId="3" shapeId="0" xr:uid="{A403FC5E-DAE7-45DF-A4AA-C5D7DA64AF3C}">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CUIDADOS PALEATIVOS.</t>
        </r>
      </text>
    </comment>
    <comment ref="B146" authorId="3" shapeId="0" xr:uid="{03851F42-9409-4A57-BC3C-1BB68CFB7BE9}">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INFERTILIDAD</t>
        </r>
      </text>
    </comment>
    <comment ref="B147" authorId="3" shapeId="0" xr:uid="{DE4CF1E2-6EED-4286-AC98-236D1FAEB3B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CERVICAL</t>
        </r>
      </text>
    </comment>
    <comment ref="B148" authorId="3" shapeId="0" xr:uid="{125FD786-464C-4070-BFB1-7AE1DFD9CF34}">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DE MAMAS</t>
        </r>
      </text>
    </comment>
    <comment ref="B149" authorId="3" shapeId="0" xr:uid="{94E8FEBC-024A-4810-8459-AA74E249F8C9}">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ADOLESCENCIA</t>
        </r>
      </text>
    </comment>
    <comment ref="B150" authorId="3" shapeId="0" xr:uid="{565F39F8-EBD2-4280-B114-AA61AC164C3D}">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NANEAS</t>
        </r>
      </text>
    </comment>
    <comment ref="B151" authorId="3" shapeId="0" xr:uid="{CD318541-C50C-42A3-A9F0-90097E0E458C}">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ITS.</t>
        </r>
      </text>
    </comment>
    <comment ref="B152" authorId="3" shapeId="0" xr:uid="{5FA5CC08-6D80-4DD6-8AAA-3AEDA213A535}">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VIH/SIDA</t>
        </r>
      </text>
    </comment>
    <comment ref="B153" authorId="3" shapeId="0" xr:uid="{0CC25B52-E34E-4A52-BECE-669E780AB5DD}">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MEDICINAL OCUPACIONAL (SALUD DEL PERSONAL)</t>
        </r>
      </text>
    </comment>
    <comment ref="B154" authorId="3" shapeId="0" xr:uid="{1624C99C-9EE0-4969-848D-A0B0F585C686}">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UNIDAD TRAUMA OCULAR.</t>
        </r>
      </text>
    </comment>
    <comment ref="A158" authorId="0" shapeId="0" xr:uid="{DEF236D3-B11A-4AFE-BE0C-AC12C6E52DF5}">
      <text>
        <r>
          <rPr>
            <sz val="9"/>
            <color indexed="81"/>
            <rFont val="Tahoma"/>
            <family val="2"/>
          </rPr>
          <t>Este dato aparecerá cuando se registren todo tipo de consultas, realizadas por el Instrumento descrito en cada seccion, y especialidades en el caso que sea necesario y en establecimientos definidos como tipo de Nodo: CAE/CDT/CRS/HT4.</t>
        </r>
      </text>
    </comment>
    <comment ref="AN158" authorId="0" shapeId="0" xr:uid="{2803E51D-B216-4506-877E-E13762986B3B}">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t>
        </r>
      </text>
    </comment>
    <comment ref="AO158" authorId="0" shapeId="0" xr:uid="{0DB27B88-A59C-481D-ABAE-9D9E02107480}">
      <text>
        <r>
          <rPr>
            <sz val="9"/>
            <color indexed="81"/>
            <rFont val="Tahoma"/>
            <family val="2"/>
          </rPr>
          <t>Total de controles expuestos en esta sección por cada instrumento</t>
        </r>
      </text>
    </comment>
    <comment ref="AP158" authorId="0" shapeId="0" xr:uid="{FD04EB59-B054-444F-887A-4610B5B9DB7C}">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un </t>
        </r>
        <r>
          <rPr>
            <b/>
            <sz val="9"/>
            <color indexed="81"/>
            <rFont val="Tahoma"/>
            <family val="2"/>
          </rPr>
          <t>Pueblo Originario.</t>
        </r>
      </text>
    </comment>
    <comment ref="AQ158" authorId="0" shapeId="0" xr:uid="{D297B396-BE46-44E4-9302-0A51668E9344}">
      <text>
        <r>
          <rPr>
            <sz val="9"/>
            <color indexed="81"/>
            <rFont val="Tahoma"/>
            <family val="2"/>
          </rPr>
          <t xml:space="preserve">Se contabilizara a los pacientes que tengan en  </t>
        </r>
        <r>
          <rPr>
            <b/>
            <sz val="9"/>
            <color indexed="81"/>
            <rFont val="Tahoma"/>
            <family val="2"/>
          </rPr>
          <t xml:space="preserve">Antecedentes del usuario APS </t>
        </r>
        <r>
          <rPr>
            <sz val="9"/>
            <color indexed="81"/>
            <rFont val="Tahoma"/>
            <family val="2"/>
          </rPr>
          <t xml:space="preserve">/ Pestaña "Identificacion"  Item </t>
        </r>
        <r>
          <rPr>
            <b/>
            <sz val="9"/>
            <color indexed="81"/>
            <rFont val="Tahoma"/>
            <family val="2"/>
          </rPr>
          <t xml:space="preserve"> Alertas</t>
        </r>
        <r>
          <rPr>
            <sz val="9"/>
            <color indexed="81"/>
            <rFont val="Tahoma"/>
            <family val="2"/>
          </rPr>
          <t xml:space="preserve"> </t>
        </r>
        <r>
          <rPr>
            <b/>
            <sz val="9"/>
            <color indexed="81"/>
            <rFont val="Tahoma"/>
            <family val="2"/>
          </rPr>
          <t>Adm.</t>
        </r>
        <r>
          <rPr>
            <sz val="9"/>
            <color indexed="81"/>
            <rFont val="Tahoma"/>
            <family val="2"/>
          </rPr>
          <t xml:space="preserve">  </t>
        </r>
        <r>
          <rPr>
            <b/>
            <sz val="9"/>
            <color indexed="81"/>
            <rFont val="Tahoma"/>
            <family val="2"/>
          </rPr>
          <t>"MIGRANTE"</t>
        </r>
      </text>
    </comment>
    <comment ref="C161" authorId="0" shapeId="0" xr:uid="{4C6AE1CF-46BA-4E92-8B9F-696C62DEC2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Enfermera</t>
        </r>
        <r>
          <rPr>
            <sz val="9"/>
            <color indexed="81"/>
            <rFont val="Tahoma"/>
            <family val="2"/>
          </rPr>
          <t xml:space="preserve">
ó  </t>
        </r>
        <r>
          <rPr>
            <b/>
            <sz val="9"/>
            <color indexed="81"/>
            <rFont val="Tahoma"/>
            <family val="2"/>
          </rPr>
          <t>Control por Enfermera</t>
        </r>
        <r>
          <rPr>
            <sz val="9"/>
            <color indexed="81"/>
            <rFont val="Tahoma"/>
            <family val="2"/>
          </rPr>
          <t xml:space="preserve">  y este realizada por un profesional de instrumento </t>
        </r>
        <r>
          <rPr>
            <b/>
            <sz val="9"/>
            <color indexed="81"/>
            <rFont val="Tahoma"/>
            <family val="2"/>
          </rPr>
          <t>Enfermero (a).</t>
        </r>
        <r>
          <rPr>
            <sz val="9"/>
            <color indexed="81"/>
            <rFont val="Tahoma"/>
            <family val="2"/>
          </rPr>
          <t xml:space="preserve"> 
</t>
        </r>
      </text>
    </comment>
    <comment ref="C162" authorId="0" shapeId="0" xr:uid="{63DE417B-473B-4C37-8301-1D153DA57D8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ARO</t>
        </r>
        <r>
          <rPr>
            <sz val="9"/>
            <color indexed="81"/>
            <rFont val="Tahoma"/>
            <family val="2"/>
          </rPr>
          <t xml:space="preserve">
ó  </t>
        </r>
        <r>
          <rPr>
            <b/>
            <sz val="9"/>
            <color indexed="81"/>
            <rFont val="Tahoma"/>
            <family val="2"/>
          </rPr>
          <t>Control por ARO</t>
        </r>
        <r>
          <rPr>
            <sz val="9"/>
            <color indexed="81"/>
            <rFont val="Tahoma"/>
            <family val="2"/>
          </rPr>
          <t xml:space="preserve">  y este realizada por un profesional de instrumento</t>
        </r>
        <r>
          <rPr>
            <b/>
            <sz val="9"/>
            <color indexed="81"/>
            <rFont val="Tahoma"/>
            <family val="2"/>
          </rPr>
          <t xml:space="preserve"> Matron (a). </t>
        </r>
        <r>
          <rPr>
            <sz val="9"/>
            <color indexed="81"/>
            <rFont val="Tahoma"/>
            <family val="2"/>
          </rPr>
          <t xml:space="preserve">
</t>
        </r>
      </text>
    </comment>
    <comment ref="C163" authorId="0" shapeId="0" xr:uid="{14C00836-7A8D-4ABE-9212-B5B57225B6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por ARO por Ley IVE
ó  Control por ARO por Ley IVE </t>
        </r>
        <r>
          <rPr>
            <sz val="9"/>
            <color indexed="81"/>
            <rFont val="Tahoma"/>
            <family val="2"/>
          </rPr>
          <t xml:space="preserve"> y este realizada por un profesional de instrumento</t>
        </r>
        <r>
          <rPr>
            <b/>
            <sz val="9"/>
            <color indexed="81"/>
            <rFont val="Tahoma"/>
            <family val="2"/>
          </rPr>
          <t xml:space="preserve"> Matron (a).</t>
        </r>
        <r>
          <rPr>
            <sz val="9"/>
            <color indexed="81"/>
            <rFont val="Tahoma"/>
            <family val="2"/>
          </rPr>
          <t xml:space="preserve"> </t>
        </r>
      </text>
    </comment>
    <comment ref="C164" authorId="0" shapeId="0" xr:uid="{2967D116-609B-4C18-80F7-390C33179F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por Ginecología y otros</t>
        </r>
        <r>
          <rPr>
            <sz val="9"/>
            <color indexed="81"/>
            <rFont val="Tahoma"/>
            <family val="2"/>
          </rPr>
          <t xml:space="preserve">
ó  </t>
        </r>
        <r>
          <rPr>
            <b/>
            <sz val="9"/>
            <color indexed="81"/>
            <rFont val="Tahoma"/>
            <family val="2"/>
          </rPr>
          <t>Controles por Ginecología y otros</t>
        </r>
        <r>
          <rPr>
            <sz val="9"/>
            <color indexed="81"/>
            <rFont val="Tahoma"/>
            <family val="2"/>
          </rPr>
          <t xml:space="preserve"> y este realizada por un profesional de instrumento </t>
        </r>
        <r>
          <rPr>
            <b/>
            <sz val="9"/>
            <color indexed="81"/>
            <rFont val="Tahoma"/>
            <family val="2"/>
          </rPr>
          <t xml:space="preserve">Matron (a). </t>
        </r>
        <r>
          <rPr>
            <sz val="9"/>
            <color indexed="81"/>
            <rFont val="Tahoma"/>
            <family val="2"/>
          </rPr>
          <t xml:space="preserve">
</t>
        </r>
      </text>
    </comment>
    <comment ref="C165" authorId="0" shapeId="0" xr:uid="{6FD1FC27-768A-48DA-80A7-CF04AF79E6E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Infertilidad</t>
        </r>
        <r>
          <rPr>
            <sz val="9"/>
            <color indexed="81"/>
            <rFont val="Tahoma"/>
            <family val="2"/>
          </rPr>
          <t xml:space="preserve">
ó  </t>
        </r>
        <r>
          <rPr>
            <b/>
            <sz val="9"/>
            <color indexed="81"/>
            <rFont val="Tahoma"/>
            <family val="2"/>
          </rPr>
          <t xml:space="preserve">Control por Infertilidad </t>
        </r>
        <r>
          <rPr>
            <sz val="9"/>
            <color indexed="81"/>
            <rFont val="Tahoma"/>
            <family val="2"/>
          </rPr>
          <t xml:space="preserve"> y este realizada por un profesional de instrumento </t>
        </r>
        <r>
          <rPr>
            <b/>
            <sz val="9"/>
            <color indexed="81"/>
            <rFont val="Tahoma"/>
            <family val="2"/>
          </rPr>
          <t xml:space="preserve">Matron (a). </t>
        </r>
      </text>
    </comment>
    <comment ref="C166" authorId="0" shapeId="0" xr:uid="{37A1A974-4AE5-4215-8E15-61A938BF58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Nutricionista</t>
        </r>
        <r>
          <rPr>
            <sz val="9"/>
            <color indexed="81"/>
            <rFont val="Tahoma"/>
            <family val="2"/>
          </rPr>
          <t xml:space="preserve">
ó  </t>
        </r>
        <r>
          <rPr>
            <b/>
            <sz val="9"/>
            <color indexed="81"/>
            <rFont val="Tahoma"/>
            <family val="2"/>
          </rPr>
          <t xml:space="preserve">Control por Nutricionista </t>
        </r>
        <r>
          <rPr>
            <sz val="9"/>
            <color indexed="81"/>
            <rFont val="Tahoma"/>
            <family val="2"/>
          </rPr>
          <t xml:space="preserve"> y este realizada por un profesional de instrumento </t>
        </r>
        <r>
          <rPr>
            <b/>
            <sz val="9"/>
            <color indexed="81"/>
            <rFont val="Tahoma"/>
            <family val="2"/>
          </rPr>
          <t>Nutricionista.</t>
        </r>
        <r>
          <rPr>
            <sz val="9"/>
            <color indexed="81"/>
            <rFont val="Tahoma"/>
            <family val="2"/>
          </rPr>
          <t xml:space="preserve"> 
</t>
        </r>
      </text>
    </comment>
    <comment ref="C167" authorId="0" shapeId="0" xr:uid="{9A84F79A-A7F6-47DD-9A1B-B57E587A75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Psicólogo (Excluye SM)</t>
        </r>
        <r>
          <rPr>
            <sz val="9"/>
            <color indexed="81"/>
            <rFont val="Tahoma"/>
            <family val="2"/>
          </rPr>
          <t xml:space="preserve">
ó  </t>
        </r>
        <r>
          <rPr>
            <b/>
            <sz val="9"/>
            <color indexed="81"/>
            <rFont val="Tahoma"/>
            <family val="2"/>
          </rPr>
          <t>Control por por Psicólogo (Excluye SM)</t>
        </r>
        <r>
          <rPr>
            <sz val="9"/>
            <color indexed="81"/>
            <rFont val="Tahoma"/>
            <family val="2"/>
          </rPr>
          <t xml:space="preserve">  y este realizada por un profesional de instrumento </t>
        </r>
        <r>
          <rPr>
            <b/>
            <sz val="9"/>
            <color indexed="81"/>
            <rFont val="Tahoma"/>
            <family val="2"/>
          </rPr>
          <t xml:space="preserve">Psicólogo (a). </t>
        </r>
      </text>
    </comment>
    <comment ref="C168" authorId="0" shapeId="0" xr:uid="{CD348DDB-331D-4E91-9604-84E797E40B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Fonoaudiólogo</t>
        </r>
        <r>
          <rPr>
            <sz val="9"/>
            <color indexed="81"/>
            <rFont val="Tahoma"/>
            <family val="2"/>
          </rPr>
          <t xml:space="preserve">
ó  </t>
        </r>
        <r>
          <rPr>
            <b/>
            <sz val="9"/>
            <color indexed="81"/>
            <rFont val="Tahoma"/>
            <family val="2"/>
          </rPr>
          <t>Control por Fonoaudiólogo</t>
        </r>
        <r>
          <rPr>
            <sz val="9"/>
            <color indexed="81"/>
            <rFont val="Tahoma"/>
            <family val="2"/>
          </rPr>
          <t xml:space="preserve">  y este realizada por un profesional de instrumento </t>
        </r>
        <r>
          <rPr>
            <b/>
            <sz val="9"/>
            <color indexed="81"/>
            <rFont val="Tahoma"/>
            <family val="2"/>
          </rPr>
          <t>Fonoaudiólogo (a).</t>
        </r>
        <r>
          <rPr>
            <sz val="9"/>
            <color indexed="81"/>
            <rFont val="Tahoma"/>
            <family val="2"/>
          </rPr>
          <t xml:space="preserve"> </t>
        </r>
      </text>
    </comment>
    <comment ref="C169" authorId="0" shapeId="0" xr:uid="{425E5B01-54BD-4967-A11D-6D7A6CC7739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Consulta por Técnologo Médico</t>
        </r>
        <r>
          <rPr>
            <sz val="9"/>
            <color indexed="81"/>
            <rFont val="Tahoma"/>
            <family val="2"/>
          </rPr>
          <t xml:space="preserve">
ó  </t>
        </r>
        <r>
          <rPr>
            <b/>
            <sz val="9"/>
            <color indexed="81"/>
            <rFont val="Tahoma"/>
            <family val="2"/>
          </rPr>
          <t>Control por</t>
        </r>
        <r>
          <rPr>
            <sz val="9"/>
            <color indexed="81"/>
            <rFont val="Tahoma"/>
            <family val="2"/>
          </rPr>
          <t xml:space="preserve"> </t>
        </r>
        <r>
          <rPr>
            <b/>
            <sz val="9"/>
            <color indexed="81"/>
            <rFont val="Tahoma"/>
            <family val="2"/>
          </rPr>
          <t>Técnologo Médico</t>
        </r>
        <r>
          <rPr>
            <sz val="9"/>
            <color indexed="81"/>
            <rFont val="Tahoma"/>
            <family val="2"/>
          </rPr>
          <t xml:space="preserve"> y este realizada por un profesional de instrumento </t>
        </r>
        <r>
          <rPr>
            <b/>
            <sz val="9"/>
            <color indexed="81"/>
            <rFont val="Tahoma"/>
            <family val="2"/>
          </rPr>
          <t>Técnologo Médico</t>
        </r>
        <r>
          <rPr>
            <sz val="9"/>
            <color indexed="81"/>
            <rFont val="Tahoma"/>
            <family val="2"/>
          </rPr>
          <t xml:space="preserve">. </t>
        </r>
      </text>
    </comment>
    <comment ref="C170" authorId="0" shapeId="0" xr:uid="{831CB679-414D-4AD6-9383-90BEC137C41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Asistente Social</t>
        </r>
        <r>
          <rPr>
            <sz val="9"/>
            <color indexed="81"/>
            <rFont val="Tahoma"/>
            <family val="2"/>
          </rPr>
          <t xml:space="preserve">
ó  </t>
        </r>
        <r>
          <rPr>
            <b/>
            <sz val="9"/>
            <color indexed="81"/>
            <rFont val="Tahoma"/>
            <family val="2"/>
          </rPr>
          <t>Control por Asistente Social</t>
        </r>
        <r>
          <rPr>
            <sz val="9"/>
            <color indexed="81"/>
            <rFont val="Tahoma"/>
            <family val="2"/>
          </rPr>
          <t xml:space="preserve">  y este realizada por un profesional de instrumento </t>
        </r>
        <r>
          <rPr>
            <b/>
            <sz val="9"/>
            <color indexed="81"/>
            <rFont val="Tahoma"/>
            <family val="2"/>
          </rPr>
          <t xml:space="preserve">Asistente Social. </t>
        </r>
        <r>
          <rPr>
            <sz val="9"/>
            <color indexed="81"/>
            <rFont val="Tahoma"/>
            <family val="2"/>
          </rPr>
          <t xml:space="preserve">
</t>
        </r>
      </text>
    </comment>
    <comment ref="C171" authorId="2" shapeId="0" xr:uid="{F64CCCBA-0A5A-4575-9AD8-85E45DD426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Terapeuta Ocupacional
ó  Control por Terapeuta Ocupacional</t>
        </r>
        <r>
          <rPr>
            <sz val="9"/>
            <color indexed="81"/>
            <rFont val="Tahoma"/>
            <family val="2"/>
          </rPr>
          <t xml:space="preserve"> y este realizada por un profesional de instrumento </t>
        </r>
        <r>
          <rPr>
            <b/>
            <sz val="9"/>
            <color indexed="81"/>
            <rFont val="Tahoma"/>
            <family val="2"/>
          </rPr>
          <t xml:space="preserve">Terapeuta Ocupacional. </t>
        </r>
      </text>
    </comment>
    <comment ref="AN174" authorId="0" shapeId="0" xr:uid="{239E8B72-2C70-401F-BF41-86D3A3743F4A}">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AQ174" authorId="0" shapeId="0" xr:uid="{E79C5FA5-CFC1-4E98-9AD2-BA2E03FE3DCC}">
      <text>
        <r>
          <rPr>
            <sz val="9"/>
            <color indexed="81"/>
            <rFont val="Tahoma"/>
            <family val="2"/>
          </rPr>
          <t xml:space="preserve">Este dato aparecerá luego que en el </t>
        </r>
        <r>
          <rPr>
            <b/>
            <sz val="9"/>
            <color indexed="81"/>
            <rFont val="Tahoma"/>
            <family val="2"/>
          </rPr>
          <t>Módulo de Admisión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R174" authorId="0" shapeId="0" xr:uid="{A4A3E922-3568-4B64-99BA-AA1BF2A51107}">
      <text>
        <r>
          <rPr>
            <sz val="9"/>
            <color indexed="81"/>
            <rFont val="Tahoma"/>
            <family val="2"/>
          </rPr>
          <t xml:space="preserve">Se contabilizara a los pacientes que tengan en  </t>
        </r>
        <r>
          <rPr>
            <b/>
            <sz val="9"/>
            <color indexed="81"/>
            <rFont val="Tahoma"/>
            <family val="2"/>
          </rPr>
          <t>Antecedentes del usuario APS</t>
        </r>
        <r>
          <rPr>
            <sz val="9"/>
            <color indexed="81"/>
            <rFont val="Tahoma"/>
            <family val="2"/>
          </rPr>
          <t xml:space="preserve"> / Pestaña "Identificacion"  Item  </t>
        </r>
        <r>
          <rPr>
            <b/>
            <sz val="9"/>
            <color indexed="81"/>
            <rFont val="Tahoma"/>
            <family val="2"/>
          </rPr>
          <t xml:space="preserve">Alertas Adm. </t>
        </r>
        <r>
          <rPr>
            <sz val="9"/>
            <color indexed="81"/>
            <rFont val="Tahoma"/>
            <family val="2"/>
          </rPr>
          <t xml:space="preserve"> </t>
        </r>
        <r>
          <rPr>
            <b/>
            <sz val="9"/>
            <color indexed="81"/>
            <rFont val="Tahoma"/>
            <family val="2"/>
          </rPr>
          <t>"MIGRANTE"</t>
        </r>
        <r>
          <rPr>
            <sz val="9"/>
            <color indexed="81"/>
            <rFont val="Tahoma"/>
            <family val="2"/>
          </rPr>
          <t xml:space="preserve">
</t>
        </r>
      </text>
    </comment>
    <comment ref="AS174" authorId="4" shapeId="0" xr:uid="{F99EB34F-9B53-48DA-A305-66A8FA711CEA}">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74" authorId="4" shapeId="0" xr:uid="{38E9C9E1-0A6C-4558-A739-9DCEFC0C98E8}">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76" authorId="0" shapeId="0" xr:uid="{F1974D66-C95E-479F-8971-AD8428EBD5DD}">
      <text>
        <r>
          <rPr>
            <sz val="9"/>
            <color indexed="81"/>
            <rFont val="Tahoma"/>
            <family val="2"/>
          </rPr>
          <t>Este dato aparecerá luego que en el</t>
        </r>
        <r>
          <rPr>
            <b/>
            <sz val="9"/>
            <color indexed="81"/>
            <rFont val="Tahoma"/>
            <family val="2"/>
          </rPr>
          <t xml:space="preserve"> Módulo de Admisión</t>
        </r>
        <r>
          <rPr>
            <sz val="9"/>
            <color indexed="81"/>
            <rFont val="Tahoma"/>
            <family val="2"/>
          </rPr>
          <t xml:space="preserve"> el paciente indique campo </t>
        </r>
        <r>
          <rPr>
            <b/>
            <sz val="9"/>
            <color indexed="81"/>
            <rFont val="Tahoma"/>
            <family val="2"/>
          </rPr>
          <t>genero</t>
        </r>
        <r>
          <rPr>
            <sz val="9"/>
            <color indexed="81"/>
            <rFont val="Tahoma"/>
            <family val="2"/>
          </rPr>
          <t xml:space="preserve"> </t>
        </r>
        <r>
          <rPr>
            <b/>
            <sz val="9"/>
            <color indexed="81"/>
            <rFont val="Tahoma"/>
            <family val="2"/>
          </rPr>
          <t>"Masculino Trans"</t>
        </r>
        <r>
          <rPr>
            <sz val="9"/>
            <color indexed="81"/>
            <rFont val="Tahoma"/>
            <family val="2"/>
          </rPr>
          <t xml:space="preserve">
</t>
        </r>
      </text>
    </comment>
    <comment ref="AP176" authorId="0" shapeId="0" xr:uid="{1B02CDD8-5271-40CD-9D9D-C916822F3DEC}">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t>
        </r>
        <r>
          <rPr>
            <b/>
            <sz val="9"/>
            <color indexed="81"/>
            <rFont val="Tahoma"/>
            <family val="2"/>
          </rPr>
          <t>genero "Femenino Trans"</t>
        </r>
        <r>
          <rPr>
            <sz val="9"/>
            <color indexed="81"/>
            <rFont val="Tahoma"/>
            <family val="2"/>
          </rPr>
          <t xml:space="preserve">
</t>
        </r>
      </text>
    </comment>
    <comment ref="C177" authorId="0" shapeId="0" xr:uid="{A003DE16-EA66-4EB1-86E5-B72BEE803C4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Infección Trasmisión Sexual (ITS) (excluye VIH/SIDA)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78" authorId="0" shapeId="0" xr:uid="{567BCD1B-5513-41BC-BB5C-6584EB28D8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Infección Trasmisión Sexual (ITS) (excluye VIH/SIDA)</t>
        </r>
        <r>
          <rPr>
            <sz val="9"/>
            <color indexed="81"/>
            <rFont val="Tahoma"/>
            <family val="2"/>
          </rPr>
          <t xml:space="preserve"> y este realizada por un instrumento: </t>
        </r>
        <r>
          <rPr>
            <b/>
            <sz val="9"/>
            <color indexed="81"/>
            <rFont val="Tahoma"/>
            <family val="2"/>
          </rPr>
          <t>Matron (a).</t>
        </r>
        <r>
          <rPr>
            <sz val="9"/>
            <color indexed="81"/>
            <rFont val="Tahoma"/>
            <family val="2"/>
          </rPr>
          <t xml:space="preserve">
</t>
        </r>
      </text>
    </comment>
    <comment ref="C179" authorId="0" shapeId="0" xr:uid="{5BAD00A1-C4B1-4011-8A69-60F50EBF9C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0" authorId="0" shapeId="0" xr:uid="{5ABD773B-9FA2-4BF3-9DED-585807468F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VIH/SIDA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1" authorId="0" shapeId="0" xr:uid="{C424C75E-2A8A-4B9B-AD2D-609E0B9C90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Psicologo (a).</t>
        </r>
        <r>
          <rPr>
            <sz val="9"/>
            <color indexed="81"/>
            <rFont val="Tahoma"/>
            <family val="2"/>
          </rPr>
          <t xml:space="preserve">
</t>
        </r>
      </text>
    </comment>
    <comment ref="C182" authorId="0" shapeId="0" xr:uid="{EB564295-479D-43C7-9763-D58291444B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3" authorId="0" shapeId="0" xr:uid="{1A98A7F3-3B02-4C19-B15A-1AD8F131A6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4" authorId="0" shapeId="0" xr:uid="{C463FBDF-43F0-4FE8-96AA-11269C53A5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Control VIH sin TAR</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5" authorId="0" shapeId="0" xr:uid="{6C88AE1C-2CE0-4979-A946-29CF38EDD0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sin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6" authorId="0" shapeId="0" xr:uid="{A9C4C4A0-D7AF-4308-A0B8-D2CF7EA1B86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7" authorId="0" shapeId="0" xr:uid="{1FD67655-239D-48F7-9923-9A7F4FBE02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Esthela Henriquez</author>
    <author>Ines Kohnenkamp</author>
    <author>Jonathan Caceres</author>
    <author>Alexis Caceres Zapata</author>
    <author>Natalia Arancibia</author>
    <author>Alexis Cáceres Zapata</author>
    <author>Miguel Angel Rozas Bustamante</author>
  </authors>
  <commentList>
    <comment ref="A9" authorId="0" shapeId="0" xr:uid="{2D023FBA-4065-4AA9-9957-591F3B7DAFDD}">
      <text>
        <r>
          <rPr>
            <b/>
            <sz val="9"/>
            <color indexed="81"/>
            <rFont val="Tahoma"/>
            <family val="2"/>
          </rPr>
          <t>Registros a contabilizar para Nodos (Centros) de mediana y alta complejidad; realizados según estamento.
Medico - Ginecologo - Matrona - Odontologo 
HT1
HT2 
HT3</t>
        </r>
        <r>
          <rPr>
            <sz val="9"/>
            <color indexed="81"/>
            <rFont val="Tahoma"/>
            <family val="2"/>
          </rPr>
          <t xml:space="preserve">
</t>
        </r>
      </text>
    </comment>
    <comment ref="B20" authorId="1" shapeId="0" xr:uid="{6CFA46EF-D2FF-4EFC-81F7-75756C98CCF1}">
      <text>
        <r>
          <rPr>
            <sz val="9"/>
            <color indexed="81"/>
            <rFont val="Tahoma"/>
            <family val="2"/>
          </rPr>
          <t xml:space="preserve">Se contara este dato con todas aquellas atenciones efectuadas y con estado </t>
        </r>
        <r>
          <rPr>
            <b/>
            <sz val="9"/>
            <color indexed="81"/>
            <rFont val="Tahoma"/>
            <family val="2"/>
          </rPr>
          <t xml:space="preserve">COMPLETADA en Nodo de tipo SAPU o SAR.
Atención Completada en módulo urgencia por profesional MEDICO </t>
        </r>
        <r>
          <rPr>
            <sz val="9"/>
            <color indexed="81"/>
            <rFont val="Tahoma"/>
            <family val="2"/>
          </rPr>
          <t xml:space="preserve">
NOTA: Esta sección cuenta por tipo de nodo según codigo DEIS. Ejemplo: codigo DEIS 111, tipo de nodo, SAPU.</t>
        </r>
      </text>
    </comment>
    <comment ref="B21" authorId="1" shapeId="0" xr:uid="{9C1D1A05-9969-4CFB-A5BB-2BB7857A2C60}">
      <text>
        <r>
          <rPr>
            <sz val="9"/>
            <color indexed="81"/>
            <rFont val="Tahoma"/>
            <family val="2"/>
          </rPr>
          <t>Se contara este dato con todas aquellas atenciones efectuadas y con estado</t>
        </r>
        <r>
          <rPr>
            <b/>
            <sz val="9"/>
            <color indexed="81"/>
            <rFont val="Tahoma"/>
            <family val="2"/>
          </rPr>
          <t xml:space="preserve"> COMPLETADA en Nodo de tipo SAPU o SAR.
Atención Completada en módulo urgencia por profesional ENFERMERA/O</t>
        </r>
        <r>
          <rPr>
            <sz val="9"/>
            <color indexed="81"/>
            <rFont val="Tahoma"/>
            <family val="2"/>
          </rPr>
          <t xml:space="preserve">
NOTA: Esta sección cuenta por tipo de nodo según codigo DEIS. Ejemplo: codigo DEIS 111, tipo de nodo, SAPU.
</t>
        </r>
      </text>
    </comment>
    <comment ref="B22" authorId="1" shapeId="0" xr:uid="{70BB22E5-16C1-4B6E-8421-7FC40B4BFE3A}">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MATRONA/ÓN</t>
        </r>
        <r>
          <rPr>
            <sz val="9"/>
            <color indexed="81"/>
            <rFont val="Tahoma"/>
            <family val="2"/>
          </rPr>
          <t xml:space="preserve">
NOTA: Esta sección cuenta por tipo de nodo según codigo DEIS. Ejemplo: codigo DEIS 111, tipo de nodo, SAPU.
</t>
        </r>
      </text>
    </comment>
    <comment ref="B23" authorId="1" shapeId="0" xr:uid="{B2D9773F-F9B7-46FA-9C29-4146DB98A28D}">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KINESIÓLOGO</t>
        </r>
        <r>
          <rPr>
            <sz val="9"/>
            <color indexed="81"/>
            <rFont val="Tahoma"/>
            <family val="2"/>
          </rPr>
          <t xml:space="preserve">
NOTA: Esta sección cuenta por tipo de nodo según codigo DEIS. Ejemplo: codigo DEIS 111, tipo de nodo, SAPU.</t>
        </r>
      </text>
    </comment>
    <comment ref="B24" authorId="2" shapeId="0" xr:uid="{33A59C5D-C73D-4913-94F0-B9C2E7EC8519}">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PSICOLOGO</t>
        </r>
        <r>
          <rPr>
            <sz val="9"/>
            <color indexed="81"/>
            <rFont val="Tahoma"/>
            <family val="2"/>
          </rPr>
          <t xml:space="preserve">
NOTA: Esta sección cuenta por tipo de nodo según codigo DEIS. Ejemplo: codigo DEIS 111, tipo de nodo, SAPU.
</t>
        </r>
      </text>
    </comment>
    <comment ref="B25" authorId="2" shapeId="0" xr:uid="{B3C43A43-291F-443F-946B-D5DD9C9A41BE}">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ASISTENTE SOCIAL</t>
        </r>
        <r>
          <rPr>
            <sz val="9"/>
            <color indexed="81"/>
            <rFont val="Tahoma"/>
            <family val="2"/>
          </rPr>
          <t xml:space="preserve">
NOTA: Esta sección cuenta por tipo de nodo según codigo DEIS. Ejemplo: codigo DEIS 111, tipo de nodo, SAPU.
</t>
        </r>
      </text>
    </comment>
    <comment ref="B30" authorId="1" shapeId="0" xr:uid="{4B1C0790-66DE-40C2-B968-4EDC2F8AE5C3}">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MEDICO</t>
        </r>
        <r>
          <rPr>
            <sz val="9"/>
            <color indexed="81"/>
            <rFont val="Tahoma"/>
            <family val="2"/>
          </rPr>
          <t xml:space="preserve">
NOTA: Esta sección cuenta por tipo de nodo según codigo DEIS. Ejemplo: codigo DEIS 222, tipo de nodo, HT4.</t>
        </r>
      </text>
    </comment>
    <comment ref="B31" authorId="1" shapeId="0" xr:uid="{4F3BAD43-536C-4089-ACDA-ED54C5A8AFBD}">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ENFERMERA</t>
        </r>
        <r>
          <rPr>
            <sz val="9"/>
            <color indexed="81"/>
            <rFont val="Tahoma"/>
            <family val="2"/>
          </rPr>
          <t xml:space="preserve">
NOTA: Esta sección cuenta por tipo de nodo según codigo DEIS. Ejemplo: codigo DEIS 222, tipo de nodo, HT4.</t>
        </r>
      </text>
    </comment>
    <comment ref="B32" authorId="1" shapeId="0" xr:uid="{8DD1E162-5C03-4621-827B-022D026554FF}">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MATRONA/ÓN</t>
        </r>
        <r>
          <rPr>
            <sz val="9"/>
            <color indexed="81"/>
            <rFont val="Tahoma"/>
            <family val="2"/>
          </rPr>
          <t xml:space="preserve">
NOTA: Esta sección cuenta por tipo de nodo según codigo DEIS. Ejemplo: codigo DEIS 222, tipo de nodo, HT4.</t>
        </r>
      </text>
    </comment>
    <comment ref="B33" authorId="1" shapeId="0" xr:uid="{CED72ADB-58BE-4D42-934D-866867FFB3B7}">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KINESIOLOGO</t>
        </r>
        <r>
          <rPr>
            <sz val="9"/>
            <color indexed="81"/>
            <rFont val="Tahoma"/>
            <family val="2"/>
          </rPr>
          <t xml:space="preserve">
NOTA: Esta sección cuenta por tipo de nodo según codigo DEIS. Ejemplo: codigo DEIS 222, tipo de nodo, HT4.</t>
        </r>
      </text>
    </comment>
    <comment ref="B34" authorId="1" shapeId="0" xr:uid="{BE265CC4-C84E-4558-ACC5-0187F3D11F61}">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TÉCNICO PARAMÉDICO</t>
        </r>
        <r>
          <rPr>
            <sz val="9"/>
            <color indexed="81"/>
            <rFont val="Tahoma"/>
            <family val="2"/>
          </rPr>
          <t xml:space="preserve">
NOTA: Esta sección cuenta por tipo de nodo según codigo DEIS. Ejemplo: codigo DEIS 222, tipo de nodo, HT4.</t>
        </r>
      </text>
    </comment>
    <comment ref="B35" authorId="1" shapeId="0" xr:uid="{D7706847-F82B-45AA-956A-BC1C93220E39}">
      <text>
        <r>
          <rPr>
            <sz val="9"/>
            <color indexed="81"/>
            <rFont val="Tahoma"/>
            <family val="2"/>
          </rPr>
          <t>Se contara este dato con todas aquellas atenciones efectuadas y con estado</t>
        </r>
        <r>
          <rPr>
            <b/>
            <sz val="9"/>
            <color indexed="81"/>
            <rFont val="Tahoma"/>
            <family val="2"/>
          </rPr>
          <t xml:space="preserve"> COMPLETADA en nodo de tipo, Hospital de baja complejidad (HT4).
Atención Completada en módulo urgencia por el resto de profesionales no considerados en las celdas anteriores</t>
        </r>
        <r>
          <rPr>
            <sz val="9"/>
            <color indexed="81"/>
            <rFont val="Tahoma"/>
            <family val="2"/>
          </rPr>
          <t xml:space="preserve">
NOTA: Esta sección cuenta por tipo de nodo según codigo DEIS. Ejemplo: codigo DEIS 222, tipo de nodo, HT4.</t>
        </r>
      </text>
    </comment>
    <comment ref="B40" authorId="1" shapeId="0" xr:uid="{01BA4885-43BF-4820-83D1-6C230C0B2573}">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Médico</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1" authorId="1" shapeId="0" xr:uid="{2517F19A-A022-44F8-BF19-9BC6B85A7C19}">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Enfermero/a </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2" authorId="1" shapeId="0" xr:uid="{B53B1DAC-44F3-4AD4-A3F7-CE35D4362A67}">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Individual</t>
        </r>
        <r>
          <rPr>
            <sz val="9"/>
            <color indexed="81"/>
            <rFont val="Tahoma"/>
            <family val="2"/>
          </rPr>
          <t xml:space="preserve">, el </t>
        </r>
        <r>
          <rPr>
            <b/>
            <sz val="9"/>
            <color indexed="81"/>
            <rFont val="Tahoma"/>
            <family val="2"/>
          </rPr>
          <t>Matron/a</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3" authorId="1" shapeId="0" xr:uid="{817FF03B-9238-4C8D-A25B-CF5CC1D78A96}">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Kinesiólogo/a</t>
        </r>
        <r>
          <rPr>
            <sz val="9"/>
            <color indexed="81"/>
            <rFont val="Tahoma"/>
            <family val="2"/>
          </rPr>
          <t xml:space="preserve"> registre la actividad:
</t>
        </r>
        <r>
          <rPr>
            <b/>
            <sz val="9"/>
            <color indexed="81"/>
            <rFont val="Tahoma"/>
            <family val="2"/>
          </rPr>
          <t xml:space="preserve">
Atención de urgencia No SAPU</t>
        </r>
        <r>
          <rPr>
            <sz val="9"/>
            <color indexed="81"/>
            <rFont val="Tahoma"/>
            <family val="2"/>
          </rPr>
          <t xml:space="preserve">
</t>
        </r>
      </text>
    </comment>
    <comment ref="B44" authorId="1" shapeId="0" xr:uid="{EF901A5A-C1A2-440E-AE06-D3537926A9FD}">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t>
        </r>
        <r>
          <rPr>
            <sz val="9"/>
            <color indexed="81"/>
            <rFont val="Tahoma"/>
            <family val="2"/>
          </rPr>
          <t xml:space="preserve">l, el </t>
        </r>
        <r>
          <rPr>
            <b/>
            <sz val="9"/>
            <color indexed="81"/>
            <rFont val="Tahoma"/>
            <family val="2"/>
          </rPr>
          <t>TENS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5" authorId="1" shapeId="0" xr:uid="{BD79D97E-BC76-4347-9D5B-3C810E5DFC5D}">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t>
        </r>
        <r>
          <rPr>
            <b/>
            <sz val="9"/>
            <color indexed="81"/>
            <rFont val="Tahoma"/>
            <family val="2"/>
          </rPr>
          <t>cualquier profesional clínico no considerados en las celdas anteriores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50" authorId="1" shapeId="0" xr:uid="{56A3753A-8C08-4C27-92DD-16473D243C94}">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MÉDICO.</t>
        </r>
        <r>
          <rPr>
            <sz val="9"/>
            <color indexed="81"/>
            <rFont val="Tahoma"/>
            <family val="2"/>
          </rPr>
          <t xml:space="preserve">
NOTA: Esta sección cuenta por tipo de nodo según codigo DEIS. Ejemplo: codigo DEIS 444, tipo de nodo, PSR.</t>
        </r>
      </text>
    </comment>
    <comment ref="B51" authorId="1" shapeId="0" xr:uid="{B6442D9A-FCAF-4158-9982-EF22E94F336E}">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ENFERMERA/O</t>
        </r>
        <r>
          <rPr>
            <sz val="9"/>
            <color indexed="81"/>
            <rFont val="Tahoma"/>
            <family val="2"/>
          </rPr>
          <t xml:space="preserve">
NOTA: Esta sección cuenta por tipo de nodo según codigo DEIS. Ejemplo: codigo DEIS 444, tipo de nodo, PSR.</t>
        </r>
      </text>
    </comment>
    <comment ref="B52" authorId="1" shapeId="0" xr:uid="{04880538-11A9-4F81-ADE0-0AAC19664757}">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MATRONA/ÓN</t>
        </r>
        <r>
          <rPr>
            <sz val="9"/>
            <color indexed="81"/>
            <rFont val="Tahoma"/>
            <family val="2"/>
          </rPr>
          <t xml:space="preserve">
NOTA: Esta sección cuenta por tipo de nodo según codigo DEIS. Ejemplo: codigo DEIS 444, tipo de nodo, PSR.</t>
        </r>
      </text>
    </comment>
    <comment ref="B53" authorId="1" shapeId="0" xr:uid="{FA2490B0-AF69-438D-AE77-38378BE597C8}">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Kinesiologo/a</t>
        </r>
        <r>
          <rPr>
            <sz val="9"/>
            <color indexed="81"/>
            <rFont val="Tahoma"/>
            <family val="2"/>
          </rPr>
          <t xml:space="preserve">
NOTA: Esta sección cuenta por tipo de nodo según codigo DEIS. Ejemplo: codigo DEIS 444, tipo de nodo, PSR.
</t>
        </r>
      </text>
    </comment>
    <comment ref="B54" authorId="1" shapeId="0" xr:uid="{8928065D-3455-4C8D-A845-95453E97CE9A}">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TÉCNICO PARAMÉDICO</t>
        </r>
        <r>
          <rPr>
            <sz val="9"/>
            <color indexed="81"/>
            <rFont val="Tahoma"/>
            <family val="2"/>
          </rPr>
          <t xml:space="preserve">
NOTA: Esta sección cuenta por tipo de nodo según codigo DEIS. Ejemplo: codigo DEIS 444, tipo de nodo, PSR.
</t>
        </r>
      </text>
    </comment>
    <comment ref="B55" authorId="1" shapeId="0" xr:uid="{D0C1BEB4-410B-4C99-AFE4-AAF3F356F9E9}">
      <text>
        <r>
          <rPr>
            <sz val="9"/>
            <color indexed="81"/>
            <rFont val="Tahoma"/>
            <family val="2"/>
          </rPr>
          <t>Se contara este dato con todas aquellas atenciones efectuadas y con estado</t>
        </r>
        <r>
          <rPr>
            <b/>
            <sz val="9"/>
            <color indexed="81"/>
            <rFont val="Tahoma"/>
            <family val="2"/>
          </rPr>
          <t xml:space="preserve"> COMPLETADA en nodo de tipo CGR, PSR o SUR.</t>
        </r>
        <r>
          <rPr>
            <sz val="9"/>
            <color indexed="81"/>
            <rFont val="Tahoma"/>
            <family val="2"/>
          </rPr>
          <t xml:space="preserve">
</t>
        </r>
        <r>
          <rPr>
            <b/>
            <sz val="9"/>
            <color indexed="81"/>
            <rFont val="Tahoma"/>
            <family val="2"/>
          </rPr>
          <t>Atención Completada en módulo urgencia por el resto de profesionales no considerados en las celdas anteriores</t>
        </r>
        <r>
          <rPr>
            <sz val="9"/>
            <color indexed="81"/>
            <rFont val="Tahoma"/>
            <family val="2"/>
          </rPr>
          <t xml:space="preserve">
NOTA: Esta sección cuenta por tipo de nodo según codigo DEIS. Ejemplo: codigo DEIS 444, tipo de nodo, PSR.</t>
        </r>
      </text>
    </comment>
    <comment ref="A60" authorId="3" shapeId="0" xr:uid="{D852E31B-5BD1-4CFD-95AE-983FD37A206A}">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C1</t>
        </r>
        <r>
          <rPr>
            <sz val="9"/>
            <color indexed="81"/>
            <rFont val="Tahoma"/>
            <family val="2"/>
          </rPr>
          <t xml:space="preserve">.
</t>
        </r>
        <r>
          <rPr>
            <b/>
            <sz val="9"/>
            <color indexed="81"/>
            <rFont val="Tahoma"/>
            <family val="2"/>
          </rPr>
          <t xml:space="preserve">
</t>
        </r>
      </text>
    </comment>
    <comment ref="A61" authorId="3" shapeId="0" xr:uid="{786076F3-8209-462A-9A95-B5630FA4CAF0}">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t>
        </r>
        <r>
          <rPr>
            <b/>
            <sz val="9"/>
            <color indexed="81"/>
            <rFont val="Tahoma"/>
            <family val="2"/>
          </rPr>
          <t xml:space="preserve"> </t>
        </r>
        <r>
          <rPr>
            <sz val="9"/>
            <color indexed="81"/>
            <rFont val="Tahoma"/>
            <family val="2"/>
          </rPr>
          <t xml:space="preserve">estado </t>
        </r>
        <r>
          <rPr>
            <b/>
            <sz val="9"/>
            <color indexed="81"/>
            <rFont val="Tahoma"/>
            <family val="2"/>
          </rPr>
          <t>COMPLETADA</t>
        </r>
        <r>
          <rPr>
            <sz val="9"/>
            <color indexed="81"/>
            <rFont val="Tahoma"/>
            <family val="2"/>
          </rPr>
          <t xml:space="preserve"> y con el registro de catigorización </t>
        </r>
        <r>
          <rPr>
            <b/>
            <sz val="9"/>
            <color indexed="81"/>
            <rFont val="Tahoma"/>
            <family val="2"/>
          </rPr>
          <t>C2</t>
        </r>
        <r>
          <rPr>
            <sz val="9"/>
            <color indexed="81"/>
            <rFont val="Tahoma"/>
            <family val="2"/>
          </rPr>
          <t>.</t>
        </r>
      </text>
    </comment>
    <comment ref="A62" authorId="3" shapeId="0" xr:uid="{E244AD57-525D-44E8-A8C8-5BD748464F91}">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C3</t>
        </r>
        <r>
          <rPr>
            <sz val="9"/>
            <color indexed="81"/>
            <rFont val="Tahoma"/>
            <family val="2"/>
          </rPr>
          <t>.</t>
        </r>
      </text>
    </comment>
    <comment ref="A63" authorId="3" shapeId="0" xr:uid="{82BD67E2-EC05-49E4-A1FB-7C74CBF98F17}">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 estado</t>
        </r>
        <r>
          <rPr>
            <b/>
            <sz val="9"/>
            <color indexed="81"/>
            <rFont val="Tahoma"/>
            <family val="2"/>
          </rPr>
          <t xml:space="preserve"> COMPLETADA </t>
        </r>
        <r>
          <rPr>
            <sz val="9"/>
            <color indexed="81"/>
            <rFont val="Tahoma"/>
            <family val="2"/>
          </rPr>
          <t xml:space="preserve">y con el registro de catigorización </t>
        </r>
        <r>
          <rPr>
            <b/>
            <sz val="9"/>
            <color indexed="81"/>
            <rFont val="Tahoma"/>
            <family val="2"/>
          </rPr>
          <t>C4.</t>
        </r>
      </text>
    </comment>
    <comment ref="A64" authorId="3" shapeId="0" xr:uid="{DA9E0155-9F53-43F2-B8E6-C698EDE393EA}">
      <text>
        <r>
          <rPr>
            <sz val="9"/>
            <color indexed="81"/>
            <rFont val="Tahoma"/>
            <family val="2"/>
          </rPr>
          <t>Se contara este dato con todas aquellas</t>
        </r>
        <r>
          <rPr>
            <b/>
            <sz val="9"/>
            <color indexed="81"/>
            <rFont val="Tahoma"/>
            <family val="2"/>
          </rPr>
          <t xml:space="preserve"> atenciones de urgencia </t>
        </r>
        <r>
          <rPr>
            <sz val="9"/>
            <color indexed="81"/>
            <rFont val="Tahoma"/>
            <family val="2"/>
          </rPr>
          <t xml:space="preserve">en estado </t>
        </r>
        <r>
          <rPr>
            <b/>
            <sz val="9"/>
            <color indexed="81"/>
            <rFont val="Tahoma"/>
            <family val="2"/>
          </rPr>
          <t xml:space="preserve">COMPLETADA </t>
        </r>
        <r>
          <rPr>
            <sz val="9"/>
            <color indexed="81"/>
            <rFont val="Tahoma"/>
            <family val="2"/>
          </rPr>
          <t>y con el registro de catigorización</t>
        </r>
        <r>
          <rPr>
            <b/>
            <sz val="9"/>
            <color indexed="81"/>
            <rFont val="Tahoma"/>
            <family val="2"/>
          </rPr>
          <t xml:space="preserve"> C5.</t>
        </r>
      </text>
    </comment>
    <comment ref="A65" authorId="3" shapeId="0" xr:uid="{3B9DF716-BD78-4EB9-8308-9387805A7545}">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 xml:space="preserve">COMPLETADAS </t>
        </r>
        <r>
          <rPr>
            <sz val="9"/>
            <color indexed="81"/>
            <rFont val="Tahoma"/>
            <family val="2"/>
          </rPr>
          <t>y</t>
        </r>
        <r>
          <rPr>
            <b/>
            <sz val="9"/>
            <color indexed="81"/>
            <rFont val="Tahoma"/>
            <family val="2"/>
          </rPr>
          <t xml:space="preserve"> sin categorización registrada.</t>
        </r>
      </text>
    </comment>
    <comment ref="B69" authorId="0" shapeId="0" xr:uid="{176B5EE8-AF1C-4720-991E-BD977D85A049}">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Medicina Interna</t>
        </r>
        <r>
          <rPr>
            <sz val="9"/>
            <color indexed="81"/>
            <rFont val="Tahoma"/>
            <family val="2"/>
          </rPr>
          <t xml:space="preserve"> registre su  atención.
</t>
        </r>
      </text>
    </comment>
    <comment ref="B70" authorId="0" shapeId="0" xr:uid="{B77779E9-A96B-4929-834B-F48B7F91F37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Neurología Adultos</t>
        </r>
        <r>
          <rPr>
            <sz val="9"/>
            <color indexed="81"/>
            <rFont val="Tahoma"/>
            <family val="2"/>
          </rPr>
          <t xml:space="preserve"> registre su  atención.
</t>
        </r>
      </text>
    </comment>
    <comment ref="B71" authorId="0" shapeId="0" xr:uid="{BDD39A29-AAB5-4071-80FF-291F9EE43EB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Neurología Pediátrica</t>
        </r>
        <r>
          <rPr>
            <sz val="9"/>
            <color indexed="81"/>
            <rFont val="Tahoma"/>
            <family val="2"/>
          </rPr>
          <t xml:space="preserve"> registre su  atención.
</t>
        </r>
      </text>
    </comment>
    <comment ref="B72" authorId="0" shapeId="0" xr:uid="{635E03AE-870D-4FB6-88E0-BA33CAEBED24}">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Obstetricia y Ginecología </t>
        </r>
        <r>
          <rPr>
            <sz val="9"/>
            <color indexed="81"/>
            <rFont val="Tahoma"/>
            <family val="2"/>
          </rPr>
          <t xml:space="preserve">registre su  atención
</t>
        </r>
      </text>
    </comment>
    <comment ref="B73" authorId="0" shapeId="0" xr:uid="{66ED742D-4021-4E75-9CDD-6CBEDB9CA71C}">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Urgencias, </t>
        </r>
        <r>
          <rPr>
            <sz val="9"/>
            <color indexed="81"/>
            <rFont val="Tahoma"/>
            <family val="2"/>
          </rPr>
          <t xml:space="preserve"> el Médico con la especialidad de </t>
        </r>
        <r>
          <rPr>
            <b/>
            <sz val="9"/>
            <color indexed="81"/>
            <rFont val="Tahoma"/>
            <family val="2"/>
          </rPr>
          <t>Oftalmología</t>
        </r>
        <r>
          <rPr>
            <sz val="9"/>
            <color indexed="81"/>
            <rFont val="Tahoma"/>
            <family val="2"/>
          </rPr>
          <t xml:space="preserve"> registre su  atención.
</t>
        </r>
      </text>
    </comment>
    <comment ref="B74" authorId="0" shapeId="0" xr:uid="{EF3C84AA-B00B-4928-87BE-9FA6B5E12827}">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Otorrinolaringología</t>
        </r>
        <r>
          <rPr>
            <sz val="9"/>
            <color indexed="81"/>
            <rFont val="Tahoma"/>
            <family val="2"/>
          </rPr>
          <t xml:space="preserve"> registre su  atención.
</t>
        </r>
      </text>
    </comment>
    <comment ref="B75" authorId="0" shapeId="0" xr:uid="{AA50BEB0-9866-4E26-A705-61E0F80C2C35}">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Pediatría</t>
        </r>
        <r>
          <rPr>
            <sz val="9"/>
            <color indexed="81"/>
            <rFont val="Tahoma"/>
            <family val="2"/>
          </rPr>
          <t xml:space="preserve"> registre su  atención.
</t>
        </r>
      </text>
    </comment>
    <comment ref="B76" authorId="0" shapeId="0" xr:uid="{960D6C51-1924-4AA8-86F1-DBBB3AD35ED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Traumatología y Ortopedia</t>
        </r>
        <r>
          <rPr>
            <sz val="9"/>
            <color indexed="81"/>
            <rFont val="Tahoma"/>
            <family val="2"/>
          </rPr>
          <t xml:space="preserve"> registre su  atención.
</t>
        </r>
      </text>
    </comment>
    <comment ref="B77" authorId="0" shapeId="0" xr:uid="{9105C5A4-1376-4FD7-9145-5FB22D7E29BC}">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Neurocirugía</t>
        </r>
        <r>
          <rPr>
            <sz val="9"/>
            <color indexed="81"/>
            <rFont val="Tahoma"/>
            <family val="2"/>
          </rPr>
          <t xml:space="preserve"> registre su  atención.
</t>
        </r>
      </text>
    </comment>
    <comment ref="B78" authorId="0" shapeId="0" xr:uid="{AB47E37E-24EA-44F0-A5E3-0AB73673168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Psiquiatría Adultos</t>
        </r>
        <r>
          <rPr>
            <sz val="9"/>
            <color indexed="81"/>
            <rFont val="Tahoma"/>
            <family val="2"/>
          </rPr>
          <t xml:space="preserve"> registre su  atención.
</t>
        </r>
      </text>
    </comment>
    <comment ref="B79" authorId="0" shapeId="0" xr:uid="{23945C4D-4E2F-444C-9181-428B029471D3}">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Psiquiatría Pediátrica y Adolescentes </t>
        </r>
        <r>
          <rPr>
            <sz val="9"/>
            <color indexed="81"/>
            <rFont val="Tahoma"/>
            <family val="2"/>
          </rPr>
          <t xml:space="preserve">registre su  atención.
</t>
        </r>
      </text>
    </comment>
    <comment ref="B80" authorId="0" shapeId="0" xr:uid="{8A1737B8-16E0-4A3C-92F0-90541E9ADA0B}">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Urología</t>
        </r>
        <r>
          <rPr>
            <sz val="9"/>
            <color indexed="81"/>
            <rFont val="Tahoma"/>
            <family val="2"/>
          </rPr>
          <t xml:space="preserve"> registre su  atención.
</t>
        </r>
      </text>
    </comment>
    <comment ref="B81" authorId="0" shapeId="0" xr:uid="{7922289A-1CCF-4C10-8E40-807C670BB27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Urgenciología</t>
        </r>
        <r>
          <rPr>
            <sz val="9"/>
            <color indexed="81"/>
            <rFont val="Tahoma"/>
            <family val="2"/>
          </rPr>
          <t xml:space="preserve"> registre su  atención.
</t>
        </r>
      </text>
    </comment>
    <comment ref="B82" authorId="0" shapeId="0" xr:uid="{293BCD28-D9BB-4FFE-8C9D-2FED54DB4F7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cirugía vascular Periférica </t>
        </r>
        <r>
          <rPr>
            <sz val="9"/>
            <color indexed="81"/>
            <rFont val="Tahoma"/>
            <family val="2"/>
          </rPr>
          <t xml:space="preserve">registre su atención.
</t>
        </r>
      </text>
    </comment>
    <comment ref="B83" authorId="0" shapeId="0" xr:uid="{EE69917A-8F28-4011-A4C0-CCCB3CC7F82E}">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General</t>
        </r>
        <r>
          <rPr>
            <sz val="9"/>
            <color indexed="81"/>
            <rFont val="Tahoma"/>
            <family val="2"/>
          </rPr>
          <t xml:space="preserve"> registre su  atención.
</t>
        </r>
      </text>
    </comment>
    <comment ref="B84" authorId="0" shapeId="0" xr:uid="{C18ED19E-DB9C-48C3-9C82-4A02665F0567}">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Pediatrica</t>
        </r>
        <r>
          <rPr>
            <sz val="9"/>
            <color indexed="81"/>
            <rFont val="Tahoma"/>
            <family val="2"/>
          </rPr>
          <t xml:space="preserve"> registre su  atención.
</t>
        </r>
      </text>
    </comment>
    <comment ref="B85" authorId="0" shapeId="0" xr:uid="{D54AC06E-8CDD-4352-9623-189617C8C6CC}">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Cardiología</t>
        </r>
        <r>
          <rPr>
            <sz val="9"/>
            <color indexed="81"/>
            <rFont val="Tahoma"/>
            <family val="2"/>
          </rPr>
          <t xml:space="preserve"> registre su  atención.
</t>
        </r>
      </text>
    </comment>
    <comment ref="B86" authorId="0" shapeId="0" xr:uid="{75E83E4B-D52C-410B-8C5C-2E7BBF7B6BA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Anestesiología</t>
        </r>
        <r>
          <rPr>
            <sz val="9"/>
            <color indexed="81"/>
            <rFont val="Tahoma"/>
            <family val="2"/>
          </rPr>
          <t xml:space="preserve"> registre su  atención.
</t>
        </r>
      </text>
    </comment>
    <comment ref="B87" authorId="0" shapeId="0" xr:uid="{465AAA5A-9BC2-419A-BBB2-2A423F895012}">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 xml:space="preserve">Cirugía de Cabeza, Cuello y Maxilofacial, </t>
        </r>
        <r>
          <rPr>
            <sz val="9"/>
            <color indexed="81"/>
            <rFont val="Tahoma"/>
            <family val="2"/>
          </rPr>
          <t xml:space="preserve">registre su  atención.
</t>
        </r>
      </text>
    </comment>
    <comment ref="B88" authorId="2" shapeId="0" xr:uid="{9CDCB473-E454-4234-87D2-3F930EE91D46}">
      <text>
        <r>
          <rPr>
            <sz val="9"/>
            <color indexed="81"/>
            <rFont val="Tahoma"/>
            <family val="2"/>
          </rPr>
          <t xml:space="preserve">Este dato aparecerá  luego de completada la  atención </t>
        </r>
        <r>
          <rPr>
            <b/>
            <sz val="9"/>
            <color indexed="81"/>
            <rFont val="Tahoma"/>
            <family val="2"/>
          </rPr>
          <t>(estado completada),</t>
        </r>
        <r>
          <rPr>
            <sz val="9"/>
            <color indexed="81"/>
            <rFont val="Tahoma"/>
            <family val="2"/>
          </rPr>
          <t xml:space="preserve">  registrada en</t>
        </r>
        <r>
          <rPr>
            <b/>
            <sz val="9"/>
            <color indexed="81"/>
            <rFont val="Tahoma"/>
            <family val="2"/>
          </rPr>
          <t xml:space="preserve"> módulo  Urgencia</t>
        </r>
        <r>
          <rPr>
            <sz val="9"/>
            <color indexed="81"/>
            <rFont val="Tahoma"/>
            <family val="2"/>
          </rPr>
          <t xml:space="preserve">, el </t>
        </r>
        <r>
          <rPr>
            <b/>
            <sz val="9"/>
            <color indexed="81"/>
            <rFont val="Tahoma"/>
            <family val="2"/>
          </rPr>
          <t>ODONTOTOLOGO,</t>
        </r>
        <r>
          <rPr>
            <sz val="9"/>
            <color indexed="81"/>
            <rFont val="Tahoma"/>
            <family val="2"/>
          </rPr>
          <t xml:space="preserve"> registre su  atención.
</t>
        </r>
      </text>
    </comment>
    <comment ref="A91" authorId="4" shapeId="0" xr:uid="{D2F02082-FC5A-4254-B2EC-4FC2BB3E6488}">
      <text>
        <r>
          <rPr>
            <b/>
            <sz val="9"/>
            <color indexed="81"/>
            <rFont val="Tahoma"/>
            <family val="2"/>
          </rPr>
          <t xml:space="preserve">Seccion No Disponible 
</t>
        </r>
        <r>
          <rPr>
            <b/>
            <sz val="9"/>
            <color indexed="81"/>
            <rFont val="Tahoma"/>
            <family val="2"/>
          </rPr>
          <t xml:space="preserve">
</t>
        </r>
      </text>
    </comment>
    <comment ref="A104" authorId="4" shapeId="0" xr:uid="{4E5238C5-C7E7-4F1E-A17F-58397F825E35}">
      <text>
        <r>
          <rPr>
            <sz val="9"/>
            <color indexed="81"/>
            <rFont val="Tahoma"/>
            <family val="2"/>
          </rPr>
          <t xml:space="preserve">Se contara a todo paciente derivado a Box de tipo  </t>
        </r>
        <r>
          <rPr>
            <b/>
            <sz val="9"/>
            <color indexed="81"/>
            <rFont val="Tahoma"/>
            <family val="2"/>
          </rPr>
          <t xml:space="preserve">Observación, Tratamiento o Recuperacion </t>
        </r>
        <r>
          <rPr>
            <sz val="9"/>
            <color indexed="81"/>
            <rFont val="Tahoma"/>
            <family val="2"/>
          </rPr>
          <t xml:space="preserve">por indicación médica. </t>
        </r>
        <r>
          <rPr>
            <b/>
            <sz val="9"/>
            <color indexed="81"/>
            <rFont val="Tahoma"/>
            <family val="2"/>
          </rPr>
          <t xml:space="preserve">
</t>
        </r>
        <r>
          <rPr>
            <sz val="9"/>
            <color indexed="81"/>
            <rFont val="Tahoma"/>
            <family val="2"/>
          </rPr>
          <t>Atención registrada en módulo urgencia.</t>
        </r>
        <r>
          <rPr>
            <b/>
            <sz val="9"/>
            <color indexed="81"/>
            <rFont val="Tahoma"/>
            <family val="2"/>
          </rPr>
          <t xml:space="preserve">
-  Tipo de Nodo SAR</t>
        </r>
      </text>
    </comment>
    <comment ref="C104" authorId="5" shapeId="0" xr:uid="{5A3DAED4-C246-42A2-89A7-91377154EB04}">
      <text>
        <r>
          <rPr>
            <sz val="9"/>
            <color indexed="81"/>
            <rFont val="Tahoma"/>
            <family val="2"/>
          </rPr>
          <t xml:space="preserve">Se contara a todo paciente que se haya mantenido por menos de dos horas en Box de tipo </t>
        </r>
        <r>
          <rPr>
            <b/>
            <sz val="9"/>
            <color indexed="81"/>
            <rFont val="Tahoma"/>
            <family val="2"/>
          </rPr>
          <t xml:space="preserve">Observación, Tratamiento o Recuperacion </t>
        </r>
        <r>
          <rPr>
            <sz val="9"/>
            <color indexed="81"/>
            <rFont val="Tahoma"/>
            <family val="2"/>
          </rPr>
          <t>por indicación médica 
Atención registrada en módulo urgencia.
Tipo de nodo SAR.</t>
        </r>
      </text>
    </comment>
    <comment ref="C105" authorId="5" shapeId="0" xr:uid="{8398F7FF-A5CA-40F8-B5A3-33E2A6B549E4}">
      <text>
        <r>
          <rPr>
            <sz val="9"/>
            <color indexed="81"/>
            <rFont val="Tahoma"/>
            <family val="2"/>
          </rPr>
          <t xml:space="preserve">Se contara a todo paciente que se haya mantenido entre dos  a seis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C106" authorId="5" shapeId="0" xr:uid="{3FD4A2CA-073C-4E52-8F2D-7E4AA4FC639B}">
      <text>
        <r>
          <rPr>
            <sz val="9"/>
            <color indexed="81"/>
            <rFont val="Tahoma"/>
            <family val="2"/>
          </rPr>
          <t xml:space="preserve">Se contara a todo paciente que se haya mantenido por mas de 6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A111" authorId="5" shapeId="0" xr:uid="{BA9BD14B-A1AC-4688-A3AC-BA5521DA6C68}">
      <text>
        <r>
          <rPr>
            <sz val="9"/>
            <color indexed="81"/>
            <rFont val="Tahoma"/>
            <family val="2"/>
          </rPr>
          <t xml:space="preserve">Este dato aparecerá  luego de que en la atención  registrada en </t>
        </r>
        <r>
          <rPr>
            <b/>
            <sz val="9"/>
            <color indexed="81"/>
            <rFont val="Tahoma"/>
            <family val="2"/>
          </rPr>
          <t>Módulo Urgencia  /Sub Modulo admisión</t>
        </r>
        <r>
          <rPr>
            <sz val="9"/>
            <color indexed="81"/>
            <rFont val="Tahoma"/>
            <family val="2"/>
          </rPr>
          <t>, el profesional registre lo siguiente:</t>
        </r>
        <r>
          <rPr>
            <b/>
            <sz val="9"/>
            <color indexed="81"/>
            <rFont val="Tahoma"/>
            <family val="2"/>
          </rPr>
          <t xml:space="preserve">
Alta administrativa, Motivo de alta SAM: Fallecido 
</t>
        </r>
      </text>
    </comment>
    <comment ref="A112" authorId="5" shapeId="0" xr:uid="{0FD83B34-9CCC-42A3-A589-031A658544C3}">
      <text>
        <r>
          <rPr>
            <sz val="9"/>
            <color indexed="81"/>
            <rFont val="Tahoma"/>
            <family val="2"/>
          </rPr>
          <t>Este dato aparecerá  luego de que en la atención  registrada en</t>
        </r>
        <r>
          <rPr>
            <b/>
            <sz val="9"/>
            <color indexed="81"/>
            <rFont val="Tahoma"/>
            <family val="2"/>
          </rPr>
          <t xml:space="preserve"> Módulo Urgencia  /Sub Modulo Atencion, Item Egreso,</t>
        </r>
        <r>
          <rPr>
            <sz val="9"/>
            <color indexed="81"/>
            <rFont val="Tahoma"/>
            <family val="2"/>
          </rPr>
          <t xml:space="preserve"> el profesional registre lo siguiente:</t>
        </r>
        <r>
          <rPr>
            <b/>
            <sz val="9"/>
            <color indexed="81"/>
            <rFont val="Tahoma"/>
            <family val="2"/>
          </rPr>
          <t xml:space="preserve">
Destino: Fallecido </t>
        </r>
      </text>
    </comment>
    <comment ref="A113" authorId="5" shapeId="0" xr:uid="{56B49A91-4586-4B92-B9BC-0280717EF71A}">
      <text>
        <r>
          <rPr>
            <sz val="9"/>
            <color indexed="81"/>
            <rFont val="Tahoma"/>
            <family val="2"/>
          </rPr>
          <t>Este dato aparecerá  luego de que en la atención registrada en Módulo</t>
        </r>
        <r>
          <rPr>
            <b/>
            <sz val="9"/>
            <color indexed="81"/>
            <rFont val="Tahoma"/>
            <family val="2"/>
          </rPr>
          <t xml:space="preserve"> Gestion de Camas,Item Solicitudes Pendientes</t>
        </r>
        <r>
          <rPr>
            <sz val="9"/>
            <color indexed="81"/>
            <rFont val="Tahoma"/>
            <family val="2"/>
          </rPr>
          <t xml:space="preserve"> el profesional registre lo siguiente:</t>
        </r>
        <r>
          <rPr>
            <b/>
            <sz val="9"/>
            <color indexed="81"/>
            <rFont val="Tahoma"/>
            <family val="2"/>
          </rPr>
          <t xml:space="preserve">
Cancelar solicitud, Motivo de la cancelación: Fallecido. </t>
        </r>
      </text>
    </comment>
    <comment ref="A117" authorId="2" shapeId="0" xr:uid="{846DBF75-896D-4BC7-A06A-877620D62916}">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"registro de violencia"</t>
        </r>
        <r>
          <rPr>
            <sz val="9"/>
            <color indexed="81"/>
            <rFont val="Tahoma"/>
            <family val="2"/>
          </rPr>
          <t xml:space="preserve"> y se seleccione la actividad
</t>
        </r>
        <r>
          <rPr>
            <b/>
            <sz val="9"/>
            <color indexed="81"/>
            <rFont val="Tahoma"/>
            <family val="2"/>
          </rPr>
          <t xml:space="preserve">"VIOLENCIA INTRAFAMILIAR" </t>
        </r>
        <r>
          <rPr>
            <sz val="9"/>
            <color indexed="81"/>
            <rFont val="Tahoma"/>
            <family val="2"/>
          </rPr>
          <t xml:space="preserve">
</t>
        </r>
      </text>
    </comment>
    <comment ref="A118" authorId="2" shapeId="0" xr:uid="{4AF4880A-C59F-4994-87CF-81E47097D086}">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r>
          <rPr>
            <sz val="9"/>
            <color indexed="81"/>
            <rFont val="Tahoma"/>
            <family val="2"/>
          </rPr>
          <t xml:space="preserve">
</t>
        </r>
      </text>
    </comment>
    <comment ref="A122" authorId="2" shapeId="0" xr:uid="{398AE3FC-2381-4E2B-AA56-459BAFEC7FD4}">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 xml:space="preserve">y se seleccione la actividad
</t>
        </r>
        <r>
          <rPr>
            <b/>
            <sz val="9"/>
            <color indexed="81"/>
            <rFont val="Tahoma"/>
            <family val="2"/>
          </rPr>
          <t xml:space="preserve">"VIOLENCIA INTRAFAMILIAR" </t>
        </r>
        <r>
          <rPr>
            <sz val="9"/>
            <color indexed="81"/>
            <rFont val="Tahoma"/>
            <family val="2"/>
          </rPr>
          <t xml:space="preserve">
</t>
        </r>
      </text>
    </comment>
    <comment ref="A123" authorId="2" shapeId="0" xr:uid="{45AFACD2-C7F8-420E-9C94-06AB2ECAF3B6}">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 </t>
        </r>
        <r>
          <rPr>
            <sz val="9"/>
            <color indexed="81"/>
            <rFont val="Tahoma"/>
            <family val="2"/>
          </rPr>
          <t xml:space="preserve">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text>
    </comment>
    <comment ref="C127" authorId="0" shapeId="0" xr:uid="{AA557827-29FD-4676-80FA-E471F5FA9AB9}">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C128" authorId="0" shapeId="0" xr:uid="{55D2394F-F4E8-4839-8CF1-3C0FB72D3923}">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A130" authorId="0" shapeId="0" xr:uid="{C8AB673D-ADA1-419C-80AA-E04DC2A56B98}">
      <text>
        <r>
          <rPr>
            <sz val="9"/>
            <color indexed="81"/>
            <rFont val="Tahoma"/>
            <family val="2"/>
          </rPr>
          <t xml:space="preserve">
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 que se asocia a la  embarazada.</t>
        </r>
        <r>
          <rPr>
            <sz val="9"/>
            <color indexed="81"/>
            <rFont val="Tahoma"/>
            <family val="2"/>
          </rPr>
          <t xml:space="preserve"> 
*La atención realizada se registra como consulta en sección A.1.</t>
        </r>
      </text>
    </comment>
    <comment ref="A132" authorId="0" shapeId="0" xr:uid="{6292719C-F384-4310-9D6F-17A9327295BA}">
      <text>
        <r>
          <rPr>
            <sz val="9"/>
            <color indexed="81"/>
            <rFont val="Tahoma"/>
            <family val="2"/>
          </rPr>
          <t xml:space="preserve">
este dato se tomara luego que se registre en e</t>
        </r>
        <r>
          <rPr>
            <b/>
            <sz val="9"/>
            <color indexed="81"/>
            <rFont val="Tahoma"/>
            <family val="2"/>
          </rPr>
          <t xml:space="preserve">l Modulo de Urgencia: </t>
        </r>
        <r>
          <rPr>
            <sz val="9"/>
            <color indexed="81"/>
            <rFont val="Tahoma"/>
            <family val="2"/>
          </rPr>
          <t xml:space="preserve"> el motivo de consulta y/o patologia que se asocia a la  embarazada: </t>
        </r>
        <r>
          <rPr>
            <b/>
            <sz val="9"/>
            <color indexed="81"/>
            <rFont val="Tahoma"/>
            <family val="2"/>
          </rPr>
          <t>Preeclamsia Severa</t>
        </r>
        <r>
          <rPr>
            <sz val="9"/>
            <color indexed="81"/>
            <rFont val="Tahoma"/>
            <family val="2"/>
          </rPr>
          <t xml:space="preserve">
*La atención realizada se registra como consulta en sección A.1.</t>
        </r>
      </text>
    </comment>
    <comment ref="A133" authorId="0" shapeId="0" xr:uid="{07DD134B-A342-4833-80F8-36E51E3EE361}">
      <text>
        <r>
          <rPr>
            <sz val="9"/>
            <color indexed="81"/>
            <rFont val="Tahoma"/>
            <family val="2"/>
          </rPr>
          <t xml:space="preserve">este dato se tomara luego que se registre en el </t>
        </r>
        <r>
          <rPr>
            <b/>
            <sz val="9"/>
            <color indexed="81"/>
            <rFont val="Tahoma"/>
            <family val="2"/>
          </rPr>
          <t xml:space="preserve">Modulo de Urgencia: </t>
        </r>
        <r>
          <rPr>
            <sz val="9"/>
            <color indexed="81"/>
            <rFont val="Tahoma"/>
            <family val="2"/>
          </rPr>
          <t xml:space="preserve"> el motivo de consulta y/o patologia que se asocia a la  embarazada:</t>
        </r>
        <r>
          <rPr>
            <b/>
            <sz val="9"/>
            <color indexed="81"/>
            <rFont val="Tahoma"/>
            <family val="2"/>
          </rPr>
          <t xml:space="preserve"> Eclampsia
*La atención realizada se registra como consulta en sección A.1.</t>
        </r>
        <r>
          <rPr>
            <sz val="9"/>
            <color indexed="81"/>
            <rFont val="Tahoma"/>
            <family val="2"/>
          </rPr>
          <t xml:space="preserve">
</t>
        </r>
      </text>
    </comment>
    <comment ref="A134" authorId="0" shapeId="0" xr:uid="{32A39619-14AD-4F2C-AAA2-E2BB1B36B475}">
      <text>
        <r>
          <rPr>
            <sz val="9"/>
            <color indexed="81"/>
            <rFont val="Tahoma"/>
            <family val="2"/>
          </rPr>
          <t xml:space="preserve">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t>
        </r>
        <r>
          <rPr>
            <sz val="9"/>
            <color indexed="81"/>
            <rFont val="Tahoma"/>
            <family val="2"/>
          </rPr>
          <t xml:space="preserve"> que se asocia a la  embarazada: </t>
        </r>
        <r>
          <rPr>
            <b/>
            <sz val="9"/>
            <color indexed="81"/>
            <rFont val="Tahoma"/>
            <family val="2"/>
          </rPr>
          <t>Sindrome hipertensivo Del Embarazo (SHE)</t>
        </r>
        <r>
          <rPr>
            <sz val="9"/>
            <color indexed="81"/>
            <rFont val="Tahoma"/>
            <family val="2"/>
          </rPr>
          <t xml:space="preserve">
*La atención realizada se registra como consulta en sección A.1.
</t>
        </r>
      </text>
    </comment>
    <comment ref="A135" authorId="0" shapeId="0" xr:uid="{F6D5C1EC-5396-4032-B336-115CE136692B}">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Retardo Crecimiento Intruterino (RCIU)</t>
        </r>
        <r>
          <rPr>
            <sz val="9"/>
            <color indexed="81"/>
            <rFont val="Tahoma"/>
            <family val="2"/>
          </rPr>
          <t xml:space="preserve">
*La atención realizada se registra como consulta en sección A.1.</t>
        </r>
      </text>
    </comment>
    <comment ref="A136" authorId="0" shapeId="0" xr:uid="{4A7B9CF3-EB04-4FCC-A5E1-439E3A42294C}">
      <text>
        <r>
          <rPr>
            <sz val="9"/>
            <color indexed="81"/>
            <rFont val="Tahoma"/>
            <family val="2"/>
          </rPr>
          <t xml:space="preserve">
este dato se tomara luego que se registre en el</t>
        </r>
        <r>
          <rPr>
            <b/>
            <sz val="9"/>
            <color indexed="81"/>
            <rFont val="Tahoma"/>
            <family val="2"/>
          </rPr>
          <t xml:space="preserve"> Modulo de Urgencia:  el motivo de consulta y/o patologia </t>
        </r>
        <r>
          <rPr>
            <sz val="9"/>
            <color indexed="81"/>
            <rFont val="Tahoma"/>
            <family val="2"/>
          </rPr>
          <t>que se asocia a la  embarazada</t>
        </r>
        <r>
          <rPr>
            <b/>
            <sz val="9"/>
            <color indexed="81"/>
            <rFont val="Tahoma"/>
            <family val="2"/>
          </rPr>
          <t>: HELLP 
*La atención realizada se registra como consulta en sección A.1.</t>
        </r>
      </text>
    </comment>
    <comment ref="A137" authorId="0" shapeId="0" xr:uid="{9D587648-E9AA-4183-8597-EFDA977711C5}">
      <text>
        <r>
          <rPr>
            <sz val="9"/>
            <color indexed="81"/>
            <rFont val="Tahoma"/>
            <family val="2"/>
          </rPr>
          <t xml:space="preserve">
este dato se tomara luego que se registre en el </t>
        </r>
        <r>
          <rPr>
            <b/>
            <sz val="9"/>
            <color indexed="81"/>
            <rFont val="Tahoma"/>
            <family val="2"/>
          </rPr>
          <t>Modulo de</t>
        </r>
        <r>
          <rPr>
            <sz val="9"/>
            <color indexed="81"/>
            <rFont val="Tahoma"/>
            <family val="2"/>
          </rPr>
          <t xml:space="preserve"> </t>
        </r>
        <r>
          <rPr>
            <b/>
            <sz val="9"/>
            <color indexed="81"/>
            <rFont val="Tahoma"/>
            <family val="2"/>
          </rPr>
          <t>Urgencia:  el motivo de consulta y/o patologia</t>
        </r>
        <r>
          <rPr>
            <sz val="9"/>
            <color indexed="81"/>
            <rFont val="Tahoma"/>
            <family val="2"/>
          </rPr>
          <t xml:space="preserve"> que se asocia a la  embarazada: </t>
        </r>
        <r>
          <rPr>
            <b/>
            <sz val="9"/>
            <color indexed="81"/>
            <rFont val="Tahoma"/>
            <family val="2"/>
          </rPr>
          <t>Parto Prematuro</t>
        </r>
        <r>
          <rPr>
            <sz val="9"/>
            <color indexed="81"/>
            <rFont val="Tahoma"/>
            <family val="2"/>
          </rPr>
          <t xml:space="preserve">
*La atención realizada se registra como consulta en sección A.1.</t>
        </r>
      </text>
    </comment>
    <comment ref="A138" authorId="0" shapeId="0" xr:uid="{00757B4C-D323-4FCB-9820-EC9F33813FC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 Trimestre</t>
        </r>
        <r>
          <rPr>
            <sz val="9"/>
            <color indexed="81"/>
            <rFont val="Tahoma"/>
            <family val="2"/>
          </rPr>
          <t xml:space="preserve">
*La atención realizada se registra como consulta en sección A.1.</t>
        </r>
      </text>
    </comment>
    <comment ref="A139" authorId="0" shapeId="0" xr:uid="{736920E0-9B26-428E-B569-5AC8F6636531}">
      <text>
        <r>
          <rPr>
            <sz val="9"/>
            <color indexed="81"/>
            <rFont val="Tahoma"/>
            <family val="2"/>
          </rPr>
          <t xml:space="preserve">
este dato se tomara luego que se registre en el</t>
        </r>
        <r>
          <rPr>
            <b/>
            <sz val="9"/>
            <color indexed="81"/>
            <rFont val="Tahoma"/>
            <family val="2"/>
          </rPr>
          <t xml:space="preserve"> Modulo de Urgencia:  el motivo de consulta y/o patologia</t>
        </r>
        <r>
          <rPr>
            <sz val="9"/>
            <color indexed="81"/>
            <rFont val="Tahoma"/>
            <family val="2"/>
          </rPr>
          <t xml:space="preserve"> que se asocia a la  embarazada: </t>
        </r>
        <r>
          <rPr>
            <b/>
            <sz val="9"/>
            <color indexed="81"/>
            <rFont val="Tahoma"/>
            <family val="2"/>
          </rPr>
          <t>Hemorragia II Trimestre</t>
        </r>
        <r>
          <rPr>
            <sz val="9"/>
            <color indexed="81"/>
            <rFont val="Tahoma"/>
            <family val="2"/>
          </rPr>
          <t xml:space="preserve">
*La atención realizada se registra como consulta en sección A.1.</t>
        </r>
      </text>
    </comment>
    <comment ref="A140" authorId="0" shapeId="0" xr:uid="{3CD2749D-74C6-453C-AD92-B667C30482B4}">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III Trimestre</t>
        </r>
        <r>
          <rPr>
            <sz val="9"/>
            <color indexed="81"/>
            <rFont val="Tahoma"/>
            <family val="2"/>
          </rPr>
          <t xml:space="preserve">
*La atención realizada se registra como consulta en sección A.1.</t>
        </r>
      </text>
    </comment>
    <comment ref="A141" authorId="0" shapeId="0" xr:uid="{8F99E14E-862B-44CB-AC92-520D0C60C388}">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Rotura Prematura de Membrana</t>
        </r>
        <r>
          <rPr>
            <sz val="9"/>
            <color indexed="81"/>
            <rFont val="Tahoma"/>
            <family val="2"/>
          </rPr>
          <t xml:space="preserve">
*La atención realizada se registra como consulta en sección A.1.</t>
        </r>
      </text>
    </comment>
    <comment ref="A142" authorId="0" shapeId="0" xr:uid="{6AED676A-E744-4E86-9050-3275192B8385}">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Otras Patologias</t>
        </r>
        <r>
          <rPr>
            <sz val="9"/>
            <color indexed="81"/>
            <rFont val="Tahoma"/>
            <family val="2"/>
          </rPr>
          <t xml:space="preserve">
*La atención realizada se registra como consulta en sección A.1.</t>
        </r>
      </text>
    </comment>
    <comment ref="A143" authorId="0" shapeId="0" xr:uid="{BE079528-F654-46CC-AEDC-DF54AA245A56}">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Trabajo de Parto sin Patologia</t>
        </r>
        <r>
          <rPr>
            <sz val="9"/>
            <color indexed="81"/>
            <rFont val="Tahoma"/>
            <family val="2"/>
          </rPr>
          <t xml:space="preserve">
</t>
        </r>
        <r>
          <rPr>
            <b/>
            <sz val="9"/>
            <color indexed="81"/>
            <rFont val="Tahoma"/>
            <family val="2"/>
          </rPr>
          <t>*La atención realizada se registra como consulta en sección A.1.</t>
        </r>
      </text>
    </comment>
    <comment ref="A146" authorId="4" shapeId="0" xr:uid="{3C28C625-CC21-447D-AD29-6D05B0CE5951}">
      <text>
        <r>
          <rPr>
            <b/>
            <sz val="9"/>
            <color indexed="81"/>
            <rFont val="Tahoma"/>
            <family val="2"/>
          </rPr>
          <t xml:space="preserve">Seccion No Disponible </t>
        </r>
        <r>
          <rPr>
            <sz val="9"/>
            <color indexed="81"/>
            <rFont val="Tahoma"/>
            <family val="2"/>
          </rPr>
          <t xml:space="preserve">
- Registro Fuera de Sistema 
</t>
        </r>
      </text>
    </comment>
    <comment ref="A149" authorId="5" shapeId="0" xr:uid="{E7E98884-CCB2-4822-8DA1-C8B3F20E33C2}">
      <text>
        <r>
          <rPr>
            <b/>
            <sz val="9"/>
            <color indexed="81"/>
            <rFont val="Tahoma"/>
            <family val="2"/>
          </rPr>
          <t>Seccion No disponible</t>
        </r>
        <r>
          <rPr>
            <sz val="9"/>
            <color indexed="81"/>
            <rFont val="Tahoma"/>
            <family val="2"/>
          </rPr>
          <t xml:space="preserve">
- Registrado fuera de sistema por personal (SAMU)</t>
        </r>
      </text>
    </comment>
    <comment ref="A154" authorId="4" shapeId="0" xr:uid="{510C31AF-9C79-43C6-99B5-39658EEA49CE}">
      <text>
        <r>
          <rPr>
            <b/>
            <sz val="9"/>
            <color indexed="81"/>
            <rFont val="Tahoma"/>
            <family val="2"/>
          </rPr>
          <t xml:space="preserve">Seccion No disponible
</t>
        </r>
        <r>
          <rPr>
            <sz val="9"/>
            <color indexed="81"/>
            <rFont val="Tahoma"/>
            <family val="2"/>
          </rPr>
          <t xml:space="preserve">
- Registrado fuera de sistema por personal (SAMU)</t>
        </r>
      </text>
    </comment>
    <comment ref="A171" authorId="4" shapeId="0" xr:uid="{9AC10A72-64B8-421E-A1B9-7F9BCE04384B}">
      <text>
        <r>
          <rPr>
            <b/>
            <sz val="9"/>
            <color indexed="81"/>
            <rFont val="Tahoma"/>
            <family val="2"/>
          </rPr>
          <t xml:space="preserve">Seccion No disponible
</t>
        </r>
        <r>
          <rPr>
            <sz val="9"/>
            <color indexed="81"/>
            <rFont val="Tahoma"/>
            <family val="2"/>
          </rPr>
          <t xml:space="preserve"> - Registrado fuera de sistema por personal (SAMU)</t>
        </r>
        <r>
          <rPr>
            <b/>
            <sz val="9"/>
            <color indexed="81"/>
            <rFont val="Tahoma"/>
            <family val="2"/>
          </rPr>
          <t xml:space="preserve">
</t>
        </r>
      </text>
    </comment>
    <comment ref="A179" authorId="0" shapeId="0" xr:uid="{F4C83DB9-3200-429E-8CE0-B38AA54942D4}">
      <text>
        <r>
          <rPr>
            <sz val="9"/>
            <color indexed="81"/>
            <rFont val="Tahoma"/>
            <family val="2"/>
          </rPr>
          <t>Se contarán atenciones que en anamnesis hagan uso del botón</t>
        </r>
        <r>
          <rPr>
            <b/>
            <sz val="9"/>
            <color indexed="81"/>
            <rFont val="Tahoma"/>
            <family val="2"/>
          </rPr>
          <t xml:space="preserve"> “registro de actividades”.</t>
        </r>
        <r>
          <rPr>
            <sz val="9"/>
            <color indexed="81"/>
            <rFont val="Tahoma"/>
            <family val="2"/>
          </rPr>
          <t xml:space="preserve">
</t>
        </r>
      </text>
    </comment>
    <comment ref="B182" authorId="6" shapeId="0" xr:uid="{3F039F35-42E0-4112-9F0F-09C756682E15}">
      <text>
        <r>
          <rPr>
            <sz val="9"/>
            <color indexed="81"/>
            <rFont val="Tahoma"/>
            <family val="2"/>
          </rPr>
          <t>Se Contarán Atenciones Que En Anamnesis Hagan Uso Del Botón “</t>
        </r>
        <r>
          <rPr>
            <b/>
            <sz val="9"/>
            <color indexed="81"/>
            <rFont val="Tahoma"/>
            <family val="2"/>
          </rPr>
          <t>Registro De Actividade</t>
        </r>
        <r>
          <rPr>
            <sz val="9"/>
            <color indexed="81"/>
            <rFont val="Tahoma"/>
            <family val="2"/>
          </rPr>
          <t>s" para ingresar en  la opcion "</t>
        </r>
        <r>
          <rPr>
            <b/>
            <sz val="9"/>
            <color indexed="81"/>
            <rFont val="Tahoma"/>
            <family val="2"/>
          </rPr>
          <t>Agresion Sexua</t>
        </r>
        <r>
          <rPr>
            <sz val="9"/>
            <color indexed="81"/>
            <rFont val="Tahoma"/>
            <family val="2"/>
          </rPr>
          <t xml:space="preserve">l", la actividad; 
</t>
        </r>
        <r>
          <rPr>
            <b/>
            <sz val="9"/>
            <color indexed="81"/>
            <rFont val="Tahoma"/>
            <family val="2"/>
          </rPr>
          <t xml:space="preserve">
• Agresión Sexual hace 72 horas o menos</t>
        </r>
        <r>
          <rPr>
            <sz val="9"/>
            <color indexed="81"/>
            <rFont val="Tahoma"/>
            <family val="2"/>
          </rPr>
          <t xml:space="preserve">
</t>
        </r>
      </text>
    </comment>
    <comment ref="B183" authorId="6" shapeId="0" xr:uid="{CD49DE88-4ED2-44F2-8DD1-20DF9F7DB8CC}">
      <text>
        <r>
          <rPr>
            <sz val="9"/>
            <color indexed="81"/>
            <rFont val="Tahoma"/>
            <family val="2"/>
          </rPr>
          <t>Se Contarán Atenciones Que En Anamnesis Hagan Uso Del Botón</t>
        </r>
        <r>
          <rPr>
            <b/>
            <sz val="9"/>
            <color indexed="81"/>
            <rFont val="Tahoma"/>
            <family val="2"/>
          </rPr>
          <t xml:space="preserve"> “Registro De Actividades" </t>
        </r>
        <r>
          <rPr>
            <sz val="9"/>
            <color indexed="81"/>
            <rFont val="Tahoma"/>
            <family val="2"/>
          </rPr>
          <t>para ingresar en  la opcion</t>
        </r>
        <r>
          <rPr>
            <b/>
            <sz val="9"/>
            <color indexed="81"/>
            <rFont val="Tahoma"/>
            <family val="2"/>
          </rPr>
          <t xml:space="preserve"> "Agresion Sexual", </t>
        </r>
        <r>
          <rPr>
            <sz val="9"/>
            <color indexed="81"/>
            <rFont val="Tahoma"/>
            <family val="2"/>
          </rPr>
          <t xml:space="preserve">la actividad; </t>
        </r>
        <r>
          <rPr>
            <b/>
            <sz val="9"/>
            <color indexed="81"/>
            <rFont val="Tahoma"/>
            <family val="2"/>
          </rPr>
          <t xml:space="preserve">
• Agresión Sexual después de 72 horas
</t>
        </r>
      </text>
    </comment>
    <comment ref="A185" authorId="5" shapeId="0" xr:uid="{C086617C-75A5-4F81-B933-A1419E650666}">
      <text>
        <r>
          <rPr>
            <b/>
            <sz val="9"/>
            <color indexed="81"/>
            <rFont val="Tahoma"/>
            <family val="2"/>
          </rPr>
          <t xml:space="preserve">Seccion No dispoble.- 
</t>
        </r>
      </text>
    </comment>
    <comment ref="A193" authorId="5" shapeId="0" xr:uid="{1047AF4C-0D08-4B5F-8D6C-CCF8CCCA4B38}">
      <text>
        <r>
          <rPr>
            <sz val="9"/>
            <color indexed="81"/>
            <rFont val="Tahoma"/>
            <family val="2"/>
          </rPr>
          <t xml:space="preserve">Se Contarán Atenciones Que En </t>
        </r>
        <r>
          <rPr>
            <b/>
            <sz val="9"/>
            <color indexed="81"/>
            <rFont val="Tahoma"/>
            <family val="2"/>
          </rPr>
          <t>Anamnesis</t>
        </r>
        <r>
          <rPr>
            <sz val="9"/>
            <color indexed="81"/>
            <rFont val="Tahoma"/>
            <family val="2"/>
          </rPr>
          <t xml:space="preserve"> Hagan Uso Del Botón </t>
        </r>
        <r>
          <rPr>
            <b/>
            <sz val="9"/>
            <color indexed="81"/>
            <rFont val="Tahoma"/>
            <family val="2"/>
          </rPr>
          <t>“Registro De Actividades</t>
        </r>
        <r>
          <rPr>
            <sz val="9"/>
            <color indexed="81"/>
            <rFont val="Tahoma"/>
            <family val="2"/>
          </rPr>
          <t xml:space="preserve">" 
en las opciones desplegadas ir a </t>
        </r>
        <r>
          <rPr>
            <b/>
            <sz val="9"/>
            <color indexed="81"/>
            <rFont val="Tahoma"/>
            <family val="2"/>
          </rPr>
          <t xml:space="preserve">lesiones </t>
        </r>
        <r>
          <rPr>
            <sz val="9"/>
            <color indexed="81"/>
            <rFont val="Tahoma"/>
            <family val="2"/>
          </rPr>
          <t>y seleccionar</t>
        </r>
        <r>
          <rPr>
            <b/>
            <sz val="9"/>
            <color indexed="81"/>
            <rFont val="Tahoma"/>
            <family val="2"/>
          </rPr>
          <t>;</t>
        </r>
        <r>
          <rPr>
            <sz val="9"/>
            <color indexed="81"/>
            <rFont val="Tahoma"/>
            <family val="2"/>
          </rPr>
          <t xml:space="preserve"> 
</t>
        </r>
        <r>
          <rPr>
            <b/>
            <sz val="9"/>
            <color indexed="81"/>
            <rFont val="Tahoma"/>
            <family val="2"/>
          </rPr>
          <t>"autoinfligindas"</t>
        </r>
        <r>
          <rPr>
            <sz val="9"/>
            <color indexed="81"/>
            <rFont val="Tahoma"/>
            <family val="2"/>
          </rPr>
          <t xml:space="preserve"> </t>
        </r>
      </text>
    </comment>
    <comment ref="A195" authorId="3" shapeId="0" xr:uid="{88173707-72BC-47DE-B1F7-64B15AFB3EFF}">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se complete el campo "</t>
        </r>
        <r>
          <rPr>
            <b/>
            <sz val="9"/>
            <color indexed="81"/>
            <rFont val="Tahoma"/>
            <family val="2"/>
          </rPr>
          <t xml:space="preserve">Tipo de Accidente", </t>
        </r>
        <r>
          <rPr>
            <sz val="9"/>
            <color indexed="81"/>
            <rFont val="Tahoma"/>
            <family val="2"/>
          </rPr>
          <t xml:space="preserve">se ingrese la alternativa; 
</t>
        </r>
        <r>
          <rPr>
            <b/>
            <sz val="9"/>
            <color indexed="81"/>
            <rFont val="Tahoma"/>
            <family val="2"/>
          </rPr>
          <t xml:space="preserve">"Mordedura de animal"
</t>
        </r>
        <r>
          <rPr>
            <sz val="9"/>
            <color indexed="81"/>
            <rFont val="Tahoma"/>
            <family val="2"/>
          </rPr>
          <t xml:space="preserve">
y tambien se llene el campo que aparece a continuacion </t>
        </r>
        <r>
          <rPr>
            <b/>
            <sz val="9"/>
            <color indexed="81"/>
            <rFont val="Tahoma"/>
            <family val="2"/>
          </rPr>
          <t xml:space="preserve">"Tipo Mordedura", </t>
        </r>
        <r>
          <rPr>
            <sz val="9"/>
            <color indexed="81"/>
            <rFont val="Tahoma"/>
            <family val="2"/>
          </rPr>
          <t xml:space="preserve">con unas opciones posibles. 
</t>
        </r>
      </text>
    </comment>
    <comment ref="A199" authorId="6" shapeId="0" xr:uid="{694A1EEE-B5B9-471C-A555-0B5C4F658A87}">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xml:space="preserve">,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"Tipo Mordedura", con;
 </t>
        </r>
        <r>
          <rPr>
            <b/>
            <sz val="9"/>
            <color indexed="81"/>
            <rFont val="Tahoma"/>
            <family val="2"/>
          </rPr>
          <t xml:space="preserve">
Moderara Múltiple de PERRO
o
Mordedura única de PERRO
</t>
        </r>
        <r>
          <rPr>
            <sz val="9"/>
            <color indexed="81"/>
            <rFont val="Tahoma"/>
            <family val="2"/>
          </rPr>
          <t xml:space="preserve">
</t>
        </r>
      </text>
    </comment>
    <comment ref="A200" authorId="6" shapeId="0" xr:uid="{59F83FF3-851B-4382-A9A3-50280570D607}">
      <text>
        <r>
          <rPr>
            <sz val="9"/>
            <color indexed="81"/>
            <rFont val="Tahoma"/>
            <family val="2"/>
          </rPr>
          <t>se contaran atencion que en el ingreso del paciente, en el modulo de admision,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
Moderara Múltiple de GATO
o
Mordedura única de GATO
</t>
        </r>
        <r>
          <rPr>
            <sz val="9"/>
            <color indexed="81"/>
            <rFont val="Tahoma"/>
            <family val="2"/>
          </rPr>
          <t xml:space="preserve">
</t>
        </r>
      </text>
    </comment>
    <comment ref="A201" authorId="6" shapeId="0" xr:uid="{3FEA1BC0-E0F2-45ED-AF3B-0A42C66C6A24}">
      <text>
        <r>
          <rPr>
            <sz val="9"/>
            <color indexed="81"/>
            <rFont val="Tahoma"/>
            <family val="2"/>
          </rPr>
          <t>se contaran atencion que en el ingreso del paciente, en el</t>
        </r>
        <r>
          <rPr>
            <b/>
            <sz val="9"/>
            <color indexed="81"/>
            <rFont val="Tahoma"/>
            <family val="2"/>
          </rPr>
          <t xml:space="preserve"> modulo de admision</t>
        </r>
        <r>
          <rPr>
            <sz val="9"/>
            <color indexed="81"/>
            <rFont val="Tahoma"/>
            <family val="2"/>
          </rPr>
          <t>,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r>
          <rPr>
            <sz val="9"/>
            <color indexed="81"/>
            <rFont val="Tahoma"/>
            <family val="2"/>
          </rPr>
          <t xml:space="preserve">
</t>
        </r>
      </text>
    </comment>
    <comment ref="A202" authorId="6" shapeId="0" xr:uid="{E703E9D2-1FBC-4BCD-97D7-D795119FD69D}">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 xml:space="preserve">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text>
    </comment>
    <comment ref="A203" authorId="6" shapeId="0" xr:uid="{440A7AE4-73BC-4DB9-BB7E-FD7595FBA796}">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con;</t>
        </r>
        <r>
          <rPr>
            <b/>
            <sz val="9"/>
            <color indexed="81"/>
            <rFont val="Tahoma"/>
            <family val="2"/>
          </rPr>
          <t xml:space="preserve">
Moderara Múltiple de ROEDOR O ANIMAL DE ABASTO
o
Mordedura única ROEDOR O ANIMAL DE ABASTO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John San Martin Retamal</author>
    <author>Camila Puebla</author>
    <author>Priscilla Acuña</author>
    <author>Felipe Menares</author>
    <author>Nicole Cisternas</author>
    <author>Natalia Arancibia</author>
    <author>Soledad Paredes Bascuñan</author>
    <author>Ines Kohnenkamp</author>
    <author>Lorena</author>
    <author>Carolina Cortes Acevedo</author>
    <author>Carolina Velasquez Ordonez</author>
  </authors>
  <commentList>
    <comment ref="AQ9" authorId="0" shapeId="0" xr:uid="{0EF62341-1538-4E6E-B866-14D5EE35D6CD}">
      <text>
        <r>
          <rPr>
            <sz val="9"/>
            <color indexed="81"/>
            <rFont val="Tahoma"/>
            <family val="2"/>
          </rPr>
          <t xml:space="preserve">Contabiliza Pacientes que tengan entre 10 a 14 años de edad 
</t>
        </r>
      </text>
    </comment>
    <comment ref="AR9" authorId="1" shapeId="0" xr:uid="{1C3B6DA4-3009-408B-9543-040E39671DF0}">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9" authorId="1" shapeId="0" xr:uid="{46E663A5-B932-4E22-BF95-8C82CA73034D}">
      <text>
        <r>
          <rPr>
            <sz val="9"/>
            <color indexed="81"/>
            <rFont val="Tahoma"/>
            <family val="2"/>
          </rPr>
          <t xml:space="preserve">Contabiliza Pacientes que tengan 60 años de edad 
</t>
        </r>
      </text>
    </comment>
    <comment ref="AT9" authorId="1" shapeId="0" xr:uid="{9571F1BB-C7CB-48D8-AAD7-AE47D5F235C2}">
      <text>
        <r>
          <rPr>
            <sz val="9"/>
            <color indexed="81"/>
            <rFont val="Tahoma"/>
            <family val="2"/>
          </rPr>
          <t xml:space="preserve">
Contabilizará pacientes con Discapacidad registrada desde el Módulo Admisión o desde BOX.</t>
        </r>
      </text>
    </comment>
    <comment ref="AU9" authorId="1" shapeId="0" xr:uid="{C502921F-4377-4592-BB22-6A4F579A79B4}">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V9" authorId="0" shapeId="0" xr:uid="{17536AC7-8920-4F6F-87E0-21CB11B08D1C}">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AW9" authorId="2" shapeId="0" xr:uid="{64D80DCA-8AE2-4BDF-A3C3-62125B80A4BF}">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X9" authorId="2" shapeId="0" xr:uid="{649F3B47-4AFA-4490-A312-26AF9318DB45}">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2" authorId="3" shapeId="0" xr:uid="{0481BC95-F506-495A-AFCA-E544D4B3B2F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Morbilidad Odontológica.
</t>
        </r>
        <r>
          <rPr>
            <sz val="9"/>
            <color indexed="81"/>
            <rFont val="Tahoma"/>
            <family val="2"/>
          </rPr>
          <t xml:space="preserve">
Este dato esta asociado a los siguientes Profesionales:
</t>
        </r>
        <r>
          <rPr>
            <b/>
            <sz val="9"/>
            <color indexed="81"/>
            <rFont val="Tahoma"/>
            <family val="2"/>
          </rPr>
          <t xml:space="preserve">*Odontólogo
</t>
        </r>
      </text>
    </comment>
    <comment ref="D13" authorId="3" shapeId="0" xr:uid="{AB3CB160-DF64-44A2-BD98-423A880521B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 Control Odontológico 
</t>
        </r>
        <r>
          <rPr>
            <sz val="9"/>
            <color indexed="81"/>
            <rFont val="Tahoma"/>
            <family val="2"/>
          </rPr>
          <t xml:space="preserve">
Este dato esta asociado a los siguientes Profesionales:
</t>
        </r>
        <r>
          <rPr>
            <b/>
            <sz val="9"/>
            <color indexed="81"/>
            <rFont val="Tahoma"/>
            <family val="2"/>
          </rPr>
          <t xml:space="preserve">*Odontólogo
</t>
        </r>
      </text>
    </comment>
    <comment ref="D14" authorId="3" shapeId="0" xr:uid="{DCBC6523-3BBF-49D6-890C-B563242668A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Urgencia (GES)</t>
        </r>
        <r>
          <rPr>
            <sz val="9"/>
            <color indexed="81"/>
            <rFont val="Tahoma"/>
            <family val="2"/>
          </rPr>
          <t xml:space="preserve">
Este dato esta asociado a los siguientes Profesionales:
</t>
        </r>
        <r>
          <rPr>
            <b/>
            <sz val="9"/>
            <color indexed="81"/>
            <rFont val="Tahoma"/>
            <family val="2"/>
          </rPr>
          <t xml:space="preserve">
*Odontólogo
</t>
        </r>
        <r>
          <rPr>
            <sz val="9"/>
            <color indexed="81"/>
            <rFont val="Tahoma"/>
            <family val="2"/>
          </rPr>
          <t xml:space="preserve">
</t>
        </r>
      </text>
    </comment>
    <comment ref="D15" authorId="3" shapeId="0" xr:uid="{06DCD713-BFE5-47FB-BE20-DC11D66E5B52}">
      <text>
        <r>
          <rPr>
            <sz val="9"/>
            <color indexed="81"/>
            <rFont val="Tahoma"/>
            <family val="2"/>
          </rPr>
          <t xml:space="preserve">
Se registran las Inasistencia (</t>
        </r>
        <r>
          <rPr>
            <b/>
            <sz val="10"/>
            <color indexed="81"/>
            <rFont val="Tahoma"/>
            <family val="2"/>
          </rPr>
          <t>NSP</t>
        </r>
        <r>
          <rPr>
            <sz val="9"/>
            <color indexed="81"/>
            <rFont val="Tahoma"/>
            <family val="2"/>
          </rPr>
          <t xml:space="preserve">) a los Tipos de Atención que contengan en su tipo de instrumento el nombre de:
</t>
        </r>
        <r>
          <rPr>
            <b/>
            <sz val="9"/>
            <color indexed="81"/>
            <rFont val="Tahoma"/>
            <family val="2"/>
          </rPr>
          <t xml:space="preserve">Odontologo
</t>
        </r>
        <r>
          <rPr>
            <sz val="9"/>
            <color indexed="81"/>
            <rFont val="Tahoma"/>
            <family val="2"/>
          </rPr>
          <t xml:space="preserve">
</t>
        </r>
      </text>
    </comment>
    <comment ref="AQ17" authorId="0" shapeId="0" xr:uid="{19D76A47-F25F-4643-A5B2-6DC707E8AE32}">
      <text>
        <r>
          <rPr>
            <sz val="9"/>
            <color indexed="81"/>
            <rFont val="Tahoma"/>
            <family val="2"/>
          </rPr>
          <t xml:space="preserve">Contabiliza Pacientes que tengan entre 10 a 14 años de edad 
</t>
        </r>
      </text>
    </comment>
    <comment ref="AR17" authorId="1" shapeId="0" xr:uid="{39DD9E71-4F3C-480B-8A8E-0D07654AE2A3}">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S17" authorId="4" shapeId="0" xr:uid="{2B3100DB-439B-4865-A4D7-4FE0452A7DC2}">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T17" authorId="1" shapeId="0" xr:uid="{C2114DF0-5BC1-4C9C-962A-601D180992EA}">
      <text>
        <r>
          <rPr>
            <sz val="9"/>
            <color indexed="81"/>
            <rFont val="Tahoma"/>
            <family val="2"/>
          </rPr>
          <t xml:space="preserve">Contabiliza Pacientes que tengan 60 años de edad
</t>
        </r>
      </text>
    </comment>
    <comment ref="AU17" authorId="4" shapeId="0" xr:uid="{7B2F39AA-0FC7-4EA9-B7CD-F0C94C1D3ACE}">
      <text>
        <r>
          <rPr>
            <b/>
            <sz val="9"/>
            <color indexed="81"/>
            <rFont val="Tahoma"/>
            <family val="2"/>
          </rPr>
          <t>No Disponible.</t>
        </r>
        <r>
          <rPr>
            <sz val="9"/>
            <color indexed="81"/>
            <rFont val="Tahoma"/>
            <family val="2"/>
          </rPr>
          <t xml:space="preserve">
</t>
        </r>
      </text>
    </comment>
    <comment ref="AV17" authorId="1" shapeId="0" xr:uid="{6708874B-B113-463C-B939-C6F2177F0FA6}">
      <text>
        <r>
          <rPr>
            <sz val="9"/>
            <color indexed="81"/>
            <rFont val="Tahoma"/>
            <family val="2"/>
          </rPr>
          <t xml:space="preserve">
Contabilizará pacientes con Discapacidad registrada desde el Módulo Admisión o desde BOX.
</t>
        </r>
      </text>
    </comment>
    <comment ref="AW17" authorId="1" shapeId="0" xr:uid="{952C723A-3066-4F4F-8F47-E06C038B47B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17" authorId="2" shapeId="0" xr:uid="{AE7A2407-95B6-4C49-919C-D441E209C6F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Y17" authorId="2" shapeId="0" xr:uid="{8998D389-C1C4-4D72-872B-0267C34CC40B}">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9" authorId="3" shapeId="0" xr:uid="{0BBB01B8-BAA4-4436-BC6C-309462DE6A1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0" authorId="3" shapeId="0" xr:uid="{93D73389-AFAC-4B7B-963E-D5B06C734B4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*Consejería breve en tabaco
</t>
        </r>
        <r>
          <rPr>
            <sz val="9"/>
            <color indexed="81"/>
            <rFont val="Tahoma"/>
            <family val="2"/>
          </rPr>
          <t xml:space="preserve">Este dato esta asociado a los siguientes Profesionales:
</t>
        </r>
        <r>
          <rPr>
            <b/>
            <sz val="9"/>
            <color indexed="81"/>
            <rFont val="Tahoma"/>
            <family val="2"/>
          </rPr>
          <t xml:space="preserve">
*Odontólogo
</t>
        </r>
        <r>
          <rPr>
            <sz val="9"/>
            <color indexed="81"/>
            <rFont val="Tahoma"/>
            <family val="2"/>
          </rPr>
          <t xml:space="preserve">
</t>
        </r>
      </text>
    </comment>
    <comment ref="D21" authorId="3" shapeId="0" xr:uid="{5FEE3F4A-7264-4DA8-B64A-A5BB1D71505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*Exámen de Salud Oral</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2" authorId="3" shapeId="0" xr:uid="{6A0B8CC1-9A0E-4065-87A3-086F228F5FF9}">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*Aplicación de Sellante</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3" authorId="3" shapeId="0" xr:uid="{1E5FDFAE-8AEB-433C-BB62-8B17981AB944}">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*Fluoración Tópica Barniz</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4" authorId="3" shapeId="0" xr:uid="{34A24A0F-644E-4449-B6C7-333589A9DFA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*Actividad Interceptiva de Anomalías Dento Maxilares (OPI) </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5" authorId="3" shapeId="0" xr:uid="{6CAC45F7-741E-494E-82CE-17DF42BF87F6}">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Pulido Coronario
Destartraje Supragingival
Destartraje Supragingival y Pulido Coronario
</t>
        </r>
        <r>
          <rPr>
            <sz val="9"/>
            <color indexed="81"/>
            <rFont val="Tahoma"/>
            <family val="2"/>
          </rPr>
          <t xml:space="preserve">
Este dato está asociado a los siguientes Profesionales:
</t>
        </r>
        <r>
          <rPr>
            <b/>
            <sz val="9"/>
            <color indexed="81"/>
            <rFont val="Tahoma"/>
            <family val="2"/>
          </rPr>
          <t>*Odontólogo</t>
        </r>
      </text>
    </comment>
    <comment ref="D26" authorId="3" shapeId="0" xr:uid="{1F218A09-52B1-4F3F-BD02-63E591C22CA4}">
      <text>
        <r>
          <rPr>
            <sz val="9"/>
            <color indexed="81"/>
            <rFont val="Tahoma"/>
            <family val="2"/>
          </rPr>
          <t xml:space="preserve">
Este dato aparecerá  luego de que en la atención 
1.- Registrada en el Modulo Box / Pacientes citados 
 o en Atención Individual 
Registre en el odontograma/ Procedimiento:
</t>
        </r>
        <r>
          <rPr>
            <b/>
            <sz val="9"/>
            <color indexed="81"/>
            <rFont val="Tahoma"/>
            <family val="2"/>
          </rPr>
          <t>Exodoncia
Exodoncia por Caries</t>
        </r>
        <r>
          <rPr>
            <sz val="9"/>
            <color indexed="81"/>
            <rFont val="Tahoma"/>
            <family val="2"/>
          </rPr>
          <t xml:space="preserve">
Este dato está asociado a los siguientes Profesionales:
</t>
        </r>
        <r>
          <rPr>
            <b/>
            <sz val="9"/>
            <color indexed="81"/>
            <rFont val="Tahoma"/>
            <family val="2"/>
          </rPr>
          <t xml:space="preserve">*Odontólogo
</t>
        </r>
        <r>
          <rPr>
            <sz val="9"/>
            <color indexed="81"/>
            <rFont val="Tahoma"/>
            <family val="2"/>
          </rPr>
          <t xml:space="preserve">
</t>
        </r>
      </text>
    </comment>
    <comment ref="D27" authorId="3" shapeId="0" xr:uid="{250B0040-A2BC-4F86-9BBC-EB00443CDBAB}">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Pulpotomía
Procedimiento Pulpar</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28" authorId="0" shapeId="0" xr:uid="{C07C3FEF-CB86-47F8-A86C-422C128A13C9}">
      <text>
        <r>
          <rPr>
            <sz val="9"/>
            <color indexed="81"/>
            <rFont val="Tahoma"/>
            <family val="2"/>
          </rPr>
          <t xml:space="preserve">Este dato aparecerá  luego de que en la atención 
1.- Registrada en el Modulo Box / Pacientes citados 
 o en Atención / Registro Atención Individual. 
Registre el siguiente Procedimiento:
</t>
        </r>
        <r>
          <rPr>
            <b/>
            <sz val="9"/>
            <color indexed="81"/>
            <rFont val="Tahoma"/>
            <family val="2"/>
          </rPr>
          <t>*Acceso Cavitario</t>
        </r>
        <r>
          <rPr>
            <sz val="9"/>
            <color indexed="81"/>
            <rFont val="Tahoma"/>
            <family val="2"/>
          </rPr>
          <t xml:space="preserve">
Este dato está asociado a los siguientes Profesionales:
</t>
        </r>
        <r>
          <rPr>
            <b/>
            <sz val="9"/>
            <color indexed="81"/>
            <rFont val="Tahoma"/>
            <family val="2"/>
          </rPr>
          <t>*Odontólogo</t>
        </r>
      </text>
    </comment>
    <comment ref="D29" authorId="3" shapeId="0" xr:uid="{DC587502-4643-49D6-901C-CF8F6500B8DE}">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Obturación Directa (Obturación Composite)
Restauración Estética
</t>
        </r>
        <r>
          <rPr>
            <sz val="9"/>
            <color indexed="81"/>
            <rFont val="Tahoma"/>
            <family val="2"/>
          </rPr>
          <t xml:space="preserve">Este dato está asociado a los siguientes Profesionales:
</t>
        </r>
        <r>
          <rPr>
            <b/>
            <sz val="9"/>
            <color indexed="81"/>
            <rFont val="Tahoma"/>
            <family val="2"/>
          </rPr>
          <t>*Odontólogo</t>
        </r>
        <r>
          <rPr>
            <sz val="9"/>
            <color indexed="81"/>
            <rFont val="Tahoma"/>
            <family val="2"/>
          </rPr>
          <t xml:space="preserve">
</t>
        </r>
        <r>
          <rPr>
            <b/>
            <sz val="9"/>
            <color indexed="81"/>
            <rFont val="Tahoma"/>
            <family val="2"/>
          </rPr>
          <t xml:space="preserve">
</t>
        </r>
      </text>
    </comment>
    <comment ref="D30" authorId="3" shapeId="0" xr:uid="{661DFF87-E8DD-4B75-A01E-35FF3CF2C57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*Restauración de Amalgamas 
ó
*Obturación Directa (Obturación  Amalgama)
ó
*Obturación Amalgama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1" authorId="3" shapeId="0" xr:uid="{2BF91EEA-68F6-4F13-BB35-3F876D5F4DBC}">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Obturación Directa (Obturación Vidrio Ionómero)
</t>
        </r>
        <r>
          <rPr>
            <sz val="9"/>
            <color indexed="81"/>
            <rFont val="Tahoma"/>
            <family val="2"/>
          </rPr>
          <t>(Odontólogo sin especialidad y Agendas sin especialidad)</t>
        </r>
        <r>
          <rPr>
            <b/>
            <sz val="9"/>
            <color indexed="81"/>
            <rFont val="Tahoma"/>
            <family val="2"/>
          </rPr>
          <t xml:space="preserve">
o 
Desde Odontograma se registre la herramienta "Obturacion V. Ionomero"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2" authorId="3" shapeId="0" xr:uid="{DE174AF2-1ECE-43EC-98C1-DB17B912C9C6}">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Destartraje Subgingival
Pulido Radicular
Destartraje Subgingival y Pulido Radicular Por Sextante</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3" authorId="0" shapeId="0" xr:uid="{00E44EA7-9887-4E49-88EE-3C084E366A8B}">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Registre el siguiente Procedimiento:
*Tratamiento Restaurador Aatraumático (ART)
</t>
        </r>
        <r>
          <rPr>
            <sz val="9"/>
            <color indexed="81"/>
            <rFont val="Tahoma"/>
            <family val="2"/>
          </rPr>
          <t>Este dato está asociado a los siguientes Profesionales:</t>
        </r>
        <r>
          <rPr>
            <b/>
            <sz val="9"/>
            <color indexed="81"/>
            <rFont val="Tahoma"/>
            <family val="2"/>
          </rPr>
          <t xml:space="preserve">
*Odontólogo</t>
        </r>
      </text>
    </comment>
    <comment ref="D34" authorId="3" shapeId="0" xr:uid="{A1788368-D43F-454F-8B1C-1890D95302E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*Procedimiento Médico - Quirúrgico</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5" authorId="3" shapeId="0" xr:uid="{60C43374-FE0F-4F37-BDF0-DCD8C8684C56}">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*RX Intraoral Retroalveolar
*RX Intraoral Bite Wing
*Rx Intraoral Bite Wing Izquierda
*Rx Intraoral Bite Wing Derecha
*RX Intraoral Oclusal</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AQ38" authorId="0" shapeId="0" xr:uid="{A4934C4E-C421-4E4B-AB9F-F06A43881B10}">
      <text>
        <r>
          <rPr>
            <sz val="9"/>
            <color indexed="81"/>
            <rFont val="Tahoma"/>
            <family val="2"/>
          </rPr>
          <t xml:space="preserve">Contabiliza Pacientes que tengan entre 10 a 14 años de edad 
</t>
        </r>
      </text>
    </comment>
    <comment ref="AR38" authorId="1" shapeId="0" xr:uid="{E281A047-27CF-4785-AA2F-B6C743C36145}">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38" authorId="1" shapeId="0" xr:uid="{48DEB2A5-F63B-42EB-8095-2E1373640BB5}">
      <text>
        <r>
          <rPr>
            <sz val="9"/>
            <color indexed="81"/>
            <rFont val="Tahoma"/>
            <family val="2"/>
          </rPr>
          <t xml:space="preserve">Contabiliza Pacientes que tengan 60 años de edad 
</t>
        </r>
      </text>
    </comment>
    <comment ref="AT38" authorId="1" shapeId="0" xr:uid="{026107FE-1EA3-4957-9950-7C4EFB684FFF}">
      <text>
        <r>
          <rPr>
            <sz val="9"/>
            <color indexed="81"/>
            <rFont val="Tahoma"/>
            <family val="2"/>
          </rPr>
          <t xml:space="preserve">
Contabilizará pacientes con Discapacidad registrada desde el Módulo Admisión o desde BOX.</t>
        </r>
      </text>
    </comment>
    <comment ref="AU38" authorId="2" shapeId="0" xr:uid="{919688AB-4D57-4006-B60D-A4951523405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38" authorId="2" shapeId="0" xr:uid="{85BCB96C-969B-4058-B068-98D7ED88D149}">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38" authorId="1" shapeId="0" xr:uid="{2AB89C62-AC09-4FA6-8BCF-2BB783F30B7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38" authorId="0" shapeId="0" xr:uid="{A60F326E-C1C1-43EB-BE82-74293E2B7FD3}">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D41" authorId="3" shapeId="0" xr:uid="{125192FD-1F58-4768-BAD7-5FE20A968C20}">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Ingreso a Tratamiento Odontología General.
</t>
        </r>
        <r>
          <rPr>
            <sz val="9"/>
            <color indexed="81"/>
            <rFont val="Tahoma"/>
            <family val="2"/>
          </rPr>
          <t xml:space="preserve">
</t>
        </r>
      </text>
    </comment>
    <comment ref="D42" authorId="3" shapeId="0" xr:uid="{BEEAE666-CF19-40E3-857B-C77243E26A4F}">
      <text>
        <r>
          <rPr>
            <sz val="9"/>
            <color indexed="81"/>
            <rFont val="Tahoma"/>
            <family val="2"/>
          </rPr>
          <t xml:space="preserve">
Este dato aparecerá  luego de que en la atención registrada en el Modulo Box / Pacientes citados 
Registre la actividad:
</t>
        </r>
        <r>
          <rPr>
            <b/>
            <sz val="9"/>
            <color indexed="81"/>
            <rFont val="Tahoma"/>
            <family val="2"/>
          </rPr>
          <t xml:space="preserve">Ingreso a control con enfoque de riesgo odontológico (CERO) </t>
        </r>
        <r>
          <rPr>
            <sz val="9"/>
            <color indexed="81"/>
            <rFont val="Tahoma"/>
            <family val="2"/>
          </rPr>
          <t xml:space="preserve">y Seleccionar </t>
        </r>
        <r>
          <rPr>
            <b/>
            <sz val="9"/>
            <color indexed="81"/>
            <rFont val="Tahoma"/>
            <family val="2"/>
          </rPr>
          <t xml:space="preserve">Ingreso </t>
        </r>
        <r>
          <rPr>
            <sz val="9"/>
            <color indexed="81"/>
            <rFont val="Tahoma"/>
            <family val="2"/>
          </rPr>
          <t xml:space="preserve">en sección </t>
        </r>
        <r>
          <rPr>
            <b/>
            <sz val="9"/>
            <color indexed="81"/>
            <rFont val="Tahoma"/>
            <family val="2"/>
          </rPr>
          <t xml:space="preserve">Estado de Control </t>
        </r>
        <r>
          <rPr>
            <sz val="9"/>
            <color indexed="81"/>
            <rFont val="Tahoma"/>
            <family val="2"/>
          </rPr>
          <t>en el</t>
        </r>
        <r>
          <rPr>
            <b/>
            <sz val="9"/>
            <color indexed="81"/>
            <rFont val="Tahoma"/>
            <family val="2"/>
          </rPr>
          <t xml:space="preserve"> Formulario "Población en Control con Enfoque de Riesgo Odontologico (CERO)"</t>
        </r>
        <r>
          <rPr>
            <sz val="9"/>
            <color indexed="81"/>
            <rFont val="Tahoma"/>
            <family val="2"/>
          </rPr>
          <t>.</t>
        </r>
        <r>
          <rPr>
            <b/>
            <sz val="9"/>
            <color indexed="81"/>
            <rFont val="Tahoma"/>
            <family val="2"/>
          </rPr>
          <t xml:space="preserve">
</t>
        </r>
      </text>
    </comment>
    <comment ref="D43" authorId="3" shapeId="0" xr:uid="{CB1501CF-54BE-4254-9D47-3F954AC38B44}">
      <text>
        <r>
          <rPr>
            <sz val="9"/>
            <color indexed="81"/>
            <rFont val="Tahoma"/>
            <family val="2"/>
          </rPr>
          <t xml:space="preserve">
Este dato aparecerá  luego de que en la atención 
1.- Registrada en el Modulo Box / Pacientes citados  
Registre la actividad:
</t>
        </r>
        <r>
          <rPr>
            <b/>
            <sz val="9"/>
            <color indexed="81"/>
            <rFont val="Tahoma"/>
            <family val="2"/>
          </rPr>
          <t>Egreso  a control con enfoque de riesgo odontológico (CERO)</t>
        </r>
        <r>
          <rPr>
            <sz val="9"/>
            <color indexed="81"/>
            <rFont val="Tahoma"/>
            <family val="2"/>
          </rPr>
          <t xml:space="preserve"> y Seleccionar</t>
        </r>
        <r>
          <rPr>
            <b/>
            <sz val="9"/>
            <color indexed="81"/>
            <rFont val="Tahoma"/>
            <family val="2"/>
          </rPr>
          <t xml:space="preserve"> Egreso </t>
        </r>
        <r>
          <rPr>
            <sz val="9"/>
            <color indexed="81"/>
            <rFont val="Tahoma"/>
            <family val="2"/>
          </rPr>
          <t xml:space="preserve">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t>
        </r>
      </text>
    </comment>
    <comment ref="D44" authorId="3" shapeId="0" xr:uid="{FEC401A2-5F0E-41CC-85FC-920DD7AF5893}">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Preventiva</t>
        </r>
      </text>
    </comment>
    <comment ref="D45" authorId="3" shapeId="0" xr:uid="{45B26EFF-D0F1-493D-94A0-F0A1EC4AFA70}">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Integral (excluye sección G)</t>
        </r>
      </text>
    </comment>
    <comment ref="D46" authorId="5" shapeId="0" xr:uid="{BE500F63-942E-421F-9245-A0AB381D884F}">
      <text>
        <r>
          <rPr>
            <sz val="9"/>
            <color indexed="81"/>
            <rFont val="Tahoma"/>
            <family val="2"/>
          </rPr>
          <t xml:space="preserve">
Corresponde a la suma de:
</t>
        </r>
        <r>
          <rPr>
            <b/>
            <sz val="9"/>
            <color indexed="81"/>
            <rFont val="Tahoma"/>
            <family val="2"/>
          </rPr>
          <t xml:space="preserve">
Altas odontológicas preventivas, 
Altas odontológicas  integrales (excluye sección G)</t>
        </r>
      </text>
    </comment>
    <comment ref="D47" authorId="3" shapeId="0" xr:uid="{7E07FEF6-F7D5-46EE-9946-F0CBD95A7566}">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(Egreso por Abandono)</t>
        </r>
      </text>
    </comment>
    <comment ref="A48" authorId="5" shapeId="0" xr:uid="{926EAA74-006D-46BB-8E08-07FA7BE87A02}">
      <text>
        <r>
          <rPr>
            <sz val="9"/>
            <color indexed="81"/>
            <rFont val="Tahoma"/>
            <family val="2"/>
          </rPr>
          <t>Este dato aparecerá luego de que en la atención registrada en Box /Pacientes citados</t>
        </r>
        <r>
          <rPr>
            <b/>
            <sz val="9"/>
            <color indexed="81"/>
            <rFont val="Tahoma"/>
            <family val="2"/>
          </rPr>
          <t xml:space="preserve">. 
</t>
        </r>
        <r>
          <rPr>
            <sz val="9"/>
            <color indexed="81"/>
            <rFont val="Tahoma"/>
            <family val="2"/>
          </rPr>
          <t xml:space="preserve">Registre la actividad 
</t>
        </r>
        <r>
          <rPr>
            <b/>
            <sz val="9"/>
            <color indexed="81"/>
            <rFont val="Tahoma"/>
            <family val="2"/>
          </rPr>
          <t>Ingreso a Tratamiento Odontología General 
Ó 
Ingreso a Control con Enfoque de Riesgo Odontológico (CERO)</t>
        </r>
        <r>
          <rPr>
            <sz val="9"/>
            <color indexed="81"/>
            <rFont val="Tahoma"/>
            <family val="2"/>
          </rPr>
          <t xml:space="preserve">  y Seleccionar</t>
        </r>
        <r>
          <rPr>
            <b/>
            <sz val="9"/>
            <color indexed="81"/>
            <rFont val="Tahoma"/>
            <family val="2"/>
          </rPr>
          <t xml:space="preserve"> Ingreso </t>
        </r>
        <r>
          <rPr>
            <sz val="9"/>
            <color indexed="81"/>
            <rFont val="Tahoma"/>
            <family val="2"/>
          </rPr>
          <t>en</t>
        </r>
        <r>
          <rPr>
            <b/>
            <sz val="9"/>
            <color indexed="81"/>
            <rFont val="Tahoma"/>
            <family val="2"/>
          </rPr>
          <t xml:space="preserve"> </t>
        </r>
        <r>
          <rPr>
            <sz val="9"/>
            <color indexed="81"/>
            <rFont val="Tahoma"/>
            <family val="2"/>
          </rPr>
          <t xml:space="preserve">sección </t>
        </r>
        <r>
          <rPr>
            <b/>
            <sz val="9"/>
            <color indexed="81"/>
            <rFont val="Tahoma"/>
            <family val="2"/>
          </rPr>
          <t xml:space="preserve">Estado de Control </t>
        </r>
        <r>
          <rPr>
            <sz val="9"/>
            <color indexed="81"/>
            <rFont val="Tahoma"/>
            <family val="2"/>
          </rPr>
          <t xml:space="preserve">en el Formulario </t>
        </r>
        <r>
          <rPr>
            <b/>
            <sz val="9"/>
            <color indexed="81"/>
            <rFont val="Tahoma"/>
            <family val="2"/>
          </rPr>
          <t xml:space="preserve">"Población en Control con Enfoque de Riesgo Odontologico (CERO)"
Ó
Control Odontologico  </t>
        </r>
        <r>
          <rPr>
            <sz val="9"/>
            <color indexed="81"/>
            <rFont val="Tahoma"/>
            <family val="2"/>
          </rPr>
          <t>y  Seleccionar</t>
        </r>
        <r>
          <rPr>
            <b/>
            <sz val="9"/>
            <color indexed="81"/>
            <rFont val="Tahoma"/>
            <family val="2"/>
          </rPr>
          <t xml:space="preserve"> Primer Contol del Año</t>
        </r>
        <r>
          <rPr>
            <sz val="9"/>
            <color indexed="81"/>
            <rFont val="Tahoma"/>
            <family val="2"/>
          </rPr>
          <t xml:space="preserve"> 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El índice CEOD o COPD en Índice CEO en el Odontograma serán obtenidos de forma automática cumpliendo con las indicaciones anteriores y solo en el caso que el valor sea cero (0) se debe Confirmar Índice en “Acción”.
</t>
        </r>
        <r>
          <rPr>
            <sz val="9"/>
            <color indexed="81"/>
            <rFont val="Tahoma"/>
            <family val="2"/>
          </rPr>
          <t xml:space="preserve">
</t>
        </r>
      </text>
    </comment>
    <comment ref="A55" authorId="0" shapeId="0" xr:uid="{42E8AC76-C3CE-4C68-97D4-220AC3ECA730}">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
Ingreso a Tratamiento Odontología General</t>
        </r>
        <r>
          <rPr>
            <sz val="9"/>
            <color indexed="81"/>
            <rFont val="Tahoma"/>
            <family val="2"/>
          </rPr>
          <t xml:space="preserve">
Ó
</t>
        </r>
        <r>
          <rPr>
            <b/>
            <sz val="9"/>
            <color indexed="81"/>
            <rFont val="Tahoma"/>
            <family val="2"/>
          </rPr>
          <t xml:space="preserve">
Consulta de Morbilidad Odontológica
</t>
        </r>
        <r>
          <rPr>
            <sz val="9"/>
            <color indexed="81"/>
            <rFont val="Tahoma"/>
            <family val="2"/>
          </rPr>
          <t>Ó</t>
        </r>
        <r>
          <rPr>
            <b/>
            <sz val="9"/>
            <color indexed="81"/>
            <rFont val="Tahoma"/>
            <family val="2"/>
          </rPr>
          <t xml:space="preserve">
</t>
        </r>
        <r>
          <rPr>
            <sz val="9"/>
            <color indexed="81"/>
            <rFont val="Tahoma"/>
            <family val="2"/>
          </rPr>
          <t xml:space="preserve">
En el caso de ser un </t>
        </r>
        <r>
          <rPr>
            <b/>
            <sz val="9"/>
            <color indexed="81"/>
            <rFont val="Tahoma"/>
            <family val="2"/>
          </rPr>
          <t>control anual del Programa CERO</t>
        </r>
        <r>
          <rPr>
            <sz val="9"/>
            <color indexed="81"/>
            <rFont val="Tahoma"/>
            <family val="2"/>
          </rPr>
          <t xml:space="preserve">  se debe registrar en el Formulario </t>
        </r>
        <r>
          <rPr>
            <b/>
            <sz val="9"/>
            <color indexed="81"/>
            <rFont val="Tahoma"/>
            <family val="2"/>
          </rPr>
          <t>"Población en Control con Enfoque de Riesgo Odontologico (CERO)</t>
        </r>
        <r>
          <rPr>
            <sz val="9"/>
            <color indexed="81"/>
            <rFont val="Tahoma"/>
            <family val="2"/>
          </rPr>
          <t xml:space="preserve">" en la Sección </t>
        </r>
        <r>
          <rPr>
            <b/>
            <sz val="9"/>
            <color indexed="81"/>
            <rFont val="Tahoma"/>
            <family val="2"/>
          </rPr>
          <t xml:space="preserve">Estado del Control </t>
        </r>
        <r>
          <rPr>
            <sz val="9"/>
            <color indexed="81"/>
            <rFont val="Tahoma"/>
            <family val="2"/>
          </rPr>
          <t xml:space="preserve">tenga el valor </t>
        </r>
        <r>
          <rPr>
            <b/>
            <sz val="9"/>
            <color indexed="81"/>
            <rFont val="Tahoma"/>
            <family val="2"/>
          </rPr>
          <t xml:space="preserve">Primer Control del Año </t>
        </r>
        <r>
          <rPr>
            <sz val="9"/>
            <color indexed="81"/>
            <rFont val="Tahoma"/>
            <family val="2"/>
          </rPr>
          <t>o</t>
        </r>
        <r>
          <rPr>
            <b/>
            <sz val="9"/>
            <color indexed="81"/>
            <rFont val="Tahoma"/>
            <family val="2"/>
          </rPr>
          <t xml:space="preserve"> Ingreso</t>
        </r>
        <r>
          <rPr>
            <sz val="9"/>
            <color indexed="81"/>
            <rFont val="Tahoma"/>
            <family val="2"/>
          </rPr>
          <t xml:space="preserve"> y como actividad</t>
        </r>
        <r>
          <rPr>
            <b/>
            <sz val="9"/>
            <color indexed="81"/>
            <rFont val="Tahoma"/>
            <family val="2"/>
          </rPr>
          <t xml:space="preserve"> Control Odontologico </t>
        </r>
        <r>
          <rPr>
            <sz val="9"/>
            <color indexed="81"/>
            <rFont val="Tahoma"/>
            <family val="2"/>
          </rPr>
          <t>o</t>
        </r>
        <r>
          <rPr>
            <b/>
            <sz val="9"/>
            <color indexed="81"/>
            <rFont val="Tahoma"/>
            <family val="2"/>
          </rPr>
          <t xml:space="preserve"> Ingreso a control con enfoque de riesgo odontológico (CERO),</t>
        </r>
        <r>
          <rPr>
            <sz val="9"/>
            <color indexed="81"/>
            <rFont val="Tahoma"/>
            <family val="2"/>
          </rPr>
          <t xml:space="preserve"> segun  corresponda.</t>
        </r>
        <r>
          <rPr>
            <b/>
            <sz val="9"/>
            <color indexed="81"/>
            <rFont val="Tahoma"/>
            <family val="2"/>
          </rPr>
          <t xml:space="preserve">
</t>
        </r>
        <r>
          <rPr>
            <sz val="9"/>
            <color indexed="81"/>
            <rFont val="Tahoma"/>
            <family val="2"/>
          </rPr>
          <t xml:space="preserve">
Y además en el Odontograma</t>
        </r>
        <r>
          <rPr>
            <b/>
            <sz val="9"/>
            <color indexed="81"/>
            <rFont val="Tahoma"/>
            <family val="2"/>
          </rPr>
          <t xml:space="preserve"> Ingresar el Numero de Dientes en Boca.
</t>
        </r>
        <r>
          <rPr>
            <sz val="9"/>
            <color indexed="81"/>
            <rFont val="Tahoma"/>
            <family val="2"/>
          </rPr>
          <t xml:space="preserve">
</t>
        </r>
        <r>
          <rPr>
            <b/>
            <sz val="9"/>
            <color indexed="81"/>
            <rFont val="Tahoma"/>
            <family val="2"/>
          </rPr>
          <t>Ref. DEIS 2022</t>
        </r>
        <r>
          <rPr>
            <sz val="9"/>
            <color indexed="81"/>
            <rFont val="Tahoma"/>
            <family val="2"/>
          </rPr>
          <t xml:space="preserve">
El registro del total de dientes en boca se debe </t>
        </r>
        <r>
          <rPr>
            <b/>
            <sz val="9"/>
            <color indexed="81"/>
            <rFont val="Tahoma"/>
            <family val="2"/>
          </rPr>
          <t>realizar sólo una vez al año</t>
        </r>
        <r>
          <rPr>
            <sz val="9"/>
            <color indexed="81"/>
            <rFont val="Tahoma"/>
            <family val="2"/>
          </rPr>
          <t>, ya sea en</t>
        </r>
        <r>
          <rPr>
            <b/>
            <sz val="9"/>
            <color indexed="81"/>
            <rFont val="Tahoma"/>
            <family val="2"/>
          </rPr>
          <t xml:space="preserve"> Control con enfoque de
riesgo odontológico</t>
        </r>
        <r>
          <rPr>
            <sz val="9"/>
            <color indexed="81"/>
            <rFont val="Tahoma"/>
            <family val="2"/>
          </rPr>
          <t xml:space="preserve">, al momento del </t>
        </r>
        <r>
          <rPr>
            <b/>
            <sz val="9"/>
            <color indexed="81"/>
            <rFont val="Tahoma"/>
            <family val="2"/>
          </rPr>
          <t xml:space="preserve">Ingreso a tratamiento de odontología general </t>
        </r>
        <r>
          <rPr>
            <sz val="9"/>
            <color indexed="81"/>
            <rFont val="Tahoma"/>
            <family val="2"/>
          </rPr>
          <t xml:space="preserve">o en la primera </t>
        </r>
        <r>
          <rPr>
            <b/>
            <sz val="9"/>
            <color indexed="81"/>
            <rFont val="Tahoma"/>
            <family val="2"/>
          </rPr>
          <t>consulta de
morbilidad</t>
        </r>
        <r>
          <rPr>
            <sz val="9"/>
            <color indexed="81"/>
            <rFont val="Tahoma"/>
            <family val="2"/>
          </rPr>
          <t xml:space="preserve"> del año.</t>
        </r>
      </text>
    </comment>
    <comment ref="A61" authorId="1" shapeId="0" xr:uid="{A237592A-0C31-4F99-AB44-A25A85A14E5D}">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Ingreso a Tratamiento Odontología General. 
Y 
</t>
        </r>
        <r>
          <rPr>
            <sz val="9"/>
            <color indexed="81"/>
            <rFont val="Tahoma"/>
            <family val="2"/>
          </rPr>
          <t xml:space="preserve">
Se complete en formulario clinico</t>
        </r>
        <r>
          <rPr>
            <b/>
            <sz val="9"/>
            <color indexed="81"/>
            <rFont val="Tahoma"/>
            <family val="2"/>
          </rPr>
          <t xml:space="preserve"> "Periodoncia" Sección G "Examen Periodontal Basico" el código de cada sextante. </t>
        </r>
        <r>
          <rPr>
            <sz val="9"/>
            <color indexed="81"/>
            <rFont val="Tahoma"/>
            <family val="2"/>
          </rPr>
          <t xml:space="preserve">
* Se considerará para la contabilizacion el sextante de mayor valor por cada uno de los pacientes ingresados. </t>
        </r>
      </text>
    </comment>
    <comment ref="E66" authorId="1" shapeId="0" xr:uid="{7345D91C-075C-46EC-B89F-9BCD6DE0F36F}">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F66" authorId="6" shapeId="0" xr:uid="{611F332F-04BE-46A1-9AA8-AE612040006E}">
      <text>
        <r>
          <rPr>
            <sz val="9"/>
            <color indexed="81"/>
            <rFont val="Tahoma"/>
            <family val="2"/>
          </rPr>
          <t>Contabiliza Pacientes que tengan</t>
        </r>
        <r>
          <rPr>
            <b/>
            <sz val="9"/>
            <color indexed="81"/>
            <rFont val="Tahoma"/>
            <family val="2"/>
          </rPr>
          <t xml:space="preserve"> 60 años de edad al momento del registro.
</t>
        </r>
      </text>
    </comment>
    <comment ref="G66" authorId="1" shapeId="0" xr:uid="{7F2F3F1E-18E9-4AB5-A599-6529FF88A2E2}">
      <text>
        <r>
          <rPr>
            <sz val="9"/>
            <color indexed="81"/>
            <rFont val="Tahoma"/>
            <family val="2"/>
          </rPr>
          <t xml:space="preserve">
Contabilizará pacientes con Discapacidad registrada desde el Módulo Admisión o desde BOX.
</t>
        </r>
      </text>
    </comment>
    <comment ref="H66" authorId="2" shapeId="0" xr:uid="{588DBC08-2589-4071-8844-EF8163A824FD}">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I66" authorId="2" shapeId="0" xr:uid="{C01AD6E2-8297-4557-B7B9-B82EFE82645D}">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J66" authorId="4" shapeId="0" xr:uid="{5942320E-7A64-4C5C-BC77-D61EF2FDCE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67" authorId="3" shapeId="0" xr:uid="{DD80CC3E-F8D0-4C16-94C7-F96434342EE6}">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ENDODONCIA
</t>
        </r>
        <r>
          <rPr>
            <sz val="9"/>
            <color indexed="81"/>
            <rFont val="Tahoma"/>
            <family val="2"/>
          </rPr>
          <t>y se encuentren en estados:</t>
        </r>
        <r>
          <rPr>
            <b/>
            <sz val="9"/>
            <color indexed="81"/>
            <rFont val="Tahoma"/>
            <family val="2"/>
          </rPr>
          <t xml:space="preserve"> "Enviada" o "Aceptada por establecimiento destino"</t>
        </r>
      </text>
    </comment>
    <comment ref="B68" authorId="3" shapeId="0" xr:uid="{7ED4E80E-A443-4FF5-A990-1BB83B60C169}">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 </t>
        </r>
        <r>
          <rPr>
            <b/>
            <sz val="9"/>
            <color indexed="81"/>
            <rFont val="Tahoma"/>
            <family val="2"/>
          </rPr>
          <t xml:space="preserve">PROTESIS REMOVIBLE </t>
        </r>
        <r>
          <rPr>
            <sz val="9"/>
            <color indexed="81"/>
            <rFont val="Tahoma"/>
            <family val="2"/>
          </rPr>
          <t>y se encuentren en estados:</t>
        </r>
        <r>
          <rPr>
            <b/>
            <sz val="9"/>
            <color indexed="81"/>
            <rFont val="Tahoma"/>
            <family val="2"/>
          </rPr>
          <t xml:space="preserve"> "Enviada" o "Aceptada por establecimiento destino"</t>
        </r>
      </text>
    </comment>
    <comment ref="B69" authorId="3" shapeId="0" xr:uid="{FF91CB37-E56F-4F92-82F6-652905AF356B}">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t>
        </r>
        <r>
          <rPr>
            <b/>
            <sz val="9"/>
            <color indexed="81"/>
            <rFont val="Tahoma"/>
            <family val="2"/>
          </rPr>
          <t xml:space="preserve"> PROTESIS FIJA </t>
        </r>
        <r>
          <rPr>
            <sz val="9"/>
            <color indexed="81"/>
            <rFont val="Tahoma"/>
            <family val="2"/>
          </rPr>
          <t>y se encuentren en estados:</t>
        </r>
        <r>
          <rPr>
            <b/>
            <sz val="9"/>
            <color indexed="81"/>
            <rFont val="Tahoma"/>
            <family val="2"/>
          </rPr>
          <t xml:space="preserve"> "Enviada" o "Aceptada por establecimiento destino"</t>
        </r>
      </text>
    </comment>
    <comment ref="B70" authorId="0" shapeId="0" xr:uid="{D5C7F052-6C97-47C9-B5EE-CA505994FA12}">
      <text>
        <r>
          <rPr>
            <sz val="9"/>
            <color indexed="81"/>
            <rFont val="Tahoma"/>
            <family val="2"/>
          </rPr>
          <t>Espera de Definición de Codigos DEIS</t>
        </r>
      </text>
    </comment>
    <comment ref="A71" authorId="0" shapeId="0" xr:uid="{D331E798-A225-405B-8F92-62C70A478065}">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CIRUGIA BUCAL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2" authorId="0" shapeId="0" xr:uid="{9454E6BE-97EF-46BD-B9AF-D28EE6922883}">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CIRUGIA Y TRAUMATOLOGIA MAXILO FACIAL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3" authorId="3" shapeId="0" xr:uid="{F993B561-2FEC-4C9C-BA45-3EC8A97EC921}">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ODONTOPEDIATRIA </t>
        </r>
        <r>
          <rPr>
            <sz val="9"/>
            <color indexed="81"/>
            <rFont val="Tahoma"/>
            <family val="2"/>
          </rPr>
          <t>y se encuentren en estados:</t>
        </r>
        <r>
          <rPr>
            <b/>
            <sz val="9"/>
            <color indexed="81"/>
            <rFont val="Tahoma"/>
            <family val="2"/>
          </rPr>
          <t xml:space="preserve"> "Enviada" o "Aceptada por establecimiento destino"</t>
        </r>
      </text>
    </comment>
    <comment ref="A74" authorId="0" shapeId="0" xr:uid="{39ED7644-5B7F-4F09-AC6D-C37ECD80A917}">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Ortodoncia y Ortopedia Dento Máxilo Facial </t>
        </r>
        <r>
          <rPr>
            <sz val="9"/>
            <color indexed="81"/>
            <rFont val="Tahoma"/>
            <family val="2"/>
          </rPr>
          <t>y se encuentren en estados:</t>
        </r>
        <r>
          <rPr>
            <b/>
            <sz val="9"/>
            <color indexed="81"/>
            <rFont val="Tahoma"/>
            <family val="2"/>
          </rPr>
          <t xml:space="preserve"> "Enviada"</t>
        </r>
        <r>
          <rPr>
            <sz val="9"/>
            <color indexed="81"/>
            <rFont val="Tahoma"/>
            <family val="2"/>
          </rPr>
          <t xml:space="preserve"> o</t>
        </r>
        <r>
          <rPr>
            <b/>
            <sz val="9"/>
            <color indexed="81"/>
            <rFont val="Tahoma"/>
            <family val="2"/>
          </rPr>
          <t xml:space="preserve"> "Aceptada por establecimiento destino"</t>
        </r>
      </text>
    </comment>
    <comment ref="A76" authorId="3" shapeId="0" xr:uid="{5C32E120-B737-4792-97AF-1C0388BD50AD}">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PERIODONCIA</t>
        </r>
        <r>
          <rPr>
            <sz val="9"/>
            <color indexed="81"/>
            <rFont val="Tahoma"/>
            <family val="2"/>
          </rPr>
          <t xml:space="preserve"> y se encuentren en estados: </t>
        </r>
        <r>
          <rPr>
            <b/>
            <sz val="9"/>
            <color indexed="81"/>
            <rFont val="Tahoma"/>
            <family val="2"/>
          </rPr>
          <t>"Enviada" o "Aceptada por establecimiento destino"</t>
        </r>
      </text>
    </comment>
    <comment ref="A77" authorId="7" shapeId="0" xr:uid="{84222E27-BDE1-43EA-8A49-68C81FD57D2B}">
      <text>
        <r>
          <rPr>
            <sz val="9"/>
            <color indexed="81"/>
            <rFont val="Tahoma"/>
            <family val="2"/>
          </rPr>
          <t xml:space="preserve">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PATOLOGIA ORAL </t>
        </r>
        <r>
          <rPr>
            <sz val="9"/>
            <color indexed="81"/>
            <rFont val="Tahoma"/>
            <family val="2"/>
          </rPr>
          <t>y se encuentren en estados:</t>
        </r>
        <r>
          <rPr>
            <b/>
            <sz val="9"/>
            <color indexed="81"/>
            <rFont val="Tahoma"/>
            <family val="2"/>
          </rPr>
          <t xml:space="preserve"> "Enviada" o "Aceptada por establecimiento destino"</t>
        </r>
      </text>
    </comment>
    <comment ref="A78" authorId="7" shapeId="0" xr:uid="{CBAA0A3B-28F5-4C16-BB50-99973C073580}">
      <text>
        <r>
          <rPr>
            <sz val="9"/>
            <color indexed="81"/>
            <rFont val="Tahoma"/>
            <family val="2"/>
          </rPr>
          <t>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t>
        </r>
        <r>
          <rPr>
            <b/>
            <sz val="9"/>
            <color indexed="81"/>
            <rFont val="Tahoma"/>
            <family val="2"/>
          </rPr>
          <t xml:space="preserve"> IMPLANTOLOGIA </t>
        </r>
        <r>
          <rPr>
            <sz val="9"/>
            <color indexed="81"/>
            <rFont val="Tahoma"/>
            <family val="2"/>
          </rPr>
          <t>y se encuentren en estados:</t>
        </r>
        <r>
          <rPr>
            <b/>
            <sz val="9"/>
            <color indexed="81"/>
            <rFont val="Tahoma"/>
            <family val="2"/>
          </rPr>
          <t xml:space="preserve"> "Enviada" o "Aceptada por establecimiento destino"</t>
        </r>
      </text>
    </comment>
    <comment ref="A79" authorId="3" shapeId="0" xr:uid="{D4090FF3-0876-47D4-A164-1280A7096941}">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TRANSTORNOS TEMPORAL MANDIBULARES Y DOLOR OROFACIAL </t>
        </r>
        <r>
          <rPr>
            <sz val="9"/>
            <color indexed="81"/>
            <rFont val="Tahoma"/>
            <family val="2"/>
          </rPr>
          <t>y se encuentren en estados:</t>
        </r>
        <r>
          <rPr>
            <b/>
            <sz val="9"/>
            <color indexed="81"/>
            <rFont val="Tahoma"/>
            <family val="2"/>
          </rPr>
          <t xml:space="preserve"> "Enviada" o "Aceptada por establecimiento destino"</t>
        </r>
      </text>
    </comment>
    <comment ref="A80" authorId="0" shapeId="0" xr:uid="{F7A9EF1D-697B-48E8-B35D-F5FC35048EFE}">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Somato-Prótesis </t>
        </r>
        <r>
          <rPr>
            <sz val="9"/>
            <color indexed="81"/>
            <rFont val="Tahoma"/>
            <family val="2"/>
          </rPr>
          <t>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B84" authorId="3" shapeId="0" xr:uid="{5F8D7B61-20F1-4816-B2C9-28DEA521126C}">
      <text>
        <r>
          <rPr>
            <sz val="9"/>
            <color indexed="81"/>
            <rFont val="Tahoma"/>
            <family val="2"/>
          </rPr>
          <t xml:space="preserve">
Consultas efectuadas
De lunes a Jueves de 17:00 hasta 21:59
Viernes  de 16:00  hasta 21:59</t>
        </r>
      </text>
    </comment>
    <comment ref="B85" authorId="3" shapeId="0" xr:uid="{B276C647-44ED-47FD-9181-F445AF9CCBFF}">
      <text>
        <r>
          <rPr>
            <sz val="9"/>
            <color indexed="81"/>
            <rFont val="Tahoma"/>
            <family val="2"/>
          </rPr>
          <t xml:space="preserve">
Consultas efectuadas Sabados, Domingos y Festivos</t>
        </r>
      </text>
    </comment>
    <comment ref="AO87" authorId="0" shapeId="0" xr:uid="{087EF57C-AC35-4D80-BB71-0CC51A7BBE4B}">
      <text>
        <r>
          <rPr>
            <sz val="9"/>
            <color indexed="81"/>
            <rFont val="Tahoma"/>
            <family val="2"/>
          </rPr>
          <t xml:space="preserve">Contabiliza Pacientes que tengan entre 10 a 14 años de edad 
</t>
        </r>
      </text>
    </comment>
    <comment ref="AP87" authorId="1" shapeId="0" xr:uid="{6AA78861-C251-4BF9-9C7B-E6AC4039364F}">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Q87" authorId="0" shapeId="0" xr:uid="{ED2C0101-1AED-4E47-A287-3277D06FBE04}">
      <text>
        <r>
          <rPr>
            <b/>
            <sz val="9"/>
            <color indexed="81"/>
            <rFont val="Tahoma"/>
            <family val="2"/>
          </rPr>
          <t>Todo usuario registrado como FONASA en el campo prevision de la inscripción en RAYEN</t>
        </r>
      </text>
    </comment>
    <comment ref="AR87" authorId="1" shapeId="0" xr:uid="{428E1504-46F1-4EE2-A89A-50332A2B6FD0}">
      <text>
        <r>
          <rPr>
            <sz val="9"/>
            <color indexed="81"/>
            <rFont val="Tahoma"/>
            <family val="2"/>
          </rPr>
          <t xml:space="preserve">Contabiliza Pacientes que tengan 60 años de edad 
</t>
        </r>
      </text>
    </comment>
    <comment ref="AT87" authorId="1" shapeId="0" xr:uid="{333699EB-31DA-4F93-A83B-9CC042DC1BD1}">
      <text>
        <r>
          <rPr>
            <sz val="9"/>
            <color indexed="81"/>
            <rFont val="Tahoma"/>
            <family val="2"/>
          </rPr>
          <t xml:space="preserve">
Contabilizará pacientes con Discapacidad registrada desde el Módulo Admisión o desde BOX.</t>
        </r>
      </text>
    </comment>
    <comment ref="AU87" authorId="2" shapeId="0" xr:uid="{82E49705-5B20-40B0-8393-BE6FACC9BA0C}">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87" authorId="2" shapeId="0" xr:uid="{F204E495-A1BF-482A-AE30-C8358E695AF5}">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87" authorId="1" shapeId="0" xr:uid="{18990D4D-55D2-4E39-8168-F4C38E3EABE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90" authorId="8" shapeId="0" xr:uid="{5F7FFE05-6666-4A8A-95A7-74C9ED136FC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Exámen y Diagnóstico de Especialidad</t>
        </r>
      </text>
    </comment>
    <comment ref="A91" authorId="6" shapeId="0" xr:uid="{68DC7640-73A6-47B7-B798-F2D1EA195287}">
      <text>
        <r>
          <rPr>
            <b/>
            <sz val="9"/>
            <color indexed="81"/>
            <rFont val="Tahoma"/>
            <family val="2"/>
          </rPr>
          <t xml:space="preserve">
</t>
        </r>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Educación en salud bucal
*El profesional debe tener instrumento "Odontólogo" y su especialidad seleccionada.
</t>
        </r>
        <r>
          <rPr>
            <b/>
            <sz val="9"/>
            <color indexed="10"/>
            <rFont val="Tahoma"/>
            <family val="2"/>
          </rPr>
          <t xml:space="preserve">
</t>
        </r>
      </text>
    </comment>
    <comment ref="A92" authorId="0" shapeId="0" xr:uid="{5BF42788-FAF6-4224-969A-9FD56D0189F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RESPUESTA A INTERCONSULTA PERSONAS HOSPITALIZADOS</t>
        </r>
        <r>
          <rPr>
            <sz val="9"/>
            <color indexed="81"/>
            <rFont val="Tahoma"/>
            <family val="2"/>
          </rPr>
          <t xml:space="preserve">
*El profesional debe tener instrumento "Odontólogo" y su especialidad seleccionada.</t>
        </r>
      </text>
    </comment>
    <comment ref="A93" authorId="6" shapeId="0" xr:uid="{D699502A-7647-4C22-A159-25F88E8AC49C}">
      <text>
        <r>
          <rPr>
            <b/>
            <sz val="9"/>
            <color indexed="81"/>
            <rFont val="Tahoma"/>
            <family val="2"/>
          </rPr>
          <t xml:space="preserve">
</t>
        </r>
        <r>
          <rPr>
            <sz val="9"/>
            <color indexed="81"/>
            <rFont val="Tahoma"/>
            <family val="2"/>
          </rPr>
          <t>Este dato aparecerá  luego de que en la atención: 
1.- Registrada en el Modulo Box / Pacientes citados 
 o en Registro de Atención Espontanea</t>
        </r>
        <r>
          <rPr>
            <b/>
            <sz val="9"/>
            <color indexed="81"/>
            <rFont val="Tahoma"/>
            <family val="2"/>
          </rPr>
          <t xml:space="preserve">
 Registre la actividad:
 Visita a Sala
</t>
        </r>
        <r>
          <rPr>
            <b/>
            <sz val="9"/>
            <color indexed="10"/>
            <rFont val="Tahoma"/>
            <family val="2"/>
          </rPr>
          <t xml:space="preserve">
</t>
        </r>
      </text>
    </comment>
    <comment ref="A94" authorId="6" shapeId="0" xr:uid="{52A720C0-7FDA-4365-A6EF-0A3554AC91F2}">
      <text>
        <r>
          <rPr>
            <sz val="9"/>
            <color indexed="81"/>
            <rFont val="Tahoma"/>
            <family val="2"/>
          </rPr>
          <t xml:space="preserve">
Se contabilizaran todas las SIC emitidas por estamento Odontologo las cuales sean revisadas por Contralor en Modulo Derivación. 
</t>
        </r>
        <r>
          <rPr>
            <b/>
            <sz val="9"/>
            <color indexed="81"/>
            <rFont val="Tahoma"/>
            <family val="2"/>
          </rPr>
          <t xml:space="preserve">
Módulo Derivación --&gt; Recepción Derivación Contralor --&gt; Solicitud de interconsulta odontológica --&gt; Seleciono o Filtro SIC --&gt; Cambio Estado;
Se contabilizaran los siguientes estados;
- Aceptada por est. destino.
- Observada por est. destino.
- Postergada.
- Rechazada por est. destino
Obs: Para esta función deben estar parametrizada una integración de SIC.</t>
        </r>
        <r>
          <rPr>
            <sz val="9"/>
            <color indexed="81"/>
            <rFont val="Tahoma"/>
            <family val="2"/>
          </rPr>
          <t xml:space="preserve">
</t>
        </r>
      </text>
    </comment>
    <comment ref="A95" authorId="6" shapeId="0" xr:uid="{154FF0C2-FBB0-4183-98B6-708F6BC3E236}">
      <text>
        <r>
          <rPr>
            <sz val="9"/>
            <color indexed="81"/>
            <rFont val="Tahoma"/>
            <family val="2"/>
          </rPr>
          <t xml:space="preserve">
Este dato aparecerá  luego de que en la atención: 
1.- Registrada en el Modulo Box / Pacientes citados 
 o en Atención / Registro Atención Individual. 
 Registre procedimiento:</t>
        </r>
        <r>
          <rPr>
            <b/>
            <sz val="9"/>
            <color indexed="81"/>
            <rFont val="Tahoma"/>
            <family val="2"/>
          </rPr>
          <t xml:space="preserve">
Cirugía tercer molar  y marque el diente.
</t>
        </r>
        <r>
          <rPr>
            <b/>
            <sz val="9"/>
            <color indexed="10"/>
            <rFont val="Tahoma"/>
            <family val="2"/>
          </rPr>
          <t xml:space="preserve">
</t>
        </r>
      </text>
    </comment>
    <comment ref="A96" authorId="6" shapeId="0" xr:uid="{BD00C253-2FAC-4F89-B0BC-443E17ABC696}">
      <text>
        <r>
          <rPr>
            <b/>
            <sz val="9"/>
            <color indexed="81"/>
            <rFont val="Tahoma"/>
            <family val="2"/>
          </rPr>
          <t xml:space="preserve">
</t>
        </r>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 Cirugía Menor Ambulatoria
</t>
        </r>
      </text>
    </comment>
    <comment ref="A97" authorId="8" shapeId="0" xr:uid="{3FDE9166-1625-4569-A943-5D84C3424281}">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Traumatismos Dento Alveolares
</t>
        </r>
      </text>
    </comment>
    <comment ref="A98" authorId="8" shapeId="0" xr:uid="{D6E105E0-99BC-42B2-A1BF-B1CD9BCFDD8B}">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t>
        </r>
        <r>
          <rPr>
            <sz val="9"/>
            <color indexed="81"/>
            <rFont val="Tahoma"/>
            <family val="2"/>
          </rPr>
          <t>ó</t>
        </r>
        <r>
          <rPr>
            <b/>
            <sz val="9"/>
            <color indexed="81"/>
            <rFont val="Tahoma"/>
            <family val="2"/>
          </rPr>
          <t xml:space="preserve">
Obturación Directa (Obturación Composite)           </t>
        </r>
        <r>
          <rPr>
            <sz val="9"/>
            <color indexed="81"/>
            <rFont val="Tahoma"/>
            <family val="2"/>
          </rPr>
          <t>ó</t>
        </r>
        <r>
          <rPr>
            <b/>
            <sz val="9"/>
            <color indexed="81"/>
            <rFont val="Tahoma"/>
            <family val="2"/>
          </rPr>
          <t xml:space="preserve">
Obturación Directa (Obturación Vidrio Ionómero)     </t>
        </r>
        <r>
          <rPr>
            <sz val="9"/>
            <color indexed="81"/>
            <rFont val="Tahoma"/>
            <family val="2"/>
          </rPr>
          <t>ó</t>
        </r>
        <r>
          <rPr>
            <b/>
            <sz val="9"/>
            <color indexed="81"/>
            <rFont val="Tahoma"/>
            <family val="2"/>
          </rPr>
          <t xml:space="preserve">
*El profesional debe tener instrumento "Odontologo" y su especialidad seleccionada en Perfil ( La especialidad debe estar en el segmento al crear la agenda del profesional)
</t>
        </r>
        <r>
          <rPr>
            <b/>
            <sz val="9"/>
            <color indexed="10"/>
            <rFont val="Tahoma"/>
            <family val="2"/>
          </rPr>
          <t xml:space="preserve">
</t>
        </r>
      </text>
    </comment>
    <comment ref="A99" authorId="6" shapeId="0" xr:uid="{D7C54C4A-FC80-4E6E-939B-E9C845784C8C}">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Indirecta (Obturación Inlay)           ó
Obturación Indirecta (Obturación Onlay) 
*El profesional debe tener instrumento "Odontologo" y su especialidad seleccionada.  
</t>
        </r>
      </text>
    </comment>
    <comment ref="A100" authorId="8" shapeId="0" xr:uid="{4E4D5373-D3BB-4A0F-98D7-B596C544B0C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Removible Ortodoncico 
</t>
        </r>
        <r>
          <rPr>
            <sz val="9"/>
            <color indexed="81"/>
            <rFont val="Tahoma"/>
            <family val="2"/>
          </rPr>
          <t xml:space="preserve">
</t>
        </r>
      </text>
    </comment>
    <comment ref="A101" authorId="8" shapeId="0" xr:uid="{0BF9F28B-802B-4244-9C75-0062FDE253E1}">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Fijo en Ortodoncia (Brackets)
</t>
        </r>
        <r>
          <rPr>
            <b/>
            <sz val="9"/>
            <color indexed="10"/>
            <rFont val="Tahoma"/>
            <family val="2"/>
          </rPr>
          <t xml:space="preserve">
</t>
        </r>
      </text>
    </comment>
    <comment ref="A102" authorId="0" shapeId="0" xr:uid="{20FA6DE4-A0FD-4E6E-81BD-E2D12E5A082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INSTALACIÓN APARATO DE CONTENCIÓN ORTODÓNCICO</t>
        </r>
        <r>
          <rPr>
            <sz val="9"/>
            <color indexed="81"/>
            <rFont val="Tahoma"/>
            <family val="2"/>
          </rPr>
          <t xml:space="preserve">
*El profesional debe tener instrumento "Odontologo" y su especialidad seleccionada.  
</t>
        </r>
      </text>
    </comment>
    <comment ref="A103" authorId="6" shapeId="0" xr:uid="{017BF795-36D7-4EAF-8E8D-79E2638E6F13}">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Retiro Aparatología de ortodoncia</t>
        </r>
        <r>
          <rPr>
            <sz val="9"/>
            <color indexed="81"/>
            <rFont val="Tahoma"/>
            <family val="2"/>
          </rPr>
          <t xml:space="preserve">
</t>
        </r>
      </text>
    </comment>
    <comment ref="A104" authorId="0" shapeId="0" xr:uid="{E9971251-9A3A-4EB4-8797-0CE9D22057AF}">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Ortopedia Prequirurgica, Actividad (Fisura Labiopalatina)
</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05" authorId="6" shapeId="0" xr:uid="{E2E9AA73-4D23-4FE4-8972-C653A61ABEA2}">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Ortodoncia Preventiva e Interceptiva (OPI)</t>
        </r>
        <r>
          <rPr>
            <sz val="9"/>
            <color indexed="81"/>
            <rFont val="Tahoma"/>
            <family val="2"/>
          </rPr>
          <t xml:space="preserve">
</t>
        </r>
      </text>
    </comment>
    <comment ref="A106" authorId="8" shapeId="0" xr:uid="{956060F1-D09F-4FBD-B7C5-4726EEE164A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Unirradicular
</t>
        </r>
      </text>
    </comment>
    <comment ref="A107" authorId="8" shapeId="0" xr:uid="{E3D28058-CFA0-46A7-8917-CAE2976E6798}">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Birradicular
</t>
        </r>
      </text>
    </comment>
    <comment ref="A108" authorId="8" shapeId="0" xr:uid="{2418C817-1C8C-49BB-8CA9-CFCE8C9A03F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Multirradicular
</t>
        </r>
      </text>
    </comment>
    <comment ref="A109" authorId="6" shapeId="0" xr:uid="{29094E6C-7369-41EC-88A9-53706FBB1D7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Inducción al cierre apical</t>
        </r>
        <r>
          <rPr>
            <sz val="9"/>
            <color indexed="81"/>
            <rFont val="Tahoma"/>
            <family val="2"/>
          </rPr>
          <t xml:space="preserve">
</t>
        </r>
      </text>
    </comment>
    <comment ref="A110" authorId="0" shapeId="0" xr:uid="{98496840-CD4E-42C7-88B9-C7EC9575652C}">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RETRATAMIENTO DE ENDODONCIA</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11" authorId="6" shapeId="0" xr:uid="{095928D3-4959-436D-A850-EB14BBEB5377}">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Cirugía Apical
</t>
        </r>
      </text>
    </comment>
    <comment ref="A112" authorId="6" shapeId="0" xr:uid="{F1E38F06-721A-4C1E-8250-D21B4C6427A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Adaptación a la atención odontológica
</t>
        </r>
      </text>
    </comment>
    <comment ref="A113" authorId="6" shapeId="0" xr:uid="{3AECC58E-F4EB-45E5-9FFA-2099C78570F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ó
Obturación Directa (Obturación Composite)           ó
Obturación Directa (Obturación Vidrio Ionómero)     ó
Obturación Onlay    ó
Obturación Inlay.
</t>
        </r>
        <r>
          <rPr>
            <sz val="9"/>
            <color indexed="81"/>
            <rFont val="Tahoma"/>
            <family val="2"/>
          </rPr>
          <t xml:space="preserve">
</t>
        </r>
        <r>
          <rPr>
            <sz val="9"/>
            <color indexed="10"/>
            <rFont val="Tahoma"/>
            <family val="2"/>
          </rPr>
          <t xml:space="preserve">
</t>
        </r>
        <r>
          <rPr>
            <sz val="9"/>
            <color indexed="81"/>
            <rFont val="Tahoma"/>
            <family val="2"/>
          </rPr>
          <t xml:space="preserve">*El profesional debe tener instrumento "Odontologo" y la especialidad de Odontopediatria.
</t>
        </r>
      </text>
    </comment>
    <comment ref="A114" authorId="0" shapeId="0" xr:uid="{BDC898F6-6E77-40FD-86BE-0353E991FBF6}">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PROCEDIMIENTO PULPAR (ODONTOPEDIATRÍA)</t>
        </r>
        <r>
          <rPr>
            <sz val="9"/>
            <color indexed="81"/>
            <rFont val="Tahoma"/>
            <family val="2"/>
          </rPr>
          <t xml:space="preserve">
*El profesional debe tener instrumento "Odontologo" y su especialidad seleccionada.  </t>
        </r>
      </text>
    </comment>
    <comment ref="A115" authorId="6" shapeId="0" xr:uid="{0E4144CA-74AF-4A8B-9062-B0BCAC3A829B}">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Cirugia Ambulatoria (Odontopediatría)
</t>
        </r>
      </text>
    </comment>
    <comment ref="A116" authorId="8" shapeId="0" xr:uid="{9C2E4CD3-98EB-478A-B914-37A559EB4FE2}">
      <text>
        <r>
          <rPr>
            <sz val="9"/>
            <color indexed="81"/>
            <rFont val="Tahoma"/>
            <family val="2"/>
          </rPr>
          <t xml:space="preserve">Este dato aparecerá  luego de que en la atención: 
</t>
        </r>
        <r>
          <rPr>
            <b/>
            <sz val="9"/>
            <color indexed="81"/>
            <rFont val="Tahoma"/>
            <family val="2"/>
          </rPr>
          <t xml:space="preserve">1.- Registrada en el Modulo Box / Pacientes citados </t>
        </r>
        <r>
          <rPr>
            <sz val="9"/>
            <color indexed="81"/>
            <rFont val="Tahoma"/>
            <family val="2"/>
          </rPr>
          <t xml:space="preserve">
 Registre el procedimiento:
- </t>
        </r>
        <r>
          <rPr>
            <b/>
            <sz val="9"/>
            <color indexed="81"/>
            <rFont val="Tahoma"/>
            <family val="2"/>
          </rPr>
          <t>Destartraje Subgingival</t>
        </r>
        <r>
          <rPr>
            <sz val="9"/>
            <color indexed="81"/>
            <rFont val="Tahoma"/>
            <family val="2"/>
          </rPr>
          <t xml:space="preserve">
o
- </t>
        </r>
        <r>
          <rPr>
            <b/>
            <sz val="9"/>
            <color indexed="81"/>
            <rFont val="Tahoma"/>
            <family val="2"/>
          </rPr>
          <t>Pulido Radicular</t>
        </r>
        <r>
          <rPr>
            <sz val="9"/>
            <color indexed="81"/>
            <rFont val="Tahoma"/>
            <family val="2"/>
          </rPr>
          <t xml:space="preserve">
*El profesional debe tener instrumento </t>
        </r>
        <r>
          <rPr>
            <b/>
            <sz val="9"/>
            <color indexed="81"/>
            <rFont val="Tahoma"/>
            <family val="2"/>
          </rPr>
          <t>"Odontologo"</t>
        </r>
        <r>
          <rPr>
            <sz val="9"/>
            <color indexed="81"/>
            <rFont val="Tahoma"/>
            <family val="2"/>
          </rPr>
          <t xml:space="preserve"> y su</t>
        </r>
        <r>
          <rPr>
            <b/>
            <sz val="9"/>
            <color indexed="81"/>
            <rFont val="Tahoma"/>
            <family val="2"/>
          </rPr>
          <t xml:space="preserve"> especialidad seleccionada. 
</t>
        </r>
      </text>
    </comment>
    <comment ref="A117" authorId="6" shapeId="0" xr:uid="{910D14E8-3EB9-4967-B8E5-3EF589844D3E}">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 Destartraje Supragingival
      O
- Pulido Coronario</t>
        </r>
        <r>
          <rPr>
            <sz val="9"/>
            <color indexed="81"/>
            <rFont val="Tahoma"/>
            <family val="2"/>
          </rPr>
          <t xml:space="preserve">
</t>
        </r>
        <r>
          <rPr>
            <b/>
            <sz val="9"/>
            <color indexed="81"/>
            <rFont val="Tahoma"/>
            <family val="2"/>
          </rPr>
          <t xml:space="preserve">
*El profesional debe tener instrumento "Odontologo" y su especialidad seleccionada.  
</t>
        </r>
        <r>
          <rPr>
            <sz val="9"/>
            <color indexed="81"/>
            <rFont val="Tahoma"/>
            <family val="2"/>
          </rPr>
          <t xml:space="preserve">
</t>
        </r>
      </text>
    </comment>
    <comment ref="A118" authorId="6" shapeId="0" xr:uid="{44DD651D-A6AE-4BD0-8689-CAF0F90A2FE0}">
      <text>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Procedimiento Quirúrgico (Periodoncia)
</t>
        </r>
      </text>
    </comment>
    <comment ref="A119" authorId="6" shapeId="0" xr:uid="{3C01BC03-7406-40C8-BD8C-7C74058B539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Procedimiento Quirúrgico Periimplantar (Periodoncia)</t>
        </r>
        <r>
          <rPr>
            <sz val="9"/>
            <color indexed="81"/>
            <rFont val="Tahoma"/>
            <family val="2"/>
          </rPr>
          <t xml:space="preserve">
</t>
        </r>
        <r>
          <rPr>
            <b/>
            <sz val="9"/>
            <color indexed="10"/>
            <rFont val="Tahoma"/>
            <family val="2"/>
          </rPr>
          <t xml:space="preserve">
</t>
        </r>
      </text>
    </comment>
    <comment ref="A120" authorId="8" shapeId="0" xr:uid="{22E88923-6CA2-4FE0-B759-47DC390D061F}">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Ferulización 
</t>
        </r>
      </text>
    </comment>
    <comment ref="A121" authorId="6" shapeId="0" xr:uid="{0611366C-2C13-4918-8FAC-1D834217A19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Removible Acrílica 
*El profesional debe tener instrumento "Odontólogo" y su especialidad seleccionada.</t>
        </r>
      </text>
    </comment>
    <comment ref="A122" authorId="6" shapeId="0" xr:uid="{6A224836-C9A1-43DC-9A5B-39D77DB0820E}">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Prótesis Removible Metálica 
*El profesional debe tener instrumento "Odontólogo" y su especialidad seleccionada.</t>
        </r>
      </text>
    </comment>
    <comment ref="A123" authorId="6" shapeId="0" xr:uid="{428B9CAC-143B-42F2-80AA-F18CCC071034}">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Fija Unitaria    ó
Prótesis Fija Plural 
*El profesional debe tener instrumento "Odontólogo" y su especialidad seleccionada.</t>
        </r>
      </text>
    </comment>
    <comment ref="A124" authorId="6" shapeId="0" xr:uid="{F8356172-D9C6-488D-8A94-EEDF8B9CA7D5}">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Implantosoportada</t>
        </r>
        <r>
          <rPr>
            <sz val="9"/>
            <color indexed="81"/>
            <rFont val="Tahoma"/>
            <family val="2"/>
          </rPr>
          <t xml:space="preserve">
</t>
        </r>
        <r>
          <rPr>
            <b/>
            <sz val="9"/>
            <color indexed="10"/>
            <rFont val="Tahoma"/>
            <family val="2"/>
          </rPr>
          <t xml:space="preserve">
</t>
        </r>
      </text>
    </comment>
    <comment ref="A125" authorId="6" shapeId="0" xr:uid="{16401342-49D7-4811-A0EC-F65182C4058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Muco- Implantosoportada</t>
        </r>
        <r>
          <rPr>
            <sz val="9"/>
            <color indexed="81"/>
            <rFont val="Tahoma"/>
            <family val="2"/>
          </rPr>
          <t xml:space="preserve">
</t>
        </r>
      </text>
    </comment>
    <comment ref="A126" authorId="8" shapeId="0" xr:uid="{F0A051D3-84D2-4821-9AF6-75A73D85A09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Reparación de Prótesis ESPECIALIDAD
</t>
        </r>
        <r>
          <rPr>
            <b/>
            <sz val="9"/>
            <color indexed="10"/>
            <rFont val="Tahoma"/>
            <family val="2"/>
          </rPr>
          <t xml:space="preserve">
</t>
        </r>
      </text>
    </comment>
    <comment ref="A127" authorId="8" shapeId="0" xr:uid="{91B009F9-7AA5-4730-B5C5-9C0F2E2F803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Implantología Quirúrgica</t>
        </r>
      </text>
    </comment>
    <comment ref="A128" authorId="6" shapeId="0" xr:uid="{451F825E-2BE7-4589-8477-F15AEDBC42E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Toma de Biopsia</t>
        </r>
        <r>
          <rPr>
            <sz val="9"/>
            <color indexed="81"/>
            <rFont val="Tahoma"/>
            <family val="2"/>
          </rPr>
          <t xml:space="preserve">
</t>
        </r>
      </text>
    </comment>
    <comment ref="A129" authorId="6" shapeId="0" xr:uid="{158FA6A8-F7C7-4083-9FF2-460472798B7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Estudio Histopatológico</t>
        </r>
        <r>
          <rPr>
            <sz val="9"/>
            <color indexed="81"/>
            <rFont val="Tahoma"/>
            <family val="2"/>
          </rPr>
          <t xml:space="preserve">
</t>
        </r>
      </text>
    </comment>
    <comment ref="A130" authorId="6" shapeId="0" xr:uid="{8627A11A-3076-4A60-B40F-13CA917CB2EC}">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Sialometría</t>
        </r>
        <r>
          <rPr>
            <sz val="9"/>
            <color indexed="81"/>
            <rFont val="Tahoma"/>
            <family val="2"/>
          </rPr>
          <t xml:space="preserve">
</t>
        </r>
      </text>
    </comment>
    <comment ref="A131" authorId="0" shapeId="0" xr:uid="{A47BFC37-7E0B-4161-BDEB-719E42CCC98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TERAPIA FARMACOLÓGICA DE LESIONES DEL TERRITORIO ORAL Y MAXILOFACIAL</t>
        </r>
        <r>
          <rPr>
            <sz val="9"/>
            <color indexed="81"/>
            <rFont val="Tahoma"/>
            <family val="2"/>
          </rPr>
          <t xml:space="preserve">
*El profesional debe tener instrumento "Odontologo" y su especialidad seleccionada.  </t>
        </r>
      </text>
    </comment>
    <comment ref="A132" authorId="0" shapeId="0" xr:uid="{18C81938-4662-4D31-901B-CAA82475F514}">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TERAPIA NO FARMACOLÓGICA DE LESIONES DEL TERRITORIO ORAL Y MAXILOFACIAL</t>
        </r>
        <r>
          <rPr>
            <sz val="9"/>
            <color indexed="81"/>
            <rFont val="Tahoma"/>
            <family val="2"/>
          </rPr>
          <t xml:space="preserve">
*El profesional debe tener instrumento "Odontologo" y su especialidad seleccionada. </t>
        </r>
      </text>
    </comment>
    <comment ref="A133" authorId="0" shapeId="0" xr:uid="{BCB5B769-98DA-4CAF-A2EA-D96EEA94BC9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ESTUDIO CLÍNICO LESIONES DEL TERRITORIO ORAL MAXILOFACIAL</t>
        </r>
        <r>
          <rPr>
            <sz val="9"/>
            <color indexed="81"/>
            <rFont val="Tahoma"/>
            <family val="2"/>
          </rPr>
          <t xml:space="preserve">
*El profesional debe tener instrumento "Odontologo" y su especialidad seleccionada. </t>
        </r>
      </text>
    </comment>
    <comment ref="A134" authorId="6" shapeId="0" xr:uid="{BC0BE590-B49C-45CB-8F37-52F742679E2D}">
      <text>
        <r>
          <rPr>
            <sz val="9"/>
            <color indexed="81"/>
            <rFont val="Tahoma"/>
            <family val="2"/>
          </rPr>
          <t>Este dato aparecerá  luego de que en la atención: 
1.- Registrada en el Modulo Box / Pacientes citados 
 Registre el procedimiento:</t>
        </r>
        <r>
          <rPr>
            <b/>
            <sz val="9"/>
            <color indexed="10"/>
            <rFont val="Tahoma"/>
            <family val="2"/>
          </rPr>
          <t xml:space="preserve">
</t>
        </r>
        <r>
          <rPr>
            <b/>
            <sz val="9"/>
            <color indexed="81"/>
            <rFont val="Tahoma"/>
            <family val="2"/>
          </rPr>
          <t>Terapia Física en trastornos Temporomandibulares (TTM) y Dolor Orofacial (DOF).</t>
        </r>
        <r>
          <rPr>
            <b/>
            <sz val="9"/>
            <color indexed="10"/>
            <rFont val="Tahoma"/>
            <family val="2"/>
          </rPr>
          <t xml:space="preserve">
</t>
        </r>
      </text>
    </comment>
    <comment ref="A135" authorId="6" shapeId="0" xr:uid="{115EFF76-6F73-4775-8B87-BA8D48BF0426}">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Infiltración en articulación Temporo mandibular (TTM)</t>
        </r>
        <r>
          <rPr>
            <sz val="9"/>
            <color indexed="81"/>
            <rFont val="Tahoma"/>
            <family val="2"/>
          </rPr>
          <t xml:space="preserve">
</t>
        </r>
      </text>
    </comment>
    <comment ref="A136" authorId="6" shapeId="0" xr:uid="{4E44FBFB-98F2-4DD5-AD4D-E047FBD75946}">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Bloqueo Anestésico y/o medicamentoso en TTM y DOF</t>
        </r>
        <r>
          <rPr>
            <sz val="9"/>
            <color indexed="81"/>
            <rFont val="Tahoma"/>
            <family val="2"/>
          </rPr>
          <t xml:space="preserve">
</t>
        </r>
        <r>
          <rPr>
            <b/>
            <sz val="9"/>
            <color indexed="10"/>
            <rFont val="Tahoma"/>
            <family val="2"/>
          </rPr>
          <t xml:space="preserve">
</t>
        </r>
      </text>
    </comment>
    <comment ref="A137" authorId="6" shapeId="0" xr:uid="{423D1417-1A2E-4BD5-A6F0-B3FCFA63C24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Artrocentesis en ATM</t>
        </r>
        <r>
          <rPr>
            <sz val="9"/>
            <color indexed="81"/>
            <rFont val="Tahoma"/>
            <family val="2"/>
          </rPr>
          <t xml:space="preserve">
</t>
        </r>
        <r>
          <rPr>
            <b/>
            <sz val="9"/>
            <color indexed="10"/>
            <rFont val="Tahoma"/>
            <family val="2"/>
          </rPr>
          <t xml:space="preserve">
</t>
        </r>
      </text>
    </comment>
    <comment ref="A138" authorId="6" shapeId="0" xr:uid="{35B13170-C330-4A64-854C-B9E426C4A53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Terapia Bioconductal
</t>
        </r>
      </text>
    </comment>
    <comment ref="A139" authorId="6" shapeId="0" xr:uid="{6DD89732-5092-4BAA-B8F1-5E1B18EA8668}">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Desgaste Selectivo
</t>
        </r>
      </text>
    </comment>
    <comment ref="A140" authorId="8" shapeId="0" xr:uid="{54F1EE38-EFF3-483E-A624-ADB7B5DFD86E}">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Instalación de dispositivo ortopédico </t>
        </r>
        <r>
          <rPr>
            <sz val="9"/>
            <color indexed="81"/>
            <rFont val="Tahoma"/>
            <family val="2"/>
          </rPr>
          <t xml:space="preserve">
</t>
        </r>
        <r>
          <rPr>
            <b/>
            <sz val="9"/>
            <color indexed="81"/>
            <rFont val="Tahoma"/>
            <family val="2"/>
          </rPr>
          <t xml:space="preserve">
</t>
        </r>
      </text>
    </comment>
    <comment ref="A141" authorId="6" shapeId="0" xr:uid="{39B783BC-4980-4BCB-830B-4AA9DFC6129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Actividades Somatoprótesis
</t>
        </r>
      </text>
    </comment>
    <comment ref="A142" authorId="0" shapeId="0" xr:uid="{CD1EEDB7-3260-4523-BF7A-A1C9F4887A8D}">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REHABILITACIÓN DE PRÓTESIS MAXILOFACIAL</t>
        </r>
        <r>
          <rPr>
            <sz val="9"/>
            <color indexed="81"/>
            <rFont val="Tahoma"/>
            <family val="2"/>
          </rPr>
          <t xml:space="preserve">
*El profesional debe tener instrumento "Odontologo" y su especialidad seleccionada.</t>
        </r>
      </text>
    </comment>
    <comment ref="AQ145" authorId="0" shapeId="0" xr:uid="{BF768AC4-09B5-4D2C-9E18-2D0E9A121CB6}">
      <text>
        <r>
          <rPr>
            <sz val="9"/>
            <color indexed="81"/>
            <rFont val="Tahoma"/>
            <family val="2"/>
          </rPr>
          <t xml:space="preserve">Contabiliza Pacientes que tengan entre 10 a 14 años de edad 
</t>
        </r>
      </text>
    </comment>
    <comment ref="AR145" authorId="1" shapeId="0" xr:uid="{D79F4AE2-8E10-42FD-B3FA-B6CD5FBB37AE}">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145" authorId="1" shapeId="0" xr:uid="{7DCB7134-6073-454B-BFD0-4F213AC9A826}">
      <text>
        <r>
          <rPr>
            <sz val="9"/>
            <color indexed="81"/>
            <rFont val="Tahoma"/>
            <family val="2"/>
          </rPr>
          <t xml:space="preserve">Contabiliza Pacientes que tengan 60 años de edad 
</t>
        </r>
      </text>
    </comment>
    <comment ref="AT145" authorId="0" shapeId="0" xr:uid="{80A1F53C-867E-42B2-90C5-34D638DD3597}">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U145" authorId="1" shapeId="0" xr:uid="{C44C67A5-7D10-4886-ABB4-A19A40A4B606}">
      <text>
        <r>
          <rPr>
            <sz val="9"/>
            <color indexed="81"/>
            <rFont val="Tahoma"/>
            <family val="2"/>
          </rPr>
          <t xml:space="preserve">
Contabilizará pacientes con Discapacidad registrada desde el Módulo Admisión o desde BOX.</t>
        </r>
      </text>
    </comment>
    <comment ref="AV145" authorId="2" shapeId="0" xr:uid="{D478F323-D38D-404E-B333-786006A2E7ED}">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W145" authorId="2" shapeId="0" xr:uid="{6C89F789-9B66-4E85-A2D3-7EFA9E6C0075}">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X145" authorId="1" shapeId="0" xr:uid="{A7B7D8C9-9C58-4528-98CB-0D5F4B41223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48" authorId="0" shapeId="0" xr:uid="{8911B5B3-E744-4D51-A462-5677F550FCAD}">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RETROALVEOLARES (POR PLACA)</t>
        </r>
        <r>
          <rPr>
            <sz val="9"/>
            <color indexed="81"/>
            <rFont val="Tahoma"/>
            <family val="2"/>
          </rPr>
          <t xml:space="preserve">
*El profesional debe tener instrumento "Odontologo" y su especialidad seleccionada.</t>
        </r>
      </text>
    </comment>
    <comment ref="A149" authorId="0" shapeId="0" xr:uid="{2C7240F8-F7EC-4079-B8E5-94F38CAAF8FB}">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BITE WING (POR PROCEDIMIENTO)</t>
        </r>
        <r>
          <rPr>
            <sz val="9"/>
            <color indexed="81"/>
            <rFont val="Tahoma"/>
            <family val="2"/>
          </rPr>
          <t xml:space="preserve">
*El profesional debe tener instrumento "Odontologo" y su especialidad seleccionada.</t>
        </r>
      </text>
    </comment>
    <comment ref="A150" authorId="8" shapeId="0" xr:uid="{4422DDDD-3ECD-4F61-B4F2-4495E634F59C}">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Extraoral (por placa)
</t>
        </r>
      </text>
    </comment>
    <comment ref="A151" authorId="8" shapeId="0" xr:uid="{DD7DD421-A193-49EC-BD32-450085646BEC}">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Oclusal (por placa)
</t>
        </r>
      </text>
    </comment>
    <comment ref="A152" authorId="8" shapeId="0" xr:uid="{0C528B64-C50A-449E-9DF6-D61E64714357}">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Telerradiografía
</t>
        </r>
      </text>
    </comment>
    <comment ref="A153" authorId="8" shapeId="0" xr:uid="{CD2B59D2-E2C6-4368-B50C-03E9940DEFF1}">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Panoramica (por  Placa)</t>
        </r>
      </text>
    </comment>
    <comment ref="A154" authorId="8" shapeId="0" xr:uid="{4806C32E-D886-4870-9E38-707F9D26D21B}">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Tomografía Computacional Maxilo Facial Cone Beam
</t>
        </r>
      </text>
    </comment>
    <comment ref="A155" authorId="8" shapeId="0" xr:uid="{C052E4D8-79CB-4846-B118-64EC67F884F9}">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Sialografías (procedimientos)
</t>
        </r>
      </text>
    </comment>
    <comment ref="A156" authorId="8" shapeId="0" xr:uid="{E49D868C-223B-488E-A180-ACE54BA88E6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Procedimiento Imagenológico complejo (por procedimientos)
</t>
        </r>
      </text>
    </comment>
    <comment ref="AQ159" authorId="0" shapeId="0" xr:uid="{1491291E-A4F6-4827-B6ED-1EF670D5D6F7}">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R159" authorId="0" shapeId="0" xr:uid="{63DEEBE2-DFED-4C89-8BE0-D0A7E635F3F6}">
      <text>
        <r>
          <rPr>
            <b/>
            <sz val="9"/>
            <color indexed="81"/>
            <rFont val="Tahoma"/>
            <family val="2"/>
          </rPr>
          <t xml:space="preserve">
Contabilizará pacientes con Discapacidad registrada desde el Módulo Admisión o desde BOX.</t>
        </r>
      </text>
    </comment>
    <comment ref="AS159" authorId="2" shapeId="0" xr:uid="{7F5F2BF3-D87A-49DC-B1A2-EEECB303E12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59" authorId="2" shapeId="0" xr:uid="{29F3C264-5C3C-4CB9-8809-CFA277E684FD}">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U159" authorId="0" shapeId="0" xr:uid="{33F17EEC-ECC5-4450-B44B-295673BE6513}">
      <text>
        <r>
          <rPr>
            <b/>
            <sz val="9"/>
            <color indexed="81"/>
            <rFont val="Tahoma"/>
            <family val="2"/>
          </rPr>
          <t xml:space="preserve">Se contabilizara a los pacientes que tengan en  Antecedentes del usuario APS / Pestaña "Identificacion"  Item  Alertas Adm.  "MIGRANTE"
</t>
        </r>
      </text>
    </comment>
    <comment ref="AV159" authorId="0" shapeId="0" xr:uid="{98171CF5-BC63-43E5-95D6-B5DB3AFDDB69}">
      <text>
        <r>
          <rPr>
            <b/>
            <sz val="9"/>
            <color indexed="81"/>
            <rFont val="Tahoma"/>
            <family val="2"/>
          </rPr>
          <t>Este dato aparecerá  luego de que en la atención 
Registrada en el Modulo Box / Pacientes citados o en Atención / Registro Atención Individual. 
Registre la actividad:
- Egreso por Abandono - Programas Especiales y Ges
+
Alguna de las Actividades de la Sección G</t>
        </r>
      </text>
    </comment>
    <comment ref="AW159" authorId="0" shapeId="0" xr:uid="{29822380-BA1C-4BB5-9CB4-433CC707BC6E}">
      <text>
        <r>
          <rPr>
            <sz val="9"/>
            <color indexed="81"/>
            <rFont val="Tahoma"/>
            <family val="2"/>
          </rPr>
          <t xml:space="preserve">Se contabilizaran los pacientes que esten Activos en el Programa de Salud Cardiovascular, los cuales deben cumplir con el siguiente tipo de registros por Clínicos del programa;
El paciente debe contar con el Formulario Clínico "Nuevo Control Cardiovascular"; en el campo:
</t>
        </r>
        <r>
          <rPr>
            <b/>
            <sz val="9"/>
            <color indexed="81"/>
            <rFont val="Tahoma"/>
            <family val="2"/>
          </rPr>
          <t xml:space="preserve">
 - </t>
        </r>
        <r>
          <rPr>
            <sz val="9"/>
            <color indexed="81"/>
            <rFont val="Tahoma"/>
            <family val="2"/>
          </rPr>
          <t>Es</t>
        </r>
        <r>
          <rPr>
            <b/>
            <sz val="9"/>
            <color indexed="81"/>
            <rFont val="Tahoma"/>
            <family val="2"/>
          </rPr>
          <t xml:space="preserve"> DM2,</t>
        </r>
        <r>
          <rPr>
            <sz val="9"/>
            <color indexed="81"/>
            <rFont val="Tahoma"/>
            <family val="2"/>
          </rPr>
          <t xml:space="preserve"> valor</t>
        </r>
        <r>
          <rPr>
            <b/>
            <sz val="9"/>
            <color indexed="81"/>
            <rFont val="Tahoma"/>
            <family val="2"/>
          </rPr>
          <t xml:space="preserve"> Si
 - </t>
        </r>
        <r>
          <rPr>
            <sz val="9"/>
            <color indexed="81"/>
            <rFont val="Tahoma"/>
            <family val="2"/>
          </rPr>
          <t xml:space="preserve">Campo Estado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 "Fecha Proximo Control", sea con un plazo máximo de inasistencia de 11 meses y 29 días, desde la última fecha ingresada en el formulario.</t>
        </r>
      </text>
    </comment>
    <comment ref="B162" authorId="3" shapeId="0" xr:uid="{EB255518-B02D-4A65-8F0D-F606171C7E3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Auditorías Clínicas (PE Mujeres "Más Sonrisas")</t>
        </r>
        <r>
          <rPr>
            <sz val="9"/>
            <color indexed="81"/>
            <rFont val="Tahoma"/>
            <family val="2"/>
          </rPr>
          <t xml:space="preserve">
</t>
        </r>
      </text>
    </comment>
    <comment ref="B163" authorId="3" shapeId="0" xr:uid="{903F8489-A67B-4723-BED0-6DEB791AF16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 PE Estrategia Más Sonrisas para Chile</t>
        </r>
      </text>
    </comment>
    <comment ref="B164" authorId="0" shapeId="0" xr:uid="{26B9EE8A-98AA-4F9F-9F0A-2E53FF2F26BF}">
      <text>
        <r>
          <rPr>
            <b/>
            <sz val="9"/>
            <color indexed="81"/>
            <rFont val="Tahoma"/>
            <family val="2"/>
          </rPr>
          <t>Este dato aparecerá  luego de que en la atención Registrada en el Modulo Box / Pacientes citados o en Atención / Registro Atención Individual. 
Registre la Actividad
Endodoncia - PE Estrategia Más Sonrisas para Chile</t>
        </r>
      </text>
    </comment>
    <comment ref="B165" authorId="3" shapeId="0" xr:uid="{BB0F9C25-550C-4058-91E5-4A1DCF5507D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Reparación de Prótesis - PE Estrategia Más Sonrisas para Chile</t>
        </r>
      </text>
    </comment>
    <comment ref="C167" authorId="1" shapeId="0" xr:uid="{92132B60-E2D2-4F80-BF32-905B7308534E}">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JUNJI - INTEGRA - MINEDUC</t>
        </r>
        <r>
          <rPr>
            <sz val="9"/>
            <color indexed="81"/>
            <rFont val="Tahoma"/>
            <family val="2"/>
          </rPr>
          <t xml:space="preserve">
</t>
        </r>
      </text>
    </comment>
    <comment ref="C168" authorId="1" shapeId="0" xr:uid="{9654538A-0469-429D-B521-AF607B807AF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cuente con la alerta administrativa</t>
        </r>
        <r>
          <rPr>
            <b/>
            <sz val="9"/>
            <color indexed="81"/>
            <rFont val="Tahoma"/>
            <family val="2"/>
          </rPr>
          <t xml:space="preserve">
SERNAM</t>
        </r>
        <r>
          <rPr>
            <sz val="9"/>
            <color indexed="81"/>
            <rFont val="Tahoma"/>
            <family val="2"/>
          </rPr>
          <t xml:space="preserve">
</t>
        </r>
      </text>
    </comment>
    <comment ref="C169" authorId="1" shapeId="0" xr:uid="{AF173192-EEBB-4724-B1CD-8BA8151A8368}">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PRODEMU
</t>
        </r>
      </text>
    </comment>
    <comment ref="C170" authorId="1" shapeId="0" xr:uid="{673BDD88-1595-49C6-A53C-4D6E4ECBCF89}">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Chile Solidario</t>
        </r>
        <r>
          <rPr>
            <sz val="9"/>
            <color indexed="81"/>
            <rFont val="Tahoma"/>
            <family val="2"/>
          </rPr>
          <t xml:space="preserve">
</t>
        </r>
      </text>
    </comment>
    <comment ref="C171" authorId="1" shapeId="0" xr:uid="{23035935-61CB-44C2-90E1-C8D47DC239D1}">
      <text>
        <r>
          <rPr>
            <sz val="9"/>
            <color indexed="81"/>
            <rFont val="Tahoma"/>
            <family val="2"/>
          </rPr>
          <t>Este dato aparecerá  luego de que en la atención 
1.- Registrada en el Modulo Box / Pacientes citados 
 o en Atención / Registro Atención Individual. 
Registre la actividad:
Alt</t>
        </r>
        <r>
          <rPr>
            <b/>
            <sz val="9"/>
            <color indexed="81"/>
            <rFont val="Tahoma"/>
            <family val="2"/>
          </rPr>
          <t>a Integral - PE Estrategia Más Sonrisas Para Chile</t>
        </r>
        <r>
          <rPr>
            <sz val="9"/>
            <color indexed="81"/>
            <rFont val="Tahoma"/>
            <family val="2"/>
          </rPr>
          <t xml:space="preserve">
Y el paciente cuente con la alerta administrativa
</t>
        </r>
        <r>
          <rPr>
            <b/>
            <sz val="9"/>
            <color indexed="81"/>
            <rFont val="Tahoma"/>
            <family val="2"/>
          </rPr>
          <t>MINVU</t>
        </r>
        <r>
          <rPr>
            <sz val="9"/>
            <color indexed="81"/>
            <rFont val="Tahoma"/>
            <family val="2"/>
          </rPr>
          <t xml:space="preserve">
</t>
        </r>
      </text>
    </comment>
    <comment ref="C172" authorId="1" shapeId="0" xr:uid="{0188652C-B448-4E2E-AA27-F4F858880D07}">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NO cuente con ninguna de las alertas administrativas</t>
        </r>
        <r>
          <rPr>
            <b/>
            <sz val="9"/>
            <color indexed="81"/>
            <rFont val="Tahoma"/>
            <family val="2"/>
          </rPr>
          <t xml:space="preserve">:
- JUNJI -  INTEGRA - MINEDUC
- SERNAM
- CHILE SOLIDARIO
- MINVU
</t>
        </r>
      </text>
    </comment>
    <comment ref="C173" authorId="9" shapeId="0" xr:uid="{C55A57F7-DAEE-4240-934B-E16464871FE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(Programa Odont. Integral Hom. Esc. Rec.)</t>
        </r>
        <r>
          <rPr>
            <sz val="9"/>
            <color indexed="81"/>
            <rFont val="Tahoma"/>
            <family val="2"/>
          </rPr>
          <t xml:space="preserve">
</t>
        </r>
      </text>
    </comment>
    <comment ref="C174" authorId="10" shapeId="0" xr:uid="{B33703A0-D19A-4965-BD27-12BFBC10A332}">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Alta Integral -Programa Odontológico Integral:  Hombres Escasos Recursos</t>
        </r>
        <r>
          <rPr>
            <sz val="9"/>
            <color indexed="81"/>
            <rFont val="Tahoma"/>
            <family val="2"/>
          </rPr>
          <t xml:space="preserve">.
</t>
        </r>
      </text>
    </comment>
    <comment ref="C175" authorId="9" shapeId="0" xr:uid="{8C9B589E-9AC8-4F34-B47D-ED8DEA7DECC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Programa Hombre Escasos Recursos - Auditoría Clínica</t>
        </r>
      </text>
    </comment>
    <comment ref="C176" authorId="0" shapeId="0" xr:uid="{1597637F-D4F7-420C-AA3B-674D3FB616F9}">
      <text>
        <r>
          <rPr>
            <b/>
            <sz val="9"/>
            <color indexed="81"/>
            <rFont val="Tahoma"/>
            <family val="2"/>
          </rPr>
          <t xml:space="preserve">Este dato aparecerá  luego de que en la atención 
Registrada en el Modulo Box / Pacientes citados  o en Atención / Registro Atención Individual. 
Registre la actividad:
Endodoncia (Programa Odont. Integral Hom. Esc. Rec.)
</t>
        </r>
      </text>
    </comment>
    <comment ref="C177" authorId="9" shapeId="0" xr:uid="{57DBC401-C496-4030-BEDB-80DF01ACC24F}">
      <text>
        <r>
          <rPr>
            <sz val="9"/>
            <color indexed="81"/>
            <rFont val="Tahoma"/>
            <family val="2"/>
          </rPr>
          <t xml:space="preserve">
Este dato aparecerá  luego de que en la atención 
1.- Registrada en el Modulo Box / Pacientes citados 
 o en Atención / Registro Atención Individual. 
Registre la actividad
Registre la actividad:
</t>
        </r>
        <r>
          <rPr>
            <b/>
            <sz val="9"/>
            <color indexed="81"/>
            <rFont val="Tahoma"/>
            <family val="2"/>
          </rPr>
          <t xml:space="preserve">Programa Hombres Escasos Recursos -Reparación de protesis.
</t>
        </r>
        <r>
          <rPr>
            <sz val="9"/>
            <color indexed="81"/>
            <rFont val="Tahoma"/>
            <family val="2"/>
          </rPr>
          <t xml:space="preserve">
</t>
        </r>
      </text>
    </comment>
    <comment ref="C178" authorId="1" shapeId="0" xr:uid="{B9028092-86CE-471D-9C06-AA888FE18A4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Alta Personas con Dependencia Severa - Programa Odonto/Atencion en Domicilio.
o
Alta Cuidadores Personas con Dependencia Severa - Programa Odonto/Atencion en Domicilio.
Observación.
</t>
        </r>
        <r>
          <rPr>
            <sz val="9"/>
            <color indexed="81"/>
            <rFont val="Tahoma"/>
            <family val="2"/>
          </rPr>
          <t xml:space="preserve">Es la </t>
        </r>
        <r>
          <rPr>
            <b/>
            <sz val="9"/>
            <color indexed="81"/>
            <rFont val="Tahoma"/>
            <family val="2"/>
          </rPr>
          <t xml:space="preserve">suma de actividades </t>
        </r>
        <r>
          <rPr>
            <sz val="9"/>
            <color indexed="81"/>
            <rFont val="Tahoma"/>
            <family val="2"/>
          </rPr>
          <t xml:space="preserve">de la fila </t>
        </r>
        <r>
          <rPr>
            <b/>
            <sz val="9"/>
            <color indexed="81"/>
            <rFont val="Tahoma"/>
            <family val="2"/>
          </rPr>
          <t xml:space="preserve">ALTAS PERSONAS CON DEPENDENCIA SEVERA </t>
        </r>
        <r>
          <rPr>
            <sz val="9"/>
            <color indexed="81"/>
            <rFont val="Tahoma"/>
            <family val="2"/>
          </rPr>
          <t xml:space="preserve">y la fila </t>
        </r>
        <r>
          <rPr>
            <b/>
            <sz val="9"/>
            <color indexed="81"/>
            <rFont val="Tahoma"/>
            <family val="2"/>
          </rPr>
          <t>ALTAS CUIDADORES PERSONAS CON DEPENDENCIA</t>
        </r>
      </text>
    </comment>
    <comment ref="C179" authorId="6" shapeId="0" xr:uid="{A6B6A3AA-7EB6-4494-9E78-74BEB14B3757}">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Personas con Dependencia Severa - Programa Odonto/Atencion en Domicilio.
</t>
        </r>
      </text>
    </comment>
    <comment ref="C180" authorId="6" shapeId="0" xr:uid="{00F052A0-21F0-4DA2-826C-E6A909007C8E}">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Cuidadores Personas con Dependencia Severa - Programa Odonto/Atencion en Domicilio.
</t>
        </r>
      </text>
    </comment>
    <comment ref="C181" authorId="8" shapeId="0" xr:uid="{54D471E1-8810-44A3-A966-A792CB1E7D29}">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Tratamiento Endodoncia (Programa Resolutividad)
</t>
        </r>
        <r>
          <rPr>
            <sz val="9"/>
            <color indexed="81"/>
            <rFont val="Tahoma"/>
            <family val="2"/>
          </rPr>
          <t xml:space="preserve">
Se contabilizaran personas con esta actividad.
</t>
        </r>
      </text>
    </comment>
    <comment ref="C182" authorId="0" shapeId="0" xr:uid="{23783276-C320-4952-9F53-A8464F91F4B8}">
      <text>
        <r>
          <rPr>
            <b/>
            <sz val="9"/>
            <color indexed="81"/>
            <rFont val="Tahoma"/>
            <family val="2"/>
          </rPr>
          <t>Total de Tratamientos Endodoncia por odontologo General</t>
        </r>
        <r>
          <rPr>
            <sz val="9"/>
            <color indexed="81"/>
            <rFont val="Tahoma"/>
            <family val="2"/>
          </rPr>
          <t xml:space="preserve">
</t>
        </r>
      </text>
    </comment>
    <comment ref="C183" authorId="0" shapeId="0" xr:uid="{0B5EF297-3CE3-4460-8712-960CE1F12266}">
      <text>
        <r>
          <rPr>
            <b/>
            <sz val="9"/>
            <color indexed="81"/>
            <rFont val="Tahoma"/>
            <family val="2"/>
          </rPr>
          <t>Numero Total Tratamientos Endodoncia por Endodoncistas (</t>
        </r>
        <r>
          <rPr>
            <sz val="9"/>
            <color indexed="81"/>
            <rFont val="Tahoma"/>
            <family val="2"/>
          </rPr>
          <t>odontólogo debe tener selecionada su especialidad al crear su agenda)</t>
        </r>
      </text>
    </comment>
    <comment ref="C184" authorId="6" shapeId="0" xr:uid="{A88EDDEB-CBB4-4F7D-88D5-65F0EEE9662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Tratamiento Periodoncia - Estrategia resolucion de especialidad</t>
        </r>
        <r>
          <rPr>
            <sz val="9"/>
            <color indexed="81"/>
            <rFont val="Tahoma"/>
            <family val="2"/>
          </rPr>
          <t xml:space="preserve">
Se contabilizaran personas con este procedimiento.
</t>
        </r>
        <r>
          <rPr>
            <b/>
            <sz val="9"/>
            <color indexed="10"/>
            <rFont val="Tahoma"/>
            <family val="2"/>
          </rPr>
          <t xml:space="preserve">
</t>
        </r>
        <r>
          <rPr>
            <sz val="9"/>
            <color indexed="81"/>
            <rFont val="Tahoma"/>
            <family val="2"/>
          </rPr>
          <t xml:space="preserve">
</t>
        </r>
      </text>
    </comment>
    <comment ref="C185" authorId="0" shapeId="0" xr:uid="{0D668E65-0402-4896-88C4-189573E8EB26}">
      <text>
        <r>
          <rPr>
            <b/>
            <sz val="9"/>
            <color indexed="81"/>
            <rFont val="Tahoma"/>
            <family val="2"/>
          </rPr>
          <t xml:space="preserve">Numero Total Tratamientos Perioconcia por Por Periodoncista </t>
        </r>
        <r>
          <rPr>
            <sz val="9"/>
            <color indexed="81"/>
            <rFont val="Tahoma"/>
            <family val="2"/>
          </rPr>
          <t>(Odontólogo debe tener selecionada su especialidad al crear su agenda)</t>
        </r>
      </text>
    </comment>
    <comment ref="C186" authorId="8" shapeId="0" xr:uid="{E8310971-910B-427B-88EB-89A2F93452D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Prótesis Removibles (Programa Resolutividad)</t>
        </r>
        <r>
          <rPr>
            <sz val="9"/>
            <color indexed="81"/>
            <rFont val="Tahoma"/>
            <family val="2"/>
          </rPr>
          <t xml:space="preserve">
Se contabilizaran personas con esta actividad</t>
        </r>
      </text>
    </comment>
    <comment ref="C187" authorId="0" shapeId="0" xr:uid="{693EC299-7265-4F5D-AB6D-739501C31A1B}">
      <text>
        <r>
          <rPr>
            <b/>
            <sz val="9"/>
            <color indexed="81"/>
            <rFont val="Tahoma"/>
            <family val="2"/>
          </rPr>
          <t xml:space="preserve">Numero Total protesis Removible por Odontólogo General </t>
        </r>
      </text>
    </comment>
    <comment ref="C188" authorId="0" shapeId="0" xr:uid="{A9E4B7C5-E00D-483A-8A3A-8674D5426D56}">
      <text>
        <r>
          <rPr>
            <b/>
            <sz val="9"/>
            <color indexed="81"/>
            <rFont val="Tahoma"/>
            <family val="2"/>
          </rPr>
          <t xml:space="preserve">Numero Total Prótesis Removibles por Rehabilitador Oral </t>
        </r>
        <r>
          <rPr>
            <sz val="9"/>
            <color indexed="81"/>
            <rFont val="Tahoma"/>
            <family val="2"/>
          </rPr>
          <t>(Odontólogo debe tener selecionada su especialidad al crear su agenda)</t>
        </r>
      </text>
    </comment>
    <comment ref="B189" authorId="8" shapeId="0" xr:uid="{955B2A40-A3A4-47A9-9FE5-4A245A75224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Integral GES 60 Años</t>
        </r>
        <r>
          <rPr>
            <sz val="9"/>
            <color indexed="81"/>
            <rFont val="Tahoma"/>
            <family val="2"/>
          </rPr>
          <t xml:space="preserve">
A un paciente de 60 años.
</t>
        </r>
      </text>
    </comment>
    <comment ref="C190" authorId="8" shapeId="0" xr:uid="{5FE6DC2F-5E06-4F50-A138-CE5D15BCD71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personas con esta actividad, con 60 años de edad.</t>
        </r>
      </text>
    </comment>
    <comment ref="C191" authorId="8" shapeId="0" xr:uid="{C50B93AA-2AC4-414F-80F6-71B429C9C3A6}">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cantidad de actividades, que se hayan realizadon a pacientes  con 60 años de edad.</t>
        </r>
      </text>
    </comment>
    <comment ref="C192" authorId="8" shapeId="0" xr:uid="{5DB784B4-6563-405B-8E53-25AC410AE20F}">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 )</t>
        </r>
        <r>
          <rPr>
            <sz val="9"/>
            <color indexed="81"/>
            <rFont val="Tahoma"/>
            <family val="2"/>
          </rPr>
          <t xml:space="preserve">
Se contabilizarán personas con esta actividad, con 60 años de edad.</t>
        </r>
      </text>
    </comment>
    <comment ref="C193" authorId="8" shapeId="0" xr:uid="{477DCA8C-2B3F-467A-B179-85E2AFD4EF0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t>
        </r>
        <r>
          <rPr>
            <sz val="9"/>
            <color indexed="81"/>
            <rFont val="Tahoma"/>
            <family val="2"/>
          </rPr>
          <t xml:space="preserve">
Se contabilizarán cantidad de actividades, que se hayan realizadon a pacientes  con 60 años de edad.</t>
        </r>
      </text>
    </comment>
    <comment ref="C194" authorId="1" shapeId="0" xr:uid="{E7C2994E-F48F-4546-9220-DF6AADF1113A}">
      <text>
        <r>
          <rPr>
            <sz val="9"/>
            <color indexed="81"/>
            <rFont val="Tahoma"/>
            <family val="2"/>
          </rPr>
          <t xml:space="preserve">
Este dato aparecerá  luego de que en la atención registrada en Box  ó  en Atención / Registro Atención Individual. 
Registre la actividad:</t>
        </r>
        <r>
          <rPr>
            <b/>
            <sz val="9"/>
            <color indexed="81"/>
            <rFont val="Tahoma"/>
            <family val="2"/>
          </rPr>
          <t xml:space="preserve">
Programa odontológica integral - Altas Integrales estudiantes de enseñanza media – en centro de salud</t>
        </r>
        <r>
          <rPr>
            <sz val="9"/>
            <color indexed="81"/>
            <rFont val="Tahoma"/>
            <family val="2"/>
          </rPr>
          <t xml:space="preserve">
</t>
        </r>
      </text>
    </comment>
    <comment ref="C195" authorId="1" shapeId="0" xr:uid="{8B515998-BCE1-4160-B02F-590FD9FB1D91}">
      <text>
        <r>
          <rPr>
            <sz val="9"/>
            <color indexed="81"/>
            <rFont val="Tahoma"/>
            <family val="2"/>
          </rPr>
          <t xml:space="preserve">Este dato aparecerá  luego de que en la atención registrada en Box  ó  en Atención / Registro Atención Individual. 
Registre la actividad:
</t>
        </r>
        <r>
          <rPr>
            <b/>
            <sz val="9"/>
            <color indexed="81"/>
            <rFont val="Tahoma"/>
            <family val="2"/>
          </rPr>
          <t>Programa odontológica integral - Altas Integrales estudiantes de enseñanza media – en unidad dental móvil o portátil</t>
        </r>
        <r>
          <rPr>
            <sz val="9"/>
            <color indexed="81"/>
            <rFont val="Tahoma"/>
            <family val="2"/>
          </rPr>
          <t xml:space="preserve">
</t>
        </r>
      </text>
    </comment>
    <comment ref="C196" authorId="1" shapeId="0" xr:uid="{46EB3077-DA3C-4D7F-92DE-DB29774BE139}">
      <text>
        <r>
          <rPr>
            <sz val="9"/>
            <color indexed="81"/>
            <rFont val="Tahoma"/>
            <family val="2"/>
          </rPr>
          <t xml:space="preserve">
Este dato aparecerá  luego de que en la atención registrada en Box  ó  en Atención / Registro Atención Individual. 
Registre la actividad:
</t>
        </r>
        <r>
          <rPr>
            <b/>
            <sz val="9"/>
            <color indexed="81"/>
            <rFont val="Tahoma"/>
            <family val="2"/>
          </rPr>
          <t xml:space="preserve">
 Programa odontológica integral - Altas Integrales estudiantes de enseñanza media – en establecimiento educacional</t>
        </r>
      </text>
    </comment>
    <comment ref="C197" authorId="1" shapeId="0" xr:uid="{4C9EDC17-F86E-4C02-A51A-6971FCD0BF9F}">
      <text>
        <r>
          <rPr>
            <sz val="9"/>
            <color indexed="81"/>
            <rFont val="Tahoma"/>
            <family val="2"/>
          </rPr>
          <t xml:space="preserve">
Este dato aparecerá  luego de que en la atención 
1.- Registrada en el Modulo Box / Pacientes Citados  
Se debe agregar la actividad </t>
        </r>
        <r>
          <rPr>
            <b/>
            <sz val="9"/>
            <color indexed="81"/>
            <rFont val="Tahoma"/>
            <family val="2"/>
          </rPr>
          <t>Consulta Programa Mejoramiento del acceso - Morbilidad Adulto</t>
        </r>
        <r>
          <rPr>
            <sz val="9"/>
            <color indexed="81"/>
            <rFont val="Tahoma"/>
            <family val="2"/>
          </rPr>
          <t xml:space="preserve">
</t>
        </r>
        <r>
          <rPr>
            <b/>
            <sz val="9"/>
            <color indexed="81"/>
            <rFont val="Tahoma"/>
            <family val="2"/>
          </rPr>
          <t xml:space="preserve">Y Cumpla la condición de ser </t>
        </r>
        <r>
          <rPr>
            <sz val="9"/>
            <color indexed="81"/>
            <rFont val="Tahoma"/>
            <family val="2"/>
          </rPr>
          <t xml:space="preserve"> </t>
        </r>
        <r>
          <rPr>
            <b/>
            <sz val="9"/>
            <color indexed="81"/>
            <rFont val="Tahoma"/>
            <family val="2"/>
          </rPr>
          <t>&gt;20 años</t>
        </r>
        <r>
          <rPr>
            <sz val="9"/>
            <color indexed="81"/>
            <rFont val="Tahoma"/>
            <family val="2"/>
          </rPr>
          <t xml:space="preserve">
Se Contabilizaran los siguientes procedimientos realizados:
Educación Individual con Instrucción de Técnica de Cepillado
Consejería Breve en Tabaco
Aplicación de Sellante
Fluoración Tópica Barniz
Pulido Coronario
Destartraje Supragingival
Pulpotomía
Obturación Amalgama
Obturación Vidrio Ionómero
Destartraje Subgingival
Pulido Radicular
RX Intraoral Retroalveolar
RX Intraoral Bite Wing
RX Intraoral Oclusal
Obturación Directa (Obturación Amalgama)
Obturación Directa (Obturación Composite)
Obturación Directa (Obturación Vidrio Ionómero)
Rx Intraoral Bite Wing Izquierda
Rx Intraoral Bite Wing Derecha
Examen de salud Oral
Procedimiento Médico-Quirúrgico
Actividad Interceptiva de Anomalias Dento Maxilares (OPI)
Restauracion Estetica
Restauracion de Amalgamas
Exodoncia
Exodoncia por Caries
Tratamiento restaurador Atraumatico (ART)
Procedimiento Pulpar
Acceso Cavitario
Destartraje Supragingival y Pulido Coronario
Destartraje Subgingival y Pulido Radicular Por Sextante
</t>
        </r>
        <r>
          <rPr>
            <b/>
            <sz val="9"/>
            <color indexed="81"/>
            <rFont val="Tahoma"/>
            <family val="2"/>
          </rPr>
          <t>Además solo se deben conciderar los procedimiento en extención Horaria. Lunes a Jueves Despues de las 17:00 hrs,  Viernes despues de las 16:00 hrs y Sabado, Domingos y Festivos.</t>
        </r>
        <r>
          <rPr>
            <sz val="9"/>
            <color indexed="81"/>
            <rFont val="Tahoma"/>
            <family val="2"/>
          </rPr>
          <t xml:space="preserve">
</t>
        </r>
      </text>
    </comment>
    <comment ref="C198" authorId="1" shapeId="0" xr:uid="{477D7632-9993-47B2-A70B-FCFF083B14B8}">
      <text>
        <r>
          <rPr>
            <sz val="9"/>
            <color indexed="81"/>
            <rFont val="Tahoma"/>
            <family val="2"/>
          </rPr>
          <t xml:space="preserve">
Este dato aparecerá  luego de que en la atención 
1.- Registrada en el Modulo Box / Pacientes Citados.
Se contabilizara la actividad</t>
        </r>
        <r>
          <rPr>
            <b/>
            <sz val="9"/>
            <color indexed="81"/>
            <rFont val="Tahoma"/>
            <family val="2"/>
          </rPr>
          <t xml:space="preserve"> Consulta Programa Mejoramiento del acceso - Morbilidad Adulto </t>
        </r>
        <r>
          <rPr>
            <sz val="9"/>
            <color indexed="81"/>
            <rFont val="Tahoma"/>
            <family val="2"/>
          </rPr>
          <t xml:space="preserve">
</t>
        </r>
        <r>
          <rPr>
            <b/>
            <sz val="9"/>
            <color indexed="81"/>
            <rFont val="Tahoma"/>
            <family val="2"/>
          </rPr>
          <t xml:space="preserve">
Además solo se deben conciderar los procedimiento en extención Horaria. Lunes a Jueves Despues de las 17:00 hrs,  Viernes despues de las 16:00 hrs y Sabado, Domingos y Festivos.</t>
        </r>
        <r>
          <rPr>
            <sz val="9"/>
            <color indexed="81"/>
            <rFont val="Tahoma"/>
            <family val="2"/>
          </rPr>
          <t xml:space="preserve">
Y ademas </t>
        </r>
        <r>
          <rPr>
            <b/>
            <sz val="9"/>
            <color indexed="81"/>
            <rFont val="Tahoma"/>
            <family val="2"/>
          </rPr>
          <t>Cumpla la condición de ser &gt;20 años.</t>
        </r>
        <r>
          <rPr>
            <sz val="9"/>
            <color indexed="81"/>
            <rFont val="Tahoma"/>
            <family val="2"/>
          </rPr>
          <t xml:space="preserve">
</t>
        </r>
      </text>
    </comment>
    <comment ref="AC200" authorId="1" shapeId="0" xr:uid="{BFBCB833-0C5D-4C6A-AF04-7E3C0B5F5D03}">
      <text>
        <r>
          <rPr>
            <sz val="9"/>
            <color indexed="81"/>
            <rFont val="Tahoma"/>
            <family val="2"/>
          </rPr>
          <t xml:space="preserve">Contabilizará pacientes con Discapacidad registrada desde el Módulo Admisión o desde BOX.
</t>
        </r>
      </text>
    </comment>
    <comment ref="AE200" authorId="1" shapeId="0" xr:uid="{B791F275-5319-4297-AE5C-82B938189132}">
      <text>
        <r>
          <rPr>
            <sz val="9"/>
            <color indexed="81"/>
            <rFont val="Tahoma"/>
            <family val="2"/>
          </rPr>
          <t xml:space="preserve">Se contabilizara a los pacientes que tengan en  Antecedentes del usuario APS / Pestaña "Identificacion"  Item  Alertas Adm.  </t>
        </r>
        <r>
          <rPr>
            <b/>
            <sz val="9"/>
            <color indexed="81"/>
            <rFont val="Tahoma"/>
            <family val="2"/>
          </rPr>
          <t>"JUNJI"</t>
        </r>
        <r>
          <rPr>
            <sz val="9"/>
            <color indexed="81"/>
            <rFont val="Tahoma"/>
            <family val="2"/>
          </rPr>
          <t xml:space="preserve">
</t>
        </r>
      </text>
    </comment>
    <comment ref="AF200" authorId="1" shapeId="0" xr:uid="{3D0664C5-D456-4EEE-AA83-52F9946ABEFA}">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"INTEGRA"</t>
        </r>
        <r>
          <rPr>
            <sz val="9"/>
            <color indexed="81"/>
            <rFont val="Tahoma"/>
            <family val="2"/>
          </rPr>
          <t xml:space="preserve">
</t>
        </r>
      </text>
    </comment>
    <comment ref="AG200" authorId="1" shapeId="0" xr:uid="{DDBC9B79-A198-45C4-95A7-58A35110A96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"MINEDUC"</t>
        </r>
        <r>
          <rPr>
            <sz val="9"/>
            <color indexed="81"/>
            <rFont val="Tahoma"/>
            <family val="2"/>
          </rPr>
          <t xml:space="preserve">
</t>
        </r>
      </text>
    </comment>
    <comment ref="A203" authorId="1" shapeId="0" xr:uid="{E20DEEE4-F8A2-40BC-B65C-65FE77A812C1}">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Programa Sembrando Sonrisas - Exámen de Salud</t>
        </r>
        <r>
          <rPr>
            <sz val="9"/>
            <color indexed="81"/>
            <rFont val="Tahoma"/>
            <family val="2"/>
          </rPr>
          <t xml:space="preserve">
</t>
        </r>
      </text>
    </comment>
    <comment ref="A204" authorId="1" shapeId="0" xr:uid="{BBC82070-37C9-49A0-8776-8676C2F17588}">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Programa Sembrando Sonrisas - Exámen de Salud</t>
        </r>
        <r>
          <rPr>
            <sz val="9"/>
            <color indexed="81"/>
            <rFont val="Tahoma"/>
            <family val="2"/>
          </rPr>
          <t xml:space="preserve">
y
en CEO=0  en  esta Atención Grupal.
 (No presenten historia de caries)
</t>
        </r>
      </text>
    </comment>
    <comment ref="A205" authorId="1" shapeId="0" xr:uid="{05EF75F2-4A3A-4ACD-90E6-BB5D4C81759C}">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Set de Higiene Oral Entregados</t>
        </r>
        <r>
          <rPr>
            <sz val="9"/>
            <color indexed="81"/>
            <rFont val="Tahoma"/>
            <family val="2"/>
          </rPr>
          <t xml:space="preserve">
</t>
        </r>
      </text>
    </comment>
    <comment ref="A206" authorId="1" shapeId="0" xr:uid="{D5957B53-8678-4ECF-BB75-3CB95C68CD4C}">
      <text>
        <r>
          <rPr>
            <sz val="9"/>
            <color indexed="81"/>
            <rFont val="Tahoma"/>
            <family val="2"/>
          </rPr>
          <t xml:space="preserve">
Este dato aparecerá  luego de que en la atención registrada en Modulo Atención / Registro Atención Grupal
Registre la actividad:
</t>
        </r>
        <r>
          <rPr>
            <b/>
            <sz val="9"/>
            <color indexed="81"/>
            <rFont val="Tahoma"/>
            <family val="2"/>
          </rPr>
          <t>Programa Sembrando Sonrisas  - N. de Aplicaciones Flúor Barniz</t>
        </r>
      </text>
    </comment>
    <comment ref="A207" authorId="1" shapeId="0" xr:uid="{5FF5D8E1-08C9-40C5-972D-38AAA5190A8E}">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Educación Grupal en Establecimiento de Educación </t>
        </r>
        <r>
          <rPr>
            <sz val="9"/>
            <color indexed="81"/>
            <rFont val="Tahoma"/>
            <family val="2"/>
          </rPr>
          <t xml:space="preserve">
</t>
        </r>
      </text>
    </comment>
    <comment ref="A208" authorId="0" shapeId="0" xr:uid="{9F2AC6D6-4F04-4E3C-9DAA-70A83ECBC07F}">
      <text>
        <r>
          <rPr>
            <b/>
            <sz val="9"/>
            <color indexed="81"/>
            <rFont val="Tahoma"/>
            <family val="2"/>
          </rPr>
          <t xml:space="preserve">No Disponible
</t>
        </r>
      </text>
    </comment>
    <comment ref="A213" authorId="8" shapeId="0" xr:uid="{662F0C77-D594-4FBF-8B2F-9ED2857C6ABB}">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Atención Bajo Sedación Inhalatoria (Con óxido Nitroso)
</t>
        </r>
      </text>
    </comment>
    <comment ref="A214" authorId="1" shapeId="0" xr:uid="{28F11FEC-BA93-411F-9548-7543538AF547}">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Sedación endovenosa</t>
        </r>
        <r>
          <rPr>
            <sz val="9"/>
            <color indexed="81"/>
            <rFont val="Tahoma"/>
            <family val="2"/>
          </rPr>
          <t xml:space="preserve">
</t>
        </r>
      </text>
    </comment>
    <comment ref="A215" authorId="8" shapeId="0" xr:uid="{A968E930-3200-42BA-8847-F0301B4DDC33}">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Anestesia General
</t>
        </r>
      </text>
    </comment>
    <comment ref="A216" authorId="8" shapeId="0" xr:uid="{AF8580B8-8498-46C8-AC09-623B548D5962}">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Sedación Oral.
</t>
        </r>
      </text>
    </comment>
    <comment ref="AO218" authorId="1" shapeId="0" xr:uid="{E3DD138B-B2B6-4B3D-9F80-15FEFCD46F53}">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P218" authorId="1" shapeId="0" xr:uid="{0843308C-CF9D-430B-B512-80E2CAAE36D5}">
      <text>
        <r>
          <rPr>
            <sz val="9"/>
            <color indexed="81"/>
            <rFont val="Tahoma"/>
            <family val="2"/>
          </rPr>
          <t xml:space="preserve">Contabiliza Pacientes que tengan 60 años de edad.
</t>
        </r>
      </text>
    </comment>
    <comment ref="AQ218" authorId="6" shapeId="0" xr:uid="{D5EC113B-2947-4AB8-837E-0B9383FB6595}">
      <text>
        <r>
          <rPr>
            <sz val="9"/>
            <color indexed="81"/>
            <rFont val="Tahoma"/>
            <family val="2"/>
          </rPr>
          <t>Se contabilizara al  registra la Actividad</t>
        </r>
        <r>
          <rPr>
            <b/>
            <sz val="9"/>
            <color indexed="81"/>
            <rFont val="Tahoma"/>
            <family val="2"/>
          </rPr>
          <t xml:space="preserve"> 
Consulta nueva</t>
        </r>
        <r>
          <rPr>
            <sz val="9"/>
            <color indexed="81"/>
            <rFont val="Tahoma"/>
            <family val="2"/>
          </rPr>
          <t xml:space="preserve"> según cada especialidad, 
Además, la actividad:   
</t>
        </r>
        <r>
          <rPr>
            <b/>
            <sz val="9"/>
            <color indexed="81"/>
            <rFont val="Tahoma"/>
            <family val="2"/>
          </rPr>
          <t xml:space="preserve">Consulta Pertinente: Según Protocolo de Referencia
y/o 
Consulta Pertinente: Según condición clinica.
</t>
        </r>
      </text>
    </comment>
    <comment ref="AS218" authorId="9" shapeId="0" xr:uid="{2C60E004-3990-4A66-8EBE-A4BF51BA327A}">
      <text>
        <r>
          <rPr>
            <sz val="9"/>
            <color indexed="81"/>
            <rFont val="Tahoma"/>
            <family val="2"/>
          </rPr>
          <t xml:space="preserve">
Contabilizarán las Inasistencias (NSP) registradas por odontologos que en su especialidad, contengan : 
</t>
        </r>
        <r>
          <rPr>
            <b/>
            <sz val="9"/>
            <color indexed="81"/>
            <rFont val="Tahoma"/>
            <family val="2"/>
          </rPr>
          <t>Cirugía Bucal
Cirugía y Traumatología Maxilofacial
Endodoncia
Odontopedriatría
Operatoria
Ortodoncia y ortopedia dento maxilofacial
Periodoncia
Rehabilitación: Prótesis Fija
Rehabilitación: Prótesis Removible
Implantologia Buco Maxilofacial
Patologia Oral
Transtornos Temporomandibulares y dolor orofacial
Sólo se contarán las consultas nuevas</t>
        </r>
      </text>
    </comment>
    <comment ref="AT218" authorId="0" shapeId="0" xr:uid="{0CC02D79-788B-43E8-8462-CB614EEBCA61}">
      <text>
        <r>
          <rPr>
            <b/>
            <sz val="9"/>
            <color indexed="81"/>
            <rFont val="Tahoma"/>
            <family val="2"/>
          </rPr>
          <t xml:space="preserve">
Contabilizará pacientes que se les ingrese la Actividad de gestión Compra de Servicios</t>
        </r>
        <r>
          <rPr>
            <sz val="9"/>
            <color indexed="81"/>
            <rFont val="Tahoma"/>
            <family val="2"/>
          </rPr>
          <t xml:space="preserve">
</t>
        </r>
      </text>
    </comment>
    <comment ref="AU218" authorId="0" shapeId="0" xr:uid="{DBD1F701-4828-4220-94A8-F783EB2A9D7B}">
      <text>
        <r>
          <rPr>
            <b/>
            <sz val="9"/>
            <color indexed="81"/>
            <rFont val="Tahoma"/>
            <family val="2"/>
          </rPr>
          <t>Este dato aparecerá  luego de que en la atención 
 Registrada en el Modulo Box / Pacientes citados o en Atención / Registro Atención Individual.  
Registre la actividad: Operatoria
Ref Deis:
Operatoria: Corresponde a la atención en que el/la profesional odontólogo/a realiza un conjunto de actividades o procedimientos odontológicos básicos que tienen por objetivo devolver funcionalidad a la cavidad bucal.</t>
        </r>
      </text>
    </comment>
    <comment ref="AV218" authorId="1" shapeId="0" xr:uid="{3D6E16CC-F372-403F-ADF5-D54FDD250EC6}">
      <text>
        <r>
          <rPr>
            <sz val="9"/>
            <color indexed="81"/>
            <rFont val="Tahoma"/>
            <family val="2"/>
          </rPr>
          <t xml:space="preserve">Contabilizará pacientes con Discapacidad registrada desde el Módulo Admisión o desde BOX.
</t>
        </r>
      </text>
    </comment>
    <comment ref="AW218" authorId="0" shapeId="0" xr:uid="{C60F6546-1E34-4241-B967-520A5F9CF78F}">
      <text>
        <r>
          <rPr>
            <b/>
            <sz val="9"/>
            <color indexed="81"/>
            <rFont val="Tahoma"/>
            <family val="2"/>
          </rPr>
          <t>Se contabilizara a los pacientes que tengan en  Antecedentes del usuario APS /en Módulo Admisión  Pestaña "Identificacion"  Item  Alertas Adm.  "Usuario Oncológico" o En Módulo Box -Pacientes Citados en Alertas Administrativas.</t>
        </r>
      </text>
    </comment>
    <comment ref="AX218" authorId="4" shapeId="0" xr:uid="{D3730957-C2CD-4CD5-AF64-A6E25F6262C6}">
      <text>
        <r>
          <rPr>
            <sz val="9"/>
            <color indexed="81"/>
            <rFont val="Tahoma"/>
            <family val="2"/>
          </rPr>
          <t xml:space="preserve">Se contabilizara a los pacientes que tengan en  Antecedentes del usuario APS /en Admisión  Pestaña "Identificacion"  Item  Alertas Adm.  </t>
        </r>
        <r>
          <rPr>
            <b/>
            <sz val="9"/>
            <color indexed="81"/>
            <rFont val="Tahoma"/>
            <family val="2"/>
          </rPr>
          <t>"MIGRANTE" o En Módulo Box -Pacientes Citados en Alertas Administrativas.</t>
        </r>
        <r>
          <rPr>
            <sz val="9"/>
            <color indexed="81"/>
            <rFont val="Tahoma"/>
            <family val="2"/>
          </rPr>
          <t xml:space="preserve">
</t>
        </r>
      </text>
    </comment>
    <comment ref="B221" authorId="10" shapeId="0" xr:uid="{C19D0CA7-A08D-4915-B8AC-6CF8622E6A5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de Urgencia - Establecimiento de nivel secundario</t>
        </r>
        <r>
          <rPr>
            <sz val="9"/>
            <color indexed="81"/>
            <rFont val="Tahoma"/>
            <family val="2"/>
          </rPr>
          <t xml:space="preserve">
</t>
        </r>
      </text>
    </comment>
    <comment ref="B222" authorId="0" shapeId="0" xr:uid="{D274697C-8353-4333-AA9F-38FE239163E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Urgencia No Ges
</t>
        </r>
      </text>
    </comment>
    <comment ref="B223" authorId="6" shapeId="0" xr:uid="{C28E4B69-DCCB-4A93-929A-8C34F424A064}">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t>
        </r>
        <r>
          <rPr>
            <b/>
            <sz val="9"/>
            <color indexed="8"/>
            <rFont val="Tahoma"/>
            <family val="2"/>
          </rPr>
          <t>Cirugía Bucal Consulta Nueva</t>
        </r>
        <r>
          <rPr>
            <sz val="9"/>
            <color indexed="81"/>
            <rFont val="Tahoma"/>
            <family val="2"/>
          </rPr>
          <t xml:space="preserve">
</t>
        </r>
      </text>
    </comment>
    <comment ref="B224" authorId="6" shapeId="0" xr:uid="{B0758550-05E2-4A33-A1D8-CDF609A5F47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Bucal Control</t>
        </r>
      </text>
    </comment>
    <comment ref="B225" authorId="6" shapeId="0" xr:uid="{C8BB1C12-FAB0-4DE0-9867-1C8601F9B9C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Ingreso a tratamiento Cirugía Bucal</t>
        </r>
      </text>
    </comment>
    <comment ref="B226" authorId="6" shapeId="0" xr:uid="{C963FFCB-3676-4B07-A9BF-E36964EEE27E}">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Altas de tratamiento Cirugía Bucal
</t>
        </r>
      </text>
    </comment>
    <comment ref="B227" authorId="0" shapeId="0" xr:uid="{C84B821E-597A-469F-9E06-031642FC843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CIRUGÍA BUCAL</t>
        </r>
        <r>
          <rPr>
            <sz val="9"/>
            <color indexed="81"/>
            <rFont val="Tahoma"/>
            <family val="2"/>
          </rPr>
          <t xml:space="preserve">
</t>
        </r>
      </text>
    </comment>
    <comment ref="B228" authorId="6" shapeId="0" xr:uid="{5479D145-F9C2-481D-B927-6972815361D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Bucal</t>
        </r>
        <r>
          <rPr>
            <sz val="9"/>
            <color indexed="81"/>
            <rFont val="Tahoma"/>
            <family val="2"/>
          </rPr>
          <t xml:space="preserve">
</t>
        </r>
        <r>
          <rPr>
            <sz val="9"/>
            <color indexed="81"/>
            <rFont val="Tahoma"/>
            <family val="2"/>
          </rPr>
          <t xml:space="preserve">
</t>
        </r>
      </text>
    </comment>
    <comment ref="B229" authorId="6" shapeId="0" xr:uid="{7E69E5D6-83F2-4CE1-B1AE-55DAF0B9EEE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Cirugía y Traumatología Maxilofacial Consulta Nueva</t>
        </r>
        <r>
          <rPr>
            <sz val="9"/>
            <color indexed="81"/>
            <rFont val="Tahoma"/>
            <family val="2"/>
          </rPr>
          <t xml:space="preserve">
</t>
        </r>
      </text>
    </comment>
    <comment ref="B230" authorId="6" shapeId="0" xr:uid="{513CCE41-4CE9-4AB3-9511-9D20245B2AD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y Traumatología Maxilofacial Control</t>
        </r>
      </text>
    </comment>
    <comment ref="B231" authorId="8" shapeId="0" xr:uid="{43C7DD6F-9019-4B13-991B-AA41EC2E990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Ingreso a tratamiento Cirugía y Traumatología Máxilo Facial
</t>
        </r>
      </text>
    </comment>
    <comment ref="B232" authorId="8" shapeId="0" xr:uid="{3159F987-292B-4256-9C02-456BA06E7EF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Cirugía y Traumatología Máxilo Facial</t>
        </r>
        <r>
          <rPr>
            <sz val="9"/>
            <color indexed="81"/>
            <rFont val="Tahoma"/>
            <family val="2"/>
          </rPr>
          <t xml:space="preserve">
</t>
        </r>
      </text>
    </comment>
    <comment ref="B233" authorId="0" shapeId="0" xr:uid="{6103453E-16BB-4BD6-8499-6E6868ACEDD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CONTROL DE ESPECIALIDAD POST ALTA -CIRUGÍA Y TRAUMATOLOGÍA MAXILOFACIAL
</t>
        </r>
        <r>
          <rPr>
            <sz val="9"/>
            <color indexed="81"/>
            <rFont val="Tahoma"/>
            <family val="2"/>
          </rPr>
          <t xml:space="preserve">
</t>
        </r>
      </text>
    </comment>
    <comment ref="B234" authorId="6" shapeId="0" xr:uid="{A6DBE0F8-4CB1-488D-B1EC-8B6542FC6F0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y Traumatología Maxilofacial</t>
        </r>
        <r>
          <rPr>
            <sz val="9"/>
            <color indexed="81"/>
            <rFont val="Tahoma"/>
            <family val="2"/>
          </rPr>
          <t xml:space="preserve">
</t>
        </r>
        <r>
          <rPr>
            <sz val="9"/>
            <color indexed="81"/>
            <rFont val="Tahoma"/>
            <family val="2"/>
          </rPr>
          <t xml:space="preserve">
</t>
        </r>
      </text>
    </comment>
    <comment ref="B235" authorId="6" shapeId="0" xr:uid="{3287DB1B-C0EF-44FE-B005-7DE6F4961FB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Endodoncia Consulta Nueva</t>
        </r>
        <r>
          <rPr>
            <sz val="9"/>
            <color indexed="81"/>
            <rFont val="Tahoma"/>
            <family val="2"/>
          </rPr>
          <t xml:space="preserve">
</t>
        </r>
      </text>
    </comment>
    <comment ref="B236" authorId="6" shapeId="0" xr:uid="{80758BA4-6255-4CB1-B63E-CC34ECB54BB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Endodoncia Control</t>
        </r>
      </text>
    </comment>
    <comment ref="B237" authorId="8" shapeId="0" xr:uid="{8049B793-5F7B-4937-97ED-33DAF1B1B7E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Endodoncia</t>
        </r>
      </text>
    </comment>
    <comment ref="B238" authorId="8" shapeId="0" xr:uid="{F84FBA99-FADE-469A-B151-BFDBFC4441A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Endodoncia</t>
        </r>
      </text>
    </comment>
    <comment ref="B239" authorId="0" shapeId="0" xr:uid="{EC545C86-AFB7-42CC-809A-94A753F8B2A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ENDODONCIA</t>
        </r>
      </text>
    </comment>
    <comment ref="B240" authorId="6" shapeId="0" xr:uid="{613BF9EB-D70F-4976-A0EF-BAE3FCD6A2F1}">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Endodoncia</t>
        </r>
        <r>
          <rPr>
            <sz val="9"/>
            <color indexed="81"/>
            <rFont val="Tahoma"/>
            <family val="2"/>
          </rPr>
          <t xml:space="preserve">
</t>
        </r>
        <r>
          <rPr>
            <sz val="9"/>
            <color indexed="81"/>
            <rFont val="Tahoma"/>
            <family val="2"/>
          </rPr>
          <t xml:space="preserve">
</t>
        </r>
      </text>
    </comment>
    <comment ref="B241" authorId="6" shapeId="0" xr:uid="{4FC7DCF4-D967-4E4D-9F2A-71F23B4DD31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Odontopediatría Consulta Nueva</t>
        </r>
        <r>
          <rPr>
            <sz val="9"/>
            <color indexed="81"/>
            <rFont val="Tahoma"/>
            <family val="2"/>
          </rPr>
          <t xml:space="preserve">
</t>
        </r>
      </text>
    </comment>
    <comment ref="B242" authorId="6" shapeId="0" xr:uid="{642A2C86-6E32-4738-94C7-8539EFA7019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43" authorId="8" shapeId="0" xr:uid="{96C35538-3AB0-4A5A-AA2A-2401FEADBE8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Odontopediatría</t>
        </r>
      </text>
    </comment>
    <comment ref="B244" authorId="8" shapeId="0" xr:uid="{A9C2CD45-4E81-4B77-B161-E3637486C71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Odontopediatría</t>
        </r>
      </text>
    </comment>
    <comment ref="B245" authorId="0" shapeId="0" xr:uid="{BCD37A7D-E5BF-4203-9974-514933E8F48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ODONTOPEDIATRÍA</t>
        </r>
      </text>
    </comment>
    <comment ref="B246" authorId="6" shapeId="0" xr:uid="{BB751983-85E5-4BA3-9726-24B6F645203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Odontopediatría</t>
        </r>
        <r>
          <rPr>
            <sz val="9"/>
            <color indexed="81"/>
            <rFont val="Tahoma"/>
            <family val="2"/>
          </rPr>
          <t xml:space="preserve">
</t>
        </r>
        <r>
          <rPr>
            <sz val="9"/>
            <color indexed="81"/>
            <rFont val="Tahoma"/>
            <family val="2"/>
          </rPr>
          <t xml:space="preserve">
</t>
        </r>
      </text>
    </comment>
    <comment ref="B247" authorId="8" shapeId="0" xr:uid="{311DD164-90D2-4BD4-8BCB-FD6E5F5C01C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Ortodoncia y Ortopedia Dento Maxilofacial: Aparatologia fija - Consulta nueva</t>
        </r>
        <r>
          <rPr>
            <sz val="9"/>
            <color indexed="81"/>
            <rFont val="Tahoma"/>
            <family val="2"/>
          </rPr>
          <t xml:space="preserve">
</t>
        </r>
        <r>
          <rPr>
            <b/>
            <sz val="9"/>
            <color indexed="10"/>
            <rFont val="Tahoma"/>
            <family val="2"/>
          </rPr>
          <t xml:space="preserve">
</t>
        </r>
        <r>
          <rPr>
            <sz val="9"/>
            <color indexed="81"/>
            <rFont val="Tahoma"/>
            <family val="2"/>
          </rPr>
          <t xml:space="preserve">
</t>
        </r>
      </text>
    </comment>
    <comment ref="B248" authorId="8" shapeId="0" xr:uid="{9B9F6EA5-1B2B-45CC-B053-7C4BB33377B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fija - Control
</t>
        </r>
      </text>
    </comment>
    <comment ref="B249" authorId="8" shapeId="0" xr:uid="{92EF2F21-F2A6-4672-AA95-B5C85DD5DC0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text>
    </comment>
    <comment ref="B250" authorId="8" shapeId="0" xr:uid="{2D7AF43E-E9C2-41F9-81D1-01F3750A1AA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r>
          <rPr>
            <b/>
            <sz val="9"/>
            <color indexed="10"/>
            <rFont val="Tahoma"/>
            <family val="2"/>
          </rPr>
          <t xml:space="preserve">
</t>
        </r>
      </text>
    </comment>
    <comment ref="B251" authorId="0" shapeId="0" xr:uid="{2FC24DC1-B521-425A-960A-D73A90415D1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FIJA</t>
        </r>
      </text>
    </comment>
    <comment ref="B252" authorId="6" shapeId="0" xr:uid="{525EB022-7BCD-4EA9-857B-C548740E7FF6}">
      <text>
        <r>
          <rPr>
            <sz val="9"/>
            <color indexed="81"/>
            <rFont val="Tahoma"/>
            <family val="2"/>
          </rPr>
          <t xml:space="preserve">Soledad Paredes Bascuñan: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Ortodoncia y Ortopedia dento Maxilofacial: Aparatologia Fija - Alta Administrativa
</t>
        </r>
      </text>
    </comment>
    <comment ref="B253" authorId="6" shapeId="0" xr:uid="{8403E489-02FA-4C95-B15B-65092906127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Consulta nueva
</t>
        </r>
      </text>
    </comment>
    <comment ref="B254" authorId="6" shapeId="0" xr:uid="{3A69D3CD-BA3E-49AC-AEF8-F96BCBEFA77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Control
</t>
        </r>
        <r>
          <rPr>
            <sz val="9"/>
            <color indexed="81"/>
            <rFont val="Tahoma"/>
            <family val="2"/>
          </rPr>
          <t xml:space="preserve">
</t>
        </r>
      </text>
    </comment>
    <comment ref="B255" authorId="6" shapeId="0" xr:uid="{369204EC-4FF2-4F65-A782-162E733BD23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Removible - Ingreso a Tratamiento
</t>
        </r>
      </text>
    </comment>
    <comment ref="B256" authorId="6" shapeId="0" xr:uid="{85DB79EE-A0D4-41EE-9839-3BE903B8103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Ortodoncia y Ortopedia Dentomaxilofacial: Aparatologia Removible - Alta de Tratamiento
</t>
        </r>
        <r>
          <rPr>
            <sz val="9"/>
            <color indexed="81"/>
            <rFont val="Tahoma"/>
            <family val="2"/>
          </rPr>
          <t xml:space="preserve">
</t>
        </r>
      </text>
    </comment>
    <comment ref="B257" authorId="0" shapeId="0" xr:uid="{13B9B692-964C-4FD2-9185-3C3246F574A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REMOVIBLE</t>
        </r>
        <r>
          <rPr>
            <sz val="9"/>
            <color indexed="81"/>
            <rFont val="Tahoma"/>
            <family val="2"/>
          </rPr>
          <t xml:space="preserve">
</t>
        </r>
      </text>
    </comment>
    <comment ref="B258" authorId="6" shapeId="0" xr:uid="{FED72BC0-36D8-420A-A90F-4F7B52ADEDC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Alta Administrativa
</t>
        </r>
      </text>
    </comment>
    <comment ref="B259" authorId="6" shapeId="0" xr:uid="{799BA340-72CC-43CB-A44F-CABD8DB595B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Periodoncia Consulta Nueva</t>
        </r>
        <r>
          <rPr>
            <sz val="9"/>
            <color indexed="81"/>
            <rFont val="Tahoma"/>
            <family val="2"/>
          </rPr>
          <t xml:space="preserve">
</t>
        </r>
      </text>
    </comment>
    <comment ref="B260" authorId="6" shapeId="0" xr:uid="{C1824CC7-DAE7-4C3B-8E8E-12464B15E13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61" authorId="8" shapeId="0" xr:uid="{68470112-7C9E-45C8-B7D4-9183A126590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Periodoncia</t>
        </r>
      </text>
    </comment>
    <comment ref="B262" authorId="8" shapeId="0" xr:uid="{B34222DC-5617-446B-9350-489ED2337F5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Periodoncia</t>
        </r>
      </text>
    </comment>
    <comment ref="B263" authorId="0" shapeId="0" xr:uid="{821BCD9D-7B0D-4C25-9805-4E246F81A65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PERIODONCIA</t>
        </r>
      </text>
    </comment>
    <comment ref="B264" authorId="6" shapeId="0" xr:uid="{1A6D9865-86EF-4277-8215-74DEF1FEFDE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Periodoncia Altas administrativa</t>
        </r>
      </text>
    </comment>
    <comment ref="B265" authorId="8" shapeId="0" xr:uid="{3DB12A22-6E38-4517-B8CD-E292E1CCD9E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Consulta nueva
</t>
        </r>
      </text>
    </comment>
    <comment ref="B266" authorId="8" shapeId="0" xr:uid="{9D384E0E-F073-4893-8D86-1E069A6B110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Control
</t>
        </r>
      </text>
    </comment>
    <comment ref="B267" authorId="8" shapeId="0" xr:uid="{42182DF1-91A1-4249-8BFB-59A315ED38E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Fija</t>
        </r>
      </text>
    </comment>
    <comment ref="B268" authorId="8" shapeId="0" xr:uid="{AA483EA4-5D62-4C4B-86F8-4FAE8B9BB6F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Fija</t>
        </r>
      </text>
    </comment>
    <comment ref="B269" authorId="0" shapeId="0" xr:uid="{95025FC6-6BB9-4985-9EB5-1EEF3DFC801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FIJA</t>
        </r>
      </text>
    </comment>
    <comment ref="B270" authorId="6" shapeId="0" xr:uid="{E1B16BBF-631D-484E-8731-469ACC50E51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Protesis Fija - Alta administrativa 
</t>
        </r>
        <r>
          <rPr>
            <sz val="9"/>
            <color indexed="81"/>
            <rFont val="Tahoma"/>
            <family val="2"/>
          </rPr>
          <t xml:space="preserve">
</t>
        </r>
      </text>
    </comment>
    <comment ref="B271" authorId="8" shapeId="0" xr:uid="{1C9ED18E-0603-408E-B9D1-84EFB656248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Consulta Nueva
</t>
        </r>
      </text>
    </comment>
    <comment ref="B272" authorId="8" shapeId="0" xr:uid="{CCB45E48-9242-4336-8298-0B69D22E5C8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Control.
</t>
        </r>
      </text>
    </comment>
    <comment ref="B273" authorId="8" shapeId="0" xr:uid="{15F5D951-73F7-4505-A298-F298CAF388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Removible</t>
        </r>
      </text>
    </comment>
    <comment ref="B274" authorId="8" shapeId="0" xr:uid="{C43D785D-14C5-44F1-8DC5-6E79354176C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Removible</t>
        </r>
      </text>
    </comment>
    <comment ref="B275" authorId="0" shapeId="0" xr:uid="{11EA5C02-F54C-4116-B9E7-0EC891BEFC8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REMOVIBLE</t>
        </r>
      </text>
    </comment>
    <comment ref="B276" authorId="6" shapeId="0" xr:uid="{57189CD2-B127-4195-A84C-0FCEFD2D56C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Alta administrativa
</t>
        </r>
        <r>
          <rPr>
            <sz val="9"/>
            <color indexed="81"/>
            <rFont val="Tahoma"/>
            <family val="2"/>
          </rPr>
          <t xml:space="preserve">
</t>
        </r>
      </text>
    </comment>
    <comment ref="B277" authorId="6" shapeId="0" xr:uid="{81FBF5A8-6112-4684-A3B6-16C6CBB61BD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Consulta Nueva
</t>
        </r>
      </text>
    </comment>
    <comment ref="B278" authorId="6" shapeId="0" xr:uid="{1ECDBF6D-9EA6-4494-8394-C317E38D1B8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Control
</t>
        </r>
      </text>
    </comment>
    <comment ref="B279" authorId="6" shapeId="0" xr:uid="{C9578D74-5ECD-4BCC-9DF6-8C59F7EAA71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Ingreso a Tratamiento
</t>
        </r>
      </text>
    </comment>
    <comment ref="B280" authorId="6" shapeId="0" xr:uid="{4D3635C2-6974-4988-94A5-9FD340E8E378}">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de Tratamiento
</t>
        </r>
      </text>
    </comment>
    <comment ref="B281" authorId="0" shapeId="0" xr:uid="{1316F6B4-CA70-4A5C-AAF4-E90AB14F471C}">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CONTROL DE ESPECIALIDAD POST ALTA - REHABILITACIÓN: PRÓTESIS IMPLANTOASISTIDA</t>
        </r>
      </text>
    </comment>
    <comment ref="B282" authorId="6" shapeId="0" xr:uid="{5426E8D6-E298-4F52-A289-3A5B9E4BB034}">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Administrativa
</t>
        </r>
      </text>
    </comment>
    <comment ref="B283" authorId="8" shapeId="0" xr:uid="{23C43D5D-1E05-43F2-B60A-79EA28D3C25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Consulta Nueva
</t>
        </r>
      </text>
    </comment>
    <comment ref="B284" authorId="8" shapeId="0" xr:uid="{4C8EA14C-AB6B-4983-8343-C66592F6527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Control
</t>
        </r>
      </text>
    </comment>
    <comment ref="B285" authorId="8" shapeId="0" xr:uid="{689375E9-8827-41FB-A589-0D555A942BA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Implantología Buco Maxilofacial</t>
        </r>
      </text>
    </comment>
    <comment ref="B286" authorId="8" shapeId="0" xr:uid="{132EDBD3-B50B-4DB9-80B3-5FE8C2721D8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Implantología Buco Maxilofacial</t>
        </r>
      </text>
    </comment>
    <comment ref="B287" authorId="0" shapeId="0" xr:uid="{804C97F1-C47C-43F8-AE47-C253446D8741}">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IMPLANTOLOGÍA BUCO MAXILOFACIAL</t>
        </r>
      </text>
    </comment>
    <comment ref="B288" authorId="6" shapeId="0" xr:uid="{5923E348-D79C-4331-8634-2106C0AC138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Implantologia Buco Maxilofacial - Alta administrativa
</t>
        </r>
        <r>
          <rPr>
            <sz val="9"/>
            <color indexed="81"/>
            <rFont val="Tahoma"/>
            <family val="2"/>
          </rPr>
          <t xml:space="preserve">
</t>
        </r>
      </text>
    </comment>
    <comment ref="B289" authorId="8" shapeId="0" xr:uid="{34ECA39F-A4A9-4C34-9CB6-3D120CC2015F}">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 Consulta Nueva
</t>
        </r>
      </text>
    </comment>
    <comment ref="B290" authorId="8" shapeId="0" xr:uid="{3BEDEC1A-8AD0-4857-873A-216C4DF382D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Control
</t>
        </r>
      </text>
    </comment>
    <comment ref="B291" authorId="8" shapeId="0" xr:uid="{59406C73-B8F6-4C13-81CA-CC2AC3E04AB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Patología Oral</t>
        </r>
        <r>
          <rPr>
            <sz val="9"/>
            <color indexed="81"/>
            <rFont val="Tahoma"/>
            <family val="2"/>
          </rPr>
          <t xml:space="preserve">
</t>
        </r>
      </text>
    </comment>
    <comment ref="B292" authorId="8" shapeId="0" xr:uid="{37270A57-DF5E-4A05-95A8-82D02016842F}">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Patología Oral</t>
        </r>
      </text>
    </comment>
    <comment ref="B293" authorId="0" shapeId="0" xr:uid="{A314DF6D-7D34-4037-A985-1EB3C9865BD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PATOLOGÍA ORAL</t>
        </r>
      </text>
    </comment>
    <comment ref="B294" authorId="6" shapeId="0" xr:uid="{7DCA1A92-641A-424A-B390-A9D588D074A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Patologia Oral - Alta administrativa</t>
        </r>
        <r>
          <rPr>
            <sz val="9"/>
            <color indexed="81"/>
            <rFont val="Tahoma"/>
            <family val="2"/>
          </rPr>
          <t xml:space="preserve">
</t>
        </r>
        <r>
          <rPr>
            <sz val="9"/>
            <color indexed="81"/>
            <rFont val="Tahoma"/>
            <family val="2"/>
          </rPr>
          <t xml:space="preserve">
</t>
        </r>
      </text>
    </comment>
    <comment ref="B295" authorId="8" shapeId="0" xr:uid="{D4EDDCFE-BC3A-4759-8745-3D637D00A17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 Consulta Nueva
</t>
        </r>
      </text>
    </comment>
    <comment ref="B296" authorId="8" shapeId="0" xr:uid="{4A6EADC5-2213-4169-9E55-66936E164AE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Control.
</t>
        </r>
      </text>
    </comment>
    <comment ref="B297" authorId="8" shapeId="0" xr:uid="{4A794D96-0F7A-4910-AFB5-36C8EC24E0C6}">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Trastornos Temporomandibulares y Dolor Orofacial</t>
        </r>
      </text>
    </comment>
    <comment ref="B298" authorId="8" shapeId="0" xr:uid="{9544005F-3173-4C39-8D3A-1D2783B2547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Trastornos Temporno mandibulares y Dolor Orofacial</t>
        </r>
      </text>
    </comment>
    <comment ref="B299" authorId="0" shapeId="0" xr:uid="{15E07472-24DD-4893-AABA-3EC564574AF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TRASTORNOS TEMPOROMANDIBULARES Y DOLOR OROFACIAL</t>
        </r>
      </text>
    </comment>
    <comment ref="B300" authorId="6" shapeId="0" xr:uid="{102E7C82-2D09-40B1-A0A6-7168841966C1}">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Trastornos Temporomandibulares y Dolor Orofacial - Alta administrativa</t>
        </r>
        <r>
          <rPr>
            <sz val="9"/>
            <color indexed="81"/>
            <rFont val="Tahoma"/>
            <family val="2"/>
          </rPr>
          <t xml:space="preserve">
</t>
        </r>
        <r>
          <rPr>
            <sz val="9"/>
            <color indexed="81"/>
            <rFont val="Tahoma"/>
            <family val="2"/>
          </rPr>
          <t xml:space="preserve">
</t>
        </r>
      </text>
    </comment>
    <comment ref="B301" authorId="9" shapeId="0" xr:uid="{2F7187A1-4C55-436D-B3C3-7DFA07D0E1B3}">
      <text>
        <r>
          <rPr>
            <sz val="9"/>
            <color indexed="81"/>
            <rFont val="Tahoma"/>
            <family val="2"/>
          </rPr>
          <t>Total de las</t>
        </r>
        <r>
          <rPr>
            <b/>
            <u/>
            <sz val="9"/>
            <color indexed="81"/>
            <rFont val="Tahoma"/>
            <family val="2"/>
          </rPr>
          <t xml:space="preserve"> Consultas Nuevas </t>
        </r>
        <r>
          <rPr>
            <sz val="9"/>
            <color indexed="81"/>
            <rFont val="Tahoma"/>
            <family val="2"/>
          </rPr>
          <t>de esta sección.</t>
        </r>
      </text>
    </comment>
    <comment ref="B302" authorId="9" shapeId="0" xr:uid="{DD83C9D6-13E7-4CCF-A732-F2EC38A84077}">
      <text>
        <r>
          <rPr>
            <sz val="9"/>
            <color indexed="81"/>
            <rFont val="Tahoma"/>
            <family val="2"/>
          </rPr>
          <t>Total de los</t>
        </r>
        <r>
          <rPr>
            <u/>
            <sz val="9"/>
            <color indexed="81"/>
            <rFont val="Tahoma"/>
            <family val="2"/>
          </rPr>
          <t xml:space="preserve"> </t>
        </r>
        <r>
          <rPr>
            <b/>
            <u/>
            <sz val="9"/>
            <color indexed="81"/>
            <rFont val="Tahoma"/>
            <family val="2"/>
          </rPr>
          <t xml:space="preserve">Controles </t>
        </r>
        <r>
          <rPr>
            <sz val="9"/>
            <color indexed="81"/>
            <rFont val="Tahoma"/>
            <family val="2"/>
          </rPr>
          <t>de esta sección.</t>
        </r>
      </text>
    </comment>
    <comment ref="B303" authorId="9" shapeId="0" xr:uid="{519E84D6-F475-47E1-BFB4-95CE8219C445}">
      <text>
        <r>
          <rPr>
            <sz val="9"/>
            <color indexed="81"/>
            <rFont val="Tahoma"/>
            <family val="2"/>
          </rPr>
          <t xml:space="preserve">Total de </t>
        </r>
        <r>
          <rPr>
            <u/>
            <sz val="9"/>
            <color indexed="81"/>
            <rFont val="Tahoma"/>
            <family val="2"/>
          </rPr>
          <t xml:space="preserve"> </t>
        </r>
        <r>
          <rPr>
            <b/>
            <u/>
            <sz val="9"/>
            <color indexed="81"/>
            <rFont val="Tahoma"/>
            <family val="2"/>
          </rPr>
          <t>Ingreso a tratamiento</t>
        </r>
        <r>
          <rPr>
            <sz val="9"/>
            <color indexed="81"/>
            <rFont val="Tahoma"/>
            <family val="2"/>
          </rPr>
          <t xml:space="preserve">  de esta sección.</t>
        </r>
      </text>
    </comment>
    <comment ref="B304" authorId="9" shapeId="0" xr:uid="{33FCC200-717C-4711-8058-9F64E98DB1F4}">
      <text>
        <r>
          <rPr>
            <sz val="9"/>
            <color indexed="81"/>
            <rFont val="Tahoma"/>
            <family val="2"/>
          </rPr>
          <t xml:space="preserve">Total de </t>
        </r>
        <r>
          <rPr>
            <b/>
            <u/>
            <sz val="9"/>
            <color indexed="81"/>
            <rFont val="Tahoma"/>
            <family val="2"/>
          </rPr>
          <t xml:space="preserve">Altas de Tratamiento </t>
        </r>
        <r>
          <rPr>
            <sz val="9"/>
            <color indexed="81"/>
            <rFont val="Tahoma"/>
            <family val="2"/>
          </rPr>
          <t>de esta sección.</t>
        </r>
      </text>
    </comment>
    <comment ref="B305" authorId="0" shapeId="0" xr:uid="{BB0B7365-F8F5-44A1-BEC5-E05DE14BB1D4}">
      <text>
        <r>
          <rPr>
            <b/>
            <sz val="9"/>
            <color indexed="81"/>
            <rFont val="Tahoma"/>
            <family val="2"/>
          </rPr>
          <t>Total de Controles de Especialidad Post Alta</t>
        </r>
      </text>
    </comment>
    <comment ref="B306" authorId="6" shapeId="0" xr:uid="{E1464C85-F2FF-459B-9C09-EA308477B87C}">
      <text>
        <r>
          <rPr>
            <sz val="9"/>
            <color indexed="81"/>
            <rFont val="Tahoma"/>
            <family val="2"/>
          </rPr>
          <t xml:space="preserve">
Total de </t>
        </r>
        <r>
          <rPr>
            <b/>
            <u/>
            <sz val="9"/>
            <color indexed="81"/>
            <rFont val="Tahoma"/>
            <family val="2"/>
          </rPr>
          <t xml:space="preserve">Altas Administrativas </t>
        </r>
        <r>
          <rPr>
            <sz val="9"/>
            <color indexed="81"/>
            <rFont val="Tahoma"/>
            <family val="2"/>
          </rPr>
          <t xml:space="preserve">de esta sección.
</t>
        </r>
      </text>
    </comment>
    <comment ref="AQ308" authorId="1" shapeId="0" xr:uid="{F0934935-6935-4936-918F-786BA7856921}">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R308" authorId="1" shapeId="0" xr:uid="{EFACD24E-04D4-43CC-A461-86A870A062E1}">
      <text>
        <r>
          <rPr>
            <sz val="9"/>
            <color indexed="81"/>
            <rFont val="Tahoma"/>
            <family val="2"/>
          </rPr>
          <t xml:space="preserve">Contabiliza Pacientes que tengan 60 años de edad.
</t>
        </r>
      </text>
    </comment>
    <comment ref="A311" authorId="8" shapeId="0" xr:uid="{74E1859A-BFFB-47D5-9B67-98C5953CA14C}">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Aplicación de Sellante
</t>
        </r>
      </text>
    </comment>
    <comment ref="A312" authorId="8" shapeId="0" xr:uid="{FAC524FD-4A7A-43BA-950F-C482F15CA9D9}">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Pulido Coronario 
O
Destartraje Supragingival
</t>
        </r>
      </text>
    </comment>
    <comment ref="A313" authorId="8" shapeId="0" xr:uid="{6C66BDCA-4D9F-43C5-A140-F55F9D415A8F}">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Fluoruración Tópica Gel
O
Fluoruración Tópica Barniz
</t>
        </r>
      </text>
    </comment>
    <comment ref="A314" authorId="8" shapeId="0" xr:uid="{37B3C787-A252-45D0-8CED-6FEB18552B2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text>
    </comment>
    <comment ref="A315" authorId="8" shapeId="0" xr:uid="{647CBF5A-0F27-4BF1-B79D-3A3CDB935DE3}">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RX Intraoral Retroalveolar
o
RX Intraoral Bite Wing
o
Rx Intraoral Bite Wing Izquierda
o
Rx Intraoral Bite Wing Derecha
</t>
        </r>
      </text>
    </comment>
    <comment ref="D317" authorId="6" shapeId="0" xr:uid="{C0F799D1-BBE2-41D3-9B8E-6681A1DDC890}">
      <text>
        <r>
          <rPr>
            <sz val="9"/>
            <color indexed="81"/>
            <rFont val="Tahoma"/>
            <family val="2"/>
          </rPr>
          <t xml:space="preserve">
Este dato aparecerá  luego de que en la atención 
1.- Registrada en el Modulo Box / Pacientes citados 
Registre la actividad correspondiente a cada especialidad odontológica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revisado por el Equipo
</t>
        </r>
      </text>
    </comment>
    <comment ref="E317" authorId="6" shapeId="0" xr:uid="{746C3F4A-C59D-4E8C-AAEB-5B74DEC7BB4D}">
      <text>
        <r>
          <rPr>
            <sz val="9"/>
            <color indexed="81"/>
            <rFont val="Tahoma"/>
            <family val="2"/>
          </rPr>
          <t xml:space="preserve">
Este dato aparecerá  luego de que en la atención 
1.- Registrada en el Modulo Box / Pacientes citados 
Registre la actividad correspondiente a cada especialidad odontologica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Atendido
</t>
        </r>
      </text>
    </comment>
    <comment ref="C318" authorId="6" shapeId="0" xr:uid="{91A82823-C0F1-473E-A509-FB2D9578F4F6}">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Endodoncia
</t>
        </r>
      </text>
    </comment>
    <comment ref="C319" authorId="6" shapeId="0" xr:uid="{D7A057E0-1CDB-4A3F-A080-7AFC9DF30D54}">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Imagenología oral y Maxilofacial</t>
        </r>
      </text>
    </comment>
    <comment ref="C320" authorId="6" shapeId="0" xr:uid="{05BA6C34-D1D2-4EC3-9A0C-65560E61D767}">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Ortodoncia</t>
        </r>
      </text>
    </comment>
    <comment ref="C321" authorId="6" shapeId="0" xr:uid="{FF39D169-2811-4F7C-B05A-D9D43FA75676}">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Odontopedría</t>
        </r>
      </text>
    </comment>
    <comment ref="C322" authorId="6" shapeId="0" xr:uid="{2BD11EA2-2665-4B06-9FDD-039EC3C47FAA}">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Periodoncia</t>
        </r>
      </text>
    </comment>
    <comment ref="C323" authorId="6" shapeId="0" xr:uid="{0369E400-A5A1-420B-98BF-0100F212CA93}">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Rehabilitación Oral</t>
        </r>
      </text>
    </comment>
    <comment ref="C324" authorId="6" shapeId="0" xr:uid="{9B17234D-4364-4927-8804-E668B59DB8B4}">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Cirugía y Tramatología Maxilofacial</t>
        </r>
      </text>
    </comment>
    <comment ref="C325" authorId="6" shapeId="0" xr:uid="{756EA3ED-A407-4B14-A658-13954EF493ED}">
      <text>
        <r>
          <rPr>
            <sz val="9"/>
            <color indexed="81"/>
            <rFont val="Tahoma"/>
            <family val="2"/>
          </rPr>
          <t xml:space="preserve">
Este dato aparecerá  luego de que en la atención 
1.- Registrada en el Modulo Box / Pacientes citados 
Registre la actividad
</t>
        </r>
        <r>
          <rPr>
            <b/>
            <sz val="9"/>
            <color indexed="81"/>
            <rFont val="Tahoma"/>
            <family val="2"/>
          </rPr>
          <t>Consultoría especialidad Trastornos Temporomandibulares y dolor orofacial</t>
        </r>
        <r>
          <rPr>
            <sz val="9"/>
            <color indexed="81"/>
            <rFont val="Tahoma"/>
            <family val="2"/>
          </rPr>
          <t xml:space="preserve">
</t>
        </r>
      </text>
    </comment>
    <comment ref="C326" authorId="6" shapeId="0" xr:uid="{9142B37C-E21D-41A2-848C-9A1053A2A50C}">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Patología Oral</t>
        </r>
      </text>
    </comment>
    <comment ref="C327" authorId="6" shapeId="0" xr:uid="{F4F32072-4DA4-4D16-9695-388B3C66C776}">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Implantología Buco Maxilofacial</t>
        </r>
      </text>
    </comment>
  </commentList>
</comments>
</file>

<file path=xl/sharedStrings.xml><?xml version="1.0" encoding="utf-8"?>
<sst xmlns="http://schemas.openxmlformats.org/spreadsheetml/2006/main" count="16373" uniqueCount="4129">
  <si>
    <t>SERVICIO DE SALUD</t>
  </si>
  <si>
    <t>TIPO DE CONTROL</t>
  </si>
  <si>
    <t>PROFESIONAL</t>
  </si>
  <si>
    <t xml:space="preserve">TOTAL      </t>
  </si>
  <si>
    <t>POR EDAD</t>
  </si>
  <si>
    <t>SEXO</t>
  </si>
  <si>
    <t>Espacios Amigables/ Adolescentes</t>
  </si>
  <si>
    <t>Niños, Niñas, Adolescentes y Jóvenes  SENAME</t>
  </si>
  <si>
    <t>Niños, Niñas, Adolescentes y Jóvenes Mejor Niñez</t>
  </si>
  <si>
    <t>Pueblos Originarios</t>
  </si>
  <si>
    <t>Migrantes</t>
  </si>
  <si>
    <t>15 a 19 años</t>
  </si>
  <si>
    <t>20 - 24 años</t>
  </si>
  <si>
    <t>25 - 29 años</t>
  </si>
  <si>
    <t>30 - 34 años</t>
  </si>
  <si>
    <t>35 - 39 años</t>
  </si>
  <si>
    <t>40 - 44 años</t>
  </si>
  <si>
    <t>45 - 49 años</t>
  </si>
  <si>
    <t>50 - 54 años</t>
  </si>
  <si>
    <t>55 - 59 años</t>
  </si>
  <si>
    <t>60 - 64 años</t>
  </si>
  <si>
    <t>65 - 69 años</t>
  </si>
  <si>
    <t>70 - 74 años</t>
  </si>
  <si>
    <t>75 - 79 años</t>
  </si>
  <si>
    <t>80 y más años</t>
  </si>
  <si>
    <t>HOMBRES</t>
  </si>
  <si>
    <t>MUJERES</t>
  </si>
  <si>
    <t>MÉDICO/A</t>
  </si>
  <si>
    <t>MATRONA/ÓN</t>
  </si>
  <si>
    <t>MATRONA /ÓN</t>
  </si>
  <si>
    <t>TOTAL</t>
  </si>
  <si>
    <t xml:space="preserve">POR EDAD </t>
  </si>
  <si>
    <t>Ambos Sexos</t>
  </si>
  <si>
    <t>Hombres</t>
  </si>
  <si>
    <t>Mujeres</t>
  </si>
  <si>
    <t>Menor de 1 mes</t>
  </si>
  <si>
    <t>1 mes</t>
  </si>
  <si>
    <t>2 meses</t>
  </si>
  <si>
    <t>3 meses</t>
  </si>
  <si>
    <t>4 meses</t>
  </si>
  <si>
    <t xml:space="preserve"> 5 meses</t>
  </si>
  <si>
    <t>6 meses</t>
  </si>
  <si>
    <t>12 a 17 meses</t>
  </si>
  <si>
    <t>15 - 19</t>
  </si>
  <si>
    <t>20 - 24</t>
  </si>
  <si>
    <t>25 - 29</t>
  </si>
  <si>
    <t>30 - 34</t>
  </si>
  <si>
    <t>35 - 39</t>
  </si>
  <si>
    <t>40 - 44</t>
  </si>
  <si>
    <t>45 - 49</t>
  </si>
  <si>
    <t>50 - 54</t>
  </si>
  <si>
    <t>55 - 59</t>
  </si>
  <si>
    <t>60 - 64</t>
  </si>
  <si>
    <t>65 - 69</t>
  </si>
  <si>
    <t>70 - 74</t>
  </si>
  <si>
    <t>75 - 79</t>
  </si>
  <si>
    <t>80 y mas</t>
  </si>
  <si>
    <t>menor 1 año</t>
  </si>
  <si>
    <t>ENFERMERA/O</t>
  </si>
  <si>
    <t>TÉCNICO EN ENFERMERÍA</t>
  </si>
  <si>
    <t>NUTRICIONISTA</t>
  </si>
  <si>
    <t xml:space="preserve">TÉCNICO EN ENFERMERÍA </t>
  </si>
  <si>
    <t>10 A 14 AÑOS</t>
  </si>
  <si>
    <t>15 A 19 AÑOS</t>
  </si>
  <si>
    <t xml:space="preserve">TOTAL </t>
  </si>
  <si>
    <t>15 - 19 años</t>
  </si>
  <si>
    <t>SEGUIMIENTO A DISTANCIA CON RIESGO LEVE (G1)</t>
  </si>
  <si>
    <t>SEGUIMIENTO A DISTANCIA CON RIESGO MODEADO (G2)</t>
  </si>
  <si>
    <t>SEGUIMIENTO A DISTANCIA CON RIESGO ALTO (G3)</t>
  </si>
  <si>
    <t>COMUNA</t>
  </si>
  <si>
    <t>ESTABLECIMIENTO / ESTRATEGIA</t>
  </si>
  <si>
    <t>MES</t>
  </si>
  <si>
    <t>AÑO</t>
  </si>
  <si>
    <t>REM-A02.   EXAMEN DE MEDICINA PREVENTIVA EN MAYORES DE 15 AÑOS</t>
  </si>
  <si>
    <t>SECCIÓN A: EMP REALIZADO POR PROFESIONAL</t>
  </si>
  <si>
    <t>Pueblo Originario</t>
  </si>
  <si>
    <t>Migrante</t>
  </si>
  <si>
    <t>MÉDICO</t>
  </si>
  <si>
    <t>ENFERMERA /O</t>
  </si>
  <si>
    <t xml:space="preserve">NUTRICIONISTA </t>
  </si>
  <si>
    <t>OTRO PROFESIONAL (capacitados en EMP Y EMPAM)</t>
  </si>
  <si>
    <t>SECCIÓN B: EMP SEGÚN RESULTADO DEL ESTADO NUTRICIONAL</t>
  </si>
  <si>
    <t>ESTADO 
NUTRICIONAL</t>
  </si>
  <si>
    <t>15 a 19</t>
  </si>
  <si>
    <t>20 a 24</t>
  </si>
  <si>
    <t>25 a 29</t>
  </si>
  <si>
    <t>30 a 34</t>
  </si>
  <si>
    <t>35 a 39</t>
  </si>
  <si>
    <t>40 a 44</t>
  </si>
  <si>
    <t>45 a 49</t>
  </si>
  <si>
    <t>50 a 54</t>
  </si>
  <si>
    <t>55 a 59</t>
  </si>
  <si>
    <t>60 a 64</t>
  </si>
  <si>
    <t>65 a 69</t>
  </si>
  <si>
    <t>70 a 74</t>
  </si>
  <si>
    <t>75 a 79</t>
  </si>
  <si>
    <t>80 y más</t>
  </si>
  <si>
    <t>NORMAL</t>
  </si>
  <si>
    <t>BAJO PESO</t>
  </si>
  <si>
    <t>SOBREPESO</t>
  </si>
  <si>
    <t>OBESOS</t>
  </si>
  <si>
    <t>SECCIÓN C: RESULTADOS DE EMP SEGÚN ESTADO DE SALUD</t>
  </si>
  <si>
    <t>ESTADO 
DE SALUD</t>
  </si>
  <si>
    <t>TABAQUISMO</t>
  </si>
  <si>
    <t>PRESIÓN ARTERIAL ELEVADA (= &gt;140/90 mmHg)</t>
  </si>
  <si>
    <t>SECCIÓN D: RESULTADOS DE EMP SEGÚN ESTADO DE SALUD (EXÁMENES DE LABORATORIO)</t>
  </si>
  <si>
    <t>20 a 24 años</t>
  </si>
  <si>
    <t>GLICEMIA ALTERADA (= &gt; a 100 mg/dl)</t>
  </si>
  <si>
    <t>COLESTEROL ELEVADO (= &gt; 200 mg/dl)</t>
  </si>
  <si>
    <t xml:space="preserve">REM-A03.   APLICACIÓN Y RESULTADOS DE ESCALAS DE EVALUACIÓN </t>
  </si>
  <si>
    <t>SECCION A: APLICACIÓN DE INSTRUMENTO Y RESULTADO EN EL NIÑO (A)</t>
  </si>
  <si>
    <t>SECCIÓN A1: APLICACIÓN Y RESULTADOS DE PAUTA BREVE</t>
  </si>
  <si>
    <t>EVALUACIONES POR EDAD DEL NIÑO</t>
  </si>
  <si>
    <t xml:space="preserve">TOTAL  </t>
  </si>
  <si>
    <t>GRUPO DE EDAD</t>
  </si>
  <si>
    <t xml:space="preserve"> 7 - 11 meses</t>
  </si>
  <si>
    <t>12 - 17 meses</t>
  </si>
  <si>
    <t>18 - 24 meses</t>
  </si>
  <si>
    <t>APLICACIÓN PAUTA BREVE</t>
  </si>
  <si>
    <t xml:space="preserve">         </t>
  </si>
  <si>
    <t>RESULTADOS</t>
  </si>
  <si>
    <t>ALTERADO</t>
  </si>
  <si>
    <t>SECCIÓN A2: RESULTADOS DE LA APLICACIÓN DE ESCALA DE EVALUACIÓN DEL DESARROLLO PSICOMOTOR</t>
  </si>
  <si>
    <t>ACTIVIDAD</t>
  </si>
  <si>
    <t>RESULTADO</t>
  </si>
  <si>
    <t xml:space="preserve">TOTAL    </t>
  </si>
  <si>
    <t>Menor 7 meses</t>
  </si>
  <si>
    <t>7 - 11 meses</t>
  </si>
  <si>
    <t>18 - 23 meses</t>
  </si>
  <si>
    <t>24 - 47 meses</t>
  </si>
  <si>
    <t>48 - 59 meses</t>
  </si>
  <si>
    <t>APLICACIÓN TEST DE DESARROLLO PSICOMOTOR</t>
  </si>
  <si>
    <t>PRIMERA EVALUACIÓN</t>
  </si>
  <si>
    <t>NORMAL CON REZAGO</t>
  </si>
  <si>
    <t>RIESGO</t>
  </si>
  <si>
    <t>RETRASO</t>
  </si>
  <si>
    <t>REEVALUACIÓN</t>
  </si>
  <si>
    <t>NORMAL (desde normal con rezago)</t>
  </si>
  <si>
    <t>NORMAL (desde riesgo)</t>
  </si>
  <si>
    <t>NORMAL (desde retraso)</t>
  </si>
  <si>
    <t>NORMAL CON REZAGO (desde riesgo)</t>
  </si>
  <si>
    <t>NORMAL CON REZAGO (desde retraso)</t>
  </si>
  <si>
    <t>RIESGO (desde retraso)</t>
  </si>
  <si>
    <t>NORMAL CON REZAGO (desde normal con rezago)</t>
  </si>
  <si>
    <t>RIESGO (desde riesgo)</t>
  </si>
  <si>
    <t>RIESGO (desde normal con rezago)</t>
  </si>
  <si>
    <t>RETRASO (desde retraso)</t>
  </si>
  <si>
    <t>RETRASO (desde riesgo)</t>
  </si>
  <si>
    <t>RETRASO (desde normal con rezago)</t>
  </si>
  <si>
    <t>DERIVADOS A ESPECIALIDAD</t>
  </si>
  <si>
    <t>TRASLADO DE ESTABLECIMIENTO</t>
  </si>
  <si>
    <t>SECCIÓN A3: NIÑOS Y NIÑAS CON REZAGO, DÉFICIT U OTRA VULNERABILIDAD DERIVADOS A ALGUNA MODALIDAD DE ESTIMULACIÓN EN LA PRIMERA EVALUACIÓN</t>
  </si>
  <si>
    <t>NIÑO / A</t>
  </si>
  <si>
    <t>OTRA VULNERABILIDAD</t>
  </si>
  <si>
    <t>SECCIÓN A.4: RESULTADOS DE LA APLICACIÓN DE PROTOCOLO NEUROSENSORIAL</t>
  </si>
  <si>
    <t>APLICACIÓN DE PROTOCOLO NEUROSENSORIAL (1-2 MESES)</t>
  </si>
  <si>
    <t>ANORMAL</t>
  </si>
  <si>
    <t>MUY ANORMAL</t>
  </si>
  <si>
    <t>SECCIÓN A.5:  LACTANCIA EN  NIÑOS Y NIÑAS CONTROLADOS</t>
  </si>
  <si>
    <t>TIPO DE ALIMENTACIÓN</t>
  </si>
  <si>
    <t>SEGÚN CONTROL PROGRAMÁTICO</t>
  </si>
  <si>
    <t>Diada</t>
  </si>
  <si>
    <t>Del 1° mes</t>
  </si>
  <si>
    <t>Del 3° mes</t>
  </si>
  <si>
    <t>Del 6° mes</t>
  </si>
  <si>
    <t>Del 12° mes</t>
  </si>
  <si>
    <t>Del 24° mes</t>
  </si>
  <si>
    <t>LACTANCIA MATERNA EXCLUSIVA</t>
  </si>
  <si>
    <t>LACTANCIA MATERNA / FORMULA LÁCTEA</t>
  </si>
  <si>
    <t>FORMULA LÁCTEA</t>
  </si>
  <si>
    <t xml:space="preserve">LACTANCIA MATERNA MAS ALIMENTACIÓN COMPLEMENTARIA </t>
  </si>
  <si>
    <t>LACTANCIA MATERNA/ FÓRMULA LÁCTEA/ ALIMENTACIÓN COMPLEMENTARIA</t>
  </si>
  <si>
    <t>FORMULA LÁCTEA ALIMENTACIÓN COMPLEMENTARIA</t>
  </si>
  <si>
    <t>NÚMERO DE NIÑOS Y NIÑAS CONTROLADOS</t>
  </si>
  <si>
    <t>SECCIÓN A.6:  RESULTADOS RADIOGRAFÍA DE PELVIS (CADERA)</t>
  </si>
  <si>
    <t>3 MESES</t>
  </si>
  <si>
    <t>4 MESES</t>
  </si>
  <si>
    <t>INMADURA</t>
  </si>
  <si>
    <t>SECCION B: EVALUACIÓN, APLICACIÓN Y RESULTADOS DE ESCALAS EN  LA MUJER</t>
  </si>
  <si>
    <t>SECCIÓN B.1: EVALUACIÓN DEL ESTADO NUTRICIONAL A MUJERES CONTROLADAS AL OCTAVO MES POST PARTO</t>
  </si>
  <si>
    <t>ESTADO NUTRICIONAL</t>
  </si>
  <si>
    <t>OBESA</t>
  </si>
  <si>
    <t>SECCIÓN B.2: APLICACIÓN DE ESCALA SEGÚN EVALUACION DE RIESGO PSICOSOCIAL ABREVIADA A GESTANTES</t>
  </si>
  <si>
    <t>TIPO</t>
  </si>
  <si>
    <t>TOTAL DE APLICACIONES</t>
  </si>
  <si>
    <t>DERIVADAS A EQUIPO DE CABECERA</t>
  </si>
  <si>
    <t>VIOLENCIA INTRAFAMILIAR</t>
  </si>
  <si>
    <t>EVALUACIÓN AL INGRESO</t>
  </si>
  <si>
    <t>EVALUACIÓN AL TERCER TRIMESTRE</t>
  </si>
  <si>
    <t>SECCIÓN B.3: APLICACIÓN DE ESCALA DE EDIMBURGO A GESTANTES Y MUJERES POST PARTO</t>
  </si>
  <si>
    <t>CONCEPTO</t>
  </si>
  <si>
    <r>
      <t xml:space="preserve">RESULTADOS  
</t>
    </r>
    <r>
      <rPr>
        <b/>
        <sz val="7"/>
        <rFont val="Verdana"/>
        <family val="2"/>
      </rPr>
      <t>10 O MÁS</t>
    </r>
    <r>
      <rPr>
        <sz val="7"/>
        <rFont val="Verdana"/>
        <family val="2"/>
      </rPr>
      <t xml:space="preserve"> </t>
    </r>
    <r>
      <rPr>
        <b/>
        <sz val="7"/>
        <rFont val="Verdana"/>
        <family val="2"/>
      </rPr>
      <t xml:space="preserve">PTOS </t>
    </r>
    <r>
      <rPr>
        <sz val="7"/>
        <rFont val="Verdana"/>
        <family val="2"/>
      </rPr>
      <t>O RESULTADO DISTINTO DE 0 EN PREG 10 . (PUERPERAS)</t>
    </r>
  </si>
  <si>
    <t>RESULTADOS  
13 O MÁS PTOS O RESULTADO DISTINTO DE 0 EN PREG 10. (GESTANTES)</t>
  </si>
  <si>
    <t>TOTAL DE CASOS ALTERADOS DERIVADOS A SALUD MENTAL</t>
  </si>
  <si>
    <t>EVALUACIÓN A GESTANTES</t>
  </si>
  <si>
    <t>PRIMERA EVALUACIÓN (2º control prenatal)</t>
  </si>
  <si>
    <t>REEVALUACIÓN (con puntaje elevado en la primera evaluación)</t>
  </si>
  <si>
    <t>EVALUACIÓN A MUJERES POST PARTO O SÍNTOMAS DE DEPRESIÓN</t>
  </si>
  <si>
    <t>A los 2 meses</t>
  </si>
  <si>
    <t>A los 6 meses</t>
  </si>
  <si>
    <t>SECCIÓN C: RESULTADOS DE LA EVALUACIÓN DEL ESTADO NUTRICIONAL DEL ADOLESCENTE CON CONTROL SALUD INTEGRAL</t>
  </si>
  <si>
    <t>10 A 14</t>
  </si>
  <si>
    <t>15 A 19</t>
  </si>
  <si>
    <t>SOBRE PESO</t>
  </si>
  <si>
    <t xml:space="preserve">OBESOS SEVEROS </t>
  </si>
  <si>
    <t>SECCIÓN D: OTRAS EVALUACIONES, APLICACIONES Y RESULTADOS DE ESCALAS EN TODAS LAS EDADES</t>
  </si>
  <si>
    <t>SECCIÓN D.1: APLICACIÓN DE TAMIZAJE PARA EVALUAR EL NIVEL DE RIESGO DE CONSUMO DE  ALCOHOL, TABACO Y OTRAS DROGAS</t>
  </si>
  <si>
    <t>COMPONENTE</t>
  </si>
  <si>
    <t xml:space="preserve">TOTAL              </t>
  </si>
  <si>
    <t>10-14 años</t>
  </si>
  <si>
    <t>15-19 años</t>
  </si>
  <si>
    <t>20-24 años</t>
  </si>
  <si>
    <t>25-44 años</t>
  </si>
  <si>
    <t>45-64 años</t>
  </si>
  <si>
    <t>65-69 años</t>
  </si>
  <si>
    <t>70-79 años</t>
  </si>
  <si>
    <t>Nº DE AUDIT (EMP/EMPAM)</t>
  </si>
  <si>
    <t>Nº DE AUDIT APLICADO</t>
  </si>
  <si>
    <t>Nº DE ASSIST (EMP/EMPAM)</t>
  </si>
  <si>
    <t>N° DE ASSIST APLICADO</t>
  </si>
  <si>
    <t xml:space="preserve">N° DE CRAFFT EN CONTROL DE SALUD INTEGRAL DEL ADOLESCENTE </t>
  </si>
  <si>
    <t>N° DE CRAFFT APLICADO</t>
  </si>
  <si>
    <t>RESULTADOS DE EVALUACIÓN</t>
  </si>
  <si>
    <t xml:space="preserve">BAJO RIESGO </t>
  </si>
  <si>
    <t>CONSUMO RIESGOSO / INTERMEDIO</t>
  </si>
  <si>
    <t xml:space="preserve">POSIBLE CONSUMO PERJUDICIAL O DEPENDENCIA </t>
  </si>
  <si>
    <t>SECCIÓN D.2: RESULTADOS DE LA APLICACIÓN DE INSTRUMENTO DE VALORACIÓN DE DESEMPEÑO EN COMUNIDAD (IVADEC-CIF)</t>
  </si>
  <si>
    <t>6 -11 meses</t>
  </si>
  <si>
    <t>12 - 23 meses</t>
  </si>
  <si>
    <t>2 - 4 años</t>
  </si>
  <si>
    <t>5 - 9 años</t>
  </si>
  <si>
    <t>10 a 14 años</t>
  </si>
  <si>
    <t>25 a 64 años</t>
  </si>
  <si>
    <t>65 a 69 años</t>
  </si>
  <si>
    <t>70 a 79 años</t>
  </si>
  <si>
    <t>ORIGEN FÍSICO</t>
  </si>
  <si>
    <t>SIN DISCAPACIDAD</t>
  </si>
  <si>
    <t>DISCAPACIDAD LEVE</t>
  </si>
  <si>
    <t>DISCAPACIDAD MODERADA</t>
  </si>
  <si>
    <t>DISCAPACIDAD SEVERA</t>
  </si>
  <si>
    <t>DISCAPACIDAD PROFUNDA</t>
  </si>
  <si>
    <t>ORIGEN SENSORIAL VISUAL</t>
  </si>
  <si>
    <t>ORIGEN SENSORIAL AUDITIVO</t>
  </si>
  <si>
    <t>ORIGEN MENTAL PSÍQUICO</t>
  </si>
  <si>
    <t>ORIGEN MENTAL INTELECTUAL</t>
  </si>
  <si>
    <t>ORIGEN MÚLTIPLE</t>
  </si>
  <si>
    <t>TOTAL DE EVALUACIONES</t>
  </si>
  <si>
    <t>EVALUACIÓN INGRESO</t>
  </si>
  <si>
    <t>EVALUACIÓN EGRESO</t>
  </si>
  <si>
    <t>SECCION D.3: APLICACIÓN Y RESULTADO DE PAUTA DE EVALUACIÓN Y SALUD MENTAL</t>
  </si>
  <si>
    <t>0 a 4 años</t>
  </si>
  <si>
    <t>5 a 9 años</t>
  </si>
  <si>
    <t>25 a 29 años</t>
  </si>
  <si>
    <t>30 a 34 años</t>
  </si>
  <si>
    <t>35 a 39 años</t>
  </si>
  <si>
    <t>40 a 44 años</t>
  </si>
  <si>
    <t>45 a 49 años</t>
  </si>
  <si>
    <t>50 a 54 años</t>
  </si>
  <si>
    <t>55 a 59 años</t>
  </si>
  <si>
    <t>60 a 64 años</t>
  </si>
  <si>
    <t>70 a 74 años</t>
  </si>
  <si>
    <t>75 a 79 años</t>
  </si>
  <si>
    <t>EVALUACION AL INGRESO</t>
  </si>
  <si>
    <t>BAJO</t>
  </si>
  <si>
    <t>MEDIO</t>
  </si>
  <si>
    <t>ALTO</t>
  </si>
  <si>
    <t>EVALUACION AL EGRESO</t>
  </si>
  <si>
    <t>SECCION D.4: RESULTADO DE APLICACIÓN DE CONDICIÓN DE FUNCIONALIDAD AL EGRESO PROGRAMA "MÁS ADULTOS MAYORES AUTOVALENTES"</t>
  </si>
  <si>
    <t xml:space="preserve"> </t>
  </si>
  <si>
    <t>TIMED UP AND GO</t>
  </si>
  <si>
    <t>MEJORA</t>
  </si>
  <si>
    <t>MANTIENE</t>
  </si>
  <si>
    <t>DISMINUYE</t>
  </si>
  <si>
    <t xml:space="preserve">CUESTIONARIO </t>
  </si>
  <si>
    <t>SECCION D.5: VARIACION  DE RESULTADO DE APLICACIÓN DEL ÍNDICE DE BARTHEL ENTRE EL INGRESO Y EGRESO HOSPITALARIO</t>
  </si>
  <si>
    <t>INDICE DE BARTHEL</t>
  </si>
  <si>
    <t>80 a 84 años</t>
  </si>
  <si>
    <t>85 a 89 años</t>
  </si>
  <si>
    <t>90 y mas años</t>
  </si>
  <si>
    <t>MEJORA PUNTUACIÓN ÍNDICE DE BARTHEL</t>
  </si>
  <si>
    <t>MANTIENE PUNTUACIÓN ÍNDICE DE BARTHEL</t>
  </si>
  <si>
    <t>DISMINUYE PUNTUACIÓN ÍNDICE DE BARTHEL</t>
  </si>
  <si>
    <t>** * El resultado que se consigna es la comparacion del indice de Barthel aplicado al Ingreso y Egreso de la Hospitalizacion</t>
  </si>
  <si>
    <t>SECCIÓN D.6: APLICACIÓN DE ESCALA ZARIT ABREVIADO EN CUIDADORES</t>
  </si>
  <si>
    <t>ESCALA DE SOBRECARGA DEL CUIDADOR "ZARIT ABREVIADO"</t>
  </si>
  <si>
    <t>65 o más años</t>
  </si>
  <si>
    <t>CUIDADOR (A) PACIENTE CON DEPENDENCIA SEVERA CON SOBRECARGA INTENSA</t>
  </si>
  <si>
    <t>CUIDADOR (A) PACIENTE CON DEPENDENCIA SEVERA SIN SOBRECARGA INTENSA</t>
  </si>
  <si>
    <t>CUIDADOR (A) PACIENTES  NANEAS CON SOBRECARGA INTENSA</t>
  </si>
  <si>
    <t>CUIDADOR (A) PACIENTES  NANEAS SIN SOBRECARGA INTENSA</t>
  </si>
  <si>
    <t>TOTAL CUIDADORES EVALUADOS</t>
  </si>
  <si>
    <t>SECCION D.7: APLICACIÓN Y RESULTADOS DE PAUTA DE EVALUACION CON ENFOQUE DE RIESGO ODONTOLOGICO (CERO)</t>
  </si>
  <si>
    <t xml:space="preserve">PAUTA CERO </t>
  </si>
  <si>
    <t>Niños, Niñas, Adolescentes y Jovenes SENAME</t>
  </si>
  <si>
    <t>Niños, Niñas, Adolescentes y Jovenes Mejor Niñez</t>
  </si>
  <si>
    <t>&lt;1 año</t>
  </si>
  <si>
    <t>1 año</t>
  </si>
  <si>
    <t>2 años</t>
  </si>
  <si>
    <t xml:space="preserve">3 años </t>
  </si>
  <si>
    <t>4 años</t>
  </si>
  <si>
    <t>5 años</t>
  </si>
  <si>
    <t>6 años</t>
  </si>
  <si>
    <t>7 años</t>
  </si>
  <si>
    <t>8 años</t>
  </si>
  <si>
    <t>9 años</t>
  </si>
  <si>
    <t>Ambos sexos</t>
  </si>
  <si>
    <t>EVALUACIÓN DE RIESGO</t>
  </si>
  <si>
    <t>ALTO RIESGO</t>
  </si>
  <si>
    <t>SECCION E: APLICACIÓN DE PAUTA DETECCIÓN DE FACTORES DE RIESGO PSICOSOCIAL INFANTIL</t>
  </si>
  <si>
    <t>EVALUACIÓN</t>
  </si>
  <si>
    <t>Pueblo originarios</t>
  </si>
  <si>
    <t>DERIVACIÓN</t>
  </si>
  <si>
    <t>24- 48 meses</t>
  </si>
  <si>
    <t>5 A 9 AÑOS</t>
  </si>
  <si>
    <t>Riesgo</t>
  </si>
  <si>
    <t>Derivadas a equipos de cabecera</t>
  </si>
  <si>
    <t>derivada a MADI  0  4 años</t>
  </si>
  <si>
    <t>Derivado a Salud Mental 5 a 9 años</t>
  </si>
  <si>
    <t>EVALUACIÓN RIESGO PSICOSOCIAL EN CONTROL DE SALUD MENTAL</t>
  </si>
  <si>
    <t xml:space="preserve">SECCIÓN F: TAMIZAJE TRASTORNO ESPECTRO AUTISTA  (MCHAT-RF) </t>
  </si>
  <si>
    <t>16 - 30 meses</t>
  </si>
  <si>
    <t>Niños/as con Control a los 18 meses</t>
  </si>
  <si>
    <t>Niños/as con alteración de área Lenguaje y/o Social en Control de los 18 meses</t>
  </si>
  <si>
    <t>Niños/as con sospecha del Espectro Autista en otros controles o consultas.</t>
  </si>
  <si>
    <t>Resultado M-CHAT R/F 1° parte</t>
  </si>
  <si>
    <t>Riego Bajo</t>
  </si>
  <si>
    <t>Riego Medio</t>
  </si>
  <si>
    <t>Riego Alto</t>
  </si>
  <si>
    <t>Riego Alto con derivacion a especialista</t>
  </si>
  <si>
    <t>Resultado M-CHAT R/F 2° Parte</t>
  </si>
  <si>
    <t>Riesgo Medio en 1° parte</t>
  </si>
  <si>
    <t xml:space="preserve">No requiere derivacion </t>
  </si>
  <si>
    <t>Requiere derivacion</t>
  </si>
  <si>
    <t>SECCIÓN G: APLICACIÓN ESCALA MRS EN MUJERES EN EDAD DE CLIMATERIO</t>
  </si>
  <si>
    <t xml:space="preserve">
TOTAL DE APLICACIONES SEGÚN AREA DE AFECTACIÓN 
</t>
  </si>
  <si>
    <t xml:space="preserve">Momento y condiciones de de aplicación </t>
  </si>
  <si>
    <t xml:space="preserve">Ingreso </t>
  </si>
  <si>
    <t>MRS Control</t>
  </si>
  <si>
    <t>Control sin THM</t>
  </si>
  <si>
    <t>Control con THM</t>
  </si>
  <si>
    <t xml:space="preserve">TOTAL APLICACIONES  </t>
  </si>
  <si>
    <t>TOTAL MRS ALTO</t>
  </si>
  <si>
    <t xml:space="preserve">AFECTACIÓN PREDOMINIO SOMÁTICO </t>
  </si>
  <si>
    <t>AFECTACIÓN PREDOMINIO PSICOLÓGICO</t>
  </si>
  <si>
    <t xml:space="preserve">AFECTACIÓN PREDOMINIO UROGENITAL </t>
  </si>
  <si>
    <t>SECCIÓN H: APLICACIÓN DE TAMIZAJE PARA EVALUAR RIESGO DE TRASTORNOS O PROBLEMAS DE SALUD MENTAL EN APS</t>
  </si>
  <si>
    <t>0-4 años</t>
  </si>
  <si>
    <t>5-9 años</t>
  </si>
  <si>
    <t>Nº DE CUESTIONARIO PSC-17</t>
  </si>
  <si>
    <t>Nº DE CUESTIONARIO PSC-Y-17</t>
  </si>
  <si>
    <t>N° DE CUESTIONARIO PHQ-9 MODIFICADO PARA ADOLESCENTES</t>
  </si>
  <si>
    <t>N° DE CUESTIONARIO PHQ-9 PARA ADULTOS</t>
  </si>
  <si>
    <t>N° DE ESCALA CAPE-P15</t>
  </si>
  <si>
    <t>ESCALA DE COLUMBIA</t>
  </si>
  <si>
    <t>N° DE ESCALA DE DEPRESIÓN GERIÁTRICA DE YESAVAGE GDS-15</t>
  </si>
  <si>
    <t>RIESGO MEDIO</t>
  </si>
  <si>
    <t xml:space="preserve">ALTO RIESGO </t>
  </si>
  <si>
    <t>SECCIÓN I: APLICACIÓN Y RESULTADO DE PAUTA EVALUACIÓN PROGRAMA ACOMPAÑAMIENTO PSICOSOCIAL EN APS</t>
  </si>
  <si>
    <t>EVALUACIÓN AL EGRESO</t>
  </si>
  <si>
    <t>SECCIÓN J: EVALUACIÓN INTEGRAL DE DAÑO (5 A 6 SESIONES) (PRAIS)</t>
  </si>
  <si>
    <t xml:space="preserve">TOTAL               </t>
  </si>
  <si>
    <t>GRUPOS DE EDAD  (en años)</t>
  </si>
  <si>
    <t>ORIGEN DE SOLICITUD</t>
  </si>
  <si>
    <t>Beneficiarios</t>
  </si>
  <si>
    <t>Niños, Niñas, Adolescentes y Jóvenes Población SENAME</t>
  </si>
  <si>
    <t>0 - 4 años</t>
  </si>
  <si>
    <t>10 - 14 años</t>
  </si>
  <si>
    <t>Total</t>
  </si>
  <si>
    <t>En consulta de ingreso a equipo PRAIS</t>
  </si>
  <si>
    <t xml:space="preserve">Demanda de usuario </t>
  </si>
  <si>
    <t xml:space="preserve">Solicitud de Tribunal </t>
  </si>
  <si>
    <r>
      <rPr>
        <b/>
        <sz val="8"/>
        <color rgb="FFFF0000"/>
        <rFont val="Verdana"/>
        <family val="2"/>
      </rPr>
      <t>PRIMERA SESIÓN</t>
    </r>
    <r>
      <rPr>
        <sz val="8"/>
        <color rgb="FFFF0000"/>
        <rFont val="Verdana"/>
        <family val="2"/>
      </rPr>
      <t xml:space="preserve">
(USUARIOS ATENDIDOS POR PROFESIONAL)</t>
    </r>
  </si>
  <si>
    <t>TRABAJADOR/A SOCIAL</t>
  </si>
  <si>
    <t>PSICÓLOGO/A</t>
  </si>
  <si>
    <t>TOTAL SESIÓN</t>
  </si>
  <si>
    <r>
      <rPr>
        <b/>
        <sz val="8"/>
        <color rgb="FFFF0000"/>
        <rFont val="Verdana"/>
        <family val="2"/>
      </rPr>
      <t>SEGUNDA  SESIÓN</t>
    </r>
    <r>
      <rPr>
        <sz val="8"/>
        <color rgb="FFFF0000"/>
        <rFont val="Verdana"/>
        <family val="2"/>
      </rPr>
      <t xml:space="preserve">
(PROFESIONALES QUE REALIZAN 2 DE 4 EVALUACIONES, LAS QUE PUEDEN SER; SOCIAL, PSICOLÓGICA, MÉDICA Y/O PSIQUIÁTRICA)</t>
    </r>
  </si>
  <si>
    <t>MÉDICO/A GENERAL</t>
  </si>
  <si>
    <t>MÉDICO/A PSIQUIATRA</t>
  </si>
  <si>
    <t>MÉDICO/A ESPECIALIDAD - SUBESPECIALIDAD</t>
  </si>
  <si>
    <t>OTRO PROFESIONAL</t>
  </si>
  <si>
    <r>
      <rPr>
        <b/>
        <sz val="8"/>
        <color rgb="FFFF0000"/>
        <rFont val="Verdana"/>
        <family val="2"/>
      </rPr>
      <t>TERCERA SESIÓN</t>
    </r>
    <r>
      <rPr>
        <sz val="8"/>
        <color rgb="FFFF0000"/>
        <rFont val="Verdana"/>
        <family val="2"/>
      </rPr>
      <t xml:space="preserve">
(PROFESIONALES QUE REALIZAN LAS 2 EVALUACIONES RESTANTES, RESPECTO A LAS REALIZADAS EN LA 3° SESIÓN, PUDIENDO SER; SOCIAL, PSICOLÓGICA, MÉDICA Y/O PSIQUIÁTRICA)</t>
    </r>
  </si>
  <si>
    <r>
      <rPr>
        <b/>
        <sz val="8"/>
        <color rgb="FFFF0000"/>
        <rFont val="Verdana"/>
        <family val="2"/>
      </rPr>
      <t>CUARTA SESIÓN</t>
    </r>
    <r>
      <rPr>
        <sz val="8"/>
        <color rgb="FFFF0000"/>
        <rFont val="Verdana"/>
        <family val="2"/>
      </rPr>
      <t xml:space="preserve">
(PROFESIONAL PARTICIPANTE EN REDACCIÓN DE INFORME POR CADA CASO) </t>
    </r>
  </si>
  <si>
    <t>ENFERMERO/A</t>
  </si>
  <si>
    <t>KINESIÓLOGO/A</t>
  </si>
  <si>
    <t>TERAPEUTA OCUPACIONAL</t>
  </si>
  <si>
    <t>GESTOR COMUNITARIO</t>
  </si>
  <si>
    <r>
      <rPr>
        <b/>
        <sz val="8"/>
        <color rgb="FFFF0000"/>
        <rFont val="Verdana"/>
        <family val="2"/>
      </rPr>
      <t>QUINTA SESIÓN</t>
    </r>
    <r>
      <rPr>
        <sz val="8"/>
        <color rgb="FFFF0000"/>
        <rFont val="Verdana"/>
        <family val="2"/>
      </rPr>
      <t xml:space="preserve">
(PROFESIONAL PARTICIPANTE EN ENTREGA DE INFORME POR CADA CASO) </t>
    </r>
  </si>
  <si>
    <t>ASISTENTE SOCIAL</t>
  </si>
  <si>
    <t>MÉDICO GENERAL</t>
  </si>
  <si>
    <t>MÉDICO PSIQUIATRA</t>
  </si>
  <si>
    <r>
      <rPr>
        <b/>
        <sz val="8"/>
        <color rgb="FFFF0000"/>
        <rFont val="Verdana"/>
        <family val="2"/>
      </rPr>
      <t>SEXTA SESIÓN</t>
    </r>
    <r>
      <rPr>
        <sz val="8"/>
        <color rgb="FFFF0000"/>
        <rFont val="Verdana"/>
        <family val="2"/>
      </rPr>
      <t xml:space="preserve">
(PROFESIONAL QUE REALIZA ACOMPAÑAMIENTO, REPRESENTACIÓN JURÍDICA Y/O TESTIFICACIÓN EN TRIBUNAL POR CADA CASO)</t>
    </r>
  </si>
  <si>
    <t>TOTAL EVALUACIONES INTEGRALES DE DAÑO</t>
  </si>
  <si>
    <t>REM-A04.   CONSULTAS Y OTRAS ATENCIONES EN LA RED</t>
  </si>
  <si>
    <t xml:space="preserve">SECCIÓN A: CONSULTAS MÉDICAS </t>
  </si>
  <si>
    <t>TIPO DE CONSULTA</t>
  </si>
  <si>
    <t>POR DE EDAD (en años)</t>
  </si>
  <si>
    <t>Niños, niñas, adolescentes y jóvenes población SENAME</t>
  </si>
  <si>
    <t>Por Campaña de Invierno</t>
  </si>
  <si>
    <t>Menor 
de 1</t>
  </si>
  <si>
    <t>1 a 4</t>
  </si>
  <si>
    <t>5 a 9</t>
  </si>
  <si>
    <t>10 a 14</t>
  </si>
  <si>
    <t>IRA ALTA</t>
  </si>
  <si>
    <t xml:space="preserve">SÍNDROME BRONQUIAL OBSTRUCTIVO </t>
  </si>
  <si>
    <t>NEUMONÍA</t>
  </si>
  <si>
    <t>EXACERBACIÓN ASMA</t>
  </si>
  <si>
    <t>ENFERMEDAD PULMONAR OBSTRUCTIVA CRÓNICA</t>
  </si>
  <si>
    <t>OTRAS RESPIRATORIAS</t>
  </si>
  <si>
    <t>OBSTETRICA</t>
  </si>
  <si>
    <t>GINECOLÓGICA</t>
  </si>
  <si>
    <t>GINECOLÓGICA  POR INFERTILIDAD</t>
  </si>
  <si>
    <t>INFECCIÓN TRANSMISIÓN SEXUAL</t>
  </si>
  <si>
    <t>VIH-SIDA</t>
  </si>
  <si>
    <t>SALUD MENTAL</t>
  </si>
  <si>
    <t>CARDIOVASCULAR</t>
  </si>
  <si>
    <t>OTRAS MORBILIDADES</t>
  </si>
  <si>
    <t xml:space="preserve">SECCIÓN B: CONSULTAS DE PROFESIONALES NO MÉDICOS </t>
  </si>
  <si>
    <t>Espacios Amigables</t>
  </si>
  <si>
    <t>MATRONA /ÓN (MORB.GINECOLÓGICA)</t>
  </si>
  <si>
    <t>MATRONA /ÓN (ITS)</t>
  </si>
  <si>
    <t>MATRONA /ÓN (INFERTILIDAD)</t>
  </si>
  <si>
    <t>MATRONA /ÓN (OTRAS CONSULTAS)</t>
  </si>
  <si>
    <t>MATRONA /ÓN (SALUD SEXUAL)</t>
  </si>
  <si>
    <t>MATRONA /ÓN (PISO PELVICO)</t>
  </si>
  <si>
    <t>NUTRICIONISTA (OTRAS CONSULTAS)</t>
  </si>
  <si>
    <t>NUTRICIONISTA MAULNUTRICIÓN POR EXCESO</t>
  </si>
  <si>
    <t>NUTRICIONISTA MALNUTRICIÓN POR DEFICIT</t>
  </si>
  <si>
    <t>FONOAUDIÓLOGO/A</t>
  </si>
  <si>
    <t>TECNÓLOGO/A MÉDICO/A (EXCLUYE UAPO)</t>
  </si>
  <si>
    <t>TRABAJADOR (A) SOCIAL (EXCLUYE SM)</t>
  </si>
  <si>
    <t>SECCIÓN C: CONSULTAS ANTICONCEPCIÓN DE EMERGENCIA (Incluidas en Sección A o B, respectivamente.)</t>
  </si>
  <si>
    <t>CON ENTREGA ANTICONCEPCIÓN EMERGENCIA</t>
  </si>
  <si>
    <t>SIN ENTREGA ANTICONCEPCIÓN EMERGENCIA</t>
  </si>
  <si>
    <t>25 y más años</t>
  </si>
  <si>
    <t>SECCIÓN D: CONSULTAS EN HORARIO CONTINUADO (Incluidas en las consultas de morbilidad de sección A o B)</t>
  </si>
  <si>
    <t>TIPO JORNADA</t>
  </si>
  <si>
    <t>HORARIO CONTINUADO</t>
  </si>
  <si>
    <t>OTROS PROFESIONALES</t>
  </si>
  <si>
    <t>SÁBADO, DOMINGO o FESTIVO</t>
  </si>
  <si>
    <t>SECCIÓN E: CONSULTA  ABREVIADA</t>
  </si>
  <si>
    <t>MATRONA/ON</t>
  </si>
  <si>
    <t>SECCIÓN F: CONSULTA ABREVIADA PROFESIONALES NO MÉDICOS PRAIS</t>
  </si>
  <si>
    <t>SECCIÓN G: ATENCIONES DE MEDICINA INDÍGENA</t>
  </si>
  <si>
    <t>POR EDAD EN AÑOS</t>
  </si>
  <si>
    <t>Pueblos No Originarios</t>
  </si>
  <si>
    <t>5 a 9  años</t>
  </si>
  <si>
    <t>80 y mas años</t>
  </si>
  <si>
    <t>ATENCIONES POR AGENTE MEDICINA INDÍGENA</t>
  </si>
  <si>
    <t>SECCIÓN H: INTERVENCIÓN INDIVIDUAL DEL USUARIO EN PROGRAMA ELIGE VIDA SANA</t>
  </si>
  <si>
    <t>PRESTACIÒN</t>
  </si>
  <si>
    <t>Gestantes</t>
  </si>
  <si>
    <t>Post Parto</t>
  </si>
  <si>
    <t>Menor de 2 años</t>
  </si>
  <si>
    <t>2 a 4</t>
  </si>
  <si>
    <t>15 a 18</t>
  </si>
  <si>
    <t>PROFESIONAL DE LA ACTIVIDAD FISICA</t>
  </si>
  <si>
    <t>CONSULTA NUTRICIONAL</t>
  </si>
  <si>
    <t>CONSULTA NUTRICIONAL DE SEGUIMIENTO</t>
  </si>
  <si>
    <t>CONSULTA</t>
  </si>
  <si>
    <t>SECCIÓN I: SERVICIOS FARMACEÚTICOS</t>
  </si>
  <si>
    <t xml:space="preserve">ATENCION ABIERTA </t>
  </si>
  <si>
    <t>ATENCION CERRADA</t>
  </si>
  <si>
    <t>SERVICIOS FARMACÉUTICOS REALIZADOS EN ESTABLECIMIENTOS DE SALUD</t>
  </si>
  <si>
    <t>SERVICIOS FARMACÉUTICOS REALIZADOS EN DOMICILIO</t>
  </si>
  <si>
    <t>ATENCIÓN FARMACÉUTICA</t>
  </si>
  <si>
    <t>REVISIÓN DE LA MEDICACIÓN SIN ENTREVISTA</t>
  </si>
  <si>
    <t>REVISIÓN DE LA MEDICACIÓN CON ENTREVISTA</t>
  </si>
  <si>
    <t>CONCILIACIÓN FARMACÉUTICA</t>
  </si>
  <si>
    <t>EDUCACIÓN FARMACÉUTICA</t>
  </si>
  <si>
    <t>SEGUIMIENTO FARMACOTERAPÉUTICO</t>
  </si>
  <si>
    <t>FARMACOVIGILANCIA</t>
  </si>
  <si>
    <t>REPORTE REACCIÓN ADVERSA A MEDICAMENTOS</t>
  </si>
  <si>
    <t>REPORTE FALLA DE CALIDAD</t>
  </si>
  <si>
    <t>REPORTE DE EVENTOS ADVERSOS ASOCIADOS A MEDICAMENTOS</t>
  </si>
  <si>
    <t>SECCIÓN J: DESPACHO DE RECETAS DE PACIENTES AMBULATORIOS</t>
  </si>
  <si>
    <t>TIPO DE RECETA</t>
  </si>
  <si>
    <t>RECETAS DESPACHADAS</t>
  </si>
  <si>
    <t>LUGAR DE ENTREGA</t>
  </si>
  <si>
    <t xml:space="preserve">PRESCRIPCIONES </t>
  </si>
  <si>
    <t>COORDINACION TERRITORIAL</t>
  </si>
  <si>
    <t>RECETAS DESPACHADAS CON OPORTUNIDAD  (Entregado el mismo día)</t>
  </si>
  <si>
    <t>RECETAS DESPACHADAS A PACIENTES DEL PROGRAMA DE SALUD CARDIOVASCULAR</t>
  </si>
  <si>
    <t>PRESCRIPCIONES A PACIENTES DEL PROGRAMA DE SALUD CARDIOVASCULAR</t>
  </si>
  <si>
    <t>DESPACHO TOTAL</t>
  </si>
  <si>
    <t>DESPACHO COMPLETO</t>
  </si>
  <si>
    <t>DESPACHO
PARCIAL</t>
  </si>
  <si>
    <t>EN CENTRO DE SALUD</t>
  </si>
  <si>
    <t>EN DOMICILIO</t>
  </si>
  <si>
    <t>EMITIDAS</t>
  </si>
  <si>
    <t>RECHAZADAS</t>
  </si>
  <si>
    <t>RECHA-
ZADAS</t>
  </si>
  <si>
    <t>CRÓNICA</t>
  </si>
  <si>
    <t>MORBILIDAD</t>
  </si>
  <si>
    <t>BAJO CONTROL LEGAL</t>
  </si>
  <si>
    <t>SECCIÓN K: RONDAS POR TIPO Y PROFESIONAL</t>
  </si>
  <si>
    <t>TIPO DE RONDA</t>
  </si>
  <si>
    <t>Nº Rondas</t>
  </si>
  <si>
    <t>TOTAL DE PROFESIONALES QUE PARTICIPARON EN RONDAS, SEGÚN TIPO DE PROFESIONAL</t>
  </si>
  <si>
    <t>COMPRA DE SERVICIO - Nº TRASLADOS PROFESIONALES EN RONDA</t>
  </si>
  <si>
    <t>Médico</t>
  </si>
  <si>
    <t>Dentista</t>
  </si>
  <si>
    <t>Enfermera</t>
  </si>
  <si>
    <t>Matrona</t>
  </si>
  <si>
    <t>Nutricionista</t>
  </si>
  <si>
    <t>Tecnico Paramedico</t>
  </si>
  <si>
    <t>Asistente Social</t>
  </si>
  <si>
    <t>Psicólogo</t>
  </si>
  <si>
    <t>Químico Farmacéutico</t>
  </si>
  <si>
    <t>Otros</t>
  </si>
  <si>
    <t>TERRESTRE</t>
  </si>
  <si>
    <t>AÉREA</t>
  </si>
  <si>
    <t>MARÍTIMA</t>
  </si>
  <si>
    <t>SECCION L: CLASIFICACION DE CONSULTA NUTRICIONAL POR GRUPO DE EDAD (Incluidas en Seccion B)</t>
  </si>
  <si>
    <t>Clasificacion</t>
  </si>
  <si>
    <t>Embarazada</t>
  </si>
  <si>
    <t>Niños, niñas, adolescentes y jóvenes SENAME</t>
  </si>
  <si>
    <t xml:space="preserve">MAL NUTRICIÓN POR RIESGO A DESNUTRIR/RIESGO BAJO PESO </t>
  </si>
  <si>
    <t xml:space="preserve">MAL NUTRICIÓN POR RIESGO OBESIDAD SOBREPESO </t>
  </si>
  <si>
    <t>ESTADO NUTRICIONAL NORMAL</t>
  </si>
  <si>
    <t>SECCIÓN M: CONSULTA DE LACTANCIA EN NIÑOS Y NIÑAS CONTROLADOS</t>
  </si>
  <si>
    <t>TIPOS DE CONSULTA</t>
  </si>
  <si>
    <t xml:space="preserve"> De 0 a 29 días</t>
  </si>
  <si>
    <t>De 1 mes a 2 meses 29 días</t>
  </si>
  <si>
    <t>De 3 meses a 5 meses 29 días</t>
  </si>
  <si>
    <t>De 6 meses a 11 meses 29 días</t>
  </si>
  <si>
    <t>De 1 a 2 años</t>
  </si>
  <si>
    <t>CONSULTA DE LACTANCIA</t>
  </si>
  <si>
    <t>CONSULTA LACTANCIA MATERNA DE ALERTA</t>
  </si>
  <si>
    <t>CONSULTA DE LACTANCIA MATERNA DE SEGUIMIENTO</t>
  </si>
  <si>
    <t>OTRAS CONSULTAS DE LACTANCIA MATERNA</t>
  </si>
  <si>
    <t>CONSEJERÍA DE LACTANCIA</t>
  </si>
  <si>
    <t>CONSEJERÍA PRENATAL EN LACTANCIA MATERNA</t>
  </si>
  <si>
    <t>CONSEJERÍA POSTNATAL EN LACTANCIA MATERNA</t>
  </si>
  <si>
    <t>CONSULTA DE LACTANCIA POR PROFESIONAL</t>
  </si>
  <si>
    <t>MATRÓN/A</t>
  </si>
  <si>
    <t>SECCION N: ATENCIONES AMBULATORIAS POR  EL PROGRAMA TUBERCULOSIS</t>
  </si>
  <si>
    <t>TIPOS DE ATENCION</t>
  </si>
  <si>
    <t>GRUPO DE EDAD (En años)</t>
  </si>
  <si>
    <t>0 a 4</t>
  </si>
  <si>
    <t>5 - 9</t>
  </si>
  <si>
    <t>10 - 14</t>
  </si>
  <si>
    <t xml:space="preserve">Hombres </t>
  </si>
  <si>
    <t>Ingreso tratamiento</t>
  </si>
  <si>
    <t>Ingreso quimioprófilaxis</t>
  </si>
  <si>
    <t>Control mensual</t>
  </si>
  <si>
    <t>Control de seguimiento</t>
  </si>
  <si>
    <t>Consultas espontáneas</t>
  </si>
  <si>
    <t>Rescate</t>
  </si>
  <si>
    <t>Control de los contactos</t>
  </si>
  <si>
    <t>Atención domiciliaria</t>
  </si>
  <si>
    <t>ENFERMERA</t>
  </si>
  <si>
    <t>Ingreso de tratamiento</t>
  </si>
  <si>
    <t>SECCION O: EXÁMENES BACTERIOLOGICOS PROCESADOS</t>
  </si>
  <si>
    <t>TIPO DE MUESTRA</t>
  </si>
  <si>
    <t>30-34 años</t>
  </si>
  <si>
    <t>40-44 años</t>
  </si>
  <si>
    <t xml:space="preserve">50-54 años </t>
  </si>
  <si>
    <t xml:space="preserve">80 y más </t>
  </si>
  <si>
    <t>Muestras procesadas para diagnóstico de tuberculosis pulmonar mediante bacteriología.</t>
  </si>
  <si>
    <t>CONDICIÓN</t>
  </si>
  <si>
    <t>MIGRANTES</t>
  </si>
  <si>
    <t xml:space="preserve">15 - 19 </t>
  </si>
  <si>
    <t>PATOLOGÍA</t>
  </si>
  <si>
    <t xml:space="preserve">  </t>
  </si>
  <si>
    <t>SÍNDROME HIPERTENSIVO DEL EMBARAZO (SHE)</t>
  </si>
  <si>
    <t>RETARDO CRECIMIENTO INTRAUTERINO (RCIU)</t>
  </si>
  <si>
    <t>SÍFILIS</t>
  </si>
  <si>
    <t>VIH</t>
  </si>
  <si>
    <t>DIABETES</t>
  </si>
  <si>
    <t>Mujer</t>
  </si>
  <si>
    <t>INGRESOS</t>
  </si>
  <si>
    <t>EGRESOS</t>
  </si>
  <si>
    <t>NANEAS</t>
  </si>
  <si>
    <t xml:space="preserve"> 0  -  4</t>
  </si>
  <si>
    <t xml:space="preserve"> 5  -  9</t>
  </si>
  <si>
    <t xml:space="preserve"> 10 - 14  </t>
  </si>
  <si>
    <t>DIABETES MELLITUS</t>
  </si>
  <si>
    <t>Abandono</t>
  </si>
  <si>
    <t>Fallecimiento</t>
  </si>
  <si>
    <t>ONCOLÓGICO</t>
  </si>
  <si>
    <t>INGRESO</t>
  </si>
  <si>
    <t>EGRESO</t>
  </si>
  <si>
    <t>Trans</t>
  </si>
  <si>
    <t>Masculino</t>
  </si>
  <si>
    <t>Femenino</t>
  </si>
  <si>
    <t>FOBIAS SOCIALES</t>
  </si>
  <si>
    <t>AVANZADO</t>
  </si>
  <si>
    <t>OTRAS</t>
  </si>
  <si>
    <t>GRUPOS DE EDAD (en años)</t>
  </si>
  <si>
    <t>PROGRAMA DE REHABILITACIÓN TIPO I</t>
  </si>
  <si>
    <t>PROGRAMA DE REHABILITACIÓN TIPO II</t>
  </si>
  <si>
    <t>TRANS</t>
  </si>
  <si>
    <t>GESTANTES</t>
  </si>
  <si>
    <t>NO GESTANTES</t>
  </si>
  <si>
    <t>POR EDAD (en meses - años)</t>
  </si>
  <si>
    <t>Niños, Niñas, Adolescentes y Jóvenes SENAME</t>
  </si>
  <si>
    <t>Menor de 6 meses</t>
  </si>
  <si>
    <t>6 a 11 meses</t>
  </si>
  <si>
    <t>12-24 meses</t>
  </si>
  <si>
    <t>3 a 4</t>
  </si>
  <si>
    <t>75 y más años</t>
  </si>
  <si>
    <t>0 - 4</t>
  </si>
  <si>
    <t xml:space="preserve">TOTAL        </t>
  </si>
  <si>
    <t>REM-06.   PROGRAMA DE SALUD MENTAL ATENCIÓN PRIMARIA Y ESPECIALIDADES</t>
  </si>
  <si>
    <t>SECCIÓN A.1: CONTROLES DE ATENCIÓN PRIMARIA / ESPECIALIDADES</t>
  </si>
  <si>
    <t>Demencia</t>
  </si>
  <si>
    <t>Espacios Amigables/ Adolescente</t>
  </si>
  <si>
    <t xml:space="preserve">TRANS
</t>
  </si>
  <si>
    <t>CONTROLES SALUD MENTAL</t>
  </si>
  <si>
    <t>OTROS PROFESIONALES CAPACITADOS (SALUD MENTAL)</t>
  </si>
  <si>
    <t>TÉCNICO EN ENFERMERÍA Y EN SALUD MENTAL</t>
  </si>
  <si>
    <t>TÉCNICO REHABILITACIÓN ALCOHOL Y DROGAS</t>
  </si>
  <si>
    <t>INTERVENCIÓN PSICOSOCIAL GRUPAL (PERSONAS)</t>
  </si>
  <si>
    <t>PSICODIAGNOSTICO</t>
  </si>
  <si>
    <t>PSICOTERAPIA INDIVIDUAL</t>
  </si>
  <si>
    <t>SECCIÓN A.2: CONSULTORÍAS DE SALUD MENTAL EN APS</t>
  </si>
  <si>
    <t>TOTAL CONSULTORÍAS Y TELECONSULTORÍAS RECIBIDAS</t>
  </si>
  <si>
    <t>CONSULTORÍAS Y TELECONSULTORÍAS RECIBIDAS</t>
  </si>
  <si>
    <t>TOTAL Nº DE CASOS REVISADOS</t>
  </si>
  <si>
    <t>CONSULTORÍAS Y TELECONSULTORÍAS DE SALUD MENTAL INFANTO ADOLESCENTE</t>
  </si>
  <si>
    <t>CONSULTORÍAS Y TELECONSULTORÍAS DE SALUD MENTAL ADULTO</t>
  </si>
  <si>
    <t>CONSULTORÍAS DE SALUD MENTAL</t>
  </si>
  <si>
    <t>TELECONSULTORÍAS DE SALUD MENTAL</t>
  </si>
  <si>
    <t>SECCIÓN A.3: CONSULTORÍAS DE SALUD MENTAL OTORGADA POR EL NIVEL DE ESPECIALIDAD</t>
  </si>
  <si>
    <t>TOTAL CONSULTORÍAS Y TELECONSULTORÍAS OTORGADAS</t>
  </si>
  <si>
    <t>CONSULTORÍAS Y TELECONSULTORÍAS OTORGADAS</t>
  </si>
  <si>
    <t>Participantes</t>
  </si>
  <si>
    <t>Médico psiquiatra</t>
  </si>
  <si>
    <t>Médico Psiquiatría más un profesional</t>
  </si>
  <si>
    <t>Médico Psiquiatría más dos Profesionales</t>
  </si>
  <si>
    <t>Médico Psiquiatría con más de dos Profesionales</t>
  </si>
  <si>
    <t>Dos profesionales</t>
  </si>
  <si>
    <t>Más de dos profesionales</t>
  </si>
  <si>
    <t>SECCIÓN B.1: ACTIVIDADES GRUPALES (NÚMERO DE SESIONES)</t>
  </si>
  <si>
    <t>PSICOTERAPIA  GRUPAL</t>
  </si>
  <si>
    <t>PSICOTERAPIA FAMILIAR</t>
  </si>
  <si>
    <t>SECCIÓN B.2:  PROGRAMA DE REHABILITACIÓN (PERSONAS CON TRASTORNOS PSIQUIÁTRICOS)</t>
  </si>
  <si>
    <t>DÍAS PERSONA</t>
  </si>
  <si>
    <t>SECCIÓN B.3: ACTIVIDADES DE PSIQUIATRÍA FORENSE PARA PERSONAS EN CONFLICTO CON LA JUSTICIA (En lo Penal, Civil, Familiar, etc.)</t>
  </si>
  <si>
    <t>PERITAJE PSIQUIÁTRICO JUDICIAL</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</si>
  <si>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</si>
  <si>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</si>
  <si>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</si>
  <si>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</si>
  <si>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</si>
  <si>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B.4: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</si>
  <si>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</si>
  <si>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</si>
  <si>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</si>
  <si>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</si>
  <si>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</si>
  <si>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</si>
  <si>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</si>
  <si>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</si>
  <si>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</si>
  <si>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</si>
  <si>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</si>
  <si>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C.1: ACTIVIDADES DE COORDINACION SECTORIAL, INTERSECTORIAL Y COMUNITARIA</t>
  </si>
  <si>
    <t>ACTIVIDADES</t>
  </si>
  <si>
    <t>TOTAL DE PARTICIPANTES</t>
  </si>
  <si>
    <t>Nº REUNIONES / SESIONES</t>
  </si>
  <si>
    <t>Nº INSTITUCIONES,  ORGANIZACIONES  PARTICIPANTES</t>
  </si>
  <si>
    <t>TRABAJO INTERSECTORIAL</t>
  </si>
  <si>
    <t>TRABAJO CON ORGANIZACIONES COMUNITARIAS DE BASE</t>
  </si>
  <si>
    <t>TRABAJO CON ORGANIZACIONES DE USUARIOS Y FAMILIARES</t>
  </si>
  <si>
    <t>COLABORACIÓN CON GRUPO DE AUTOAYUDA</t>
  </si>
  <si>
    <t>REUNIONES CON INSTITUCIONES DEL SECTOR SALUD PROGRAMA ACOMPAÑAMIENTO PSICOSOCIAL</t>
  </si>
  <si>
    <t>REUNIONES CON INSTITUCIONES DEL INTERSECTOR ACOMPAÑAMIENTO PSICOSOCIAL</t>
  </si>
  <si>
    <t>REUNIONES CON ORGANIZACIONES COMUNITARIAS ACOMPAÑAMIENTO PSICOSOCIAL</t>
  </si>
  <si>
    <t>SECCIÓN C.2: INFORMES A TRIBUNALES</t>
  </si>
  <si>
    <t>TRIBUNALES</t>
  </si>
  <si>
    <t>Menor de 18 años</t>
  </si>
  <si>
    <t>18 y más años</t>
  </si>
  <si>
    <t>Nº INFORMES</t>
  </si>
  <si>
    <t>ASISTENCIA A TRIBUNALES</t>
  </si>
  <si>
    <t>Nº de profesionales</t>
  </si>
  <si>
    <t>Nº de veces</t>
  </si>
  <si>
    <t>DE FAMILIA</t>
  </si>
  <si>
    <t>PENALES</t>
  </si>
  <si>
    <t>CIVILES</t>
  </si>
  <si>
    <t>POLICÍA LOCAL</t>
  </si>
  <si>
    <t>LABORALES</t>
  </si>
  <si>
    <t>SECCIÓN D: PLANES Y EVALUACIONES PROGRAMA DE ACOMPAÑAMIENTO PSICOSOCIAL EN ATENCIÓN PRIMARIA</t>
  </si>
  <si>
    <t>PLAN DE ACOMPAÑAMIENTO ELABORADOS</t>
  </si>
  <si>
    <t>PLAN DE ACOMPAÑAMIENTO CON MEJORÍA AL EGRESO DEL PROGRAMA</t>
  </si>
  <si>
    <t>EVALUACIONES PARTICIPATIVAS REALIZADAS AL EGRESO DEL PROGRAMA</t>
  </si>
  <si>
    <t>SECCIÓN E: PERSONAS CON EVALUACIÓN Y CONFIRMACIÓN DIAGNOSTICA EN APS</t>
  </si>
  <si>
    <t>N° DE ENTREVISTAS</t>
  </si>
  <si>
    <t>REALIZADA POR</t>
  </si>
  <si>
    <t>N° CONFIRMACIONES DIAGNÓSTICAS</t>
  </si>
  <si>
    <t>1 PROFESIONAL</t>
  </si>
  <si>
    <t>2 PROFESIONALES</t>
  </si>
  <si>
    <t>3 PROFESIONALES</t>
  </si>
  <si>
    <t>SECCIÓN F: EVALUACIONES PROGRAMA PLAN NACIONAL DE DEMENCIA</t>
  </si>
  <si>
    <t>AUMENTO</t>
  </si>
  <si>
    <t>MANTENCIÓN</t>
  </si>
  <si>
    <t>DISMINUCIÓN</t>
  </si>
  <si>
    <t>PERSONAS CON DEMENCIA CON  REEVALUACIÓN DETERIORO GLOGAL GDS REISBERG</t>
  </si>
  <si>
    <t>CUIDADORES PERSONAS CON DEMENCIA CON REEVALUACIÓN SOBRECARGA DEL CUIDADO</t>
  </si>
  <si>
    <t>CUIDADORES DE PERSONAS CON DEMENCIA CON EVALUACIÓN DE SATISFACCIÓN USARIA DEL PROCESO DE INTERVENCIÓN</t>
  </si>
  <si>
    <t>SECCIÓN G: EVALUACIÓN PROGRAMA DE APOYO A LA SALUD MENTAL INFANTIL (PASMI)</t>
  </si>
  <si>
    <t>GRUPOS DE EDAD 5 A 9 AÑOS</t>
  </si>
  <si>
    <t>Evaluadores</t>
  </si>
  <si>
    <t>Cumplimiento de criterios diagnósticos según  Evaluación Diagnóstica Integral (EDI)</t>
  </si>
  <si>
    <t>Equipo biopsicosocial</t>
  </si>
  <si>
    <t>Equipo psicosocial</t>
  </si>
  <si>
    <t>Requiere tratamiento en APS</t>
  </si>
  <si>
    <t>Requiere tratamiento en nivel secundario</t>
  </si>
  <si>
    <t>No Requiere tratamiento</t>
  </si>
  <si>
    <t>Evaluación Diagnostica Integral (EDI)</t>
  </si>
  <si>
    <t>SECCIÓN H: CONSULTA DE SALUD MENTAL POR EL NIVEL DE ESPECIALIDAD</t>
  </si>
  <si>
    <t>CONSULTA NUEVA SALUD MENTAL (INGRESO)</t>
  </si>
  <si>
    <t>UNIPROFESIONAL</t>
  </si>
  <si>
    <t>DOS PROFESIONALES</t>
  </si>
  <si>
    <t>MULTIPROFESIONAL</t>
  </si>
  <si>
    <t xml:space="preserve">SECCIÓN I: RESCATE DE PACIENTES PROGRAMA SALUD MENTAL </t>
  </si>
  <si>
    <t>GRUPO ETARIO</t>
  </si>
  <si>
    <t>RESCATE EN DOMICILIO</t>
  </si>
  <si>
    <t>RESCATE TELEFÓNICO</t>
  </si>
  <si>
    <t>FUNCIONARIO</t>
  </si>
  <si>
    <t>COMPRA DE SERVICIO (*)</t>
  </si>
  <si>
    <t>Profesional</t>
  </si>
  <si>
    <t>Técnico en Enfermería</t>
  </si>
  <si>
    <t>Administrativo</t>
  </si>
  <si>
    <t>Otro</t>
  </si>
  <si>
    <t>Desde el establecimiento</t>
  </si>
  <si>
    <t>Compra de servicio (*)</t>
  </si>
  <si>
    <t>1 a 4 años</t>
  </si>
  <si>
    <t>65 a 79 años</t>
  </si>
  <si>
    <t>80  y más años</t>
  </si>
  <si>
    <t>*no incluidos en REM A26 sección D.</t>
  </si>
  <si>
    <t>SECCIÓN J: TIEMPOS DE ESPERA EN SALUD MENTAL DE APS</t>
  </si>
  <si>
    <t>TIEMPOS DE ESPERA ENTRE:</t>
  </si>
  <si>
    <t xml:space="preserve">Número de días </t>
  </si>
  <si>
    <t xml:space="preserve">Número de personas atendidas </t>
  </si>
  <si>
    <t>TAMIZAJE Y PRIMERA ATENCIÓN SALUD MENTAL EN APS (INDIVIDUAL O GRUPAL)</t>
  </si>
  <si>
    <t xml:space="preserve">TAMIZAJE Y CONFIRMACIÓN DIAGNÓSTICA </t>
  </si>
  <si>
    <t xml:space="preserve">Codigo CIE 10 </t>
  </si>
  <si>
    <t xml:space="preserve">Descripcion del Diagnostico </t>
  </si>
  <si>
    <t>F01.0</t>
  </si>
  <si>
    <t>DEMENCIA VASCULAR DE COMIENZO AGUDO</t>
  </si>
  <si>
    <t>F01.1</t>
  </si>
  <si>
    <t>DEMENCIA VASCULAR POR INFARTOS MULTIPLES</t>
  </si>
  <si>
    <t>F01.2</t>
  </si>
  <si>
    <t>DEMENCIA VASCULAR SUBCORTICAL</t>
  </si>
  <si>
    <t>F01.3</t>
  </si>
  <si>
    <t>DEMENCIA VASCULAR MIXTA, CORTICAL Y SUBCORTICAL</t>
  </si>
  <si>
    <t>F01.8</t>
  </si>
  <si>
    <t>OTRAS DEMENCIAS VASCULARES</t>
  </si>
  <si>
    <t>F01.9</t>
  </si>
  <si>
    <t>DEMENCIA VASCULAR, NO ESPECIFICADA</t>
  </si>
  <si>
    <t>F03</t>
  </si>
  <si>
    <t>DEMENCIA, NO ESPECIFICADA</t>
  </si>
  <si>
    <t>F04.X</t>
  </si>
  <si>
    <t>SINDROME AMNESICO ORGANICO, NO INDUCIDO POR ALCOHOL O POR OTRAS SUSTANCIAS PSICOACTIVAS</t>
  </si>
  <si>
    <t>F05.0</t>
  </si>
  <si>
    <t>DELIRIO NO SUPERPUESTO A UN CUADRO DE DEMENCIA, ASI DESCRITO</t>
  </si>
  <si>
    <t>F05.1</t>
  </si>
  <si>
    <t>DELIRIO SUPERPUESTO A UN CUADRO DE DEMENCIA</t>
  </si>
  <si>
    <t>F05.8</t>
  </si>
  <si>
    <t>OTROS DELIRIOS</t>
  </si>
  <si>
    <t>F05.9</t>
  </si>
  <si>
    <t>DELIRIO, NO ESPECIFICADO</t>
  </si>
  <si>
    <t>F06.0</t>
  </si>
  <si>
    <t>ALUCINOSIS ORGANICA</t>
  </si>
  <si>
    <t>F06.1</t>
  </si>
  <si>
    <t>TRASTORNO CATATONICO, ORGANICO</t>
  </si>
  <si>
    <t>F06.2</t>
  </si>
  <si>
    <t>TRASTORNO DELIRANTE (ESQUIZOFRENIFORME), ORGANICO</t>
  </si>
  <si>
    <t>F06.3</t>
  </si>
  <si>
    <t>TRASTORNOS DEL HUMOR (AFECTIVOS), ORGANICOS</t>
  </si>
  <si>
    <t>F06.4</t>
  </si>
  <si>
    <t>TRASTORNO DE ANSIEDAD, ORGANICO</t>
  </si>
  <si>
    <t>F06.5</t>
  </si>
  <si>
    <t>TRASTORNO DISOCIATIVO, ORGANICO</t>
  </si>
  <si>
    <t>F06.6</t>
  </si>
  <si>
    <t>TRASTORNO DE LABILIDAD EMOCIONAL (ASTENICO), ORGANICO</t>
  </si>
  <si>
    <t>F06.7</t>
  </si>
  <si>
    <t xml:space="preserve">TRASTORNO COGNOSCITIVO LEVE </t>
  </si>
  <si>
    <t>F06.8</t>
  </si>
  <si>
    <t>Otros trastornos mentales especificados debidos a lesión y disfunción cerebral y a enfermedad física</t>
  </si>
  <si>
    <t>F06.9</t>
  </si>
  <si>
    <t>Trastorno mental no especificado debido a lesión y disfunción cerebral y a enfermedad física</t>
  </si>
  <si>
    <t>F07.0</t>
  </si>
  <si>
    <t>TRASTORNO DE LA PERSONALIDAD, ORGANICO</t>
  </si>
  <si>
    <t>F07.1</t>
  </si>
  <si>
    <t>SINDROME POSTENCEFALITICO</t>
  </si>
  <si>
    <t>F07.2</t>
  </si>
  <si>
    <t>SINDROME POSTCONCUSIONAL</t>
  </si>
  <si>
    <t>F07.8</t>
  </si>
  <si>
    <t>Otros trastornos orgánicos de la personalidad y del comportamiento debidos a enfermedad, lesión y disfunción cerebrales</t>
  </si>
  <si>
    <t>F07.9</t>
  </si>
  <si>
    <t>Trastorno orgánico de la personalidad y del comportamiento, no especificado, debido a enfermedad, lesión y disfunción cerebral</t>
  </si>
  <si>
    <t>F09</t>
  </si>
  <si>
    <t>TRASTORNO MENTAL ORGANICO O SINTOMATICO NO ESPECIFICADO</t>
  </si>
  <si>
    <t>F10</t>
  </si>
  <si>
    <t>Trastornos mentales y del comportamiento debidos al uso de alcohol, intoxicación aguda</t>
  </si>
  <si>
    <t>F10.1</t>
  </si>
  <si>
    <t>Trastornos mentales y del comportamiento debidos al uso de alcohol, uso nocivo</t>
  </si>
  <si>
    <t>F10.2</t>
  </si>
  <si>
    <t>Trastornos mentales y del comportamiento debidos al uso de alcohol, síndrome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</si>
  <si>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</si>
  <si>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</si>
  <si>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</si>
  <si>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</si>
  <si>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</si>
  <si>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</si>
  <si>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F10.6</t>
  </si>
  <si>
    <t>Trastornos mentales y del comportamiento debidos al uso de alcohol, síndrome amnésico</t>
  </si>
  <si>
    <t>F10.7</t>
  </si>
  <si>
    <t>Trastornos mentales y del comportamiento debidos al uso de alcohol, trastorno psicótico residual y de comienzo tardío</t>
  </si>
  <si>
    <t>F10.8</t>
  </si>
  <si>
    <t>OTRO TRASTORNO MENTAL Y DEL COMPORTAMIENTO DEBIDO AL USO DE ALCOHOL</t>
  </si>
  <si>
    <t>F10.9</t>
  </si>
  <si>
    <t>Trastornos mentales y del comportamiento debidos al uso de alcohol, trastorno mental y del comportamiento, no especificado</t>
  </si>
  <si>
    <t>F11.0</t>
  </si>
  <si>
    <t>TRASTORNO MENTAL Y DEL COMPORTAMIENTO DEBIDO A INTOXICACION AGUDA POR USO DE OPIACEOS</t>
  </si>
  <si>
    <t>F11.1</t>
  </si>
  <si>
    <t>Trastornos mentales y del comportamiento debidos al uso de opiáceos, uso nocivo</t>
  </si>
  <si>
    <t>F11.2</t>
  </si>
  <si>
    <t>Trastornos mentales y del comportamiento debidos al uso de opiáceos, síndrome de dependencia</t>
  </si>
  <si>
    <t>F11.3</t>
  </si>
  <si>
    <t>Trastornos mentales y del comportamiento debidos al uso de opiáceos, estado de abstinencia</t>
  </si>
  <si>
    <t>F11.4</t>
  </si>
  <si>
    <t>Trastornos mentales y del comportamiento debidos al uso de opiáceos, estado de abstinencia con delirio</t>
  </si>
  <si>
    <t>F11.5</t>
  </si>
  <si>
    <t>Trastornos mentales y del comportamiento debidos al uso de opiáceos, trastorno psicótico</t>
  </si>
  <si>
    <t>F11.6</t>
  </si>
  <si>
    <t>Trastornos mentales y del comportamiento debidos al uso de opiáceos, síndrome amnésico</t>
  </si>
  <si>
    <t>F11.7</t>
  </si>
  <si>
    <t>TRASTORNO PSICOTICO RESIDUAL Y DE COMIENZO TARDIO DEBIDO AL USO DE OPIACEOS</t>
  </si>
  <si>
    <t>F11.8</t>
  </si>
  <si>
    <t>OTRO TRASTORNO MENTAL Y DEL COMPORTAMIENTO DEBIDO AL USO DE OPIACEOS</t>
  </si>
  <si>
    <t>F11.9</t>
  </si>
  <si>
    <t>Trastornos mentales y del comportamiento debidos al uso de opiáceos, trastorno mental y del comportamiento, no especificado</t>
  </si>
  <si>
    <t>F12.0</t>
  </si>
  <si>
    <t>TRASTORNO MENTAL Y DEL COMPORTAMIENTO DEBIDO A INTOXICACION AGUDA POR USO DE CANNABINOIDES</t>
  </si>
  <si>
    <t>F12.1</t>
  </si>
  <si>
    <t>Trastornos mentales y del comportamiento debidos al uso de cannabinoides, uso nocivo</t>
  </si>
  <si>
    <t>F12.2</t>
  </si>
  <si>
    <t>Trastornos mentales y del comportamiento debidos al uso de cannabinoides, síndrome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</si>
  <si>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</si>
  <si>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</si>
  <si>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</si>
  <si>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</si>
  <si>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</si>
  <si>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</si>
  <si>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F12.6</t>
  </si>
  <si>
    <t>Trastornos mentales y del comportamiento debidos al uso de cannabinoides, síndrome amnésico</t>
  </si>
  <si>
    <t>F12.7</t>
  </si>
  <si>
    <t>TRASTORNO PSICOTICO RESIDUAL Y DE COMIENZO TARDIO DEBIDO AL USO DE CANNABINOIDES</t>
  </si>
  <si>
    <t>F12.8</t>
  </si>
  <si>
    <t>OTRO TRASTORNO MENTAL Y DEL COMPORTAMIENTO DEBIDO AL USO DE CANNABINOIDES</t>
  </si>
  <si>
    <t>F12.9</t>
  </si>
  <si>
    <t>Trastornos mentales y del comportamiento debidos al uso de cannabinoides, trastorno mental y del comportamiento, no especificado</t>
  </si>
  <si>
    <t>f13.0</t>
  </si>
  <si>
    <t>Trastornos mentales y del comportamiento debidos al uso de sedantes o hipnóticos, intoxicación aguda</t>
  </si>
  <si>
    <t>f13.1</t>
  </si>
  <si>
    <t>Trastornos mentales y del comportamiento debidos al uso de sedantes o hipnóticos, uso nocivo</t>
  </si>
  <si>
    <t>f13.2</t>
  </si>
  <si>
    <t>Trastornos mentales y del comportamiento debidos al uso de sedantes o hipnóticos, síndrome de dependencia</t>
  </si>
  <si>
    <t>f13.3</t>
  </si>
  <si>
    <t>Trastornos mentales y del comportamiento debidos al uso de sedantes o hipnóticos, estado de abstinencia</t>
  </si>
  <si>
    <t>f13.4</t>
  </si>
  <si>
    <t>Trastornos mentales y del comportamiento debidos al uso de sedantes o hipnóticos, estado de abstinencia con delirio</t>
  </si>
  <si>
    <t>f13.5</t>
  </si>
  <si>
    <t>Trastornos mentales y del comportamiento debidos al uso de sedantes o hipnóticos, trastorno psicótico</t>
  </si>
  <si>
    <t>f13.6</t>
  </si>
  <si>
    <t>Trastornos mentales y del comportamiento debidos al uso de sedantes o hipnóticos, síndrome amnésico</t>
  </si>
  <si>
    <t>f13.7</t>
  </si>
  <si>
    <t>TRASTORNO PSICOTICO RESIDUAL Y DE COMIENZO TARDIO DEBIDO AL USO DE SEDANTES O HIPNOTICOS</t>
  </si>
  <si>
    <t>f13.8</t>
  </si>
  <si>
    <t>OTRO TRASTORNO MENTAL Y DEL COMPORTAMIENTO DEBIDO AL USO DE SEDANTES O HIPNOTICOS</t>
  </si>
  <si>
    <t>f13.9</t>
  </si>
  <si>
    <t>Trastornos mentales y del comportamiento debidos al uso de sedantes o hipnóticos, trastorno mental y del comportamiento, no especificado</t>
  </si>
  <si>
    <t>F14.0</t>
  </si>
  <si>
    <t>TRASTORNO MENTAL Y DEL COMPORTAMIENTO DEBIDO A INTOXICACION AGUDA POR USO DE COCAINA</t>
  </si>
  <si>
    <t>F14.1</t>
  </si>
  <si>
    <t>Trastornos mentales y del comportamiento debidos al uso de cocaína, uso nocivo</t>
  </si>
  <si>
    <t>F14.2</t>
  </si>
  <si>
    <t>Trastornos mentales y del comportamiento debidos al uso de cocaína, síndrome de dependencia</t>
  </si>
  <si>
    <t>F14.3</t>
  </si>
  <si>
    <t>Trastornos mentales y del comportamiento debidos al uso de cocaína, estado de abstinencia</t>
  </si>
  <si>
    <t>F14.4</t>
  </si>
  <si>
    <t>Trastornos mentales y del comportamiento debidos al uso de cocaína, estado de abstinencia con delirio</t>
  </si>
  <si>
    <t>F14.5</t>
  </si>
  <si>
    <t>Trastornos mentales y del comportamiento debidos al uso de cocaína, trastorno psicótico</t>
  </si>
  <si>
    <t>F14.6</t>
  </si>
  <si>
    <t>Trastornos mentales y del comportamiento debidos al uso de cocaína, síndrome amnésico</t>
  </si>
  <si>
    <t>F14.7</t>
  </si>
  <si>
    <t>TRASTORNO PSICOTICO RESIDUAL Y DE COMIENZO TARDIO, DEBIDO AL USO DE COCAINA</t>
  </si>
  <si>
    <t>F14.8</t>
  </si>
  <si>
    <t>Trastornos mentales y del comportamiento debidos al uso de cocaína, otros trastornos mentales y del comportamiento</t>
  </si>
  <si>
    <t>F14.9</t>
  </si>
  <si>
    <t>Trastornos mentales y del comportamiento debidos al uso de cocaína, trastorno mental y del comportamiento, no especificado</t>
  </si>
  <si>
    <t>F15.0</t>
  </si>
  <si>
    <t>Trastornos mentales y del comportamiento debidos al uso de otros estimulantes, excluida la cafeína, intoxicación aguda</t>
  </si>
  <si>
    <t>F15.1</t>
  </si>
  <si>
    <t>Trastornos mentales y del comportamiento debidos al uso de otros estimulantes, incluida la cafeína, uso nocivo</t>
  </si>
  <si>
    <t>F15.2</t>
  </si>
  <si>
    <t>Trastornos mentales y del comportamiento debidos al uso de otros estimulantes, incluida la cafeína, síndrome de dependencia</t>
  </si>
  <si>
    <t>F15.3</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</si>
  <si>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</si>
  <si>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</si>
  <si>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</si>
  <si>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</si>
  <si>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</si>
  <si>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</si>
  <si>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</si>
  <si>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</si>
  <si>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</si>
  <si>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F15.8</t>
  </si>
  <si>
    <t>Trastornos mentales y del comportamiento debidos al uso de otros estimulantes, incluida la cafeína, otros trastornos mentales y del comportamiento</t>
  </si>
  <si>
    <t>F15.9</t>
  </si>
  <si>
    <t>F16.0</t>
  </si>
  <si>
    <t>TRASTORNO MENTAL Y DEL COMPORTAMIENTO DEBIDO A INTOXICACION AGUDA POR USO DE ALUCINOGENOS</t>
  </si>
  <si>
    <t>F16.1</t>
  </si>
  <si>
    <t>Trastornos mentales y del comportamiento debidos al uso de alucinógenos, uso nocivo</t>
  </si>
  <si>
    <t>F16.2</t>
  </si>
  <si>
    <t>Trastornos mentales y del comportamiento debidos al uso de alucinógenos, síndrome de dependencia</t>
  </si>
  <si>
    <t>F16.3</t>
  </si>
  <si>
    <t>Trastornos mentales y del comportamiento debidos al uso de alucinógenos, estado de abstinencia</t>
  </si>
  <si>
    <t>F16.4</t>
  </si>
  <si>
    <t>Trastornos mentales y del comportamiento debidos al uso de alucinógenos, estado de abstinencia con delirio</t>
  </si>
  <si>
    <t>F16.5</t>
  </si>
  <si>
    <t>Trastornos mentales y del comportamiento debidos al uso de alucinógenos, trastorno psicótico</t>
  </si>
  <si>
    <t>F16.6</t>
  </si>
  <si>
    <t>Trastornos mentales y del comportamiento debidos al uso de alucinógenos, síndrome amnésico</t>
  </si>
  <si>
    <t>F16.7</t>
  </si>
  <si>
    <t>TRASTORNO PSICOTICO RESIDUAL Y DE COMIENZO TARDIO DEBIDO AL USO DE ALUCINOGENOS</t>
  </si>
  <si>
    <t>F16.8</t>
  </si>
  <si>
    <t>OTRO TRASTORNO MENTAL Y DEL COMPORTAMIENTO DEBIDO AL USO DE ALUCINOGENOS</t>
  </si>
  <si>
    <t>F16.9</t>
  </si>
  <si>
    <t>Trastornos mentales y del comportamiento debidos al uso de alucinógenos, trastorno mental y del comportamiento, no especificado</t>
  </si>
  <si>
    <t>F17.0</t>
  </si>
  <si>
    <t>TRASTORNO MENTAL Y DEL COMPORTAMIENTO DEBIDO A INTOXICACION AGUDA POR USO DE TABACO</t>
  </si>
  <si>
    <t>F17.1</t>
  </si>
  <si>
    <t>Trastornos mentales y del comportamiento debidos al uso de tabaco, uso nocivo</t>
  </si>
  <si>
    <t>F17.2</t>
  </si>
  <si>
    <t>Trastornos mentales y del comportamiento debidos al uso de tabaco, síndrome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</si>
  <si>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</si>
  <si>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</si>
  <si>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</si>
  <si>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</si>
  <si>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</si>
  <si>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</si>
  <si>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F17.6</t>
  </si>
  <si>
    <t>Trastornos mentales y del comportamiento debidos al uso de tabaco, síndrome amnésico</t>
  </si>
  <si>
    <t>F17.7</t>
  </si>
  <si>
    <t>TRASTORNO PSICOTICO RESIDUAL Y DE COMIENZO TARDIO DEBIDO AL USO DE TABACO</t>
  </si>
  <si>
    <t>F17.8</t>
  </si>
  <si>
    <t>OTRO TRASTORNO MENTAL Y DEL COMPORTAMIENTO DEBIDO AL USO DE TABACO</t>
  </si>
  <si>
    <t>F17.9</t>
  </si>
  <si>
    <t>Trastornos mentales y del comportamiento debidos al uso de tabaco, trastorno mental y del comportamiento, no especificado</t>
  </si>
  <si>
    <t>F18.0</t>
  </si>
  <si>
    <t>Trastornos mentales y del comportamiento debidos al uso de disolventes volátiles, intoxicación aguda</t>
  </si>
  <si>
    <t>F18.1</t>
  </si>
  <si>
    <t>Trastornos mentales y del comportamiento debidos al uso de disolventes volátiles, uso nocivo</t>
  </si>
  <si>
    <t>F18.2</t>
  </si>
  <si>
    <t>Trastornos mentales y del comportamiento debidos al uso de disolventes volátiles, síndrome de dependencia</t>
  </si>
  <si>
    <t>F18.3</t>
  </si>
  <si>
    <t>Trastornos mentales y del comportamiento debidos al uso de disolventes volátiles, estado de abstinencia</t>
  </si>
  <si>
    <t>F18.4</t>
  </si>
  <si>
    <t>Trastornos mentales y del comportamiento debidos al uso de disolventes volátiles, estado de abstinencia con delirio</t>
  </si>
  <si>
    <t>F18.5</t>
  </si>
  <si>
    <t>Trastornos mentales y del comportamiento debidos al uso de disolventes volátiles, trastorno psicótico</t>
  </si>
  <si>
    <t>F18.6</t>
  </si>
  <si>
    <t>Trastornos mentales y del comportamiento debidos al uso de disolventes volátiles, síndrome amnésico</t>
  </si>
  <si>
    <t>F18.7</t>
  </si>
  <si>
    <t>TRASTORNO PSICOTICO RESIDUAL Y DE COMIENZO TARDIO DEBIDO AL USO DE DISOLVENTES VOLATILES</t>
  </si>
  <si>
    <t>F18.8</t>
  </si>
  <si>
    <t>OTRO TRASTORNO MENTAL Y DEL COMPORTAMIENTO DEBIDO AL USO DE DISOLVENTES VOLATILES</t>
  </si>
  <si>
    <t>F18.9</t>
  </si>
  <si>
    <t>Trastornos mentales y del comportamiento debidos al uso de disolventes volátiles, trastorno mental y del comportamiento, no especificado</t>
  </si>
  <si>
    <t>F19.0</t>
  </si>
  <si>
    <t>Trastornos mentales y del comportamiento debidos al uso de múltiples drogas y al uso de otras sustancias psicoactivas, intoxicación aguda</t>
  </si>
  <si>
    <t>F19.1</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</si>
  <si>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</si>
  <si>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</si>
  <si>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síndrome de dependencia</t>
  </si>
  <si>
    <t>F19.3</t>
  </si>
  <si>
    <t>Trastornos mentales y del comportamiento debidos al uso de múltiples drogas y al uso de otras sustancias psicoactivas, estado de abstinencia</t>
  </si>
  <si>
    <t>F19.4</t>
  </si>
  <si>
    <t>Trastornos mentales y del comportamiento debidos al uso de múltiples drogas y al uso de otras sustancias psicoactivas, estado de abstinencia con delirio</t>
  </si>
  <si>
    <t>F19.5</t>
  </si>
  <si>
    <t>Trastornos mentales y del comportamiento debidos al uso de múltiples drogas y al uso de otras sustancias psicoactivas, trastorno psicótico</t>
  </si>
  <si>
    <t>F19.6</t>
  </si>
  <si>
    <t>Trastornos mentales y del comportamiento debidos al uso de múltiples drogas y al uso de otras sustancias psicoactivas, síndrome amnésico</t>
  </si>
  <si>
    <t>F19.7</t>
  </si>
  <si>
    <t>Trastornos mentales y del comportamiento debidos al uso de múltiples drogas y al uso de otras sustancias psicoactivas, trastorno psicótico residual y de comienzo tardío</t>
  </si>
  <si>
    <t>F19.8</t>
  </si>
  <si>
    <t>Trastornos mentales y del comportamiento debidos al uso de múltiples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</si>
  <si>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</si>
  <si>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</si>
  <si>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F20.0</t>
  </si>
  <si>
    <t>ESQUIZOFRENIA PARANOIDE</t>
  </si>
  <si>
    <t>F20.1</t>
  </si>
  <si>
    <t>ESQUIZOFRENIA HEBEFRENICA</t>
  </si>
  <si>
    <t>F20.2</t>
  </si>
  <si>
    <t>ESQUIZOFRENIA CATATONICA</t>
  </si>
  <si>
    <t>F20.3</t>
  </si>
  <si>
    <t>ESQUIZOFRENIA INDIFERENCIADA</t>
  </si>
  <si>
    <t>F20.4</t>
  </si>
  <si>
    <t>DEPRESION POSTESQUIZOFRENICA</t>
  </si>
  <si>
    <t>F20.5</t>
  </si>
  <si>
    <t>ESQUIZOFRENIA RESIDUAL</t>
  </si>
  <si>
    <t>F20.6</t>
  </si>
  <si>
    <t>ESQUIZOFRENIA SIMPLE</t>
  </si>
  <si>
    <t>F20.8</t>
  </si>
  <si>
    <t>OTRAS ESQUIZOFRENIAS</t>
  </si>
  <si>
    <t>F20.9</t>
  </si>
  <si>
    <t>ESQUIZOFRENIA, NO ESPECIFICADA</t>
  </si>
  <si>
    <t>F21.X</t>
  </si>
  <si>
    <t>TRASTORNO ESQUIZOTIPICO</t>
  </si>
  <si>
    <t>F22.0</t>
  </si>
  <si>
    <t>TRASTORNO DELIRANTE</t>
  </si>
  <si>
    <t>F22.8</t>
  </si>
  <si>
    <t>OTROS TRASTORNOS DELIRANTES PERSISTENTES</t>
  </si>
  <si>
    <t>F22.9</t>
  </si>
  <si>
    <t>TRASTORNO DELIRANTE PERSISTENTE, NO ESPECIFICADO</t>
  </si>
  <si>
    <t>F23.0</t>
  </si>
  <si>
    <t>TRASTORNO PSICOTICO AGUDO POLIMORFO, SIN SINTOMAS DE ESQUIZOFRENIA</t>
  </si>
  <si>
    <t>F23.1</t>
  </si>
  <si>
    <t>TRASTORNO PSICOTICO AGUDO POLIMORFO, CON SINTOMAS DE ESQUIZOFRENIA</t>
  </si>
  <si>
    <t>F23.2</t>
  </si>
  <si>
    <t>TRASTORNO PSICOTICO AGUDO DE TIPO ESQUIZOFRENICO</t>
  </si>
  <si>
    <t>F23.3</t>
  </si>
  <si>
    <t>OTRO TRASTORNO PSICOTICO AGUDO, CON PREDOMINIO DE IDEAS DELIRANTES</t>
  </si>
  <si>
    <t>F23.8</t>
  </si>
  <si>
    <t>OTROS TRASTORNOS PSICOTICOS AGUDOS Y TRANSITORIOS</t>
  </si>
  <si>
    <t>F23.9</t>
  </si>
  <si>
    <t>TRASTORNO PSICOTICO AGUDO Y TRANSITORIO, NO ESPECIFICADO</t>
  </si>
  <si>
    <t>F24.X</t>
  </si>
  <si>
    <t>TRASTORNO DELIRANTE INDUCIDO</t>
  </si>
  <si>
    <t>F25.0</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</si>
  <si>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</si>
  <si>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</si>
  <si>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</si>
  <si>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</si>
  <si>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</si>
  <si>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</si>
  <si>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</si>
  <si>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</si>
  <si>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</si>
  <si>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F28</t>
  </si>
  <si>
    <t>OTROS TRASTORNOS PSICOTICOS DE ORIGEN NO ORGANICO</t>
  </si>
  <si>
    <t>F29</t>
  </si>
  <si>
    <t>PSICOSIS DE ORIGEN NO ORGANICO, NO ESPECIFICADA</t>
  </si>
  <si>
    <t>F30.0</t>
  </si>
  <si>
    <t>HIPOMANIA</t>
  </si>
  <si>
    <t>F30.1</t>
  </si>
  <si>
    <t>MANIA SIN SINTOMAS PSICOTICOS</t>
  </si>
  <si>
    <t>F30.2</t>
  </si>
  <si>
    <t>MANIA CON SINTOMAS PSICOTICOS</t>
  </si>
  <si>
    <t>F30.8</t>
  </si>
  <si>
    <t>OTROS EPISODIOS MANIACOS</t>
  </si>
  <si>
    <t>F30.9</t>
  </si>
  <si>
    <t>EPISODIO MANIACO, NO ESPECIFICADO</t>
  </si>
  <si>
    <t>F31.0</t>
  </si>
  <si>
    <t>TRASTORNO AFECTIVO BIPOLAR, EPISODIO HIPOMANIACO PRESENTE</t>
  </si>
  <si>
    <t>F31.1</t>
  </si>
  <si>
    <t>TRASTORNO AFECTIVO BIPOLAR, EPISODIO MANIACO PRESENTE SIN SINTOMAS PSICOTICOS</t>
  </si>
  <si>
    <t>F31.2</t>
  </si>
  <si>
    <t>TRASTORNO AFECTIVO BIPOLAR, EPISODIO MANIACO PRESENTE CON SINTOMAS PSICOTICOS</t>
  </si>
  <si>
    <t>F31.3</t>
  </si>
  <si>
    <t>TRASTORNO AFECTIVO BIPOLAR, EPISODIO DEPRESIVO PRESENTE LEVE O MODERADO</t>
  </si>
  <si>
    <t>F31.4</t>
  </si>
  <si>
    <t>TRASTORNO AFECTIVO BIPOLAR, EPISODIO DEPRESIVO GRAVE PRESENTE SIN SINTOMAS PSICOTICOS</t>
  </si>
  <si>
    <t>F31.5</t>
  </si>
  <si>
    <t>TRASTORNO AFECTIVO BIPOLAR, EPISODIO DEPRESIVO GRAVE PRESENTE CON SINTOMAS PSICOTICOS</t>
  </si>
  <si>
    <t>F31.6</t>
  </si>
  <si>
    <t>TRASTORNO AFECTIVO BIPOLAR, EPISODIO MIXTO PRESENTE</t>
  </si>
  <si>
    <t>F31.7</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</si>
  <si>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</si>
  <si>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</si>
  <si>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</si>
  <si>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</si>
  <si>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</si>
  <si>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</si>
  <si>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</si>
  <si>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</si>
  <si>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</si>
  <si>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</si>
  <si>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SINTOMAS PSICOTICOS</t>
  </si>
  <si>
    <t>F32.3</t>
  </si>
  <si>
    <t>EPISODIO DEPRESIVO GRAVE CON SINTOMAS PSICOTICOS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</si>
  <si>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</si>
  <si>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</si>
  <si>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</si>
  <si>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</si>
  <si>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</si>
  <si>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</si>
  <si>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</si>
  <si>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</si>
  <si>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</si>
  <si>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SINTOMAS PSICOTICOS</t>
  </si>
  <si>
    <t>F33.3</t>
  </si>
  <si>
    <t>TRASTORNO DEPRESIVO RECURRENTE, EPISODIO DEPRESIVO GRAVE PRESENTE, CON SINTOMAS PSICOTICOS</t>
  </si>
  <si>
    <t>F33.4</t>
  </si>
  <si>
    <t>TRASTORNO DEPRESIVO RECURRENTE ACTUALMENTE EN REMISION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</si>
  <si>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</si>
  <si>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</si>
  <si>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</si>
  <si>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</si>
  <si>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</si>
  <si>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</si>
  <si>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</si>
  <si>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</si>
  <si>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</si>
  <si>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</si>
  <si>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</si>
  <si>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</si>
  <si>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</si>
  <si>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</si>
  <si>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</si>
  <si>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</si>
  <si>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</si>
  <si>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</si>
  <si>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</si>
  <si>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</si>
  <si>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</si>
  <si>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</si>
  <si>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</si>
  <si>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F40.2</t>
  </si>
  <si>
    <t>FOBIAS ESPECIFICADAS (AISLADAS)</t>
  </si>
  <si>
    <t>F40.8</t>
  </si>
  <si>
    <t>OTROS TRASTORNOS FOBICOS DE ANSIEDAD</t>
  </si>
  <si>
    <t>F40.9</t>
  </si>
  <si>
    <t>TRASTORNO FOBICO DE ANSIEDAD, NO ESPECIFICADO</t>
  </si>
  <si>
    <t>F41.0</t>
  </si>
  <si>
    <t>TRASTORNO DE PANICO (ANSIEDAD PAROXISTICA EPISODICA)</t>
  </si>
  <si>
    <t>F41.1</t>
  </si>
  <si>
    <t>TRASTORNO DE ANSIEDAD GENERALIZADA</t>
  </si>
  <si>
    <t>F41.2</t>
  </si>
  <si>
    <t>TRASTORNO MIXTO DE ANSIEDAD Y DEPRESION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</si>
  <si>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</si>
  <si>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</si>
  <si>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</si>
  <si>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</si>
  <si>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</si>
  <si>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</si>
  <si>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</si>
  <si>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</si>
  <si>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</si>
  <si>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</si>
  <si>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</si>
  <si>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</si>
  <si>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</si>
  <si>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</si>
  <si>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</si>
  <si>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</si>
  <si>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</si>
  <si>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REACCION AL ESTRES AGUDO</t>
  </si>
  <si>
    <t>F43.1</t>
  </si>
  <si>
    <t>TRASTORNO DE ESTRES POSTRAUMATICO</t>
  </si>
  <si>
    <t>F43.2</t>
  </si>
  <si>
    <t>TRASTORNOS DE ADAPTACION</t>
  </si>
  <si>
    <t>F43.8</t>
  </si>
  <si>
    <t>OTRAS REACCIONES AL ESTRES GRAVE</t>
  </si>
  <si>
    <t>F43.9</t>
  </si>
  <si>
    <t>REACCION AL ESTRES GRAVE, NO ESPECIFICADA</t>
  </si>
  <si>
    <t>F44.0</t>
  </si>
  <si>
    <t>AMNESIA DISOCIATIVA</t>
  </si>
  <si>
    <t>F44.1</t>
  </si>
  <si>
    <t>FUGA DISOCIATIVA</t>
  </si>
  <si>
    <t>F44.2</t>
  </si>
  <si>
    <t>ESTUPOR DISOCIATIVO</t>
  </si>
  <si>
    <t>F44.3</t>
  </si>
  <si>
    <t>TRASTORNOS DE TRANCE Y POSESION</t>
  </si>
  <si>
    <t>F44.4</t>
  </si>
  <si>
    <t>TRASTORNOS DISOCIATIVOS DEL MOVIMIENTO</t>
  </si>
  <si>
    <t>F44.5</t>
  </si>
  <si>
    <t>CONVULSIONES DISOCIATIVAS</t>
  </si>
  <si>
    <t>F44.6</t>
  </si>
  <si>
    <t>ANESTESIA DISOCIATIVA Y PERDIDA SENSORIAL</t>
  </si>
  <si>
    <t>F44.7</t>
  </si>
  <si>
    <t>TRASTORNOS DISOCIATIVOS MIXTOS (Y DE CONVERSION)</t>
  </si>
  <si>
    <t>F44.8</t>
  </si>
  <si>
    <t>OTROS TRASTORNOS DISOCIATIVOS (DE CONVERSION)</t>
  </si>
  <si>
    <t>F44.9</t>
  </si>
  <si>
    <t>TRASTORNO DISOCIATIVO (DE CONVERSION), NO ESPECIFICADO</t>
  </si>
  <si>
    <t>F45.0</t>
  </si>
  <si>
    <t>TRASTORNO DE SOMATIZACION</t>
  </si>
  <si>
    <t>F45.1</t>
  </si>
  <si>
    <t>TRASTORNO SOMATOMORFO INDIFERENCIADO</t>
  </si>
  <si>
    <t>F45.2</t>
  </si>
  <si>
    <t>TRASTORNO HIPOCONDRIACO</t>
  </si>
  <si>
    <t>F45.3</t>
  </si>
  <si>
    <t>DISFUNCION AUTONOMICA SOMATOMORFA</t>
  </si>
  <si>
    <t>F45.4</t>
  </si>
  <si>
    <t>TRASTORNO DE DOLOR PERSISTENTE SOMATOMORFO</t>
  </si>
  <si>
    <t>F45.8</t>
  </si>
  <si>
    <t>OTROS TRASTORNOS SOMATOMORFOS</t>
  </si>
  <si>
    <t>F45.9</t>
  </si>
  <si>
    <t>TRASTORNO SOMATOMORFO, NO ESPECIFICADO</t>
  </si>
  <si>
    <t>F48.0</t>
  </si>
  <si>
    <t>NEURASTENIA</t>
  </si>
  <si>
    <t>F48.1</t>
  </si>
  <si>
    <t>SINDROME DE DESPERSONALIZACION Y DESVINCULACION DE LA REALIDAD</t>
  </si>
  <si>
    <t>F48.8</t>
  </si>
  <si>
    <t>OTROS TRASTORNOS NEUROTICOS ESPECIFICADOS</t>
  </si>
  <si>
    <t>F48.9</t>
  </si>
  <si>
    <t>TRASTORNO NEUROTICO, NO ESPECIFICADO</t>
  </si>
  <si>
    <t>F50.0</t>
  </si>
  <si>
    <t>ANOREXIA NERVIOSA</t>
  </si>
  <si>
    <t>F50.1</t>
  </si>
  <si>
    <t>ANOREXIA NERVIOSA ATIPICA</t>
  </si>
  <si>
    <t>F50.2</t>
  </si>
  <si>
    <t>BULIMIA NERVIOSA</t>
  </si>
  <si>
    <t>F50.3</t>
  </si>
  <si>
    <t>BULIMIA NERVIOSA ATIPICA</t>
  </si>
  <si>
    <t>F50.4</t>
  </si>
  <si>
    <t>Hiperfagia asociada con otras alteraciones psicológicas</t>
  </si>
  <si>
    <t>F50.5</t>
  </si>
  <si>
    <t>Vómitos asociados con otras alteraciones psicológicas</t>
  </si>
  <si>
    <t>F50.8</t>
  </si>
  <si>
    <t>Otros trastornos de la ingestión de alimentos</t>
  </si>
  <si>
    <t>F50.9</t>
  </si>
  <si>
    <t>TRASTORNO DE LA INGESTION DE ALIMENTOS, NO ESPECIFICADO</t>
  </si>
  <si>
    <t>F51.0</t>
  </si>
  <si>
    <t>INSOMNIO NO ORGANICO</t>
  </si>
  <si>
    <t>F51.1</t>
  </si>
  <si>
    <t>HIPERSOMNIO NO ORGANICO</t>
  </si>
  <si>
    <t>F51.2</t>
  </si>
  <si>
    <t>TRASTORNO NO ORGANICO DEL CICLO SUEÑO-VIGILIA</t>
  </si>
  <si>
    <t>F51.3</t>
  </si>
  <si>
    <t>SONAMBULISMO</t>
  </si>
  <si>
    <t>F51.4</t>
  </si>
  <si>
    <t>TERRORES DEL SUEÑO (TERRORES NOCTURNOS)</t>
  </si>
  <si>
    <t>F51.5</t>
  </si>
  <si>
    <t>PESADILLAS</t>
  </si>
  <si>
    <t>F51.8</t>
  </si>
  <si>
    <t>OTROS TRASTORNOS NO ORGANICOS DEL SUEÑO</t>
  </si>
  <si>
    <t>F51.9</t>
  </si>
  <si>
    <t>TRASTORNO NO ORGANICO DEL SUEÑO, NO ESPECIFICADO</t>
  </si>
  <si>
    <t>F52.0</t>
  </si>
  <si>
    <t>FALTA O PERDIDA DEL DESEO SEXUAL</t>
  </si>
  <si>
    <t>F52.1</t>
  </si>
  <si>
    <t>AVERSION AL SEXO Y FALTA DE GOCE SEXUAL</t>
  </si>
  <si>
    <t>F52.2</t>
  </si>
  <si>
    <t>FALLA DE LA RESPUESTA GENITAL</t>
  </si>
  <si>
    <t>F52.3</t>
  </si>
  <si>
    <t>DISFUNCION ORGASMICA</t>
  </si>
  <si>
    <t>F52.4</t>
  </si>
  <si>
    <t>EYACULACION PRECOZ</t>
  </si>
  <si>
    <t>F52.5</t>
  </si>
  <si>
    <t>VAGINISMO NO ORGANICO</t>
  </si>
  <si>
    <t>F52.6</t>
  </si>
  <si>
    <t>DISPAREUNIA NO ORGANICA</t>
  </si>
  <si>
    <t>F52.7</t>
  </si>
  <si>
    <t>IMPULSO SEXUAL EXCESIVO</t>
  </si>
  <si>
    <t>F52.8</t>
  </si>
  <si>
    <t>OTRAS DISFUNCIONES SEXUALES, NO OCASIONADAS POR TRASTORNO NI POR ENFERMEDAD ORGANICOS</t>
  </si>
  <si>
    <t>F52.9</t>
  </si>
  <si>
    <t>DISFUNCION SEXUAL NO OCASIONADA POR TRASTORNO NI POR ENFERMEDAD ORGANICOS, NO ESPECIFICADA</t>
  </si>
  <si>
    <t>F53.0</t>
  </si>
  <si>
    <t>TRASTORNOS MENTALES Y DEL COMPORTAMIENTO LEVES, ASOCIADOS CON EL PUERPERIO, NCOP</t>
  </si>
  <si>
    <t>F53.1</t>
  </si>
  <si>
    <t>TRASTORNOS MENTALES Y DEL COMPORTAMIENTO GRAVES, ASOCIADOS CON EL PUERPERIO, NCOP</t>
  </si>
  <si>
    <t>F53.8</t>
  </si>
  <si>
    <t>OTROS TRASTORNOS MENTALES Y DEL COMPORTAMIENTO ASOCIADOS CON EL PUERPERIO, NCOP</t>
  </si>
  <si>
    <t>F53.9</t>
  </si>
  <si>
    <t>TRASTORNO MENTAL PUERPERAL, NO ESPECIFICADO</t>
  </si>
  <si>
    <t>F54.X</t>
  </si>
  <si>
    <t>FACTORES PSICOLOGICOS Y DEL COMPORTAMIENTO ASOC.C/TRAST.O ENF. CLASIFICADOS EN OTRA PARTE</t>
  </si>
  <si>
    <t>F55.X</t>
  </si>
  <si>
    <t>ABUSO DE SUSTANCIAS QUE NO PRODUCEN DEPENDENCIA</t>
  </si>
  <si>
    <t>F59.X</t>
  </si>
  <si>
    <t>SINDROMES DEL COMPORTAMIENTO ASOC.C/ALTERACIONES FISIOLOGICAS Y FACTORES FISICOS, NO ESPECIF.</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</si>
  <si>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</si>
  <si>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</si>
  <si>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</si>
  <si>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</si>
  <si>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</si>
  <si>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</si>
  <si>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</si>
  <si>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</si>
  <si>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</si>
  <si>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HISTRIONICO DE LA PERSONALIDAD</t>
  </si>
  <si>
    <t>F60.5</t>
  </si>
  <si>
    <t>TRASTORNO ANANCASTICO DE LA PERSONALIDAD</t>
  </si>
  <si>
    <t>F60.6</t>
  </si>
  <si>
    <t>TRASTORNO DE LA PERSONALIDAD ANSIOSA (EVASIVA, ELUSIVA)</t>
  </si>
  <si>
    <t>F60.7</t>
  </si>
  <si>
    <t>TRASTORNO DE LA PERSONALIDAD DEPENDIENTE</t>
  </si>
  <si>
    <t>F60.8</t>
  </si>
  <si>
    <t>OTROS TRASTORNOS ESPECIFICOS DE LA PERSONALIDAD</t>
  </si>
  <si>
    <t>F60.9</t>
  </si>
  <si>
    <t>TRASTORNO DE LA PERSONALIDAD, NO ESPECIFICADO</t>
  </si>
  <si>
    <t>F61.X</t>
  </si>
  <si>
    <t>TRASTORNOS MIXTOS Y OTROS TRASTORNOS DE LA PERSONALIDAD</t>
  </si>
  <si>
    <t>F62.0</t>
  </si>
  <si>
    <t>CAMBIO PERDURABLE DE LA PERSONALIDAD DESPUES DE UNA EXPERIENCIA CATASTROFICA</t>
  </si>
  <si>
    <t>F62.1</t>
  </si>
  <si>
    <t>CAMBIO PERDURABLE DE LA PERSONALIDAD CONSECUTIVO A UNA ENFERMEDAD PSIQUIATRICA</t>
  </si>
  <si>
    <t>F62.8</t>
  </si>
  <si>
    <t>OTROS CAMBIOS PERDURABLES DE LA PERSONALIDAD</t>
  </si>
  <si>
    <t>F62.9</t>
  </si>
  <si>
    <t>CAMBIO PERDURABLE DE LA PERSONALIDAD, NO ESPECIFICADO</t>
  </si>
  <si>
    <t>F63.0</t>
  </si>
  <si>
    <t>JUEGO PATOLOGICO</t>
  </si>
  <si>
    <t>F63.1</t>
  </si>
  <si>
    <t>PIROMANIA</t>
  </si>
  <si>
    <t>F63.2</t>
  </si>
  <si>
    <t>HURTO PATOLOGICO (CLEPTOMANIA)</t>
  </si>
  <si>
    <t>F63.3</t>
  </si>
  <si>
    <t>TRICOTILOMANIA</t>
  </si>
  <si>
    <t>F63.8</t>
  </si>
  <si>
    <t>OTROS TRASTORNOS DE LOS HABITOS Y DE LOS IMPULSOS</t>
  </si>
  <si>
    <t>F63.9</t>
  </si>
  <si>
    <t>TRASTORNO DE LOS HABITOS Y DE LOS IMPULSOS, NO ESPECIFICADO</t>
  </si>
  <si>
    <t>F64.0</t>
  </si>
  <si>
    <t>TRANSEXUALISMO</t>
  </si>
  <si>
    <t>F64.1</t>
  </si>
  <si>
    <t>TRANSVESTISMO DE ROL DUAL</t>
  </si>
  <si>
    <t>F64.2</t>
  </si>
  <si>
    <t>TRASTORNO DE LA IDENTIDAD DE GENERO EN LA NIÑEZ</t>
  </si>
  <si>
    <t>F64.8</t>
  </si>
  <si>
    <t>OTROS TRASTORNOS DE LA IDENTIDAD DE GENERO</t>
  </si>
  <si>
    <t>F64.9</t>
  </si>
  <si>
    <t>TRASTORNO DE LA IDENTIDAD DE GENERO, NO ESPECIFICADO</t>
  </si>
  <si>
    <t>F65.0</t>
  </si>
  <si>
    <t>FETICHISMO</t>
  </si>
  <si>
    <t>F65.1</t>
  </si>
  <si>
    <t>TRANSVESTISMO FETICHISTA</t>
  </si>
  <si>
    <t>F65.2</t>
  </si>
  <si>
    <t>EXHIBICIONISMO</t>
  </si>
  <si>
    <t>F65.3</t>
  </si>
  <si>
    <t>VOYEURISMO</t>
  </si>
  <si>
    <t>F65.4</t>
  </si>
  <si>
    <t>PEDOFILIA</t>
  </si>
  <si>
    <t>F65.5</t>
  </si>
  <si>
    <t>SADOMASOQUISMO</t>
  </si>
  <si>
    <t>F65.6</t>
  </si>
  <si>
    <t>TRASTORNOS MULTIPLES DE LA PREFERENCIA SEXUAL</t>
  </si>
  <si>
    <t>F65.8</t>
  </si>
  <si>
    <t>OTROS TRASTORNOS DE LA PREFERENCIA SEXUAL</t>
  </si>
  <si>
    <t>F65.9</t>
  </si>
  <si>
    <t>TRASTORNO DE LA PREFERENCIA SEXUAL, NO ESPECIFICADO</t>
  </si>
  <si>
    <t>F66.0</t>
  </si>
  <si>
    <t>TRASTORNO DE LA MADURACION SEXUAL</t>
  </si>
  <si>
    <t>F66.1</t>
  </si>
  <si>
    <t>ORIENTACION SEXUAL EGODISTONICA</t>
  </si>
  <si>
    <t>F66.2</t>
  </si>
  <si>
    <t>TRASTORNO DE LA RELACION SEXUAL</t>
  </si>
  <si>
    <t>F66.8</t>
  </si>
  <si>
    <t>OTROS TRASTORNOS DEL DESARROLLO PSICOSEXUAL</t>
  </si>
  <si>
    <t>F66.9</t>
  </si>
  <si>
    <t>TRASTORNO DEL DESARROLLO PSICOSEXUAL, NO ESPECIFICADO</t>
  </si>
  <si>
    <t>F68.0</t>
  </si>
  <si>
    <t>ELABORACION DE SINTOMAS FISICOS POR CAUSAS PSICOLOGICAS</t>
  </si>
  <si>
    <t>F68.1</t>
  </si>
  <si>
    <t>PRODUCC.INTENCIONAL O SIMULAC.DE SINT. O DE INCAPACID., FISICAS O PSICOLOGICAS (TRAST. FACTICIO)</t>
  </si>
  <si>
    <t>F68.8</t>
  </si>
  <si>
    <t>OTROS TRASTORNOS ESPECIFICADOS DE LA PERSONALIDAD Y DEL COMPORTAMIENTO EN ADULTOS</t>
  </si>
  <si>
    <t>F69.X</t>
  </si>
  <si>
    <t>TRASTORNO DE LA PERSONALIDAD Y DEL COMPORTAMIENTO EN ADULTOS, NO ESPECIFICADO</t>
  </si>
  <si>
    <t>F70.0</t>
  </si>
  <si>
    <t>RETRASO MENTAL LEVE, CON DETERIORO DEL COMPORTAMIENTO NULO O MINIMO</t>
  </si>
  <si>
    <t>F70.1</t>
  </si>
  <si>
    <t>RETRASO MENTAL LEVE C/DETERIORO SIGNIFICAT.DEL COMPORTAM., QUE REQUIERE ATENC. O TRATAMIENTO</t>
  </si>
  <si>
    <t>F70.8</t>
  </si>
  <si>
    <t>RETRASO MENTAL LEVE CON OTROS DETERIOROS DEL COMPORTAMIENTO</t>
  </si>
  <si>
    <t>F70.9</t>
  </si>
  <si>
    <t>RETRASO MENTAL LEVE CON DETERIORO DEL COMPORTAMIENTO DE GRADO NO ESPECIFICADO</t>
  </si>
  <si>
    <t>F71.0</t>
  </si>
  <si>
    <t>RETRASO MENTAL MODERADO CON DETERIORO DEL COMPORTAMIENTO NULO O MINIMO</t>
  </si>
  <si>
    <t>F71.1</t>
  </si>
  <si>
    <t>RETRASO MENTAL MODERADO C/DETERIORO SIGNIFICAT. DEL COMPORTAM., QUE REQUIERE ATENC. O TRATAM.</t>
  </si>
  <si>
    <t>F71.8</t>
  </si>
  <si>
    <t>RETRASO MENTAL MODERADO CON OTROS DETERIOROS DEL COMPORTAMIENTO</t>
  </si>
  <si>
    <t>F71.9</t>
  </si>
  <si>
    <t>RETRASO MENTAL MODERADO CON DETERIORO DEL COMPORTAMIENTO DE GRADO NO ESPECIFICADO</t>
  </si>
  <si>
    <t>F72.0</t>
  </si>
  <si>
    <t>RETRASO MENTAL GRAVE CON DETERIORO DEL COMPORTAMIENTO NULO O MINIMO</t>
  </si>
  <si>
    <t>F72.1</t>
  </si>
  <si>
    <t>RETRASO MENTAL GRAVE C/DETERIORO SIGNIFICAT. DEL COMPORTAM., QUE REQUIERE ATENC. O TRATAM.</t>
  </si>
  <si>
    <t>F72.8</t>
  </si>
  <si>
    <t>RETRASO MENTAL GRAVE CON OTROS DETERIOROS DEL COMPORTAMIENTO</t>
  </si>
  <si>
    <t>F72.9</t>
  </si>
  <si>
    <t>RETRASO MENTAL GRAVE CON DETERIORO DEL COMPORTAMIENTO DE GRADO NO ESPECIFICADO</t>
  </si>
  <si>
    <t>F73.0</t>
  </si>
  <si>
    <t>RETRASO MENTAL PROFUNDO CON DETERIORO DEL COMPORTAMIENTO NULO O MINIMO</t>
  </si>
  <si>
    <t>F73.1</t>
  </si>
  <si>
    <t>RETRASO MENTAL PROFUNDO C/DETERIORO SIGNIFICAT. DEL COMPORTAM., QUE REQUIERE ATENC. O TRATAM.</t>
  </si>
  <si>
    <t>F73.8</t>
  </si>
  <si>
    <t>RETRASO MENTAL PROFUNDO, CON OTROS DETERIOROS DEL COMPORTAMIENTO</t>
  </si>
  <si>
    <t>F73.9</t>
  </si>
  <si>
    <t>RETRASO MENTAL PROFUNDO CON DETERIORO DEL COMPORTAMIENTO DE GRADO NO ESPECIFICADO</t>
  </si>
  <si>
    <t>F78.0</t>
  </si>
  <si>
    <t>OTROS TIPOS DE RETRASO MENTAL, CON DETERIORO DEL COMPORTAMIENTO NULO O MINIMO</t>
  </si>
  <si>
    <t>F78.1</t>
  </si>
  <si>
    <t>OTROS TPOS.DE RETRASO MENT.C/DETERIORO SIGNIFICAT. DEL COMPORTAM., QUE REQUIERE ATENC. O TRATAM.</t>
  </si>
  <si>
    <t>F78.8</t>
  </si>
  <si>
    <t>OTROS TIPOS DE RETRASO MENTAL CON OTROS DETERIOROS DEL COMPORTAMIENTO</t>
  </si>
  <si>
    <t>F78.9</t>
  </si>
  <si>
    <t>OTROS TIPOS DE RETRASO MENTAL, CON DETERIORO DEL COMPORTAMIENTO DE GRADO NO ESPECIFICADO</t>
  </si>
  <si>
    <t>F79.0</t>
  </si>
  <si>
    <t>RETRASO MENTAL, NO ESPECIFICADO, CON DETERIORO DEL COMPORTAMIENTO NULO O MINIMO</t>
  </si>
  <si>
    <t>F79.1</t>
  </si>
  <si>
    <t>RETRASO MENTAL, NO ESPECIF., C/DETERIORO SIGNIFICAT.DEL COMPORTAM., QUE REQUIERE ATENC. O TRTTO.</t>
  </si>
  <si>
    <t>F79.8</t>
  </si>
  <si>
    <t>RETRASO MENTAL, NO ESPECIFICADO, CON OTROS DETERIOROS DEL COMPORTAMIENTO</t>
  </si>
  <si>
    <t>F79.9</t>
  </si>
  <si>
    <t>RETRASO MENTAL, NO ESPECIFICADO, CON DETERIORO DEL COMPORTAMIENTO DE GRADO NO ESPECIFICADO</t>
  </si>
  <si>
    <t>F80.0</t>
  </si>
  <si>
    <t>TRASTORNO ESPECIFICO DE LA PRONUNCIACION</t>
  </si>
  <si>
    <t>F80.1</t>
  </si>
  <si>
    <t>TRASTORNO DEL LENGUAJE EXPRESIVO</t>
  </si>
  <si>
    <t>F80.2</t>
  </si>
  <si>
    <t>TRASTORNO DE LA RECEPCION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</si>
  <si>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</si>
  <si>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</si>
  <si>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</si>
  <si>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</si>
  <si>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</si>
  <si>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</si>
  <si>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</si>
  <si>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ESPECIFICO DE LA LECTURA</t>
  </si>
  <si>
    <t>F81.1</t>
  </si>
  <si>
    <t>Trastorno específico del deletreo [ortografía]</t>
  </si>
  <si>
    <t>F81.2</t>
  </si>
  <si>
    <t>Trastorno especifico de las habilidades aritméticas</t>
  </si>
  <si>
    <t>F81.3</t>
  </si>
  <si>
    <t>TRASTORNO MIXTO DE LAS HABILIDADES ESCOLARES</t>
  </si>
  <si>
    <t>F81.8</t>
  </si>
  <si>
    <t>OTROS TRASTORNOS DEL DESARROLLO DE LAS HABILIDADES ESCOLARES</t>
  </si>
  <si>
    <t>F81.9</t>
  </si>
  <si>
    <t>TRASTORNO DEL DESARROLLO DE LAS HABILIDADES ESCOLARES, NO ESPECIFICADO</t>
  </si>
  <si>
    <t>F82</t>
  </si>
  <si>
    <t>Trastorno especifico del desarrollo de la función motriz</t>
  </si>
  <si>
    <t>F83</t>
  </si>
  <si>
    <t>Trastornos específicos mixtos del desarrollo</t>
  </si>
  <si>
    <t>F84.0</t>
  </si>
  <si>
    <t>Autismo en la niñez</t>
  </si>
  <si>
    <t>F84.1</t>
  </si>
  <si>
    <t>AUTISMO ATIPICO</t>
  </si>
  <si>
    <t>F84.2</t>
  </si>
  <si>
    <t>Síndrome de Rett</t>
  </si>
  <si>
    <t>F84.3</t>
  </si>
  <si>
    <t>OTRO TRASTORNO DESINTEGRATIVO DE LA NIÑEZ</t>
  </si>
  <si>
    <t>F84.4</t>
  </si>
  <si>
    <t>TRASTORNO HIPERACTIVO ASOCIADO CON RETRASO MENTAL Y MOVIMIENTOS ESTEREOTIPADOS</t>
  </si>
  <si>
    <t>F84.5</t>
  </si>
  <si>
    <t>Síndrome de asperger</t>
  </si>
  <si>
    <t>F84.8</t>
  </si>
  <si>
    <t>OTROS TRASTORNOS GENERALIZADOS DEL DESARROLLO</t>
  </si>
  <si>
    <t>F84.9</t>
  </si>
  <si>
    <t>TRASTORNO GENERALIZADO DEL DESARROLLO NO ESPECIFICADO</t>
  </si>
  <si>
    <t>F88</t>
  </si>
  <si>
    <t>OTROS TRASTORNOS DEL DESARROLLO PSICOLOGICO</t>
  </si>
  <si>
    <t>F89</t>
  </si>
  <si>
    <t>TRASTORNO DEL DESARROLLO PSICOLOGICO, NO ESPECIFICADO</t>
  </si>
  <si>
    <t>F90.0</t>
  </si>
  <si>
    <t>PERTURBACION DE LA ACTIVIDAD Y DE LA ATENCION</t>
  </si>
  <si>
    <t>F90.1</t>
  </si>
  <si>
    <t>TRASTORNO HIPERCINETICO DE LA CONDUCTA</t>
  </si>
  <si>
    <t>F90.8</t>
  </si>
  <si>
    <t>OTROS TRASTORNOS HIPERCINETICOS</t>
  </si>
  <si>
    <t>F90.9</t>
  </si>
  <si>
    <t>TRASTORNO HIPERCINETICO,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</si>
  <si>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</si>
  <si>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</si>
  <si>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</si>
  <si>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</si>
  <si>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</si>
  <si>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</si>
  <si>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</si>
  <si>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</si>
  <si>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</si>
  <si>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</si>
  <si>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</si>
  <si>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</si>
  <si>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</si>
  <si>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</si>
  <si>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</si>
  <si>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</si>
  <si>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</si>
  <si>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</si>
  <si>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</si>
  <si>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separación en la niñez</t>
  </si>
  <si>
    <t>F93.1</t>
  </si>
  <si>
    <t>Trastorno de ansiedad fóbica en la niñez</t>
  </si>
  <si>
    <t>F93.2</t>
  </si>
  <si>
    <t>TRASTORNO DE ANSIEDAD SOCIAL EN LA NIÑEZ</t>
  </si>
  <si>
    <t>F93.3</t>
  </si>
  <si>
    <t>TRASTORNO DE RIVALIDAD ENTRE HERMANOS</t>
  </si>
  <si>
    <t>F93.8</t>
  </si>
  <si>
    <t>OTROS TRASTORNOS EMOCIONALES EN LA NIÑEZ</t>
  </si>
  <si>
    <t>F93.9</t>
  </si>
  <si>
    <t>TRASTORNO EMOCIONAL EN LA NIÑEZ, NO ESPECIFICADO</t>
  </si>
  <si>
    <t>F94.0</t>
  </si>
  <si>
    <t>MUTISMO ELECTIVO</t>
  </si>
  <si>
    <t>F94.1</t>
  </si>
  <si>
    <t>TRASTORNO DE VINCULACION REACTIVA EN LA NIÑEZ</t>
  </si>
  <si>
    <t>F94.2</t>
  </si>
  <si>
    <t>TRASTORNO DE VINCULACION DESINHIBIDA EN LA NIÑEZ</t>
  </si>
  <si>
    <t>F94.8</t>
  </si>
  <si>
    <t>OTROS TRASTORNOS DEL COMPORTAMIENTO SOCIAL EN LA NIÑEZ</t>
  </si>
  <si>
    <t>F94.9</t>
  </si>
  <si>
    <t>TRASTORNO DEL COMPORTAMIENTO SOCIAL EN LA NIÑEZ, NO ESPECIFICADO</t>
  </si>
  <si>
    <t>F95.0</t>
  </si>
  <si>
    <t>TRASTORNO POR TIC TRANSITORIO</t>
  </si>
  <si>
    <t>F95.1</t>
  </si>
  <si>
    <t>Trastorno por tic motor o vocal crónico</t>
  </si>
  <si>
    <t>F95.2</t>
  </si>
  <si>
    <t>Trastorno por tics motores y vocales múltiples combinados [de la Tourette]</t>
  </si>
  <si>
    <t>F95.8</t>
  </si>
  <si>
    <t>OTROS TRASTORNOS POR TICS</t>
  </si>
  <si>
    <t>F95.9</t>
  </si>
  <si>
    <t>TRASTORNO POR TIC, NO ESPECIFICADO</t>
  </si>
  <si>
    <t>F98.0</t>
  </si>
  <si>
    <t>ENURESIS NO ORGANICA</t>
  </si>
  <si>
    <t>F98.1</t>
  </si>
  <si>
    <t>ENCOPRESIS NO ORGANICA</t>
  </si>
  <si>
    <t>F98.2</t>
  </si>
  <si>
    <t>TRASTORNO DE LA INGESTION ALIMENTARIA EN LA INFANCIA Y LA NIÑEZ</t>
  </si>
  <si>
    <t>F98.3</t>
  </si>
  <si>
    <t>PICA EN LA INFANCIA Y EN LA NIÑEZ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</si>
  <si>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</si>
  <si>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</si>
  <si>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</si>
  <si>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</si>
  <si>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</si>
  <si>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</si>
  <si>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</si>
  <si>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</si>
  <si>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F98.9</t>
  </si>
  <si>
    <t>Trastornos no especificados, emocionales y del comportamiento, que aparecen habitualmente en la niñez y en la adolescencia</t>
  </si>
  <si>
    <t>F99</t>
  </si>
  <si>
    <t>Trastorno mental, no especificado</t>
  </si>
  <si>
    <t xml:space="preserve">REM-07.  ATENCIÓN  DE ESPECIALIDADES </t>
  </si>
  <si>
    <t>SECCIÓN A : ATENCIONES MÉDICAS DE ESPECIALIDAD</t>
  </si>
  <si>
    <t>ESPECIALIDADES   Y  SUB-ESPECIALIDADES</t>
  </si>
  <si>
    <t>ATENCIONES MÉDICAS</t>
  </si>
  <si>
    <t>CONSULTAS NUEVAS SEGÚN ORIGEN(*)</t>
  </si>
  <si>
    <t>Consultas de Especialidades resueltas por Médico General</t>
  </si>
  <si>
    <t>BENEFICIARIOS</t>
  </si>
  <si>
    <t>POR SEXO</t>
  </si>
  <si>
    <t>Menos 15 años</t>
  </si>
  <si>
    <t>De 15 y más años</t>
  </si>
  <si>
    <t xml:space="preserve">70 - 74 años </t>
  </si>
  <si>
    <t>APS</t>
  </si>
  <si>
    <t>CAE/CDT/CRS/HOSPITALIZACIÓN</t>
  </si>
  <si>
    <t>URGENCIA</t>
  </si>
  <si>
    <t>Menos 
15 años</t>
  </si>
  <si>
    <t>15 y más 
años</t>
  </si>
  <si>
    <t>PEDIATRÍA</t>
  </si>
  <si>
    <t>MEDICINA INTERNA</t>
  </si>
  <si>
    <t>NEONATOLOGÍA</t>
  </si>
  <si>
    <t>ENFERMEDAD RESPIRATORIA PEDIÁTRICA (BRONCOPULMONAR INFANTIL)</t>
  </si>
  <si>
    <t>ENFERMEDAD RESPIRATORIA DE ADULTO (BRONCOPULMONAR)</t>
  </si>
  <si>
    <t>CARDIOLOGÍA PEDIÁTRICA</t>
  </si>
  <si>
    <t>CARDIOLOGÍA ADULTO</t>
  </si>
  <si>
    <t>ENDOCRINOLOGÍA PEDIÁTRICA</t>
  </si>
  <si>
    <t>ENDOCRINOLOGÍA ADULTO</t>
  </si>
  <si>
    <t>GASTROENTEROLOGÍA PEDIÁTRICA</t>
  </si>
  <si>
    <t>GASTROENTEROLOGÍA ADULTO</t>
  </si>
  <si>
    <t>GENÉTICA CLÍNICA</t>
  </si>
  <si>
    <t>HEMATO-ONCOLOGÍA INFANTIL</t>
  </si>
  <si>
    <t>HEMATOLOGÍA ADULTO</t>
  </si>
  <si>
    <t>NEFROLOGÍA PEDIÁTRICA</t>
  </si>
  <si>
    <t>NEFROLOGÍA ADULTO</t>
  </si>
  <si>
    <t>NUTRIÓLOGO PEDIÁTRICO</t>
  </si>
  <si>
    <t>NUTRIÓLOGO ADULTO</t>
  </si>
  <si>
    <t>REUMATOLOGÍA PEDIÁTRICA</t>
  </si>
  <si>
    <t>REUMATOLOGÍA ADULTO</t>
  </si>
  <si>
    <t>DERMATOLOGÍA</t>
  </si>
  <si>
    <t>INFECTOLOGÍA PEDIÁTRICA</t>
  </si>
  <si>
    <t>INFECTOLOGÍA ADULTO</t>
  </si>
  <si>
    <t>INMUNOLOGÍA</t>
  </si>
  <si>
    <t>GERIATRÍA</t>
  </si>
  <si>
    <t>MEDICINA FÍSICA Y REHABILITACIÓN PEDIÁTRICA (FISIATRÍA PEDIÁTRICA)</t>
  </si>
  <si>
    <t>MEDICINA FÍSICA Y REHABILITACIÓN ADULTO (FISIATRÍA ADULTO)</t>
  </si>
  <si>
    <t>NEUROLOGÍA PEDIÁTRICA</t>
  </si>
  <si>
    <t>NEUROLOGÍA ADULTO</t>
  </si>
  <si>
    <t>ONCOLOGÍA MÉDICA</t>
  </si>
  <si>
    <t>PSIQUIATRÍA PEDIÁTRICA Y DE LA ADOLESCENCIA</t>
  </si>
  <si>
    <t>PSIQUIATRÍA ADULTO</t>
  </si>
  <si>
    <t>CIRUGÍA PEDIÁTRICA</t>
  </si>
  <si>
    <t>CIRUGÍA GENERAL ADULTO</t>
  </si>
  <si>
    <t>CIRUGÍA DIGESTIVA (ALTA)</t>
  </si>
  <si>
    <t>CIRUGÍA DE CABEZA, CUELLO Y MAXILOFACIAL</t>
  </si>
  <si>
    <t>CIRUGÍA PLÁSTICA Y REPARADORA PEDIÁTRICA</t>
  </si>
  <si>
    <t>CIRUGÍA PLÁSTICA Y REPARADORA ADULTO</t>
  </si>
  <si>
    <t>COLOPROCTOLOGÍA (CIRUGIA DIGESTIVA BAJA)</t>
  </si>
  <si>
    <t>CIRUGÍA TÓRAX</t>
  </si>
  <si>
    <t>CIRUGÍA VASCULAR PERIFÉRICA</t>
  </si>
  <si>
    <t>NEUROCIRUGÍA</t>
  </si>
  <si>
    <t>CIRUGÍA CARDIOVASCULAR</t>
  </si>
  <si>
    <t>ANESTESIOLOGÍA</t>
  </si>
  <si>
    <t>OBSTETRICIA</t>
  </si>
  <si>
    <t>GINECOLOGÍA PEDIÁTRICA Y DE LA ADOLESCENCIA</t>
  </si>
  <si>
    <t>GINECOLOGÍA ADULTO</t>
  </si>
  <si>
    <t>OFTALMOLOGÍA</t>
  </si>
  <si>
    <t>OTORRINOLARINGOLOGÍA</t>
  </si>
  <si>
    <t>TRAUMATOLOGÍA Y ORTOPEDIA PEDIÁTRICA</t>
  </si>
  <si>
    <t>TRAUMATOLOGÍA Y ORTOPEDIA ADULTO</t>
  </si>
  <si>
    <t>UROLOGÍA PEDIÁTRICA</t>
  </si>
  <si>
    <t>UROLOGÍA ADULTO</t>
  </si>
  <si>
    <t>MEDICINA FAMILIAR DEL NIÑO</t>
  </si>
  <si>
    <t>MEDICINA FAMILIAR</t>
  </si>
  <si>
    <t>MEDICINA FAMILIAR ADULTO</t>
  </si>
  <si>
    <t>DIABETOLOGÍA</t>
  </si>
  <si>
    <t>MEDICINA NUCLEAR (EXCLUYE INFORMES)</t>
  </si>
  <si>
    <t>IMAGENOLOGÍA</t>
  </si>
  <si>
    <t>RADIOTERAPIA ONCOLÓGICA</t>
  </si>
  <si>
    <t>SECCIÓN A.1: ATRIBUTOS DE LAS ATENCIONES DE ESPECIALIDAD</t>
  </si>
  <si>
    <t>Interconsultas pertinentes según Criterio Clínico</t>
  </si>
  <si>
    <t>Consultas pertinentes según tiempo establecido en Box</t>
  </si>
  <si>
    <t>consultas  pertinentes según Criterio Clínico en Box</t>
  </si>
  <si>
    <t>Contrarreferencia inicial o retorno</t>
  </si>
  <si>
    <t>Contrarreferencia al alta</t>
  </si>
  <si>
    <t>ALTA DE CONSULTA DE ESPECIALIDAD AMBULATORIA</t>
  </si>
  <si>
    <t>INASISTENTE A CONSULTA MÉDICA (NSP)</t>
  </si>
  <si>
    <t>CONSULTA ABREVIADA (Confección de recetas o lectura de exámenes)</t>
  </si>
  <si>
    <t>Atención Especialista en Sala</t>
  </si>
  <si>
    <t>CONSULTAS REALIZADAS EN APS E INFORMADAS (CONTENIDAS EN LA SECCION A)</t>
  </si>
  <si>
    <r>
      <t xml:space="preserve">Compra de Servicios </t>
    </r>
    <r>
      <rPr>
        <b/>
        <sz val="8"/>
        <color theme="1"/>
        <rFont val="Verdana"/>
        <family val="2"/>
      </rPr>
      <t>(No incluidas en total de atenciones)</t>
    </r>
  </si>
  <si>
    <t>CONSULTAS MÉDICAS POR OPERATIVOS (no incluidas en produccion)</t>
  </si>
  <si>
    <t>TOTAL INTERCONSULTAS GENERADAS EN APS PARA DERIVACION ESPECIALIDAD</t>
  </si>
  <si>
    <t>CONSULTORÍAS DE MEDICOS ESPECIALISTAS OTORGADAS</t>
  </si>
  <si>
    <t>CDT/CAE/CRS/Hospitalizado</t>
  </si>
  <si>
    <t>Urgencia</t>
  </si>
  <si>
    <t>15 y más años</t>
  </si>
  <si>
    <t>NUEVAS</t>
  </si>
  <si>
    <t>CONTROLES</t>
  </si>
  <si>
    <t>CONTRATADOS POR EL ESTABLECIMIENTO O DIRECCIÓN DEL SERVICIO</t>
  </si>
  <si>
    <t>ESPECIALISTAS DE  HOSPITALES</t>
  </si>
  <si>
    <t>Red Pública</t>
  </si>
  <si>
    <t>Privados</t>
  </si>
  <si>
    <t>Nº Consultorías</t>
  </si>
  <si>
    <t>Nº de casos revisados por el equipo</t>
  </si>
  <si>
    <t>Nº de casos atendidos</t>
  </si>
  <si>
    <t>SECCIÓN B: ATENCIONES MEDICAS POR PROGRAMAS Y POLICLÍNICOS  (INCLUIDAS EN SECCION A Y A1)</t>
  </si>
  <si>
    <t>ATENCIONES</t>
  </si>
  <si>
    <t>80  años y mas</t>
  </si>
  <si>
    <t>Trans Masculino</t>
  </si>
  <si>
    <t>Trans Femenino</t>
  </si>
  <si>
    <t>ARRITMIAS</t>
  </si>
  <si>
    <t>CIRUGÍA DE MAMAS</t>
  </si>
  <si>
    <t>ALTO RIESGO OBSTÉTRICO</t>
  </si>
  <si>
    <t>ATENCIÓN OBSTÉTRICA POR LEY IVE</t>
  </si>
  <si>
    <t>TRATAMIENTO ANTICOAGULANTE</t>
  </si>
  <si>
    <t>CUIDADOS PALIATIVOS</t>
  </si>
  <si>
    <t>INFERTILIDAD</t>
  </si>
  <si>
    <t>PATOLOGÍA CERVICAL</t>
  </si>
  <si>
    <t>PATOLOGÍA DE MAMAS</t>
  </si>
  <si>
    <t>ADOLESCENCIA</t>
  </si>
  <si>
    <t>ITS</t>
  </si>
  <si>
    <t>VIH/SIDA</t>
  </si>
  <si>
    <t>MEDICINAL OCUPACIONAL (SALUD DEL PERSONAL)</t>
  </si>
  <si>
    <t>UNIDAD TRAUMA OCULAR</t>
  </si>
  <si>
    <t>SECCIÓN C: CONSULTAS Y CONTROLES POR OTROS PROFESIONALES EN ESPECIALIDAD (NIVEL SECUNDARIO)</t>
  </si>
  <si>
    <t>POR EDAD (en años)</t>
  </si>
  <si>
    <t>Total Controles (incluidos en grupo de edad)</t>
  </si>
  <si>
    <t xml:space="preserve">10 - 14 años </t>
  </si>
  <si>
    <t>75 - 80 años</t>
  </si>
  <si>
    <t>ARO</t>
  </si>
  <si>
    <t>ARO POR LEY IVE</t>
  </si>
  <si>
    <t>GINECOLOGÍA Y OTROS</t>
  </si>
  <si>
    <t>PSICÓLOGO/A (EXCLUYE SM)</t>
  </si>
  <si>
    <t>TECNÓLOGO/A MÉDICO/A</t>
  </si>
  <si>
    <t>SECCIÓN D: CONSULTAS INFECCIÓN TRANSMISIÓN SEXUAL (ITS) Y CONTROLES DE SALUD SEXUAL EN EL NIVEL SECUNDARIO (Incluidas en Sección C)</t>
  </si>
  <si>
    <t>Niños, Niñas, Adolescentes SENAME</t>
  </si>
  <si>
    <t>Hombre</t>
  </si>
  <si>
    <t>CONSULTAS  INFECCIÓN TRANSMISIÓN SEXUAL  (ITS) (excluir VIH/SIDA)</t>
  </si>
  <si>
    <t>CONSULTAS VIH/SIDA</t>
  </si>
  <si>
    <t>CONTROL VIH CON TAR</t>
  </si>
  <si>
    <t>CONTROL VIH SIN TAR</t>
  </si>
  <si>
    <t>CONTROLES DE SALUD A PERSONAS QUE EJERCEN COMERCIO SEXUAL</t>
  </si>
  <si>
    <t>REM-A08.  ATENCIÓN DE URGENCIA</t>
  </si>
  <si>
    <t>SECCIÓN A: ATENCIONES REALIZADAS EN UNIDADES DE URGENCIA DE LA RED</t>
  </si>
  <si>
    <t>SECCIÓN A.1: ATENCIONES REALIZADAS EN UNIDADES DE EMERGENCIA HOSPITALARIA DE ALTA Y MEDIANA COMPLEJIDAD (UEH)</t>
  </si>
  <si>
    <t>TIPO DE ATENCIÓN</t>
  </si>
  <si>
    <t>ORIGEN DE LA PROCEDENCIA (Sólo pacientes derivados de establecimientos de la Red)</t>
  </si>
  <si>
    <t>Establecimientos de otra Red</t>
  </si>
  <si>
    <t>Demanda de Urgencia</t>
  </si>
  <si>
    <t>SAPU/ SAR / SUR</t>
  </si>
  <si>
    <t>Hospital Baja Complejidad</t>
  </si>
  <si>
    <t>Hospital Mediana/Alta Complejidad</t>
  </si>
  <si>
    <t>Otros Establecimientos de la  Red</t>
  </si>
  <si>
    <t>ATENCIÓN MÉDICA NIÑO Y ADULTO</t>
  </si>
  <si>
    <t>ATENCIÓN MÉDICA GINECO-OBSTETRA</t>
  </si>
  <si>
    <t>ATENCIÓN POR MATRONA</t>
  </si>
  <si>
    <t>ATENCIÓN POR ODONTÓLOGO</t>
  </si>
  <si>
    <t>SECCIÓN A.2: ATENCIONES DE URGENCIA REALIZADAS EN SAPU Y SAR</t>
  </si>
  <si>
    <t>Atenciones por profesionales  a Honorarios</t>
  </si>
  <si>
    <t>KINESIÓLOGO/ A</t>
  </si>
  <si>
    <t>PSICOLOGÍA</t>
  </si>
  <si>
    <t>TRABAJO SOCIAL</t>
  </si>
  <si>
    <t>SECCIÓN A.3: ATENCIONES DE URGENCIA REALIZADAS EN ESTABLECIMIENTOS DE BAJA COMPLEJIDAD</t>
  </si>
  <si>
    <t>TÉCNICO PARAMÉDICO</t>
  </si>
  <si>
    <t>SECCIÓN A.4: ATENCIONES DE URGENCIA REALIZADAS EN ESTABLECIMIENTOS  ATENCIÓN PRIMARIA NO SAPU</t>
  </si>
  <si>
    <t>SECCIÓN A.5:  CONSULTAS EN SISTEMA DE ATENCIÓN DE URGENCIA EN CENTROS DE SALUD RURAL (SUR) Y POSTAS RURALES</t>
  </si>
  <si>
    <t>SECCIÓN B: CATEGORIZACIÓN DE PACIENTES, PREVIA A LA ATENCIÓN MÉDICA (Establecimientos Alta, Mediana o Baja Complejidad y SAR).</t>
  </si>
  <si>
    <t>CATEGORÍAS</t>
  </si>
  <si>
    <t>Herramientas de Categorización</t>
  </si>
  <si>
    <t>Discrecional</t>
  </si>
  <si>
    <t>Estructurado (ESI)</t>
  </si>
  <si>
    <t>C1</t>
  </si>
  <si>
    <t>C2</t>
  </si>
  <si>
    <t>C3</t>
  </si>
  <si>
    <t>C4</t>
  </si>
  <si>
    <t>C5</t>
  </si>
  <si>
    <t>SIN CATEGORIZACIÓN</t>
  </si>
  <si>
    <t>SECCIÓN C: ATENCIONES REALIZADAS POR MÉDICOS ESPECIALISTAS EN LAS UNIDADES DE URGENCIA HOSPITALARIA</t>
  </si>
  <si>
    <t>ESPECIALIDADES</t>
  </si>
  <si>
    <t>DE TURNO</t>
  </si>
  <si>
    <t>CONSULTOR LLAMADA</t>
  </si>
  <si>
    <t>OTROS</t>
  </si>
  <si>
    <t>NEUROLOGÍA ADULTOS</t>
  </si>
  <si>
    <t>OBSTETRICIA Y GINECOLOGÍA</t>
  </si>
  <si>
    <t>TRAUMATOLOGÍA Y ORTOPEDIA</t>
  </si>
  <si>
    <t>PSIQUIATRÍA ADULTOS</t>
  </si>
  <si>
    <t>PSIQUIATRÍA PEDIÁTRICA  Y ADOLESCENTES</t>
  </si>
  <si>
    <t>UROLOGÍA</t>
  </si>
  <si>
    <t>URGENCIÓLOGO</t>
  </si>
  <si>
    <t>CIRUGÍA GENERAL</t>
  </si>
  <si>
    <t>CARDIOLOGÍA</t>
  </si>
  <si>
    <t>ODONTÓLOGO</t>
  </si>
  <si>
    <t>SECCIÓN D: PACIENTES CON INDICACIÓN DE HOSPITALIZACIÓN EN ESPERA DE CAMAS EN UEH</t>
  </si>
  <si>
    <t>TIPO DE PACIENTES</t>
  </si>
  <si>
    <t>Hospitalización Domiciliaria</t>
  </si>
  <si>
    <t>TOTAL DE PACIENTES CON INDICACIÓN DE HOSPITALIZACIÓN</t>
  </si>
  <si>
    <t xml:space="preserve">PACIENTES QUE INGRESAN A CAMA HOSPITALARIA SEGÚN TIEMPO DE DEMORA AL INGRESO                               </t>
  </si>
  <si>
    <t>MENOS DE 12 HORAS</t>
  </si>
  <si>
    <t>12-24 HORAS</t>
  </si>
  <si>
    <t>MAYOR A 24 HORAS</t>
  </si>
  <si>
    <t xml:space="preserve">PACIENTES QUE RECHAZAN HOSPITALIZACIÓN </t>
  </si>
  <si>
    <t>PACIENTES DERIVADOS  A OTRO ESTABLECIMIENTO</t>
  </si>
  <si>
    <t>PACIENTES QUE PERMANECEN EN UEH</t>
  </si>
  <si>
    <t>PACIENTES QUE INGRESAN DIRECTAMENTE A PROCESO QUIRÚRGICO</t>
  </si>
  <si>
    <t>SECCIÓN E: PACIENTES CON INDICACIÓN DE OBSERVACIÓN EN SAR</t>
  </si>
  <si>
    <t>PACIENTES CON INDICACIÓN DE OBSERVACIÓN</t>
  </si>
  <si>
    <t xml:space="preserve">PACIENTES QUE PERMANECEN EN OBSERVACIÓN     </t>
  </si>
  <si>
    <t>MENOS DE 2 HORAS</t>
  </si>
  <si>
    <t>2 A 6 HORAS</t>
  </si>
  <si>
    <t>MAYOR A 6 HORAS</t>
  </si>
  <si>
    <t xml:space="preserve">SECCIÓN F: PACIENTES FALLECIDOS EN UEH (Establecimientos Alta, Mediana o Baja Complejidad, SAR, SAPU y SUR) </t>
  </si>
  <si>
    <t>PACIENTES FALLECIDOS EN ESPERA DE ATENCIÓN MÉDICA</t>
  </si>
  <si>
    <t>PACIENTES FALLECIDOS EN PROCESO DE ATENCIÓN</t>
  </si>
  <si>
    <t xml:space="preserve">PACIENTES FALLECIDOS EN ESPERA DE CAMA HOSPITALARIA </t>
  </si>
  <si>
    <t>SECCIÓN G: ATENCIONES MÉDICAS ASOCIADAS A  VIOLENCIA POR GRUPO ETARIO</t>
  </si>
  <si>
    <t>0 - 9</t>
  </si>
  <si>
    <t>10-17</t>
  </si>
  <si>
    <t>18-19</t>
  </si>
  <si>
    <t>25-34</t>
  </si>
  <si>
    <t>35-44</t>
  </si>
  <si>
    <t>45-54</t>
  </si>
  <si>
    <t>55-64</t>
  </si>
  <si>
    <t>65 -74</t>
  </si>
  <si>
    <t>75 años y más</t>
  </si>
  <si>
    <t xml:space="preserve">OTRAS VIOLENCIAS </t>
  </si>
  <si>
    <t>SECCIÓN G.1: ATENCIONES MÉDICAS ASOCIADAS A  VIOLENCIA POR CONDICIÓN (incluidas en sección G)</t>
  </si>
  <si>
    <t>AGRESOR /A</t>
  </si>
  <si>
    <t>LESIONES DE LA VÍCTIMA</t>
  </si>
  <si>
    <t>Sin lesiones constatables</t>
  </si>
  <si>
    <t xml:space="preserve">Diversidad Sexual </t>
  </si>
  <si>
    <t>Embarazadas</t>
  </si>
  <si>
    <t>Pareja/ Ex pareja</t>
  </si>
  <si>
    <t>Familiar</t>
  </si>
  <si>
    <t>Conocido/a</t>
  </si>
  <si>
    <t>Desconocido/a</t>
  </si>
  <si>
    <t>Traumatologicas</t>
  </si>
  <si>
    <t>Odontologícas</t>
  </si>
  <si>
    <t>Contusionales</t>
  </si>
  <si>
    <t>Por Arma</t>
  </si>
  <si>
    <t xml:space="preserve">SECCIÓN H: ATENCIONES  POR ANTICONCEPCIÓN DE EMERGENCIA </t>
  </si>
  <si>
    <t>25 - 34</t>
  </si>
  <si>
    <t>35 - 44</t>
  </si>
  <si>
    <t>45 - 54</t>
  </si>
  <si>
    <t xml:space="preserve">ATENCIÓN POR ANTICONCEPCIÓN DE EMERGENCIA </t>
  </si>
  <si>
    <t>CON ENTREGA DE ANTICONCEPTIVO</t>
  </si>
  <si>
    <t>SIN ENTREGA DE ANTICONCEPTIVO</t>
  </si>
  <si>
    <t>SECCIÓN I: MOTIVOS DE ATENCIÓN POR EMERGENCIA OBSTÉTRICA AL SERVICIO DE  URGENCIA  (Establecimientos Alta y Mediana Complejidad).</t>
  </si>
  <si>
    <t>CANTIDAD</t>
  </si>
  <si>
    <t>PREECLAMPSIA SEVERA</t>
  </si>
  <si>
    <t>ECLAMPSIA</t>
  </si>
  <si>
    <t>HELLP</t>
  </si>
  <si>
    <t>PARTO PREMATURO</t>
  </si>
  <si>
    <t>HEMORRAGIA I TRIMESTRE</t>
  </si>
  <si>
    <t>HEMORRAGIA II TRIMESTRE</t>
  </si>
  <si>
    <t>HEMORRAGIA III TRIMESTRE</t>
  </si>
  <si>
    <t>ROTURA PREMATURA DE MEMBRANA</t>
  </si>
  <si>
    <t>OTRAS PATOLOGÍAS</t>
  </si>
  <si>
    <t>TRABAJO DE PARTO SIN PATOLOGÍA</t>
  </si>
  <si>
    <t>SECCIÓN J: LLAMADOS DE URGENCIA A CENTRO REGULADOR</t>
  </si>
  <si>
    <t>TIPO DE ACCIÓN</t>
  </si>
  <si>
    <t>TOTAL DE LLAMADAS</t>
  </si>
  <si>
    <t>LLAMADAS VALIDAS</t>
  </si>
  <si>
    <t>CENTRO REGULADOR</t>
  </si>
  <si>
    <t>Nº LLAMADOS DE URGENCIA</t>
  </si>
  <si>
    <t>SECCIÓN K: INTERVENCIONES PRE HOSPITALARIAS (SAMU)</t>
  </si>
  <si>
    <t>N° INTERVENCIONES</t>
  </si>
  <si>
    <t>TIEMPO DE LLEGADA INTERVENCIONES CRITICAS</t>
  </si>
  <si>
    <t>TIEMPO DE LLEGADA INTERVENCIONES NO CRITICAS</t>
  </si>
  <si>
    <t>Criticas</t>
  </si>
  <si>
    <t>No Criticas</t>
  </si>
  <si>
    <t>0-20 Min</t>
  </si>
  <si>
    <t>20-40 Min</t>
  </si>
  <si>
    <t>Mas de 40 Min</t>
  </si>
  <si>
    <t>INTERVENCIONES CLÍNICAS PRE HOSPITALARIAS</t>
  </si>
  <si>
    <t>INTERVENCIÓN DE MÓVIL BÁSICO</t>
  </si>
  <si>
    <t>INTERVENCIÓN DE MÓVIL AVANZADO</t>
  </si>
  <si>
    <t>SECCIÓN L: TRASLADOS PRIMARIOS A UNIDADES DE URGENCIA (Desde el lugar del evento a unidad de Emergencia)</t>
  </si>
  <si>
    <t>POR COMPRA 
DE SERVICIO</t>
  </si>
  <si>
    <t>SAMU</t>
  </si>
  <si>
    <t>BÁSICO</t>
  </si>
  <si>
    <t>ENRUTADO</t>
  </si>
  <si>
    <t>NO SAMU</t>
  </si>
  <si>
    <t>MARÍTIMO</t>
  </si>
  <si>
    <t>AÉREO</t>
  </si>
  <si>
    <t>SECCIÓN M: TRASLADO SECUNDARIO (Desde un Establecimiento a Otro)</t>
  </si>
  <si>
    <t>TOTAL DE TRASLADOS</t>
  </si>
  <si>
    <t>COMPRA DE SERVICIO</t>
  </si>
  <si>
    <t>Ambos</t>
  </si>
  <si>
    <t>CRÍTICO</t>
  </si>
  <si>
    <t>NO CRÍTICO</t>
  </si>
  <si>
    <t>SECCIÓN N: CLASIFICACIÓN DE LAS INTERVENCIONES POR GRANDES GRUPOS DE DIAGNÓSTICOS (SAMU)</t>
  </si>
  <si>
    <t>CAUSAS DE LA INTERVENCION</t>
  </si>
  <si>
    <t>TOTALES</t>
  </si>
  <si>
    <t>SÍNDROME CORONARIO AGUDO</t>
  </si>
  <si>
    <t>PARO CARDIORESPIRATORIO</t>
  </si>
  <si>
    <t>POLITRAUMATISMO</t>
  </si>
  <si>
    <t xml:space="preserve">SECCIÓN O: ATENCIONES  EN URGENCIA POR VIOLENCIA SEXUAL  </t>
  </si>
  <si>
    <t xml:space="preserve">GRUPOS DE EDAD (en años)  Y CONDICIÓN
</t>
  </si>
  <si>
    <t>Con entrega de anticoncepción de emergencia</t>
  </si>
  <si>
    <t>Sin entrega de anticoncepción de emergencia</t>
  </si>
  <si>
    <t xml:space="preserve">Con profilaxis VIH </t>
  </si>
  <si>
    <t>Con profilaxis ITS</t>
  </si>
  <si>
    <t>Con profilaxis Hepatitis B</t>
  </si>
  <si>
    <t>VICTIMARIO/A</t>
  </si>
  <si>
    <t xml:space="preserve">Diversidad sexual </t>
  </si>
  <si>
    <t>15 - 17</t>
  </si>
  <si>
    <t>18 - 24</t>
  </si>
  <si>
    <t>25 - 44</t>
  </si>
  <si>
    <t>45-64</t>
  </si>
  <si>
    <t>65 años y más</t>
  </si>
  <si>
    <t>VIOLENCIA SEXUAL</t>
  </si>
  <si>
    <t>72 horas o menos</t>
  </si>
  <si>
    <t>después de 72 horas</t>
  </si>
  <si>
    <t xml:space="preserve">SECCIÓN P: ATENCIONES MÉDICAS POR VIOLENCIA SEXUAL CON REALIZACIÓN O INDICACIÓN DE PERITAJE </t>
  </si>
  <si>
    <t>DE LLAMADA</t>
  </si>
  <si>
    <t>ATENCIÓN POR  MÉDICO PERITO</t>
  </si>
  <si>
    <t>ATENCIÓN OTROS MÉDICOS</t>
  </si>
  <si>
    <t>SECCIÓN Q: ATENCIONES DE URGENCIA ASOCIADAS A LESIONES AUTOINFLIGIDAS</t>
  </si>
  <si>
    <t xml:space="preserve">
Trans
</t>
  </si>
  <si>
    <t>10 - 19</t>
  </si>
  <si>
    <t>25-44</t>
  </si>
  <si>
    <t>65-74</t>
  </si>
  <si>
    <t>75-84</t>
  </si>
  <si>
    <t>85 y más</t>
  </si>
  <si>
    <t xml:space="preserve">Nº DE ATENCIONES </t>
  </si>
  <si>
    <t xml:space="preserve">SECCIÓN R: ATENCIONES EN SERVICIO DE URGENCIA DE LA RED, ASOCIADOS A MORDEDURA </t>
  </si>
  <si>
    <t>IDENTIFICACION DEL ANIMAL MORDEDOR</t>
  </si>
  <si>
    <t>TIPO DE MORDEDURA</t>
  </si>
  <si>
    <t xml:space="preserve">INDICACIÓN  DE VACUNA  </t>
  </si>
  <si>
    <t>Mayor 15 años</t>
  </si>
  <si>
    <t>Única</t>
  </si>
  <si>
    <t>Múltiple</t>
  </si>
  <si>
    <t>PERRO</t>
  </si>
  <si>
    <t>GATO</t>
  </si>
  <si>
    <t xml:space="preserve">ANIMAL SILVESTRE </t>
  </si>
  <si>
    <t>EXPOSICIÓN A MURCIELAGO</t>
  </si>
  <si>
    <t>ROEDOR O ANIMAL DE ABASTO</t>
  </si>
  <si>
    <t xml:space="preserve"> REM-A9. ATENCIÓN DE SALUD BUCAL EN LA RED ASISTENCIAL</t>
  </si>
  <si>
    <t xml:space="preserve">SECCIÓN A: CONSULTAS Y CONTROLES ODONTOLÓGICOS REALIZADOS EN APS. </t>
  </si>
  <si>
    <t xml:space="preserve">ACTIVIDAD </t>
  </si>
  <si>
    <t>SEGÚN GRUPOS DE EDAD O DE RIESGO</t>
  </si>
  <si>
    <t>12 años (incluido en el grupo de 10-14 años)</t>
  </si>
  <si>
    <t>60 años (incluido en grupos de 60-64 años)</t>
  </si>
  <si>
    <t>Usuarios con Discapacidad</t>
  </si>
  <si>
    <t>Paciente en Control Programa Salud Cardiovascular</t>
  </si>
  <si>
    <t>Niños, niñas, adolescentes y jóvenes Mejor Niñez</t>
  </si>
  <si>
    <t>Menos de 1 año</t>
  </si>
  <si>
    <t>3 años</t>
  </si>
  <si>
    <t>8-9 años</t>
  </si>
  <si>
    <t xml:space="preserve">20-29 años </t>
  </si>
  <si>
    <t>30-39 años</t>
  </si>
  <si>
    <t>40-49 años</t>
  </si>
  <si>
    <t>50-59 años</t>
  </si>
  <si>
    <t>60-64 años</t>
  </si>
  <si>
    <t>65-74 años</t>
  </si>
  <si>
    <t>CONSULTA DE MORBILIDAD</t>
  </si>
  <si>
    <t>CONTROL ODONTOLÓGICO</t>
  </si>
  <si>
    <t>CONSULTA DE URGENCIA (GES)</t>
  </si>
  <si>
    <t>INASISTENCIA A CONSULTA</t>
  </si>
  <si>
    <t>SECCIÓN B: ACTIVIDADES DE ODONTOLOGÍA GENERAL  REALIZADOS EN NIVEL PRIMARIO Y SECUNDARIO DE SALUD.</t>
  </si>
  <si>
    <t>TIPO DE ACTIVIDAD</t>
  </si>
  <si>
    <t>Compra de Servicios</t>
  </si>
  <si>
    <t>EDUCACIÓN INDIVIDUAL CON INSTRUCCIÓN DE TÉCNICA DE CEPILLADO</t>
  </si>
  <si>
    <t>CONSEJERÍA BREVE EN TABACO</t>
  </si>
  <si>
    <t>EXAMEN DE SALUD ORAL</t>
  </si>
  <si>
    <t>APLICACIÓN DE SELLANTES</t>
  </si>
  <si>
    <t>FLUORURACIÓN TÓPICA BARNIZ</t>
  </si>
  <si>
    <t>ACTIVIDAD INTERCEPTIVA DE ANOMALÍAS DENTO MAXILARES (OPI)</t>
  </si>
  <si>
    <t>DESTARTRAJE SUPRAGINGIVAL Y PULIDO CORONARIO</t>
  </si>
  <si>
    <t>EXODONCIA</t>
  </si>
  <si>
    <t>PROCEDIMIENTO PULPAR</t>
  </si>
  <si>
    <t>ACCESO CAVITARIO</t>
  </si>
  <si>
    <t>RESTAURACIÓN ESTÉTICA</t>
  </si>
  <si>
    <t>RESTAURACIÓN DE AMALGAMAS</t>
  </si>
  <si>
    <t xml:space="preserve">OBTURACIÓN DE VIDRIO IONÓMERO </t>
  </si>
  <si>
    <t>DESTARTRAJE SUBGINGIVAL Y PULIDO RADICULAR POR SEXTANTE</t>
  </si>
  <si>
    <t>TRATAMIENTO RESTAURADOR ATRAUMÁTICO (ART)</t>
  </si>
  <si>
    <t>PROCEDIMIENTOS MÉDICO-QUIRÚRGICOS</t>
  </si>
  <si>
    <t>RADIOGRAFÍA INTRAORAL (RETROALVEOLARES, BITE WING Y OCLUSALES)</t>
  </si>
  <si>
    <t xml:space="preserve">Total Actividades </t>
  </si>
  <si>
    <t>SECCIÓN C : INGRESOS Y EGRESOS EN APS</t>
  </si>
  <si>
    <t>TIPO DE INGRESO O EGRESO</t>
  </si>
  <si>
    <t>Según grupos de edad o de riesgo</t>
  </si>
  <si>
    <t>INGRESOS A TRATAMIENTO ODONTOLOGÍA GENERAL</t>
  </si>
  <si>
    <t>INGRESO CONTROL CON ENFOQUE RIESGO ODONTOLOGICO (CERO)</t>
  </si>
  <si>
    <t>EGRESO CONTROL CON ENFOQUE RIESGO ODONTOLOGIGICO (CERO)</t>
  </si>
  <si>
    <t>ALTAS ODONTOLÓGICAS PREVENTIVAS</t>
  </si>
  <si>
    <t>ALTAS ODONTOLÓGICAS INTEGRALES (EXCLUYE SECCIÓN G)</t>
  </si>
  <si>
    <t>ALTAS ODONTOLÓGICAS TOTALES</t>
  </si>
  <si>
    <t>EGRESOS POR ABANDONO</t>
  </si>
  <si>
    <t xml:space="preserve">ÍNDICE ceod O COPD EN PACIENTES INGRESADOS  (Índice ceod se usa en menores de 7 años, para resto se utiliza COPD) </t>
  </si>
  <si>
    <t>1 a 2</t>
  </si>
  <si>
    <t>5 a 6</t>
  </si>
  <si>
    <t>7 a 8</t>
  </si>
  <si>
    <t>9 o más</t>
  </si>
  <si>
    <t xml:space="preserve"> N° de dientes (total de dientes en boca. En dentición mixta se suman los dientes primarios y permanentes)</t>
  </si>
  <si>
    <t>1 a 9</t>
  </si>
  <si>
    <t>10 a 19</t>
  </si>
  <si>
    <t>20 a 27</t>
  </si>
  <si>
    <t>28 y más</t>
  </si>
  <si>
    <t>CÓDIGO EXAMEN PERIODONTAL BASICO (EPB) EN PACIENTES INGRESADOS</t>
  </si>
  <si>
    <t>1,2,3</t>
  </si>
  <si>
    <t>4 y *</t>
  </si>
  <si>
    <t>SECCIÓN D : INTERCONSULTAS GENERADAS EN ESTABLECIMIENTOS APS</t>
  </si>
  <si>
    <t>ESPECIALIDAD</t>
  </si>
  <si>
    <t xml:space="preserve">60 años </t>
  </si>
  <si>
    <t>Niños. Niñas, adolescentes y jóvenes Mejor Niñez</t>
  </si>
  <si>
    <t>ENDODONCIA</t>
  </si>
  <si>
    <t>REHABILITACIÓN ORAL</t>
  </si>
  <si>
    <t>PRÓTESIS REMOVIBLES</t>
  </si>
  <si>
    <t>PRÓTESIS FIJA</t>
  </si>
  <si>
    <t>PRÓTESIS IMPLANTOASISTIDA</t>
  </si>
  <si>
    <t xml:space="preserve">CIRUGÍA BUCAL </t>
  </si>
  <si>
    <t>CIRUGÍA Y TRAUMATOLOGÍA MAXILOFACIAL</t>
  </si>
  <si>
    <t xml:space="preserve">ODONTOPEDIATRÍA </t>
  </si>
  <si>
    <t>ORTODONCIA Y ORTOPEDIA DENTOMAXILOFACIAL</t>
  </si>
  <si>
    <t>APARATOLOGÍA REMOVIBLE</t>
  </si>
  <si>
    <t>PERIODONCIA</t>
  </si>
  <si>
    <t>PATOLOGÍA ORAL</t>
  </si>
  <si>
    <t>IMPLANTOLOGÍA BUCO MAXILOFACIAL</t>
  </si>
  <si>
    <t>TRASTORNOS TEMPOROMANDIBULARES Y DOLOR OROFACIAL</t>
  </si>
  <si>
    <t>SOMATOPRÓTESIS</t>
  </si>
  <si>
    <t>SECCIÓN E: CONSULTAS ODONTOLÓGICAS  EN HORARIO CONTINUADO (incluidas en  Secciones A y B. . Excluye extensiones horarias de Sección G )</t>
  </si>
  <si>
    <t>JORNADA</t>
  </si>
  <si>
    <t xml:space="preserve">CONSULTAS  </t>
  </si>
  <si>
    <t xml:space="preserve"> HORARIO CONTINUADO</t>
  </si>
  <si>
    <t>VESPERTINA (LUNES-VIERNES)</t>
  </si>
  <si>
    <t>SECCIÓN F:  ACTIVIDADES DE ATENCIÓN EN ESPECIALIDADES ODONTOLÓGICAS.</t>
  </si>
  <si>
    <t>ACTIVIDADES DE ESPECIALIDADES</t>
  </si>
  <si>
    <t>EMBARAZADAS</t>
  </si>
  <si>
    <t>60 AÑOS (INCLUÍDO EN GRUPOS DE 60 -64 AÑOS)</t>
  </si>
  <si>
    <t>Niños, niñas, adolescentes y jovenes Mejor Niñez</t>
  </si>
  <si>
    <t>Menos de 1 año - 1 año</t>
  </si>
  <si>
    <t>EXAMEN Y DIAGNÓSTICO DE ESPECIALIDAD</t>
  </si>
  <si>
    <t>EDUCACIÓN EN SALUD BUCAL</t>
  </si>
  <si>
    <t>RESPUESTA A INTERCONSULTA PERSONAS HOSPITALIZADOS</t>
  </si>
  <si>
    <t>VISITA A SALA</t>
  </si>
  <si>
    <t>CONTRALORÍA CLÍNICA</t>
  </si>
  <si>
    <t>CIRUGÍA TERCER MOLAR</t>
  </si>
  <si>
    <t>CIRUGÍA MENOR AMBULATORIA</t>
  </si>
  <si>
    <t>TRATAMIENTO TRAUMATISMO DENTOALVEOLAR</t>
  </si>
  <si>
    <t xml:space="preserve">OBTURACIÓN DIRECTA </t>
  </si>
  <si>
    <t>OBTURACIÓN INDIRECTA (INLAYS U ONLAYS)</t>
  </si>
  <si>
    <t>INSTALACIÓN APARATO REMOVIBLE ORTODONCICO</t>
  </si>
  <si>
    <t>INSTALACIÓN APARATO FIJO ORTODONCICO</t>
  </si>
  <si>
    <t>INSTALACIÓN APARATO DE CONTENCIÓN ORTODÓNCICO</t>
  </si>
  <si>
    <t>RETIRO APARATOLOGÍA DE ORTODONCIA</t>
  </si>
  <si>
    <t>ORTOPEDIA PREQUIRÚRGICA</t>
  </si>
  <si>
    <t>ORTODONCIA PREVENTIVA E INTERCEPTIVA (OPI)</t>
  </si>
  <si>
    <t>TRATAMIENTO ENDODONCIA UNIRRADICULAR</t>
  </si>
  <si>
    <t>TRATAMIENTO ENDODONCIA BIRRADICULAR</t>
  </si>
  <si>
    <t>TRATAMIENTO ENDODONCIA MULTIRRADICULAR</t>
  </si>
  <si>
    <t>INDUCCIÓN AL CIERRE APICAL</t>
  </si>
  <si>
    <t>RETRATAMIENTO DE ENDODONCIA</t>
  </si>
  <si>
    <t>CIRUGÍA APICAL</t>
  </si>
  <si>
    <t xml:space="preserve">ADAPTACIÓN A LA ATENCIÓN ODONTOLÓGICA </t>
  </si>
  <si>
    <t>PROCEDIMIENTO RESTAURADOR (ODONTOPEDIATRÍA)</t>
  </si>
  <si>
    <t>PROCEDIMIENTO PULPAR (ODONTOPEDIATRÍA)</t>
  </si>
  <si>
    <t>CIRUGÍA AMBULATORIA (ODONTOPEDIATRÍA)</t>
  </si>
  <si>
    <t>DESTARTRAJE SUBGINGIVAL O PULIDO RADICULAR</t>
  </si>
  <si>
    <t>DESTARTRAJE SUPRAGINGIVAL O PULIDO CORONARIO</t>
  </si>
  <si>
    <t>PROCEDIMIENTO QUIRÚRGICO (PERIODONCIA)</t>
  </si>
  <si>
    <t>PROCEDIMIENTO QUIRÚRGICO PERIIMPLANTAR (PERIODONCIA)</t>
  </si>
  <si>
    <t>FERULIZACIÓN</t>
  </si>
  <si>
    <t>REHABILITACIÓN MEDIANTE PRÓTESIS REMOVIBLE ACRILICA PARCIAL O TOTAL</t>
  </si>
  <si>
    <t>REHABILITACIÓN MEDIANTE PRÓTESIS REMOVIBLE METÁLICA PARCIAL</t>
  </si>
  <si>
    <t>REHABILITACIÓN MEDIANTE PRÓTESIS FIJA UNITARIA O PLURAL</t>
  </si>
  <si>
    <t>REHABILITACIÓN MEDIANTE PRÓTESIS FIJA IMPLANTOSOPORTADA</t>
  </si>
  <si>
    <t>REHABILITACIÓN MEDIANTE PRÓTESIS MUCO-  IMPLANTOSOPORTADA</t>
  </si>
  <si>
    <t>REPARACIÓN DE PRÓTESIS</t>
  </si>
  <si>
    <t>IMPLANTOLOGÍA QUIRÚRGICA</t>
  </si>
  <si>
    <t>TOMA DE BIOPSIA</t>
  </si>
  <si>
    <t>ESTUDIO HISTOPATOLÓGICO</t>
  </si>
  <si>
    <t>SIALOMETRÍA</t>
  </si>
  <si>
    <t>TERAPIA FARMACOLÓGICA DE LESIONES DEL TERRITORIO ORAL Y MAXILOFACIAL</t>
  </si>
  <si>
    <t>TERAPIA NO FARMACOLÓGICA DE LESIONES DEL TERRITORIO ORAL Y MAXILOFACIAL</t>
  </si>
  <si>
    <t>ESTUDIO CLÍNICO LESIONES DEL TERRITORIO ORAL MAXILOFACIAL</t>
  </si>
  <si>
    <t>TERAPIA FÍSICA EN TRASTORNOS TEMPOROMANDIBULARES (TTM) Y DOLOR OROFACIAL (DOF)</t>
  </si>
  <si>
    <t>INFILTRACIÓN EN ARTICULACIÓN TEMPORO MANDIBULAR (ATM)</t>
  </si>
  <si>
    <t>BLOQUEO ANESTÉSICO Y/O MEDICAMENTOSO EN TTM Y DOF</t>
  </si>
  <si>
    <t>ARTROCENTESIS EN ATM</t>
  </si>
  <si>
    <t>TERAPIA BIOCONDUCTUAL</t>
  </si>
  <si>
    <t>DESGASTE SELECTIVO</t>
  </si>
  <si>
    <t>INSTALACIÓN DE DISPOSITIVO ORTOPÉDICO</t>
  </si>
  <si>
    <t>ACTIVIDADES SOMATOPRÓTESIS</t>
  </si>
  <si>
    <t>REHABILITACIÓN DE PRÓTESIS MAXILOFACIAL</t>
  </si>
  <si>
    <t>SECCIÓN F.1:  ACTIVIDADES DE IMAGENOLOGÍA ORAL Y MAXILOFACIAL.</t>
  </si>
  <si>
    <t>ACTIVIDADES DE APOYO</t>
  </si>
  <si>
    <t xml:space="preserve">Total </t>
  </si>
  <si>
    <t>RADIOGRAFÍA INTRAORAL MEDIANTE TÉCNICAS RETROALVEOLARES (POR PLACA)</t>
  </si>
  <si>
    <t>RADIOGRAFÍA INTRAORAL MEDIANTE TÉCNICAS BITE WING (POR PROCEDIMIENTO)</t>
  </si>
  <si>
    <t>RADIOGRAFÍA EXTRAORAL (POR PLACA)</t>
  </si>
  <si>
    <t>RADIOGRAFÍA OCLUSAL (POR PLACA)</t>
  </si>
  <si>
    <t>TELERRADIOGRAFÍA (POR PLACA)</t>
  </si>
  <si>
    <t>RADIOGRAFÍA PANORÁMICA (POR PLACA)</t>
  </si>
  <si>
    <t>TOMOGRAFÍA COMPUTACIONAL MAXILO FACIAL CONE BEAM (POR ADQUISICIÓN)</t>
  </si>
  <si>
    <t>SIALOGRAFÍAS (POR PROCEDIMIENTO)</t>
  </si>
  <si>
    <t>PROCEDIMIENTO IMAGENOLÓGICO COMPLEJO (POR PROCEDIMIENTO)</t>
  </si>
  <si>
    <t>SECCIÓN G: PROGRAMAS ESPECIALES Y GES (Actividades incluidas en Sección B)</t>
  </si>
  <si>
    <t>PROGRAMA - ACTIVIDAD</t>
  </si>
  <si>
    <t>Compra de Servicio</t>
  </si>
  <si>
    <t>Niños, niñas, adolescentes y jovenes SENAME</t>
  </si>
  <si>
    <t>Egreso por Abandono</t>
  </si>
  <si>
    <t>Paciente Diabético en Control Programa Salud Cardiovascular</t>
  </si>
  <si>
    <t>PROGRAMA ODONTOLÓGICO INTEGRAL, ESTRATEGIA MÁS SONRISAS PARA CHILE</t>
  </si>
  <si>
    <t>N°AUDITORÍAS CLÍNICAS REALIZADAS</t>
  </si>
  <si>
    <t>ALTAS INTEGRALES</t>
  </si>
  <si>
    <t>JUNJI-INTEGRA-MINEDUC</t>
  </si>
  <si>
    <t>SERNAM</t>
  </si>
  <si>
    <t>PRODEMU</t>
  </si>
  <si>
    <t xml:space="preserve">CHILE SOLIDARIO </t>
  </si>
  <si>
    <t>MINVU</t>
  </si>
  <si>
    <t>DEMANDA LOCAL</t>
  </si>
  <si>
    <t xml:space="preserve">PROGRAMA ODONTOLÓGICO INTEGRAL, ESTRATEGIA HOMBRES DE ESCASOS RECURSOS </t>
  </si>
  <si>
    <t>ALTAS INTEGRALES/ACTIVIDADES</t>
  </si>
  <si>
    <t>TOTAL ALTAS INTEGRALES</t>
  </si>
  <si>
    <t>N° DE AUDITORIAS CLINICAS REALIZADAS</t>
  </si>
  <si>
    <t>REPARACIÓN DE PROTESIS</t>
  </si>
  <si>
    <t>PROGRAMA ODONTOLÓGICO INTEGRAL, ESTRATEGIA ATENCION ODONTOLOGICA EN DOMICILIO</t>
  </si>
  <si>
    <t>ALTAS ODONTOLOGICAS</t>
  </si>
  <si>
    <t xml:space="preserve">TOTAL ALTAS </t>
  </si>
  <si>
    <t>ALTAS PERSONAS CON DEPENDENCIA SEVERA</t>
  </si>
  <si>
    <t>ALTAS CUIDADORES PERSONAS CON DEPENDENCIA</t>
  </si>
  <si>
    <t>PROGRAMA MEJORAMIENTO DEL ACCESO, ESTRATEGIA RESOLUCIÓN DE ESPECIALIDAD EN APS</t>
  </si>
  <si>
    <t>TRATAMIENTO ENDODONCIA</t>
  </si>
  <si>
    <t>N° PACIENTES</t>
  </si>
  <si>
    <t>N° DIENTES TRATADOS POR ODONTOLOGO GRAL</t>
  </si>
  <si>
    <t>N° DIENTES TRATADOS POR  ENDODONCISTA</t>
  </si>
  <si>
    <t>TRATAMIENTO DE PERIODONCIA</t>
  </si>
  <si>
    <t>N° DE SEXTANTES POR PERIODONCISTA</t>
  </si>
  <si>
    <t>N° PRÓTESIS REALIZADAS POR ODONTOLOGO GRAL</t>
  </si>
  <si>
    <t>N° PRÓTESIS REALIZADAS POR REHABILITADORES ORALES</t>
  </si>
  <si>
    <t>PROGRAMA GES ODONTOLÓGICO ADULTO DE 60 AÑOS.</t>
  </si>
  <si>
    <t>N° DIENTES</t>
  </si>
  <si>
    <t>N° PRÓTESIS</t>
  </si>
  <si>
    <t>PROGRAMA ODONTOLOGICO INTEGRAL, ESTRATEGIA ESTUDIANTES DE ENSEÑANZA MEDIA</t>
  </si>
  <si>
    <t>ALTAS INTEGRALES ESTUDIANTES DE ENSEÑANZA MEDIA</t>
  </si>
  <si>
    <t>ALTA INTEGRAL EN CENTRO DE SALUD</t>
  </si>
  <si>
    <t>ALTA INTEGRAL EN UNIDAD DENTAL MÓVIL O PORTÁTIL</t>
  </si>
  <si>
    <t>ALTA INTEGRAL EN ESTABLECIMIENTO EDUCACIONAL</t>
  </si>
  <si>
    <t>PROGRAMA MEJORAMIENTO DEL ACCESO, ESTRATEGIA MORBILIDAD ADULTO</t>
  </si>
  <si>
    <t>MORBILIDAD ADULTO</t>
  </si>
  <si>
    <t>N° TOTAL DE ACTIVIDAD RECUPERATIVA REALIZADA EN &gt;20 AÑOS, EN EXTENSIÓN HORARIA</t>
  </si>
  <si>
    <t>N° DE CONSULTAS DE MORBILIDAD REALIZADAS EN &gt;20 AÑOS, EN EXTENSIÓN HORARIA</t>
  </si>
  <si>
    <t>SECCIÓN G.1: PROGRAMA SEMBRANDO SONRISAS</t>
  </si>
  <si>
    <t>JUNJI</t>
  </si>
  <si>
    <t>INTEGRA</t>
  </si>
  <si>
    <t>MINEDUC</t>
  </si>
  <si>
    <t>EXAMEN DE SALUD</t>
  </si>
  <si>
    <t>Nº DE NIÑOS CON ÍNDICE ceod=0 AL INGRESO</t>
  </si>
  <si>
    <t>SET DE HIGIENE ORAL ENTREGADOS</t>
  </si>
  <si>
    <t>Nº DE APLICACIONES FLÚOR BARNIZ</t>
  </si>
  <si>
    <t>EDUCACIÓN GRUPAL EN ESTABLECIMIENTO DE EDUCACIÓN</t>
  </si>
  <si>
    <t>N° DE ESTABLECIMIENTOS DE EDUCACIÓN CON PROGRAMA IMPLEMENTADO</t>
  </si>
  <si>
    <t>SECCIÓN H: SEDACIÓN Y ANESTESIA</t>
  </si>
  <si>
    <t xml:space="preserve">20-24 años </t>
  </si>
  <si>
    <t>25-34 años</t>
  </si>
  <si>
    <t>35-44 años</t>
  </si>
  <si>
    <t>45-59 años</t>
  </si>
  <si>
    <t>ATENCIÓN BAJO SEDACIÓN INHALATORIA (CON ÓXIDO NITROSO)</t>
  </si>
  <si>
    <t>SEDACIÓN ENDOVENOSA</t>
  </si>
  <si>
    <t>ATENCIÓN BAJO ANESTESIA GENERAL</t>
  </si>
  <si>
    <t>ATENCIÓN BAJO SEDACIÓN ORAL</t>
  </si>
  <si>
    <t>SECCIÓN I:  CONSULTAS, INGRESOS Y EGRESOS EN ESPECIALIDADES ODONTOLÓGICAS REALIZADOS EN NIVEL PRIMARIO Y SECUNDARIO DE SALUD.</t>
  </si>
  <si>
    <t>ESPECIALIDAD Y TIPO DE INGRESO O EGRESO.</t>
  </si>
  <si>
    <t xml:space="preserve">TOTAL   </t>
  </si>
  <si>
    <t>60 AÑOS (INCLUÍDO EN GRUPOS DE 20-64 AÑOS)</t>
  </si>
  <si>
    <t>CONSULTAS PERTINENTES</t>
  </si>
  <si>
    <t>INASISTENTE</t>
  </si>
  <si>
    <t xml:space="preserve">COMPRA DE SERVICIO </t>
  </si>
  <si>
    <t>Operatoria</t>
  </si>
  <si>
    <t>Usuarios Oncológicos</t>
  </si>
  <si>
    <t>Según Protocolo de Referencia</t>
  </si>
  <si>
    <t>Según condición clínica</t>
  </si>
  <si>
    <t>CONSULTAS</t>
  </si>
  <si>
    <t>CONSULTA DE URGENCIA</t>
  </si>
  <si>
    <t>CONSULTA DE URGENCIA NO GES</t>
  </si>
  <si>
    <t>CIRUGÍA BUCAL</t>
  </si>
  <si>
    <t xml:space="preserve">CONSULTA NUEVA </t>
  </si>
  <si>
    <t xml:space="preserve">CONTROL </t>
  </si>
  <si>
    <t>INGRESOS A TRATAMIENTO</t>
  </si>
  <si>
    <t>ALTAS DE TRATAMIENTO</t>
  </si>
  <si>
    <t>CONTROL DE ESPECIALIDAD POST ALTA</t>
  </si>
  <si>
    <t>ALTAS ADMINISTRATIVAS</t>
  </si>
  <si>
    <t>ODONTOPEDIATRÍA</t>
  </si>
  <si>
    <t>ORTODONCIA Y ORTOPEDIA DENTO MAXILOFACIAL: APARATOLOGÍA FIJA</t>
  </si>
  <si>
    <t>ORTODONCIA Y ORTOPEDIA DENTO MAXILOFACIAL: APARATOLOGÍA REMOVIBLE</t>
  </si>
  <si>
    <t>REHABILITACIÓN: PRÓTESIS FIJA</t>
  </si>
  <si>
    <t>REHABILITACIÓN: PRÓTESIS REMOVIBLE</t>
  </si>
  <si>
    <t>REHABILITACIÓN: PRÓTESIS IMPLANTOASISTIDA</t>
  </si>
  <si>
    <t>SECCIÓN J: ACTIVIDADES EFECTUADAS POR TÉCNICO PARAMÉDICO DENTAL Y/O HIGIENISTAS DENTALES</t>
  </si>
  <si>
    <t>PULIDO CORONARIO Y DESTARTRAJE SUPRAGINGIVAL</t>
  </si>
  <si>
    <t xml:space="preserve">FLUORURACIÓN TÓPICA </t>
  </si>
  <si>
    <t>RADIOGRAFÍAS INTRAORALES (RETROALVEOLARES Y BITEWING)</t>
  </si>
  <si>
    <t>SECCIÓN K: CONSULTORÍAS DE ESPECIALIDADES ODONTOLÓGICAS.</t>
  </si>
  <si>
    <t>Nº CONSULTORÍAS</t>
  </si>
  <si>
    <t>Nº DE CASOS REVISADOS POR EL EQUIPO</t>
  </si>
  <si>
    <t>Nº DE CASOS ATENDIDOS</t>
  </si>
  <si>
    <t xml:space="preserve">IMAGENOLOGÍA ORAL Y MAXILOFACIAL </t>
  </si>
  <si>
    <t>ORTODONCIA</t>
  </si>
  <si>
    <t xml:space="preserve">REM-A11.  EXÁMENES DE PESQUISA DE ENFERMEDADES TRASMISIBLES </t>
  </si>
  <si>
    <t>SECCION A: EXÁMENES DE SÍFILIS</t>
  </si>
  <si>
    <r>
      <t xml:space="preserve">SECCIÓN A.1: EXAMEN VDRL POR GRUPO DE USUARIOS </t>
    </r>
    <r>
      <rPr>
        <b/>
        <sz val="10"/>
        <rFont val="Verdana"/>
        <family val="2"/>
      </rPr>
      <t>(Uso exclusivo de establecimientos con Laboratorio que procesan)</t>
    </r>
  </si>
  <si>
    <t>GRUPO DE PESQUISA</t>
  </si>
  <si>
    <t>POR SEXO
(Procesados)</t>
  </si>
  <si>
    <t>Procesados</t>
  </si>
  <si>
    <t>Reactivos</t>
  </si>
  <si>
    <t>GESTANTES PRIMER TRIMESTRE EMBARAZO</t>
  </si>
  <si>
    <t>GESTANTES SEGUNDO TRIMESTRE EMBARAZO</t>
  </si>
  <si>
    <t>GESTANTES TERCER TRIMESTRE EMBARAZO</t>
  </si>
  <si>
    <t>GESTANTES TRIMESTRE EMBARAZO IGNORADO</t>
  </si>
  <si>
    <t>GESTANTES EN SEGUIMIENTO POR DIAGNÓSTICO SÍFILIS</t>
  </si>
  <si>
    <t>PAREJA DE GESTANTE CON SEROLOGÍA REACTIVA</t>
  </si>
  <si>
    <t>MUJERES QUE INGRESAN A MATERNIDAD POR PARTO</t>
  </si>
  <si>
    <t>MUJERES QUE INGRESAN POR ABORTO</t>
  </si>
  <si>
    <t>MUJERES EN CONTROL GINECOLÓGICO</t>
  </si>
  <si>
    <t>RECIÉN NACIDO Y LACTANTE PARA DETECCIÓN DE SÍFILIS CONGÉNITA</t>
  </si>
  <si>
    <t>PERSONAS EN CONTROL POR COMERCIO SEXUAL</t>
  </si>
  <si>
    <t>PERSONAS EN CONTROL FECUNDIDAD</t>
  </si>
  <si>
    <t>CONSULTANTES POR ITS</t>
  </si>
  <si>
    <t xml:space="preserve">PERSONAS EMP/EMPAM </t>
  </si>
  <si>
    <t>DONANTES DE SANGRE</t>
  </si>
  <si>
    <t>DONANTES DE ÓRGANOS Y/O TEJIDOS</t>
  </si>
  <si>
    <t>PACIENTES EN DIÁLISIS</t>
  </si>
  <si>
    <t>VÍCTIMA DE VIOLENCIA SEXUAL</t>
  </si>
  <si>
    <t>SECCIÓN A.2: EXAMEN VDRL POR GRUPO DE USUARIOS (Uso exclusivo de establecimientos que Compran Servicio)</t>
  </si>
  <si>
    <r>
      <t xml:space="preserve">SECCIÓN A.3: EXAMEN RPR POR GRUPO DE USUARIOS </t>
    </r>
    <r>
      <rPr>
        <b/>
        <sz val="10"/>
        <rFont val="Verdana"/>
        <family val="2"/>
      </rPr>
      <t>(Uso exclusivo de establecimientos con Laboratorio que procesan)</t>
    </r>
  </si>
  <si>
    <t>SECCIÓN A.4: EXAMEN RPR POR GRUPO DE USUARIOS (Uso exclusivo de establecimientos que Compran Servicio)</t>
  </si>
  <si>
    <t xml:space="preserve">                   </t>
  </si>
  <si>
    <r>
      <t xml:space="preserve">SECCIÓN A.5: EXAMEN MHA-TP POR GRUPO DE USUARIOS </t>
    </r>
    <r>
      <rPr>
        <b/>
        <sz val="10"/>
        <rFont val="Verdana"/>
        <family val="2"/>
      </rPr>
      <t>(Uso exclusivo de establecimientos con Laboratorio que procesan)</t>
    </r>
  </si>
  <si>
    <t>SECCIÓN A.6: EXAMEN MHA-TP POR GRUPO DE USUARIOS (Uso exclusivo de establecimientos que Compran Servicio)</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</si>
  <si>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</si>
  <si>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</si>
  <si>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</si>
  <si>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</si>
  <si>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</si>
  <si>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</si>
  <si>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Confirmados</t>
  </si>
  <si>
    <t>USUARIOS</t>
  </si>
  <si>
    <t>DONANTES</t>
  </si>
  <si>
    <t>ALTRUISTA NUEVO</t>
  </si>
  <si>
    <t>ALTRUISTA REPETIDO</t>
  </si>
  <si>
    <t>FAMILIAR O REPOSICIÓN</t>
  </si>
  <si>
    <t>SECCIÓN B.2: EXÁMENES SEGÚN GRUPOS DE USUARIOS POR CONDICIÓN DE HEPATITIS B, HEPATITIS C, CHAGAS, HTLV 1 Y SIFILIS (Uso exclusivo de establecimientos que Compran Servicio)</t>
  </si>
  <si>
    <t xml:space="preserve">DONANTES DE ÓRGANOS Y/O TEJIDOS </t>
  </si>
  <si>
    <t>SECCIÓN C.1: EXÁMENES  DE  VIH POR GRUPOS DE USUARIOS (Uso exclusivo de establecimientos con Laboratorio que procesan)</t>
  </si>
  <si>
    <t>Pueblos originarios</t>
  </si>
  <si>
    <t>14-18 años</t>
  </si>
  <si>
    <t>Menor de 12 meses</t>
  </si>
  <si>
    <t>3 a 4 años</t>
  </si>
  <si>
    <t xml:space="preserve"> 65 y más años</t>
  </si>
  <si>
    <t>Confirmados positivos por ISP</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</si>
  <si>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</si>
  <si>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</si>
  <si>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</si>
  <si>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</si>
  <si>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</si>
  <si>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</si>
  <si>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</si>
  <si>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PAREJA SERODISCORDANTE</t>
  </si>
  <si>
    <t>PAREJA DE GESTANTE VIH POSITIVO</t>
  </si>
  <si>
    <t>PERSONAL DE SALUD EXPUESTO A ACCIDENTE CORTOPUNZANTE</t>
  </si>
  <si>
    <t>PACIENTES FUENTE DE ACCIDENTE CORTOPUNZANTE</t>
  </si>
  <si>
    <t>PERSONA EN CONTROL POR HEPATITIS B</t>
  </si>
  <si>
    <t>PERSONA EN CONTROL POR HEPATITIS C</t>
  </si>
  <si>
    <t>CONSULTANTES POR MORBILIDAD</t>
  </si>
  <si>
    <t>POR CONSULTA ESPONTÁNEA</t>
  </si>
  <si>
    <t>SECCIÓN C.2: EXÁMENES  DE  VIH POR GRUPOS DE USUARIOS (Uso exclusivo de establecimientos que Compran Servicio)</t>
  </si>
  <si>
    <t xml:space="preserve">SECCIÓN D: EXÁMENES DE GONORREA POR GRUPOS DE USUARIOS </t>
  </si>
  <si>
    <t>COMERCIO SEXUAL</t>
  </si>
  <si>
    <t>PERSONAS VIH (+)</t>
  </si>
  <si>
    <t>CONSULTANTE ITS AMBULATORIO (nivel1º y 2º)</t>
  </si>
  <si>
    <t>CONSULTANTE ITS HOSPITALARIO (nivel 3º y urgencia)</t>
  </si>
  <si>
    <t>VICTIMA DE VIOLENCIA SEXUAL</t>
  </si>
  <si>
    <t xml:space="preserve">SECCIÓN E: EXÁMENES DE CHLAMYIDIA TRACHOMATIS POR GRUPOS DE USUARIOS </t>
  </si>
  <si>
    <t>SECCIÓN F: EXÁMENES  DE  VIH POR TECNICA VISUAL/RAPIDA Y GRUPOS DE USUARIOS (Uso exclusivo de establecimientos NO LABORATORIOS)</t>
  </si>
  <si>
    <t>GRUPOS DE USUARIOS POR INSTANCIA</t>
  </si>
  <si>
    <t>65 y Mas años</t>
  </si>
  <si>
    <t>INTERIOR ESTABLECIMIENTO SALUD (INTRAMURO)</t>
  </si>
  <si>
    <t>EXTERIOR ESTABLECIMIENTO DE SALUD (EXTRAMURO)</t>
  </si>
  <si>
    <t>CENTROS PENITENCIARIOS</t>
  </si>
  <si>
    <t>CENTROS SENAME</t>
  </si>
  <si>
    <t>CENTROS EDUCACIONALES</t>
  </si>
  <si>
    <t xml:space="preserve">OTROS </t>
  </si>
  <si>
    <t>SECCIÓN G: SCREENING ENFERMEDAD DE CHAGAS PARA EMABARAZADAS, PUERPERAS Y MUJERES EN EDAD FÉRTIL</t>
  </si>
  <si>
    <t xml:space="preserve">GRUPO DE EDAD </t>
  </si>
  <si>
    <t>55 y más años</t>
  </si>
  <si>
    <t>Gestantes con examen de Chagas solicitado</t>
  </si>
  <si>
    <t>Gestantes con examen de Chagas informado</t>
  </si>
  <si>
    <t>Gestantes con examen de Chagas confirmado</t>
  </si>
  <si>
    <t>Gestantes que ingresan a maternidad sin examen de enfermedad de Chagas</t>
  </si>
  <si>
    <t>Mujeres en Control Preconcepcional</t>
  </si>
  <si>
    <t xml:space="preserve">SECCIÓN H: DIAGNÓSTICO TRANSMISIÓN VERTICAL MADRE HIJO/A CON ENFERMEDAD DE CHAGAS </t>
  </si>
  <si>
    <t xml:space="preserve"> CONDICIÓN</t>
  </si>
  <si>
    <t>Menos de 1 mes</t>
  </si>
  <si>
    <t>5 meses</t>
  </si>
  <si>
    <t>7 meses</t>
  </si>
  <si>
    <t>8 meses</t>
  </si>
  <si>
    <t>9 meses</t>
  </si>
  <si>
    <t>10 meses</t>
  </si>
  <si>
    <t>11 meses</t>
  </si>
  <si>
    <t>12 meses</t>
  </si>
  <si>
    <t>13 meses</t>
  </si>
  <si>
    <t>14 meses</t>
  </si>
  <si>
    <t>15 meses</t>
  </si>
  <si>
    <t xml:space="preserve">Hijos/as de Madre con Enfermedad de Chagas nacidos en el periodo </t>
  </si>
  <si>
    <t>Hijos/as de Madre con Enfermedad de Chagas con diagnóstico directo realizado</t>
  </si>
  <si>
    <t xml:space="preserve">Hijos/as de Madre con Enfermedad de Chagas con diagnóstico finalizado e informado (1° muestra) </t>
  </si>
  <si>
    <t xml:space="preserve">Hijos/as de Madre con Enfermedad de Chagas con diagnóstico finalizado e informado (2° muestra) </t>
  </si>
  <si>
    <t xml:space="preserve">Hijos/as de Madre con enfermedad de Chagas con diagnóstico finalizado e informado (3° muestra) </t>
  </si>
  <si>
    <t>SECCION I: TRATAMIENTOS FAMACOLÓGICOS</t>
  </si>
  <si>
    <t>GRUPO DE EDAD Y SEXO</t>
  </si>
  <si>
    <t xml:space="preserve">menor 1 </t>
  </si>
  <si>
    <t>1-4</t>
  </si>
  <si>
    <t>5-9</t>
  </si>
  <si>
    <t>10-14</t>
  </si>
  <si>
    <t>55-59</t>
  </si>
  <si>
    <t>60-64</t>
  </si>
  <si>
    <t>65-69</t>
  </si>
  <si>
    <t>mayor 70</t>
  </si>
  <si>
    <t>1-4 años</t>
  </si>
  <si>
    <t>55-59 años</t>
  </si>
  <si>
    <t>mayor 70 años</t>
  </si>
  <si>
    <t>Personas con enfermedad de Chagas que ingresan a tratamiento farmacológico en el periodo (nifurtimox)</t>
  </si>
  <si>
    <t>Personas con enfermedad de Chagas que suspenden o rechazan tratamiento farmacológico en el periodo (nifurtimox)</t>
  </si>
  <si>
    <t>Personas con enfermedad de Chagas que finalizan tratamiento farmacológico en el periodo (nifurtimox)</t>
  </si>
  <si>
    <t>Personas con enfermedad de Chagas que ingresan a tratamiento farmacológico en el periodo (benznidazol)</t>
  </si>
  <si>
    <t>Personas con enfermedad de Chagas que suspenden o rechazan tratamiento farmacológico en el periodo (benznidazol)</t>
  </si>
  <si>
    <t>Personas con enfermedad de Chagas que finalizan tratamiento farmacológico en el periodo (benznidazol)</t>
  </si>
  <si>
    <t>SECCION J: DONANTES CONFIRMADOS ENFEMERDAD DE CHAGAS</t>
  </si>
  <si>
    <t>GRUPO DE EDAD y SEXO</t>
  </si>
  <si>
    <t>18-19 años</t>
  </si>
  <si>
    <t>mayor a 70 años</t>
  </si>
  <si>
    <t>Donantes confirmados con enfermedad de Chagas en el periodo</t>
  </si>
  <si>
    <t>Donantes confirmados e  informados de su condición serologica para enfermedad de Chagas</t>
  </si>
  <si>
    <t>SECCIÓN K: SEGUIMIENTO DE CASOS</t>
  </si>
  <si>
    <t>Control de las personas con Chagas crónico en Atencion Primaria de Salud</t>
  </si>
  <si>
    <t>Estudio de  contactos familiares de un caso por Infección por T cruzi</t>
  </si>
  <si>
    <t>Casos contactos familiares confirmados por Infección por T cruzi</t>
  </si>
  <si>
    <t>AÑO 2023</t>
  </si>
  <si>
    <t>REM-A11a.  TRANSMISIÓN VERTICAL MATERNO INFANTIL</t>
  </si>
  <si>
    <t>SECCION A: TRATAMIENTO DE SIFILIS EN GESTANTES</t>
  </si>
  <si>
    <t>TRATAMIENTO DE SIFILIS EN GESTANTES EN ATENCIÓN PRIMARIA</t>
  </si>
  <si>
    <t>Gestantes con 1° test no treponémico reactivo en este embarazo con  penicilina administrada en Atención Primaria</t>
  </si>
  <si>
    <t xml:space="preserve">Gestantes con 1° test no treponémico reactivo </t>
  </si>
  <si>
    <t>TRATAMIENTO DE  SIFILIS EN GESTANTES EN ESPECIALIDADES</t>
  </si>
  <si>
    <t>Gestantes con 1° test no treponémico reactivo en este embarazo  con penicilina administrada en especialidades</t>
  </si>
  <si>
    <t>Gestantes con 1° test no treponémico reactivo en este embarazo</t>
  </si>
  <si>
    <t>TRATAMIENTO SIFILIS EN GESTANTES AL MOMENTO DEL PARTO</t>
  </si>
  <si>
    <t>Gestantes con 1° test no treponemico reactivo en este embarazo con  penicilina administrada al parto</t>
  </si>
  <si>
    <t>SECCIÓN B: NIÑOS Y NIÑAS EXPUESTOS A LA SIFILIS TRATADOS AL NACER</t>
  </si>
  <si>
    <t>Recién nacidos/as expuestos a sífilis (hijos de mujer con serología reactiva para sífilis al parto no tratada o inadecuadamente tratada), que reciben tratamiento para sífilis congénita al nacer</t>
  </si>
  <si>
    <t>Recién nacidos/as expuestos a sífilis (hijos de mujer con serología reactiva para sífilis al parto  no tratada o inadecuadamente tratada)</t>
  </si>
  <si>
    <t>SECCIÓN C: ABORTOS Y DEFUNCIONES FETALES ATRIBUIDAS A SIFILIS SEGÚN EDAD GESTACIONAL</t>
  </si>
  <si>
    <t xml:space="preserve">Mujeres con serología reactiva para sífilis con aborto menor o igual a 19+6 semanas o menor a 500 grs </t>
  </si>
  <si>
    <t xml:space="preserve">Mujeres con aborto menor o igual a 19+6 semanas o menor a 500 grs </t>
  </si>
  <si>
    <t xml:space="preserve">Mujeres con serología reactiva para sífilis con aborto entre las 20 y las 21+6 semanas o mayor a 500 grs </t>
  </si>
  <si>
    <t xml:space="preserve">Mujeres con aborto entre las 20 y las 21+6 semanas o mayor a 500 grs </t>
  </si>
  <si>
    <t xml:space="preserve">Mujeres con serología reactiva para sífilis con mortinato mayor o igual a 22 semanas </t>
  </si>
  <si>
    <t xml:space="preserve">Mujeres con mortinato mayor o igual a 22 semanas </t>
  </si>
  <si>
    <t>SECCION D: APLICACIÓN DE PROFILAXIS OCULAR PARA GONORREA EN RECIEN NACIDOS</t>
  </si>
  <si>
    <t>Recién Nacidos  vivos que reciben profilaxis ocular para gonorrea al nacer</t>
  </si>
  <si>
    <t xml:space="preserve">Recién nacidos vivos </t>
  </si>
  <si>
    <t>SECCIÓN E: MUJERES VIH QUE RECIBE PROTOCOLO PREVENCIÓN TRANSMISIÓN VERTICAL  AL PARTO (PTV)</t>
  </si>
  <si>
    <r>
      <t xml:space="preserve">Mujeres VIH (+) </t>
    </r>
    <r>
      <rPr>
        <b/>
        <sz val="11"/>
        <rFont val="Calibri"/>
        <family val="2"/>
        <scheme val="minor"/>
      </rPr>
      <t>confirmada</t>
    </r>
    <r>
      <rPr>
        <sz val="11"/>
        <rFont val="Calibri"/>
        <family val="2"/>
        <scheme val="minor"/>
      </rPr>
      <t xml:space="preserve">  por ISP que recibieron protocolo PTV completo al parto</t>
    </r>
  </si>
  <si>
    <r>
      <t xml:space="preserve">Mujeres VIH (+) </t>
    </r>
    <r>
      <rPr>
        <b/>
        <sz val="11"/>
        <rFont val="Calibri"/>
        <family val="2"/>
        <scheme val="minor"/>
      </rPr>
      <t>confirmada</t>
    </r>
    <r>
      <rPr>
        <sz val="11"/>
        <rFont val="Calibri"/>
        <family val="2"/>
        <scheme val="minor"/>
      </rPr>
      <t xml:space="preserve">  por ISP que recibieron protocolo PTV incompleto al parto</t>
    </r>
  </si>
  <si>
    <r>
      <t xml:space="preserve">Mujeres VIH (+) </t>
    </r>
    <r>
      <rPr>
        <b/>
        <sz val="11"/>
        <rFont val="Calibri"/>
        <family val="2"/>
        <scheme val="minor"/>
      </rPr>
      <t>confirmada</t>
    </r>
    <r>
      <rPr>
        <sz val="11"/>
        <rFont val="Calibri"/>
        <family val="2"/>
        <scheme val="minor"/>
      </rPr>
      <t xml:space="preserve">  por ISP que no recibieron protocolo PTV al parto</t>
    </r>
  </si>
  <si>
    <r>
      <t xml:space="preserve">Mujeres VIH (+) </t>
    </r>
    <r>
      <rPr>
        <b/>
        <sz val="11"/>
        <rFont val="Calibri"/>
        <family val="2"/>
        <scheme val="minor"/>
      </rPr>
      <t>confirmada</t>
    </r>
    <r>
      <rPr>
        <sz val="11"/>
        <rFont val="Calibri"/>
        <family val="2"/>
        <scheme val="minor"/>
      </rPr>
      <t xml:space="preserve"> por ISP atendidas por parto </t>
    </r>
  </si>
  <si>
    <r>
      <t xml:space="preserve">Mujeres con serología VIH (+) </t>
    </r>
    <r>
      <rPr>
        <b/>
        <sz val="11"/>
        <rFont val="Calibri"/>
        <family val="2"/>
        <scheme val="minor"/>
      </rPr>
      <t>no confirmada</t>
    </r>
    <r>
      <rPr>
        <sz val="11"/>
        <rFont val="Calibri"/>
        <family val="2"/>
        <scheme val="minor"/>
      </rPr>
      <t xml:space="preserve"> por ISP que recibieron protocolo PTV completo al parto</t>
    </r>
  </si>
  <si>
    <r>
      <t xml:space="preserve">Mujeres con serología VIH (+) </t>
    </r>
    <r>
      <rPr>
        <b/>
        <sz val="11"/>
        <rFont val="Calibri"/>
        <family val="2"/>
        <scheme val="minor"/>
      </rPr>
      <t>no confirmada</t>
    </r>
    <r>
      <rPr>
        <sz val="11"/>
        <rFont val="Calibri"/>
        <family val="2"/>
        <scheme val="minor"/>
      </rPr>
      <t xml:space="preserve">  por ISP que recibieron protocolo PTV incompleto al parto</t>
    </r>
  </si>
  <si>
    <r>
      <t xml:space="preserve">Mujeres con serología VIH (+) </t>
    </r>
    <r>
      <rPr>
        <b/>
        <sz val="11"/>
        <rFont val="Calibri"/>
        <family val="2"/>
        <scheme val="minor"/>
      </rPr>
      <t>no confirmada</t>
    </r>
    <r>
      <rPr>
        <sz val="11"/>
        <rFont val="Calibri"/>
        <family val="2"/>
        <scheme val="minor"/>
      </rPr>
      <t xml:space="preserve">  por ISP que No recibieron protocolo PTV al parto</t>
    </r>
  </si>
  <si>
    <r>
      <t xml:space="preserve">Mujeres con serología VIH (+) </t>
    </r>
    <r>
      <rPr>
        <b/>
        <sz val="11"/>
        <rFont val="Calibri"/>
        <family val="2"/>
        <scheme val="minor"/>
      </rPr>
      <t>no confirmada</t>
    </r>
    <r>
      <rPr>
        <sz val="11"/>
        <rFont val="Calibri"/>
        <family val="2"/>
        <scheme val="minor"/>
      </rPr>
      <t xml:space="preserve"> por ISP atendidas por parto  </t>
    </r>
  </si>
  <si>
    <t>SECCIÓN F: RECIEN NACIDOS EXPUESTOS AL VIH QUE RECIBE PROTOCOLO DE TRANSMISION VERTICAL</t>
  </si>
  <si>
    <t xml:space="preserve">Recién nacidos vivos hijos de mujer VIH (+) confirmada por ISP que iniciaron profilaxis para VIH durante las primeras 12 hrs de vida </t>
  </si>
  <si>
    <t>Recién nacidos vivos hijos de mujer VIH (+) confirmada por ISP</t>
  </si>
  <si>
    <t xml:space="preserve">Recién nacidos vivos hijos de mujer con serología VIH (+) no confirmada por ISP que iniciaron profilaxis para VIH durante las primeras 12 hrs de vida </t>
  </si>
  <si>
    <t>Recién nacidos vivos hijos de mujer con serología VIH (+) no confirmada por ISP</t>
  </si>
  <si>
    <t>SECCÓN G: RECIEN NACIDOS EXPUESTOS AL VIH QUE RECIBEN LECHE MATERNIZADA AL ALTA</t>
  </si>
  <si>
    <t>Recién nacidos vivos hijos de mujer VIH (+) confirmada por ISP que recibieron leche maternizada al alta (para ser consumida en su casa)</t>
  </si>
  <si>
    <t>Recien nacidos vivos hijos de mujer con serología VIH (+) no confirmada por el ISP  que recibieron leche maternizada al alta (para ser consumida en su casa)</t>
  </si>
  <si>
    <t>Recien nacidos vivos hijos de mujer con serología VIH (+) no confirmada por el ISP</t>
  </si>
  <si>
    <t xml:space="preserve">SECCION H: GESTANTES ESTUDIADAS PARA ESTREPTOCOCCUS GRUPO B (EGB) </t>
  </si>
  <si>
    <t>GESTANTES ESTUDIADAS PARA ESTREPTOCOCCUS GRUPO B (EGB) EN APS</t>
  </si>
  <si>
    <t>Gestantes estudiadas para EGB en APS</t>
  </si>
  <si>
    <t xml:space="preserve">Gestantes estudiadas en APS con examen EGB (+) </t>
  </si>
  <si>
    <t>GESTANTES ESTUDIADAS PARA ESTREPTOCOCCUS GRUPO B (EGB) EN ESPECIALIDADES</t>
  </si>
  <si>
    <t>Gestantes estudiadas para EGB en Especialidades</t>
  </si>
  <si>
    <t xml:space="preserve">Gestantes estudiadas en Especialidades con examen EGB (+) </t>
  </si>
  <si>
    <t>GESTANTES ESTUDIADAS PARA ESTREPTOCOCCUS GRUPO B (EGB) EN NIVEL HOSPITALARIO</t>
  </si>
  <si>
    <t>Gestantes estudiadas para EGB en nivel hospitalario</t>
  </si>
  <si>
    <t xml:space="preserve">Gestantes estudiadas en nivel hospitalario con examen EGB (+) </t>
  </si>
  <si>
    <t>GESTANTES CON PROFILAXIS PARA ESTREPTOCOCCUS GRUPO B (EGB) AL PARTO</t>
  </si>
  <si>
    <t>Gestantes con profilaxis para  EGB (+) al parto.</t>
  </si>
  <si>
    <t>SECCION I: GESTANTES EVALUADAS PARA HEPATITIS B</t>
  </si>
  <si>
    <t>GESTANTES EVALUADAS PARA HEPATITIS B EN ATENCIÓN PRIMARIA</t>
  </si>
  <si>
    <t xml:space="preserve">Gestantes con solicitud de estudio serológico para Hepatitis B </t>
  </si>
  <si>
    <t xml:space="preserve">Gestantes con estudio serológico positivo confirmado para Hepatitis B </t>
  </si>
  <si>
    <t xml:space="preserve">Gestantes con Hepatitis B positivo derivada con especialista (Gastroenterólogo, hepatólogo u otro) </t>
  </si>
  <si>
    <t>GESTANTES EVALUADAS PARA HEPATITIS B EN ESPECIALIDADES</t>
  </si>
  <si>
    <t>GESTANTES EVALUADAS PARA HEPATITIS B EN PARTOS</t>
  </si>
  <si>
    <t>SECCION J: PROFILAXIS DE TRANSMISIÓN VERTICAL APLICADA AL RECIEN NACIDO, HIJO DE MADRE HEPATITIS B POSITIVA</t>
  </si>
  <si>
    <t>Recién nacidos hijos de madre Hepatitis B positiva, nacidos en el periodo</t>
  </si>
  <si>
    <t>Recién nacidos hijos de madre Hepatitis B positiva que recibieron profilaxis completa, según la normativa vigente</t>
  </si>
  <si>
    <t>SECCION K: SEGUIMIENTO DE NIÑOS Y NIÑAS AL AÑO DE VIDA</t>
  </si>
  <si>
    <t>Niños/as  hijos de madre Hepatitis B positiva evaluados al año de vida</t>
  </si>
  <si>
    <t>Niños/as  hijos de madre Hepatitis B positiva, evaluados al año de vida, confirmado positivo de transmisión vertical para Hepatitis B</t>
  </si>
  <si>
    <t>COMUNA:  - (  )</t>
  </si>
  <si>
    <t>ESTABLECIMIENTO/ESTRATEGIA:  - (  )</t>
  </si>
  <si>
    <t>MES:  - (  )</t>
  </si>
  <si>
    <t>AÑO: 2023</t>
  </si>
  <si>
    <t>REM-19a.   ACTIVIDADES DE PROMOCIÓN Y PREVENCIÓN DE LA SALUD</t>
  </si>
  <si>
    <t>SECCIÓN A: CONSEJERÍAS</t>
  </si>
  <si>
    <t>SECCIÓN A.1: CONSEJERÍAS INDIVIDUALES</t>
  </si>
  <si>
    <t>ACTIVIDADES Y ÁREAS TEMÁTICAS</t>
  </si>
  <si>
    <t>Espacios Amigables / adolescentes</t>
  </si>
  <si>
    <t xml:space="preserve">15-19 </t>
  </si>
  <si>
    <t xml:space="preserve">20-24 </t>
  </si>
  <si>
    <t xml:space="preserve">25-29 </t>
  </si>
  <si>
    <t xml:space="preserve">30-34 </t>
  </si>
  <si>
    <t>35-39</t>
  </si>
  <si>
    <t xml:space="preserve">40-44 </t>
  </si>
  <si>
    <t xml:space="preserve">45-49 </t>
  </si>
  <si>
    <t xml:space="preserve">50-54 </t>
  </si>
  <si>
    <t xml:space="preserve">60-64 </t>
  </si>
  <si>
    <t xml:space="preserve">65-69 </t>
  </si>
  <si>
    <t xml:space="preserve">70-74 </t>
  </si>
  <si>
    <t>75- 79</t>
  </si>
  <si>
    <t>AMBOS SEXOS</t>
  </si>
  <si>
    <t>ACTIVIDAD FÍSICA Y ALIMENTACION SALUDABLE</t>
  </si>
  <si>
    <t xml:space="preserve">MATRONA/ÓN </t>
  </si>
  <si>
    <t>KINESIÓLOGO</t>
  </si>
  <si>
    <t xml:space="preserve">TERAPEUTA OCUPACIONAL </t>
  </si>
  <si>
    <t xml:space="preserve">OTRO PROFESIONAL </t>
  </si>
  <si>
    <t>FACILITADOR/A INTERCULTURAL</t>
  </si>
  <si>
    <t>CONSUMO DE DROGAS</t>
  </si>
  <si>
    <t>SALUD SEXUAL Y REPRODUCTIVA CON O SIN ENTREGA DE PRESERVATIVOS</t>
  </si>
  <si>
    <t>REGULACIÓN DE FERTILIDAD CON O SIN ENTREGA DE PRESERVATIVOS</t>
  </si>
  <si>
    <t>PREVENCIÓN VIH E INFECCIÓN DE TRANSMISIÓN SEXUAL (ITS) CON O SIN ENTREGA DE PRESERVATIVOS</t>
  </si>
  <si>
    <t>PREVENCIÓN DE LA TRANSMISIÓN VERTICAL DEL VIH (EMBARAZADAS) CON O SIN ENTREGA DE PRESERVATIVOS</t>
  </si>
  <si>
    <t>MÉDICO PRE TEST</t>
  </si>
  <si>
    <t>MATRONA/ÓN PRE TEST</t>
  </si>
  <si>
    <t>MÉDICO POST TEST</t>
  </si>
  <si>
    <t>MATRONA / ÓN POST TEST</t>
  </si>
  <si>
    <t>DESARROLLO INFANTIL INTEGRAL</t>
  </si>
  <si>
    <t>SECCIÓN A.2: CONSEJERÍAS INDIVIDUALES POR VIH (NO INCLUIDAS EN LA SECCIÓN A.1)</t>
  </si>
  <si>
    <t>CONSEJERÍAS</t>
  </si>
  <si>
    <t>ÁREA O NIVEL</t>
  </si>
  <si>
    <t>ORIENTACIÓN E INFORMACIÓN PREVIA AL EXAMEN VIH</t>
  </si>
  <si>
    <t>EN BANCO DE SANGRE  (DONANTES)</t>
  </si>
  <si>
    <t>HOSPITALIZACIÓN</t>
  </si>
  <si>
    <t>EN CDT - CRS</t>
  </si>
  <si>
    <t>EN APS</t>
  </si>
  <si>
    <t>EN APS - ESPACIOS AMIGABLES</t>
  </si>
  <si>
    <t>EN OTRAS INSTANCIAS</t>
  </si>
  <si>
    <t>CONSEJERÍAS POST TEST VIH</t>
  </si>
  <si>
    <t>SECCIÓN A.3: CONSEJERÍAS FAMILIARES</t>
  </si>
  <si>
    <t>TEMAS PRIORIDAD</t>
  </si>
  <si>
    <t>FAMILIA</t>
  </si>
  <si>
    <t>TOTAL ACTIVIDADES</t>
  </si>
  <si>
    <t>ESPACIOS AMIGABLES</t>
  </si>
  <si>
    <t>CON RIESGO PSICOSOCIAL</t>
  </si>
  <si>
    <t>CON INTEGRANTE DE PATOLOGÍA CRÓNICA</t>
  </si>
  <si>
    <t>CON INTEGRANTE CON PROBLEMA DE SALUD MENTAL</t>
  </si>
  <si>
    <t>CON ADULTO MAYOR DEPENDIENTE</t>
  </si>
  <si>
    <t>CON ADULTO MAYOR CON DEMENCIA</t>
  </si>
  <si>
    <t>CON INTEGRANTE CON ENFERMEDAD TERMINAL</t>
  </si>
  <si>
    <t>CON INTEGRANTE DEPENDIENTE SEVERO</t>
  </si>
  <si>
    <t>OTRAS ÁREAS DE INTERVENCIÓN</t>
  </si>
  <si>
    <t>CON ADOLESCENTE VIH (+)</t>
  </si>
  <si>
    <t>SECCIÓN A.4: CONSEJERÍAS INDIVIDUALES  CON ENTREGA DE PRESERVATIVOS (INCLUIDAS EN SECCIÓN A.1)</t>
  </si>
  <si>
    <t>14 a 18</t>
  </si>
  <si>
    <t xml:space="preserve">CONSEJERÍA CON ENTREGA DE PRESERVATIVOS </t>
  </si>
  <si>
    <t>CONDONES MASCULINOS</t>
  </si>
  <si>
    <t>CONDONES FEMENINOS</t>
  </si>
  <si>
    <t>AMBOS TIPOS DE CONDONES</t>
  </si>
  <si>
    <t>SECCIÓN B: ACTIVIDADES DE PROMOCIÓN</t>
  </si>
  <si>
    <t>SECCIÓN B.1: ACTIVIDADES DE PROMOCIÓN SEGÚN ESTRATEGIAS Y CONDICIONANTES ABORDADAS Y NÚMERO DE PARTICIPANTES</t>
  </si>
  <si>
    <t xml:space="preserve">ESTRATEGIA, ESPACIOS  O LÍNEAS DE ACCIÓN </t>
  </si>
  <si>
    <t>CONDICIONANTES ABORDADAS</t>
  </si>
  <si>
    <t>DETERMINANTES SOCIALES DE LA SALUD ABORDADAS - CHILE CRECE CONTIGO</t>
  </si>
  <si>
    <t xml:space="preserve">TOTAL PARTICIPANTES </t>
  </si>
  <si>
    <t>Actividad física</t>
  </si>
  <si>
    <t xml:space="preserve">Alimentación </t>
  </si>
  <si>
    <t>Ambiente libre de humo de tabaco</t>
  </si>
  <si>
    <t>Factores protectores psicosociales</t>
  </si>
  <si>
    <t>Factores protectores ambientales</t>
  </si>
  <si>
    <t>Derechos humanos</t>
  </si>
  <si>
    <t>Salud sexual y prevención de VIH/SIDA e ITS</t>
  </si>
  <si>
    <t xml:space="preserve">EVENTOS  MASIVOS </t>
  </si>
  <si>
    <t>COMUNAS, COMUNIDADES.</t>
  </si>
  <si>
    <t>ESPACIOS AMIGABLES EN APS</t>
  </si>
  <si>
    <t>LUGARES DE TRABAJO</t>
  </si>
  <si>
    <t>ESTABLECIMIENTOS EDUCACIÓN</t>
  </si>
  <si>
    <t>REUNIONES DE PLANIFICACIÓN PARTICIPATIVA</t>
  </si>
  <si>
    <t xml:space="preserve">
JORNADAS Y  
SEMINARIOS</t>
  </si>
  <si>
    <t xml:space="preserve">EDUCACIÓN GRUPAL </t>
  </si>
  <si>
    <t>SECCIÓN B.2: TALLERES GRUPALES DE VIDA SANA SEGÚN TIPO, POR ESPACIOS DE ACCIÓN</t>
  </si>
  <si>
    <t>ESPACIOS DE ACCIÓN</t>
  </si>
  <si>
    <t>TOTAL  TALLERES</t>
  </si>
  <si>
    <t xml:space="preserve">"AUTOESTIMA Y AUTOCUIDADO" </t>
  </si>
  <si>
    <t>"MENTE SANA Y CUERPO SANO"</t>
  </si>
  <si>
    <t>"COMUNICACIÓN"</t>
  </si>
  <si>
    <t>"YO ME CUIDO"</t>
  </si>
  <si>
    <t>CONTROL DEL TABACO</t>
  </si>
  <si>
    <t>OTROS TIPO DE TALLERES</t>
  </si>
  <si>
    <t>COMUNAS, COMUNIDADES</t>
  </si>
  <si>
    <t>ESTABLECIMIENTOS EDUCACIONALES</t>
  </si>
  <si>
    <t>SECCIÓN B.3: ACTIVIDADES DE GESTIÓN SEGÚN TIPO, POR ESPACIOS DE ACCIÓN</t>
  </si>
  <si>
    <t xml:space="preserve">REUNIONES DE GESTIÓN </t>
  </si>
  <si>
    <t>REUNIONES  MASIVAS DE GESTIÓN</t>
  </si>
  <si>
    <t>ACCIONES DE COMUNICACIÓN Y DIFUSIÓN</t>
  </si>
  <si>
    <t>PREPARACIÓN ACTIVIDADES EDUCATIVAS</t>
  </si>
  <si>
    <t>ENTREVISTAS</t>
  </si>
  <si>
    <t>INVESTIGACIÓN Y CAPACITACIÓN DE RRHH</t>
  </si>
  <si>
    <t>ESTABLECIMIENTOS 
EDUCACIONALES</t>
  </si>
  <si>
    <t>OFICINA INTERCULTURAL</t>
  </si>
  <si>
    <t xml:space="preserve">SECCIÓN B.4: TALLERES GRUPALES SEGÚN TEMÁTICA Y NUMERO DE PARTICIPANTES EN PROGRAMA ESPACIOS AMIGABLES </t>
  </si>
  <si>
    <t>TOTAL TALLERES</t>
  </si>
  <si>
    <t>TOTAL PARTICIPANTES</t>
  </si>
  <si>
    <t>ACTIVIDAD FÍSICA</t>
  </si>
  <si>
    <t>ALIMENTACIÓN</t>
  </si>
  <si>
    <t>AMBIENTE LIBRE DE HUMO DEL TABACO</t>
  </si>
  <si>
    <t>FACTORES PROTECTORES PSICOSOCIALES</t>
  </si>
  <si>
    <t>PREVENCIÓN CONSUMO DE ALCOHOL Y OTRAS DROGAS</t>
  </si>
  <si>
    <t>SALUD SEXUAL Y PREVENCIÓN DE VIH/SIDA e ITS</t>
  </si>
  <si>
    <t>OTROS TIPOS DE TALLERES</t>
  </si>
  <si>
    <t>ESPACIOS COMUNITARIOS</t>
  </si>
  <si>
    <t>CENTROS DE SALUD</t>
  </si>
  <si>
    <t>SECCIÓN C: TRABAJO CON AGRUPACIONES DE USUARIOS, COMUNIDAD Y DERECHOS HUMANOS (PRAIS) (Contenidas en Sección B.1)</t>
  </si>
  <si>
    <t>SECCIÓN D: TRABAJO INTERSECTORIAL PRAIS (Contenidas en REM A06, Sección C.1)</t>
  </si>
  <si>
    <t>REM-19b.   ACTIVIDADES DE PARTICIPACIÓN SOCIAL</t>
  </si>
  <si>
    <t>SECCIÓN A: ATENCIÓN OFICINAS DE INFORMACIONES (SISTEMA INTEGRAL DE ATENCIÓN A USUARIOS)</t>
  </si>
  <si>
    <t>TIPO DE ATENCION</t>
  </si>
  <si>
    <t>Nº DE ATENCIONES EN EL MES</t>
  </si>
  <si>
    <t>RESPUESTAS DEL MES DENTRO DE PLAZOS LEGALES ( 15 DIAS HÁBILES)</t>
  </si>
  <si>
    <t>RECLAMOS RESPONDIDOS FUERA DE PLAZOS LEGALES</t>
  </si>
  <si>
    <t>RECLAMOS PENDIENTES</t>
  </si>
  <si>
    <t>Reclamos generados en el mes</t>
  </si>
  <si>
    <t>Reclamos generados en el mes anterior</t>
  </si>
  <si>
    <t>Respuestas pendientes dentro del plazo legal</t>
  </si>
  <si>
    <t>Respuestas pendientes fuera del plazo legal</t>
  </si>
  <si>
    <t xml:space="preserve">TOTAL DE RECLAMOS </t>
  </si>
  <si>
    <t>TRATO</t>
  </si>
  <si>
    <t>COMPETENCIA TÉCNICA</t>
  </si>
  <si>
    <t>INFRAESTRUCTURA</t>
  </si>
  <si>
    <t>CONCEPTOS NO CONTABILIZABLES EN RAYEN</t>
  </si>
  <si>
    <t>TIEMPO DE ESPERA (EN SALA DE ESPERA)</t>
  </si>
  <si>
    <t>TIEMPO DE ESPERA, POR CONSULTA ESPECIALIDAD (POR LISTA DE ESPERA)</t>
  </si>
  <si>
    <t>TIEMPO DE ESPERA, POR PROCEDIMIENTO (LISTA DE ESPERA)</t>
  </si>
  <si>
    <t>TIEMPO DE ESPERA , POR CIRUGÍA (LISTA DE ESPERA)</t>
  </si>
  <si>
    <t>INFORMACIÓN</t>
  </si>
  <si>
    <t>PROCEDIMIENTOS ADMINISTRATIVOS</t>
  </si>
  <si>
    <t>PROBIDAD ADMINISTRATIVA</t>
  </si>
  <si>
    <t>INCUMPLIMIENTO GARANTÍAS EXPLÍCITAS EN SALUD (GES)</t>
  </si>
  <si>
    <t>INCUMPLIMIENTO DE GARANTÍAS LEY RICARTE SOTO</t>
  </si>
  <si>
    <t>INCUMPLIMIENTO DE GARANTÍAS FOFAR</t>
  </si>
  <si>
    <t>SUGERENCIAS</t>
  </si>
  <si>
    <t>FELICITACIONES</t>
  </si>
  <si>
    <t>SOLICITUDES</t>
  </si>
  <si>
    <t>SOLICITUDES LEY 20.285 (Ley de Transparencia)</t>
  </si>
  <si>
    <t>SECCIÓN B: ACTIVIDADES POR ESTRATEGIA/LÍNEA DE ACCIÓN O ESPACIO / INSTANCIA DE PARTICIPACIÓN SOCIAL</t>
  </si>
  <si>
    <t>TIPO DE ACTIVIDADES</t>
  </si>
  <si>
    <t xml:space="preserve">ESPACIOS/INSTANCIAS </t>
  </si>
  <si>
    <t>ESTRATEGIAS/LÍNEAS DE ACCIÓN</t>
  </si>
  <si>
    <t>PARTICIPANTES</t>
  </si>
  <si>
    <t>Consultas Ciudadanas</t>
  </si>
  <si>
    <t>Consejo de la Sociedad Civil, Consejos consultivos, de desarrollo y comités locales</t>
  </si>
  <si>
    <t xml:space="preserve"> Consejos consultivos de Adolescentes y Jóvenes</t>
  </si>
  <si>
    <t>Mesas: Territoriales, diálogos ciudadanos, mesa salud intercultural</t>
  </si>
  <si>
    <t>Cuentas públicas participativas</t>
  </si>
  <si>
    <t>Presupuestos participativos</t>
  </si>
  <si>
    <t>Estrategias de satisfacción usuaria</t>
  </si>
  <si>
    <t xml:space="preserve">Planificación local participativa </t>
  </si>
  <si>
    <t>Total participantes</t>
  </si>
  <si>
    <t>Total hombres</t>
  </si>
  <si>
    <t>Total mujeres</t>
  </si>
  <si>
    <t>ADMINISTRACIÓN Y GESTIÓN</t>
  </si>
  <si>
    <t>REUNIONES INTRASECTOR</t>
  </si>
  <si>
    <t>REUNIONES INTERSECTOR</t>
  </si>
  <si>
    <t>ACTIVIDADES DE MONITOREO</t>
  </si>
  <si>
    <t>ASESORÍA TÉCNICA</t>
  </si>
  <si>
    <t>JORNADAS DE INTERCAMBIO DE EXPERIENCIAS</t>
  </si>
  <si>
    <t>ACTIVIDADES DE DIFUSIÓN Y COMUNICACIÓN</t>
  </si>
  <si>
    <t>EDUCACIÓN Y CAPACITACIÓN COMUNITARIA</t>
  </si>
  <si>
    <t>EVENTOS MASIVOS (ASAMBLEAS, CABILDOS, OTROS)</t>
  </si>
  <si>
    <t>ACTIVIDADES A PUEBLOS INDÍGENAS</t>
  </si>
  <si>
    <t>TOTAL DE ACTIVIDADES</t>
  </si>
  <si>
    <t>REM-23.   SALAS: IRA, ERA Y MIXTAS EN APS</t>
  </si>
  <si>
    <t>SECCIÓN A: INGRESOS AGUDOS SEGÚN DIAGNOSTICO DERIVADOS A SALA</t>
  </si>
  <si>
    <t>DIAGNÓSTICOS</t>
  </si>
  <si>
    <t>Reingresos</t>
  </si>
  <si>
    <t>Menos 
1 año</t>
  </si>
  <si>
    <t>1 - 4 
años</t>
  </si>
  <si>
    <t>5 - 9 
años</t>
  </si>
  <si>
    <t>10 - 14
años</t>
  </si>
  <si>
    <t>15 - 19
años</t>
  </si>
  <si>
    <t xml:space="preserve">20 a 24 años
</t>
  </si>
  <si>
    <t>25 a 39 años</t>
  </si>
  <si>
    <t>I.R.A. ALTA</t>
  </si>
  <si>
    <t>INFLUENZA</t>
  </si>
  <si>
    <t xml:space="preserve">NEUMONÍA </t>
  </si>
  <si>
    <t>COQUELUCHE</t>
  </si>
  <si>
    <t>BRONQUITIS OBSTRUCTIVA AGUDA</t>
  </si>
  <si>
    <t>OTRAS IRAS  BAJAS</t>
  </si>
  <si>
    <t>EXACERBACIÓN SÍNDROME BRONQUIAL OBSTRUCTIVO RECURRENTE (SBOR)</t>
  </si>
  <si>
    <t>EXACERBACIÓN DE ENFERMEDAD PULMONAR OBSTRUCTIVA CRÓNICA (EPOC)</t>
  </si>
  <si>
    <t>EXACERBACIÓN FIBROSIS QUÍSTICA</t>
  </si>
  <si>
    <t>EXACERBACIÓN OTRAS RESPIRATORIAS CRÓNICAS</t>
  </si>
  <si>
    <t>SECCIÓN B: INGRESO CRÓNICO SEGÚN DIAGNÓSTICO (SOLO MÉDICO)</t>
  </si>
  <si>
    <t>SÍNDROME BRONQUIAL OBSTRUCTIVO RECURRENTE (SBOR)</t>
  </si>
  <si>
    <t>Leve</t>
  </si>
  <si>
    <t>Moderado</t>
  </si>
  <si>
    <t>Severo</t>
  </si>
  <si>
    <t>ASMA BRONQUIAL</t>
  </si>
  <si>
    <t>ENFERMEDAD PULMONAR OBSTRUCTIVA CRÓNICA (EPOC)</t>
  </si>
  <si>
    <t>Tipo A</t>
  </si>
  <si>
    <t>Tipo B</t>
  </si>
  <si>
    <t>DISPLASIA BRONCOPULMONAR</t>
  </si>
  <si>
    <t>FIBROSIS QUÍSTICA</t>
  </si>
  <si>
    <t>OXIGENO DEPENDIENTE</t>
  </si>
  <si>
    <t xml:space="preserve">ASISTENCIA VENTILATORIA NO INVASIVA O INVASIVA </t>
  </si>
  <si>
    <t>OTRAS RESPIRATORIAS CRÓNICAS</t>
  </si>
  <si>
    <t>SECCION C: EGRESOS</t>
  </si>
  <si>
    <t>PROGRAMAS</t>
  </si>
  <si>
    <t>CAUSAL</t>
  </si>
  <si>
    <t>SÍNDROME BRONQUIAL OBSTRUCTIVA RECURRENTE (SBOR)</t>
  </si>
  <si>
    <t>OXÍGENO DEPENDIENTE</t>
  </si>
  <si>
    <t>SECCIÓN D: CONSULTAS DE MORBILIDAD POR ENFERMEDADES RESPIRATORIAS EN SALAS IRA, ERA Y MIXTA</t>
  </si>
  <si>
    <t>SECCIÓN E: CONTROLES REALIZADOS (CRONICOS)</t>
  </si>
  <si>
    <t>SECCIÓN F: SEGUIMIENTO DE ATENCIONES REALIZADAS EN AGUDOS</t>
  </si>
  <si>
    <t>SECCIÓN G: INASISTENTES A CONTROL DE CRÓNICOS</t>
  </si>
  <si>
    <t>S.B.O. RECURRENTE</t>
  </si>
  <si>
    <t>ASMA</t>
  </si>
  <si>
    <t>SECCIÓN H: INASISTENTES A CITACIÓN AGENDADA</t>
  </si>
  <si>
    <t>Menor de 20 años</t>
  </si>
  <si>
    <t>De 20 años y más</t>
  </si>
  <si>
    <t>SECCIÓN I: PROCEDIMIENTOS REALIZADOS</t>
  </si>
  <si>
    <t>PROCEDIMIENTO</t>
  </si>
  <si>
    <t xml:space="preserve">ESPIROMETRÍA BASAL </t>
  </si>
  <si>
    <t>ESPIROMETRÍA POST BD</t>
  </si>
  <si>
    <t xml:space="preserve">FLUJOMETRÍA BASAL </t>
  </si>
  <si>
    <t>FLUJOMETRÍA POST BD</t>
  </si>
  <si>
    <t>PIMOMETRÍA</t>
  </si>
  <si>
    <t>TEST DE PROVOCACIÓN CON EJERCICIO</t>
  </si>
  <si>
    <t>TEST DE MARCHA 6 MINUTOS</t>
  </si>
  <si>
    <t>SESIONES DE KINESIOTERAPIA RESPIRATORIA</t>
  </si>
  <si>
    <t>TOMA DE MUESTRA SECRECIÓN MUCOSA/BRONQUIAL</t>
  </si>
  <si>
    <t>SECCIÓN J: DERIVACIÓN DE PACIENTES SEGÚN DESTINO</t>
  </si>
  <si>
    <t>DESTINO</t>
  </si>
  <si>
    <t>UNIDAD EMERGENCIA HOSPITALARIA</t>
  </si>
  <si>
    <t>SAPU, SUR O SAR</t>
  </si>
  <si>
    <t>CAE / CDT / CRS</t>
  </si>
  <si>
    <t>SECCIÓN K: RECEPCIÓN DE PACIENTES SEGÚN ORIGEN</t>
  </si>
  <si>
    <t>SAPU , SUR O SAR</t>
  </si>
  <si>
    <t>EXTRASISTEMA</t>
  </si>
  <si>
    <t>SECCIÓN L: HOSPITALIZACION ABREVIADA / INTERVENCION EN CRISIS RESPIRATORIA</t>
  </si>
  <si>
    <t>BRONQUITIS OBSTRUCTIVA</t>
  </si>
  <si>
    <t>REAGUDIZACIÓN DE SBOR</t>
  </si>
  <si>
    <t>REAGUDIZACIÓN DE ASMA</t>
  </si>
  <si>
    <t>REAGUDIZACIÓN DE EPOC</t>
  </si>
  <si>
    <t>SECCIÓN M: EDUCACIÓN EN SALAS</t>
  </si>
  <si>
    <t>SECCIÓN M.1: EDUCACION INDIVIDUAL EN SALA</t>
  </si>
  <si>
    <t>ANTITABACO</t>
  </si>
  <si>
    <t>AUTOCUIDADO SEGÚN PATOLOGÍA</t>
  </si>
  <si>
    <t>USO DE TERAPIA INHALATORIA</t>
  </si>
  <si>
    <t xml:space="preserve">EDUCACION INTEGRAL EN SALUD RESPIRATORIA </t>
  </si>
  <si>
    <t>ESTILO DE VIDA SALUDABLES</t>
  </si>
  <si>
    <t>SECCIÓN M.2: EDUCACIÓN GRUPAL (AGENDADA Y PROGRAMADA)</t>
  </si>
  <si>
    <t>TEMAS</t>
  </si>
  <si>
    <t>Nº Sesiones</t>
  </si>
  <si>
    <t>Nº Participantes</t>
  </si>
  <si>
    <t>PACIENTES, PADRES O CUIDADORES</t>
  </si>
  <si>
    <t>SALAS CUNAS Y JARDINES INFANTILES</t>
  </si>
  <si>
    <t>INTERSECTOR</t>
  </si>
  <si>
    <t xml:space="preserve">SECCIÓN N: VISITAS DOMICILIARIAS Y SEGUIMIENTO REALIZADOS POR EQUIPO IRA-ERA </t>
  </si>
  <si>
    <t>CONCEPTOS</t>
  </si>
  <si>
    <t>HOGAR LIBRE DEL HUMO DEL TABACO</t>
  </si>
  <si>
    <t>POR MUERTE DE NEUMONÍA EN DOMICILIO</t>
  </si>
  <si>
    <t>PROGRAMA OXIGENOTERAPIA AMBULATORIA, AVNI, AVI, AVNIA, AVIA</t>
  </si>
  <si>
    <t>SEGUIMIENTO TELEFÓNICO REALIZADO POR KINESIOLOGO SALA</t>
  </si>
  <si>
    <t>OTRAS VISITAS</t>
  </si>
  <si>
    <t xml:space="preserve">SECCIÓN O: REHABILITACION PULMONAR Y ACTIVIDAD FISICA </t>
  </si>
  <si>
    <t>TOTAL DE ACTIVIDADES POR DIAGNOSTICO</t>
  </si>
  <si>
    <t>EPOC A</t>
  </si>
  <si>
    <t>EPOC B</t>
  </si>
  <si>
    <t>REHABILITACION PULMONAR</t>
  </si>
  <si>
    <t>SESIONES EDUCATIVAS</t>
  </si>
  <si>
    <t>SESIONES ACTIVIDAD FISICA</t>
  </si>
  <si>
    <t>ARTICULACION CONTINUIDAD CON INTERSECTOR</t>
  </si>
  <si>
    <t>PLANES DE ACTIVIDAD FISICA</t>
  </si>
  <si>
    <t>DISEÑO PLAN DE TRABAJO</t>
  </si>
  <si>
    <t>SEGUIMIENTO PRESENCIAL</t>
  </si>
  <si>
    <t>SEGUIMIENTO TELEFONICO</t>
  </si>
  <si>
    <t>SECCIÓN P: REHABILITACION PULMONAR POST COVID</t>
  </si>
  <si>
    <t>Menor de 15 años</t>
  </si>
  <si>
    <t>15 A 64 años</t>
  </si>
  <si>
    <t>65 y más años</t>
  </si>
  <si>
    <t>REHABILITACION PULMONAR POST COVID</t>
  </si>
  <si>
    <t>SECCIÓN Q: APLICACIÓN DE ENCUESTA CALIDAD DE VIDA</t>
  </si>
  <si>
    <t>DIAGNÓSTICO</t>
  </si>
  <si>
    <t>ENCUESTAS REALIZADAS</t>
  </si>
  <si>
    <t>EPOC</t>
  </si>
  <si>
    <t>REEVALUACIÓN ANUAL</t>
  </si>
  <si>
    <t>OTRAS CRÓNICAS RESPIRATORIAS</t>
  </si>
  <si>
    <r>
      <t>ESTABLECIMIENTO</t>
    </r>
    <r>
      <rPr>
        <b/>
        <sz val="8"/>
        <rFont val="Verdana"/>
        <family val="2"/>
      </rPr>
      <t>:  - (  )</t>
    </r>
  </si>
  <si>
    <t xml:space="preserve">AÑO: </t>
  </si>
  <si>
    <t>REM-A24.   ATENCIÓN EN MATERNIDAD</t>
  </si>
  <si>
    <t xml:space="preserve">SECCIÓN A: INFORMACIÓN DE PARTOS Y ABORTOS ATENDIDOS </t>
  </si>
  <si>
    <t>TÉRMINO 
DEL 
EMBARAZO</t>
  </si>
  <si>
    <t>PARTOS Y ABORTOS</t>
  </si>
  <si>
    <t>PARTOS PREMATUROS</t>
  </si>
  <si>
    <t>ANESTESIA</t>
  </si>
  <si>
    <t>ANALGESIA</t>
  </si>
  <si>
    <t>APEGO
PRECOZ</t>
  </si>
  <si>
    <t>Total **</t>
  </si>
  <si>
    <t xml:space="preserve">Beneficiarias
</t>
  </si>
  <si>
    <t>Partos prematuros menos de 24 semanas</t>
  </si>
  <si>
    <t>Partos prematuros de 24 a 28 semanas</t>
  </si>
  <si>
    <t>Partos prematuros de 29 a 32 semanas</t>
  </si>
  <si>
    <t>Partos prematuros de 33 a 36 semanas</t>
  </si>
  <si>
    <t>Total anestesia</t>
  </si>
  <si>
    <t>Epidural</t>
  </si>
  <si>
    <t>Raquídea</t>
  </si>
  <si>
    <t>General</t>
  </si>
  <si>
    <t>Local</t>
  </si>
  <si>
    <t>Total analgesia</t>
  </si>
  <si>
    <t>Analgesia inhalatoria</t>
  </si>
  <si>
    <t xml:space="preserve">Medidas analgésicas no farmacológicas </t>
  </si>
  <si>
    <t>Contacto mayor a 30 minutos (RN con peso menor o igual a 2.499 grs.) con la madre</t>
  </si>
  <si>
    <t>Contacto mayor a 30 minutos  (RN con peso de 2.500 grs. o más) con la madre</t>
  </si>
  <si>
    <t>Contacto mayor a 30 minutos (RN con peso menor o igual a 2.499 grs.) Con el Padre</t>
  </si>
  <si>
    <t>Contacto mayor a 30 minutos  (RN con peso de 2.500 grs. o más), Con el Padre</t>
  </si>
  <si>
    <t>Contacto mayor a 30 minutos (RN con peso menor o igual a 2.499 grs.) con acompañante significativo</t>
  </si>
  <si>
    <t>Contacto mayor a 30 minutos  (RN con peso de 2.500 grs. o más), con  acompañante significativo</t>
  </si>
  <si>
    <t>Lactancia materna en los primeros  60 minutos de vida  (RN con peso de 2.500 grs. o más)</t>
  </si>
  <si>
    <t>TOTAL PARTOS</t>
  </si>
  <si>
    <t>NORMAL/VAGINAL</t>
  </si>
  <si>
    <t>DISTÓCICO VAGINAL</t>
  </si>
  <si>
    <t>CESÁREA ELECTIVA</t>
  </si>
  <si>
    <t>CESÁREA URGENCIA</t>
  </si>
  <si>
    <t>ABORTOS</t>
  </si>
  <si>
    <t>PARTO NORMAL VERTICAL (*)</t>
  </si>
  <si>
    <t>ENTREGA DE PLACENTA A SOLICITUD DE LA MUJER</t>
  </si>
  <si>
    <t>PARTO FUERA ESTABLECIMIENTO DE SALUD</t>
  </si>
  <si>
    <t>EMBARAZO NO CONTROLADO</t>
  </si>
  <si>
    <t>(*) Incluido en Parto Normal</t>
  </si>
  <si>
    <t>(**) Partos de Término y Pre-Término</t>
  </si>
  <si>
    <t>SECCIÓN A.1: INTERRUPCIÓN VOLUNTARIA DEL EMBARAZO</t>
  </si>
  <si>
    <t>CAUSALES</t>
  </si>
  <si>
    <t>Grupos de edad en años</t>
  </si>
  <si>
    <t>Abortos</t>
  </si>
  <si>
    <t xml:space="preserve">Partos </t>
  </si>
  <si>
    <t>Beneficiarias</t>
  </si>
  <si>
    <t>Menor de 14 años</t>
  </si>
  <si>
    <t>14 a 19 años</t>
  </si>
  <si>
    <t>Hasta 12 semanas y cero días</t>
  </si>
  <si>
    <t>12 semanas y un día hasta 14 semanas y cero días</t>
  </si>
  <si>
    <t>de 14 hasta 21 semanas y 6 días</t>
  </si>
  <si>
    <t>Partos vaginales inducidos</t>
  </si>
  <si>
    <t>Cesáreas</t>
  </si>
  <si>
    <t xml:space="preserve">CAUSAL N° 1: MUJER EMBARAZADA CON RIESGO VITAL </t>
  </si>
  <si>
    <t>CAUSAL N° 2: INVIABILIDAD FETAL DE CARÁCTER LETAL</t>
  </si>
  <si>
    <t>CAUSAL N° 3: POR VIOLACIÓN</t>
  </si>
  <si>
    <t>SECCIÓN B: ACOMPAÑAMIENTO EN EL PROCESO REPRODUCTIVO</t>
  </si>
  <si>
    <t>EVENTO</t>
  </si>
  <si>
    <t xml:space="preserve">BENEFICIARIAS </t>
  </si>
  <si>
    <t>SOLO EN EL PARTO</t>
  </si>
  <si>
    <t>PRE PARTO Y PARTO</t>
  </si>
  <si>
    <t>SECCIÓN C: INFORMACIÓN RECIÉN NACIDOS</t>
  </si>
  <si>
    <t xml:space="preserve">SECCIÓN C.1: NACIDOS  SEGÚN PESO AL NACER  </t>
  </si>
  <si>
    <t>PESO AL NACER (EN GRAMOS)</t>
  </si>
  <si>
    <t>PROGRAMA FENILQUETONURIA (PKU) E HIPOTIROIDISMO CONGÉNITO (HC)</t>
  </si>
  <si>
    <t>Menos de 500</t>
  </si>
  <si>
    <t>500 a 999</t>
  </si>
  <si>
    <t>1.000 a 
1.499</t>
  </si>
  <si>
    <t>1.500 a 
1.999</t>
  </si>
  <si>
    <t>2.000 a 
2.499</t>
  </si>
  <si>
    <t>2.500 a 
2.999</t>
  </si>
  <si>
    <t>3.000 a 
3.999</t>
  </si>
  <si>
    <t>4.000 y 
más</t>
  </si>
  <si>
    <t>Primeras Muestras</t>
  </si>
  <si>
    <t>Muestras Repetidas</t>
  </si>
  <si>
    <t>NACIDOS VIVOS</t>
  </si>
  <si>
    <t>NACIDOS FALLECIDOS</t>
  </si>
  <si>
    <t>SECCIÓN C.2: RECIÉN NACIDOS CON MALFORMACIÓN CONGÉNITA</t>
  </si>
  <si>
    <t>SECCIÓN C.3: APGAR MENOR O IGUAL A 3 AL MINUTO Y APGAR MENOR O IGUAL A 6 A LOS 5 MINUTOS</t>
  </si>
  <si>
    <t>APGAR MENOR O IGUAL A  3 AL MINUTO</t>
  </si>
  <si>
    <t>APGAR MENOR O IGUAL A 6 A LOS 5  MINUTOS</t>
  </si>
  <si>
    <t/>
  </si>
  <si>
    <t>SECCIÓN D: ESTERILIZACIONES SEGÚN SEXO</t>
  </si>
  <si>
    <t>EDAD (en años)</t>
  </si>
  <si>
    <t>Menor 
de 20</t>
  </si>
  <si>
    <t>20 - 34</t>
  </si>
  <si>
    <t xml:space="preserve">35 y más </t>
  </si>
  <si>
    <t>MUJER</t>
  </si>
  <si>
    <t>HOMBRE</t>
  </si>
  <si>
    <t>SECCIÓN E: EGRESOS DE MATERNIDAD Y NEONATOLOGÍA, SEGÚN LACTANCIA MATERNA EXCLUSIVA</t>
  </si>
  <si>
    <t>Maternidad        (Puérperas con RN vivo)</t>
  </si>
  <si>
    <t>Neonatología</t>
  </si>
  <si>
    <t>TOTAL DE EGRESOS</t>
  </si>
  <si>
    <t xml:space="preserve">EGRESADOS CON LACTANCIA MATERNA EXCLUSIVA </t>
  </si>
  <si>
    <t>EGRESADOS QUE MANTUVIERON LACTANCIA MATERNA EXCLUSIVA DURANTE LA HOSPITALIZACIÓN Y AL ALTA</t>
  </si>
  <si>
    <t>SECCIÓN F:  TIPOS DE LACTANCIA EN NIÑOS Y NIÑAS AL EGRESO DE LA HOSPITALIZACIÓN</t>
  </si>
  <si>
    <t>POR RANGO ETARIO</t>
  </si>
  <si>
    <t>De 1 año a 2 años</t>
  </si>
  <si>
    <t>LACTANCIA MATERNA MAS LACTANCIA ARTIFICIAL</t>
  </si>
  <si>
    <t>FORMULA LACTEA</t>
  </si>
  <si>
    <t>LACTANCIA MATERNA EXCLUSIVA CON SÓLIDOS</t>
  </si>
  <si>
    <t>LACTANCIA MATERNA/FORMULA LÁCTEA MAS SÓLIDOS</t>
  </si>
  <si>
    <t>FORMULA LÁCTEA MAS SÓLIDOS</t>
  </si>
  <si>
    <t>SECCIÓN G:  TAMIZAJE AUDITIVO</t>
  </si>
  <si>
    <t>Menores de 1 año</t>
  </si>
  <si>
    <t>RECIEN NACIDOS CON FACTORES DE RIESGO CON TAMIZAJE AUDITIVO</t>
  </si>
  <si>
    <t>RECIEN NACIDOS CON TAMIZAJE AUDITIVO</t>
  </si>
  <si>
    <t>RECIEN NACIDOS CON TAMIZAJE AUDITIVO ALTERADO (referido)</t>
  </si>
  <si>
    <t>REM-26.  ACTIVIDADES EN DOMICILIO Y OTROS ESPACIOS</t>
  </si>
  <si>
    <t>SECCIÓN A: VISITAS DOMICILIARIAS INTEGRALES A FAMILIAS (ESTABLECIMIENTOS APS)</t>
  </si>
  <si>
    <t>UN PROFESIONAL</t>
  </si>
  <si>
    <t>DOS O MÁS PROFESIONALES</t>
  </si>
  <si>
    <t>FACILITADOR/A INTERCULTURAL PUEBLOS ORIGINARIOS</t>
  </si>
  <si>
    <t>AGENTE COMUNITARIO</t>
  </si>
  <si>
    <t>PRIMERA VISITA</t>
  </si>
  <si>
    <t>SEGUNDA VISITA</t>
  </si>
  <si>
    <t>TERCERA O MÁS VISITAS DE SEGUIMIENTO</t>
  </si>
  <si>
    <t>PROGRAMA DE ACOMPAÑAMIENTO PSICOSOCIAL EN APS</t>
  </si>
  <si>
    <t xml:space="preserve">Espacios Amigables </t>
  </si>
  <si>
    <t>FAMILIA CON NIÑO PREMATURO</t>
  </si>
  <si>
    <t>FAMILIA CON NIÑO RECIÉN NACIDO</t>
  </si>
  <si>
    <t>FAMILIA CON NIÑO CON DÉFICIT DEL DSM</t>
  </si>
  <si>
    <t>FAMILIA CON NIÑO EN RIESGO VINCULAR AFECTIVO</t>
  </si>
  <si>
    <t>FAMILIA CON NIÑO &lt; 7 MESES CON SCORE DE RIESGO MODERADO DE MORIR POR NEUMONÍA</t>
  </si>
  <si>
    <t>FAMILIA CON NIÑO &lt; 7 MESES CON SCORE DE RIESGO GRAVE DE MORIR POR NEUMONÍA</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</si>
  <si>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</si>
  <si>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</si>
  <si>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</si>
  <si>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</si>
  <si>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</si>
  <si>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DEPENDEDIENTE (EXCLUYE DEPENDIENTE SEVERO)</t>
  </si>
  <si>
    <t>FAMILIA CON ADULTO MAYOR EN RIESGO PSICOSOCIAL</t>
  </si>
  <si>
    <t>FAMILIA CON GESTANTE ADOLESCENTE 10 A 14 AÑOS</t>
  </si>
  <si>
    <t>FAMILIA CON GESTANTE &gt;20 AÑOS EN RIESGO PSICOSOCIAL</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</si>
  <si>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</si>
  <si>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</si>
  <si>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</si>
  <si>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</si>
  <si>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OTRO RIESGO PSICOSOCIAL</t>
  </si>
  <si>
    <t>FAMILIA CON INTEGRANTE CON PROBLEMA DE SALUD MENTAL</t>
  </si>
  <si>
    <t>FAMILIA CON NIÑOS/AS DE 5 A 9 AÑOS CON PROBLEMAS Y/O TRASTORNOS DE SALUD MENTAL</t>
  </si>
  <si>
    <t>FAMILIA CON INTEGRANTE ALTA HOSPITALIZACIÓN PRECOZ</t>
  </si>
  <si>
    <t>FAMILIA CON INTEGRANTE CON MULTIMORBILIDAD CRONICA (excluye dependencia severa)</t>
  </si>
  <si>
    <t>FAMILIA CON NIÑOS CON NECESIDADES ESPECIALES (NANEAS)</t>
  </si>
  <si>
    <t>FAMILIA CON NNA TRANS FEMENINO/MASCULINO</t>
  </si>
  <si>
    <t>SECCIÓN A.1: VISITAS DOMICILIARIAS INTEGRALES A PERSONAS CON DEPENDENCIA SEVERA Y SUS CUIDADORES</t>
  </si>
  <si>
    <t>Primera Visita</t>
  </si>
  <si>
    <t>Segunda Visita</t>
  </si>
  <si>
    <t xml:space="preserve">Tercera o másVisitas de Seguimiento </t>
  </si>
  <si>
    <t xml:space="preserve">Elaboración Plan de Cuidados a Personas Dependientes </t>
  </si>
  <si>
    <t xml:space="preserve">Evaluación plan de cuidados a personas dependientes </t>
  </si>
  <si>
    <t>Elaboración plan de cuidados a cuidador</t>
  </si>
  <si>
    <t xml:space="preserve">Evaluación Plan de Cuidados a Cuidador </t>
  </si>
  <si>
    <t xml:space="preserve">Evaluación Zarit cuidador </t>
  </si>
  <si>
    <t xml:space="preserve">Población Multimorbilidad Crónica </t>
  </si>
  <si>
    <t xml:space="preserve">Población ELEAM o institucionalizada </t>
  </si>
  <si>
    <t>FAMILIA CON INTEGRANTE CON DEPENDENCIA SEVERA (excluye adulto mayor)</t>
  </si>
  <si>
    <t>FAMILIA CON ADULTO MAYOR DEPENDIENTE SEVERO</t>
  </si>
  <si>
    <t>SECCIÓN A.2: INGRESOS, EGRESOS Y TRASLADOS AL PROGRAMA DE ATENCION DOMICILIARIA PERSONAS CON DEPENDENCIA SEVERA</t>
  </si>
  <si>
    <t>15 - 19  años</t>
  </si>
  <si>
    <t>Alta</t>
  </si>
  <si>
    <t>REINGRESO</t>
  </si>
  <si>
    <t>TRASLADO</t>
  </si>
  <si>
    <t>SECCIÓN B: OTRAS VISITAS INTEGRALES</t>
  </si>
  <si>
    <t>DOS O MÁS 
PROFESIONALES</t>
  </si>
  <si>
    <t>VISITA EPIDEMIOLÓGICA</t>
  </si>
  <si>
    <t>A LUGAR DE TRABAJO (*)</t>
  </si>
  <si>
    <t>A COLEGIO, SALAS CUNA, JARDÍN INFANTIL (*)</t>
  </si>
  <si>
    <t>A GRUPO COMUNITARIO</t>
  </si>
  <si>
    <t>VISITA INTEGRAL DE SALUD MENTAL</t>
  </si>
  <si>
    <t>A DOMINICILIO (NIVEL SECUNDARIO)</t>
  </si>
  <si>
    <t>A LUGAR DE TRABAJO</t>
  </si>
  <si>
    <t>A ESTABLECIMIENTOS EDUCACIONALES</t>
  </si>
  <si>
    <t>EN SECTOR RURAL</t>
  </si>
  <si>
    <t>(*) Excluye visita integral de salud mental</t>
  </si>
  <si>
    <t>SECCIÓN C:  VISITAS CON FINES DE TRATAMIENTOS Y/O PROCEDIMIENTOS EN DOMICILIO A PERSONAS CON DEPENDENCIA</t>
  </si>
  <si>
    <t>Multimorbilidad Crónica</t>
  </si>
  <si>
    <t>Población ELEAM o Institucionalizada</t>
  </si>
  <si>
    <t>A PERSONAS CON DEPENDENCIA LEVE</t>
  </si>
  <si>
    <t>A PERSONAS CON DEPENDENCIA MODERADA</t>
  </si>
  <si>
    <t xml:space="preserve"> A PERSONAS CON DEPENDENCIA SEVERA</t>
  </si>
  <si>
    <t>ONCOLÓGICOS (Excluye cuidados paliativos)</t>
  </si>
  <si>
    <t>NO ONCOLÓGICOS</t>
  </si>
  <si>
    <t>ATENCION ODONTOLOGICA</t>
  </si>
  <si>
    <t>ENTREGA FARMACOS/ALIMENTOS</t>
  </si>
  <si>
    <t>ATENCION NUTRICIONAL A PERSONAS CON INDICACION DE NED</t>
  </si>
  <si>
    <t>PODOLOGO</t>
  </si>
  <si>
    <t>MORBILIDAD MEDICA</t>
  </si>
  <si>
    <t xml:space="preserve">VISITAS CON OTROS FINES </t>
  </si>
  <si>
    <t>TELEMEDICINA/TELEASISTENCIA</t>
  </si>
  <si>
    <t>SEGUIMIENTO REMOTO</t>
  </si>
  <si>
    <t>SECCIÓN D: RESCATE DE PACIENTES INASISTENTES</t>
  </si>
  <si>
    <t>RESCATE TELEFONICO</t>
  </si>
  <si>
    <t>MENOR DE 1 AÑO</t>
  </si>
  <si>
    <t>1 a 4 AÑOS</t>
  </si>
  <si>
    <t>5 a 9 AÑOS</t>
  </si>
  <si>
    <t xml:space="preserve">10 a 14 años </t>
  </si>
  <si>
    <t>25 a 64 AÑOS</t>
  </si>
  <si>
    <t>* No incluidas como producción del establecimiento.</t>
  </si>
  <si>
    <t>SECCIÓN E: OTRAS VISITAS PROGRAMA DE ACOMPAÑAMIENTO PSICOSOCIAL EN ATENCIÓN PRIMARIA</t>
  </si>
  <si>
    <t>GRUPOS</t>
  </si>
  <si>
    <t>TOTAL VISITAS</t>
  </si>
  <si>
    <t>NÚMERO DE OTRAS VISITAS SEGÚN RANGO ETARIO</t>
  </si>
  <si>
    <t>ESTABLECIMIENTO EDUCACIONAL</t>
  </si>
  <si>
    <t>SECCIÓN F: VISITA A ESTABLECIMIENTO EDUCACIONAL PROGRAMA DE APOYO A LA SALUD MENTAL INFANTIL (PASMI) EN ATENCIÓN PRIMARIA</t>
  </si>
  <si>
    <t>TOTAL VISITAS
5 A 9 AÑOS</t>
  </si>
  <si>
    <t>NÚMERO DE NIÑOS/AS VISITADOS
5 A 9 AÑOS</t>
  </si>
  <si>
    <t>SECCIÓN G: CONSULTAS Y CONTROLES  DE ESPECIALIDAD RESUELTAS POR VISITAS DOMICILIARIAS</t>
  </si>
  <si>
    <t>GRUPO DE EDAD (en años)</t>
  </si>
  <si>
    <t>Pediatría (incluye totalidad de producción pediatrica de subespecialidades)</t>
  </si>
  <si>
    <t>Medicina Interna</t>
  </si>
  <si>
    <t>Cirugía</t>
  </si>
  <si>
    <t>Enfermedad respiratoria de adulto (broncopulmonar)</t>
  </si>
  <si>
    <t>Cardiología adulto</t>
  </si>
  <si>
    <t>Endocrinología adulto</t>
  </si>
  <si>
    <t>Reumatología adulto</t>
  </si>
  <si>
    <t>Infectología adulto</t>
  </si>
  <si>
    <t>Diabetología</t>
  </si>
  <si>
    <t>Psiquiatría</t>
  </si>
  <si>
    <t>Oftalmología</t>
  </si>
  <si>
    <t>Otorrinolaringología</t>
  </si>
  <si>
    <t>Obstetricia y Ginecología</t>
  </si>
  <si>
    <t>Traumatología</t>
  </si>
  <si>
    <t>Otras Especialidades Adulto</t>
  </si>
  <si>
    <t>AÑO:  2023</t>
  </si>
  <si>
    <t>REM-27.  EDUCACIÓN PARA LA SALUD</t>
  </si>
  <si>
    <t>SECCIÓN A: PERSONAS QUE INGRESAN A EDUCACIÓN GRUPAL SEGÚN ÁREAS TEMÁTICAS Y EDAD</t>
  </si>
  <si>
    <t>ÁREAS TEMÁTICAS DE PREVENCIÓN</t>
  </si>
  <si>
    <t>MADRE, PADRE O CUIDADOR DE :</t>
  </si>
  <si>
    <t>FAMILIAS DE RIESGO</t>
  </si>
  <si>
    <t>Niños 12 a 23 meses</t>
  </si>
  <si>
    <t>Niños de 2 a 5 años</t>
  </si>
  <si>
    <t>Niños de 6 a 9 años</t>
  </si>
  <si>
    <t>Nivel Secundario</t>
  </si>
  <si>
    <t>Nivel Terciario</t>
  </si>
  <si>
    <t xml:space="preserve">   </t>
  </si>
  <si>
    <t>ESTIMULACIÓN DESARROLLO PSICOMOTOR</t>
  </si>
  <si>
    <t>NUTRICIÓN</t>
  </si>
  <si>
    <t>RIESGO DE MALNUTRICIÓN POR EXCESO</t>
  </si>
  <si>
    <t>MALNUTRICIÓN POR EXCESO</t>
  </si>
  <si>
    <t>MALNUTRICIÓN DE DÉFICIT</t>
  </si>
  <si>
    <t xml:space="preserve">SIN RIESGO DE MALNUTRICIÓN </t>
  </si>
  <si>
    <t>0</t>
  </si>
  <si>
    <t>PREVENCIÓN DE IRA - ERA</t>
  </si>
  <si>
    <t>PREVENCIÓN DE ACCIDENTES</t>
  </si>
  <si>
    <t>SALUD BUCO-DENTAL</t>
  </si>
  <si>
    <t>PREVENCIÓN VIOLENCIA DE GÉNERO</t>
  </si>
  <si>
    <t>SALUD SEXUAL Y REPRODUCTIVA</t>
  </si>
  <si>
    <t>TRANS FEMENINO</t>
  </si>
  <si>
    <t>TRANS MASCULINO</t>
  </si>
  <si>
    <t>TALLERES DE CLIMATERIO</t>
  </si>
  <si>
    <t xml:space="preserve">EDUCACIÓN PRENATAL (NUTRICIÓN- LACTANCIA- CRIANZA- AUTOCUIDADO- PREPARACIÓN PARTO Y OTROS) </t>
  </si>
  <si>
    <t>VISITA GUIADA A LA MATERNIDAD</t>
  </si>
  <si>
    <t>PROMOCIÓN DE SALUD MENTAL</t>
  </si>
  <si>
    <t>PROMOCIÓN DEL DESARROLLO INFANTIL TEMPRANO</t>
  </si>
  <si>
    <t>DEL LENGUAJE</t>
  </si>
  <si>
    <t>MOTOR</t>
  </si>
  <si>
    <t>HABILIDADES PARENTALES</t>
  </si>
  <si>
    <t>NADIE ES PERFECTO</t>
  </si>
  <si>
    <t>FAMILIAS FUERTES</t>
  </si>
  <si>
    <t>APOYO MADRE A MADRE</t>
  </si>
  <si>
    <t xml:space="preserve">PREVENCIÓN DE SALUD MENTAL </t>
  </si>
  <si>
    <t>PREVENCIÓN SUICIDIO</t>
  </si>
  <si>
    <t>PREVENCIÓN TRASTORNO MENTAL</t>
  </si>
  <si>
    <t>PREVENCION ALCOHOL Y DROGAS</t>
  </si>
  <si>
    <t>ANTITABÁQUICA (excluye REM 23)</t>
  </si>
  <si>
    <t>PREVENCIÓN DE LA TRANSMISIÓN VERTICAL DE VIH-SÍFILIS</t>
  </si>
  <si>
    <t>OTRAS ÁREAS TEMÁTICAS</t>
  </si>
  <si>
    <t>EDUCACIÓN ESPECIAL EN ADULTO MAYOR</t>
  </si>
  <si>
    <t>ESTIMULACIÓN DE MEMORIA</t>
  </si>
  <si>
    <t>PREVENCIÓN CAÍDAS</t>
  </si>
  <si>
    <t>ESTIMULACIÓN DE ACTIVIDAD FÍSICA</t>
  </si>
  <si>
    <t>AUTO CUIDADO</t>
  </si>
  <si>
    <t>OTRAS TEMATICAS</t>
  </si>
  <si>
    <t>USO RACIONAL DE MEDICAMENTOS</t>
  </si>
  <si>
    <t>RESISTENCIA ANTIMICROBIANOS</t>
  </si>
  <si>
    <t>SECCIÓN B: ACTIVIDADES DE EDUCACIÓN PARA LA SALUD SEGÚN PERSONAL QUE LAS REALIZA (SESIONES)</t>
  </si>
  <si>
    <t>UN PROFESIONAL Y UN TÉCNICO PARAMÉDICO</t>
  </si>
  <si>
    <t>TÉCNICO 
PARAMÉ-
DICO</t>
  </si>
  <si>
    <t xml:space="preserve">Facilitador/a Intercultural Pueblos Originarios </t>
  </si>
  <si>
    <t>EDUCACIÓN DE GRUPO</t>
  </si>
  <si>
    <t>PREVENCIÓN DE LA TRANSMISIÓN VERTICAL DE VIH-SIFILIS</t>
  </si>
  <si>
    <t>SECCIÓN C: EDUCACIÓN GRUPAL A GESTANTES DE ALTO RIESGO OBSTÉTRICO (Nivel Secundario)</t>
  </si>
  <si>
    <t>TOTAL 
SESIONES</t>
  </si>
  <si>
    <t>PREPARACIÓN PARA EL PARTO</t>
  </si>
  <si>
    <t>TALLER DE EDUCACIÓN PRENATAL</t>
  </si>
  <si>
    <t>SECCIÓN D: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</si>
  <si>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</si>
  <si>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</si>
  <si>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</si>
  <si>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</si>
  <si>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</si>
  <si>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</si>
  <si>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E: TALLERES PROGRAMA ELIGE VIDA SANA</t>
  </si>
  <si>
    <t xml:space="preserve">Post Parto </t>
  </si>
  <si>
    <t>menor de 2 años</t>
  </si>
  <si>
    <t>CIRCULO DE ACTIVIDAD FISICA</t>
  </si>
  <si>
    <t>CIRCULO DE VIDA SANA</t>
  </si>
  <si>
    <t xml:space="preserve">ACTIVIDADES MASIVAS </t>
  </si>
  <si>
    <t>SECCIÓN F: INTERVENCIONES POR PATRÓN DE CONSUMO DE ALCOHOL, TABACO y OTRAS DROGAS</t>
  </si>
  <si>
    <t>TIPO DE INTERVENCIÓN</t>
  </si>
  <si>
    <t>Nº DE INTERVENCIONES</t>
  </si>
  <si>
    <t>65 o más</t>
  </si>
  <si>
    <t>INTERVENCIÓN MÍNIMA
(BAJO RIESGO)</t>
  </si>
  <si>
    <t xml:space="preserve"> ALCOHOL</t>
  </si>
  <si>
    <t xml:space="preserve"> TABACO</t>
  </si>
  <si>
    <t xml:space="preserve"> DROGAS</t>
  </si>
  <si>
    <t>INTERVENCIÓN BREVE O MOTIVACIONAL
(RIESGO)</t>
  </si>
  <si>
    <t>INTERVENCIÓN REFERENCIA ASISTIDA
(PERJUDICIAL O DEPENDENCIA)</t>
  </si>
  <si>
    <t xml:space="preserve">SECCIÓN G: PERSONAS QUE INGRESAN A TALLERES PARA PADRES DEL PROGRAMA DE APOYO A LA SALUD MENTAL INFANTIL (PASMI) </t>
  </si>
  <si>
    <t>Concepto</t>
  </si>
  <si>
    <t xml:space="preserve">Total de padres, madres o cuidadores de 5 a 9 años </t>
  </si>
  <si>
    <t>Total de Talleres</t>
  </si>
  <si>
    <t xml:space="preserve">Total de Sesiones </t>
  </si>
  <si>
    <t xml:space="preserve">Taller Nadie es Perfecto (PASMI) </t>
  </si>
  <si>
    <t>SECCIÓN H: ORGANIZACIONES SOCIALES DE LA RED DEL PROGRAMA MÁS ADULTOS MAYORES AUTOVALENTES</t>
  </si>
  <si>
    <t xml:space="preserve">Por Tipo de Organización </t>
  </si>
  <si>
    <t>N° Total de Organizaciones</t>
  </si>
  <si>
    <t>Clubes de Adultos Mayores</t>
  </si>
  <si>
    <t>Centros de Madres</t>
  </si>
  <si>
    <t>Clubes Deportivos</t>
  </si>
  <si>
    <t>Uniones Comunales de Adultos Mayores</t>
  </si>
  <si>
    <t>Junta de Vecinos</t>
  </si>
  <si>
    <t>Organizaciones Informales</t>
  </si>
  <si>
    <t>Otras Organizaciones Formales</t>
  </si>
  <si>
    <t xml:space="preserve">Organizaciones ingresadas al programa de Estimulación Funcional del programa Más Adultos Mayores Autovalentes </t>
  </si>
  <si>
    <t xml:space="preserve">Organizaciones con Líderes Comunitarios Capacitados por el Programa Más Adultos Mayores Autovalentes </t>
  </si>
  <si>
    <t xml:space="preserve">SECCIÓN I: SERVICIOS DE LA RED DEL PROGRAMA MÁS ADULTOS MAYORES AUTOVALENTES </t>
  </si>
  <si>
    <t>Por Tipo de Servicio</t>
  </si>
  <si>
    <t>N° Total de Servicios</t>
  </si>
  <si>
    <t>Unidad Municipal de Personas Mayores</t>
  </si>
  <si>
    <t>Unidad Municipal de Atención Social</t>
  </si>
  <si>
    <t>Unidad Municipal de Deportes</t>
  </si>
  <si>
    <t>Unidad Municipal Turismo</t>
  </si>
  <si>
    <t>Unidad Municipal Educación</t>
  </si>
  <si>
    <t>Biblioteca Municipal</t>
  </si>
  <si>
    <t>Unidad Cultura Municipal</t>
  </si>
  <si>
    <t>Otras Unidades Municipales</t>
  </si>
  <si>
    <t>Escuelas o Colegios</t>
  </si>
  <si>
    <t>Universidades</t>
  </si>
  <si>
    <t xml:space="preserve">Otras Unidades Externas al Municipio </t>
  </si>
  <si>
    <t xml:space="preserve">Servicios Locales con Oferta programatica para personas mayores (total o parcial) </t>
  </si>
  <si>
    <t xml:space="preserve">Servicios Locales con Planes Intersectoriales para el Fomento del Autocuidado y Estimulación Funcional desarrollados junto al Programa Más Adultos Mayores Autovalentes </t>
  </si>
  <si>
    <t xml:space="preserve">SECCION J: TALLERES GRUPALES DE LACTANCIA MATERNA EN ATENCION PRIMARIA </t>
  </si>
  <si>
    <t>Nº DE TALLERES</t>
  </si>
  <si>
    <t>Número de Talleres de Lactancia Materna realziada en Atención Primaria a menores de un año</t>
  </si>
  <si>
    <t>Número de participantes de Talleres de Lactancia Materna en Atención Primaria a Menores de un año</t>
  </si>
  <si>
    <t>SECCIÓN K: INTERVENCIONES POSTERIOR AL TAMIZAJE DE SALUD MENTAL</t>
  </si>
  <si>
    <t>CONSEJERÍA EN CONTEXTO DE TAMIZAJE</t>
  </si>
  <si>
    <t>Nº DE M-CHAT-R/F</t>
  </si>
  <si>
    <t>Nº de Cuestionario PSC-17</t>
  </si>
  <si>
    <t>Nº de Cuestionario PSC-Y-17</t>
  </si>
  <si>
    <t>N° de Cuestionario PHQ-9 modificado para Adolescentes</t>
  </si>
  <si>
    <t xml:space="preserve">N° de Cuestionario PHQ-9 para Adultos </t>
  </si>
  <si>
    <t>N° de Escala CAPE-P15</t>
  </si>
  <si>
    <t xml:space="preserve">N° de escala de Columbia </t>
  </si>
  <si>
    <t>N° de Escala de Depresión Geriatríca de  YESAVAGE GDS-15</t>
  </si>
  <si>
    <t>REFERENCIA ASISTIDA EN CONTEXTO DE TAMIZAJE</t>
  </si>
  <si>
    <t>SECCIÓN L: TRABAJO SECTORIAL DE INFORMACIÓN Y SENSIBILIZACIÓN PRAIS</t>
  </si>
  <si>
    <t>Un Profesional</t>
  </si>
  <si>
    <t xml:space="preserve">Dos o más profesioanles </t>
  </si>
  <si>
    <t xml:space="preserve">Un profesional y un Técnico en Enfermería </t>
  </si>
  <si>
    <t xml:space="preserve">Técnico en Enfermería </t>
  </si>
  <si>
    <t>SIN RIESGO DE MALNUTRICIÓN</t>
  </si>
  <si>
    <t>EDUCACIÓN PRENATAL (NUTRICIÓN - LACTANCIA - CRIANZA - AUTOCUIDADO - PREPARACIÓN PARTO Y OTROS)</t>
  </si>
  <si>
    <t>PREVENCIÓN ALCOHOL Y DROGAS</t>
  </si>
  <si>
    <t>SECCIÓN M: EDUCACIÓN PARA PROGRAMA DE SALUD CARDIOVASCULAR</t>
  </si>
  <si>
    <t>TIPO DE EDUCACIÓN</t>
  </si>
  <si>
    <t>PROFESIONAL/OTROS</t>
  </si>
  <si>
    <t>INDIVIDUAL</t>
  </si>
  <si>
    <t>PODÓLOGA/O  CLINICO</t>
  </si>
  <si>
    <t>TALLER GRUPAL</t>
  </si>
  <si>
    <t>EQUIPO MULTIDISCIPLINARIO</t>
  </si>
  <si>
    <t>REM-28. REHABILITACIÓN INTEGRAL</t>
  </si>
  <si>
    <t xml:space="preserve">SECCIÓN A:  ATENCIONES DE REHABILITACIÓN NIVEL PRIMARIO  </t>
  </si>
  <si>
    <t xml:space="preserve">SECCIÓN A.1: INGRESOS Y EGRESOS  A ATENCIONES DE REHABILITACIÓN EN EL NIVEL PRIMARIO </t>
  </si>
  <si>
    <t>TIPO DE INGRESO</t>
  </si>
  <si>
    <t xml:space="preserve">TIPO DE ESTRATEGIA </t>
  </si>
  <si>
    <t>Personas con discapacidad (con RND)</t>
  </si>
  <si>
    <t xml:space="preserve">20 - 24 </t>
  </si>
  <si>
    <t>25-29</t>
  </si>
  <si>
    <t>30-34</t>
  </si>
  <si>
    <t>45- 49</t>
  </si>
  <si>
    <t>Rehabilitación Infantil</t>
  </si>
  <si>
    <t>Rehabilitación Base Comunitaria (RBC)</t>
  </si>
  <si>
    <t>Rehabilitación Integral(RI)</t>
  </si>
  <si>
    <t>Rehabilitación Rural (RR)</t>
  </si>
  <si>
    <t>INGRESOS CON PLAN DE TRATAMIENTO INTEGRAL (PTI)</t>
  </si>
  <si>
    <t>INGRESOS CON PLAN DE TRATAMIENTO INTEGRAL (PTI) CON OBJETIVOS PARA EL TRABAJO</t>
  </si>
  <si>
    <t xml:space="preserve">INGRESOS  DE USUARIOS CON CUIDADOR </t>
  </si>
  <si>
    <t>INGRESOS CON PTI CUIDADOR</t>
  </si>
  <si>
    <t>EGRESOS POR ALTA</t>
  </si>
  <si>
    <t>EGRESOS POR FALLECIMIENTO</t>
  </si>
  <si>
    <t>EGRESOS POR OTRAS CAUSAS</t>
  </si>
  <si>
    <t>EGRESOS CON PTI CUIDADOR</t>
  </si>
  <si>
    <t>SECCIÓN A.2: INGRESOS POR CONDICIÓN DE SALUD</t>
  </si>
  <si>
    <t>CONDICIÓN DE SALUD</t>
  </si>
  <si>
    <t>TOTAL INGRESO (N° DE PERSONAS)</t>
  </si>
  <si>
    <t>CONDICIÓN FÍSICA</t>
  </si>
  <si>
    <t>DOLOR CERVICAL AGUDO</t>
  </si>
  <si>
    <t>DOLOR LUMBAR AGUDO</t>
  </si>
  <si>
    <t xml:space="preserve">HOMBRO DOLOROSO AGUDO </t>
  </si>
  <si>
    <t>OTRO DOLOR MUSCULOESQUELÉTICO AGUDO</t>
  </si>
  <si>
    <t>ARTROSIS DE RODILLA Y CADERA</t>
  </si>
  <si>
    <t>ARTRITIS REUMATOIDEA</t>
  </si>
  <si>
    <t>OTRO DOLOR MUSCULOESQUELÉTICO CRÓNICO</t>
  </si>
  <si>
    <t>ATAQUE CEREBRO VASCULAR (ACV)</t>
  </si>
  <si>
    <t>TRAUMATISMO ENCÉFALO CRANEANO (TEC)</t>
  </si>
  <si>
    <t>LESIÓN MEDULAR</t>
  </si>
  <si>
    <t>ENFERMEDAD DE PARKINSON</t>
  </si>
  <si>
    <t>ENFERMEDADES NEUROMUSCULARES</t>
  </si>
  <si>
    <t>ALTERACIONES EN EL DESARROLLO PSICOMOTOR</t>
  </si>
  <si>
    <t>DISRAFIAS ESPINALES</t>
  </si>
  <si>
    <t>TRASTORNO DEL NEURODESARROLLO</t>
  </si>
  <si>
    <t xml:space="preserve">AMPUTACIÓN </t>
  </si>
  <si>
    <t>QUEMADOS</t>
  </si>
  <si>
    <t>COVID-19</t>
  </si>
  <si>
    <t>CONDICIÓN SENSORIAL VISUAL</t>
  </si>
  <si>
    <t>CONDICIÓN SENSORIAL AUDITIVO</t>
  </si>
  <si>
    <t>SECCIÓN A.3: EVALUACIÓN INICIAL</t>
  </si>
  <si>
    <t xml:space="preserve">MODALIDAD DE REHABILITACIÓN  </t>
  </si>
  <si>
    <t xml:space="preserve">Presencial (Establecimiento) </t>
  </si>
  <si>
    <t>Domiciliaria</t>
  </si>
  <si>
    <t>FONOAUDIÓLOGO</t>
  </si>
  <si>
    <t>SECCIÓN A.4: EVALUACIÓN INTERMEDIA</t>
  </si>
  <si>
    <t xml:space="preserve">MODALIDAD DE REHABILITACIÓN   </t>
  </si>
  <si>
    <t>Rehabilitación Integral (RI)</t>
  </si>
  <si>
    <t>Presencial (Establecimiento)</t>
  </si>
  <si>
    <t>A distancia</t>
  </si>
  <si>
    <t>SECCIÓN A.5: SESIONES DE REHABILITACIÓN</t>
  </si>
  <si>
    <t>SECCIÓN A.6: PROCEDIMIENTOS Y ACTIVIDADES</t>
  </si>
  <si>
    <t>Total Rehabilitacion Base Comunitaria</t>
  </si>
  <si>
    <t>Total Rehabilitación Integral</t>
  </si>
  <si>
    <t xml:space="preserve">Total Rehabilitacion  Rural </t>
  </si>
  <si>
    <t>FISIOTERAPIA</t>
  </si>
  <si>
    <t>EJERCICIOS TERAPÉUTICOS</t>
  </si>
  <si>
    <t>INTERVENCIÓN EN ACTIVIDADES DE LA VIDA DIARIA, BÁSICAS, INSTRUMENTALES Y AVANZADAS</t>
  </si>
  <si>
    <t>HABILITACIÓN Y REHABILITACIÓN EDUCACIONAL</t>
  </si>
  <si>
    <t>ACTIVIDADES TERAPÉUTICAS</t>
  </si>
  <si>
    <t>INTEGRACIÓN SENSORIAL</t>
  </si>
  <si>
    <t>ADAPTACIÓN DEL HOGAR</t>
  </si>
  <si>
    <t>CONFECCIÓN ÓRTESIS Y/O ADAPTACIONES</t>
  </si>
  <si>
    <t>REPARACIÓN DE ÓRTESIS Y/O ADAPTACIONES</t>
  </si>
  <si>
    <t>HABILITACIÓN Y REHABILITACIÓN SOCIO-LABORAL</t>
  </si>
  <si>
    <t>ESTIMULACIÓN COGNITIVA</t>
  </si>
  <si>
    <t xml:space="preserve">REHABILITACIÓN DE LA VOZ, HABLA Y/O LENGUAJE </t>
  </si>
  <si>
    <t>REHABILITACIÓN DE LA DEGLUCIÓN</t>
  </si>
  <si>
    <t xml:space="preserve">REHABILITACIÓN VESTIBULAR </t>
  </si>
  <si>
    <t>EDUCACIÓN PERSONA USUARIO/A, CUIDADOR/A Y/O FAMILIARES</t>
  </si>
  <si>
    <t>ATENCIÓN PSICOTERAPÉUTICA</t>
  </si>
  <si>
    <t>SECCIÓN A.7: CONSEJERÍA INDIVIDUAL AGENDADA</t>
  </si>
  <si>
    <t>TRABADOR/A SOCIAL</t>
  </si>
  <si>
    <t>SECCIÓN A.8: CONSEJERÍA FAMILIAR AGENDADA</t>
  </si>
  <si>
    <t xml:space="preserve">SECCIÓN A.9: INTERVENCIONES TERAPÉUTICAS GRUPALES </t>
  </si>
  <si>
    <t>ÁREA TEMÁTICA DE PREVENCIÓN Y TRATAMIENTO</t>
  </si>
  <si>
    <t xml:space="preserve">MODALIDAD DE REHABILITACIÓN </t>
  </si>
  <si>
    <t xml:space="preserve">NÚMERO DE PERSONAS </t>
  </si>
  <si>
    <t>NÙMERO DE SESIONES</t>
  </si>
  <si>
    <t xml:space="preserve">SECCIÓN A.10: PERSONAS QUE LOGRAN PARTICIPACIÓN EN COMUNIDAD </t>
  </si>
  <si>
    <t>COMPONENTE (Nº PERSONAS)</t>
  </si>
  <si>
    <t>LABORAL</t>
  </si>
  <si>
    <t>Educativa</t>
  </si>
  <si>
    <t>Comunitario</t>
  </si>
  <si>
    <t>Trabajo con objetivos de habilitación y rehabilitación</t>
  </si>
  <si>
    <t>Trabajo sin objetivos de habilitación y rehabilitación</t>
  </si>
  <si>
    <t>Dueña/o de casa</t>
  </si>
  <si>
    <t>SECCIÓN A.11: ACTIVIDADES Y PARTICIPACIÓN</t>
  </si>
  <si>
    <t>MODALIDADES DE INTERVENCIÓN</t>
  </si>
  <si>
    <t>GRUPO OBJETIVO</t>
  </si>
  <si>
    <t>Totales Rehabilitación Infantil</t>
  </si>
  <si>
    <t>Totales Rehabilitación Base Comunitaria (RBC)</t>
  </si>
  <si>
    <t>Totales Rehabilitación Integral  (RI)</t>
  </si>
  <si>
    <t>Totales Rehabilitación Rural (RR)</t>
  </si>
  <si>
    <t xml:space="preserve">Modalidad de rehabilitación </t>
  </si>
  <si>
    <t xml:space="preserve"> Actividades </t>
  </si>
  <si>
    <t xml:space="preserve">Participantes </t>
  </si>
  <si>
    <t xml:space="preserve">DIAGNÓSTICO O PLANIFICACIÓN PARTICIPATIVA </t>
  </si>
  <si>
    <t>ORGANIZACIONES ASOCIADAS A DISCAPACIDAD</t>
  </si>
  <si>
    <t>ORGANIZACIONES COMUNITARIAS</t>
  </si>
  <si>
    <t>COMUNIDAD EDUCATIVA</t>
  </si>
  <si>
    <t>ACTIVIDADES DE PROMOCIÓN DE LA SALUD</t>
  </si>
  <si>
    <t>EMPLEADORES Y COMPAÑEROS DE TRABAJO</t>
  </si>
  <si>
    <t>RED DE APOYO</t>
  </si>
  <si>
    <t>CUIDADORES</t>
  </si>
  <si>
    <t>ACTIVIDADES PARA FORTALECER LOS CONOCIMIENTOS Y DESTREZAS PERSONALES</t>
  </si>
  <si>
    <t>PROFESIONALES DE SALUD</t>
  </si>
  <si>
    <t>MONITORES</t>
  </si>
  <si>
    <t>ASESORÍA A GRUPOS COMUNITARIOS</t>
  </si>
  <si>
    <t>SECCIÓN B: NIVEL HOSPITALARIO</t>
  </si>
  <si>
    <t>SECCIÓN B.1: INGRESOS Y EGRESOS  A REHABILITACIÓN INTEGRAL</t>
  </si>
  <si>
    <t>TIPO ATENCIÓN</t>
  </si>
  <si>
    <t>15 -19</t>
  </si>
  <si>
    <t>Abierta</t>
  </si>
  <si>
    <t>CERRADA</t>
  </si>
  <si>
    <t>UPC</t>
  </si>
  <si>
    <t>Cuidados Medios y Básicos</t>
  </si>
  <si>
    <t>NEUROMUSCULARES AGUDAS</t>
  </si>
  <si>
    <t>NEUROMUSCULARES CRÓNICAS</t>
  </si>
  <si>
    <t>OTRAS NEUROLÓGICAS</t>
  </si>
  <si>
    <t>TRASTORNOS DEL NEURODESARROLLO</t>
  </si>
  <si>
    <t>PARÁLISIS CEREBRAL</t>
  </si>
  <si>
    <t>RECIEN NACIDO DE ALTO RIESGO</t>
  </si>
  <si>
    <t>SÍNDROME POST-UCI</t>
  </si>
  <si>
    <t xml:space="preserve">ENFERMEDADES RESPIRATORIAS </t>
  </si>
  <si>
    <t>ENFERMEDADES CARDIACAS</t>
  </si>
  <si>
    <t>DOLOR MUSCULOESQUELÉTICO CRÓNICO</t>
  </si>
  <si>
    <t>OTRAS REUMATOLÓGICAS</t>
  </si>
  <si>
    <t>TRAUMATOLÓGICOS</t>
  </si>
  <si>
    <t xml:space="preserve">ONCOLÓGICOS </t>
  </si>
  <si>
    <t>GENITOURINARIAS</t>
  </si>
  <si>
    <t>SENSORIALES AUDITIVOS</t>
  </si>
  <si>
    <t>SENSORIALES VISUALES</t>
  </si>
  <si>
    <t>TRASTORNO ESPECTRO AUTISTA</t>
  </si>
  <si>
    <t>EGRESOS ACV REFERIDO A APS</t>
  </si>
  <si>
    <t>SECCIÓN B.2: EVALUACIÓN INICIAL</t>
  </si>
  <si>
    <t>Cerrada</t>
  </si>
  <si>
    <t xml:space="preserve">Presencial </t>
  </si>
  <si>
    <t>A Distancia</t>
  </si>
  <si>
    <t xml:space="preserve">Domiciliaria </t>
  </si>
  <si>
    <t>ORTOPROTESISTA</t>
  </si>
  <si>
    <t>SECCIÓN B.3: EVALUACIÓN INTERMEDIA</t>
  </si>
  <si>
    <t>SECCIÓN B.4: SESIONES DE REHABILITACIÓN</t>
  </si>
  <si>
    <t>SECCIÓN B.5: DERIVACIONES Y CONTINUIDAD EN LOS CUIDADOS</t>
  </si>
  <si>
    <t>A OTRO HOSPITAL (hospitalizado)</t>
  </si>
  <si>
    <t>A NIVEL SECUNDARIO (ambulatorio)</t>
  </si>
  <si>
    <t>A NIVEL PRIMARIO</t>
  </si>
  <si>
    <t>INSTITUCIÓN CON CONVENIO</t>
  </si>
  <si>
    <t>SECCIÓN B.6: PROCEDIMIENTOS Y ACTIVIDADES</t>
  </si>
  <si>
    <t>TRATAMIENTO COMPRESIVO</t>
  </si>
  <si>
    <t>CONFECCIÓN DE PRÓTESIS</t>
  </si>
  <si>
    <t>EDUCACIÓN A USUARIO/A, CUIDADOR/A Y/O FAMILIA</t>
  </si>
  <si>
    <t>ORIENTACIÓN Y MOVILIDAD</t>
  </si>
  <si>
    <t>ESTIMULACIÓN SENSORIAL</t>
  </si>
  <si>
    <t>TERAPIA RESPIRATORIA Y FUNCIONAL PULMONAR</t>
  </si>
  <si>
    <t>REHABILITACIÓN AUDITIVA INDIVIDUAL</t>
  </si>
  <si>
    <t>REHABILITACIÓN AUDITIVA GRUPAL</t>
  </si>
  <si>
    <t>SECCIÓN C: AYUDAS TÉCNICAS DE SALUD, NIVEL APS Y HOSPITALARIO</t>
  </si>
  <si>
    <t>SECCIÓN C.1: NÚMERO DE PERSONAS QUE RECIBEN AYUDAS TÉCNICAS</t>
  </si>
  <si>
    <t>AYUDAS TÉCNICAS</t>
  </si>
  <si>
    <t>NUMERO DE EVALUACIONES DE AYUDAS TÉCNICAS</t>
  </si>
  <si>
    <t>NÚMERO DE PERSONAS CON AYUDA TÉCNICA ENTREGADA</t>
  </si>
  <si>
    <t>NUMERO DE ENTRENAMIENTO DE AYUDAS TÉCNICAS</t>
  </si>
  <si>
    <t>SECCIÓN C.2: NÚMERO DE  AYUDAS TÉCNICAS ENTREGADAS POR TIPO</t>
  </si>
  <si>
    <t>TOTAL DE AYUDAS TÉCNICAS ENTREGADAS</t>
  </si>
  <si>
    <t>SILLAS DE RUEDAS ESTÁNDAR</t>
  </si>
  <si>
    <t>SILLA DE RUEDAS NEUROLÓGICA</t>
  </si>
  <si>
    <t>COJÍN ANTI ESCARAS</t>
  </si>
  <si>
    <t>COLCHÓN ANTI ESCARAS</t>
  </si>
  <si>
    <t>BASTONES</t>
  </si>
  <si>
    <t>ANDADORES</t>
  </si>
  <si>
    <t>SITTING</t>
  </si>
  <si>
    <t xml:space="preserve">ÓRTESIS DE COLUMNA VERTEBRAL </t>
  </si>
  <si>
    <t xml:space="preserve">ÓRTESIS MIEMBRO INFERIOR </t>
  </si>
  <si>
    <t xml:space="preserve">ÓRTESIS MIEMBRO SUPERIOR </t>
  </si>
  <si>
    <t xml:space="preserve">COJINES Y RESPALDOS PARA LA ESTABILIZACIÓN Y POSICIONAMIENTO DEL CUERPO </t>
  </si>
  <si>
    <t xml:space="preserve">AYUDAS TÉCNICAS PARA ACTIVIDADES DE ALIMENTACIÓN, VESTUARIO E HIGIENE PERSONAL </t>
  </si>
  <si>
    <t>SISTEMA COMPRESIVO</t>
  </si>
  <si>
    <t xml:space="preserve">PRÓTESIS EXTREMIDAD INFERIOR TRANSTIBIAL </t>
  </si>
  <si>
    <t xml:space="preserve">PRÓTESIS EXTREMIDAD INFERIOR TRANSFERMORAL </t>
  </si>
  <si>
    <t xml:space="preserve">OTRAS PRÓTESIS EXTREMIDAD INFERIOR </t>
  </si>
  <si>
    <t>PRÓTESIS EXTREMIDAD SUPERIOR</t>
  </si>
  <si>
    <t>AYUDA TÉCNICA AUDITIVAS AUDÍFONOS</t>
  </si>
  <si>
    <t>AYUDA TÉCNICA VISUALES LENTES</t>
  </si>
  <si>
    <t>PLANTILLA ORTOPÉDICA</t>
  </si>
  <si>
    <t>BOTA O BOTÍN DE DESCARGA</t>
  </si>
  <si>
    <t>ZAPATO ORTOPÉDICO</t>
  </si>
  <si>
    <t>BAÑO PORTÁTIL</t>
  </si>
  <si>
    <t>TECNOLOGÍAS DE LA COMUNICACIÓN AUMENTATIVA Y ALTERNATIVAS</t>
  </si>
  <si>
    <t>EQUIPO VENTILADOR MECÁNICO NO INVASIVO</t>
  </si>
  <si>
    <t>ASPIRADOR DE SECRECIONES</t>
  </si>
  <si>
    <t>SECCIÓN C.3: AYUDAS TÉCNICAS POR CONDICIÓN DE SALUD</t>
  </si>
  <si>
    <t>TOTAL AYUDA TÉCNICA POR CONDICIÓN DE SALUD CONDICIÓN DE SALUD</t>
  </si>
  <si>
    <t>ESCLEROSIS LATERAL AMIOTRÓFICA</t>
  </si>
  <si>
    <t xml:space="preserve">OTRAS NEUROLÓGICAS </t>
  </si>
  <si>
    <t>ONCOLÓGICOS</t>
  </si>
  <si>
    <t>SENSORIAL AUDITIVO</t>
  </si>
  <si>
    <t>SENSORIAL VISUAL</t>
  </si>
  <si>
    <t xml:space="preserve">PERSONA MAYOR FRÁGIL </t>
  </si>
  <si>
    <t>OTRAS CONDICIONES DE SALUD</t>
  </si>
  <si>
    <t>REM-29.  PROGRAMA DE IMÁGENES DIAGNÓSTICAS Y/O RESOLUTIVIDAD EN ATENCIÓN PRIMARIA</t>
  </si>
  <si>
    <t>SECCIÓN A: PROGRAMA DE RESOLUTIVIDAD ATENCIÓN PRIMARIA DE SALUD</t>
  </si>
  <si>
    <t>&lt;15</t>
  </si>
  <si>
    <t>20 - 64</t>
  </si>
  <si>
    <t>65 Y MÁS</t>
  </si>
  <si>
    <r>
      <t xml:space="preserve">TOTAL INTERCONSULTAS GENERADAS EN APS PARA RESOLUCIÓN POR ESPECIALIDAD </t>
    </r>
    <r>
      <rPr>
        <b/>
        <sz val="8"/>
        <rFont val="Verdana"/>
        <family val="2"/>
      </rPr>
      <t>OFTALMOLOGÍA (UAPO Y CANASTA INTEGRAL)</t>
    </r>
  </si>
  <si>
    <r>
      <t xml:space="preserve">TOTAL INTERCONSULTAS GENERADAS EN APS PARA RESOLUCIÓN POR ESPECIALIDAD </t>
    </r>
    <r>
      <rPr>
        <b/>
        <sz val="8"/>
        <rFont val="Verdana"/>
        <family val="2"/>
      </rPr>
      <t>OTORRINOLARINGOLOGÍA (UAPORRINO Y</t>
    </r>
    <r>
      <rPr>
        <sz val="8"/>
        <rFont val="Verdana"/>
        <family val="2"/>
      </rPr>
      <t xml:space="preserve"> </t>
    </r>
    <r>
      <rPr>
        <b/>
        <sz val="8"/>
        <rFont val="Verdana"/>
        <family val="2"/>
      </rPr>
      <t>CANASTA INTEGRAL)</t>
    </r>
  </si>
  <si>
    <t>MODALIDAD</t>
  </si>
  <si>
    <t>Presencial</t>
  </si>
  <si>
    <t>Remoto</t>
  </si>
  <si>
    <t>CONSULTAS MÉDICAS DE ESPECIALIDADES</t>
  </si>
  <si>
    <t>OFTALMOLOGÍA /UAPO</t>
  </si>
  <si>
    <t>OTORRINOLARINGOLOGÍA/UAPORRINO</t>
  </si>
  <si>
    <t>CANASTA INTEGRAL OFTALMOLOGICA</t>
  </si>
  <si>
    <t>CANASTA INTEGRAL DE OTORRINOLARINGOLÓGICA</t>
  </si>
  <si>
    <t>CONSULTAS OTROS PROFESIONALES</t>
  </si>
  <si>
    <t xml:space="preserve">TECNÓLOGO/A MÉDICO/A CONSULTA POR VICIO DE REFRACCIÓN </t>
  </si>
  <si>
    <t>TECNÓLOGO MÉDICO O FONOAUDIÓLOGO POR HIPOACUSIA (UAPORRINO)</t>
  </si>
  <si>
    <t>TECNÓLOGO MÉDICO O FONOAUDIÓLOGO CONSULTAS (UAPORRINO)</t>
  </si>
  <si>
    <t>CONSULTA DE CALIFICACIÓN DE URGENCIA POR TECNÓLOGO MÉDICO (UAPO)</t>
  </si>
  <si>
    <t>INGRESOS Y EGRESOS GLAUCOMA UAPO</t>
  </si>
  <si>
    <t>INGRESOS GLAUCOMA UAPO</t>
  </si>
  <si>
    <t>EGRESOS GLAUCOMA UAPO</t>
  </si>
  <si>
    <t>GLAUCOMA (por médico/a) (incluidas dentro de consultas de oftalmologia</t>
  </si>
  <si>
    <t>CONTROLES DE GLAUCOMA UAPO</t>
  </si>
  <si>
    <t>CONSULTA NUEVA GLAUCOMA UAPO</t>
  </si>
  <si>
    <t xml:space="preserve">SECCIÓN B: PROCEDIMIENTOS DE IMÁGENES DIAGNOSTICAS Y PROGRAMA DE RESOLUTIVIDAD EN APS  </t>
  </si>
  <si>
    <t>TIPO DE EXAMEN Y PROCEDIMIENTO DIAGNOSTICO</t>
  </si>
  <si>
    <t>POR EDAD (EN AÑOS)</t>
  </si>
  <si>
    <t>&lt; 35</t>
  </si>
  <si>
    <t>35 A 49 años</t>
  </si>
  <si>
    <t>INSTITUCIONAL</t>
  </si>
  <si>
    <t>COMPRA AL SISTEMA</t>
  </si>
  <si>
    <t>COMPRA EXTRASISTEMA</t>
  </si>
  <si>
    <t>MAMOGRAFÍA</t>
  </si>
  <si>
    <t>SOLICITADAS</t>
  </si>
  <si>
    <t>INFORMADAS</t>
  </si>
  <si>
    <t>CON BIRADS 0</t>
  </si>
  <si>
    <t>CON BIRADS 1 o 2</t>
  </si>
  <si>
    <t>CON BIRADS  3</t>
  </si>
  <si>
    <t>CON BIRADS  4, 5 o 6</t>
  </si>
  <si>
    <t>SIN INFORME BIRADS</t>
  </si>
  <si>
    <t>PROYECCION COMPLEMENTARIA</t>
  </si>
  <si>
    <t>ECOTOMOGRAFÍA MAMARIA</t>
  </si>
  <si>
    <t>CON INFORME DE SOSPECHA DE MALIGNIDAD</t>
  </si>
  <si>
    <t>ECOTOMOGRAFÍA ABDOMINAL</t>
  </si>
  <si>
    <t>CON RESULTADO LITIASIS BILIAR</t>
  </si>
  <si>
    <t>ECOGRAFÍA TRANSVAGINAL O RECTAL (excluye climaterio)</t>
  </si>
  <si>
    <t>CON INFORME DE SOSPECHA DE PATOLIGÍA MALIGNA</t>
  </si>
  <si>
    <t>ENDOSCOPIA DIGESTIVA ALTA</t>
  </si>
  <si>
    <t>TEST DE UREASA SOLICITADAS</t>
  </si>
  <si>
    <t>TEST DE UREASA POSITIVAS (+) H PYLORI</t>
  </si>
  <si>
    <t>PROCEDIMIENTOS CUTANEOS QUIRURGICOS DE BAJA COMPLEJIDAD</t>
  </si>
  <si>
    <t>REALIZADAS</t>
  </si>
  <si>
    <t>BIOPSIAS DE CIRUGÍA MENOR ENVIADAS A ANATOMÍA PATOLÓGICA</t>
  </si>
  <si>
    <t>N° BIOPSIAS DE CIRUGÍA MENOR CON INFORME DE SOSPECHA DE MALIGNIDAD</t>
  </si>
  <si>
    <t>RADIOGRAFÍA TÓRAX POR SOSPECHA NEUMONÍA Y SOSPECHA DE OTRA PATOLOGÍA RESPIRATORIA CRÓNICA</t>
  </si>
  <si>
    <t>ANTERO POSTERIOR (FRONTAL)</t>
  </si>
  <si>
    <t>ANTERO POSTERIOR  Y LATERAL</t>
  </si>
  <si>
    <t xml:space="preserve">RADIOGRAFÍA DE CADERAS 3-6 MESES (SCREENING) </t>
  </si>
  <si>
    <t>SECCIÓN C: PROCEDIMIENTOS APOYO CLÍNICO Y TERAPÉUTICO</t>
  </si>
  <si>
    <t>PROCEDIMIENTOS</t>
  </si>
  <si>
    <t>MEDICO ESPECIALISTA</t>
  </si>
  <si>
    <t>TECNÓLOGO MÉDICO, FONOAUDIOLOGO O TERAPEUTA OCUPACIONAL</t>
  </si>
  <si>
    <t>CUANTIFICACIÓN DE LAGRIMACIÓN (TEST DE SCHIMER), UNO O AMBOS OJOS</t>
  </si>
  <si>
    <t>CURVA DE TENSIÓN APLANÁTICA (POR CADA DÍA), C/OJO</t>
  </si>
  <si>
    <t>DISPLOSCOPIA CUANTITATIVA, AMBOS OJOS</t>
  </si>
  <si>
    <t>EXPLORACIÓN SENSORIOMOTORA: ESTRABISMO, ESTUDIO COMPLETO, AMBOS OJOS</t>
  </si>
  <si>
    <t>RETINOGRAFÍA, AMBOS OJOS PACIENTES SIN DIABETES MELLITUS</t>
  </si>
  <si>
    <t>TONOMETRÍA APLANÁTICA C/OJO</t>
  </si>
  <si>
    <t>TRATAMIENTO ORTÓPTICO Y/O PLEÓPTICO (POR SESIÓN), AMBOS OJOS</t>
  </si>
  <si>
    <t>EXPLORACIÓN VITREORRETINAL PACIENTES SIN DIABETES MELLITUS</t>
  </si>
  <si>
    <t>CUERPO EXTRAÑO CONJUNTIVAL Y/O CORNEAL</t>
  </si>
  <si>
    <t>CAMPIMETRÍA COMPUTARIZADA, C/OJO (EN UAPO)</t>
  </si>
  <si>
    <t>TOMOGRAFIA COHERENTE ÓPTICA, C/OJO</t>
  </si>
  <si>
    <t>AGUDEZA VISUAL AISLADA CADA OJO</t>
  </si>
  <si>
    <t>PAQUIMETRÍA</t>
  </si>
  <si>
    <t>AUTOREFRACTOMIA</t>
  </si>
  <si>
    <t>LENSOMETRIA</t>
  </si>
  <si>
    <t>EXTRACCIÓN CUERPO EXTRAÑO OJO (CONJUNTIVAL Y/O CORNEAL)</t>
  </si>
  <si>
    <t>HEMOGLUCOTEST PREVIO A CONSULTA VICIO DE REFRACCIÓN EN PACIENTE DIABÉTICO</t>
  </si>
  <si>
    <t>AUTORREFRACCIÓN BAJO CICLOPLEJIA</t>
  </si>
  <si>
    <t>IRRIGACIÓN DE LA VÍA LAGRIMAL</t>
  </si>
  <si>
    <t>PRUEBA DE PROVOCACIÓN OSCURIDAD MÁS PRONACIÓN</t>
  </si>
  <si>
    <t xml:space="preserve">OTORRINOLARINGOLOGÍA </t>
  </si>
  <si>
    <t>AUDIMETRÍAS (REALIZADAS)</t>
  </si>
  <si>
    <t>IMPEDANCIOMETRÍA</t>
  </si>
  <si>
    <t>EMISIONES OTOACUSTICAS</t>
  </si>
  <si>
    <t>EXAMEN FUNCIONAL VIII PAR</t>
  </si>
  <si>
    <t>OTROS PROCEDIMIENTOS (Lavado de Oidos u otros)</t>
  </si>
  <si>
    <t>CALIBRACION CONTROL PRUEBA DE AUDÍFONOS</t>
  </si>
  <si>
    <t>PROCEDIMIENTO V-HIT</t>
  </si>
  <si>
    <t>PEATC</t>
  </si>
  <si>
    <t>MANIOBRAS DE REPOSICIÓN DE PARTÍCULAS</t>
  </si>
  <si>
    <t>NASOFIBROSCOPIA ADULTO / NIÑO</t>
  </si>
  <si>
    <t>PRUEBA DE FUNCIÓN TUBARIA</t>
  </si>
  <si>
    <t>VEMP (POTENCIALES EVOCADOS MIOGÉNICOS  VESTIBULARES)</t>
  </si>
  <si>
    <t>TOMA DE IMPRESIÓN DE MOLDE AUDITIVO</t>
  </si>
  <si>
    <t>RINOMANOMETRIA</t>
  </si>
  <si>
    <t>SECCIÓN D: ENTREGA DE AYUDAS TÉCNICAS</t>
  </si>
  <si>
    <t>&lt; 65 Años</t>
  </si>
  <si>
    <t>LENTES (Entregados)</t>
  </si>
  <si>
    <t>AUDÍFONOS (Entregados)</t>
  </si>
  <si>
    <t>SECCIÓN E: INTERVENCIONES QUIRÚRGICAS MENORES QUE SE REALIZAN EN UAPO</t>
  </si>
  <si>
    <t>TOTAL INTERVENCIÓNES QUIRÚRGICAS</t>
  </si>
  <si>
    <t>INTUBACIÓN LAGRIMAL</t>
  </si>
  <si>
    <t>PLASTÍA DE PUNTOS LAGRIMALES</t>
  </si>
  <si>
    <t>ABSCESO, VACIAMIENTO Y/O DRENAJE DE</t>
  </si>
  <si>
    <t>ABSCESO, TRAT. QUIR. PÁRPADO O CEJA</t>
  </si>
  <si>
    <t>BIOPSIA DE PÁRPADO Y/O ANEXOS (PROC. AUT.)</t>
  </si>
  <si>
    <t>BLEFARORRAFIA CON BLEFAROTOMÍA POSTERIOR</t>
  </si>
  <si>
    <t>CANTOPLASTÍA</t>
  </si>
  <si>
    <t xml:space="preserve">CHALAZIÓN Y OTROS TUMORES BENIGNOS  </t>
  </si>
  <si>
    <t>XANTELASMA, TRAT. QUIR.</t>
  </si>
  <si>
    <t>HERIDA O DEHISCENCIA DE SUTURA DE PÁRPADO, REPARACIÓN</t>
  </si>
  <si>
    <t>SUTURA DE HERIDA O DEHISCENCIA DE LA CONJUNTIVA</t>
  </si>
  <si>
    <t>PTERIGIÓN Y/O PSEUDOPTERIGIÓN O SU RECIDIVA, EXTIRPACIÓN</t>
  </si>
  <si>
    <t>EXTIRPACIÓN DE TUMOR BENIGNO DE LA CONJUNTIVA</t>
  </si>
  <si>
    <t>CRIOTERAPIA Y RECESIÓN CONJUNTIVAL</t>
  </si>
  <si>
    <t>EXTRACCIÓN QUIR. DE CUERPO EXTRAÑO EN CORNEA Y/O ESCLERA</t>
  </si>
  <si>
    <t>IRIDOTOMÍA</t>
  </si>
  <si>
    <t>TRABECULOPLASTÍA O IRIDOPLASTÍA</t>
  </si>
  <si>
    <t>SECCION F: FONDOS DE OJO CONTROL DIABETES MELLITUS</t>
  </si>
  <si>
    <t xml:space="preserve"> PROCEDIMIENTOS</t>
  </si>
  <si>
    <t>INFORME POR MEDICO LICITADO</t>
  </si>
  <si>
    <t>INFORMADA POR MEDICO HD</t>
  </si>
  <si>
    <t>EXPLORACIÓN VITREORRETINAL, AMBOS OJOS (FONDO DE OJO)</t>
  </si>
  <si>
    <t>SIN ALTERACION</t>
  </si>
  <si>
    <t>ALTERADOS</t>
  </si>
  <si>
    <t xml:space="preserve">RETINOGRAFÍA, AMBOS OJOS (FONDO DE OJO) </t>
  </si>
  <si>
    <t>IMÁGENES CAPTURADAS</t>
  </si>
  <si>
    <t>SUBIDAS A PLATAFORMA DE TAMIZAJE IA HOSPITAL DIGITAL</t>
  </si>
  <si>
    <t>INFORMES RECIBIDOS SIN ALTERACION</t>
  </si>
  <si>
    <t>INFORMES RECIBIDOS CON SOSPECHA DE ALTERACION</t>
  </si>
  <si>
    <t>SUBIDAS A PLATAFORMA DE TELEINFORME LOCAL (NO CENTRALIZADA)</t>
  </si>
  <si>
    <t>ENTREGA RESULTADOS FONDO DE OJO AL USUARIO</t>
  </si>
  <si>
    <t>PRESENCIAL</t>
  </si>
  <si>
    <t>REMOTO</t>
  </si>
  <si>
    <t>SECCION G: ACTIVIDADES DE REHABILITACION EN UAPORRINO</t>
  </si>
  <si>
    <t>NUMERO SESIONES TOTALES REALIZADAS</t>
  </si>
  <si>
    <t>NUMERO DE BENEFICIARIOS</t>
  </si>
  <si>
    <t>SESIONES REHABILITACION AUDITIVA INDIVIDUAL</t>
  </si>
  <si>
    <t>SESIONES REHABILITACION AUDITIVA GRUPAL</t>
  </si>
  <si>
    <t xml:space="preserve">EVALUACION ADHERENCIA </t>
  </si>
  <si>
    <t xml:space="preserve">SEGUIMIENTO ADHERENCIA </t>
  </si>
  <si>
    <t>SESIONES REHABILITACION VESTIBULAR</t>
  </si>
  <si>
    <t>SESIONES REHABILITACION DEGLUCION</t>
  </si>
  <si>
    <t>SECCION H: CANASTA INTEGRAL DERMATOLOGIA</t>
  </si>
  <si>
    <t>CANASTA INTEGRAL</t>
  </si>
  <si>
    <t>&lt;15 años</t>
  </si>
  <si>
    <t>20 - 64 años</t>
  </si>
  <si>
    <t>Medico interconsultor (vía de resolusión)</t>
  </si>
  <si>
    <t>Institucional</t>
  </si>
  <si>
    <t>Hospital Digital</t>
  </si>
  <si>
    <t>Otra</t>
  </si>
  <si>
    <t>TELEINTERCONSULTAS SOLICITADAS</t>
  </si>
  <si>
    <t>TELEINTERCONSULTAS RESPONDIDAS</t>
  </si>
  <si>
    <t>INFORMACION ENTREGADA A USUARIO</t>
  </si>
  <si>
    <t>SECCIÓN I : ATENCION INTEGRAL EN CLIMATERIO</t>
  </si>
  <si>
    <t>Grupo de Edad</t>
  </si>
  <si>
    <t>REMOTA</t>
  </si>
  <si>
    <t>COMPRA SERVICIOS</t>
  </si>
  <si>
    <t>CONSULTA MEDICA GINECOLOGICA EN CLIMATERIO</t>
  </si>
  <si>
    <t>HORMONA FOLICULOESTIMULANTE EN SANGRE</t>
  </si>
  <si>
    <t>ECOGRAFIA TRANSVAGINAL O TRANSRECTAL</t>
  </si>
  <si>
    <t>REM-30: ATENCIONES POR TELEMEDICINA EN LA RED ASISTENCIAL</t>
  </si>
  <si>
    <t>SECCIÓN A: TELEINTERCONSULTA DE ESPECIALIDAD (ATENCION REALIZADA DE MEDICO A MEDICO)</t>
  </si>
  <si>
    <t xml:space="preserve">ESPECIALIDADES  </t>
  </si>
  <si>
    <t>TELEINTERCONSULTA  MEDICA DE ESPECIALIDAD AMBULATORIA  NUEVA</t>
  </si>
  <si>
    <t xml:space="preserve">TELEINTERCONSULTA MEDICA  DE ESPECIALIDAD AMBULATORIA  CONTROL </t>
  </si>
  <si>
    <t xml:space="preserve">TOTAL TELEINTERCONSULTAS  MEDICAS AMBULATORIAS DE ESPECIALIDAD </t>
  </si>
  <si>
    <t xml:space="preserve">TELEINTERCONSULTA MEDICINA MEDICA DE ESPECIALIDAD REALIZADAS   A PACIENTES HOSPITALIZADOS </t>
  </si>
  <si>
    <t xml:space="preserve">TELEINTERCONSULTAS SOLICITADAS DESDE APS O NIVEL SECUNDARIO PARA SER RESUELTAS POR OTRO ESTABLECIMIENTO </t>
  </si>
  <si>
    <t>0 a 14 años</t>
  </si>
  <si>
    <t>20 y mas años</t>
  </si>
  <si>
    <t>Sistema</t>
  </si>
  <si>
    <t>Extrasistema</t>
  </si>
  <si>
    <t>MEDICINA INTENSIVA</t>
  </si>
  <si>
    <t>SECCIÓN B : TELEINTERCONSULTA  MÉDICA EN ESTABLECIMIENTOS DE ATENCIÓN SECUNDARIA DE URGENCIA (ATENCIÓN MEDICO A MÉDICO)</t>
  </si>
  <si>
    <t>TIPO DE TELEINTERCONSULTA DE URGENCIA</t>
  </si>
  <si>
    <t xml:space="preserve"> TELEINTERCONSULTA  MEDICA DE URGENCIA EN HOSPITALES DE ALTA Y MEDIANA COMPLEJIDAD </t>
  </si>
  <si>
    <t xml:space="preserve">TELEINTERCONSULTAS SOLICITADAS DESDE APS O NIVEL SECUNDARIO PATRA SER RESUELTAS POR OTRO ESTABLECIMIENTO </t>
  </si>
  <si>
    <t xml:space="preserve">Institucional </t>
  </si>
  <si>
    <t>Establecimiento de la Red</t>
  </si>
  <si>
    <t>CONSULTA URGENCIA OTROS</t>
  </si>
  <si>
    <t>ACCIDENTE CEREBRO VASCULAR (ACV)</t>
  </si>
  <si>
    <t>SECCIÓN C : TELEINFORMES  EN ESTABLECIMIENTOS DE ATENCIÓN PRIMARIA, SECUNDARIA Y TERCIARIA</t>
  </si>
  <si>
    <t xml:space="preserve">TELEINFORMES  REALIZADOS  </t>
  </si>
  <si>
    <t>ESTABLECIMIENTOS DE NIVEL PRIMARIO DE SALUD</t>
  </si>
  <si>
    <t>ESTABLECIMIENTOS DE NIVEL SECUNDARIO Y TERCIARIO</t>
  </si>
  <si>
    <t>TOTAL TELEINFORMES REALIZADOS</t>
  </si>
  <si>
    <t>Teleinformes realizados por Inteligencia Artificial</t>
  </si>
  <si>
    <t xml:space="preserve">Teleinformes realizados por Médico Especialista </t>
  </si>
  <si>
    <t>TOTAL EMISIONES DE INFORMES</t>
  </si>
  <si>
    <t>N° DE INFORMES ECOGRAFÍAS OBSTETRICA</t>
  </si>
  <si>
    <t>N° DE INFORMES ELECTROCARDIOGRAMA</t>
  </si>
  <si>
    <t>N° DE INFORMES ELECTROENCEFALOGRAMA</t>
  </si>
  <si>
    <t>N° DE INFORMES ESPIROMETRÍAS</t>
  </si>
  <si>
    <t>N° DE INFORMES FONDO DE OJO (EXCLUYE RESOLUTIVIDAD)</t>
  </si>
  <si>
    <t>N° DE INFORMES HOLTER DE PRESIÓN ARTERIAL</t>
  </si>
  <si>
    <t>N° DE INFORMES TEST DE ESFUERZO</t>
  </si>
  <si>
    <t>N° DE INFORMES RADIOGRAFÍAS SIMPLES</t>
  </si>
  <si>
    <t>N° DE INFORMES RADIOGRAFÍAS DENTALES</t>
  </si>
  <si>
    <t>N° DE INFORMES DE TOMOGRAFÍA AXIAL COMPUTARIZADA</t>
  </si>
  <si>
    <t>N° DE INFORMES DE RESONANCIA MAGNÉTICA NUCLEAR</t>
  </si>
  <si>
    <t>N° DE INFORMES ECOGRAFÍAS ABDOMINAL</t>
  </si>
  <si>
    <t>N° DE MAMOGRAFÍAS</t>
  </si>
  <si>
    <r>
      <t>SECCIÓN D: TELEINTERCONSULTA ODONTOLÓGICA</t>
    </r>
    <r>
      <rPr>
        <b/>
        <i/>
        <sz val="11"/>
        <rFont val="Verdana"/>
        <family val="2"/>
      </rPr>
      <t xml:space="preserve"> </t>
    </r>
  </si>
  <si>
    <t>ESPECIALIDADES ODONTOLÓGICAS</t>
  </si>
  <si>
    <t>TELEINTERCONSULTA DE ESPECIALIDAD ODONTOLÓGICA AMBULATORIA  NUEVA</t>
  </si>
  <si>
    <t xml:space="preserve">TELEINTERCONSULTA DE ESPECIALIDAD ODONTOLÓGICA AMBULATORIA  CONTROL </t>
  </si>
  <si>
    <r>
      <t>TOTAL TELEINTERCONSULTAS AMBULATORIAS DE ESPECIALIDAD ODONTOLÓGICA</t>
    </r>
    <r>
      <rPr>
        <strike/>
        <sz val="8"/>
        <rFont val="Verdana"/>
        <family val="2"/>
      </rPr>
      <t xml:space="preserve"> </t>
    </r>
  </si>
  <si>
    <t xml:space="preserve">SOLICITUD DE TELEINTERCONSULTA DE ESPECIALIDAD ODONTOLÓGICA </t>
  </si>
  <si>
    <t>ORTODONCIA Y ORTOPEDIA DENTO MAXILOFACIAL</t>
  </si>
  <si>
    <t>SECCIÓN E: TELEPROCEDIMIENTOS EN ATENCIÓN SECUNDARIA Y TERCIARIA</t>
  </si>
  <si>
    <t>TELEPROCEDIMIENTOS</t>
  </si>
  <si>
    <t xml:space="preserve">TELEPROCEDIMIENTOS SOLICITADOS DESDE  NIVEL SECUNDARIO Y TERCIARIO Y RESUELTOS POR OTRO ESTABLECIMIENTO </t>
  </si>
  <si>
    <t>ECOCARDIOGRAMA</t>
  </si>
  <si>
    <t>TROMBOLISIS DE URGENCIA INFARTO CEREBRAL (ACV)</t>
  </si>
  <si>
    <t>TROMBOLISIS INTRACORONARIA (IAM)</t>
  </si>
  <si>
    <t>ECOGRAFÍA GINECO-OBSTÉTRICA</t>
  </si>
  <si>
    <t xml:space="preserve">SECCIÓN F: TELECOMITE DE ESPECIALIDAD </t>
  </si>
  <si>
    <t>TOTAL TELECOMITE REALIZADOS</t>
  </si>
  <si>
    <t>TELECOMITE REALIZADOS</t>
  </si>
  <si>
    <t xml:space="preserve">TELECOMITE SOLICITADOS DESDE  NIVEL SECUNDARIO Y TERCIARIO Y RESUELTOS POR OTRO ESTABLECIMIENTO </t>
  </si>
  <si>
    <t xml:space="preserve">TELECOMITE DE ESPECIALIDAD </t>
  </si>
  <si>
    <t>CUIDADOS PALIATIVOS ONCOLÓGICO</t>
  </si>
  <si>
    <t>CUIDADOS PALIATIVOS NO ONCOLÓGICO UNIVERSALES</t>
  </si>
  <si>
    <t>UNIDAD DE PACIENTE CRÍTICO</t>
  </si>
  <si>
    <t xml:space="preserve">SECCIÓN G: TELEINTERCONSULTA MEDICINA ABREVIADA </t>
  </si>
  <si>
    <t xml:space="preserve">TIPO DE CONSULTA </t>
  </si>
  <si>
    <t xml:space="preserve">TRATAMIENTO ANTICOAGULANTE ORAL </t>
  </si>
  <si>
    <t>REM-31.  MEDICINA COMPLEMENTARIA Y PRÁCTICAS DE BIENESTAR DE LA SALUD</t>
  </si>
  <si>
    <t>SECCIÓN A: TIPOS DE MEDICINA COMPLEMENTARIA Y PRÁCTICAS DE BIENESTAR DE LA SALUD ENTREGADAS EN ATENCIÓN INDIVIDUAL</t>
  </si>
  <si>
    <t>TIPO DE MEDICINA COMPLEMENTARIA O PRÁCTICA DE BIENESTAR DE LA SALUD</t>
  </si>
  <si>
    <t>Atenciones realizadas durante otras consultas</t>
  </si>
  <si>
    <t>Niños, Niñas, Adolescentes y Jóvenes población SENAME</t>
  </si>
  <si>
    <t>Ingresos a Medicina Complementaria</t>
  </si>
  <si>
    <t>Controles</t>
  </si>
  <si>
    <t>Pacientes</t>
  </si>
  <si>
    <t>Familiares / Cuidadores de los pacientes</t>
  </si>
  <si>
    <t>Funcionarios</t>
  </si>
  <si>
    <t>Reguladas</t>
  </si>
  <si>
    <t>Acupuntura</t>
  </si>
  <si>
    <t>Homeopatía</t>
  </si>
  <si>
    <t>Neuropatía</t>
  </si>
  <si>
    <t>No reguladas</t>
  </si>
  <si>
    <t>Apiterapia</t>
  </si>
  <si>
    <t>Aurículoterapia</t>
  </si>
  <si>
    <t>Biomagnetismo</t>
  </si>
  <si>
    <t xml:space="preserve">Fitoterapia </t>
  </si>
  <si>
    <t>Masoterapia</t>
  </si>
  <si>
    <t>Medicina Antroposófica</t>
  </si>
  <si>
    <t>Quiropraxia</t>
  </si>
  <si>
    <t>Reiki</t>
  </si>
  <si>
    <t xml:space="preserve">Sanación Pránica </t>
  </si>
  <si>
    <t>Sintergética</t>
  </si>
  <si>
    <t>Terapia Floral</t>
  </si>
  <si>
    <t>Terapia Neural</t>
  </si>
  <si>
    <t>Otras</t>
  </si>
  <si>
    <t xml:space="preserve">SECCIÓN B: MEDICINA COMPLEMENTARIA Y PRÁCTICAS DE BIENESTAR DE LA SALUD EN ATENCIONES INDIVIDUALES O GRUPALES, SEGÚN PROFESIONAL </t>
  </si>
  <si>
    <t xml:space="preserve">PERFIL PROFESIONAL </t>
  </si>
  <si>
    <t>Naturopatía</t>
  </si>
  <si>
    <t>Arte terapia</t>
  </si>
  <si>
    <t>Biodanza</t>
  </si>
  <si>
    <t>Qi Gong</t>
  </si>
  <si>
    <t>Fitoterapia</t>
  </si>
  <si>
    <t>Huertos Medicinales o Alimenticio/Medicinales</t>
  </si>
  <si>
    <t xml:space="preserve">Meditación </t>
  </si>
  <si>
    <t>Sanación Pránica</t>
  </si>
  <si>
    <t>Sonoterapia</t>
  </si>
  <si>
    <t xml:space="preserve">Tai Chi </t>
  </si>
  <si>
    <t>Yoga</t>
  </si>
  <si>
    <t>Constelaciones Familiares</t>
  </si>
  <si>
    <t>Circulos de escucha</t>
  </si>
  <si>
    <t>Musicoterapia</t>
  </si>
  <si>
    <t>Danzaterapia</t>
  </si>
  <si>
    <t>Dramaterapia</t>
  </si>
  <si>
    <t>Otras Individuales</t>
  </si>
  <si>
    <t>Otras Grupales</t>
  </si>
  <si>
    <t>Odontólogo</t>
  </si>
  <si>
    <t>Enfermera (o)</t>
  </si>
  <si>
    <t>Matrona (on)</t>
  </si>
  <si>
    <t>Fonoaudiólogo</t>
  </si>
  <si>
    <t>Kinesiólogo</t>
  </si>
  <si>
    <t>Farmacéutico</t>
  </si>
  <si>
    <t>Paramédico</t>
  </si>
  <si>
    <t>Tecnólogo Médico</t>
  </si>
  <si>
    <t>Terapeuta Ocupacional</t>
  </si>
  <si>
    <t>Terapeuta Complementario</t>
  </si>
  <si>
    <t>SECCIÓN C: ORIGEN DE LA ATENCIÓN CON MEDICINA COMPLEMENTARIA Y PRÁCTICAS DE BIENESTAR DE LA SALUD</t>
  </si>
  <si>
    <t>ORIGEN DE LA ATENCIÓN</t>
  </si>
  <si>
    <t>Consulta Espontánea</t>
  </si>
  <si>
    <t>Derivado desde Morbilidad</t>
  </si>
  <si>
    <t>Derivado desde Especialidad</t>
  </si>
  <si>
    <t>Paciente Hospitalizado</t>
  </si>
  <si>
    <t>Programa Crónicos Cardiovascular</t>
  </si>
  <si>
    <t>Otros programas de crónicos</t>
  </si>
  <si>
    <t>Programa de Salud Mental</t>
  </si>
  <si>
    <t>Programa de Salud Oral</t>
  </si>
  <si>
    <t xml:space="preserve">Programa de Salud sexual y reproductiva </t>
  </si>
  <si>
    <t>Chile Crece Contigo/Programa Infantil</t>
  </si>
  <si>
    <t>Programa de Cáncer (QT/RT)</t>
  </si>
  <si>
    <t>Programa de Dependencia  severa</t>
  </si>
  <si>
    <t>Programa de Hospitalización Domiciliaria</t>
  </si>
  <si>
    <t>Programa de Rehabilitación física</t>
  </si>
  <si>
    <t>Programa de Cuidados Paliativos y Manejo del Dolor</t>
  </si>
  <si>
    <t>Otros programas</t>
  </si>
  <si>
    <t>SECCIÓN D: TIPOS DE MEDICINA COMPLEMENTARIA Y PRÁCTICAS DE BIENESTAR DE LA SALUD ENTREGADAS EN ATENCION GRUPAL Y COMUNITARIA</t>
  </si>
  <si>
    <t>TIPO DE  MEDICINA COMPLEMENTARIA O PRÁCTICA DE BIENESTAR DE LA SALUD</t>
  </si>
  <si>
    <t>Total de sesiones grupales</t>
  </si>
  <si>
    <t>Nº de participantes</t>
  </si>
  <si>
    <t xml:space="preserve">PARTICIPANTES POR EDAD </t>
  </si>
  <si>
    <t>Menor de 10 años</t>
  </si>
  <si>
    <t>10-19 años</t>
  </si>
  <si>
    <t>20-64 años</t>
  </si>
  <si>
    <t>Mayor de 64 años</t>
  </si>
  <si>
    <t>Meditación</t>
  </si>
  <si>
    <t>Tai Chi</t>
  </si>
  <si>
    <t>Constelaciones familiares</t>
  </si>
  <si>
    <t>Círculos de Escucha</t>
  </si>
  <si>
    <t xml:space="preserve">SECCION E: ACCIONES REMOTAS DE MEDICINAS COMPLEMENTARIAS Y PRACTICAS DE BIENESTAR EN SALUD </t>
  </si>
  <si>
    <t>NÚMERO DE ACCIONES TELEFÓNICAS Y DE SEGUIMIENTO POR RANGOS DE EDAD</t>
  </si>
  <si>
    <t xml:space="preserve">Familiares/Cuidadores de los pacientes </t>
  </si>
  <si>
    <t xml:space="preserve">REM-32. ACTIVIDADES DE ATENCIÓN DE SALUD REMOTA </t>
  </si>
  <si>
    <t>SECCIÓN A: SEGUIMIENTO EN ATENCIÓN PRIMARIA DE SALUD POR LLAMADA TELEFÓNICA O VIDEOLLAMADAS</t>
  </si>
  <si>
    <t xml:space="preserve"> SEXO</t>
  </si>
  <si>
    <t>Espacios amigables/ Adolescentes</t>
  </si>
  <si>
    <t xml:space="preserve"> 10 - 14</t>
  </si>
  <si>
    <t>Médico/a</t>
  </si>
  <si>
    <t>Enfermera/o</t>
  </si>
  <si>
    <t>Matrona/on</t>
  </si>
  <si>
    <t>Otros Profesionales</t>
  </si>
  <si>
    <t>SECCIÓN B: CONSULTA  ABREVIADA MEDIANTE TELESALUD</t>
  </si>
  <si>
    <t>NÚMERO DE ACCIONES POR RANGOS DE EDAD</t>
  </si>
  <si>
    <t>Otros profesionales</t>
  </si>
  <si>
    <t>menores de 15 años</t>
  </si>
  <si>
    <t>15 años y más</t>
  </si>
  <si>
    <t>Entrega de resultados de exámenes</t>
  </si>
  <si>
    <t>Confección de recetas</t>
  </si>
  <si>
    <t>Renovación de licencias médicas</t>
  </si>
  <si>
    <t>SECCIÓN C: CONSULTA MÉDICA EN ATENCIÓN PRIMARIA DE SALUD POR LLAMADA TELEFÓNICA O VIDEOLLAMADAS</t>
  </si>
  <si>
    <t>Medicina General</t>
  </si>
  <si>
    <t>SECCIÓN D: ATENCIONES TELEFONICAS EN CONSULTAS Y CONTROLES</t>
  </si>
  <si>
    <t>SECCIÓN D1: ATENCIONES REMOTAS MEDICAS EN ESPECIALIDAD</t>
  </si>
  <si>
    <t>ATENCIONES REMOTAS DE CONSULTAS TOTALES DE ESPECIALIDAD</t>
  </si>
  <si>
    <t>NO CONTESTA</t>
  </si>
  <si>
    <t>ALTA DE CONSULTA DE ESPECIALIDAD AMBULATORIA REMOTA</t>
  </si>
  <si>
    <t>TELECONSULTAS NUEVAS DE ESPECIALIDAD SEGÚN ORIGEN</t>
  </si>
  <si>
    <t>Atenciones según modalidad de contacto</t>
  </si>
  <si>
    <t>Teleconsulta Abreviada  (Videollamada)/ Consulta Abreviada Telefónica Atención Remota: entrega de los resultados de exámenes o procedimiento (Confección de recetas o lectura de exámenes)</t>
  </si>
  <si>
    <t>Teleconsultorías</t>
  </si>
  <si>
    <t>Teleconsultas de especialidad resueltas por Médicos Generales</t>
  </si>
  <si>
    <t>CAE/CDT/CRS</t>
  </si>
  <si>
    <t>Hospitalización</t>
  </si>
  <si>
    <t>Teleconsulta Nueva</t>
  </si>
  <si>
    <t>Teleconsulta Control</t>
  </si>
  <si>
    <t>Contacto telefónico control</t>
  </si>
  <si>
    <t>SECCIÓN D.2: ATENCIONES REMOTAS CONSULTAS Y CONTROLES POR OTROS PROFESIONALES EN ESPECIALIDAD (NIVEL SECUNDARIO)</t>
  </si>
  <si>
    <t>Atenciones remotas según modalidad</t>
  </si>
  <si>
    <t>Atención Remota consulta abreviada PNM : entrega de los resultados de exámenes o procedimiento (Confección de recetas o lectura de exámenes)</t>
  </si>
  <si>
    <t>Consultorías resueltas vía remota</t>
  </si>
  <si>
    <t xml:space="preserve"> Contacto Telefónico Control</t>
  </si>
  <si>
    <t>Teleconsulta Nueva /Control</t>
  </si>
  <si>
    <t>Control</t>
  </si>
  <si>
    <t xml:space="preserve">SECCIÓN E: ATENCIÓN ODONTOLÓGICA </t>
  </si>
  <si>
    <t>SECCIÓN E1: ATENCIÓN ODONTOLÓGICA NIVEL PRIMARIO</t>
  </si>
  <si>
    <t xml:space="preserve">ACTIVIDADES </t>
  </si>
  <si>
    <t>60 años (incluido en grupos de 20-64 años)</t>
  </si>
  <si>
    <t>Usuarios en situación de discapacidad</t>
  </si>
  <si>
    <t>Hombres y Mujeres Mayor a Total</t>
  </si>
  <si>
    <t>Embarazadas Mayor a Total</t>
  </si>
  <si>
    <t>60 Años Mayor al Grupo 20-64</t>
  </si>
  <si>
    <t>Discapacitados Mayor al Total</t>
  </si>
  <si>
    <t>NNA Sename Mayor a Total</t>
  </si>
  <si>
    <t>NNA Mejor Niñez Mayor a Total</t>
  </si>
  <si>
    <t>Pueblos Originarios Mayor a Total</t>
  </si>
  <si>
    <t>Migrantes Mayor a Total</t>
  </si>
  <si>
    <t>No olvide</t>
  </si>
  <si>
    <t>menos de 1
año</t>
  </si>
  <si>
    <t>1 
año</t>
  </si>
  <si>
    <t>2 
años</t>
  </si>
  <si>
    <t>3 
años</t>
  </si>
  <si>
    <t>4 
años</t>
  </si>
  <si>
    <t>5 
años</t>
  </si>
  <si>
    <t>6 
años</t>
  </si>
  <si>
    <t>12 
años</t>
  </si>
  <si>
    <t>Resto 
&lt;15 años</t>
  </si>
  <si>
    <t>15-19 
años</t>
  </si>
  <si>
    <t>20-64 
años</t>
  </si>
  <si>
    <t>65 y 
más años</t>
  </si>
  <si>
    <t>Seguimiento Clínico Remoto de Pacientes</t>
  </si>
  <si>
    <t>Educación, Promoción Remota en Salud Bucal</t>
  </si>
  <si>
    <t>Pauta CERO Remota</t>
  </si>
  <si>
    <t>SECCIÓN E2: ATENCIÓN ODONTOLÓGICA ESTABLECIMIENTOS HOSPITALARIOS DE BAJA, MEDIANA Y ALTA COMPLEJIDAD</t>
  </si>
  <si>
    <t>No Contesta</t>
  </si>
  <si>
    <t xml:space="preserve">Usuarios con Discapacidad </t>
  </si>
  <si>
    <t>Beneficiarios Mayor a Total</t>
  </si>
  <si>
    <t>0-5 
años</t>
  </si>
  <si>
    <t>12 años</t>
  </si>
  <si>
    <t>Resto &lt; 15 años</t>
  </si>
  <si>
    <t>20-64 
 años (excluye 60 años)</t>
  </si>
  <si>
    <t>60 años</t>
  </si>
  <si>
    <t>Consulta nueva de especialidad odontológica (Teleconsulta)</t>
  </si>
  <si>
    <t>Control de especialidad odontológica (Teleconsulta)</t>
  </si>
  <si>
    <t xml:space="preserve">SECCION F: ACCIONES DE SALUD MENTAL REMOTAS </t>
  </si>
  <si>
    <r>
      <t xml:space="preserve">SECCIÓN F1: ACCIONES </t>
    </r>
    <r>
      <rPr>
        <b/>
        <sz val="8"/>
        <color theme="1"/>
        <rFont val="Verdana"/>
        <family val="2"/>
      </rPr>
      <t>REMOTAS DE SALUD MENTAL (APS Y ESPECIALIDAD)</t>
    </r>
  </si>
  <si>
    <t>Video llamadas</t>
  </si>
  <si>
    <t>TOTAL ACCIONES</t>
  </si>
  <si>
    <t>Niños, Niñas, Adolescentes y Jóvenes Población Mejor Niñez</t>
  </si>
  <si>
    <t>Llamadas Telefónicas</t>
  </si>
  <si>
    <t>Mensajería de Texto</t>
  </si>
  <si>
    <t>SECCIÓN F2: CONTROLES DE SALUD MENTAL REMOTOS (APS Y ESPECIALIDAD)</t>
  </si>
  <si>
    <t>NÚMERO DE CONTROLES DE SALUD MENTAL REMOTOS POR RANGOS DE EDAD</t>
  </si>
  <si>
    <t xml:space="preserve">CONTROLES DE SALUD MENTAL POR LLAMADAS TELEFONICAS </t>
  </si>
  <si>
    <t>Psicólogo/a</t>
  </si>
  <si>
    <t>Trabajador/a Social</t>
  </si>
  <si>
    <t>Técnico en Enfermería y en Salud Mental</t>
  </si>
  <si>
    <t>Gestor Comunitario</t>
  </si>
  <si>
    <t>Técnico Rehabilitación Alcohol y Drogas</t>
  </si>
  <si>
    <t xml:space="preserve">CONTROLES DE SALUD MENTAL POR VIDEO LLAMADAS  </t>
  </si>
  <si>
    <t xml:space="preserve">SECCION G: ACCIONES DE SEGUIMIENTO REMOTO EN EL PROGRAMA DE SALUD CARDIOVASCULAR EN APS </t>
  </si>
  <si>
    <t>Llamadas telefónicas o Video llamadas</t>
  </si>
  <si>
    <t>Mensajes de texto</t>
  </si>
  <si>
    <t>SECCIÓN H: ACTIVIDADES DE ACOMPAÑAMIENTO REMOTO A PERSONAS MAYORES Y SUS FAMILIAS POR PARTE DEL PROGRAMA MÁS ADULTOS MAYORES AUTOVALENTES</t>
  </si>
  <si>
    <t>GRUPAL</t>
  </si>
  <si>
    <t>Contacto individual  por mensaje electrónico</t>
  </si>
  <si>
    <t>Contacto grupal por mensaje electrónico</t>
  </si>
  <si>
    <t>SECCIÓN I: SEGUIMIENTO DE SALUD INFANTIL REMOTO</t>
  </si>
  <si>
    <t>PROFESIONALES</t>
  </si>
  <si>
    <t>ACCIONES</t>
  </si>
  <si>
    <t>TOTAL USUARIOS</t>
  </si>
  <si>
    <t xml:space="preserve">GRUPOS DE EDAD (en meses - años) </t>
  </si>
  <si>
    <t>Video Llamadas</t>
  </si>
  <si>
    <t>7 a 11 meses</t>
  </si>
  <si>
    <t>18 a 23 meses</t>
  </si>
  <si>
    <t>24 a 35 meses</t>
  </si>
  <si>
    <t>36 a 41 meses</t>
  </si>
  <si>
    <t>42 a 47 meses</t>
  </si>
  <si>
    <t>48 a 59 meses</t>
  </si>
  <si>
    <t>60 a 71 meses</t>
  </si>
  <si>
    <t>6 a 9 años 11 meses</t>
  </si>
  <si>
    <t>Otro/a</t>
  </si>
  <si>
    <t>SECCIÓN J: ATENCIÓN REMOTA ADOLESCENTE</t>
  </si>
  <si>
    <t xml:space="preserve"> CONTROL DE SALUD INTEGRAL</t>
  </si>
  <si>
    <t>Epuipo de espacio Amigable</t>
  </si>
  <si>
    <t>Otro Equipo de Salud</t>
  </si>
  <si>
    <t>SECCION K: ATENCIONES REMOTAS EN MODALIDADES DE APOYO AL DESARROLLO INFANTIL (MADIS) EN APS</t>
  </si>
  <si>
    <t>Total Acciones</t>
  </si>
  <si>
    <t>TIPO DE ACCION PARA GENERAR ATENCIONES</t>
  </si>
  <si>
    <t>GRUPOS DE EDAD (en meses - años)</t>
  </si>
  <si>
    <t>NÚMERO DE ACCIONES DE ATENCIONES POR RANGOS DE EDAD</t>
  </si>
  <si>
    <t>Telefónico</t>
  </si>
  <si>
    <t>Mensajería</t>
  </si>
  <si>
    <t>Menor de 7 meses</t>
  </si>
  <si>
    <t>7-11 MESES</t>
  </si>
  <si>
    <t>12- 17 MESES</t>
  </si>
  <si>
    <t>18-23 MESES</t>
  </si>
  <si>
    <t>24-47 MESES</t>
  </si>
  <si>
    <t>48-59 MESES</t>
  </si>
  <si>
    <t>Intervenciones de seguimiento efectivas</t>
  </si>
  <si>
    <t>Intervenciones de otro tipo</t>
  </si>
  <si>
    <t>Última sesión Término de Tratramiento</t>
  </si>
  <si>
    <t>SECCIÓN L:  EDUCACIÓN GRUPAL REMOTA SEGÚN ÁREAS TEMÁTICAS Y EDAD</t>
  </si>
  <si>
    <t>ÁREAS TEMÁTICAS DE PROMOCIÓN Y PREVENCIÓN</t>
  </si>
  <si>
    <t>MADRE, PADRE O CUIDADOR DE:</t>
  </si>
  <si>
    <t>Video llamada grupal</t>
  </si>
  <si>
    <t>Seminario-Radio</t>
  </si>
  <si>
    <t>Plataforma Digital</t>
  </si>
  <si>
    <t>Total Usuarios</t>
  </si>
  <si>
    <t>Acompañante de gestante</t>
  </si>
  <si>
    <t>Menores de 12 meses</t>
  </si>
  <si>
    <t>Niños de 12 a 23 meses</t>
  </si>
  <si>
    <t>Niños de 5 a 9 años</t>
  </si>
  <si>
    <t>Nadie es Perfecto Remoto A</t>
  </si>
  <si>
    <t>Nadie es Perfecto Remoto B</t>
  </si>
  <si>
    <t>Nadie es Perfecto Seminario</t>
  </si>
  <si>
    <t>Nadie es perfecto PASMI</t>
  </si>
  <si>
    <t xml:space="preserve">SECCIÓN M: ACTIVIDADES PROGRAMA ELIGE VIDA SANA POR LLAMADA TELEFÓNICA </t>
  </si>
  <si>
    <t>Nº de Mensajes</t>
  </si>
  <si>
    <t>Nº de Participantes</t>
  </si>
  <si>
    <t>Madre, Padre o Cuidador de</t>
  </si>
  <si>
    <t>N° de Participantes de Edad</t>
  </si>
  <si>
    <t>No Olvide</t>
  </si>
  <si>
    <t>2 a 4 años</t>
  </si>
  <si>
    <t>Información de actividades físicas enviadas por teléfono</t>
  </si>
  <si>
    <t>Información de Nutrición enviada por teléfono</t>
  </si>
  <si>
    <t>Información por Psicologos enviada por teléfono</t>
  </si>
  <si>
    <t>SECCIÓN N: ACTIVIDADES PROGRAMA ELIGE VIDA SANA POR REDES SOCIALES</t>
  </si>
  <si>
    <t>N° de Archivos Multimedia</t>
  </si>
  <si>
    <t xml:space="preserve">Madres, Padre o Cuidador de </t>
  </si>
  <si>
    <t>N° de Archivos Multimedia por Edad</t>
  </si>
  <si>
    <t>Videos de Actividad Física subido a las Redes Sociales</t>
  </si>
  <si>
    <t>Videos de Vida Sana subido a las Redes Sociales</t>
  </si>
  <si>
    <t>SECCIÓN O: SEGUIMIENTO DE PERSONAS CON CONDICIONES CRÓNICAS</t>
  </si>
  <si>
    <t>SECCIÓN P: APOYO TELEFÓNICO DEL PROGRAMA DE ACOMPAÑAMIENTO PSICOSOCIAL EN APS</t>
  </si>
  <si>
    <t>NÚMERO DE ACCIONES DE ACOMPAÑAMIENTO TELEFÓNICO</t>
  </si>
  <si>
    <t>ACCIONES TELEFÓNICAS REALIZADAS (LLAMADAS O MENSAJERÍA)</t>
  </si>
  <si>
    <t xml:space="preserve">SECCIÓN Q: TELECONSULTA MEDICINA ABREVIADA </t>
  </si>
  <si>
    <t>OTROS PRE Y POST QUIRÚRGICOS</t>
  </si>
  <si>
    <t xml:space="preserve">TECNÓLOGO MÉDICO (OFTALMOLOGÍA) OTRAS CONSULTAS </t>
  </si>
  <si>
    <t>REM-A01.   CONTROLES DE SALUD</t>
  </si>
  <si>
    <t>SECCIÓN A: CONTROLES DE SALUD SEXUAL Y REPRODUCTIVA</t>
  </si>
  <si>
    <t>Control con pareja familiar u otro</t>
  </si>
  <si>
    <t>Control de diada con presencia del padre</t>
  </si>
  <si>
    <t>Menor de 4 años</t>
  </si>
  <si>
    <t xml:space="preserve"> 5  -  9 años</t>
  </si>
  <si>
    <t xml:space="preserve"> 10 - 14 años</t>
  </si>
  <si>
    <t xml:space="preserve"> PRE-
CONCEPCIONAL </t>
  </si>
  <si>
    <t>PRENATAL</t>
  </si>
  <si>
    <t xml:space="preserve">POST PARTO </t>
  </si>
  <si>
    <t>POST ABORTO</t>
  </si>
  <si>
    <t>PUÉRPERA CON RECIÉN NACIDO HASTA 10 DÍAS DE VIDA</t>
  </si>
  <si>
    <t>PUÉRPERA CON RECIÉN NACIDO ENTRE 11 y 28 DÍAS</t>
  </si>
  <si>
    <t>RECIÉN NACIDO HASTA 10 DÍAS DE VIDA</t>
  </si>
  <si>
    <t>RECIÉN NACIDO ENTRE 11 y 28 DÍAS</t>
  </si>
  <si>
    <t xml:space="preserve">GINECOLÓGICO </t>
  </si>
  <si>
    <t xml:space="preserve">CLIMATERIO </t>
  </si>
  <si>
    <t>REGULACIÓN DE FECUNDIDAD</t>
  </si>
  <si>
    <t>SECCIÓN B: CONTROLES DE SALUD SEGÚN CICLO VITAL</t>
  </si>
  <si>
    <t>CONTROL CON PRESENCIA DEL PADRE</t>
  </si>
  <si>
    <t xml:space="preserve"> 7  -  11 meses</t>
  </si>
  <si>
    <t>18  - 23  meses</t>
  </si>
  <si>
    <t>24  - 47  meses</t>
  </si>
  <si>
    <t>48  - 59  meses</t>
  </si>
  <si>
    <t>60  - 71  meses</t>
  </si>
  <si>
    <t xml:space="preserve"> 6  -  9 </t>
  </si>
  <si>
    <t xml:space="preserve"> 10 - 14 </t>
  </si>
  <si>
    <t>1 año a 3 años 11 meses 29 días</t>
  </si>
  <si>
    <t>DE SALUD</t>
  </si>
  <si>
    <t>SECCIÓN C: CONTROLES SEGÚN PROBLEMA DE SALUD</t>
  </si>
  <si>
    <t xml:space="preserve"> 0  -  4 años</t>
  </si>
  <si>
    <t>DE SALUD CARDIOVASCULAR</t>
  </si>
  <si>
    <t>SEGUIMIENTO AUTOVALENTE CON RIESGO</t>
  </si>
  <si>
    <t>OTROS PROFESIONALES DEBIDAMENTE CAPACITADOS</t>
  </si>
  <si>
    <t>SEGUIMIENTO RIESGO DEPENDENCIA</t>
  </si>
  <si>
    <t>DE  INFECCIÓN TRANSMISIÓN SEXUAL</t>
  </si>
  <si>
    <t>OTROS PROBLEMAS DE SALUD</t>
  </si>
  <si>
    <t>NIÑOS CON NECESIDADES ESPECIALES</t>
  </si>
  <si>
    <t>SECCIÓN D: CONTROL DE SALUD INTEGRAL DE ADOLESCENTES (incluidos en sección B)</t>
  </si>
  <si>
    <t>LUGAR DEL CONTROL, SEGÚN EDAD</t>
  </si>
  <si>
    <t>EN ESPACIO AMIGABLE</t>
  </si>
  <si>
    <t>EN OTROS ESPACIOS DEL ESTABLECIMIENTO DE SALUD</t>
  </si>
  <si>
    <t>EN ESTABLECIMIENTOS EDUCACIONALES</t>
  </si>
  <si>
    <t>EN OTROS LUGARES FUERA DEL ESTABLECIMIENTO DE SALUD</t>
  </si>
  <si>
    <t>SECCIÓN E: CONTROLES DE SALUD EN ESTABLECIMIENTOS EDUCACIONALES</t>
  </si>
  <si>
    <t>SECCIÓN E1: CONTROLES INDIVIDUALES</t>
  </si>
  <si>
    <t>CURSO</t>
  </si>
  <si>
    <t>KÍNDER</t>
  </si>
  <si>
    <t xml:space="preserve">PRIMERO BÁSICO </t>
  </si>
  <si>
    <t>SEGUNDO BÁSICO</t>
  </si>
  <si>
    <t>TERCERO BÁSICO</t>
  </si>
  <si>
    <t>CUARTO BÁSICO</t>
  </si>
  <si>
    <t>SECCIÓN E2: CONTROLES GRUPALES</t>
  </si>
  <si>
    <t>TOTAL DE GRUPOS</t>
  </si>
  <si>
    <t>SECCIÓN F: CONTROLES INTEGRALES DE PERSONAS CON CONDICIONES CRÓNICAS (incluidos en Secciones B y C)</t>
  </si>
  <si>
    <t>CONTROL INTEGRAL CON RIESGO LEVE (G1)</t>
  </si>
  <si>
    <t>CONTROL INTEGRAL CON RIESGO MODERADO (G2)</t>
  </si>
  <si>
    <t>CONTROL INTEGRAL CON RIESGO ALTO (G3)</t>
  </si>
  <si>
    <t>REM-A05.   INGRESOS Y EGRESOS POR CONDICIÓN Y PROBLEMAS DE SALUD</t>
  </si>
  <si>
    <t>SECCIÓN A: INGRESOS DE GESTANTES A PROGRAMA PRENATAL</t>
  </si>
  <si>
    <t>VÍCTIMA DE VIOLENCIA DE GÉNERO</t>
  </si>
  <si>
    <t>Ingresos por Traslado</t>
  </si>
  <si>
    <t>Ingresos con Control Precoz Extrasistema</t>
  </si>
  <si>
    <t>Menor 
de 15</t>
  </si>
  <si>
    <t>55 y Mas</t>
  </si>
  <si>
    <t>GESTANTES INGRESADAS</t>
  </si>
  <si>
    <t>PRIMIGESTAS INGRESADAS</t>
  </si>
  <si>
    <t>GESTANTES INGRESADAS ANTES DE LAS 14 SEMANAS</t>
  </si>
  <si>
    <t>GESTANTES CON EMBARAZO NO PLANIFICADO</t>
  </si>
  <si>
    <t>SECCIÓN B: INGRESO DE GESTANTES CON PATOLOGÍA DE ALTO RIESGO OBSTÉTRICO A LA UNIDAD DE ARO  (Nivel Secundario)</t>
  </si>
  <si>
    <t>Nº DE INGRESOS A ARO</t>
  </si>
  <si>
    <t>VÍCTIMA DE VIOLENCIA DE GENERO</t>
  </si>
  <si>
    <t>Nº DE GESTANTES INGRESADAS</t>
  </si>
  <si>
    <t>PREECLAMPSIA (PE)</t>
  </si>
  <si>
    <t>FACTORES DE RIESGO Y CONDICIONANTES DE PARTO PREMATURO</t>
  </si>
  <si>
    <t>CESÁREA ANTERIOR</t>
  </si>
  <si>
    <t>MALFORMACIÓN CONGÉNITA</t>
  </si>
  <si>
    <t>HIPOTIROIDISMO</t>
  </si>
  <si>
    <t>DIABETES GESTACIONAL</t>
  </si>
  <si>
    <t>HIPERTENSIÓN CRONICA</t>
  </si>
  <si>
    <t>OTRAS PATOLOGÍAS DEL EMBARAZO</t>
  </si>
  <si>
    <t>SECCIÓN C: INGRESOS A PROGRAMA DE REGULACIÓN DE FERTILIDAD Y SALUD SEXUAL.</t>
  </si>
  <si>
    <t>MÉTODOS</t>
  </si>
  <si>
    <t>Ingreso por cambio de Método Anticonceptivo</t>
  </si>
  <si>
    <t>Inicio precoz de MAC nivel secundario y terciario</t>
  </si>
  <si>
    <t xml:space="preserve">55 -59 </t>
  </si>
  <si>
    <t>70 y más</t>
  </si>
  <si>
    <t>TOTAL REGULACIÓN DE FERTILIDAD</t>
  </si>
  <si>
    <t>D . I . U T con Cobre</t>
  </si>
  <si>
    <t>D . I . U con Levonorgestrel</t>
  </si>
  <si>
    <t>HORMONAL</t>
  </si>
  <si>
    <t>Oral Combinado</t>
  </si>
  <si>
    <t>Oral Progestágeno</t>
  </si>
  <si>
    <t>Inyectable Combinado</t>
  </si>
  <si>
    <t>Inyectable Progestágeno</t>
  </si>
  <si>
    <t>Implante Etonogestrel (3 años)</t>
  </si>
  <si>
    <t>Implante Levonorgestrel (5 años)</t>
  </si>
  <si>
    <t>Anillo Vaginal</t>
  </si>
  <si>
    <t>SÓLO PRESERVATIVO MAC</t>
  </si>
  <si>
    <t>ESTERILIZACIÓN QUIRURGICA</t>
  </si>
  <si>
    <t xml:space="preserve"> MÉTODO DE REGULACIÓN DE FERTILIDAD MÁS PRESERVATIVOS</t>
  </si>
  <si>
    <t>Gestantes que reciben preservativo</t>
  </si>
  <si>
    <t>PRESERVATIVO/PRACTICA SEXUAL SEGURA</t>
  </si>
  <si>
    <t>LUBRICANTES</t>
  </si>
  <si>
    <t>CONDON FEMENINO</t>
  </si>
  <si>
    <t>SECCIÓN C1: EGRESOS DE PROGRAMA DE REGULACIÓN DE FERTILIDAD Y SALUD SEXUAL.</t>
  </si>
  <si>
    <t xml:space="preserve"> SÓLO PRESERVATIVO MAC                                                                                                                                                                                                                                              </t>
  </si>
  <si>
    <t>ESTERILIZACIÓN QUIRÚRGICA</t>
  </si>
  <si>
    <t xml:space="preserve"> Método de Regulación de Fertilidad más Preservativos</t>
  </si>
  <si>
    <t>CONDÓN FEMENINO</t>
  </si>
  <si>
    <t xml:space="preserve">SECCION D: INGRESOS A PROGRAMA CONTROL DE CLIMATERIO </t>
  </si>
  <si>
    <t>SECCIÓN E:  INGRESOS  A CONTROL DE SALUD DE RECIÉN NACIDOS</t>
  </si>
  <si>
    <t>EDAD</t>
  </si>
  <si>
    <t>NIÑOS</t>
  </si>
  <si>
    <t>NIÑAS</t>
  </si>
  <si>
    <t>MENORES DE 28 DÍAS</t>
  </si>
  <si>
    <t xml:space="preserve">SECCIÓN F:  INGRESOS Y EGRESOS A SALA DE ESTIMULACIÓN SERVICIO ITINERANTE Y ATENCIÓN DOMICILIARIA </t>
  </si>
  <si>
    <t xml:space="preserve">NIÑO / A (CON) </t>
  </si>
  <si>
    <t xml:space="preserve">INGRESOS SALA DE ESTIMULACIÓN  </t>
  </si>
  <si>
    <t>SERVICIO ITINERANTE EN CENTRO DE SALUD</t>
  </si>
  <si>
    <t xml:space="preserve">ATENCIÓN DOMICILIARIA </t>
  </si>
  <si>
    <t xml:space="preserve">RESULTADOS DE LA REEVALUACIÓN POST EGRESO </t>
  </si>
  <si>
    <t xml:space="preserve"> 7 a 59 meses</t>
  </si>
  <si>
    <t>7 a 59 meses</t>
  </si>
  <si>
    <t>MOTIVO EGRESO</t>
  </si>
  <si>
    <t>Cumplimiento de tratamiento</t>
  </si>
  <si>
    <t>Inasistente</t>
  </si>
  <si>
    <t>Recuperado</t>
  </si>
  <si>
    <t>No Recuperado</t>
  </si>
  <si>
    <t>SECCIÓN F.1: REINGRESOS Y EGRESOS POR SEGUNDA VEZ A MODALIDAD DE ESTIMULACIÓN EN EL CENTRO DE SALUD</t>
  </si>
  <si>
    <t>REINGRESOS A MODALIDAD DE ESTIMULACIÓN  EN CENTRO DE SALUD</t>
  </si>
  <si>
    <t xml:space="preserve"> EGRESOS POR SEGUNDA VEZ Y RESULTADOS DE LA REEVALUACIÓN POST EGRESO </t>
  </si>
  <si>
    <t>RESULTADO DE REEVALUACIÓN</t>
  </si>
  <si>
    <t>SECCIÓN G: INGRESOS DE NIÑOS NIÑAS Y ADOLESCENTES CON NECESIDADES ESPECIALES DE BAJA COMPLEJIDAD A CONTROL DE SALUD  EN APS</t>
  </si>
  <si>
    <t>SECCIÓN H: INGRESOS AL PSCV</t>
  </si>
  <si>
    <t>20-24</t>
  </si>
  <si>
    <t>INGRESOS AL PSCV</t>
  </si>
  <si>
    <t>PROGRAMA DE SALUD CARDIOVASCULAR</t>
  </si>
  <si>
    <t>HIPERTENSIÓN ARTERIAL</t>
  </si>
  <si>
    <t>DISLIPIDEMIA</t>
  </si>
  <si>
    <t>.</t>
  </si>
  <si>
    <t>ANTECEDENTES ENF. CARDIOVASCULAR (F.VENTRICULAR-IAM)</t>
  </si>
  <si>
    <t>ANTECEDENTES ENF. CEREBROVASCULAR (ACV)</t>
  </si>
  <si>
    <t>ENFERMEDAD RENAL CRÓNICA</t>
  </si>
  <si>
    <t>PROTOCOLO HEARTS</t>
  </si>
  <si>
    <t>SECCIÓN I: EGRESOS  DEL PSCV</t>
  </si>
  <si>
    <t>CAUSAL DE EGRESO</t>
  </si>
  <si>
    <t>Traslado</t>
  </si>
  <si>
    <t>No cumple criterio de inclusión</t>
  </si>
  <si>
    <t>EGRESOS DEL PSCV</t>
  </si>
  <si>
    <t>SECCIÓN J: INGRESOS Y EGRESOS AL PROGRAMA DE PACIENTES CON DEPENDENCIA LEVE, MODERADA Y SEVERA</t>
  </si>
  <si>
    <t xml:space="preserve"> 0 - 4 años</t>
  </si>
  <si>
    <t xml:space="preserve"> 5 - 9 años</t>
  </si>
  <si>
    <t xml:space="preserve"> 10 -14 años</t>
  </si>
  <si>
    <t>Altas</t>
  </si>
  <si>
    <t>Abandono/Traslado</t>
  </si>
  <si>
    <t>DEPENDENCIA LEVE</t>
  </si>
  <si>
    <t>DEPENDENCIA MODERADA</t>
  </si>
  <si>
    <t>DEPENDENCIA GRAVE Y TOTAL</t>
  </si>
  <si>
    <t>NO ONCOLÓGICO</t>
  </si>
  <si>
    <t xml:space="preserve">DEPENDENCIA SEVERA CON  ESCARAS </t>
  </si>
  <si>
    <t>SECCIÓN K: INGRESOS AL PROGRAMA DEL ADULTO MAYOR SEGÚN CONDICIÓN DE FUNCIONALIDAD Y DEPENDENCIA</t>
  </si>
  <si>
    <t>EMPAM</t>
  </si>
  <si>
    <t>AUTOVALENTE SIN RIESGO</t>
  </si>
  <si>
    <t>AUTOVALENTE CON RIESGO</t>
  </si>
  <si>
    <t xml:space="preserve">RIESGO DE DEPENDENCIA </t>
  </si>
  <si>
    <t>SUBTOTAL</t>
  </si>
  <si>
    <t>BARTHEL</t>
  </si>
  <si>
    <t>DEPENDIENTE LEVE</t>
  </si>
  <si>
    <t>DEPENDIENTE MODERADO</t>
  </si>
  <si>
    <t xml:space="preserve">DEPENDIENTE GRAVE </t>
  </si>
  <si>
    <t>DEPENDIENTE TOTAL</t>
  </si>
  <si>
    <t>SECCIÓN L: EGRESOS AL PROGRAMA DEL ADULTO MAYOR SEGÚN CONDICIÓN DE FUNCIONALIDAD Y DEPENDENCIA</t>
  </si>
  <si>
    <t>SECCIÓN M: INGRESOS Y EGRESOS DEL  PROGRAMA MÁS ADULTOS MAYORES AUTOVALENTES</t>
  </si>
  <si>
    <t>TOTAL INGRESOS</t>
  </si>
  <si>
    <t>COMPLETA CICLO</t>
  </si>
  <si>
    <t>ABANDONO</t>
  </si>
  <si>
    <t xml:space="preserve">TRASLADO </t>
  </si>
  <si>
    <t>FALLECIMIENTO</t>
  </si>
  <si>
    <t>* Los pacientes de 60 a 64 años, no debe desagregarse por condición de funcionalidad, por ello sólo se registran en la primera fila (Autovalente Sin Riesgo).</t>
  </si>
  <si>
    <t>* Para la desagración por funcionalidad se contabiliza desde 65 y mas años.Sólo para el cálculo del total de los ingresos se contabiliza el rango de 60 - 64 años.</t>
  </si>
  <si>
    <t>SECCIÓN N: INGRESOS AL PROGRAMA DE SALUD  MENTAL EN APS /ESPECIALIDAD</t>
  </si>
  <si>
    <t>MOTIVO DE INGRESO</t>
  </si>
  <si>
    <t>Madre De Niño Menor De 5 Años</t>
  </si>
  <si>
    <t>Niños, Niñas, Adolescentes y Jóvenes  Mejor Niñez</t>
  </si>
  <si>
    <t>TRANS Femenino/
Masculino</t>
  </si>
  <si>
    <t>INGRESOS AL PROGRAMA</t>
  </si>
  <si>
    <t>FACTORES DE RIESGO Y CONDICIONANTES DE LA SALUD MENTAL</t>
  </si>
  <si>
    <t>VIOLENCIA</t>
  </si>
  <si>
    <t>VICTIMA</t>
  </si>
  <si>
    <t>AGRESOR / A</t>
  </si>
  <si>
    <t>ABUSO SEXUAL</t>
  </si>
  <si>
    <t>SUICIDIO</t>
  </si>
  <si>
    <t>IDEACIÓN</t>
  </si>
  <si>
    <t>INTENTO</t>
  </si>
  <si>
    <t xml:space="preserve">PERSONAS CON DIAGNÓSTICOS DE TRASTORNOS MENTALES </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</si>
  <si>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</si>
  <si>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</si>
  <si>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</si>
  <si>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</si>
  <si>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</si>
  <si>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</si>
  <si>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</si>
  <si>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</si>
  <si>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</si>
  <si>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</si>
  <si>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 xml:space="preserve">CONSUMO PERJUDICIAL DE ALCOHOL </t>
  </si>
  <si>
    <t xml:space="preserve">CONSUMO DEPENDIENTE DEL ALCOHOL </t>
  </si>
  <si>
    <t>CONSUMO PERJUDICIAL DE DROGAS</t>
  </si>
  <si>
    <t xml:space="preserve">CONSUMO DEPENDIENTE DE DROGAS </t>
  </si>
  <si>
    <t xml:space="preserve">CONSUMO DE DROGAS Y ALCOHOL </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</si>
  <si>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</si>
  <si>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</si>
  <si>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</si>
  <si>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</si>
  <si>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</si>
  <si>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</si>
  <si>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TRASTORNO DE ESTRÉS POST TRAUMATICO</t>
  </si>
  <si>
    <t xml:space="preserve">TRASTORNO DE PANICO </t>
  </si>
  <si>
    <t>TRASTORNOS DE ANSIEDAD GENERALIZADA</t>
  </si>
  <si>
    <t>OTROS TRASTORNOS DE ANSIEDAD</t>
  </si>
  <si>
    <t>DEMENCIAS (INCLUYE ALZHEIMER)</t>
  </si>
  <si>
    <t>LEVE</t>
  </si>
  <si>
    <t>MODERADO</t>
  </si>
  <si>
    <t>PSICOSIS</t>
  </si>
  <si>
    <t>TRASTORNO ADAPTATIVO</t>
  </si>
  <si>
    <t>TRASTORNOS DE LA CONDUCTA ALIMENTARIA</t>
  </si>
  <si>
    <t>RETRASO MENTAL</t>
  </si>
  <si>
    <t>TRASTORNO DE PERSONALIDAD</t>
  </si>
  <si>
    <t>TRASTORNO DEL DESARROLLO</t>
  </si>
  <si>
    <t>AUTISMO</t>
  </si>
  <si>
    <t>ASPERGER</t>
  </si>
  <si>
    <t>SÍNDROME DE RETT</t>
  </si>
  <si>
    <t>TRASTORNO DESINTEGRATIVO DE LA INFANCIA</t>
  </si>
  <si>
    <t>TRASTONO GENERALIZADO DEL DESARROLLO NO ESPECÍFICO</t>
  </si>
  <si>
    <t>EPILEPSIA</t>
  </si>
  <si>
    <t>SECCIÓN O: EGRESOS DEL PROGRAMA DE SALUD  MENTAL POR ALTAS CLÍNICAS EN APS /ESPECIALIDAD</t>
  </si>
  <si>
    <t>MOTIVO DE EGRESO</t>
  </si>
  <si>
    <t>Traslado o Derivación</t>
  </si>
  <si>
    <t>EGRESOS DEL PROGRAMA</t>
  </si>
  <si>
    <t xml:space="preserve">VIOLENCIA </t>
  </si>
  <si>
    <t>VÍCTIMA</t>
  </si>
  <si>
    <t>SECCIÓN P:  PROGRAMA DE REHABILITACIÓN (PERSONAS CON TRASTORNOS PSIQUIÁTRICOS)</t>
  </si>
  <si>
    <t>TIPO DE PROGRAMA</t>
  </si>
  <si>
    <t>RUBRO</t>
  </si>
  <si>
    <t>SECCIÓN Q: INGRESOS Y EGRESOS A PROGRAMA INFECCIÓN POR TRANSMISIÓN SEXUAL (Uso de establecimientos que realizan atención de ITS)</t>
  </si>
  <si>
    <t>PATOLOGÍAS</t>
  </si>
  <si>
    <t>INGRESOS POR EDAD</t>
  </si>
  <si>
    <t>Por alta</t>
  </si>
  <si>
    <t>Por abandono</t>
  </si>
  <si>
    <t>TOTAL DE INGRESOS</t>
  </si>
  <si>
    <t>GONORREA</t>
  </si>
  <si>
    <t>CONDILOMA</t>
  </si>
  <si>
    <t>HERPES</t>
  </si>
  <si>
    <t>CHLAMYDIAS</t>
  </si>
  <si>
    <t>URETRITIS NO GONOCÓCICA</t>
  </si>
  <si>
    <t>LINFOGRANULOMA</t>
  </si>
  <si>
    <t>CHANCROIDE</t>
  </si>
  <si>
    <t>OTRAS ITS</t>
  </si>
  <si>
    <t>SECCIÓN R: INGRESOS Y EGRESOS DEL PROGRAMA DE VIH/SIDA (Uso exclusivo Centros de Atención VIH-SIDA)</t>
  </si>
  <si>
    <t>REINGRESOS POR ABANDONO</t>
  </si>
  <si>
    <t>TOTAL EGRESOS</t>
  </si>
  <si>
    <t>EGRESOS POR FALLECIMIENTO (INCLUÍDO EN TOTAL EGRESOS)</t>
  </si>
  <si>
    <t>EGRESOS POR ALTA HIJO VIH (-) DE MADRE VIH +INCLUÍDO EN TOTAL EGRESOS</t>
  </si>
  <si>
    <t>EVALUACIÓN MOVILIDAD PROGRAMA</t>
  </si>
  <si>
    <t>ABANDONO CONTROLES</t>
  </si>
  <si>
    <t>ABANDONO TRATAMIENTO</t>
  </si>
  <si>
    <t>ABANDONO DE LA ATENCION</t>
  </si>
  <si>
    <t>INGRESOS POR TRASLADO</t>
  </si>
  <si>
    <t>EGRESOS POR TRASLADO</t>
  </si>
  <si>
    <t>SECCIÓN S: INGRESOS Y EGRESOS POR COMERCIO SEXUAL (Uso exclusivo de Unidades Control Comercio Sexual)</t>
  </si>
  <si>
    <t>INASISTENTES</t>
  </si>
  <si>
    <t>SECCIÓN T. INGRESOS Y EGRESOS PROGRAMA DE ACOMPAÑAMIENTO PSICOSOCIAL EN ATENCIÓN PRIMARIA</t>
  </si>
  <si>
    <t>SECCIÓN U. INGRESOS  INTEGRALES DE PERSONAS CON CONDICIONES CRÓNICAS EN ATENCIÓN PRIMARIA</t>
  </si>
  <si>
    <t>REALIZADO POR</t>
  </si>
  <si>
    <t>Realizado en domicilio</t>
  </si>
  <si>
    <t>Dupla (Medico + Profesional no médico)</t>
  </si>
  <si>
    <t>Profesional No Médico</t>
  </si>
  <si>
    <t>INGRESO INTEGRAL</t>
  </si>
  <si>
    <t>RIESGO LEVE (G1)</t>
  </si>
  <si>
    <t>RIESGO MODERADO (G2)</t>
  </si>
  <si>
    <t>RIESGO ALTO (G3)</t>
  </si>
  <si>
    <t>PLAN DE CUIDADO ELABORADO</t>
  </si>
  <si>
    <t>GESTIÓN DE CASOS</t>
  </si>
  <si>
    <t>INGRESO RIESGO ALTO (G3)</t>
  </si>
  <si>
    <t>INGRESO RIESGO MODERADO (G2)</t>
  </si>
  <si>
    <t>EGRESO RIESGO ALTO (G3)</t>
  </si>
  <si>
    <t>EGRESO RIESGO MODERADO (G2)</t>
  </si>
  <si>
    <t>SECCIÓN V: POBLACIÓN USUARIA PRAIS</t>
  </si>
  <si>
    <t>SECCIÓN V.1: POBLACIÓN USUARIA SEGÚN CALIDAD DE ACREDITACIÓN</t>
  </si>
  <si>
    <t>CALIDAD DE LA ACREDITACIÓN (Acumulado)</t>
  </si>
  <si>
    <t>Art. 7° Ley 19.980</t>
  </si>
  <si>
    <t>Norma Complementaria (N°88)</t>
  </si>
  <si>
    <t xml:space="preserve">Sin ningún tipo de información </t>
  </si>
  <si>
    <t>Ley 19.123, ley 19.980, ley 20.405 (DD Y EP)</t>
  </si>
  <si>
    <t>Ley 19.992, ley 20.405 (Prisión política y tortura)</t>
  </si>
  <si>
    <t>Ley 19.965</t>
  </si>
  <si>
    <t>Trabajador DDHH</t>
  </si>
  <si>
    <t>Ingresado antes 30/08/2003</t>
  </si>
  <si>
    <t>Ex prisión política</t>
  </si>
  <si>
    <t>Exilio</t>
  </si>
  <si>
    <t>Relegación</t>
  </si>
  <si>
    <t>Clandestinidad</t>
  </si>
  <si>
    <t>Exoneración Política</t>
  </si>
  <si>
    <t>Ex preso político</t>
  </si>
  <si>
    <t>ÍNDICE</t>
  </si>
  <si>
    <t>AFECTADO DIRECTO</t>
  </si>
  <si>
    <t>BENEFICIARIO</t>
  </si>
  <si>
    <t xml:space="preserve">SIN REGISTRO DE CALIDAD DE LA ACREDITACIÓN </t>
  </si>
  <si>
    <t xml:space="preserve">SIN NINGÚN TIPO DE INFORMACIÓN </t>
  </si>
  <si>
    <t>SECCIÓN V.2: POBLACIÓN USUARIA TOTAL (UNIVERSO)</t>
  </si>
  <si>
    <t>UNIVERSO</t>
  </si>
  <si>
    <t>POBLACIÓN USUARIA AL MES DE REPORTE (Acumulado)</t>
  </si>
  <si>
    <t>SECCIÓN W: ACREDITACIÓN PRAIS</t>
  </si>
  <si>
    <t>SECCIÓN W.1: ATENCIÓN PARA ACREDITACIÓN PRAIS</t>
  </si>
  <si>
    <t>USUARIOS  ACREDITADOS POR PROFESIONAL/ES QUE ATIENDE/N
(Individual o en Dupla)</t>
  </si>
  <si>
    <t>ASISTENTE SOCIAL, Y PSICÓLOGO/A</t>
  </si>
  <si>
    <t>SECCIÓN W.2: ACREDITACIÓN PRAIS SEGÚN LEY, NORMATIVA Y CALIDAD DE ACREDITACIÓN</t>
  </si>
  <si>
    <t>CALIDAD DE LA ACREDITACIÓN DEL MES QUE REPORTA</t>
  </si>
  <si>
    <t>REM - A33. CUIDADOS PALIATIVOS NIVEL APS Y ESPECIALIDADES</t>
  </si>
  <si>
    <t xml:space="preserve">SECCIÓN A:  NIVEL PRIMARIO </t>
  </si>
  <si>
    <t>SECCIÓN A1:  INGRESOS POR DIAGNÓSTICO Y EGRESO POR CAUSALES</t>
  </si>
  <si>
    <t xml:space="preserve">INGRESO Y EGRESO SEGÚN DIAGNÓSTICO </t>
  </si>
  <si>
    <t>INGRESOS POR DIAGNÓSTICO CON PLAN DE TRATAMIENTO</t>
  </si>
  <si>
    <t>Tumores malignos</t>
  </si>
  <si>
    <t>Otros cáncer (incluye hematológicos)</t>
  </si>
  <si>
    <t>Infección causada por VIH</t>
  </si>
  <si>
    <t>Otras enfermedades infecciosas</t>
  </si>
  <si>
    <t>Trastornos mentales orgánicos</t>
  </si>
  <si>
    <t>Enfermedades extrapiramidales y/o del movimiento</t>
  </si>
  <si>
    <t>Desmielinizantes del SNC</t>
  </si>
  <si>
    <t>Neurodegenerativas</t>
  </si>
  <si>
    <t>Parálisis cerebral severa</t>
  </si>
  <si>
    <t>Cardiopatías congénitas o adquiridas</t>
  </si>
  <si>
    <t>Insuficiencia cardíaca</t>
  </si>
  <si>
    <t>Enfermedades sistema nervioso vascular o traumático (ACV-TEC)</t>
  </si>
  <si>
    <t>Otras pulmonares (restrictivas, vasculares)</t>
  </si>
  <si>
    <t>Insuficiencia hepática</t>
  </si>
  <si>
    <t>Enfermedad renal crónica</t>
  </si>
  <si>
    <t>Malformaciones congénitas, deformidades y anomalías cromosómicas</t>
  </si>
  <si>
    <t>Enfermedades autoinmunes e inmunodeficiencias severas</t>
  </si>
  <si>
    <t>Enfermedades gastrointestinales</t>
  </si>
  <si>
    <t>Prematurez</t>
  </si>
  <si>
    <t>Enfermedades endocrinas, nutricionales y metabólicas</t>
  </si>
  <si>
    <t>Alteraciones del tejido conjuntivo o musculoesquelético severos</t>
  </si>
  <si>
    <t>Fallecimiento menor a 6 meses desde ingreso</t>
  </si>
  <si>
    <t>Fallecimiento más de 6 meses y menos de un año del ingreso</t>
  </si>
  <si>
    <t>Fallecimiento posterior a 12 meses del ingreso</t>
  </si>
  <si>
    <t>Otra causal</t>
  </si>
  <si>
    <t xml:space="preserve">SECCIÓN A.2:  ACTIVIDADES NIVEL PRIMARIO </t>
  </si>
  <si>
    <t>ATENCIONES POR PROFESIONAL O TECNICO</t>
  </si>
  <si>
    <t>Kinesiólogo/a</t>
  </si>
  <si>
    <t>Quimico Farmacéutico</t>
  </si>
  <si>
    <t>Fonoaudiólogo/a</t>
  </si>
  <si>
    <t>Terapeúta Ocupacional</t>
  </si>
  <si>
    <t>Visita Domiciliaria Integral (Elaboración o Evaluación Plan)</t>
  </si>
  <si>
    <t>Visita Domiciliaria Tratamiento/Rehabilitación/Seguimiento</t>
  </si>
  <si>
    <t>Procedimientos de Enfermería</t>
  </si>
  <si>
    <t>Control Ambulatorio</t>
  </si>
  <si>
    <t>Consulta Telefónica</t>
  </si>
  <si>
    <t>Atención Ambulatoria a Familiares</t>
  </si>
  <si>
    <t>Servicios Farmacéuticos</t>
  </si>
  <si>
    <t>Apoyo Psicológico al Usuario</t>
  </si>
  <si>
    <t>Apoyo Social al Usuario</t>
  </si>
  <si>
    <t>Apoyo Psicológico a Familia o Cuidadores</t>
  </si>
  <si>
    <t>Educación</t>
  </si>
  <si>
    <t>Apoyo en la Gestión de Manifestación de Voluntades Anticipadas</t>
  </si>
  <si>
    <t xml:space="preserve">SECCIÓN B:  NIVEL ESPECIALIDAD  </t>
  </si>
  <si>
    <t>SECCIÓN B1:  INGRESOS POR DIAGNÓSTICO Y EGRESO POR CAUSALES</t>
  </si>
  <si>
    <t>Otras causal</t>
  </si>
  <si>
    <t xml:space="preserve">SECCIÓN B.2:  ACTIVIDADES NIVEL ESPECIALIDAD  </t>
  </si>
  <si>
    <t xml:space="preserve">Médico/a del Programa </t>
  </si>
  <si>
    <t>QF</t>
  </si>
  <si>
    <t>Consulta Nueva</t>
  </si>
  <si>
    <t>Consulta Control</t>
  </si>
  <si>
    <t>Visita Domiciliaria</t>
  </si>
  <si>
    <t>Interconsulta en Sala</t>
  </si>
  <si>
    <t>Atención Farmacéutica</t>
  </si>
  <si>
    <t>Procedimientos</t>
  </si>
  <si>
    <t>Contacto telefónico</t>
  </si>
  <si>
    <t xml:space="preserve">Consulta  Salud Mental Usuario </t>
  </si>
  <si>
    <t xml:space="preserve">Consulta Salud mental al Cuidador o Familiar </t>
  </si>
  <si>
    <t>SECCION C: CAPACITACIONES DE EQUIPOS (Intra y entre Equipos)</t>
  </si>
  <si>
    <t>Atención Primaria de Salud</t>
  </si>
  <si>
    <t>Destino Hospitalario</t>
  </si>
  <si>
    <t xml:space="preserve">Nº Sesiones </t>
  </si>
  <si>
    <t xml:space="preserve">Nº Participantes </t>
  </si>
  <si>
    <t>Modalidad Remota</t>
  </si>
  <si>
    <t>Modalidad Presencial</t>
  </si>
  <si>
    <t>Desde Especialidad</t>
  </si>
  <si>
    <t>Desde APS (atención primaria de salud)</t>
  </si>
  <si>
    <t>SECCION D: TELECOMITES</t>
  </si>
  <si>
    <t>Entre Especialistas</t>
  </si>
  <si>
    <t>Con la RED</t>
  </si>
  <si>
    <t>SECCIÓN E:  REQUERIMIENTO DERIVACION Y/O ATENCION DE URGENCIA</t>
  </si>
  <si>
    <t>DERIVACIONES</t>
  </si>
  <si>
    <t>Nivel Hospitalario</t>
  </si>
  <si>
    <t>Urgencia Hospitalaria</t>
  </si>
  <si>
    <t>Domicilio</t>
  </si>
  <si>
    <t>SAPU-SAR</t>
  </si>
  <si>
    <t>Ambulatorio</t>
  </si>
  <si>
    <t>Atención Cerrada</t>
  </si>
  <si>
    <t>SUH</t>
  </si>
  <si>
    <t xml:space="preserve">Derivación desde Especialidad </t>
  </si>
  <si>
    <t xml:space="preserve">Derivación desde APS (atención primaria de salud) </t>
  </si>
  <si>
    <t xml:space="preserve">Derivación desde Hospitalización </t>
  </si>
  <si>
    <t xml:space="preserve">Derivación desde Urgencia </t>
  </si>
  <si>
    <t xml:space="preserve">UN PROFESIONAL Y UN TÉCNICO EN ENFERMERÍA </t>
  </si>
  <si>
    <t xml:space="preserve">A PERSONAS CON DEPENDENCIA SEVERA EN PROGRAMA </t>
  </si>
  <si>
    <t>FAMILIA CON PERSONA CON DEMENCIA</t>
  </si>
  <si>
    <t>FAMILIA CON INTEGRANTE DEPENDIENTE SEVERO EN PROGRAMA CON ENFERMEDAD TERMINAL</t>
  </si>
  <si>
    <t xml:space="preserve">UN PROFESIONAL Y 
UN TÉCNICO EN ENFERMERÍA </t>
  </si>
  <si>
    <t>ATENCION FARMACEUTICA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</si>
</sst>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0_)"/>
    <numFmt numFmtId="165" formatCode="_-* #,##0_-;\-* #,##0_-;_-* &quot;-&quot;_-;_-@_-"/>
    <numFmt numFmtId="166" formatCode="#,##0_ ;\-#,##0\ "/>
    <numFmt numFmtId="167" formatCode="_-* #,##0.00_-;\-* #,##0.00_-;_-* &quot;-&quot;??_-;_-@_-"/>
    <numFmt numFmtId="168" formatCode="_-* #,##0_-;\-* #,##0_-;_-* &quot;-&quot;??_-;_-@_-"/>
  </numFmts>
  <fonts count="100" x14ac:knownFonts="1">
    <font>
      <sz val="11"/>
      <color theme="1"/>
      <name val="Calibri"/>
      <family val="2"/>
      <scheme val="minor"/>
    </font>
    <font>
      <b/>
      <sz val="11"/>
      <color theme="0"/>
      <name val="Calibri"/>
      <family val="2"/>
      <scheme val="minor"/>
    </font>
    <font>
      <sz val="11"/>
      <color rgb="FFFF0000"/>
      <name val="Calibri"/>
      <family val="2"/>
      <scheme val="minor"/>
    </font>
    <font>
      <b/>
      <sz val="8"/>
      <color theme="1"/>
      <name val="Verdana"/>
      <family val="2"/>
    </font>
    <font>
      <sz val="11"/>
      <color theme="1"/>
      <name val="Verdana"/>
      <family val="2"/>
    </font>
    <font>
      <b/>
      <sz val="12"/>
      <color theme="1"/>
      <name val="Verdana"/>
      <family val="2"/>
    </font>
    <font>
      <b/>
      <sz val="11"/>
      <color theme="1"/>
      <name val="Verdana"/>
      <family val="2"/>
    </font>
    <font>
      <sz val="8"/>
      <color theme="1"/>
      <name val="Verdana"/>
      <family val="2"/>
    </font>
    <font>
      <sz val="8"/>
      <name val="Verdana"/>
      <family val="2"/>
    </font>
    <font>
      <sz val="8"/>
      <name val="Arial"/>
      <family val="2"/>
    </font>
    <font>
      <b/>
      <sz val="10"/>
      <color theme="1"/>
      <name val="Verdana"/>
      <family val="2"/>
    </font>
    <font>
      <sz val="10"/>
      <color theme="1"/>
      <name val="Verdana"/>
      <family val="2"/>
    </font>
    <font>
      <sz val="9"/>
      <color indexed="81"/>
      <name val="Tahoma"/>
      <family val="2"/>
    </font>
    <font>
      <b/>
      <sz val="9"/>
      <color indexed="81"/>
      <name val="Tahoma"/>
      <family val="2"/>
    </font>
    <font>
      <b/>
      <sz val="8"/>
      <name val="Verdana"/>
      <family val="2"/>
    </font>
    <font>
      <b/>
      <sz val="12"/>
      <name val="Verdana"/>
      <family val="2"/>
    </font>
    <font>
      <b/>
      <sz val="11"/>
      <name val="Verdana"/>
      <family val="2"/>
    </font>
    <font>
      <sz val="11"/>
      <name val="Verdana"/>
      <family val="2"/>
    </font>
    <font>
      <sz val="8"/>
      <color rgb="FFFF0000"/>
      <name val="Verdana"/>
      <family val="2"/>
    </font>
    <font>
      <sz val="11"/>
      <name val="Calibri"/>
      <family val="2"/>
      <scheme val="minor"/>
    </font>
    <font>
      <sz val="8"/>
      <name val="Calibri"/>
      <family val="2"/>
      <scheme val="minor"/>
    </font>
    <font>
      <sz val="12"/>
      <name val="Calibri"/>
      <family val="2"/>
      <scheme val="minor"/>
    </font>
    <font>
      <sz val="11"/>
      <name val="Arial"/>
      <family val="2"/>
    </font>
    <font>
      <sz val="9"/>
      <name val="Arial"/>
      <family val="2"/>
    </font>
    <font>
      <sz val="9"/>
      <name val="Verdana"/>
      <family val="2"/>
    </font>
    <font>
      <sz val="8"/>
      <color theme="1" tint="4.9989318521683403E-2"/>
      <name val="Verdana"/>
      <family val="2"/>
    </font>
    <font>
      <b/>
      <sz val="10"/>
      <name val="Verdana"/>
      <family val="2"/>
    </font>
    <font>
      <sz val="10"/>
      <name val="Verdana"/>
      <family val="2"/>
    </font>
    <font>
      <sz val="8"/>
      <color indexed="10"/>
      <name val="Verdana"/>
      <family val="2"/>
    </font>
    <font>
      <b/>
      <sz val="9"/>
      <name val="Verdana"/>
      <family val="2"/>
    </font>
    <font>
      <sz val="10"/>
      <name val="Times New Roman"/>
      <family val="1"/>
    </font>
    <font>
      <b/>
      <sz val="10"/>
      <color theme="1" tint="4.9989318521683403E-2"/>
      <name val="Verdana"/>
      <family val="2"/>
    </font>
    <font>
      <b/>
      <sz val="11"/>
      <color theme="1" tint="4.9989318521683403E-2"/>
      <name val="Verdana"/>
      <family val="2"/>
    </font>
    <font>
      <sz val="10"/>
      <color rgb="FFFF0000"/>
      <name val="Times New Roman"/>
      <family val="1"/>
    </font>
    <font>
      <sz val="10"/>
      <color rgb="FFFF0000"/>
      <name val="Verdana"/>
      <family val="2"/>
    </font>
    <font>
      <sz val="9"/>
      <color theme="1"/>
      <name val="Verdana"/>
      <family val="2"/>
    </font>
    <font>
      <b/>
      <sz val="10"/>
      <color rgb="FFFF0000"/>
      <name val="Verdana"/>
      <family val="2"/>
    </font>
    <font>
      <sz val="9"/>
      <color rgb="FFFF0000"/>
      <name val="Verdana"/>
      <family val="2"/>
    </font>
    <font>
      <b/>
      <sz val="11"/>
      <name val="Calibri"/>
      <family val="2"/>
      <scheme val="minor"/>
    </font>
    <font>
      <sz val="10"/>
      <name val="Arial"/>
      <family val="2"/>
    </font>
    <font>
      <b/>
      <sz val="11"/>
      <color rgb="FFFF0000"/>
      <name val="Verdana"/>
      <family val="2"/>
    </font>
    <font>
      <sz val="11"/>
      <color rgb="FFFF0000"/>
      <name val="Calibri"/>
      <family val="2"/>
    </font>
    <font>
      <sz val="11"/>
      <color rgb="FFFF0000"/>
      <name val="Arial"/>
      <family val="2"/>
    </font>
    <font>
      <sz val="11"/>
      <color indexed="8"/>
      <name val="Calibri"/>
      <family val="2"/>
    </font>
    <font>
      <u/>
      <sz val="9"/>
      <color indexed="81"/>
      <name val="Tahoma"/>
      <family val="2"/>
    </font>
    <font>
      <sz val="11"/>
      <color theme="1"/>
      <name val="Calibri"/>
      <family val="2"/>
      <scheme val="minor"/>
    </font>
    <font>
      <sz val="12"/>
      <name val="Verdana"/>
      <family val="2"/>
    </font>
    <font>
      <b/>
      <sz val="8"/>
      <color rgb="FFFF0000"/>
      <name val="Verdana"/>
      <family val="2"/>
    </font>
    <font>
      <sz val="11"/>
      <color rgb="FFFF0000"/>
      <name val="Verdana"/>
      <family val="2"/>
    </font>
    <font>
      <sz val="7"/>
      <name val="Verdana"/>
      <family val="2"/>
    </font>
    <font>
      <b/>
      <u/>
      <sz val="9"/>
      <color indexed="81"/>
      <name val="Tahoma"/>
      <family val="2"/>
    </font>
    <font>
      <sz val="11"/>
      <color indexed="8"/>
      <name val="Verdana"/>
      <family val="2"/>
    </font>
    <font>
      <sz val="11"/>
      <color theme="1" tint="4.9989318521683403E-2"/>
      <name val="Calibri"/>
      <family val="2"/>
      <scheme val="minor"/>
    </font>
    <font>
      <sz val="8"/>
      <color indexed="8"/>
      <name val="Verdana"/>
      <family val="2"/>
    </font>
    <font>
      <b/>
      <sz val="10"/>
      <name val="Arial"/>
      <family val="2"/>
    </font>
    <font>
      <i/>
      <sz val="9"/>
      <color indexed="81"/>
      <name val="Tahoma"/>
      <family val="2"/>
    </font>
    <font>
      <b/>
      <sz val="7"/>
      <name val="Verdana"/>
      <family val="2"/>
    </font>
    <font>
      <sz val="10"/>
      <color rgb="FFFF0000"/>
      <name val="Arial"/>
      <family val="2"/>
    </font>
    <font>
      <sz val="10"/>
      <color theme="1"/>
      <name val="Calibri"/>
      <family val="2"/>
      <scheme val="minor"/>
    </font>
    <font>
      <b/>
      <sz val="10"/>
      <name val="Calibri"/>
      <family val="2"/>
      <scheme val="minor"/>
    </font>
    <font>
      <sz val="10"/>
      <name val="Calibri"/>
      <family val="2"/>
      <scheme val="minor"/>
    </font>
    <font>
      <sz val="16"/>
      <name val="Verdana"/>
      <family val="2"/>
    </font>
    <font>
      <b/>
      <sz val="11"/>
      <color theme="1"/>
      <name val="Calibri"/>
      <family val="2"/>
      <scheme val="minor"/>
    </font>
    <font>
      <sz val="9"/>
      <color indexed="10"/>
      <name val="Verdana"/>
      <family val="2"/>
    </font>
    <font>
      <sz val="8"/>
      <color theme="1"/>
      <name val="Calibri"/>
      <family val="2"/>
      <scheme val="minor"/>
    </font>
    <font>
      <b/>
      <sz val="12"/>
      <color rgb="FFFF0000"/>
      <name val="Verdana"/>
      <family val="2"/>
    </font>
    <font>
      <b/>
      <sz val="10"/>
      <color indexed="81"/>
      <name val="Tahoma"/>
      <family val="2"/>
    </font>
    <font>
      <b/>
      <sz val="9"/>
      <color indexed="10"/>
      <name val="Tahoma"/>
      <family val="2"/>
    </font>
    <font>
      <sz val="9"/>
      <color indexed="10"/>
      <name val="Tahoma"/>
      <family val="2"/>
    </font>
    <font>
      <b/>
      <sz val="9"/>
      <color indexed="8"/>
      <name val="Tahoma"/>
      <family val="2"/>
    </font>
    <font>
      <b/>
      <sz val="8"/>
      <color theme="1"/>
      <name val="Arial"/>
      <family val="2"/>
    </font>
    <font>
      <sz val="8"/>
      <color theme="1"/>
      <name val="Arial"/>
      <family val="2"/>
    </font>
    <font>
      <sz val="12"/>
      <color theme="1"/>
      <name val="Calibri"/>
      <family val="2"/>
      <scheme val="minor"/>
    </font>
    <font>
      <sz val="9"/>
      <color theme="1"/>
      <name val="Arial"/>
      <family val="2"/>
    </font>
    <font>
      <sz val="11"/>
      <color theme="1"/>
      <name val="Arial"/>
      <family val="2"/>
    </font>
    <font>
      <sz val="10"/>
      <color theme="1"/>
      <name val="Arial"/>
      <family val="2"/>
    </font>
    <font>
      <b/>
      <sz val="8"/>
      <color theme="1"/>
      <name val="Calibri"/>
      <family val="2"/>
      <scheme val="minor"/>
    </font>
    <font>
      <b/>
      <i/>
      <sz val="11"/>
      <name val="Verdana"/>
      <family val="2"/>
    </font>
    <font>
      <strike/>
      <sz val="8"/>
      <name val="Verdana"/>
      <family val="2"/>
    </font>
    <font>
      <b/>
      <sz val="8"/>
      <color indexed="10"/>
      <name val="Verdana"/>
      <family val="2"/>
    </font>
    <font>
      <sz val="8"/>
      <color rgb="FF000000"/>
      <name val="Verdana"/>
      <family val="2"/>
    </font>
    <font>
      <b/>
      <sz val="8"/>
      <color indexed="8"/>
      <name val="Verdana"/>
      <family val="2"/>
    </font>
    <font>
      <b/>
      <sz val="11"/>
      <color indexed="8"/>
      <name val="Verdana"/>
      <family val="2"/>
    </font>
    <font>
      <b/>
      <i/>
      <sz val="9"/>
      <color indexed="81"/>
      <name val="Tahoma"/>
      <family val="2"/>
    </font>
    <font>
      <b/>
      <sz val="20"/>
      <name val="Verdana"/>
      <family val="2"/>
    </font>
    <font>
      <sz val="9"/>
      <color theme="1"/>
      <name val="Tahoma"/>
      <family val="2"/>
    </font>
    <font>
      <b/>
      <sz val="9"/>
      <color theme="1"/>
      <name val="Tahoma"/>
      <family val="2"/>
    </font>
    <font>
      <sz val="8"/>
      <color indexed="8"/>
      <name val="Calibri"/>
      <family val="2"/>
    </font>
    <font>
      <sz val="12"/>
      <color rgb="FFFF0000"/>
      <name val="Verdana"/>
      <family val="2"/>
    </font>
    <font>
      <sz val="8"/>
      <name val="Calibri"/>
      <family val="2"/>
    </font>
    <font>
      <b/>
      <sz val="11"/>
      <color theme="4"/>
      <name val="Verdana"/>
      <family val="2"/>
    </font>
    <font>
      <b/>
      <sz val="16"/>
      <name val="Verdana"/>
      <family val="2"/>
    </font>
    <font>
      <b/>
      <sz val="16"/>
      <color indexed="10"/>
      <name val="Verdana"/>
      <family val="2"/>
    </font>
    <font>
      <b/>
      <i/>
      <u/>
      <sz val="11"/>
      <color indexed="81"/>
      <name val="Tahoma"/>
      <family val="2"/>
    </font>
    <font>
      <sz val="9"/>
      <name val="Calibri"/>
      <family val="2"/>
      <scheme val="minor"/>
    </font>
    <font>
      <sz val="11"/>
      <name val="Calibri"/>
      <family val="2"/>
    </font>
    <font>
      <b/>
      <u/>
      <sz val="11"/>
      <name val="Verdana"/>
      <family val="2"/>
    </font>
    <font>
      <sz val="9"/>
      <color rgb="FF000000"/>
      <name val="Tahoma"/>
      <family val="2"/>
    </font>
    <font>
      <b/>
      <sz val="9"/>
      <color rgb="FF000000"/>
      <name val="Tahoma"/>
      <family val="2"/>
    </font>
    <font>
      <sz val="11"/>
      <color theme="1"/>
      <name val="Calibri"/>
      <family val="2"/>
    </font>
  </fonts>
  <fills count="41">
    <fill>
      <patternFill patternType="none"/>
    </fill>
    <fill>
      <patternFill patternType="gray125"/>
    </fill>
    <fill>
      <patternFill patternType="solid">
        <fgColor rgb="FFA5A5A5"/>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7"/>
        <bgColor indexed="64"/>
      </patternFill>
    </fill>
    <fill>
      <patternFill patternType="solid">
        <fgColor theme="7" tint="0.79998168889431442"/>
        <bgColor indexed="64"/>
      </patternFill>
    </fill>
    <fill>
      <patternFill patternType="solid">
        <fgColor rgb="FFFFFF00"/>
        <bgColor rgb="FFFFFFFF"/>
      </patternFill>
    </fill>
    <fill>
      <patternFill patternType="solid">
        <fgColor rgb="FFFFFF00"/>
        <bgColor rgb="FFFFFFCC"/>
      </patternFill>
    </fill>
    <fill>
      <patternFill patternType="solid">
        <fgColor rgb="FFFFFF00"/>
        <bgColor rgb="FF999999"/>
      </patternFill>
    </fill>
    <fill>
      <patternFill patternType="solid">
        <fgColor theme="0" tint="-0.24994659260841701"/>
        <bgColor indexed="64"/>
      </patternFill>
    </fill>
    <fill>
      <patternFill patternType="solid">
        <fgColor rgb="FFCCFFCC"/>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indexed="26"/>
      </patternFill>
    </fill>
    <fill>
      <patternFill patternType="solid">
        <fgColor rgb="FFFF00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bgColor rgb="FF000000"/>
      </patternFill>
    </fill>
    <fill>
      <patternFill patternType="solid">
        <fgColor theme="2" tint="-9.9978637043366805E-2"/>
        <bgColor indexed="64"/>
      </patternFill>
    </fill>
    <fill>
      <patternFill patternType="solid">
        <fgColor indexed="47"/>
        <bgColor indexed="64"/>
      </patternFill>
    </fill>
    <fill>
      <patternFill patternType="solid">
        <fgColor indexed="26"/>
        <bgColor indexed="22"/>
      </patternFill>
    </fill>
    <fill>
      <patternFill patternType="solid">
        <fgColor theme="0" tint="-4.9989318521683403E-2"/>
        <bgColor indexed="64"/>
      </patternFill>
    </fill>
    <fill>
      <patternFill patternType="solid">
        <fgColor rgb="FFC0C0C0"/>
        <bgColor indexed="64"/>
      </patternFill>
    </fill>
    <fill>
      <patternFill patternType="solid">
        <fgColor rgb="FFFFFFFF"/>
        <bgColor rgb="FFFFFFFF"/>
      </patternFill>
    </fill>
    <fill>
      <patternFill patternType="solid">
        <fgColor rgb="FFFFFFFF"/>
        <bgColor rgb="FF000000"/>
      </patternFill>
    </fill>
    <fill>
      <patternFill patternType="solid">
        <fgColor theme="0" tint="-0.249977111117893"/>
        <bgColor rgb="FF999999"/>
      </patternFill>
    </fill>
    <fill>
      <patternFill patternType="solid">
        <fgColor rgb="FFFFFFCC"/>
        <bgColor rgb="FFFFFFCC"/>
      </patternFill>
    </fill>
    <fill>
      <patternFill patternType="solid">
        <fgColor theme="9" tint="0.39994506668294322"/>
        <bgColor indexed="64"/>
      </patternFill>
    </fill>
    <fill>
      <patternFill patternType="solid">
        <fgColor theme="0"/>
        <bgColor rgb="FFFFFFCC"/>
      </patternFill>
    </fill>
    <fill>
      <patternFill patternType="solid">
        <fgColor rgb="FFD8D8D8"/>
        <bgColor rgb="FFD8D8D8"/>
      </patternFill>
    </fill>
    <fill>
      <patternFill patternType="solid">
        <fgColor theme="0"/>
        <bgColor theme="0"/>
      </patternFill>
    </fill>
  </fills>
  <borders count="1443">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style="thin">
        <color indexed="64"/>
      </right>
      <top/>
      <bottom/>
      <diagonal/>
    </border>
    <border>
      <left style="thin">
        <color indexed="64"/>
      </left>
      <right/>
      <top/>
      <bottom/>
      <diagonal/>
    </border>
    <border>
      <left/>
      <right style="double">
        <color indexed="64"/>
      </right>
      <top style="thin">
        <color auto="1"/>
      </top>
      <bottom/>
      <diagonal/>
    </border>
    <border>
      <left style="thin">
        <color indexed="64"/>
      </left>
      <right style="thin">
        <color indexed="64"/>
      </right>
      <top/>
      <bottom/>
      <diagonal/>
    </border>
    <border>
      <left style="thin">
        <color indexed="64"/>
      </left>
      <right style="hair">
        <color indexed="64"/>
      </right>
      <top/>
      <bottom style="hair">
        <color indexed="64"/>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style="thin">
        <color auto="1"/>
      </right>
      <top/>
      <bottom style="hair">
        <color auto="1"/>
      </bottom>
      <diagonal/>
    </border>
    <border>
      <left style="thin">
        <color auto="1"/>
      </left>
      <right/>
      <top/>
      <bottom style="hair">
        <color auto="1"/>
      </bottom>
      <diagonal/>
    </border>
    <border>
      <left style="hair">
        <color auto="1"/>
      </left>
      <right style="double">
        <color auto="1"/>
      </right>
      <top/>
      <bottom style="hair">
        <color auto="1"/>
      </bottom>
      <diagonal/>
    </border>
    <border>
      <left style="thin">
        <color indexed="64"/>
      </left>
      <right style="hair">
        <color indexed="64"/>
      </right>
      <top/>
      <bottom/>
      <diagonal/>
    </border>
    <border>
      <left style="hair">
        <color indexed="64"/>
      </left>
      <right style="hair">
        <color indexed="64"/>
      </right>
      <top/>
      <bottom/>
      <diagonal/>
    </border>
    <border>
      <left style="hair">
        <color auto="1"/>
      </left>
      <right style="double">
        <color auto="1"/>
      </right>
      <top/>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right style="double">
        <color auto="1"/>
      </right>
      <top/>
      <bottom style="hair">
        <color auto="1"/>
      </bottom>
      <diagonal/>
    </border>
    <border>
      <left/>
      <right style="hair">
        <color indexed="64"/>
      </right>
      <top/>
      <bottom/>
      <diagonal/>
    </border>
    <border>
      <left style="double">
        <color auto="1"/>
      </left>
      <right style="thin">
        <color auto="1"/>
      </right>
      <top/>
      <bottom/>
      <diagonal/>
    </border>
    <border>
      <left style="hair">
        <color auto="1"/>
      </left>
      <right/>
      <top/>
      <bottom style="hair">
        <color auto="1"/>
      </bottom>
      <diagonal/>
    </border>
    <border>
      <left/>
      <right/>
      <top/>
      <bottom style="hair">
        <color auto="1"/>
      </bottom>
      <diagonal/>
    </border>
    <border>
      <left/>
      <right/>
      <top style="hair">
        <color auto="1"/>
      </top>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style="thin">
        <color indexed="64"/>
      </left>
      <right style="double">
        <color indexed="64"/>
      </right>
      <top/>
      <bottom style="hair">
        <color indexed="64"/>
      </bottom>
      <diagonal/>
    </border>
    <border>
      <left style="double">
        <color auto="1"/>
      </left>
      <right style="hair">
        <color auto="1"/>
      </right>
      <top/>
      <bottom style="hair">
        <color auto="1"/>
      </bottom>
      <diagonal/>
    </border>
    <border>
      <left style="double">
        <color indexed="64"/>
      </left>
      <right style="hair">
        <color indexed="64"/>
      </right>
      <top/>
      <bottom/>
      <diagonal/>
    </border>
    <border>
      <left/>
      <right style="double">
        <color indexed="64"/>
      </right>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double">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double">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double">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double">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right style="double">
        <color rgb="FF000000"/>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right style="double">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style="thin">
        <color rgb="FF000000"/>
      </bottom>
      <diagonal/>
    </border>
    <border>
      <left style="hair">
        <color rgb="FF000000"/>
      </left>
      <right style="hair">
        <color rgb="FF000000"/>
      </right>
      <top/>
      <bottom style="thin">
        <color rgb="FF000000"/>
      </bottom>
      <diagonal/>
    </border>
    <border>
      <left/>
      <right style="double">
        <color rgb="FF000000"/>
      </right>
      <top/>
      <bottom style="thin">
        <color rgb="FF000000"/>
      </bottom>
      <diagonal/>
    </border>
    <border>
      <left style="double">
        <color indexed="64"/>
      </left>
      <right style="thin">
        <color indexed="64"/>
      </right>
      <top/>
      <bottom style="hair">
        <color indexed="64"/>
      </bottom>
      <diagonal/>
    </border>
    <border>
      <left style="double">
        <color auto="1"/>
      </left>
      <right style="thin">
        <color auto="1"/>
      </right>
      <top style="hair">
        <color auto="1"/>
      </top>
      <bottom/>
      <diagonal/>
    </border>
    <border>
      <left style="medium">
        <color indexed="64"/>
      </left>
      <right style="thin">
        <color auto="1"/>
      </right>
      <top/>
      <bottom/>
      <diagonal/>
    </border>
    <border>
      <left style="hair">
        <color indexed="64"/>
      </left>
      <right style="hair">
        <color indexed="64"/>
      </right>
      <top style="thin">
        <color indexed="64"/>
      </top>
      <bottom style="hair">
        <color indexed="64"/>
      </bottom>
      <diagonal/>
    </border>
    <border>
      <left style="hair">
        <color auto="1"/>
      </left>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9"/>
      </left>
      <right style="thin">
        <color indexed="9"/>
      </right>
      <top/>
      <bottom/>
      <diagonal/>
    </border>
    <border>
      <left style="thin">
        <color auto="1"/>
      </left>
      <right/>
      <top/>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diagonal/>
    </border>
    <border>
      <left style="thin">
        <color indexed="9"/>
      </left>
      <right style="thin">
        <color indexed="9"/>
      </right>
      <top style="thin">
        <color indexed="9"/>
      </top>
      <bottom/>
      <diagonal/>
    </border>
    <border>
      <left style="thin">
        <color indexed="64"/>
      </left>
      <right style="hair">
        <color indexed="64"/>
      </right>
      <top style="thin">
        <color indexed="64"/>
      </top>
      <bottom style="hair">
        <color indexed="64"/>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hair">
        <color auto="1"/>
      </left>
      <right style="double">
        <color auto="1"/>
      </right>
      <top/>
      <bottom style="double">
        <color auto="1"/>
      </bottom>
      <diagonal/>
    </border>
    <border>
      <left style="thin">
        <color indexed="64"/>
      </left>
      <right style="hair">
        <color indexed="64"/>
      </right>
      <top style="double">
        <color indexed="64"/>
      </top>
      <bottom style="hair">
        <color indexed="64"/>
      </bottom>
      <diagonal/>
    </border>
    <border>
      <left style="hair">
        <color auto="1"/>
      </left>
      <right style="hair">
        <color auto="1"/>
      </right>
      <top style="double">
        <color auto="1"/>
      </top>
      <bottom style="hair">
        <color auto="1"/>
      </bottom>
      <diagonal/>
    </border>
    <border>
      <left style="hair">
        <color indexed="64"/>
      </left>
      <right style="thin">
        <color indexed="64"/>
      </right>
      <top style="double">
        <color indexed="64"/>
      </top>
      <bottom style="hair">
        <color indexed="64"/>
      </bottom>
      <diagonal/>
    </border>
    <border>
      <left style="hair">
        <color auto="1"/>
      </left>
      <right style="double">
        <color auto="1"/>
      </right>
      <top style="double">
        <color auto="1"/>
      </top>
      <bottom style="hair">
        <color auto="1"/>
      </bottom>
      <diagonal/>
    </border>
    <border>
      <left style="thin">
        <color indexed="9"/>
      </left>
      <right/>
      <top/>
      <bottom/>
      <diagonal/>
    </border>
    <border>
      <left style="hair">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right/>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style="hair">
        <color indexed="64"/>
      </right>
      <top style="double">
        <color indexed="64"/>
      </top>
      <bottom style="thin">
        <color indexed="64"/>
      </bottom>
      <diagonal/>
    </border>
    <border>
      <left style="double">
        <color auto="1"/>
      </left>
      <right style="double">
        <color auto="1"/>
      </right>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double">
        <color indexed="64"/>
      </left>
      <right/>
      <top/>
      <bottom/>
      <diagonal/>
    </border>
    <border>
      <left style="thin">
        <color indexed="64"/>
      </left>
      <right style="hair">
        <color indexed="64"/>
      </right>
      <top style="thin">
        <color indexed="64"/>
      </top>
      <bottom style="hair">
        <color rgb="FF3F3F3F"/>
      </bottom>
      <diagonal/>
    </border>
    <border>
      <left style="hair">
        <color indexed="64"/>
      </left>
      <right style="thin">
        <color indexed="64"/>
      </right>
      <top style="thin">
        <color indexed="64"/>
      </top>
      <bottom style="hair">
        <color rgb="FF3F3F3F"/>
      </bottom>
      <diagonal/>
    </border>
    <border>
      <left/>
      <right style="hair">
        <color indexed="64"/>
      </right>
      <top style="thin">
        <color indexed="64"/>
      </top>
      <bottom style="hair">
        <color rgb="FF3F3F3F"/>
      </bottom>
      <diagonal/>
    </border>
    <border>
      <left style="thin">
        <color indexed="64"/>
      </left>
      <right style="hair">
        <color indexed="64"/>
      </right>
      <top/>
      <bottom style="hair">
        <color rgb="FF3F3F3F"/>
      </bottom>
      <diagonal/>
    </border>
    <border>
      <left style="hair">
        <color indexed="64"/>
      </left>
      <right style="thin">
        <color indexed="64"/>
      </right>
      <top/>
      <bottom style="hair">
        <color rgb="FF3F3F3F"/>
      </bottom>
      <diagonal/>
    </border>
    <border>
      <left/>
      <right style="hair">
        <color indexed="64"/>
      </right>
      <top/>
      <bottom style="hair">
        <color rgb="FF3F3F3F"/>
      </bottom>
      <diagonal/>
    </border>
    <border>
      <left/>
      <right style="hair">
        <color indexed="64"/>
      </right>
      <top style="hair">
        <color indexed="64"/>
      </top>
      <bottom style="hair">
        <color rgb="FF3F3F3F"/>
      </bottom>
      <diagonal/>
    </border>
    <border>
      <left/>
      <right style="thin">
        <color indexed="64"/>
      </right>
      <top style="hair">
        <color indexed="64"/>
      </top>
      <bottom style="hair">
        <color rgb="FF3F3F3F"/>
      </bottom>
      <diagonal/>
    </border>
    <border>
      <left/>
      <right style="hair">
        <color rgb="FF3F3F3F"/>
      </right>
      <top/>
      <bottom style="hair">
        <color rgb="FF3F3F3F"/>
      </bottom>
      <diagonal/>
    </border>
    <border>
      <left style="hair">
        <color rgb="FF3F3F3F"/>
      </left>
      <right style="thin">
        <color rgb="FF3F3F3F"/>
      </right>
      <top/>
      <bottom style="hair">
        <color rgb="FF3F3F3F"/>
      </bottom>
      <diagonal/>
    </border>
    <border>
      <left style="hair">
        <color rgb="FF3F3F3F"/>
      </left>
      <right style="thin">
        <color indexed="64"/>
      </right>
      <top style="hair">
        <color indexed="64"/>
      </top>
      <bottom style="hair">
        <color indexed="64"/>
      </bottom>
      <diagonal/>
    </border>
    <border>
      <left style="hair">
        <color indexed="64"/>
      </left>
      <right style="thin">
        <color indexed="64"/>
      </right>
      <top style="hair">
        <color rgb="FF3F3F3F"/>
      </top>
      <bottom style="hair">
        <color rgb="FF3F3F3F"/>
      </bottom>
      <diagonal/>
    </border>
    <border>
      <left style="thin">
        <color indexed="22"/>
      </left>
      <right style="thin">
        <color indexed="22"/>
      </right>
      <top style="thin">
        <color indexed="22"/>
      </top>
      <bottom style="thin">
        <color indexed="22"/>
      </bottom>
      <diagonal/>
    </border>
    <border>
      <left style="hair">
        <color auto="1"/>
      </left>
      <right/>
      <top/>
      <bottom style="double">
        <color auto="1"/>
      </bottom>
      <diagonal/>
    </border>
    <border>
      <left style="thin">
        <color auto="1"/>
      </left>
      <right/>
      <top/>
      <bottom style="double">
        <color auto="1"/>
      </bottom>
      <diagonal/>
    </border>
    <border>
      <left style="hair">
        <color auto="1"/>
      </left>
      <right/>
      <top style="double">
        <color auto="1"/>
      </top>
      <bottom style="hair">
        <color auto="1"/>
      </bottom>
      <diagonal/>
    </border>
    <border>
      <left style="thin">
        <color auto="1"/>
      </left>
      <right style="thin">
        <color auto="1"/>
      </right>
      <top/>
      <bottom/>
      <diagonal/>
    </border>
    <border>
      <left style="thin">
        <color auto="1"/>
      </left>
      <right style="hair">
        <color auto="1"/>
      </right>
      <top/>
      <bottom/>
      <diagonal/>
    </border>
    <border>
      <left style="hair">
        <color auto="1"/>
      </left>
      <right style="thin">
        <color auto="1"/>
      </right>
      <top/>
      <bottom/>
      <diagonal/>
    </border>
    <border>
      <left/>
      <right style="hair">
        <color indexed="9"/>
      </right>
      <top/>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right style="thin">
        <color auto="1"/>
      </right>
      <top style="hair">
        <color auto="1"/>
      </top>
      <bottom style="thin">
        <color auto="1"/>
      </bottom>
      <diagonal/>
    </border>
    <border>
      <left/>
      <right style="double">
        <color auto="1"/>
      </right>
      <top style="hair">
        <color auto="1"/>
      </top>
      <bottom style="thin">
        <color auto="1"/>
      </bottom>
      <diagonal/>
    </border>
    <border>
      <left/>
      <right style="hair">
        <color auto="1"/>
      </right>
      <top style="hair">
        <color auto="1"/>
      </top>
      <bottom style="thin">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thin">
        <color indexed="64"/>
      </left>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auto="1"/>
      </left>
      <right style="hair">
        <color auto="1"/>
      </right>
      <top style="hair">
        <color auto="1"/>
      </top>
      <bottom style="thin">
        <color auto="1"/>
      </bottom>
      <diagonal/>
    </border>
    <border>
      <left style="hair">
        <color auto="1"/>
      </left>
      <right style="thin">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auto="1"/>
      </left>
      <right/>
      <top style="hair">
        <color auto="1"/>
      </top>
      <bottom style="thin">
        <color auto="1"/>
      </bottom>
      <diagonal/>
    </border>
    <border>
      <left/>
      <right/>
      <top style="hair">
        <color indexed="64"/>
      </top>
      <bottom style="thin">
        <color indexed="64"/>
      </bottom>
      <diagonal/>
    </border>
    <border>
      <left style="thin">
        <color auto="1"/>
      </left>
      <right/>
      <top/>
      <bottom style="thin">
        <color auto="1"/>
      </bottom>
      <diagonal/>
    </border>
    <border>
      <left style="hair">
        <color indexed="64"/>
      </left>
      <right style="hair">
        <color indexed="64"/>
      </right>
      <top style="hair">
        <color indexed="64"/>
      </top>
      <bottom/>
      <diagonal/>
    </border>
    <border>
      <left/>
      <right style="double">
        <color indexed="64"/>
      </right>
      <top style="hair">
        <color auto="1"/>
      </top>
      <bottom/>
      <diagonal/>
    </border>
    <border>
      <left/>
      <right style="thin">
        <color auto="1"/>
      </right>
      <top style="hair">
        <color auto="1"/>
      </top>
      <bottom/>
      <diagonal/>
    </border>
    <border>
      <left style="thin">
        <color indexed="64"/>
      </left>
      <right/>
      <top style="hair">
        <color indexed="64"/>
      </top>
      <bottom/>
      <diagonal/>
    </border>
    <border>
      <left style="double">
        <color indexed="64"/>
      </left>
      <right style="double">
        <color indexed="64"/>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auto="1"/>
      </left>
      <right style="hair">
        <color auto="1"/>
      </right>
      <top style="hair">
        <color auto="1"/>
      </top>
      <bottom style="double">
        <color auto="1"/>
      </bottom>
      <diagonal/>
    </border>
    <border>
      <left style="hair">
        <color auto="1"/>
      </left>
      <right style="thin">
        <color auto="1"/>
      </right>
      <top style="double">
        <color auto="1"/>
      </top>
      <bottom style="thin">
        <color auto="1"/>
      </bottom>
      <diagonal/>
    </border>
    <border>
      <left style="hair">
        <color auto="1"/>
      </left>
      <right style="hair">
        <color auto="1"/>
      </right>
      <top style="double">
        <color auto="1"/>
      </top>
      <bottom style="double">
        <color auto="1"/>
      </bottom>
      <diagonal/>
    </border>
    <border>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thin">
        <color auto="1"/>
      </right>
      <top style="double">
        <color auto="1"/>
      </top>
      <bottom style="double">
        <color auto="1"/>
      </bottom>
      <diagonal/>
    </border>
    <border>
      <left style="thin">
        <color auto="1"/>
      </left>
      <right style="hair">
        <color auto="1"/>
      </right>
      <top style="double">
        <color auto="1"/>
      </top>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double">
        <color indexed="64"/>
      </right>
      <top style="double">
        <color auto="1"/>
      </top>
      <bottom style="hair">
        <color auto="1"/>
      </bottom>
      <diagonal/>
    </border>
    <border>
      <left style="thin">
        <color auto="1"/>
      </left>
      <right style="double">
        <color auto="1"/>
      </right>
      <top/>
      <bottom/>
      <diagonal/>
    </border>
    <border>
      <left style="thin">
        <color indexed="64"/>
      </left>
      <right style="double">
        <color indexed="64"/>
      </right>
      <top style="hair">
        <color indexed="64"/>
      </top>
      <bottom style="thin">
        <color indexed="64"/>
      </bottom>
      <diagonal/>
    </border>
    <border>
      <left style="thin">
        <color auto="1"/>
      </left>
      <right style="thin">
        <color indexed="22"/>
      </right>
      <top style="hair">
        <color auto="1"/>
      </top>
      <bottom/>
      <diagonal/>
    </border>
    <border>
      <left style="thin">
        <color indexed="22"/>
      </left>
      <right style="thin">
        <color auto="1"/>
      </right>
      <top style="hair">
        <color auto="1"/>
      </top>
      <bottom/>
      <diagonal/>
    </border>
    <border>
      <left style="thin">
        <color indexed="64"/>
      </left>
      <right style="double">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double">
        <color auto="1"/>
      </left>
      <right style="thin">
        <color auto="1"/>
      </right>
      <top style="hair">
        <color auto="1"/>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9"/>
      </right>
      <top/>
      <bottom/>
      <diagonal/>
    </border>
    <border>
      <left style="thin">
        <color indexed="22"/>
      </left>
      <right style="thin">
        <color indexed="22"/>
      </right>
      <top style="thin">
        <color indexed="22"/>
      </top>
      <bottom style="thin">
        <color indexed="22"/>
      </bottom>
      <diagonal/>
    </border>
    <border>
      <left style="thin">
        <color indexed="64"/>
      </left>
      <right/>
      <top style="double">
        <color indexed="64"/>
      </top>
      <bottom/>
      <diagonal/>
    </border>
    <border>
      <left/>
      <right style="thin">
        <color indexed="22"/>
      </right>
      <top/>
      <bottom style="hair">
        <color indexed="64"/>
      </bottom>
      <diagonal/>
    </border>
    <border>
      <left style="thin">
        <color indexed="64"/>
      </left>
      <right style="thin">
        <color indexed="64"/>
      </right>
      <top style="thin">
        <color indexed="64"/>
      </top>
      <bottom style="hair">
        <color indexed="64"/>
      </bottom>
      <diagonal/>
    </border>
    <border>
      <left/>
      <right style="thin">
        <color auto="1"/>
      </right>
      <top/>
      <bottom/>
      <diagonal/>
    </border>
    <border>
      <left style="thin">
        <color rgb="FF000000"/>
      </left>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right style="thin">
        <color rgb="FF000000"/>
      </right>
      <top style="hair">
        <color rgb="FF000000"/>
      </top>
      <bottom style="thin">
        <color rgb="FF000000"/>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thin">
        <color rgb="FF000000"/>
      </left>
      <right style="thin">
        <color rgb="FF000000"/>
      </right>
      <top/>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bottom style="thin">
        <color indexed="9"/>
      </bottom>
      <diagonal/>
    </border>
    <border>
      <left/>
      <right/>
      <top/>
      <bottom style="thin">
        <color indexed="64"/>
      </bottom>
      <diagonal/>
    </border>
    <border>
      <left/>
      <right style="thin">
        <color indexed="64"/>
      </right>
      <top/>
      <bottom style="thin">
        <color indexed="64"/>
      </bottom>
      <diagonal/>
    </border>
    <border>
      <left style="hair">
        <color auto="1"/>
      </left>
      <right style="double">
        <color auto="1"/>
      </right>
      <top/>
      <bottom style="thin">
        <color auto="1"/>
      </bottom>
      <diagonal/>
    </border>
    <border>
      <left style="double">
        <color indexed="64"/>
      </left>
      <right style="double">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auto="1"/>
      </left>
      <right style="hair">
        <color auto="1"/>
      </right>
      <top/>
      <bottom style="thin">
        <color auto="1"/>
      </bottom>
      <diagonal/>
    </border>
    <border>
      <left style="thin">
        <color indexed="64"/>
      </left>
      <right style="thin">
        <color indexed="64"/>
      </right>
      <top style="hair">
        <color indexed="64"/>
      </top>
      <bottom/>
      <diagonal/>
    </border>
    <border>
      <left/>
      <right style="hair">
        <color auto="1"/>
      </right>
      <top/>
      <bottom style="thin">
        <color auto="1"/>
      </bottom>
      <diagonal/>
    </border>
    <border>
      <left style="thin">
        <color auto="1"/>
      </left>
      <right style="thin">
        <color auto="1"/>
      </right>
      <top/>
      <bottom style="thin">
        <color auto="1"/>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style="thin">
        <color auto="1"/>
      </left>
      <right style="hair">
        <color auto="1"/>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hair">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9"/>
      </left>
      <right/>
      <top/>
      <bottom style="thin">
        <color auto="1"/>
      </bottom>
      <diagonal/>
    </border>
    <border>
      <left style="thin">
        <color indexed="9"/>
      </left>
      <right style="thin">
        <color indexed="9"/>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auto="1"/>
      </left>
      <right style="double">
        <color auto="1"/>
      </right>
      <top style="thin">
        <color auto="1"/>
      </top>
      <bottom style="hair">
        <color auto="1"/>
      </bottom>
      <diagonal/>
    </border>
    <border>
      <left style="thin">
        <color indexed="64"/>
      </left>
      <right style="hair">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diagonal/>
    </border>
    <border>
      <left/>
      <right style="hair">
        <color auto="1"/>
      </right>
      <top style="thin">
        <color auto="1"/>
      </top>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auto="1"/>
      </right>
      <top style="thin">
        <color auto="1"/>
      </top>
      <bottom style="hair">
        <color auto="1"/>
      </bottom>
      <diagonal/>
    </border>
    <border>
      <left style="hair">
        <color indexed="64"/>
      </left>
      <right/>
      <top style="thin">
        <color indexed="64"/>
      </top>
      <bottom style="hair">
        <color indexed="64"/>
      </bottom>
      <diagonal/>
    </border>
    <border>
      <left style="double">
        <color auto="1"/>
      </left>
      <right/>
      <top/>
      <bottom style="thin">
        <color indexed="64"/>
      </bottom>
      <diagonal/>
    </border>
    <border>
      <left style="hair">
        <color auto="1"/>
      </left>
      <right style="double">
        <color auto="1"/>
      </right>
      <top style="thin">
        <color indexed="64"/>
      </top>
      <bottom style="thin">
        <color indexed="64"/>
      </bottom>
      <diagonal/>
    </border>
    <border>
      <left style="double">
        <color auto="1"/>
      </left>
      <right style="thin">
        <color auto="1"/>
      </right>
      <top/>
      <bottom style="thin">
        <color auto="1"/>
      </bottom>
      <diagonal/>
    </border>
    <border>
      <left style="double">
        <color indexed="64"/>
      </left>
      <right style="double">
        <color indexed="64"/>
      </right>
      <top style="thin">
        <color indexed="64"/>
      </top>
      <bottom/>
      <diagonal/>
    </border>
    <border>
      <left style="double">
        <color auto="1"/>
      </left>
      <right style="thin">
        <color auto="1"/>
      </right>
      <top style="thin">
        <color auto="1"/>
      </top>
      <bottom/>
      <diagonal/>
    </border>
    <border>
      <left style="double">
        <color indexed="64"/>
      </left>
      <right style="double">
        <color indexed="64"/>
      </right>
      <top/>
      <bottom style="thin">
        <color auto="1"/>
      </bottom>
      <diagonal/>
    </border>
    <border>
      <left style="thin">
        <color indexed="9"/>
      </left>
      <right/>
      <top style="thin">
        <color indexed="64"/>
      </top>
      <bottom style="thin">
        <color indexed="64"/>
      </bottom>
      <diagonal/>
    </border>
    <border>
      <left style="thin">
        <color auto="1"/>
      </left>
      <right style="hair">
        <color auto="1"/>
      </right>
      <top style="thin">
        <color auto="1"/>
      </top>
      <bottom style="hair">
        <color auto="1"/>
      </bottom>
      <diagonal/>
    </border>
    <border>
      <left style="thin">
        <color indexed="9"/>
      </left>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indexed="9"/>
      </top>
      <bottom style="thin">
        <color indexed="64"/>
      </bottom>
      <diagonal/>
    </border>
    <border>
      <left/>
      <right style="hair">
        <color auto="1"/>
      </right>
      <top style="thin">
        <color auto="1"/>
      </top>
      <bottom style="thin">
        <color auto="1"/>
      </bottom>
      <diagonal/>
    </border>
    <border>
      <left/>
      <right style="thin">
        <color indexed="9"/>
      </right>
      <top style="thin">
        <color indexed="9"/>
      </top>
      <bottom/>
      <diagonal/>
    </border>
    <border>
      <left style="thin">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right/>
      <top style="thin">
        <color indexed="64"/>
      </top>
      <bottom/>
      <diagonal/>
    </border>
    <border>
      <left style="double">
        <color indexed="64"/>
      </left>
      <right style="hair">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double">
        <color auto="1"/>
      </left>
      <right style="hair">
        <color auto="1"/>
      </right>
      <top/>
      <bottom style="thin">
        <color auto="1"/>
      </bottom>
      <diagonal/>
    </border>
    <border>
      <left/>
      <right style="hair">
        <color indexed="64"/>
      </right>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double">
        <color auto="1"/>
      </left>
      <right/>
      <top style="thin">
        <color auto="1"/>
      </top>
      <bottom/>
      <diagonal/>
    </border>
    <border>
      <left style="thin">
        <color indexed="9"/>
      </left>
      <right style="thin">
        <color indexed="9"/>
      </right>
      <top style="thin">
        <color indexed="9"/>
      </top>
      <bottom style="thin">
        <color indexed="9"/>
      </bottom>
      <diagonal/>
    </border>
    <border>
      <left/>
      <right style="double">
        <color auto="1"/>
      </right>
      <top/>
      <bottom style="thin">
        <color auto="1"/>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auto="1"/>
      </right>
      <top style="thin">
        <color auto="1"/>
      </top>
      <bottom style="hair">
        <color auto="1"/>
      </bottom>
      <diagonal/>
    </border>
    <border>
      <left style="double">
        <color auto="1"/>
      </left>
      <right style="hair">
        <color auto="1"/>
      </right>
      <top style="thin">
        <color auto="1"/>
      </top>
      <bottom style="hair">
        <color auto="1"/>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auto="1"/>
      </bottom>
      <diagonal/>
    </border>
    <border>
      <left/>
      <right style="thin">
        <color auto="1"/>
      </right>
      <top style="thin">
        <color auto="1"/>
      </top>
      <bottom style="thin">
        <color auto="1"/>
      </bottom>
      <diagonal/>
    </border>
    <border>
      <left style="thin">
        <color indexed="9"/>
      </left>
      <right/>
      <top style="thin">
        <color indexed="64"/>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top style="thin">
        <color indexed="9"/>
      </top>
      <bottom style="thin">
        <color indexed="64"/>
      </bottom>
      <diagonal/>
    </border>
    <border>
      <left style="double">
        <color indexed="64"/>
      </left>
      <right style="thin">
        <color indexed="64"/>
      </right>
      <top style="thin">
        <color auto="1"/>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double">
        <color indexed="64"/>
      </left>
      <right style="double">
        <color indexed="64"/>
      </right>
      <top style="thin">
        <color indexed="64"/>
      </top>
      <bottom/>
      <diagonal/>
    </border>
    <border>
      <left style="double">
        <color indexed="64"/>
      </left>
      <right style="thin">
        <color indexed="64"/>
      </right>
      <top style="thin">
        <color auto="1"/>
      </top>
      <bottom/>
      <diagonal/>
    </border>
    <border>
      <left style="thin">
        <color indexed="64"/>
      </left>
      <right style="hair">
        <color indexed="64"/>
      </right>
      <top style="thin">
        <color auto="1"/>
      </top>
      <bottom style="thin">
        <color indexed="22"/>
      </bottom>
      <diagonal/>
    </border>
    <border>
      <left style="hair">
        <color indexed="64"/>
      </left>
      <right style="hair">
        <color indexed="64"/>
      </right>
      <top style="thin">
        <color auto="1"/>
      </top>
      <bottom style="thin">
        <color indexed="22"/>
      </bottom>
      <diagonal/>
    </border>
    <border>
      <left/>
      <right style="double">
        <color indexed="64"/>
      </right>
      <top style="thin">
        <color auto="1"/>
      </top>
      <bottom style="thin">
        <color indexed="22"/>
      </bottom>
      <diagonal/>
    </border>
    <border>
      <left style="double">
        <color indexed="64"/>
      </left>
      <right style="thin">
        <color indexed="64"/>
      </right>
      <top style="thin">
        <color auto="1"/>
      </top>
      <bottom style="thin">
        <color indexed="22"/>
      </bottom>
      <diagonal/>
    </border>
    <border>
      <left/>
      <right style="thin">
        <color auto="1"/>
      </right>
      <top style="thin">
        <color auto="1"/>
      </top>
      <bottom style="thin">
        <color indexed="22"/>
      </bottom>
      <diagonal/>
    </border>
    <border>
      <left style="thin">
        <color indexed="64"/>
      </left>
      <right style="hair">
        <color indexed="64"/>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style="double">
        <color indexed="64"/>
      </right>
      <top style="thin">
        <color indexed="22"/>
      </top>
      <bottom style="thin">
        <color indexed="22"/>
      </bottom>
      <diagonal/>
    </border>
    <border>
      <left style="double">
        <color indexed="64"/>
      </left>
      <right style="thin">
        <color indexed="64"/>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auto="1"/>
      </left>
      <right style="hair">
        <color auto="1"/>
      </right>
      <top style="thin">
        <color auto="1"/>
      </top>
      <bottom style="hair">
        <color auto="1"/>
      </bottom>
      <diagonal/>
    </border>
    <border>
      <left style="thin">
        <color indexed="64"/>
      </left>
      <right style="hair">
        <color indexed="64"/>
      </right>
      <top style="thin">
        <color auto="1"/>
      </top>
      <bottom/>
      <diagonal/>
    </border>
    <border>
      <left style="hair">
        <color auto="1"/>
      </left>
      <right style="hair">
        <color auto="1"/>
      </right>
      <top style="thin">
        <color auto="1"/>
      </top>
      <bottom/>
      <diagonal/>
    </border>
    <border>
      <left/>
      <right style="double">
        <color indexed="64"/>
      </right>
      <top style="thin">
        <color auto="1"/>
      </top>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double">
        <color indexed="64"/>
      </right>
      <top style="thin">
        <color indexed="64"/>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auto="1"/>
      </left>
      <right style="hair">
        <color auto="1"/>
      </right>
      <top/>
      <bottom style="thin">
        <color indexed="22"/>
      </bottom>
      <diagonal/>
    </border>
    <border>
      <left style="hair">
        <color indexed="64"/>
      </left>
      <right style="hair">
        <color indexed="64"/>
      </right>
      <top/>
      <bottom style="thin">
        <color indexed="22"/>
      </bottom>
      <diagonal/>
    </border>
    <border>
      <left/>
      <right style="double">
        <color indexed="64"/>
      </right>
      <top/>
      <bottom style="thin">
        <color indexed="22"/>
      </bottom>
      <diagonal/>
    </border>
    <border>
      <left style="double">
        <color indexed="64"/>
      </left>
      <right style="double">
        <color indexed="64"/>
      </right>
      <top/>
      <bottom style="thin">
        <color indexed="22"/>
      </bottom>
      <diagonal/>
    </border>
    <border>
      <left style="double">
        <color indexed="64"/>
      </left>
      <right style="thin">
        <color indexed="64"/>
      </right>
      <top/>
      <bottom style="thin">
        <color indexed="22"/>
      </bottom>
      <diagonal/>
    </border>
    <border>
      <left/>
      <right style="thin">
        <color auto="1"/>
      </right>
      <top/>
      <bottom style="thin">
        <color indexed="22"/>
      </bottom>
      <diagonal/>
    </border>
    <border>
      <left style="thin">
        <color indexed="64"/>
      </left>
      <right style="hair">
        <color indexed="64"/>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style="double">
        <color indexed="64"/>
      </right>
      <top style="thin">
        <color indexed="22"/>
      </top>
      <bottom style="thin">
        <color indexed="22"/>
      </bottom>
      <diagonal/>
    </border>
    <border>
      <left style="double">
        <color indexed="64"/>
      </left>
      <right style="double">
        <color indexed="64"/>
      </right>
      <top style="thin">
        <color indexed="22"/>
      </top>
      <bottom style="thin">
        <color indexed="22"/>
      </bottom>
      <diagonal/>
    </border>
    <border>
      <left style="double">
        <color indexed="64"/>
      </left>
      <right style="thin">
        <color indexed="64"/>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double">
        <color indexed="64"/>
      </right>
      <top style="thin">
        <color indexed="22"/>
      </top>
      <bottom style="thin">
        <color auto="1"/>
      </bottom>
      <diagonal/>
    </border>
    <border>
      <left/>
      <right style="hair">
        <color auto="1"/>
      </right>
      <top style="thin">
        <color auto="1"/>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double">
        <color auto="1"/>
      </right>
      <top style="thin">
        <color auto="1"/>
      </top>
      <bottom/>
      <diagonal/>
    </border>
    <border>
      <left style="thin">
        <color indexed="64"/>
      </left>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auto="1"/>
      </left>
      <right style="hair">
        <color auto="1"/>
      </right>
      <top style="thin">
        <color auto="1"/>
      </top>
      <bottom style="thin">
        <color auto="1"/>
      </bottom>
      <diagonal/>
    </border>
    <border>
      <left style="hair">
        <color indexed="64"/>
      </left>
      <right/>
      <top style="thin">
        <color indexed="64"/>
      </top>
      <bottom style="hair">
        <color indexed="64"/>
      </bottom>
      <diagonal/>
    </border>
    <border>
      <left/>
      <right style="double">
        <color auto="1"/>
      </right>
      <top style="thin">
        <color auto="1"/>
      </top>
      <bottom style="hair">
        <color auto="1"/>
      </bottom>
      <diagonal/>
    </border>
    <border>
      <left style="hair">
        <color indexed="64"/>
      </left>
      <right style="double">
        <color indexed="64"/>
      </right>
      <top style="thin">
        <color indexed="64"/>
      </top>
      <bottom style="hair">
        <color indexed="64"/>
      </bottom>
      <diagonal/>
    </border>
    <border>
      <left style="double">
        <color auto="1"/>
      </left>
      <right style="hair">
        <color auto="1"/>
      </right>
      <top style="thin">
        <color auto="1"/>
      </top>
      <bottom style="thin">
        <color auto="1"/>
      </bottom>
      <diagonal/>
    </border>
    <border>
      <left style="double">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hair">
        <color auto="1"/>
      </left>
      <right style="double">
        <color auto="1"/>
      </right>
      <top style="thin">
        <color auto="1"/>
      </top>
      <bottom style="thin">
        <color auto="1"/>
      </bottom>
      <diagonal/>
    </border>
    <border>
      <left/>
      <right/>
      <top/>
      <bottom style="thin">
        <color auto="1"/>
      </bottom>
      <diagonal/>
    </border>
    <border>
      <left style="hair">
        <color auto="1"/>
      </left>
      <right style="double">
        <color auto="1"/>
      </right>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auto="1"/>
      </top>
      <bottom style="hair">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indexed="64"/>
      </bottom>
      <diagonal/>
    </border>
    <border>
      <left style="hair">
        <color auto="1"/>
      </left>
      <right style="double">
        <color auto="1"/>
      </right>
      <top style="thin">
        <color auto="1"/>
      </top>
      <bottom style="hair">
        <color auto="1"/>
      </bottom>
      <diagonal/>
    </border>
    <border>
      <left/>
      <right style="hair">
        <color auto="1"/>
      </right>
      <top style="thin">
        <color auto="1"/>
      </top>
      <bottom style="hair">
        <color indexed="64"/>
      </bottom>
      <diagonal/>
    </border>
    <border>
      <left style="thin">
        <color auto="1"/>
      </left>
      <right style="hair">
        <color auto="1"/>
      </right>
      <top style="thin">
        <color auto="1"/>
      </top>
      <bottom/>
      <diagonal/>
    </border>
    <border>
      <left style="thin">
        <color auto="1"/>
      </left>
      <right/>
      <top style="thin">
        <color auto="1"/>
      </top>
      <bottom style="thin">
        <color auto="1"/>
      </bottom>
      <diagonal/>
    </border>
    <border>
      <left/>
      <right style="hair">
        <color auto="1"/>
      </right>
      <top style="thin">
        <color auto="1"/>
      </top>
      <bottom style="hair">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style="thin">
        <color auto="1"/>
      </top>
      <bottom style="thin">
        <color auto="1"/>
      </bottom>
      <diagonal/>
    </border>
    <border>
      <left/>
      <right/>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diagonal/>
    </border>
    <border>
      <left style="double">
        <color auto="1"/>
      </left>
      <right/>
      <top style="thin">
        <color auto="1"/>
      </top>
      <bottom/>
      <diagonal/>
    </border>
    <border>
      <left style="thin">
        <color auto="1"/>
      </left>
      <right style="double">
        <color auto="1"/>
      </right>
      <top style="thin">
        <color auto="1"/>
      </top>
      <bottom/>
      <diagonal/>
    </border>
    <border>
      <left style="double">
        <color auto="1"/>
      </left>
      <right/>
      <top/>
      <bottom style="thin">
        <color auto="1"/>
      </bottom>
      <diagonal/>
    </border>
    <border>
      <left style="hair">
        <color auto="1"/>
      </left>
      <right style="thin">
        <color auto="1"/>
      </right>
      <top style="thin">
        <color auto="1"/>
      </top>
      <bottom/>
      <diagonal/>
    </border>
    <border>
      <left style="thin">
        <color indexed="64"/>
      </left>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hair">
        <color auto="1"/>
      </left>
      <right style="double">
        <color auto="1"/>
      </right>
      <top style="thin">
        <color auto="1"/>
      </top>
      <bottom/>
      <diagonal/>
    </border>
    <border>
      <left/>
      <right style="double">
        <color auto="1"/>
      </right>
      <top/>
      <bottom style="thin">
        <color auto="1"/>
      </bottom>
      <diagonal/>
    </border>
    <border>
      <left style="double">
        <color auto="1"/>
      </left>
      <right style="thin">
        <color indexed="64"/>
      </right>
      <top/>
      <bottom style="thin">
        <color indexed="64"/>
      </bottom>
      <diagonal/>
    </border>
    <border>
      <left style="thin">
        <color auto="1"/>
      </left>
      <right style="thin">
        <color indexed="22"/>
      </right>
      <top style="thin">
        <color indexed="22"/>
      </top>
      <bottom style="thin">
        <color auto="1"/>
      </bottom>
      <diagonal/>
    </border>
    <border>
      <left style="hair">
        <color auto="1"/>
      </left>
      <right style="hair">
        <color auto="1"/>
      </right>
      <top style="thin">
        <color auto="1"/>
      </top>
      <bottom style="hair">
        <color indexed="64"/>
      </bottom>
      <diagonal/>
    </border>
    <border>
      <left/>
      <right/>
      <top style="thin">
        <color auto="1"/>
      </top>
      <bottom style="hair">
        <color auto="1"/>
      </bottom>
      <diagonal/>
    </border>
    <border>
      <left style="hair">
        <color auto="1"/>
      </left>
      <right/>
      <top style="thin">
        <color auto="1"/>
      </top>
      <bottom style="hair">
        <color auto="1"/>
      </bottom>
      <diagonal/>
    </border>
    <border>
      <left style="hair">
        <color auto="1"/>
      </left>
      <right/>
      <top style="thin">
        <color auto="1"/>
      </top>
      <bottom style="thin">
        <color auto="1"/>
      </bottom>
      <diagonal/>
    </border>
    <border>
      <left style="hair">
        <color auto="1"/>
      </left>
      <right/>
      <top/>
      <bottom style="thin">
        <color auto="1"/>
      </bottom>
      <diagonal/>
    </border>
    <border>
      <left/>
      <right style="thin">
        <color indexed="9"/>
      </right>
      <top/>
      <bottom style="thin">
        <color auto="1"/>
      </bottom>
      <diagonal/>
    </border>
    <border>
      <left style="double">
        <color auto="1"/>
      </left>
      <right/>
      <top style="thin">
        <color auto="1"/>
      </top>
      <bottom style="thin">
        <color auto="1"/>
      </bottom>
      <diagonal/>
    </border>
    <border>
      <left style="thin">
        <color auto="1"/>
      </left>
      <right style="double">
        <color auto="1"/>
      </right>
      <top style="thin">
        <color auto="1"/>
      </top>
      <bottom style="hair">
        <color auto="1"/>
      </bottom>
      <diagonal/>
    </border>
    <border>
      <left style="double">
        <color indexed="64"/>
      </left>
      <right style="thin">
        <color indexed="64"/>
      </right>
      <top style="thin">
        <color indexed="64"/>
      </top>
      <bottom style="hair">
        <color indexed="64"/>
      </bottom>
      <diagonal/>
    </border>
    <border>
      <left style="thin">
        <color auto="1"/>
      </left>
      <right style="double">
        <color auto="1"/>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auto="1"/>
      </left>
      <right style="hair">
        <color auto="1"/>
      </right>
      <top style="thin">
        <color auto="1"/>
      </top>
      <bottom style="thin">
        <color indexed="22"/>
      </bottom>
      <diagonal/>
    </border>
    <border>
      <left style="hair">
        <color auto="1"/>
      </left>
      <right style="thin">
        <color auto="1"/>
      </right>
      <top style="thin">
        <color auto="1"/>
      </top>
      <bottom style="thin">
        <color indexed="22"/>
      </bottom>
      <diagonal/>
    </border>
    <border>
      <left/>
      <right style="thin">
        <color indexed="22"/>
      </right>
      <top style="thin">
        <color auto="1"/>
      </top>
      <bottom style="thin">
        <color indexed="22"/>
      </bottom>
      <diagonal/>
    </border>
    <border>
      <left style="thin">
        <color indexed="22"/>
      </left>
      <right/>
      <top style="thin">
        <color auto="1"/>
      </top>
      <bottom style="thin">
        <color indexed="22"/>
      </bottom>
      <diagonal/>
    </border>
    <border>
      <left style="thin">
        <color auto="1"/>
      </left>
      <right style="thin">
        <color indexed="22"/>
      </right>
      <top style="thin">
        <color auto="1"/>
      </top>
      <bottom style="thin">
        <color indexed="22"/>
      </bottom>
      <diagonal/>
    </border>
    <border>
      <left style="thin">
        <color indexed="22"/>
      </left>
      <right style="thin">
        <color auto="1"/>
      </right>
      <top style="thin">
        <color auto="1"/>
      </top>
      <bottom style="thin">
        <color indexed="22"/>
      </bottom>
      <diagonal/>
    </border>
    <border>
      <left style="thin">
        <color auto="1"/>
      </left>
      <right style="thin">
        <color indexed="22"/>
      </right>
      <top style="thin">
        <color indexed="22"/>
      </top>
      <bottom style="thin">
        <color indexed="22"/>
      </bottom>
      <diagonal/>
    </border>
    <border>
      <left style="thin">
        <color indexed="22"/>
      </left>
      <right style="thin">
        <color auto="1"/>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auto="1"/>
      </left>
      <right style="thin">
        <color indexed="22"/>
      </right>
      <top style="thin">
        <color indexed="22"/>
      </top>
      <bottom style="thin">
        <color auto="1"/>
      </bottom>
      <diagonal/>
    </border>
    <border>
      <left style="thin">
        <color indexed="22"/>
      </left>
      <right style="thin">
        <color auto="1"/>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right style="thin">
        <color indexed="64"/>
      </right>
      <top style="thin">
        <color indexed="64"/>
      </top>
      <bottom style="hair">
        <color indexed="64"/>
      </bottom>
      <diagonal/>
    </border>
    <border>
      <left style="thin">
        <color auto="1"/>
      </left>
      <right style="thin">
        <color auto="1"/>
      </right>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double">
        <color auto="1"/>
      </left>
      <right style="hair">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indexed="64"/>
      </left>
      <right/>
      <top/>
      <bottom style="thin">
        <color indexed="64"/>
      </bottom>
      <diagonal/>
    </border>
    <border>
      <left/>
      <right/>
      <top style="thin">
        <color auto="1"/>
      </top>
      <bottom style="hair">
        <color auto="1"/>
      </bottom>
      <diagonal/>
    </border>
    <border>
      <left/>
      <right style="hair">
        <color auto="1"/>
      </right>
      <top style="thin">
        <color auto="1"/>
      </top>
      <bottom style="hair">
        <color indexed="64"/>
      </bottom>
      <diagonal/>
    </border>
    <border>
      <left style="hair">
        <color indexed="64"/>
      </left>
      <right style="double">
        <color indexed="64"/>
      </right>
      <top style="thin">
        <color indexed="64"/>
      </top>
      <bottom style="thin">
        <color indexed="64"/>
      </bottom>
      <diagonal/>
    </border>
    <border>
      <left style="hair">
        <color indexed="9"/>
      </left>
      <right/>
      <top/>
      <bottom style="thin">
        <color indexed="64"/>
      </bottom>
      <diagonal/>
    </border>
    <border>
      <left style="hair">
        <color indexed="9"/>
      </left>
      <right/>
      <top/>
      <bottom/>
      <diagonal/>
    </border>
    <border>
      <left style="hair">
        <color indexed="9"/>
      </left>
      <right style="hair">
        <color indexed="9"/>
      </right>
      <top/>
      <bottom/>
      <diagonal/>
    </border>
    <border>
      <left style="hair">
        <color auto="1"/>
      </left>
      <right style="hair">
        <color auto="1"/>
      </right>
      <top/>
      <bottom style="thin">
        <color auto="1"/>
      </bottom>
      <diagonal/>
    </border>
    <border>
      <left style="double">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style="double">
        <color auto="1"/>
      </right>
      <top/>
      <bottom style="thin">
        <color auto="1"/>
      </bottom>
      <diagonal/>
    </border>
    <border>
      <left style="double">
        <color indexed="64"/>
      </left>
      <right/>
      <top style="thin">
        <color auto="1"/>
      </top>
      <bottom style="thin">
        <color indexed="64"/>
      </bottom>
      <diagonal/>
    </border>
    <border>
      <left/>
      <right style="double">
        <color auto="1"/>
      </right>
      <top style="thin">
        <color indexed="64"/>
      </top>
      <bottom style="hair">
        <color indexed="64"/>
      </bottom>
      <diagonal/>
    </border>
    <border>
      <left style="thin">
        <color indexed="64"/>
      </left>
      <right style="hair">
        <color rgb="FF3F3F3F"/>
      </right>
      <top style="hair">
        <color indexed="64"/>
      </top>
      <bottom style="hair">
        <color indexed="64"/>
      </bottom>
      <diagonal/>
    </border>
    <border>
      <left style="double">
        <color auto="1"/>
      </left>
      <right style="hair">
        <color auto="1"/>
      </right>
      <top style="thin">
        <color auto="1"/>
      </top>
      <bottom/>
      <diagonal/>
    </border>
    <border>
      <left style="thin">
        <color indexed="64"/>
      </left>
      <right style="double">
        <color indexed="64"/>
      </right>
      <top style="thin">
        <color indexed="64"/>
      </top>
      <bottom style="hair">
        <color indexed="64"/>
      </bottom>
      <diagonal/>
    </border>
    <border>
      <left style="thin">
        <color auto="1"/>
      </left>
      <right style="double">
        <color auto="1"/>
      </right>
      <top/>
      <bottom style="thin">
        <color auto="1"/>
      </bottom>
      <diagonal/>
    </border>
    <border>
      <left style="thin">
        <color indexed="9"/>
      </left>
      <right/>
      <top style="thin">
        <color auto="1"/>
      </top>
      <bottom/>
      <diagonal/>
    </border>
    <border>
      <left/>
      <right style="thin">
        <color auto="1"/>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double">
        <color auto="1"/>
      </right>
      <top style="thin">
        <color indexed="64"/>
      </top>
      <bottom/>
      <diagonal/>
    </border>
    <border>
      <left style="hair">
        <color indexed="64"/>
      </left>
      <right/>
      <top style="thin">
        <color indexed="64"/>
      </top>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auto="1"/>
      </right>
      <top style="thin">
        <color auto="1"/>
      </top>
      <bottom style="thin">
        <color auto="1"/>
      </bottom>
      <diagonal/>
    </border>
    <border>
      <left/>
      <right style="double">
        <color auto="1"/>
      </right>
      <top style="thin">
        <color auto="1"/>
      </top>
      <bottom style="thin">
        <color auto="1"/>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double">
        <color auto="1"/>
      </left>
      <right style="thin">
        <color auto="1"/>
      </right>
      <top style="thin">
        <color auto="1"/>
      </top>
      <bottom style="thin">
        <color auto="1"/>
      </bottom>
      <diagonal/>
    </border>
    <border>
      <left style="hair">
        <color auto="1"/>
      </left>
      <right style="thin">
        <color auto="1"/>
      </right>
      <top style="thin">
        <color auto="1"/>
      </top>
      <bottom/>
      <diagonal/>
    </border>
    <border>
      <left style="hair">
        <color indexed="64"/>
      </left>
      <right/>
      <top style="thin">
        <color indexed="64"/>
      </top>
      <bottom style="thin">
        <color indexed="64"/>
      </bottom>
      <diagonal/>
    </border>
    <border>
      <left style="thin">
        <color indexed="9"/>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hair">
        <color auto="1"/>
      </right>
      <top style="thin">
        <color auto="1"/>
      </top>
      <bottom style="thin">
        <color auto="1"/>
      </bottom>
      <diagonal/>
    </border>
    <border>
      <left style="medium">
        <color indexed="64"/>
      </left>
      <right style="thin">
        <color auto="1"/>
      </right>
      <top style="thin">
        <color indexed="64"/>
      </top>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medium">
        <color indexed="64"/>
      </left>
      <right style="thin">
        <color auto="1"/>
      </right>
      <top/>
      <bottom style="thin">
        <color indexed="64"/>
      </bottom>
      <diagonal/>
    </border>
    <border>
      <left style="thin">
        <color indexed="64"/>
      </left>
      <right style="double">
        <color indexed="64"/>
      </right>
      <top style="thin">
        <color auto="1"/>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style="thin">
        <color auto="1"/>
      </bottom>
      <diagonal/>
    </border>
    <border>
      <left/>
      <right style="thin">
        <color indexed="9"/>
      </right>
      <top style="thin">
        <color indexed="9"/>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9"/>
      </left>
      <right style="thin">
        <color indexed="9"/>
      </right>
      <top/>
      <bottom style="thin">
        <color indexed="64"/>
      </bottom>
      <diagonal/>
    </border>
    <border>
      <left style="thin">
        <color indexed="9"/>
      </left>
      <right/>
      <top/>
      <bottom style="thin">
        <color auto="1"/>
      </bottom>
      <diagonal/>
    </border>
    <border>
      <left/>
      <right style="double">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auto="1"/>
      </right>
      <top style="thin">
        <color auto="1"/>
      </top>
      <bottom/>
      <diagonal/>
    </border>
    <border>
      <left style="hair">
        <color indexed="64"/>
      </left>
      <right style="double">
        <color indexed="64"/>
      </right>
      <top style="thin">
        <color indexed="64"/>
      </top>
      <bottom/>
      <diagonal/>
    </border>
    <border>
      <left style="thin">
        <color indexed="64"/>
      </left>
      <right style="thin">
        <color indexed="9"/>
      </right>
      <top style="thin">
        <color indexed="9"/>
      </top>
      <bottom style="thin">
        <color indexed="9"/>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hair">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auto="1"/>
      </left>
      <right/>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auto="1"/>
      </top>
      <bottom style="thin">
        <color indexed="64"/>
      </bottom>
      <diagonal/>
    </border>
    <border>
      <left/>
      <right/>
      <top style="thin">
        <color indexed="64"/>
      </top>
      <bottom style="thin">
        <color indexed="64"/>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right style="double">
        <color auto="1"/>
      </right>
      <top style="thin">
        <color auto="1"/>
      </top>
      <bottom style="thin">
        <color auto="1"/>
      </bottom>
      <diagonal/>
    </border>
    <border>
      <left style="double">
        <color auto="1"/>
      </left>
      <right style="hair">
        <color auto="1"/>
      </right>
      <top style="thin">
        <color auto="1"/>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double">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double">
        <color auto="1"/>
      </left>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double">
        <color indexed="64"/>
      </right>
      <top/>
      <bottom style="thin">
        <color auto="1"/>
      </bottom>
      <diagonal/>
    </border>
    <border>
      <left style="hair">
        <color auto="1"/>
      </left>
      <right style="hair">
        <color auto="1"/>
      </right>
      <top style="thin">
        <color auto="1"/>
      </top>
      <bottom/>
      <diagonal/>
    </border>
    <border>
      <left style="hair">
        <color auto="1"/>
      </left>
      <right style="double">
        <color auto="1"/>
      </right>
      <top style="thin">
        <color auto="1"/>
      </top>
      <bottom/>
      <diagonal/>
    </border>
    <border>
      <left style="double">
        <color auto="1"/>
      </left>
      <right/>
      <top/>
      <bottom style="thin">
        <color indexed="64"/>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hair">
        <color auto="1"/>
      </left>
      <right/>
      <top/>
      <bottom style="thin">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thin">
        <color auto="1"/>
      </bottom>
      <diagonal/>
    </border>
    <border>
      <left/>
      <right style="double">
        <color auto="1"/>
      </right>
      <top style="hair">
        <color auto="1"/>
      </top>
      <bottom style="thin">
        <color auto="1"/>
      </bottom>
      <diagonal/>
    </border>
    <border>
      <left/>
      <right style="hair">
        <color auto="1"/>
      </right>
      <top style="hair">
        <color auto="1"/>
      </top>
      <bottom style="thin">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double">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thin">
        <color indexed="64"/>
      </left>
      <right/>
      <top style="hair">
        <color indexed="64"/>
      </top>
      <bottom style="thin">
        <color indexed="64"/>
      </bottom>
      <diagonal/>
    </border>
    <border>
      <left style="hair">
        <color auto="1"/>
      </left>
      <right style="double">
        <color auto="1"/>
      </right>
      <top style="hair">
        <color auto="1"/>
      </top>
      <bottom style="hair">
        <color auto="1"/>
      </bottom>
      <diagonal/>
    </border>
    <border>
      <left style="hair">
        <color indexed="64"/>
      </left>
      <right style="double">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hair">
        <color indexed="64"/>
      </right>
      <top style="thin">
        <color indexed="64"/>
      </top>
      <bottom style="thin">
        <color indexed="64"/>
      </bottom>
      <diagonal/>
    </border>
    <border>
      <left style="double">
        <color auto="1"/>
      </left>
      <right/>
      <top style="thin">
        <color auto="1"/>
      </top>
      <bottom style="thin">
        <color auto="1"/>
      </bottom>
      <diagonal/>
    </border>
    <border>
      <left style="double">
        <color auto="1"/>
      </left>
      <right/>
      <top style="thin">
        <color auto="1"/>
      </top>
      <bottom/>
      <diagonal/>
    </border>
    <border>
      <left style="thin">
        <color auto="1"/>
      </left>
      <right style="thin">
        <color auto="1"/>
      </right>
      <top style="thin">
        <color auto="1"/>
      </top>
      <bottom style="thin">
        <color auto="1"/>
      </bottom>
      <diagonal/>
    </border>
    <border>
      <left/>
      <right style="double">
        <color auto="1"/>
      </right>
      <top style="thin">
        <color auto="1"/>
      </top>
      <bottom style="thin">
        <color auto="1"/>
      </bottom>
      <diagonal/>
    </border>
    <border>
      <left style="double">
        <color indexed="64"/>
      </left>
      <right style="hair">
        <color indexed="64"/>
      </right>
      <top style="thin">
        <color indexed="64"/>
      </top>
      <bottom/>
      <diagonal/>
    </border>
    <border>
      <left style="hair">
        <color auto="1"/>
      </left>
      <right style="thin">
        <color auto="1"/>
      </right>
      <top style="thin">
        <color auto="1"/>
      </top>
      <bottom/>
      <diagonal/>
    </border>
    <border>
      <left style="hair">
        <color auto="1"/>
      </left>
      <right style="double">
        <color auto="1"/>
      </right>
      <top style="thin">
        <color auto="1"/>
      </top>
      <bottom/>
      <diagonal/>
    </border>
    <border>
      <left style="double">
        <color indexed="64"/>
      </left>
      <right style="hair">
        <color indexed="64"/>
      </right>
      <top style="hair">
        <color indexed="64"/>
      </top>
      <bottom style="hair">
        <color indexed="64"/>
      </bottom>
      <diagonal/>
    </border>
    <border>
      <left/>
      <right/>
      <top style="hair">
        <color auto="1"/>
      </top>
      <bottom style="thin">
        <color auto="1"/>
      </bottom>
      <diagonal/>
    </border>
    <border>
      <left style="double">
        <color indexed="64"/>
      </left>
      <right style="double">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right style="hair">
        <color auto="1"/>
      </right>
      <top style="thin">
        <color auto="1"/>
      </top>
      <bottom/>
      <diagonal/>
    </border>
    <border>
      <left style="thin">
        <color auto="1"/>
      </left>
      <right style="hair">
        <color auto="1"/>
      </right>
      <top style="thin">
        <color auto="1"/>
      </top>
      <bottom style="thin">
        <color auto="1"/>
      </bottom>
      <diagonal/>
    </border>
    <border>
      <left style="hair">
        <color auto="1"/>
      </left>
      <right style="hair">
        <color auto="1"/>
      </right>
      <top style="hair">
        <color auto="1"/>
      </top>
      <bottom/>
      <diagonal/>
    </border>
    <border>
      <left style="hair">
        <color auto="1"/>
      </left>
      <right/>
      <top style="hair">
        <color auto="1"/>
      </top>
      <bottom style="thin">
        <color auto="1"/>
      </bottom>
      <diagonal/>
    </border>
    <border>
      <left style="double">
        <color auto="1"/>
      </left>
      <right style="thin">
        <color auto="1"/>
      </right>
      <top style="thin">
        <color auto="1"/>
      </top>
      <bottom/>
      <diagonal/>
    </border>
    <border>
      <left style="hair">
        <color indexed="64"/>
      </left>
      <right/>
      <top style="thin">
        <color indexed="64"/>
      </top>
      <bottom/>
      <diagonal/>
    </border>
    <border>
      <left style="thin">
        <color auto="1"/>
      </left>
      <right/>
      <top style="thin">
        <color indexed="9"/>
      </top>
      <bottom/>
      <diagonal/>
    </border>
    <border>
      <left/>
      <right/>
      <top style="thin">
        <color indexed="9"/>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style="thin">
        <color auto="1"/>
      </top>
      <bottom style="hair">
        <color auto="1"/>
      </bottom>
      <diagonal/>
    </border>
    <border>
      <left style="thin">
        <color indexed="64"/>
      </left>
      <right/>
      <top style="thin">
        <color indexed="64"/>
      </top>
      <bottom style="hair">
        <color indexed="64"/>
      </bottom>
      <diagonal/>
    </border>
    <border>
      <left/>
      <right style="hair">
        <color auto="1"/>
      </right>
      <top style="thin">
        <color auto="1"/>
      </top>
      <bottom style="hair">
        <color indexed="64"/>
      </bottom>
      <diagonal/>
    </border>
    <border>
      <left style="double">
        <color auto="1"/>
      </left>
      <right style="thin">
        <color auto="1"/>
      </right>
      <top style="hair">
        <color auto="1"/>
      </top>
      <bottom style="thin">
        <color auto="1"/>
      </bottom>
      <diagonal/>
    </border>
    <border>
      <left style="hair">
        <color indexed="64"/>
      </left>
      <right style="double">
        <color indexed="64"/>
      </right>
      <top style="thin">
        <color indexed="64"/>
      </top>
      <bottom style="thin">
        <color indexed="64"/>
      </bottom>
      <diagonal/>
    </border>
    <border>
      <left style="hair">
        <color auto="1"/>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style="hair">
        <color auto="1"/>
      </left>
      <right style="thin">
        <color auto="1"/>
      </right>
      <top style="thin">
        <color auto="1"/>
      </top>
      <bottom/>
      <diagonal/>
    </border>
    <border>
      <left/>
      <right style="hair">
        <color auto="1"/>
      </right>
      <top style="thin">
        <color auto="1"/>
      </top>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auto="1"/>
      </left>
      <right style="hair">
        <color auto="1"/>
      </right>
      <top style="thin">
        <color auto="1"/>
      </top>
      <bottom/>
      <diagonal/>
    </border>
    <border>
      <left style="thin">
        <color indexed="22"/>
      </left>
      <right style="thin">
        <color indexed="22"/>
      </right>
      <top style="thin">
        <color indexed="22"/>
      </top>
      <bottom style="thin">
        <color indexed="22"/>
      </bottom>
      <diagonal/>
    </border>
    <border>
      <left style="hair">
        <color auto="1"/>
      </left>
      <right style="hair">
        <color auto="1"/>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hair">
        <color auto="1"/>
      </left>
      <right style="hair">
        <color auto="1"/>
      </right>
      <top style="thin">
        <color indexed="22"/>
      </top>
      <bottom style="thin">
        <color auto="1"/>
      </bottom>
      <diagonal/>
    </border>
    <border>
      <left/>
      <right style="thin">
        <color auto="1"/>
      </right>
      <top style="thin">
        <color indexed="22"/>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style="hair">
        <color auto="1"/>
      </left>
      <right style="hair">
        <color auto="1"/>
      </right>
      <top/>
      <bottom style="thin">
        <color indexed="22"/>
      </bottom>
      <diagonal/>
    </border>
    <border>
      <left/>
      <right style="thin">
        <color indexed="22"/>
      </right>
      <top/>
      <bottom style="thin">
        <color indexed="22"/>
      </bottom>
      <diagonal/>
    </border>
    <border>
      <left style="thin">
        <color auto="1"/>
      </left>
      <right style="thin">
        <color auto="1"/>
      </right>
      <top/>
      <bottom style="thin">
        <color auto="1"/>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hair">
        <color indexed="64"/>
      </right>
      <top/>
      <bottom style="thin">
        <color indexed="64"/>
      </bottom>
      <diagonal/>
    </border>
    <border>
      <left style="hair">
        <color auto="1"/>
      </left>
      <right style="thin">
        <color auto="1"/>
      </right>
      <top/>
      <bottom style="thin">
        <color auto="1"/>
      </bottom>
      <diagonal/>
    </border>
    <border>
      <left/>
      <right/>
      <top style="thin">
        <color indexed="64"/>
      </top>
      <bottom/>
      <diagonal/>
    </border>
    <border>
      <left style="hair">
        <color auto="1"/>
      </left>
      <right style="hair">
        <color auto="1"/>
      </right>
      <top style="thin">
        <color indexed="64"/>
      </top>
      <bottom style="thin">
        <color indexed="22"/>
      </bottom>
      <diagonal/>
    </border>
    <border>
      <left/>
      <right style="thin">
        <color auto="1"/>
      </right>
      <top style="thin">
        <color indexed="64"/>
      </top>
      <bottom style="thin">
        <color indexed="22"/>
      </bottom>
      <diagonal/>
    </border>
    <border>
      <left style="thin">
        <color auto="1"/>
      </left>
      <right style="hair">
        <color auto="1"/>
      </right>
      <top style="thin">
        <color indexed="64"/>
      </top>
      <bottom style="thin">
        <color indexed="22"/>
      </bottom>
      <diagonal/>
    </border>
    <border>
      <left style="hair">
        <color auto="1"/>
      </left>
      <right style="thin">
        <color auto="1"/>
      </right>
      <top style="thin">
        <color indexed="64"/>
      </top>
      <bottom style="thin">
        <color indexed="22"/>
      </bottom>
      <diagonal/>
    </border>
    <border>
      <left/>
      <right style="hair">
        <color auto="1"/>
      </right>
      <top style="thin">
        <color indexed="64"/>
      </top>
      <bottom style="thin">
        <color indexed="22"/>
      </bottom>
      <diagonal/>
    </border>
    <border>
      <left/>
      <right style="double">
        <color indexed="64"/>
      </right>
      <top style="thin">
        <color indexed="64"/>
      </top>
      <bottom style="thin">
        <color indexed="22"/>
      </bottom>
      <diagonal/>
    </border>
    <border>
      <left style="hair">
        <color auto="1"/>
      </left>
      <right/>
      <top style="thin">
        <color indexed="64"/>
      </top>
      <bottom style="thin">
        <color indexed="22"/>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style="thin">
        <color auto="1"/>
      </right>
      <top style="thin">
        <color indexed="22"/>
      </top>
      <bottom style="thin">
        <color indexed="22"/>
      </bottom>
      <diagonal/>
    </border>
    <border>
      <left style="thin">
        <color auto="1"/>
      </left>
      <right style="hair">
        <color auto="1"/>
      </right>
      <top style="thin">
        <color indexed="22"/>
      </top>
      <bottom style="thin">
        <color indexed="22"/>
      </bottom>
      <diagonal/>
    </border>
    <border>
      <left style="hair">
        <color auto="1"/>
      </left>
      <right style="thin">
        <color auto="1"/>
      </right>
      <top style="thin">
        <color indexed="22"/>
      </top>
      <bottom style="thin">
        <color indexed="22"/>
      </bottom>
      <diagonal/>
    </border>
    <border>
      <left/>
      <right style="hair">
        <color auto="1"/>
      </right>
      <top style="thin">
        <color indexed="22"/>
      </top>
      <bottom style="thin">
        <color indexed="22"/>
      </bottom>
      <diagonal/>
    </border>
    <border>
      <left/>
      <right style="double">
        <color indexed="64"/>
      </right>
      <top style="thin">
        <color indexed="22"/>
      </top>
      <bottom style="thin">
        <color indexed="22"/>
      </bottom>
      <diagonal/>
    </border>
    <border>
      <left style="hair">
        <color auto="1"/>
      </left>
      <right/>
      <top style="thin">
        <color indexed="22"/>
      </top>
      <bottom style="thin">
        <color indexed="22"/>
      </bottom>
      <diagonal/>
    </border>
    <border>
      <left style="thin">
        <color auto="1"/>
      </left>
      <right style="hair">
        <color auto="1"/>
      </right>
      <top style="thin">
        <color indexed="22"/>
      </top>
      <bottom/>
      <diagonal/>
    </border>
    <border>
      <left style="hair">
        <color auto="1"/>
      </left>
      <right style="thin">
        <color auto="1"/>
      </right>
      <top style="thin">
        <color indexed="22"/>
      </top>
      <bottom/>
      <diagonal/>
    </border>
    <border>
      <left/>
      <right style="hair">
        <color auto="1"/>
      </right>
      <top style="thin">
        <color indexed="22"/>
      </top>
      <bottom/>
      <diagonal/>
    </border>
    <border>
      <left style="hair">
        <color auto="1"/>
      </left>
      <right style="double">
        <color indexed="64"/>
      </right>
      <top style="thin">
        <color indexed="22"/>
      </top>
      <bottom/>
      <diagonal/>
    </border>
    <border>
      <left/>
      <right style="hair">
        <color auto="1"/>
      </right>
      <top style="thin">
        <color indexed="22"/>
      </top>
      <bottom style="hair">
        <color auto="1"/>
      </bottom>
      <diagonal/>
    </border>
    <border>
      <left style="hair">
        <color auto="1"/>
      </left>
      <right/>
      <top style="thin">
        <color indexed="22"/>
      </top>
      <bottom style="hair">
        <color auto="1"/>
      </bottom>
      <diagonal/>
    </border>
    <border>
      <left style="hair">
        <color auto="1"/>
      </left>
      <right style="thin">
        <color indexed="64"/>
      </right>
      <top style="thin">
        <color indexed="22"/>
      </top>
      <bottom style="hair">
        <color auto="1"/>
      </bottom>
      <diagonal/>
    </border>
    <border>
      <left style="thin">
        <color indexed="64"/>
      </left>
      <right style="hair">
        <color indexed="64"/>
      </right>
      <top style="hair">
        <color indexed="64"/>
      </top>
      <bottom style="double">
        <color indexed="64"/>
      </bottom>
      <diagonal/>
    </border>
    <border>
      <left style="hair">
        <color auto="1"/>
      </left>
      <right style="hair">
        <color auto="1"/>
      </right>
      <top style="thin">
        <color indexed="22"/>
      </top>
      <bottom style="double">
        <color auto="1"/>
      </bottom>
      <diagonal/>
    </border>
    <border>
      <left/>
      <right style="thin">
        <color auto="1"/>
      </right>
      <top style="thin">
        <color indexed="22"/>
      </top>
      <bottom style="double">
        <color indexed="64"/>
      </bottom>
      <diagonal/>
    </border>
    <border>
      <left style="thin">
        <color auto="1"/>
      </left>
      <right style="hair">
        <color auto="1"/>
      </right>
      <top style="thin">
        <color indexed="22"/>
      </top>
      <bottom style="double">
        <color auto="1"/>
      </bottom>
      <diagonal/>
    </border>
    <border>
      <left style="hair">
        <color auto="1"/>
      </left>
      <right style="thin">
        <color auto="1"/>
      </right>
      <top style="thin">
        <color indexed="22"/>
      </top>
      <bottom style="double">
        <color auto="1"/>
      </bottom>
      <diagonal/>
    </border>
    <border>
      <left/>
      <right style="hair">
        <color auto="1"/>
      </right>
      <top style="thin">
        <color indexed="22"/>
      </top>
      <bottom style="double">
        <color auto="1"/>
      </bottom>
      <diagonal/>
    </border>
    <border>
      <left style="hair">
        <color auto="1"/>
      </left>
      <right style="double">
        <color indexed="64"/>
      </right>
      <top style="thin">
        <color indexed="22"/>
      </top>
      <bottom style="double">
        <color indexed="64"/>
      </bottom>
      <diagonal/>
    </border>
    <border>
      <left/>
      <right style="hair">
        <color indexed="64"/>
      </right>
      <top style="hair">
        <color indexed="64"/>
      </top>
      <bottom style="double">
        <color indexed="64"/>
      </bottom>
      <diagonal/>
    </border>
    <border>
      <left style="hair">
        <color auto="1"/>
      </left>
      <right/>
      <top style="hair">
        <color auto="1"/>
      </top>
      <bottom style="double">
        <color auto="1"/>
      </bottom>
      <diagonal/>
    </border>
    <border>
      <left style="hair">
        <color indexed="64"/>
      </left>
      <right style="thin">
        <color indexed="64"/>
      </right>
      <top style="hair">
        <color indexed="64"/>
      </top>
      <bottom style="double">
        <color indexed="64"/>
      </bottom>
      <diagonal/>
    </border>
    <border>
      <left style="hair">
        <color auto="1"/>
      </left>
      <right style="hair">
        <color auto="1"/>
      </right>
      <top style="hair">
        <color auto="1"/>
      </top>
      <bottom style="double">
        <color auto="1"/>
      </bottom>
      <diagonal/>
    </border>
    <border>
      <left style="thin">
        <color indexed="64"/>
      </left>
      <right/>
      <top style="thin">
        <color indexed="64"/>
      </top>
      <bottom/>
      <diagonal/>
    </border>
    <border>
      <left/>
      <right style="thin">
        <color auto="1"/>
      </right>
      <top style="thin">
        <color auto="1"/>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style="thin">
        <color auto="1"/>
      </top>
      <bottom style="hair">
        <color auto="1"/>
      </bottom>
      <diagonal/>
    </border>
    <border>
      <left style="thin">
        <color auto="1"/>
      </left>
      <right style="thin">
        <color auto="1"/>
      </right>
      <top style="thin">
        <color auto="1"/>
      </top>
      <bottom style="thin">
        <color auto="1"/>
      </bottom>
      <diagonal/>
    </border>
    <border>
      <left style="thin">
        <color indexed="9"/>
      </left>
      <right/>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double">
        <color auto="1"/>
      </right>
      <top style="hair">
        <color auto="1"/>
      </top>
      <bottom style="hair">
        <color auto="1"/>
      </bottom>
      <diagonal/>
    </border>
    <border>
      <left style="thin">
        <color indexed="9"/>
      </left>
      <right style="thin">
        <color indexed="9"/>
      </right>
      <top/>
      <bottom style="thin">
        <color indexed="9"/>
      </bottom>
      <diagonal/>
    </border>
    <border>
      <left/>
      <right style="thin">
        <color indexed="64"/>
      </right>
      <top/>
      <bottom style="thin">
        <color indexed="64"/>
      </bottom>
      <diagonal/>
    </border>
    <border>
      <left style="thin">
        <color indexed="9"/>
      </left>
      <right/>
      <top/>
      <bottom style="thin">
        <color indexed="9"/>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9"/>
      </left>
      <right style="thin">
        <color indexed="9"/>
      </right>
      <top/>
      <bottom style="thin">
        <color indexed="64"/>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thin">
        <color auto="1"/>
      </right>
      <top/>
      <bottom style="thin">
        <color auto="1"/>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hair">
        <color auto="1"/>
      </left>
      <right style="double">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auto="1"/>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auto="1"/>
      </bottom>
      <diagonal/>
    </border>
    <border>
      <left/>
      <right style="thin">
        <color indexed="64"/>
      </right>
      <top style="thin">
        <color indexed="64"/>
      </top>
      <bottom/>
      <diagonal/>
    </border>
    <border>
      <left style="thin">
        <color indexed="64"/>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9"/>
      </right>
      <top style="thin">
        <color indexed="9"/>
      </top>
      <bottom/>
      <diagonal/>
    </border>
    <border>
      <left style="thin">
        <color indexed="64"/>
      </left>
      <right style="hair">
        <color indexed="64"/>
      </right>
      <top style="thin">
        <color indexed="64"/>
      </top>
      <bottom style="thin">
        <color indexed="64"/>
      </bottom>
      <diagonal/>
    </border>
    <border>
      <left/>
      <right style="hair">
        <color auto="1"/>
      </right>
      <top style="thin">
        <color auto="1"/>
      </top>
      <bottom style="thin">
        <color auto="1"/>
      </bottom>
      <diagonal/>
    </border>
    <border>
      <left style="thin">
        <color indexed="64"/>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auto="1"/>
      </top>
      <bottom style="hair">
        <color auto="1"/>
      </bottom>
      <diagonal/>
    </border>
    <border>
      <left style="thin">
        <color indexed="64"/>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auto="1"/>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auto="1"/>
      </left>
      <right style="hair">
        <color auto="1"/>
      </right>
      <top style="thin">
        <color auto="1"/>
      </top>
      <bottom style="hair">
        <color auto="1"/>
      </bottom>
      <diagonal/>
    </border>
    <border>
      <left style="thin">
        <color indexed="64"/>
      </left>
      <right/>
      <top style="thin">
        <color indexed="64"/>
      </top>
      <bottom style="hair">
        <color indexed="64"/>
      </bottom>
      <diagonal/>
    </border>
    <border>
      <left/>
      <right/>
      <top style="thin">
        <color indexed="64"/>
      </top>
      <bottom/>
      <diagonal/>
    </border>
    <border>
      <left/>
      <right style="hair">
        <color auto="1"/>
      </right>
      <top style="thin">
        <color auto="1"/>
      </top>
      <bottom/>
      <diagonal/>
    </border>
    <border>
      <left style="thin">
        <color indexed="64"/>
      </left>
      <right style="double">
        <color indexed="64"/>
      </right>
      <top style="thin">
        <color auto="1"/>
      </top>
      <bottom style="thin">
        <color indexed="64"/>
      </bottom>
      <diagonal/>
    </border>
    <border>
      <left/>
      <right style="hair">
        <color indexed="64"/>
      </right>
      <top style="thin">
        <color indexed="64"/>
      </top>
      <bottom style="hair">
        <color indexed="64"/>
      </bottom>
      <diagonal/>
    </border>
    <border>
      <left style="thin">
        <color indexed="64"/>
      </left>
      <right style="double">
        <color indexed="64"/>
      </right>
      <top style="thin">
        <color auto="1"/>
      </top>
      <bottom style="hair">
        <color auto="1"/>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bottom style="thin">
        <color indexed="9"/>
      </bottom>
      <diagonal/>
    </border>
    <border>
      <left style="thin">
        <color indexed="64"/>
      </left>
      <right style="hair">
        <color indexed="64"/>
      </right>
      <top/>
      <bottom style="thin">
        <color indexed="64"/>
      </bottom>
      <diagonal/>
    </border>
    <border>
      <left style="thin">
        <color indexed="64"/>
      </left>
      <right style="double">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9"/>
      </left>
      <right/>
      <top style="thin">
        <color indexed="9"/>
      </top>
      <bottom/>
      <diagonal/>
    </border>
    <border>
      <left/>
      <right style="thin">
        <color indexed="9"/>
      </right>
      <top style="thin">
        <color indexed="9"/>
      </top>
      <bottom/>
      <diagonal/>
    </border>
    <border>
      <left/>
      <right/>
      <top style="thin">
        <color auto="1"/>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9"/>
      </left>
      <right style="thin">
        <color indexed="9"/>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auto="1"/>
      </left>
      <right style="hair">
        <color auto="1"/>
      </right>
      <top style="thin">
        <color indexed="64"/>
      </top>
      <bottom/>
      <diagonal/>
    </border>
    <border>
      <left/>
      <right style="hair">
        <color indexed="64"/>
      </right>
      <top/>
      <bottom style="thin">
        <color indexed="64"/>
      </bottom>
      <diagonal/>
    </border>
    <border>
      <left style="double">
        <color auto="1"/>
      </left>
      <right/>
      <top style="thin">
        <color auto="1"/>
      </top>
      <bottom/>
      <diagonal/>
    </border>
    <border>
      <left style="double">
        <color auto="1"/>
      </left>
      <right/>
      <top/>
      <bottom style="thin">
        <color auto="1"/>
      </bottom>
      <diagonal/>
    </border>
    <border>
      <left/>
      <right style="double">
        <color auto="1"/>
      </right>
      <top style="thin">
        <color indexed="64"/>
      </top>
      <bottom style="hair">
        <color indexed="64"/>
      </bottom>
      <diagonal/>
    </border>
    <border>
      <left/>
      <right style="double">
        <color indexed="64"/>
      </right>
      <top/>
      <bottom style="thin">
        <color indexed="64"/>
      </bottom>
      <diagonal/>
    </border>
    <border>
      <left style="thin">
        <color auto="1"/>
      </left>
      <right style="thin">
        <color auto="1"/>
      </right>
      <top style="hair">
        <color auto="1"/>
      </top>
      <bottom style="hair">
        <color auto="1"/>
      </bottom>
      <diagonal/>
    </border>
    <border>
      <left style="double">
        <color auto="1"/>
      </left>
      <right/>
      <top style="thin">
        <color auto="1"/>
      </top>
      <bottom style="thin">
        <color indexed="64"/>
      </bottom>
      <diagonal/>
    </border>
    <border>
      <left/>
      <right style="thin">
        <color auto="1"/>
      </right>
      <top style="thin">
        <color auto="1"/>
      </top>
      <bottom style="double">
        <color auto="1"/>
      </bottom>
      <diagonal/>
    </border>
    <border>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double">
        <color indexed="64"/>
      </right>
      <top style="thin">
        <color auto="1"/>
      </top>
      <bottom/>
      <diagonal/>
    </border>
    <border>
      <left style="hair">
        <color auto="1"/>
      </left>
      <right style="double">
        <color auto="1"/>
      </right>
      <top style="thin">
        <color auto="1"/>
      </top>
      <bottom/>
      <diagonal/>
    </border>
    <border>
      <left style="double">
        <color auto="1"/>
      </left>
      <right style="hair">
        <color auto="1"/>
      </right>
      <top style="thin">
        <color auto="1"/>
      </top>
      <bottom style="thin">
        <color auto="1"/>
      </bottom>
      <diagonal/>
    </border>
    <border>
      <left/>
      <right style="double">
        <color auto="1"/>
      </right>
      <top style="hair">
        <color auto="1"/>
      </top>
      <bottom style="hair">
        <color auto="1"/>
      </bottom>
      <diagonal/>
    </border>
    <border>
      <left style="double">
        <color auto="1"/>
      </left>
      <right style="thin">
        <color auto="1"/>
      </right>
      <top style="thin">
        <color auto="1"/>
      </top>
      <bottom/>
      <diagonal/>
    </border>
    <border>
      <left style="double">
        <color auto="1"/>
      </left>
      <right style="thin">
        <color auto="1"/>
      </right>
      <top style="hair">
        <color auto="1"/>
      </top>
      <bottom style="hair">
        <color auto="1"/>
      </bottom>
      <diagonal/>
    </border>
    <border>
      <left style="hair">
        <color auto="1"/>
      </left>
      <right/>
      <top style="hair">
        <color auto="1"/>
      </top>
      <bottom style="hair">
        <color auto="1"/>
      </bottom>
      <diagonal/>
    </border>
    <border>
      <left style="double">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auto="1"/>
      </top>
      <bottom style="thin">
        <color indexed="64"/>
      </bottom>
      <diagonal/>
    </border>
    <border>
      <left style="thin">
        <color auto="1"/>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thin">
        <color auto="1"/>
      </left>
      <right style="double">
        <color auto="1"/>
      </right>
      <top style="thin">
        <color auto="1"/>
      </top>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hair">
        <color auto="1"/>
      </bottom>
      <diagonal/>
    </border>
    <border>
      <left style="thin">
        <color indexed="64"/>
      </left>
      <right style="double">
        <color indexed="64"/>
      </right>
      <top style="thin">
        <color auto="1"/>
      </top>
      <bottom style="hair">
        <color auto="1"/>
      </bottom>
      <diagonal/>
    </border>
    <border>
      <left style="hair">
        <color indexed="64"/>
      </left>
      <right style="thin">
        <color indexed="64"/>
      </right>
      <top style="thin">
        <color indexed="64"/>
      </top>
      <bottom style="thin">
        <color indexed="64"/>
      </bottom>
      <diagonal/>
    </border>
    <border>
      <left/>
      <right style="hair">
        <color auto="1"/>
      </right>
      <top style="thin">
        <color auto="1"/>
      </top>
      <bottom style="thin">
        <color auto="1"/>
      </bottom>
      <diagonal/>
    </border>
    <border>
      <left style="thin">
        <color indexed="64"/>
      </left>
      <right style="double">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style="hair">
        <color auto="1"/>
      </right>
      <top style="thin">
        <color auto="1"/>
      </top>
      <bottom style="thin">
        <color auto="1"/>
      </bottom>
      <diagonal/>
    </border>
    <border>
      <left style="hair">
        <color auto="1"/>
      </left>
      <right style="hair">
        <color auto="1"/>
      </right>
      <top/>
      <bottom style="thin">
        <color indexed="22"/>
      </bottom>
      <diagonal/>
    </border>
    <border>
      <left/>
      <right style="thin">
        <color auto="1"/>
      </right>
      <top/>
      <bottom style="thin">
        <color indexed="22"/>
      </bottom>
      <diagonal/>
    </border>
    <border>
      <left style="thin">
        <color auto="1"/>
      </left>
      <right style="thin">
        <color auto="1"/>
      </right>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auto="1"/>
      </left>
      <right style="thin">
        <color auto="1"/>
      </right>
      <top style="thin">
        <color indexed="22"/>
      </top>
      <bottom style="hair">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indexed="64"/>
      </right>
      <top/>
      <bottom style="thin">
        <color indexed="64"/>
      </bottom>
      <diagonal/>
    </border>
    <border>
      <left style="thin">
        <color auto="1"/>
      </left>
      <right style="hair">
        <color auto="1"/>
      </right>
      <top style="thin">
        <color indexed="64"/>
      </top>
      <bottom style="thin">
        <color indexed="22"/>
      </bottom>
      <diagonal/>
    </border>
    <border>
      <left style="hair">
        <color auto="1"/>
      </left>
      <right style="hair">
        <color auto="1"/>
      </right>
      <top style="thin">
        <color auto="1"/>
      </top>
      <bottom style="thin">
        <color indexed="22"/>
      </bottom>
      <diagonal/>
    </border>
    <border>
      <left/>
      <right style="thin">
        <color auto="1"/>
      </right>
      <top style="thin">
        <color indexed="64"/>
      </top>
      <bottom style="thin">
        <color indexed="22"/>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indexed="22"/>
      </top>
      <bottom style="hair">
        <color auto="1"/>
      </bottom>
      <diagonal/>
    </border>
    <border>
      <left style="thin">
        <color auto="1"/>
      </left>
      <right/>
      <top/>
      <bottom style="thin">
        <color auto="1"/>
      </bottom>
      <diagonal/>
    </border>
    <border>
      <left style="thin">
        <color indexed="64"/>
      </left>
      <right/>
      <top style="thin">
        <color indexed="64"/>
      </top>
      <bottom/>
      <diagonal/>
    </border>
    <border>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double">
        <color indexed="64"/>
      </right>
      <top style="thin">
        <color auto="1"/>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double">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auto="1"/>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auto="1"/>
      </left>
      <right style="double">
        <color auto="1"/>
      </right>
      <top style="thin">
        <color auto="1"/>
      </top>
      <bottom style="thin">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right style="double">
        <color auto="1"/>
      </right>
      <top style="thin">
        <color auto="1"/>
      </top>
      <bottom style="hair">
        <color auto="1"/>
      </bottom>
      <diagonal/>
    </border>
    <border>
      <left/>
      <right style="thin">
        <color indexed="64"/>
      </right>
      <top style="thin">
        <color auto="1"/>
      </top>
      <bottom style="hair">
        <color indexed="64"/>
      </bottom>
      <diagonal/>
    </border>
    <border>
      <left style="hair">
        <color auto="1"/>
      </left>
      <right style="thin">
        <color auto="1"/>
      </right>
      <top/>
      <bottom style="thin">
        <color auto="1"/>
      </bottom>
      <diagonal/>
    </border>
    <border>
      <left/>
      <right style="hair">
        <color auto="1"/>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top style="hair">
        <color indexed="64"/>
      </top>
      <bottom/>
      <diagonal/>
    </border>
    <border>
      <left style="thin">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style="hair">
        <color auto="1"/>
      </left>
      <right/>
      <top/>
      <bottom style="thin">
        <color auto="1"/>
      </bottom>
      <diagonal/>
    </border>
    <border>
      <left style="hair">
        <color auto="1"/>
      </left>
      <right style="double">
        <color auto="1"/>
      </right>
      <top/>
      <bottom style="thin">
        <color auto="1"/>
      </bottom>
      <diagonal/>
    </border>
    <border>
      <left style="thin">
        <color indexed="9"/>
      </left>
      <right/>
      <top style="thin">
        <color auto="1"/>
      </top>
      <bottom style="thin">
        <color auto="1"/>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9"/>
      </left>
      <right style="thin">
        <color indexed="9"/>
      </right>
      <top style="thin">
        <color indexed="9"/>
      </top>
      <bottom style="thin">
        <color auto="1"/>
      </bottom>
      <diagonal/>
    </border>
    <border>
      <left style="thin">
        <color indexed="9"/>
      </left>
      <right/>
      <top/>
      <bottom style="thin">
        <color indexed="9"/>
      </bottom>
      <diagonal/>
    </border>
    <border>
      <left style="thin">
        <color indexed="64"/>
      </left>
      <right/>
      <top style="thin">
        <color indexed="64"/>
      </top>
      <bottom/>
      <diagonal/>
    </border>
    <border>
      <left/>
      <right/>
      <top style="thin">
        <color auto="1"/>
      </top>
      <bottom/>
      <diagonal/>
    </border>
    <border>
      <left/>
      <right style="double">
        <color indexed="64"/>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auto="1"/>
      </top>
      <bottom style="thin">
        <color indexed="22"/>
      </bottom>
      <diagonal/>
    </border>
    <border>
      <left/>
      <right style="thin">
        <color indexed="64"/>
      </right>
      <top style="thin">
        <color indexed="64"/>
      </top>
      <bottom style="hair">
        <color indexed="64"/>
      </bottom>
      <diagonal/>
    </border>
    <border>
      <left style="thin">
        <color auto="1"/>
      </left>
      <right style="hair">
        <color auto="1"/>
      </right>
      <top style="thin">
        <color indexed="22"/>
      </top>
      <bottom style="thin">
        <color indexed="22"/>
      </bottom>
      <diagonal/>
    </border>
    <border>
      <left style="thin">
        <color auto="1"/>
      </left>
      <right style="hair">
        <color auto="1"/>
      </right>
      <top style="thin">
        <color indexed="22"/>
      </top>
      <bottom style="thin">
        <color indexed="64"/>
      </bottom>
      <diagonal/>
    </border>
    <border>
      <left style="hair">
        <color auto="1"/>
      </left>
      <right style="thin">
        <color auto="1"/>
      </right>
      <top/>
      <bottom style="thin">
        <color auto="1"/>
      </bottom>
      <diagonal/>
    </border>
    <border>
      <left style="hair">
        <color auto="1"/>
      </left>
      <right style="hair">
        <color auto="1"/>
      </right>
      <top style="thin">
        <color auto="1"/>
      </top>
      <bottom style="thin">
        <color indexed="22"/>
      </bottom>
      <diagonal/>
    </border>
    <border>
      <left/>
      <right style="thin">
        <color auto="1"/>
      </right>
      <top style="thin">
        <color auto="1"/>
      </top>
      <bottom style="thin">
        <color indexed="22"/>
      </bottom>
      <diagonal/>
    </border>
    <border>
      <left style="hair">
        <color indexed="64"/>
      </left>
      <right style="thin">
        <color indexed="64"/>
      </right>
      <top/>
      <bottom/>
      <diagonal/>
    </border>
    <border>
      <left style="hair">
        <color auto="1"/>
      </left>
      <right style="hair">
        <color auto="1"/>
      </right>
      <top style="thin">
        <color indexed="22"/>
      </top>
      <bottom style="thin">
        <color auto="1"/>
      </bottom>
      <diagonal/>
    </border>
    <border>
      <left/>
      <right style="thin">
        <color auto="1"/>
      </right>
      <top style="thin">
        <color indexed="22"/>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indexed="22"/>
      </bottom>
      <diagonal/>
    </border>
    <border>
      <left style="hair">
        <color auto="1"/>
      </left>
      <right style="double">
        <color auto="1"/>
      </right>
      <top/>
      <bottom/>
      <diagonal/>
    </border>
    <border>
      <left style="hair">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hair">
        <color auto="1"/>
      </left>
      <right style="hair">
        <color auto="1"/>
      </right>
      <top style="thin">
        <color indexed="22"/>
      </top>
      <bottom style="thin">
        <color auto="1"/>
      </bottom>
      <diagonal/>
    </border>
    <border>
      <left/>
      <right style="thin">
        <color auto="1"/>
      </right>
      <top style="thin">
        <color indexed="22"/>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indexed="22"/>
      </bottom>
      <diagonal/>
    </border>
    <border>
      <left style="hair">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indexed="64"/>
      </left>
      <right style="thin">
        <color indexed="64"/>
      </right>
      <top style="thin">
        <color indexed="64"/>
      </top>
      <bottom/>
      <diagonal/>
    </border>
    <border>
      <left/>
      <right style="thin">
        <color auto="1"/>
      </right>
      <top style="thin">
        <color indexed="64"/>
      </top>
      <bottom style="thin">
        <color indexed="22"/>
      </bottom>
      <diagonal/>
    </border>
    <border>
      <left style="thin">
        <color auto="1"/>
      </left>
      <right/>
      <top style="thin">
        <color auto="1"/>
      </top>
      <bottom style="hair">
        <color auto="1"/>
      </bottom>
      <diagonal/>
    </border>
    <border>
      <left style="thin">
        <color indexed="64"/>
      </left>
      <right style="thin">
        <color indexed="64"/>
      </right>
      <top style="thin">
        <color indexed="64"/>
      </top>
      <bottom style="thin">
        <color indexed="64"/>
      </bottom>
      <diagonal/>
    </border>
    <border>
      <left style="hair">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right style="hair">
        <color auto="1"/>
      </right>
      <top style="thin">
        <color auto="1"/>
      </top>
      <bottom style="thin">
        <color auto="1"/>
      </bottom>
      <diagonal/>
    </border>
    <border>
      <left/>
      <right style="double">
        <color indexed="64"/>
      </right>
      <top style="thin">
        <color indexed="64"/>
      </top>
      <bottom style="thin">
        <color indexed="64"/>
      </bottom>
      <diagonal/>
    </border>
    <border>
      <left style="double">
        <color indexed="64"/>
      </left>
      <right style="thin">
        <color auto="1"/>
      </right>
      <top style="thin">
        <color auto="1"/>
      </top>
      <bottom style="thin">
        <color indexed="64"/>
      </bottom>
      <diagonal/>
    </border>
    <border>
      <left style="hair">
        <color auto="1"/>
      </left>
      <right style="double">
        <color auto="1"/>
      </right>
      <top style="thin">
        <color auto="1"/>
      </top>
      <bottom style="thin">
        <color auto="1"/>
      </bottom>
      <diagonal/>
    </border>
    <border>
      <left/>
      <right style="thin">
        <color rgb="FF000000"/>
      </right>
      <top style="thin">
        <color auto="1"/>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rgb="FF000000"/>
      </right>
      <top style="hair">
        <color auto="1"/>
      </top>
      <bottom style="thin">
        <color indexed="64"/>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thin">
        <color indexed="9"/>
      </left>
      <right style="thin">
        <color indexed="9"/>
      </right>
      <top/>
      <bottom style="thin">
        <color indexed="9"/>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auto="1"/>
      </left>
      <right style="double">
        <color auto="1"/>
      </right>
      <top style="thin">
        <color auto="1"/>
      </top>
      <bottom/>
      <diagonal/>
    </border>
    <border>
      <left style="thin">
        <color indexed="9"/>
      </left>
      <right style="thin">
        <color indexed="9"/>
      </right>
      <top style="thin">
        <color indexed="9"/>
      </top>
      <bottom style="thin">
        <color indexed="9"/>
      </bottom>
      <diagonal/>
    </border>
    <border>
      <left/>
      <right style="hair">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hair">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bottom style="thin">
        <color indexed="9"/>
      </bottom>
      <diagonal/>
    </border>
    <border>
      <left style="thin">
        <color auto="1"/>
      </left>
      <right style="thin">
        <color auto="1"/>
      </right>
      <top/>
      <bottom style="thin">
        <color auto="1"/>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bottom style="thin">
        <color indexed="64"/>
      </bottom>
      <diagonal/>
    </border>
    <border>
      <left style="thin">
        <color auto="1"/>
      </left>
      <right style="hair">
        <color auto="1"/>
      </right>
      <top/>
      <bottom style="thin">
        <color auto="1"/>
      </bottom>
      <diagonal/>
    </border>
    <border>
      <left/>
      <right style="hair">
        <color indexed="64"/>
      </right>
      <top/>
      <bottom style="thin">
        <color indexed="64"/>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auto="1"/>
      </left>
      <right/>
      <top style="thin">
        <color auto="1"/>
      </top>
      <bottom/>
      <diagonal/>
    </border>
    <border>
      <left/>
      <right style="double">
        <color auto="1"/>
      </right>
      <top style="thin">
        <color auto="1"/>
      </top>
      <bottom style="thin">
        <color auto="1"/>
      </bottom>
      <diagonal/>
    </border>
    <border>
      <left style="thin">
        <color auto="1"/>
      </left>
      <right/>
      <top/>
      <bottom style="thin">
        <color indexed="64"/>
      </bottom>
      <diagonal/>
    </border>
    <border>
      <left/>
      <right style="thin">
        <color auto="1"/>
      </right>
      <top style="thin">
        <color auto="1"/>
      </top>
      <bottom style="thin">
        <color auto="1"/>
      </bottom>
      <diagonal/>
    </border>
    <border>
      <left style="thin">
        <color indexed="64"/>
      </left>
      <right style="hair">
        <color indexed="64"/>
      </right>
      <top style="thin">
        <color indexed="64"/>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thin">
        <color indexed="64"/>
      </left>
      <right style="thin">
        <color indexed="64"/>
      </right>
      <top style="thin">
        <color indexed="64"/>
      </top>
      <bottom/>
      <diagonal/>
    </border>
    <border>
      <left style="hair">
        <color indexed="64"/>
      </left>
      <right style="double">
        <color auto="1"/>
      </right>
      <top style="thin">
        <color indexed="64"/>
      </top>
      <bottom style="thin">
        <color indexed="64"/>
      </bottom>
      <diagonal/>
    </border>
    <border>
      <left style="hair">
        <color auto="1"/>
      </left>
      <right style="double">
        <color auto="1"/>
      </right>
      <top/>
      <bottom style="thin">
        <color auto="1"/>
      </bottom>
      <diagonal/>
    </border>
    <border>
      <left style="double">
        <color auto="1"/>
      </left>
      <right style="thin">
        <color indexed="64"/>
      </right>
      <top style="thin">
        <color auto="1"/>
      </top>
      <bottom/>
      <diagonal/>
    </border>
    <border>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double">
        <color auto="1"/>
      </left>
      <right style="thin">
        <color indexed="64"/>
      </right>
      <top/>
      <bottom style="thin">
        <color indexed="64"/>
      </bottom>
      <diagonal/>
    </border>
    <border>
      <left/>
      <right style="thin">
        <color indexed="9"/>
      </right>
      <top style="thin">
        <color indexed="9"/>
      </top>
      <bottom style="thin">
        <color indexed="9"/>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hair">
        <color auto="1"/>
      </left>
      <right style="thin">
        <color auto="1"/>
      </right>
      <top style="thin">
        <color auto="1"/>
      </top>
      <bottom style="hair">
        <color indexed="64"/>
      </bottom>
      <diagonal/>
    </border>
    <border>
      <left style="hair">
        <color auto="1"/>
      </left>
      <right style="double">
        <color auto="1"/>
      </right>
      <top style="thin">
        <color auto="1"/>
      </top>
      <bottom style="hair">
        <color auto="1"/>
      </bottom>
      <diagonal/>
    </border>
    <border>
      <left style="thin">
        <color indexed="64"/>
      </left>
      <right style="thin">
        <color indexed="64"/>
      </right>
      <top style="thin">
        <color auto="1"/>
      </top>
      <bottom style="hair">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right style="hair">
        <color auto="1"/>
      </right>
      <top style="thin">
        <color auto="1"/>
      </top>
      <bottom style="thin">
        <color auto="1"/>
      </bottom>
      <diagonal/>
    </border>
    <border>
      <left style="thin">
        <color indexed="64"/>
      </left>
      <right style="thin">
        <color indexed="64"/>
      </right>
      <top style="thin">
        <color auto="1"/>
      </top>
      <bottom style="hair">
        <color indexed="64"/>
      </bottom>
      <diagonal/>
    </border>
    <border>
      <left style="thin">
        <color auto="1"/>
      </left>
      <right style="hair">
        <color auto="1"/>
      </right>
      <top style="thin">
        <color auto="1"/>
      </top>
      <bottom style="hair">
        <color auto="1"/>
      </bottom>
      <diagonal/>
    </border>
    <border>
      <left style="hair">
        <color auto="1"/>
      </left>
      <right style="double">
        <color auto="1"/>
      </right>
      <top style="thin">
        <color auto="1"/>
      </top>
      <bottom style="hair">
        <color auto="1"/>
      </bottom>
      <diagonal/>
    </border>
    <border>
      <left/>
      <right style="hair">
        <color auto="1"/>
      </right>
      <top style="thin">
        <color auto="1"/>
      </top>
      <bottom style="hair">
        <color indexed="64"/>
      </bottom>
      <diagonal/>
    </border>
    <border>
      <left style="hair">
        <color indexed="64"/>
      </left>
      <right style="thin">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auto="1"/>
      </left>
      <right style="hair">
        <color auto="1"/>
      </right>
      <top style="thin">
        <color auto="1"/>
      </top>
      <bottom/>
      <diagonal/>
    </border>
    <border>
      <left style="thin">
        <color auto="1"/>
      </left>
      <right/>
      <top style="thin">
        <color indexed="9"/>
      </top>
      <bottom/>
      <diagonal/>
    </border>
    <border>
      <left/>
      <right/>
      <top style="thin">
        <color indexed="9"/>
      </top>
      <bottom/>
      <diagonal/>
    </border>
    <border>
      <left/>
      <right style="thin">
        <color auto="1"/>
      </right>
      <top style="thin">
        <color auto="1"/>
      </top>
      <bottom style="hair">
        <color auto="1"/>
      </bottom>
      <diagonal/>
    </border>
    <border>
      <left style="thin">
        <color indexed="9"/>
      </left>
      <right style="thin">
        <color indexed="9"/>
      </right>
      <top style="thin">
        <color indexed="9"/>
      </top>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indexed="9"/>
      </right>
      <top style="thin">
        <color indexed="9"/>
      </top>
      <bottom style="thin">
        <color indexed="9"/>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thin">
        <color auto="1"/>
      </left>
      <right/>
      <top style="thin">
        <color auto="1"/>
      </top>
      <bottom style="hair">
        <color auto="1"/>
      </bottom>
      <diagonal/>
    </border>
    <border>
      <left style="thin">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auto="1"/>
      </left>
      <right style="thin">
        <color auto="1"/>
      </right>
      <top style="thin">
        <color auto="1"/>
      </top>
      <bottom style="hair">
        <color indexed="64"/>
      </bottom>
      <diagonal/>
    </border>
    <border>
      <left/>
      <right style="hair">
        <color indexed="64"/>
      </right>
      <top/>
      <bottom style="thin">
        <color indexed="64"/>
      </bottom>
      <diagonal/>
    </border>
    <border>
      <left style="thin">
        <color auto="1"/>
      </left>
      <right style="hair">
        <color auto="1"/>
      </right>
      <top/>
      <bottom style="thin">
        <color auto="1"/>
      </bottom>
      <diagonal/>
    </border>
    <border>
      <left style="thin">
        <color auto="1"/>
      </left>
      <right style="hair">
        <color auto="1"/>
      </right>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indexed="64"/>
      </right>
      <top/>
      <bottom style="thin">
        <color indexed="64"/>
      </bottom>
      <diagonal/>
    </border>
    <border>
      <left style="double">
        <color auto="1"/>
      </left>
      <right style="thin">
        <color auto="1"/>
      </right>
      <top style="thin">
        <color auto="1"/>
      </top>
      <bottom style="thin">
        <color auto="1"/>
      </bottom>
      <diagonal/>
    </border>
    <border>
      <left style="thin">
        <color auto="1"/>
      </left>
      <right/>
      <top/>
      <bottom style="thin">
        <color indexed="64"/>
      </bottom>
      <diagonal/>
    </border>
    <border>
      <left style="thin">
        <color indexed="9"/>
      </left>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diagonal/>
    </border>
    <border>
      <left style="hair">
        <color auto="1"/>
      </left>
      <right style="double">
        <color auto="1"/>
      </right>
      <top style="thin">
        <color auto="1"/>
      </top>
      <bottom style="hair">
        <color auto="1"/>
      </bottom>
      <diagonal/>
    </border>
    <border>
      <left style="hair">
        <color auto="1"/>
      </left>
      <right style="double">
        <color auto="1"/>
      </right>
      <top style="thin">
        <color auto="1"/>
      </top>
      <bottom style="thin">
        <color auto="1"/>
      </bottom>
      <diagonal/>
    </border>
    <border>
      <left style="double">
        <color auto="1"/>
      </left>
      <right/>
      <top style="thin">
        <color auto="1"/>
      </top>
      <bottom/>
      <diagonal/>
    </border>
    <border>
      <left style="thin">
        <color auto="1"/>
      </left>
      <right style="double">
        <color auto="1"/>
      </right>
      <top style="thin">
        <color auto="1"/>
      </top>
      <bottom/>
      <diagonal/>
    </border>
    <border>
      <left style="hair">
        <color auto="1"/>
      </left>
      <right style="thin">
        <color auto="1"/>
      </right>
      <top style="thin">
        <color auto="1"/>
      </top>
      <bottom/>
      <diagonal/>
    </border>
    <border>
      <left style="thin">
        <color auto="1"/>
      </left>
      <right style="thin">
        <color rgb="FF000000"/>
      </right>
      <top style="thin">
        <color rgb="FF000000"/>
      </top>
      <bottom/>
      <diagonal/>
    </border>
    <border>
      <left style="thin">
        <color auto="1"/>
      </left>
      <right style="thin">
        <color rgb="FF000000"/>
      </right>
      <top/>
      <bottom style="thin">
        <color auto="1"/>
      </bottom>
      <diagonal/>
    </border>
    <border>
      <left style="hair">
        <color indexed="9"/>
      </left>
      <right style="hair">
        <color indexed="9"/>
      </right>
      <top style="hair">
        <color indexed="9"/>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indexed="64"/>
      </right>
      <top style="thin">
        <color auto="1"/>
      </top>
      <bottom/>
      <diagonal/>
    </border>
    <border>
      <left style="thin">
        <color auto="1"/>
      </left>
      <right style="hair">
        <color auto="1"/>
      </right>
      <top style="thin">
        <color auto="1"/>
      </top>
      <bottom style="thin">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hair">
        <color indexed="64"/>
      </right>
      <top style="thin">
        <color auto="1"/>
      </top>
      <bottom style="hair">
        <color auto="1"/>
      </bottom>
      <diagonal/>
    </border>
    <border>
      <left/>
      <right style="double">
        <color indexed="64"/>
      </right>
      <top style="thin">
        <color indexed="64"/>
      </top>
      <bottom style="hair">
        <color indexed="64"/>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double">
        <color indexed="64"/>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auto="1"/>
      </left>
      <right style="double">
        <color auto="1"/>
      </right>
      <top style="thin">
        <color auto="1"/>
      </top>
      <bottom style="hair">
        <color auto="1"/>
      </bottom>
      <diagonal/>
    </border>
    <border>
      <left/>
      <right style="thin">
        <color indexed="64"/>
      </right>
      <top style="thin">
        <color indexed="64"/>
      </top>
      <bottom style="hair">
        <color indexed="64"/>
      </bottom>
      <diagonal/>
    </border>
    <border>
      <left style="thin">
        <color indexed="64"/>
      </left>
      <right style="double">
        <color indexed="64"/>
      </right>
      <top style="hair">
        <color auto="1"/>
      </top>
      <bottom style="hair">
        <color auto="1"/>
      </bottom>
      <diagonal/>
    </border>
    <border>
      <left style="thin">
        <color auto="1"/>
      </left>
      <right style="double">
        <color auto="1"/>
      </right>
      <top style="hair">
        <color auto="1"/>
      </top>
      <bottom style="thin">
        <color auto="1"/>
      </bottom>
      <diagonal/>
    </border>
    <border>
      <left style="hair">
        <color indexed="9"/>
      </left>
      <right style="hair">
        <color indexed="9"/>
      </right>
      <top style="hair">
        <color indexed="9"/>
      </top>
      <bottom/>
      <diagonal/>
    </border>
    <border>
      <left style="hair">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thin">
        <color auto="1"/>
      </top>
      <bottom style="hair">
        <color auto="1"/>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auto="1"/>
      </left>
      <right/>
      <top style="hair">
        <color auto="1"/>
      </top>
      <bottom style="hair">
        <color auto="1"/>
      </bottom>
      <diagonal/>
    </border>
    <border>
      <left style="hair">
        <color auto="1"/>
      </left>
      <right style="double">
        <color auto="1"/>
      </right>
      <top style="thin">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auto="1"/>
      </bottom>
      <diagonal/>
    </border>
    <border>
      <left style="hair">
        <color indexed="9"/>
      </left>
      <right style="hair">
        <color indexed="9"/>
      </right>
      <top style="hair">
        <color indexed="9"/>
      </top>
      <bottom/>
      <diagonal/>
    </border>
    <border>
      <left/>
      <right style="hair">
        <color auto="1"/>
      </right>
      <top style="thin">
        <color auto="1"/>
      </top>
      <bottom/>
      <diagonal/>
    </border>
    <border>
      <left/>
      <right style="double">
        <color auto="1"/>
      </right>
      <top style="thin">
        <color auto="1"/>
      </top>
      <bottom/>
      <diagonal/>
    </border>
    <border>
      <left/>
      <right style="thin">
        <color indexed="64"/>
      </right>
      <top/>
      <bottom style="hair">
        <color indexed="64"/>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auto="1"/>
      </right>
      <top style="hair">
        <color auto="1"/>
      </top>
      <bottom style="thin">
        <color indexed="64"/>
      </bottom>
      <diagonal/>
    </border>
    <border>
      <left style="thin">
        <color indexed="64"/>
      </left>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auto="1"/>
      </left>
      <right style="hair">
        <color auto="1"/>
      </right>
      <top style="thin">
        <color auto="1"/>
      </top>
      <bottom style="thin">
        <color auto="1"/>
      </bottom>
      <diagonal/>
    </border>
    <border>
      <left style="hair">
        <color indexed="9"/>
      </left>
      <right style="hair">
        <color indexed="9"/>
      </right>
      <top style="hair">
        <color indexed="9"/>
      </top>
      <bottom/>
      <diagonal/>
    </border>
    <border>
      <left style="double">
        <color auto="1"/>
      </left>
      <right style="hair">
        <color auto="1"/>
      </right>
      <top style="thin">
        <color auto="1"/>
      </top>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style="hair">
        <color indexed="9"/>
      </left>
      <right style="hair">
        <color indexed="9"/>
      </right>
      <top style="hair">
        <color indexed="9"/>
      </top>
      <bottom style="thin">
        <color indexed="64"/>
      </bottom>
      <diagonal/>
    </border>
    <border>
      <left/>
      <right/>
      <top style="thin">
        <color indexed="64"/>
      </top>
      <bottom style="hair">
        <color indexed="64"/>
      </bottom>
      <diagonal/>
    </border>
    <border>
      <left style="hair">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thin">
        <color indexed="64"/>
      </left>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right style="hair">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22"/>
      </bottom>
      <diagonal/>
    </border>
    <border>
      <left style="thin">
        <color indexed="64"/>
      </left>
      <right style="hair">
        <color indexed="64"/>
      </right>
      <top style="thin">
        <color indexed="22"/>
      </top>
      <bottom style="thin">
        <color indexed="22"/>
      </bottom>
      <diagonal/>
    </border>
    <border>
      <left style="hair">
        <color auto="1"/>
      </left>
      <right style="double">
        <color auto="1"/>
      </right>
      <top style="hair">
        <color auto="1"/>
      </top>
      <bottom style="hair">
        <color auto="1"/>
      </bottom>
      <diagonal/>
    </border>
    <border>
      <left style="thin">
        <color indexed="64"/>
      </left>
      <right style="hair">
        <color indexed="64"/>
      </right>
      <top style="thin">
        <color indexed="22"/>
      </top>
      <bottom style="thin">
        <color indexed="64"/>
      </bottom>
      <diagonal/>
    </border>
    <border>
      <left style="hair">
        <color indexed="64"/>
      </left>
      <right style="double">
        <color indexed="64"/>
      </right>
      <top style="hair">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auto="1"/>
      </left>
      <right/>
      <top style="hair">
        <color auto="1"/>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style="thin">
        <color indexed="9"/>
      </left>
      <right style="thin">
        <color indexed="9"/>
      </right>
      <top style="thin">
        <color indexed="9"/>
      </top>
      <bottom/>
      <diagonal/>
    </border>
    <border>
      <left/>
      <right style="thin">
        <color indexed="64"/>
      </right>
      <top style="hair">
        <color indexed="64"/>
      </top>
      <bottom style="double">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diagonal/>
    </border>
    <border>
      <left style="double">
        <color auto="1"/>
      </left>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left/>
      <right style="double">
        <color auto="1"/>
      </right>
      <top style="thin">
        <color auto="1"/>
      </top>
      <bottom style="hair">
        <color auto="1"/>
      </bottom>
      <diagonal/>
    </border>
    <border>
      <left style="thin">
        <color auto="1"/>
      </left>
      <right style="thin">
        <color auto="1"/>
      </right>
      <top style="thin">
        <color auto="1"/>
      </top>
      <bottom style="hair">
        <color auto="1"/>
      </bottom>
      <diagonal/>
    </border>
    <border>
      <left style="double">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2"/>
      </right>
      <top style="thin">
        <color indexed="64"/>
      </top>
      <bottom style="thin">
        <color indexed="64"/>
      </bottom>
      <diagonal/>
    </border>
    <border>
      <left style="thin">
        <color indexed="9"/>
      </left>
      <right style="thin">
        <color indexed="9"/>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double">
        <color auto="1"/>
      </right>
      <top style="thin">
        <color auto="1"/>
      </top>
      <bottom/>
      <diagonal/>
    </border>
    <border>
      <left style="thin">
        <color indexed="9"/>
      </left>
      <right style="thin">
        <color indexed="9"/>
      </right>
      <top style="thin">
        <color indexed="9"/>
      </top>
      <bottom style="thin">
        <color indexed="9"/>
      </bottom>
      <diagonal/>
    </border>
    <border>
      <left style="thin">
        <color indexed="64"/>
      </left>
      <right style="double">
        <color indexed="64"/>
      </right>
      <top/>
      <bottom style="thin">
        <color indexed="64"/>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hair">
        <color indexed="64"/>
      </right>
      <top style="thin">
        <color indexed="64"/>
      </top>
      <bottom/>
      <diagonal/>
    </border>
    <border>
      <left/>
      <right style="double">
        <color auto="1"/>
      </right>
      <top style="thin">
        <color auto="1"/>
      </top>
      <bottom style="hair">
        <color auto="1"/>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style="hair">
        <color indexed="64"/>
      </bottom>
      <diagonal/>
    </border>
    <border>
      <left/>
      <right style="double">
        <color auto="1"/>
      </right>
      <top style="thin">
        <color auto="1"/>
      </top>
      <bottom style="hair">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double">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auto="1"/>
      </left>
      <right style="thin">
        <color auto="1"/>
      </right>
      <top style="thin">
        <color auto="1"/>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double">
        <color indexed="64"/>
      </left>
      <right style="thin">
        <color indexed="64"/>
      </right>
      <top style="thin">
        <color indexed="64"/>
      </top>
      <bottom style="hair">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auto="1"/>
      </left>
      <right style="thin">
        <color auto="1"/>
      </right>
      <top style="thin">
        <color auto="1"/>
      </top>
      <bottom/>
      <diagonal/>
    </border>
    <border>
      <left style="thin">
        <color indexed="9"/>
      </left>
      <right style="thin">
        <color indexed="9"/>
      </right>
      <top style="thin">
        <color indexed="9"/>
      </top>
      <bottom style="thin">
        <color indexed="9"/>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thin">
        <color auto="1"/>
      </bottom>
      <diagonal/>
    </border>
    <border>
      <left style="hair">
        <color auto="1"/>
      </left>
      <right style="double">
        <color auto="1"/>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hair">
        <color auto="1"/>
      </bottom>
      <diagonal/>
    </border>
    <border>
      <left style="thin">
        <color indexed="64"/>
      </left>
      <right style="thin">
        <color indexed="64"/>
      </right>
      <top style="thin">
        <color indexed="64"/>
      </top>
      <bottom style="thin">
        <color indexed="64"/>
      </bottom>
      <diagonal/>
    </border>
    <border>
      <left/>
      <right/>
      <top style="thin">
        <color indexed="9"/>
      </top>
      <bottom style="thin">
        <color indexed="9"/>
      </bottom>
      <diagonal/>
    </border>
    <border>
      <left/>
      <right style="thin">
        <color indexed="64"/>
      </right>
      <top style="double">
        <color indexed="64"/>
      </top>
      <bottom/>
      <diagonal/>
    </border>
    <border>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auto="1"/>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thin">
        <color indexed="64"/>
      </bottom>
      <diagonal/>
    </border>
    <border>
      <left style="double">
        <color auto="1"/>
      </left>
      <right style="thin">
        <color auto="1"/>
      </right>
      <top style="thin">
        <color auto="1"/>
      </top>
      <bottom style="thin">
        <color auto="1"/>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double">
        <color auto="1"/>
      </left>
      <right style="thin">
        <color auto="1"/>
      </right>
      <top style="hair">
        <color auto="1"/>
      </top>
      <bottom style="thin">
        <color auto="1"/>
      </bottom>
      <diagonal/>
    </border>
    <border>
      <left/>
      <right style="double">
        <color auto="1"/>
      </right>
      <top style="thin">
        <color auto="1"/>
      </top>
      <bottom style="hair">
        <color auto="1"/>
      </bottom>
      <diagonal/>
    </border>
    <border>
      <left style="thin">
        <color indexed="64"/>
      </left>
      <right/>
      <top style="thin">
        <color indexed="64"/>
      </top>
      <bottom style="dotted">
        <color indexed="64"/>
      </bottom>
      <diagonal/>
    </border>
    <border>
      <left/>
      <right style="hair">
        <color auto="1"/>
      </right>
      <top style="thin">
        <color auto="1"/>
      </top>
      <bottom style="hair">
        <color auto="1"/>
      </bottom>
      <diagonal/>
    </border>
    <border>
      <left style="hair">
        <color auto="1"/>
      </left>
      <right/>
      <top style="hair">
        <color auto="1"/>
      </top>
      <bottom style="thin">
        <color auto="1"/>
      </bottom>
      <diagonal/>
    </border>
    <border>
      <left style="double">
        <color auto="1"/>
      </left>
      <right/>
      <top style="thin">
        <color auto="1"/>
      </top>
      <bottom style="thin">
        <color indexed="64"/>
      </bottom>
      <diagonal/>
    </border>
    <border>
      <left/>
      <right style="hair">
        <color auto="1"/>
      </right>
      <top style="thin">
        <color auto="1"/>
      </top>
      <bottom style="thin">
        <color auto="1"/>
      </bottom>
      <diagonal/>
    </border>
    <border>
      <left style="double">
        <color auto="1"/>
      </left>
      <right style="hair">
        <color auto="1"/>
      </right>
      <top style="thin">
        <color auto="1"/>
      </top>
      <bottom style="thin">
        <color auto="1"/>
      </bottom>
      <diagonal/>
    </border>
    <border>
      <left style="double">
        <color auto="1"/>
      </left>
      <right style="hair">
        <color auto="1"/>
      </right>
      <top/>
      <bottom style="thin">
        <color auto="1"/>
      </bottom>
      <diagonal/>
    </border>
    <border>
      <left style="double">
        <color auto="1"/>
      </left>
      <right style="hair">
        <color auto="1"/>
      </right>
      <top style="thin">
        <color auto="1"/>
      </top>
      <bottom/>
      <diagonal/>
    </border>
    <border>
      <left style="double">
        <color indexed="64"/>
      </left>
      <right style="hair">
        <color indexed="64"/>
      </right>
      <top style="thin">
        <color indexed="64"/>
      </top>
      <bottom style="hair">
        <color indexed="64"/>
      </bottom>
      <diagonal/>
    </border>
    <border>
      <left style="double">
        <color auto="1"/>
      </left>
      <right style="hair">
        <color auto="1"/>
      </right>
      <top style="hair">
        <color auto="1"/>
      </top>
      <bottom style="thin">
        <color auto="1"/>
      </bottom>
      <diagonal/>
    </border>
    <border>
      <left style="double">
        <color indexed="64"/>
      </left>
      <right style="hair">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22"/>
      </right>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double">
        <color auto="1"/>
      </left>
      <right style="hair">
        <color auto="1"/>
      </right>
      <top style="thin">
        <color auto="1"/>
      </top>
      <bottom style="thin">
        <color auto="1"/>
      </bottom>
      <diagonal/>
    </border>
    <border>
      <left/>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9"/>
      </right>
      <top style="thin">
        <color indexed="9"/>
      </top>
      <bottom style="thin">
        <color indexed="9"/>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9"/>
      </right>
      <top style="thin">
        <color indexed="9"/>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9"/>
      </left>
      <right style="thin">
        <color indexed="9"/>
      </right>
      <top style="thin">
        <color auto="1"/>
      </top>
      <bottom style="thin">
        <color theme="1"/>
      </bottom>
      <diagonal/>
    </border>
    <border>
      <left/>
      <right/>
      <top style="thin">
        <color auto="1"/>
      </top>
      <bottom style="thin">
        <color theme="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right style="double">
        <color auto="1"/>
      </right>
      <top/>
      <bottom style="thin">
        <color indexed="64"/>
      </bottom>
      <diagonal/>
    </border>
    <border>
      <left/>
      <right style="double">
        <color indexed="64"/>
      </right>
      <top style="thin">
        <color indexed="64"/>
      </top>
      <bottom style="thin">
        <color auto="1"/>
      </bottom>
      <diagonal/>
    </border>
    <border>
      <left style="hair">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hair">
        <color indexed="64"/>
      </left>
      <right style="double">
        <color indexed="64"/>
      </right>
      <top style="thin">
        <color indexed="64"/>
      </top>
      <bottom style="hair">
        <color indexed="64"/>
      </bottom>
      <diagonal/>
    </border>
    <border>
      <left style="thin">
        <color rgb="FF000000"/>
      </left>
      <right/>
      <top style="thin">
        <color auto="1"/>
      </top>
      <bottom style="thin">
        <color auto="1"/>
      </bottom>
      <diagonal/>
    </border>
    <border>
      <left/>
      <right style="double">
        <color rgb="FF000000"/>
      </right>
      <top style="thin">
        <color auto="1"/>
      </top>
      <bottom style="thin">
        <color auto="1"/>
      </bottom>
      <diagonal/>
    </border>
    <border>
      <left style="thin">
        <color rgb="FF000000"/>
      </left>
      <right style="hair">
        <color auto="1"/>
      </right>
      <top style="thin">
        <color auto="1"/>
      </top>
      <bottom style="thin">
        <color auto="1"/>
      </bottom>
      <diagonal/>
    </border>
    <border>
      <left style="thin">
        <color rgb="FF000000"/>
      </left>
      <right style="hair">
        <color rgb="FF000000"/>
      </right>
      <top style="thin">
        <color auto="1"/>
      </top>
      <bottom style="hair">
        <color rgb="FF000000"/>
      </bottom>
      <diagonal/>
    </border>
    <border>
      <left style="thin">
        <color rgb="FF000000"/>
      </left>
      <right style="hair">
        <color auto="1"/>
      </right>
      <top style="thin">
        <color auto="1"/>
      </top>
      <bottom style="hair">
        <color rgb="FF000000"/>
      </bottom>
      <diagonal/>
    </border>
    <border>
      <left style="thin">
        <color rgb="FF000000"/>
      </left>
      <right style="hair">
        <color auto="1"/>
      </right>
      <top style="hair">
        <color rgb="FF000000"/>
      </top>
      <bottom style="hair">
        <color rgb="FF000000"/>
      </bottom>
      <diagonal/>
    </border>
    <border>
      <left style="thin">
        <color rgb="FF000000"/>
      </left>
      <right style="hair">
        <color auto="1"/>
      </right>
      <top style="hair">
        <color rgb="FF000000"/>
      </top>
      <bottom style="thin">
        <color rgb="FF000000"/>
      </bottom>
      <diagonal/>
    </border>
    <border>
      <left style="thin">
        <color rgb="FF000000"/>
      </left>
      <right style="hair">
        <color auto="1"/>
      </right>
      <top/>
      <bottom style="hair">
        <color rgb="FF000000"/>
      </bottom>
      <diagonal/>
    </border>
    <border>
      <left/>
      <right style="double">
        <color indexed="64"/>
      </right>
      <top style="hair">
        <color rgb="FF000000"/>
      </top>
      <bottom style="hair">
        <color rgb="FF000000"/>
      </bottom>
      <diagonal/>
    </border>
    <border>
      <left style="thin">
        <color rgb="FF000000"/>
      </left>
      <right/>
      <top style="hair">
        <color rgb="FF000000"/>
      </top>
      <bottom style="thin">
        <color rgb="FF000000"/>
      </bottom>
      <diagonal/>
    </border>
    <border>
      <left style="thin">
        <color rgb="FF000000"/>
      </left>
      <right style="hair">
        <color rgb="FF000000"/>
      </right>
      <top/>
      <bottom style="thin">
        <color rgb="FF000000"/>
      </bottom>
      <diagonal/>
    </border>
    <border>
      <left/>
      <right style="double">
        <color indexed="64"/>
      </right>
      <top/>
      <bottom style="thin">
        <color rgb="FF000000"/>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rgb="FF000000"/>
      </right>
      <top/>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
      <left/>
      <right style="hair">
        <color rgb="FF000000"/>
      </right>
      <top style="thin">
        <color rgb="FF000000"/>
      </top>
      <bottom/>
      <diagonal/>
    </border>
    <border>
      <left style="thin">
        <color indexed="64"/>
      </left>
      <right/>
      <top style="hair">
        <color rgb="FF000000"/>
      </top>
      <bottom style="hair">
        <color rgb="FF000000"/>
      </bottom>
      <diagonal/>
    </border>
    <border>
      <left/>
      <right/>
      <top style="thin">
        <color rgb="FF000000"/>
      </top>
      <bottom style="hair">
        <color rgb="FF000000"/>
      </bottom>
      <diagonal/>
    </border>
    <border>
      <left style="thin">
        <color indexed="64"/>
      </left>
      <right style="hair">
        <color rgb="FF000000"/>
      </right>
      <top style="thin">
        <color auto="1"/>
      </top>
      <bottom style="hair">
        <color rgb="FF000000"/>
      </bottom>
      <diagonal/>
    </border>
    <border>
      <left/>
      <right style="thin">
        <color indexed="64"/>
      </right>
      <top style="thin">
        <color rgb="FF000000"/>
      </top>
      <bottom style="hair">
        <color rgb="FF000000"/>
      </bottom>
      <diagonal/>
    </border>
    <border>
      <left/>
      <right style="hair">
        <color rgb="FF000000"/>
      </right>
      <top style="thin">
        <color auto="1"/>
      </top>
      <bottom style="hair">
        <color rgb="FF000000"/>
      </bottom>
      <diagonal/>
    </border>
    <border>
      <left style="double">
        <color rgb="FF000000"/>
      </left>
      <right style="hair">
        <color rgb="FF000000"/>
      </right>
      <top style="thin">
        <color rgb="FF000000"/>
      </top>
      <bottom style="hair">
        <color rgb="FF000000"/>
      </bottom>
      <diagonal/>
    </border>
    <border>
      <left/>
      <right/>
      <top style="hair">
        <color rgb="FF000000"/>
      </top>
      <bottom style="hair">
        <color rgb="FF000000"/>
      </bottom>
      <diagonal/>
    </border>
    <border>
      <left style="thin">
        <color indexed="64"/>
      </left>
      <right style="hair">
        <color rgb="FF000000"/>
      </right>
      <top style="hair">
        <color rgb="FF000000"/>
      </top>
      <bottom style="hair">
        <color rgb="FF000000"/>
      </bottom>
      <diagonal/>
    </border>
    <border>
      <left/>
      <right style="thin">
        <color indexed="64"/>
      </right>
      <top style="hair">
        <color rgb="FF000000"/>
      </top>
      <bottom style="hair">
        <color rgb="FF000000"/>
      </bottom>
      <diagonal/>
    </border>
    <border>
      <left style="double">
        <color rgb="FF000000"/>
      </left>
      <right style="hair">
        <color rgb="FF000000"/>
      </right>
      <top style="hair">
        <color rgb="FF000000"/>
      </top>
      <bottom style="hair">
        <color rgb="FF000000"/>
      </bottom>
      <diagonal/>
    </border>
    <border>
      <left/>
      <right/>
      <top style="hair">
        <color rgb="FF000000"/>
      </top>
      <bottom/>
      <diagonal/>
    </border>
    <border>
      <left style="thin">
        <color indexed="64"/>
      </left>
      <right style="hair">
        <color rgb="FF000000"/>
      </right>
      <top style="hair">
        <color rgb="FF000000"/>
      </top>
      <bottom/>
      <diagonal/>
    </border>
    <border>
      <left/>
      <right style="thin">
        <color indexed="64"/>
      </right>
      <top style="hair">
        <color rgb="FF000000"/>
      </top>
      <bottom/>
      <diagonal/>
    </border>
    <border>
      <left/>
      <right style="double">
        <color rgb="FF000000"/>
      </right>
      <top style="hair">
        <color rgb="FF000000"/>
      </top>
      <bottom/>
      <diagonal/>
    </border>
    <border>
      <left style="double">
        <color rgb="FF000000"/>
      </left>
      <right style="hair">
        <color rgb="FF000000"/>
      </right>
      <top style="hair">
        <color rgb="FF000000"/>
      </top>
      <bottom/>
      <diagonal/>
    </border>
    <border>
      <left style="thin">
        <color rgb="FF000000"/>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hair">
        <color rgb="FF000000"/>
      </right>
      <top/>
      <bottom style="thin">
        <color indexed="64"/>
      </bottom>
      <diagonal/>
    </border>
    <border>
      <left/>
      <right style="hair">
        <color rgb="FF000000"/>
      </right>
      <top/>
      <bottom style="thin">
        <color indexed="64"/>
      </bottom>
      <diagonal/>
    </border>
    <border>
      <left/>
      <right style="thin">
        <color rgb="FF000000"/>
      </right>
      <top/>
      <bottom style="thin">
        <color indexed="64"/>
      </bottom>
      <diagonal/>
    </border>
    <border>
      <left style="thin">
        <color rgb="FF000000"/>
      </left>
      <right style="hair">
        <color rgb="FF000000"/>
      </right>
      <top/>
      <bottom style="thin">
        <color indexed="64"/>
      </bottom>
      <diagonal/>
    </border>
    <border>
      <left/>
      <right style="double">
        <color rgb="FF000000"/>
      </right>
      <top/>
      <bottom style="thin">
        <color indexed="64"/>
      </bottom>
      <diagonal/>
    </border>
    <border>
      <left style="double">
        <color rgb="FF000000"/>
      </left>
      <right style="hair">
        <color rgb="FF000000"/>
      </right>
      <top/>
      <bottom style="thin">
        <color indexed="64"/>
      </bottom>
      <diagonal/>
    </border>
    <border>
      <left style="hair">
        <color rgb="FF000000"/>
      </left>
      <right style="hair">
        <color rgb="FF000000"/>
      </right>
      <top/>
      <bottom style="thin">
        <color indexed="64"/>
      </bottom>
      <diagonal/>
    </border>
    <border>
      <left/>
      <right style="thin">
        <color rgb="FF000000"/>
      </right>
      <top style="hair">
        <color rgb="FF000000"/>
      </top>
      <bottom style="thin">
        <color indexed="64"/>
      </bottom>
      <diagonal/>
    </border>
    <border>
      <left style="double">
        <color auto="1"/>
      </left>
      <right style="hair">
        <color auto="1"/>
      </right>
      <top style="thin">
        <color auto="1"/>
      </top>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indexed="64"/>
      </top>
      <bottom style="hair">
        <color indexed="64"/>
      </bottom>
      <diagonal/>
    </border>
    <border>
      <left style="thin">
        <color auto="1"/>
      </left>
      <right style="thin">
        <color auto="1"/>
      </right>
      <top style="hair">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auto="1"/>
      </right>
      <top style="hair">
        <color auto="1"/>
      </top>
      <bottom style="thin">
        <color auto="1"/>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double">
        <color indexed="64"/>
      </left>
      <right style="double">
        <color indexed="64"/>
      </right>
      <top style="thin">
        <color indexed="64"/>
      </top>
      <bottom/>
      <diagonal/>
    </border>
    <border>
      <left style="thin">
        <color indexed="64"/>
      </left>
      <right style="hair">
        <color indexed="64"/>
      </right>
      <top style="hair">
        <color indexed="64"/>
      </top>
      <bottom style="thin">
        <color indexed="64"/>
      </bottom>
      <diagonal/>
    </border>
    <border>
      <left style="hair">
        <color auto="1"/>
      </left>
      <right/>
      <top style="hair">
        <color auto="1"/>
      </top>
      <bottom style="thin">
        <color auto="1"/>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diagonal/>
    </border>
    <border>
      <left style="double">
        <color auto="1"/>
      </left>
      <right style="thin">
        <color auto="1"/>
      </right>
      <top style="hair">
        <color auto="1"/>
      </top>
      <bottom style="thin">
        <color auto="1"/>
      </bottom>
      <diagonal/>
    </border>
    <border>
      <left style="thin">
        <color indexed="64"/>
      </left>
      <right style="thin">
        <color indexed="64"/>
      </right>
      <top style="hair">
        <color indexed="64"/>
      </top>
      <bottom style="thin">
        <color indexed="64"/>
      </bottom>
      <diagonal/>
    </border>
  </borders>
  <cellStyleXfs count="55">
    <xf numFmtId="0" fontId="0" fillId="0" borderId="0"/>
    <xf numFmtId="0" fontId="1" fillId="2" borderId="1" applyNumberFormat="0" applyAlignment="0" applyProtection="0"/>
    <xf numFmtId="0" fontId="9" fillId="0" borderId="0"/>
    <xf numFmtId="0" fontId="9" fillId="0" borderId="0"/>
    <xf numFmtId="0" fontId="9" fillId="0" borderId="0"/>
    <xf numFmtId="0" fontId="39" fillId="0" borderId="0"/>
    <xf numFmtId="0" fontId="43" fillId="3" borderId="2" applyNumberFormat="0" applyFont="0" applyAlignment="0" applyProtection="0"/>
    <xf numFmtId="9" fontId="45" fillId="0" borderId="0" applyFont="0" applyFill="0" applyBorder="0" applyAlignment="0" applyProtection="0"/>
    <xf numFmtId="0" fontId="45" fillId="3" borderId="2" applyNumberFormat="0" applyFont="0" applyAlignment="0" applyProtection="0"/>
    <xf numFmtId="0" fontId="39" fillId="20" borderId="112" applyNumberFormat="0" applyFont="0" applyAlignment="0" applyProtection="0"/>
    <xf numFmtId="0" fontId="54" fillId="0" borderId="0" applyFont="0" applyBorder="0" applyAlignment="0" applyProtection="0"/>
    <xf numFmtId="167" fontId="39" fillId="0" borderId="0" applyFont="0" applyFill="0" applyBorder="0" applyAlignment="0" applyProtection="0"/>
    <xf numFmtId="0" fontId="39" fillId="20" borderId="135" applyNumberFormat="0" applyFont="0" applyAlignment="0" applyProtection="0"/>
    <xf numFmtId="0" fontId="39" fillId="20" borderId="135" applyNumberFormat="0" applyFont="0" applyAlignment="0" applyProtection="0"/>
    <xf numFmtId="41" fontId="45" fillId="0" borderId="0" applyFont="0" applyFill="0" applyBorder="0" applyAlignment="0" applyProtection="0"/>
    <xf numFmtId="0" fontId="54" fillId="0" borderId="0" applyFont="0" applyBorder="0" applyAlignment="0" applyProtection="0"/>
    <xf numFmtId="0" fontId="72" fillId="0" borderId="0"/>
    <xf numFmtId="0" fontId="39" fillId="20" borderId="145" applyNumberFormat="0" applyFont="0" applyAlignment="0" applyProtection="0"/>
    <xf numFmtId="165" fontId="43" fillId="0" borderId="0" applyFont="0" applyFill="0" applyBorder="0" applyAlignment="0" applyProtection="0"/>
    <xf numFmtId="0" fontId="39" fillId="20" borderId="160" applyNumberFormat="0" applyFont="0" applyAlignment="0" applyProtection="0"/>
    <xf numFmtId="165" fontId="39" fillId="0" borderId="0" applyFont="0" applyFill="0" applyBorder="0" applyAlignment="0" applyProtection="0"/>
    <xf numFmtId="0" fontId="9" fillId="0" borderId="0"/>
    <xf numFmtId="165" fontId="39" fillId="0" borderId="0" applyFont="0" applyFill="0" applyBorder="0" applyAlignment="0" applyProtection="0"/>
    <xf numFmtId="0" fontId="39" fillId="20" borderId="201" applyNumberFormat="0" applyFont="0" applyAlignment="0" applyProtection="0"/>
    <xf numFmtId="0" fontId="39" fillId="20" borderId="201" applyNumberFormat="0" applyFont="0" applyAlignment="0" applyProtection="0"/>
    <xf numFmtId="0" fontId="39" fillId="20" borderId="201" applyNumberFormat="0" applyFont="0" applyAlignment="0" applyProtection="0"/>
    <xf numFmtId="0" fontId="39" fillId="20" borderId="201" applyNumberFormat="0" applyFont="0" applyAlignment="0" applyProtection="0"/>
    <xf numFmtId="0" fontId="39" fillId="20" borderId="203" applyNumberFormat="0" applyFont="0" applyAlignment="0" applyProtection="0"/>
    <xf numFmtId="0" fontId="39" fillId="20" borderId="204" applyNumberFormat="0" applyFont="0" applyAlignment="0" applyProtection="0"/>
    <xf numFmtId="0" fontId="39" fillId="20" borderId="206" applyNumberFormat="0" applyFont="0" applyAlignment="0" applyProtection="0"/>
    <xf numFmtId="0" fontId="39" fillId="20" borderId="206" applyNumberFormat="0" applyFont="0" applyAlignment="0" applyProtection="0"/>
    <xf numFmtId="0" fontId="9" fillId="0" borderId="0"/>
    <xf numFmtId="167" fontId="39" fillId="0" borderId="0" applyFont="0" applyFill="0" applyBorder="0" applyAlignment="0" applyProtection="0"/>
    <xf numFmtId="0" fontId="39" fillId="20" borderId="231" applyNumberFormat="0" applyFont="0" applyAlignment="0" applyProtection="0"/>
    <xf numFmtId="0" fontId="39" fillId="20" borderId="241" applyNumberFormat="0" applyFont="0" applyAlignment="0" applyProtection="0"/>
    <xf numFmtId="0" fontId="39" fillId="20" borderId="241" applyNumberFormat="0" applyFont="0" applyAlignment="0" applyProtection="0"/>
    <xf numFmtId="0" fontId="39" fillId="20" borderId="204" applyNumberFormat="0" applyFont="0" applyAlignment="0" applyProtection="0"/>
    <xf numFmtId="0" fontId="39" fillId="20" borderId="204" applyNumberFormat="0" applyFont="0" applyAlignment="0" applyProtection="0"/>
    <xf numFmtId="0" fontId="39" fillId="20" borderId="231" applyNumberFormat="0" applyFont="0" applyAlignment="0" applyProtection="0"/>
    <xf numFmtId="0" fontId="39" fillId="20" borderId="242" applyNumberFormat="0" applyFont="0" applyAlignment="0" applyProtection="0"/>
    <xf numFmtId="0" fontId="39" fillId="20" borderId="661" applyNumberFormat="0" applyFont="0" applyAlignment="0" applyProtection="0"/>
    <xf numFmtId="0" fontId="39" fillId="20" borderId="726" applyNumberFormat="0" applyFont="0" applyAlignment="0" applyProtection="0"/>
    <xf numFmtId="0" fontId="39" fillId="20" borderId="726" applyNumberFormat="0" applyFont="0" applyAlignment="0" applyProtection="0"/>
    <xf numFmtId="0" fontId="39" fillId="20" borderId="762" applyNumberFormat="0" applyFont="0" applyAlignment="0" applyProtection="0"/>
    <xf numFmtId="0" fontId="39" fillId="20" borderId="792" applyNumberFormat="0" applyFont="0" applyAlignment="0" applyProtection="0"/>
    <xf numFmtId="0" fontId="39" fillId="20" borderId="848" applyNumberFormat="0" applyFont="0" applyAlignment="0" applyProtection="0"/>
    <xf numFmtId="0" fontId="39" fillId="20" borderId="848" applyNumberFormat="0" applyFont="0" applyAlignment="0" applyProtection="0"/>
    <xf numFmtId="0" fontId="39" fillId="20" borderId="848" applyNumberFormat="0" applyFont="0" applyAlignment="0" applyProtection="0"/>
    <xf numFmtId="0" fontId="39" fillId="20" borderId="848" applyNumberFormat="0" applyFont="0" applyAlignment="0" applyProtection="0"/>
    <xf numFmtId="0" fontId="39" fillId="20" borderId="848" applyNumberFormat="0" applyFont="0" applyAlignment="0" applyProtection="0"/>
    <xf numFmtId="0" fontId="39" fillId="20" borderId="877" applyNumberFormat="0" applyFont="0" applyAlignment="0" applyProtection="0"/>
    <xf numFmtId="0" fontId="39" fillId="20" borderId="883" applyNumberFormat="0" applyFont="0" applyAlignment="0" applyProtection="0"/>
    <xf numFmtId="0" fontId="39" fillId="20" borderId="1106" applyNumberFormat="0" applyFont="0" applyAlignment="0" applyProtection="0"/>
    <xf numFmtId="0" fontId="39" fillId="20" borderId="1148" applyNumberFormat="0" applyFont="0" applyAlignment="0" applyProtection="0"/>
    <xf numFmtId="0" fontId="39" fillId="20" borderId="1341" applyNumberFormat="0" applyFont="0" applyAlignment="0" applyProtection="0"/>
  </cellStyleXfs>
  <cellXfs count="9552">
    <xf numFmtId="0" fontId="0" fillId="0" borderId="0" xfId="0"/>
    <xf numFmtId="1" fontId="3" fillId="4" borderId="0" xfId="0" applyNumberFormat="1" applyFont="1" applyFill="1"/>
    <xf numFmtId="1" fontId="4" fillId="4" borderId="0" xfId="0" applyNumberFormat="1" applyFont="1" applyFill="1"/>
    <xf numFmtId="1" fontId="6" fillId="4" borderId="0" xfId="0" applyNumberFormat="1" applyFont="1" applyFill="1"/>
    <xf numFmtId="1" fontId="7" fillId="4" borderId="0" xfId="0" applyNumberFormat="1" applyFont="1" applyFill="1"/>
    <xf numFmtId="1" fontId="7" fillId="0" borderId="8" xfId="0" applyNumberFormat="1" applyFont="1" applyBorder="1" applyAlignment="1">
      <alignment horizontal="right" vertical="center" wrapText="1"/>
    </xf>
    <xf numFmtId="1" fontId="7" fillId="0" borderId="9" xfId="0" applyNumberFormat="1" applyFont="1" applyBorder="1" applyAlignment="1">
      <alignment horizontal="right" vertical="center" wrapText="1"/>
    </xf>
    <xf numFmtId="1" fontId="7" fillId="0" borderId="10" xfId="0" applyNumberFormat="1" applyFont="1" applyBorder="1" applyAlignment="1">
      <alignment horizontal="right" vertical="center"/>
    </xf>
    <xf numFmtId="1" fontId="7" fillId="6" borderId="8" xfId="0" applyNumberFormat="1" applyFont="1" applyFill="1" applyBorder="1" applyAlignment="1" applyProtection="1">
      <alignment horizontal="right"/>
      <protection locked="0"/>
    </xf>
    <xf numFmtId="1" fontId="7" fillId="6" borderId="10" xfId="0" applyNumberFormat="1" applyFont="1" applyFill="1" applyBorder="1" applyAlignment="1" applyProtection="1">
      <alignment horizontal="right"/>
      <protection locked="0"/>
    </xf>
    <xf numFmtId="1" fontId="7" fillId="6" borderId="11" xfId="0" applyNumberFormat="1" applyFont="1" applyFill="1" applyBorder="1" applyAlignment="1" applyProtection="1">
      <alignment horizontal="right"/>
      <protection locked="0"/>
    </xf>
    <xf numFmtId="1" fontId="7" fillId="7" borderId="8" xfId="0" applyNumberFormat="1" applyFont="1" applyFill="1" applyBorder="1" applyAlignment="1">
      <alignment horizontal="right"/>
    </xf>
    <xf numFmtId="1" fontId="7" fillId="7" borderId="11" xfId="0" applyNumberFormat="1" applyFont="1" applyFill="1" applyBorder="1" applyAlignment="1">
      <alignment horizontal="right"/>
    </xf>
    <xf numFmtId="1" fontId="7" fillId="7" borderId="12" xfId="0" applyNumberFormat="1" applyFont="1" applyFill="1" applyBorder="1" applyAlignment="1">
      <alignment horizontal="right"/>
    </xf>
    <xf numFmtId="1" fontId="7" fillId="7" borderId="13" xfId="0" applyNumberFormat="1" applyFont="1" applyFill="1" applyBorder="1" applyAlignment="1">
      <alignment horizontal="right"/>
    </xf>
    <xf numFmtId="1" fontId="7" fillId="0" borderId="14" xfId="0" applyNumberFormat="1" applyFont="1" applyBorder="1" applyAlignment="1">
      <alignment horizontal="right" vertical="center" wrapText="1"/>
    </xf>
    <xf numFmtId="1" fontId="7" fillId="0" borderId="15" xfId="0" applyNumberFormat="1" applyFont="1" applyBorder="1" applyAlignment="1">
      <alignment horizontal="right" vertical="center" wrapText="1"/>
    </xf>
    <xf numFmtId="1" fontId="7" fillId="6" borderId="14" xfId="0" applyNumberFormat="1" applyFont="1" applyFill="1" applyBorder="1" applyAlignment="1" applyProtection="1">
      <alignment horizontal="right"/>
      <protection locked="0"/>
    </xf>
    <xf numFmtId="1" fontId="7" fillId="7" borderId="14" xfId="0" applyNumberFormat="1" applyFont="1" applyFill="1" applyBorder="1" applyAlignment="1">
      <alignment horizontal="right"/>
    </xf>
    <xf numFmtId="1" fontId="7" fillId="7" borderId="16" xfId="0" applyNumberFormat="1" applyFont="1" applyFill="1" applyBorder="1" applyAlignment="1">
      <alignment horizontal="right"/>
    </xf>
    <xf numFmtId="1" fontId="7" fillId="6" borderId="12" xfId="0" applyNumberFormat="1" applyFont="1" applyFill="1" applyBorder="1" applyAlignment="1" applyProtection="1">
      <alignment horizontal="right"/>
      <protection locked="0"/>
    </xf>
    <xf numFmtId="1" fontId="7" fillId="6" borderId="13" xfId="0" applyNumberFormat="1" applyFont="1" applyFill="1" applyBorder="1" applyAlignment="1" applyProtection="1">
      <alignment horizontal="right"/>
      <protection locked="0"/>
    </xf>
    <xf numFmtId="1" fontId="7" fillId="0" borderId="8" xfId="0" applyNumberFormat="1" applyFont="1" applyBorder="1" applyAlignment="1">
      <alignment horizontal="right" vertical="center"/>
    </xf>
    <xf numFmtId="1" fontId="7" fillId="0" borderId="9" xfId="0" applyNumberFormat="1" applyFont="1" applyBorder="1" applyAlignment="1">
      <alignment horizontal="right" vertical="center"/>
    </xf>
    <xf numFmtId="1" fontId="4" fillId="5" borderId="0" xfId="0" applyNumberFormat="1" applyFont="1" applyFill="1"/>
    <xf numFmtId="1" fontId="7" fillId="7" borderId="10" xfId="2" applyNumberFormat="1" applyFont="1" applyFill="1" applyBorder="1"/>
    <xf numFmtId="1" fontId="7" fillId="6" borderId="17" xfId="2" applyNumberFormat="1" applyFont="1" applyFill="1" applyBorder="1" applyProtection="1">
      <protection locked="0"/>
    </xf>
    <xf numFmtId="1" fontId="7" fillId="6" borderId="11" xfId="2" applyNumberFormat="1" applyFont="1" applyFill="1" applyBorder="1" applyProtection="1">
      <protection locked="0"/>
    </xf>
    <xf numFmtId="1" fontId="7" fillId="5" borderId="0" xfId="0" applyNumberFormat="1" applyFont="1" applyFill="1" applyAlignment="1">
      <alignment vertical="top" wrapText="1"/>
    </xf>
    <xf numFmtId="1" fontId="7" fillId="6" borderId="14" xfId="2" applyNumberFormat="1" applyFont="1" applyFill="1" applyBorder="1" applyProtection="1">
      <protection locked="0"/>
    </xf>
    <xf numFmtId="1" fontId="7" fillId="0" borderId="18" xfId="4" applyNumberFormat="1" applyFont="1" applyBorder="1" applyAlignment="1">
      <alignment horizontal="right" wrapText="1"/>
    </xf>
    <xf numFmtId="1" fontId="7" fillId="0" borderId="17" xfId="4" applyNumberFormat="1" applyFont="1" applyBorder="1" applyAlignment="1">
      <alignment horizontal="right" wrapText="1"/>
    </xf>
    <xf numFmtId="1" fontId="7" fillId="0" borderId="10" xfId="2" applyNumberFormat="1" applyFont="1" applyBorder="1" applyAlignment="1">
      <alignment horizontal="right"/>
    </xf>
    <xf numFmtId="1" fontId="7" fillId="7" borderId="8" xfId="2" applyNumberFormat="1" applyFont="1" applyFill="1" applyBorder="1"/>
    <xf numFmtId="1" fontId="7" fillId="6" borderId="8" xfId="2" applyNumberFormat="1" applyFont="1" applyFill="1" applyBorder="1" applyProtection="1">
      <protection locked="0"/>
    </xf>
    <xf numFmtId="1" fontId="7" fillId="6" borderId="10" xfId="2" applyNumberFormat="1" applyFont="1" applyFill="1" applyBorder="1" applyProtection="1">
      <protection locked="0"/>
    </xf>
    <xf numFmtId="1" fontId="7" fillId="6" borderId="19" xfId="2" applyNumberFormat="1" applyFont="1" applyFill="1" applyBorder="1" applyProtection="1">
      <protection locked="0"/>
    </xf>
    <xf numFmtId="1" fontId="7" fillId="0" borderId="12" xfId="0" applyNumberFormat="1" applyFont="1" applyBorder="1" applyAlignment="1">
      <alignment vertical="center"/>
    </xf>
    <xf numFmtId="1" fontId="7" fillId="0" borderId="18" xfId="0" applyNumberFormat="1" applyFont="1" applyBorder="1" applyAlignment="1">
      <alignment horizontal="right"/>
    </xf>
    <xf numFmtId="1" fontId="7" fillId="0" borderId="17" xfId="0" applyNumberFormat="1" applyFont="1" applyBorder="1" applyAlignment="1">
      <alignment horizontal="right"/>
    </xf>
    <xf numFmtId="1" fontId="7" fillId="0" borderId="10" xfId="0" applyNumberFormat="1" applyFont="1" applyBorder="1" applyAlignment="1">
      <alignment horizontal="right"/>
    </xf>
    <xf numFmtId="1" fontId="7" fillId="6" borderId="19" xfId="0" applyNumberFormat="1" applyFont="1" applyFill="1" applyBorder="1" applyAlignment="1" applyProtection="1">
      <alignment horizontal="right"/>
      <protection locked="0"/>
    </xf>
    <xf numFmtId="1" fontId="7" fillId="0" borderId="20" xfId="0" applyNumberFormat="1" applyFont="1" applyBorder="1" applyAlignment="1">
      <alignment horizontal="right"/>
    </xf>
    <xf numFmtId="1" fontId="6" fillId="4" borderId="0" xfId="0" applyNumberFormat="1" applyFont="1" applyFill="1" applyAlignment="1">
      <alignment horizontal="center"/>
    </xf>
    <xf numFmtId="1" fontId="7" fillId="5" borderId="0" xfId="0" applyNumberFormat="1" applyFont="1" applyFill="1"/>
    <xf numFmtId="1" fontId="7" fillId="0" borderId="0" xfId="0" applyNumberFormat="1" applyFont="1"/>
    <xf numFmtId="1" fontId="7" fillId="0" borderId="7" xfId="0" applyNumberFormat="1" applyFont="1" applyBorder="1"/>
    <xf numFmtId="1" fontId="7" fillId="6" borderId="4" xfId="0" applyNumberFormat="1" applyFont="1" applyFill="1" applyBorder="1" applyProtection="1">
      <protection locked="0"/>
    </xf>
    <xf numFmtId="1" fontId="7" fillId="5" borderId="0" xfId="0" applyNumberFormat="1" applyFont="1" applyFill="1" applyProtection="1">
      <protection locked="0"/>
    </xf>
    <xf numFmtId="1" fontId="6" fillId="5" borderId="0" xfId="0" applyNumberFormat="1" applyFont="1" applyFill="1"/>
    <xf numFmtId="1" fontId="7" fillId="0" borderId="0" xfId="0" applyNumberFormat="1" applyFont="1" applyAlignment="1">
      <alignment horizontal="right"/>
    </xf>
    <xf numFmtId="1" fontId="7" fillId="6" borderId="8" xfId="0" applyNumberFormat="1" applyFont="1" applyFill="1" applyBorder="1" applyProtection="1">
      <protection locked="0"/>
    </xf>
    <xf numFmtId="1" fontId="7" fillId="6" borderId="10" xfId="0" applyNumberFormat="1" applyFont="1" applyFill="1" applyBorder="1" applyProtection="1">
      <protection locked="0"/>
    </xf>
    <xf numFmtId="1" fontId="7" fillId="6" borderId="17" xfId="0" applyNumberFormat="1" applyFont="1" applyFill="1" applyBorder="1" applyProtection="1">
      <protection locked="0"/>
    </xf>
    <xf numFmtId="1" fontId="7" fillId="6" borderId="22" xfId="0" applyNumberFormat="1" applyFont="1" applyFill="1" applyBorder="1" applyProtection="1">
      <protection locked="0"/>
    </xf>
    <xf numFmtId="1" fontId="7" fillId="6" borderId="11" xfId="0" applyNumberFormat="1" applyFont="1" applyFill="1" applyBorder="1" applyProtection="1">
      <protection locked="0"/>
    </xf>
    <xf numFmtId="1" fontId="7" fillId="6" borderId="12" xfId="0" applyNumberFormat="1" applyFont="1" applyFill="1" applyBorder="1" applyProtection="1">
      <protection locked="0"/>
    </xf>
    <xf numFmtId="1" fontId="7" fillId="6" borderId="13" xfId="0" applyNumberFormat="1" applyFont="1" applyFill="1" applyBorder="1" applyProtection="1">
      <protection locked="0"/>
    </xf>
    <xf numFmtId="1" fontId="7" fillId="8" borderId="18" xfId="0" applyNumberFormat="1" applyFont="1" applyFill="1" applyBorder="1"/>
    <xf numFmtId="1" fontId="4" fillId="5" borderId="0" xfId="0" applyNumberFormat="1" applyFont="1" applyFill="1" applyProtection="1">
      <protection locked="0"/>
    </xf>
    <xf numFmtId="1" fontId="7" fillId="6" borderId="7" xfId="0" applyNumberFormat="1" applyFont="1" applyFill="1" applyBorder="1" applyProtection="1">
      <protection locked="0"/>
    </xf>
    <xf numFmtId="1" fontId="7" fillId="4" borderId="0" xfId="0" applyNumberFormat="1" applyFont="1" applyFill="1" applyProtection="1">
      <protection locked="0"/>
    </xf>
    <xf numFmtId="1" fontId="3" fillId="4" borderId="0" xfId="0" applyNumberFormat="1" applyFont="1" applyFill="1" applyAlignment="1">
      <alignment horizontal="center"/>
    </xf>
    <xf numFmtId="1" fontId="7" fillId="7" borderId="10" xfId="0" applyNumberFormat="1" applyFont="1" applyFill="1" applyBorder="1" applyAlignment="1">
      <alignment horizontal="right"/>
    </xf>
    <xf numFmtId="1" fontId="7" fillId="6" borderId="17" xfId="0" applyNumberFormat="1" applyFont="1" applyFill="1" applyBorder="1" applyAlignment="1" applyProtection="1">
      <alignment horizontal="right"/>
      <protection locked="0"/>
    </xf>
    <xf numFmtId="1" fontId="7" fillId="6" borderId="22" xfId="0" applyNumberFormat="1" applyFont="1" applyFill="1" applyBorder="1" applyAlignment="1" applyProtection="1">
      <alignment horizontal="right"/>
      <protection locked="0"/>
    </xf>
    <xf numFmtId="1" fontId="7" fillId="6" borderId="23" xfId="0" applyNumberFormat="1" applyFont="1" applyFill="1" applyBorder="1" applyAlignment="1" applyProtection="1">
      <alignment horizontal="right"/>
      <protection locked="0"/>
    </xf>
    <xf numFmtId="1" fontId="7" fillId="6" borderId="24" xfId="0" applyNumberFormat="1" applyFont="1" applyFill="1" applyBorder="1" applyAlignment="1" applyProtection="1">
      <alignment horizontal="right"/>
      <protection locked="0"/>
    </xf>
    <xf numFmtId="1" fontId="8" fillId="0" borderId="18" xfId="0" applyNumberFormat="1" applyFont="1" applyBorder="1" applyAlignment="1">
      <alignment horizontal="right" vertical="center"/>
    </xf>
    <xf numFmtId="1" fontId="6" fillId="4" borderId="0" xfId="0" applyNumberFormat="1" applyFont="1" applyFill="1" applyAlignment="1">
      <alignment horizontal="left"/>
    </xf>
    <xf numFmtId="1" fontId="3" fillId="4" borderId="0" xfId="0" applyNumberFormat="1" applyFont="1" applyFill="1" applyAlignment="1">
      <alignment horizontal="left"/>
    </xf>
    <xf numFmtId="1" fontId="7" fillId="4" borderId="0" xfId="0" applyNumberFormat="1" applyFont="1" applyFill="1" applyAlignment="1">
      <alignment horizontal="left" wrapText="1"/>
    </xf>
    <xf numFmtId="1" fontId="7" fillId="4" borderId="0" xfId="0" applyNumberFormat="1" applyFont="1" applyFill="1" applyAlignment="1">
      <alignment horizontal="left"/>
    </xf>
    <xf numFmtId="1" fontId="7" fillId="6" borderId="14" xfId="0" applyNumberFormat="1" applyFont="1" applyFill="1" applyBorder="1" applyProtection="1">
      <protection locked="0"/>
    </xf>
    <xf numFmtId="1" fontId="7" fillId="6" borderId="9" xfId="0" applyNumberFormat="1" applyFont="1" applyFill="1" applyBorder="1" applyAlignment="1" applyProtection="1">
      <alignment horizontal="right"/>
      <protection locked="0"/>
    </xf>
    <xf numFmtId="1" fontId="7" fillId="5" borderId="0" xfId="0" applyNumberFormat="1" applyFont="1" applyFill="1" applyAlignment="1" applyProtection="1">
      <alignment vertical="center"/>
      <protection locked="0"/>
    </xf>
    <xf numFmtId="1" fontId="7" fillId="5" borderId="0" xfId="0" applyNumberFormat="1" applyFont="1" applyFill="1" applyAlignment="1">
      <alignment horizontal="left" wrapText="1"/>
    </xf>
    <xf numFmtId="1" fontId="3" fillId="5" borderId="0" xfId="0" applyNumberFormat="1" applyFont="1" applyFill="1"/>
    <xf numFmtId="1" fontId="7" fillId="5" borderId="0" xfId="0" applyNumberFormat="1" applyFont="1" applyFill="1" applyAlignment="1">
      <alignment horizontal="left"/>
    </xf>
    <xf numFmtId="1" fontId="7" fillId="5" borderId="17" xfId="0" applyNumberFormat="1" applyFont="1" applyFill="1" applyBorder="1" applyAlignment="1">
      <alignment horizontal="right"/>
    </xf>
    <xf numFmtId="1" fontId="7" fillId="5" borderId="11" xfId="0" applyNumberFormat="1" applyFont="1" applyFill="1" applyBorder="1" applyAlignment="1">
      <alignment horizontal="right"/>
    </xf>
    <xf numFmtId="1" fontId="4" fillId="4" borderId="0" xfId="0" applyNumberFormat="1" applyFont="1" applyFill="1" applyProtection="1">
      <protection locked="0"/>
    </xf>
    <xf numFmtId="1" fontId="7" fillId="0" borderId="12" xfId="0" applyNumberFormat="1" applyFont="1" applyBorder="1" applyAlignment="1">
      <alignment vertical="center" wrapText="1"/>
    </xf>
    <xf numFmtId="1" fontId="7" fillId="4" borderId="18" xfId="0" applyNumberFormat="1" applyFont="1" applyFill="1" applyBorder="1" applyAlignment="1">
      <alignment horizontal="right" wrapText="1"/>
    </xf>
    <xf numFmtId="1" fontId="7" fillId="0" borderId="0" xfId="0" applyNumberFormat="1" applyFont="1" applyProtection="1">
      <protection locked="0"/>
    </xf>
    <xf numFmtId="1" fontId="7" fillId="9" borderId="18" xfId="0" applyNumberFormat="1" applyFont="1" applyFill="1" applyBorder="1" applyAlignment="1">
      <alignment horizontal="right"/>
    </xf>
    <xf numFmtId="1" fontId="6" fillId="0" borderId="0" xfId="0" applyNumberFormat="1" applyFont="1" applyAlignment="1">
      <alignment horizontal="left"/>
    </xf>
    <xf numFmtId="1" fontId="10" fillId="0" borderId="0" xfId="0" applyNumberFormat="1" applyFont="1" applyAlignment="1">
      <alignment horizontal="left"/>
    </xf>
    <xf numFmtId="1" fontId="10" fillId="4" borderId="0" xfId="0" applyNumberFormat="1" applyFont="1" applyFill="1" applyAlignment="1">
      <alignment horizontal="left"/>
    </xf>
    <xf numFmtId="1" fontId="11" fillId="4" borderId="0" xfId="0" applyNumberFormat="1" applyFont="1" applyFill="1" applyAlignment="1">
      <alignment horizontal="left" wrapText="1"/>
    </xf>
    <xf numFmtId="1" fontId="11" fillId="0" borderId="0" xfId="0" applyNumberFormat="1" applyFont="1"/>
    <xf numFmtId="1" fontId="7" fillId="4" borderId="18" xfId="0" applyNumberFormat="1" applyFont="1" applyFill="1" applyBorder="1" applyAlignment="1">
      <alignment horizontal="left" vertical="center" wrapText="1"/>
    </xf>
    <xf numFmtId="1" fontId="7" fillId="4" borderId="18" xfId="0" applyNumberFormat="1" applyFont="1" applyFill="1" applyBorder="1" applyAlignment="1">
      <alignment vertical="center" wrapText="1"/>
    </xf>
    <xf numFmtId="1" fontId="7" fillId="4" borderId="8" xfId="0" applyNumberFormat="1" applyFont="1" applyFill="1" applyBorder="1" applyAlignment="1">
      <alignment vertical="center" wrapText="1"/>
    </xf>
    <xf numFmtId="1" fontId="7" fillId="4" borderId="10" xfId="0" applyNumberFormat="1" applyFont="1" applyFill="1" applyBorder="1" applyAlignment="1">
      <alignment vertical="center" wrapText="1"/>
    </xf>
    <xf numFmtId="0" fontId="14" fillId="4" borderId="0" xfId="0" applyFont="1" applyFill="1" applyAlignment="1">
      <alignment horizontal="left"/>
    </xf>
    <xf numFmtId="0" fontId="4" fillId="4" borderId="0" xfId="0" applyFont="1" applyFill="1"/>
    <xf numFmtId="0" fontId="4" fillId="0" borderId="0" xfId="0" applyFont="1"/>
    <xf numFmtId="3" fontId="4" fillId="4" borderId="0" xfId="0" applyNumberFormat="1" applyFont="1" applyFill="1"/>
    <xf numFmtId="1" fontId="15" fillId="4" borderId="0" xfId="0" applyNumberFormat="1" applyFont="1" applyFill="1" applyAlignment="1">
      <alignment horizontal="center" vertical="center" wrapText="1"/>
    </xf>
    <xf numFmtId="0" fontId="16" fillId="0" borderId="0" xfId="0" applyFont="1"/>
    <xf numFmtId="0" fontId="17" fillId="0" borderId="0" xfId="0" applyFont="1"/>
    <xf numFmtId="0" fontId="7" fillId="5" borderId="0" xfId="0" applyFont="1" applyFill="1"/>
    <xf numFmtId="1" fontId="8" fillId="0" borderId="7" xfId="0" applyNumberFormat="1" applyFont="1" applyBorder="1" applyAlignment="1">
      <alignment horizontal="center" vertical="center" wrapText="1"/>
    </xf>
    <xf numFmtId="1" fontId="7" fillId="6" borderId="20" xfId="0" applyNumberFormat="1" applyFont="1" applyFill="1" applyBorder="1" applyProtection="1">
      <protection locked="0"/>
    </xf>
    <xf numFmtId="1" fontId="7" fillId="6" borderId="16" xfId="0" applyNumberFormat="1" applyFont="1" applyFill="1" applyBorder="1" applyProtection="1">
      <protection locked="0"/>
    </xf>
    <xf numFmtId="1" fontId="7" fillId="10" borderId="4" xfId="0" applyNumberFormat="1" applyFont="1" applyFill="1" applyBorder="1" applyProtection="1">
      <protection locked="0"/>
    </xf>
    <xf numFmtId="1" fontId="18" fillId="5" borderId="0" xfId="0" applyNumberFormat="1" applyFont="1" applyFill="1" applyAlignment="1">
      <alignment vertical="top" wrapText="1"/>
    </xf>
    <xf numFmtId="1" fontId="7" fillId="6" borderId="26" xfId="0" applyNumberFormat="1" applyFont="1" applyFill="1" applyBorder="1" applyProtection="1">
      <protection locked="0"/>
    </xf>
    <xf numFmtId="0" fontId="7" fillId="0" borderId="18" xfId="0" applyFont="1" applyBorder="1" applyAlignment="1">
      <alignment horizontal="right" vertical="center" wrapText="1"/>
    </xf>
    <xf numFmtId="1" fontId="7" fillId="6" borderId="19" xfId="0" applyNumberFormat="1" applyFont="1" applyFill="1" applyBorder="1" applyProtection="1">
      <protection locked="0"/>
    </xf>
    <xf numFmtId="1" fontId="7" fillId="10" borderId="10" xfId="0" applyNumberFormat="1" applyFont="1" applyFill="1" applyBorder="1" applyProtection="1">
      <protection locked="0"/>
    </xf>
    <xf numFmtId="1" fontId="7" fillId="6" borderId="18" xfId="0" applyNumberFormat="1" applyFont="1" applyFill="1" applyBorder="1" applyProtection="1">
      <protection locked="0"/>
    </xf>
    <xf numFmtId="1" fontId="7" fillId="6" borderId="27" xfId="0" applyNumberFormat="1" applyFont="1" applyFill="1" applyBorder="1" applyProtection="1">
      <protection locked="0"/>
    </xf>
    <xf numFmtId="0" fontId="7" fillId="0" borderId="10" xfId="0" applyFont="1" applyBorder="1"/>
    <xf numFmtId="0" fontId="7" fillId="0" borderId="18" xfId="0" applyFont="1" applyBorder="1" applyAlignment="1">
      <alignment horizontal="left" vertical="center" wrapText="1"/>
    </xf>
    <xf numFmtId="0" fontId="7" fillId="0" borderId="12" xfId="0" applyFont="1" applyBorder="1" applyAlignment="1">
      <alignment horizontal="left" vertical="center" wrapText="1"/>
    </xf>
    <xf numFmtId="0" fontId="16" fillId="5" borderId="0" xfId="0" applyFont="1" applyFill="1"/>
    <xf numFmtId="0" fontId="17" fillId="5" borderId="0" xfId="0" applyFont="1" applyFill="1"/>
    <xf numFmtId="0" fontId="19" fillId="5" borderId="0" xfId="0" applyFont="1" applyFill="1"/>
    <xf numFmtId="0" fontId="4" fillId="5" borderId="0" xfId="0" applyFont="1" applyFill="1"/>
    <xf numFmtId="0" fontId="19" fillId="0" borderId="0" xfId="0" applyFont="1"/>
    <xf numFmtId="1" fontId="7" fillId="6" borderId="9" xfId="0" applyNumberFormat="1" applyFont="1" applyFill="1" applyBorder="1" applyProtection="1">
      <protection locked="0"/>
    </xf>
    <xf numFmtId="1" fontId="18" fillId="5" borderId="0" xfId="0" applyNumberFormat="1" applyFont="1" applyFill="1" applyAlignment="1">
      <alignment vertical="top"/>
    </xf>
    <xf numFmtId="0" fontId="7" fillId="0" borderId="0" xfId="0" applyFont="1"/>
    <xf numFmtId="0" fontId="8" fillId="0" borderId="0" xfId="0" applyFont="1"/>
    <xf numFmtId="0" fontId="20" fillId="0" borderId="0" xfId="0" applyFont="1"/>
    <xf numFmtId="1" fontId="7" fillId="10" borderId="8" xfId="0" applyNumberFormat="1" applyFont="1" applyFill="1" applyBorder="1" applyProtection="1">
      <protection locked="0"/>
    </xf>
    <xf numFmtId="1" fontId="7" fillId="10" borderId="9" xfId="0" applyNumberFormat="1" applyFont="1" applyFill="1" applyBorder="1" applyProtection="1">
      <protection locked="0"/>
    </xf>
    <xf numFmtId="1" fontId="7" fillId="10" borderId="22" xfId="0" applyNumberFormat="1" applyFont="1" applyFill="1" applyBorder="1" applyProtection="1">
      <protection locked="0"/>
    </xf>
    <xf numFmtId="1" fontId="7" fillId="10" borderId="17" xfId="0" applyNumberFormat="1" applyFont="1" applyFill="1" applyBorder="1" applyProtection="1">
      <protection locked="0"/>
    </xf>
    <xf numFmtId="1" fontId="7" fillId="10" borderId="13" xfId="0" applyNumberFormat="1" applyFont="1" applyFill="1" applyBorder="1" applyProtection="1">
      <protection locked="0"/>
    </xf>
    <xf numFmtId="1" fontId="7" fillId="0" borderId="10" xfId="0" applyNumberFormat="1" applyFont="1" applyBorder="1"/>
    <xf numFmtId="1" fontId="7" fillId="0" borderId="18" xfId="0" applyNumberFormat="1" applyFont="1" applyBorder="1"/>
    <xf numFmtId="0" fontId="7" fillId="0" borderId="27" xfId="0" applyFont="1" applyBorder="1" applyAlignment="1">
      <alignment horizontal="left" vertical="center" wrapText="1"/>
    </xf>
    <xf numFmtId="0" fontId="7" fillId="0" borderId="10" xfId="0" applyFont="1" applyBorder="1" applyAlignment="1">
      <alignment horizontal="right" vertical="center" wrapText="1"/>
    </xf>
    <xf numFmtId="0" fontId="7" fillId="5" borderId="25" xfId="0" applyFont="1" applyFill="1" applyBorder="1" applyAlignment="1">
      <alignment horizontal="left" vertical="center" wrapText="1"/>
    </xf>
    <xf numFmtId="0" fontId="16" fillId="9" borderId="0" xfId="0" applyFont="1" applyFill="1"/>
    <xf numFmtId="0" fontId="21" fillId="9" borderId="0" xfId="0" applyFont="1" applyFill="1"/>
    <xf numFmtId="0" fontId="22" fillId="9" borderId="0" xfId="0" applyFont="1" applyFill="1"/>
    <xf numFmtId="0" fontId="22" fillId="5" borderId="0" xfId="0" applyFont="1" applyFill="1"/>
    <xf numFmtId="0" fontId="14" fillId="0" borderId="0" xfId="0" applyFont="1" applyAlignment="1">
      <alignment horizontal="left"/>
    </xf>
    <xf numFmtId="0" fontId="3" fillId="4" borderId="0" xfId="0" applyFont="1" applyFill="1"/>
    <xf numFmtId="0" fontId="3" fillId="4" borderId="0" xfId="0" applyFont="1" applyFill="1" applyProtection="1">
      <protection locked="0"/>
    </xf>
    <xf numFmtId="0" fontId="15" fillId="4" borderId="0" xfId="0" applyFont="1" applyFill="1" applyAlignment="1">
      <alignment horizontal="center"/>
    </xf>
    <xf numFmtId="0" fontId="24" fillId="4" borderId="0" xfId="0" applyFont="1" applyFill="1"/>
    <xf numFmtId="0" fontId="8" fillId="4" borderId="0" xfId="0" applyFont="1" applyFill="1"/>
    <xf numFmtId="0" fontId="0" fillId="4" borderId="0" xfId="0" applyFill="1"/>
    <xf numFmtId="0" fontId="0" fillId="4" borderId="0" xfId="0" applyFill="1" applyProtection="1">
      <protection locked="0"/>
    </xf>
    <xf numFmtId="0" fontId="15" fillId="4" borderId="0" xfId="0" applyFont="1" applyFill="1" applyAlignment="1">
      <alignment horizontal="center" vertical="center" wrapText="1"/>
    </xf>
    <xf numFmtId="0" fontId="14" fillId="4" borderId="0" xfId="0" applyFont="1" applyFill="1" applyAlignment="1">
      <alignment horizontal="center" vertical="center" wrapText="1"/>
    </xf>
    <xf numFmtId="0" fontId="14" fillId="4" borderId="0" xfId="0" applyFont="1" applyFill="1" applyAlignment="1">
      <alignment horizontal="center"/>
    </xf>
    <xf numFmtId="3" fontId="8" fillId="6" borderId="8" xfId="0" applyNumberFormat="1" applyFont="1" applyFill="1" applyBorder="1" applyProtection="1">
      <protection locked="0"/>
    </xf>
    <xf numFmtId="3" fontId="8" fillId="6" borderId="9" xfId="0" applyNumberFormat="1" applyFont="1" applyFill="1" applyBorder="1" applyProtection="1">
      <protection locked="0"/>
    </xf>
    <xf numFmtId="3" fontId="8" fillId="6" borderId="11" xfId="0" applyNumberFormat="1" applyFont="1" applyFill="1" applyBorder="1" applyProtection="1">
      <protection locked="0"/>
    </xf>
    <xf numFmtId="1" fontId="8" fillId="8" borderId="17" xfId="0" applyNumberFormat="1" applyFont="1" applyFill="1" applyBorder="1" applyProtection="1">
      <protection locked="0"/>
    </xf>
    <xf numFmtId="1" fontId="8" fillId="6" borderId="10" xfId="0" applyNumberFormat="1" applyFont="1" applyFill="1" applyBorder="1" applyProtection="1">
      <protection locked="0"/>
    </xf>
    <xf numFmtId="49" fontId="0" fillId="4" borderId="0" xfId="0" applyNumberFormat="1" applyFill="1"/>
    <xf numFmtId="49" fontId="0" fillId="4" borderId="0" xfId="0" applyNumberFormat="1" applyFill="1" applyProtection="1">
      <protection locked="0"/>
    </xf>
    <xf numFmtId="3" fontId="8" fillId="6" borderId="10" xfId="0" applyNumberFormat="1" applyFont="1" applyFill="1" applyBorder="1" applyProtection="1">
      <protection locked="0"/>
    </xf>
    <xf numFmtId="3" fontId="8" fillId="6" borderId="17" xfId="0" applyNumberFormat="1" applyFont="1" applyFill="1" applyBorder="1" applyProtection="1">
      <protection locked="0"/>
    </xf>
    <xf numFmtId="3" fontId="8" fillId="6" borderId="22" xfId="0" applyNumberFormat="1" applyFont="1" applyFill="1" applyBorder="1" applyProtection="1">
      <protection locked="0"/>
    </xf>
    <xf numFmtId="1" fontId="8" fillId="8" borderId="28" xfId="0" applyNumberFormat="1" applyFont="1" applyFill="1" applyBorder="1" applyProtection="1">
      <protection locked="0"/>
    </xf>
    <xf numFmtId="1" fontId="8" fillId="8" borderId="9" xfId="0" applyNumberFormat="1" applyFont="1" applyFill="1" applyBorder="1" applyProtection="1">
      <protection locked="0"/>
    </xf>
    <xf numFmtId="1" fontId="8" fillId="8" borderId="13" xfId="0" applyNumberFormat="1" applyFont="1" applyFill="1" applyBorder="1" applyProtection="1">
      <protection locked="0"/>
    </xf>
    <xf numFmtId="1" fontId="8" fillId="6" borderId="28" xfId="0" applyNumberFormat="1" applyFont="1" applyFill="1" applyBorder="1" applyProtection="1">
      <protection locked="0"/>
    </xf>
    <xf numFmtId="1" fontId="8" fillId="6" borderId="9" xfId="0" applyNumberFormat="1" applyFont="1" applyFill="1" applyBorder="1" applyProtection="1">
      <protection locked="0"/>
    </xf>
    <xf numFmtId="1" fontId="8" fillId="6" borderId="13" xfId="0" applyNumberFormat="1" applyFont="1" applyFill="1" applyBorder="1" applyProtection="1">
      <protection locked="0"/>
    </xf>
    <xf numFmtId="1" fontId="18" fillId="5" borderId="0" xfId="0" applyNumberFormat="1" applyFont="1" applyFill="1" applyAlignment="1">
      <alignment vertical="center" wrapText="1"/>
    </xf>
    <xf numFmtId="1" fontId="0" fillId="5" borderId="0" xfId="0" applyNumberFormat="1" applyFill="1"/>
    <xf numFmtId="1" fontId="0" fillId="4" borderId="0" xfId="0" applyNumberFormat="1" applyFill="1"/>
    <xf numFmtId="1" fontId="0" fillId="4" borderId="0" xfId="0" applyNumberFormat="1" applyFill="1" applyProtection="1">
      <protection locked="0"/>
    </xf>
    <xf numFmtId="1" fontId="0" fillId="11" borderId="0" xfId="0" applyNumberFormat="1" applyFill="1"/>
    <xf numFmtId="1" fontId="0" fillId="12" borderId="0" xfId="0" applyNumberFormat="1" applyFill="1"/>
    <xf numFmtId="1" fontId="0" fillId="12" borderId="0" xfId="0" applyNumberFormat="1" applyFill="1" applyProtection="1">
      <protection locked="0"/>
    </xf>
    <xf numFmtId="1" fontId="0" fillId="11" borderId="0" xfId="0" applyNumberFormat="1" applyFill="1" applyProtection="1">
      <protection locked="0"/>
    </xf>
    <xf numFmtId="1" fontId="8" fillId="7" borderId="29" xfId="0" applyNumberFormat="1" applyFont="1" applyFill="1" applyBorder="1"/>
    <xf numFmtId="1" fontId="8" fillId="7" borderId="15" xfId="0" applyNumberFormat="1" applyFont="1" applyFill="1" applyBorder="1"/>
    <xf numFmtId="1" fontId="8" fillId="8" borderId="4" xfId="0" applyNumberFormat="1" applyFont="1" applyFill="1" applyBorder="1" applyProtection="1">
      <protection locked="0"/>
    </xf>
    <xf numFmtId="1" fontId="8" fillId="8" borderId="4" xfId="0" applyNumberFormat="1" applyFont="1" applyFill="1" applyBorder="1"/>
    <xf numFmtId="1" fontId="8" fillId="7" borderId="4" xfId="0" applyNumberFormat="1" applyFont="1" applyFill="1" applyBorder="1"/>
    <xf numFmtId="1" fontId="8" fillId="6" borderId="4" xfId="0" applyNumberFormat="1" applyFont="1" applyFill="1" applyBorder="1" applyProtection="1">
      <protection locked="0"/>
    </xf>
    <xf numFmtId="0" fontId="27" fillId="4" borderId="0" xfId="0" applyFont="1" applyFill="1"/>
    <xf numFmtId="0" fontId="28" fillId="4" borderId="0" xfId="0" applyFont="1" applyFill="1" applyProtection="1">
      <protection locked="0"/>
    </xf>
    <xf numFmtId="0" fontId="27" fillId="4" borderId="0" xfId="0" applyFont="1" applyFill="1" applyAlignment="1">
      <alignment horizontal="left" wrapText="1"/>
    </xf>
    <xf numFmtId="0" fontId="29" fillId="4" borderId="0" xfId="0" applyFont="1" applyFill="1"/>
    <xf numFmtId="0" fontId="24" fillId="4" borderId="0" xfId="0" applyFont="1" applyFill="1" applyAlignment="1">
      <alignment horizontal="left"/>
    </xf>
    <xf numFmtId="3" fontId="24" fillId="6" borderId="18" xfId="0" applyNumberFormat="1" applyFont="1" applyFill="1" applyBorder="1" applyProtection="1">
      <protection locked="0"/>
    </xf>
    <xf numFmtId="0" fontId="24" fillId="4" borderId="0" xfId="0" applyFont="1" applyFill="1" applyProtection="1">
      <protection locked="0"/>
    </xf>
    <xf numFmtId="0" fontId="30" fillId="0" borderId="0" xfId="0" applyFont="1" applyAlignment="1">
      <alignment vertical="center" wrapText="1"/>
    </xf>
    <xf numFmtId="0" fontId="27" fillId="0" borderId="0" xfId="0" applyFont="1" applyAlignment="1">
      <alignment horizontal="left" wrapText="1"/>
    </xf>
    <xf numFmtId="0" fontId="0" fillId="4" borderId="23" xfId="0" applyFill="1" applyBorder="1"/>
    <xf numFmtId="0" fontId="33" fillId="5" borderId="0" xfId="0" applyFont="1" applyFill="1" applyAlignment="1">
      <alignment vertical="center" wrapText="1"/>
    </xf>
    <xf numFmtId="0" fontId="34" fillId="5" borderId="0" xfId="0" applyFont="1" applyFill="1" applyAlignment="1">
      <alignment horizontal="left" wrapText="1"/>
    </xf>
    <xf numFmtId="0" fontId="2" fillId="5" borderId="0" xfId="0" applyFont="1" applyFill="1"/>
    <xf numFmtId="0" fontId="2" fillId="5" borderId="0" xfId="0" applyFont="1" applyFill="1" applyProtection="1">
      <protection locked="0"/>
    </xf>
    <xf numFmtId="0" fontId="8" fillId="6" borderId="3" xfId="0" applyFont="1" applyFill="1" applyBorder="1" applyAlignment="1" applyProtection="1">
      <alignment vertical="center"/>
      <protection locked="0"/>
    </xf>
    <xf numFmtId="0" fontId="8" fillId="0" borderId="0" xfId="0" applyFont="1" applyAlignment="1">
      <alignment horizontal="left" vertical="center"/>
    </xf>
    <xf numFmtId="0" fontId="8" fillId="6" borderId="30" xfId="0" applyFont="1" applyFill="1" applyBorder="1" applyAlignment="1" applyProtection="1">
      <alignment vertical="center"/>
      <protection locked="0"/>
    </xf>
    <xf numFmtId="0" fontId="8" fillId="0" borderId="3" xfId="0" applyFont="1" applyBorder="1" applyAlignment="1">
      <alignment horizontal="left" vertical="center"/>
    </xf>
    <xf numFmtId="0" fontId="16" fillId="4" borderId="3" xfId="0" applyFont="1" applyFill="1" applyBorder="1" applyAlignment="1">
      <alignment vertical="center"/>
    </xf>
    <xf numFmtId="0" fontId="36" fillId="4" borderId="3" xfId="0" applyFont="1" applyFill="1" applyBorder="1" applyAlignment="1">
      <alignment vertical="center"/>
    </xf>
    <xf numFmtId="0" fontId="33" fillId="0" borderId="0" xfId="0" applyFont="1" applyAlignment="1">
      <alignment vertical="center" wrapText="1"/>
    </xf>
    <xf numFmtId="0" fontId="34" fillId="0" borderId="0" xfId="0" applyFont="1" applyAlignment="1">
      <alignment horizontal="left" wrapText="1"/>
    </xf>
    <xf numFmtId="0" fontId="37" fillId="0" borderId="0" xfId="0" applyFont="1"/>
    <xf numFmtId="0" fontId="2" fillId="4" borderId="0" xfId="0" applyFont="1" applyFill="1"/>
    <xf numFmtId="0" fontId="2" fillId="4" borderId="0" xfId="0" applyFont="1" applyFill="1" applyProtection="1">
      <protection locked="0"/>
    </xf>
    <xf numFmtId="0" fontId="18" fillId="4" borderId="0" xfId="0" applyFont="1" applyFill="1" applyProtection="1">
      <protection locked="0"/>
    </xf>
    <xf numFmtId="3" fontId="8" fillId="6" borderId="18" xfId="0" applyNumberFormat="1" applyFont="1" applyFill="1" applyBorder="1" applyProtection="1">
      <protection locked="0"/>
    </xf>
    <xf numFmtId="0" fontId="7" fillId="4" borderId="0" xfId="0" applyFont="1" applyFill="1"/>
    <xf numFmtId="3" fontId="8" fillId="0" borderId="17" xfId="0" applyNumberFormat="1" applyFont="1" applyBorder="1" applyProtection="1">
      <protection locked="0"/>
    </xf>
    <xf numFmtId="3" fontId="8" fillId="0" borderId="9" xfId="0" applyNumberFormat="1" applyFont="1" applyBorder="1" applyProtection="1">
      <protection locked="0"/>
    </xf>
    <xf numFmtId="0" fontId="16" fillId="9" borderId="3" xfId="0" applyFont="1" applyFill="1" applyBorder="1" applyAlignment="1">
      <alignment vertical="center"/>
    </xf>
    <xf numFmtId="0" fontId="8" fillId="9" borderId="0" xfId="0" applyFont="1" applyFill="1"/>
    <xf numFmtId="0" fontId="0" fillId="9" borderId="0" xfId="0" applyFill="1"/>
    <xf numFmtId="0" fontId="0" fillId="9" borderId="0" xfId="0" applyFill="1" applyProtection="1">
      <protection locked="0"/>
    </xf>
    <xf numFmtId="1" fontId="40" fillId="13" borderId="31" xfId="5" applyNumberFormat="1" applyFont="1" applyFill="1" applyBorder="1"/>
    <xf numFmtId="1" fontId="36" fillId="13" borderId="31" xfId="5" applyNumberFormat="1" applyFont="1" applyFill="1" applyBorder="1"/>
    <xf numFmtId="1" fontId="33" fillId="9" borderId="0" xfId="5" applyNumberFormat="1" applyFont="1" applyFill="1" applyAlignment="1">
      <alignment wrapText="1"/>
    </xf>
    <xf numFmtId="1" fontId="41" fillId="13" borderId="0" xfId="5" applyNumberFormat="1" applyFont="1" applyFill="1"/>
    <xf numFmtId="1" fontId="37" fillId="9" borderId="0" xfId="5" applyNumberFormat="1" applyFont="1" applyFill="1"/>
    <xf numFmtId="1" fontId="19" fillId="9" borderId="0" xfId="0" applyNumberFormat="1" applyFont="1" applyFill="1"/>
    <xf numFmtId="1" fontId="19" fillId="9" borderId="0" xfId="0" applyNumberFormat="1" applyFont="1" applyFill="1" applyProtection="1">
      <protection locked="0"/>
    </xf>
    <xf numFmtId="1" fontId="18" fillId="9" borderId="41" xfId="5" applyNumberFormat="1" applyFont="1" applyFill="1" applyBorder="1" applyAlignment="1">
      <alignment horizontal="center" vertical="center" wrapText="1"/>
    </xf>
    <xf numFmtId="1" fontId="18" fillId="9" borderId="42" xfId="5" applyNumberFormat="1" applyFont="1" applyFill="1" applyBorder="1" applyAlignment="1">
      <alignment horizontal="center" vertical="center" wrapText="1"/>
    </xf>
    <xf numFmtId="1" fontId="18" fillId="9" borderId="43" xfId="5" applyNumberFormat="1" applyFont="1" applyFill="1" applyBorder="1" applyAlignment="1">
      <alignment horizontal="center" vertical="center" wrapText="1"/>
    </xf>
    <xf numFmtId="1" fontId="18" fillId="9" borderId="44" xfId="5" applyNumberFormat="1" applyFont="1" applyFill="1" applyBorder="1" applyAlignment="1">
      <alignment horizontal="center" vertical="center" wrapText="1"/>
    </xf>
    <xf numFmtId="1" fontId="18" fillId="9" borderId="37" xfId="5" applyNumberFormat="1" applyFont="1" applyFill="1" applyBorder="1" applyAlignment="1">
      <alignment horizontal="center" vertical="center" wrapText="1"/>
    </xf>
    <xf numFmtId="1" fontId="18" fillId="9" borderId="45" xfId="5" applyNumberFormat="1" applyFont="1" applyFill="1" applyBorder="1" applyAlignment="1">
      <alignment vertical="center"/>
    </xf>
    <xf numFmtId="1" fontId="18" fillId="9" borderId="46" xfId="5" applyNumberFormat="1" applyFont="1" applyFill="1" applyBorder="1"/>
    <xf numFmtId="1" fontId="18" fillId="14" borderId="47" xfId="5" applyNumberFormat="1" applyFont="1" applyFill="1" applyBorder="1"/>
    <xf numFmtId="1" fontId="18" fillId="15" borderId="48" xfId="5" applyNumberFormat="1" applyFont="1" applyFill="1" applyBorder="1"/>
    <xf numFmtId="1" fontId="18" fillId="15" borderId="49" xfId="5" applyNumberFormat="1" applyFont="1" applyFill="1" applyBorder="1"/>
    <xf numFmtId="1" fontId="18" fillId="14" borderId="50" xfId="5" applyNumberFormat="1" applyFont="1" applyFill="1" applyBorder="1"/>
    <xf numFmtId="1" fontId="18" fillId="14" borderId="51" xfId="5" applyNumberFormat="1" applyFont="1" applyFill="1" applyBorder="1"/>
    <xf numFmtId="1" fontId="18" fillId="9" borderId="54" xfId="5" applyNumberFormat="1" applyFont="1" applyFill="1" applyBorder="1" applyAlignment="1">
      <alignment vertical="center"/>
    </xf>
    <xf numFmtId="1" fontId="18" fillId="15" borderId="55" xfId="5" applyNumberFormat="1" applyFont="1" applyFill="1" applyBorder="1"/>
    <xf numFmtId="1" fontId="18" fillId="14" borderId="56" xfId="5" applyNumberFormat="1" applyFont="1" applyFill="1" applyBorder="1"/>
    <xf numFmtId="1" fontId="18" fillId="15" borderId="56" xfId="5" applyNumberFormat="1" applyFont="1" applyFill="1" applyBorder="1"/>
    <xf numFmtId="1" fontId="18" fillId="15" borderId="57" xfId="5" applyNumberFormat="1" applyFont="1" applyFill="1" applyBorder="1"/>
    <xf numFmtId="1" fontId="18" fillId="14" borderId="58" xfId="5" applyNumberFormat="1" applyFont="1" applyFill="1" applyBorder="1"/>
    <xf numFmtId="1" fontId="18" fillId="14" borderId="59" xfId="5" applyNumberFormat="1" applyFont="1" applyFill="1" applyBorder="1"/>
    <xf numFmtId="1" fontId="18" fillId="9" borderId="46" xfId="5" applyNumberFormat="1" applyFont="1" applyFill="1" applyBorder="1" applyAlignment="1">
      <alignment vertical="center" wrapText="1"/>
    </xf>
    <xf numFmtId="1" fontId="18" fillId="9" borderId="46" xfId="5" applyNumberFormat="1" applyFont="1" applyFill="1" applyBorder="1" applyAlignment="1">
      <alignment vertical="center"/>
    </xf>
    <xf numFmtId="1" fontId="18" fillId="14" borderId="60" xfId="5" applyNumberFormat="1" applyFont="1" applyFill="1" applyBorder="1"/>
    <xf numFmtId="1" fontId="18" fillId="14" borderId="61" xfId="5" applyNumberFormat="1" applyFont="1" applyFill="1" applyBorder="1"/>
    <xf numFmtId="1" fontId="18" fillId="9" borderId="62" xfId="5" applyNumberFormat="1" applyFont="1" applyFill="1" applyBorder="1"/>
    <xf numFmtId="1" fontId="18" fillId="15" borderId="63" xfId="5" applyNumberFormat="1" applyFont="1" applyFill="1" applyBorder="1"/>
    <xf numFmtId="1" fontId="18" fillId="15" borderId="64" xfId="5" applyNumberFormat="1" applyFont="1" applyFill="1" applyBorder="1"/>
    <xf numFmtId="1" fontId="18" fillId="14" borderId="64" xfId="5" applyNumberFormat="1" applyFont="1" applyFill="1" applyBorder="1"/>
    <xf numFmtId="1" fontId="18" fillId="14" borderId="65" xfId="5" applyNumberFormat="1" applyFont="1" applyFill="1" applyBorder="1"/>
    <xf numFmtId="1" fontId="18" fillId="14" borderId="66" xfId="5" applyNumberFormat="1" applyFont="1" applyFill="1" applyBorder="1"/>
    <xf numFmtId="1" fontId="18" fillId="14" borderId="67" xfId="5" applyNumberFormat="1" applyFont="1" applyFill="1" applyBorder="1"/>
    <xf numFmtId="1" fontId="18" fillId="9" borderId="68" xfId="5" applyNumberFormat="1" applyFont="1" applyFill="1" applyBorder="1"/>
    <xf numFmtId="1" fontId="18" fillId="14" borderId="69" xfId="5" applyNumberFormat="1" applyFont="1" applyFill="1" applyBorder="1"/>
    <xf numFmtId="1" fontId="18" fillId="15" borderId="70" xfId="5" applyNumberFormat="1" applyFont="1" applyFill="1" applyBorder="1"/>
    <xf numFmtId="1" fontId="18" fillId="15" borderId="71" xfId="5" applyNumberFormat="1" applyFont="1" applyFill="1" applyBorder="1"/>
    <xf numFmtId="1" fontId="18" fillId="14" borderId="72" xfId="5" applyNumberFormat="1" applyFont="1" applyFill="1" applyBorder="1"/>
    <xf numFmtId="1" fontId="18" fillId="14" borderId="73" xfId="5" applyNumberFormat="1" applyFont="1" applyFill="1" applyBorder="1"/>
    <xf numFmtId="1" fontId="18" fillId="14" borderId="75" xfId="5" applyNumberFormat="1" applyFont="1" applyFill="1" applyBorder="1"/>
    <xf numFmtId="1" fontId="18" fillId="14" borderId="76" xfId="5" applyNumberFormat="1" applyFont="1" applyFill="1" applyBorder="1"/>
    <xf numFmtId="1" fontId="40" fillId="9" borderId="0" xfId="0" applyNumberFormat="1" applyFont="1" applyFill="1"/>
    <xf numFmtId="1" fontId="8" fillId="9" borderId="0" xfId="0" applyNumberFormat="1" applyFont="1" applyFill="1"/>
    <xf numFmtId="1" fontId="17" fillId="9" borderId="0" xfId="0" applyNumberFormat="1" applyFont="1" applyFill="1"/>
    <xf numFmtId="1" fontId="18" fillId="9" borderId="8" xfId="0" applyNumberFormat="1" applyFont="1" applyFill="1" applyBorder="1" applyProtection="1">
      <protection locked="0"/>
    </xf>
    <xf numFmtId="1" fontId="18" fillId="9" borderId="9" xfId="0" applyNumberFormat="1" applyFont="1" applyFill="1" applyBorder="1" applyProtection="1">
      <protection locked="0"/>
    </xf>
    <xf numFmtId="1" fontId="18" fillId="9" borderId="0" xfId="0" applyNumberFormat="1" applyFont="1" applyFill="1"/>
    <xf numFmtId="1" fontId="2" fillId="9" borderId="0" xfId="0" applyNumberFormat="1" applyFont="1" applyFill="1"/>
    <xf numFmtId="1" fontId="2" fillId="9" borderId="0" xfId="0" applyNumberFormat="1" applyFont="1" applyFill="1" applyProtection="1">
      <protection locked="0"/>
    </xf>
    <xf numFmtId="0" fontId="8" fillId="0" borderId="0" xfId="0" applyFont="1" applyAlignment="1">
      <alignment horizontal="center" vertical="center" wrapText="1"/>
    </xf>
    <xf numFmtId="1" fontId="14" fillId="4" borderId="0" xfId="0" applyNumberFormat="1" applyFont="1" applyFill="1"/>
    <xf numFmtId="1" fontId="17" fillId="4" borderId="0" xfId="0" applyNumberFormat="1" applyFont="1" applyFill="1" applyProtection="1">
      <protection locked="0"/>
    </xf>
    <xf numFmtId="1" fontId="17" fillId="4" borderId="0" xfId="0" applyNumberFormat="1" applyFont="1" applyFill="1"/>
    <xf numFmtId="1" fontId="17" fillId="5" borderId="0" xfId="0" applyNumberFormat="1" applyFont="1" applyFill="1"/>
    <xf numFmtId="1" fontId="17" fillId="11" borderId="0" xfId="0" applyNumberFormat="1" applyFont="1" applyFill="1" applyProtection="1">
      <protection locked="0"/>
    </xf>
    <xf numFmtId="1" fontId="15" fillId="4" borderId="0" xfId="0" applyNumberFormat="1" applyFont="1" applyFill="1" applyAlignment="1">
      <alignment vertical="center" wrapText="1"/>
    </xf>
    <xf numFmtId="1" fontId="27" fillId="4" borderId="0" xfId="0" applyNumberFormat="1" applyFont="1" applyFill="1"/>
    <xf numFmtId="1" fontId="8" fillId="4" borderId="0" xfId="0" applyNumberFormat="1" applyFont="1" applyFill="1"/>
    <xf numFmtId="1" fontId="8" fillId="5" borderId="0" xfId="0" applyNumberFormat="1" applyFont="1" applyFill="1"/>
    <xf numFmtId="1" fontId="46" fillId="4" borderId="0" xfId="0" applyNumberFormat="1" applyFont="1" applyFill="1"/>
    <xf numFmtId="1" fontId="16" fillId="4" borderId="0" xfId="0" applyNumberFormat="1" applyFont="1" applyFill="1"/>
    <xf numFmtId="1" fontId="15" fillId="4" borderId="0" xfId="0" applyNumberFormat="1" applyFont="1" applyFill="1"/>
    <xf numFmtId="1" fontId="8" fillId="6" borderId="18" xfId="0" applyNumberFormat="1" applyFont="1" applyFill="1" applyBorder="1" applyProtection="1">
      <protection locked="0"/>
    </xf>
    <xf numFmtId="1" fontId="8" fillId="5" borderId="0" xfId="0" applyNumberFormat="1" applyFont="1" applyFill="1" applyAlignment="1">
      <alignment vertical="top" wrapText="1"/>
    </xf>
    <xf numFmtId="1" fontId="17" fillId="5" borderId="0" xfId="0" applyNumberFormat="1" applyFont="1" applyFill="1" applyProtection="1">
      <protection locked="0"/>
    </xf>
    <xf numFmtId="1" fontId="8" fillId="7" borderId="8" xfId="0" applyNumberFormat="1" applyFont="1" applyFill="1" applyBorder="1"/>
    <xf numFmtId="1" fontId="8" fillId="6" borderId="19" xfId="0" applyNumberFormat="1" applyFont="1" applyFill="1" applyBorder="1" applyProtection="1">
      <protection locked="0"/>
    </xf>
    <xf numFmtId="1" fontId="8" fillId="7" borderId="18" xfId="0" applyNumberFormat="1" applyFont="1" applyFill="1" applyBorder="1"/>
    <xf numFmtId="1" fontId="8" fillId="6" borderId="7" xfId="0" applyNumberFormat="1" applyFont="1" applyFill="1" applyBorder="1" applyProtection="1">
      <protection locked="0"/>
    </xf>
    <xf numFmtId="1" fontId="8" fillId="6" borderId="15" xfId="0" applyNumberFormat="1" applyFont="1" applyFill="1" applyBorder="1" applyProtection="1">
      <protection locked="0"/>
    </xf>
    <xf numFmtId="1" fontId="8" fillId="7" borderId="10" xfId="0" applyNumberFormat="1" applyFont="1" applyFill="1" applyBorder="1"/>
    <xf numFmtId="1" fontId="8" fillId="6" borderId="30" xfId="0" applyNumberFormat="1" applyFont="1" applyFill="1" applyBorder="1" applyProtection="1">
      <protection locked="0"/>
    </xf>
    <xf numFmtId="3" fontId="8" fillId="0" borderId="18" xfId="0" applyNumberFormat="1" applyFont="1" applyBorder="1" applyProtection="1">
      <protection locked="0"/>
    </xf>
    <xf numFmtId="3" fontId="8" fillId="0" borderId="7" xfId="0" applyNumberFormat="1" applyFont="1" applyBorder="1" applyProtection="1">
      <protection locked="0"/>
    </xf>
    <xf numFmtId="1" fontId="8" fillId="6" borderId="8" xfId="0" applyNumberFormat="1" applyFont="1" applyFill="1" applyBorder="1" applyProtection="1">
      <protection locked="0"/>
    </xf>
    <xf numFmtId="1" fontId="8" fillId="6" borderId="14" xfId="0" applyNumberFormat="1" applyFont="1" applyFill="1" applyBorder="1" applyProtection="1">
      <protection locked="0"/>
    </xf>
    <xf numFmtId="1" fontId="46" fillId="5" borderId="0" xfId="0" applyNumberFormat="1" applyFont="1" applyFill="1"/>
    <xf numFmtId="1" fontId="27" fillId="5" borderId="0" xfId="0" applyNumberFormat="1" applyFont="1" applyFill="1"/>
    <xf numFmtId="1" fontId="17" fillId="0" borderId="0" xfId="0" applyNumberFormat="1" applyFont="1"/>
    <xf numFmtId="1" fontId="8" fillId="0" borderId="7" xfId="0" applyNumberFormat="1" applyFont="1" applyBorder="1"/>
    <xf numFmtId="1" fontId="8" fillId="6" borderId="16" xfId="0" applyNumberFormat="1" applyFont="1" applyFill="1" applyBorder="1" applyProtection="1">
      <protection locked="0"/>
    </xf>
    <xf numFmtId="1" fontId="16" fillId="0" borderId="0" xfId="0" applyNumberFormat="1" applyFont="1"/>
    <xf numFmtId="1" fontId="8" fillId="6" borderId="17" xfId="0" applyNumberFormat="1" applyFont="1" applyFill="1" applyBorder="1" applyProtection="1">
      <protection locked="0"/>
    </xf>
    <xf numFmtId="1" fontId="8" fillId="6" borderId="27" xfId="0" applyNumberFormat="1" applyFont="1" applyFill="1" applyBorder="1" applyProtection="1">
      <protection locked="0"/>
    </xf>
    <xf numFmtId="1" fontId="27" fillId="4" borderId="0" xfId="0" applyNumberFormat="1" applyFont="1" applyFill="1" applyProtection="1">
      <protection locked="0"/>
    </xf>
    <xf numFmtId="1" fontId="16" fillId="4" borderId="3" xfId="0" applyNumberFormat="1" applyFont="1" applyFill="1" applyBorder="1"/>
    <xf numFmtId="1" fontId="8" fillId="0" borderId="0" xfId="0" applyNumberFormat="1" applyFont="1"/>
    <xf numFmtId="0" fontId="8" fillId="0" borderId="18" xfId="0" applyFont="1" applyBorder="1"/>
    <xf numFmtId="1" fontId="8" fillId="0" borderId="18" xfId="0" applyNumberFormat="1" applyFont="1" applyBorder="1"/>
    <xf numFmtId="1" fontId="8" fillId="6" borderId="77" xfId="0" applyNumberFormat="1" applyFont="1" applyFill="1" applyBorder="1" applyProtection="1">
      <protection locked="0"/>
    </xf>
    <xf numFmtId="1" fontId="18" fillId="4" borderId="0" xfId="0" applyNumberFormat="1" applyFont="1" applyFill="1"/>
    <xf numFmtId="1" fontId="8" fillId="5" borderId="5" xfId="0" applyNumberFormat="1" applyFont="1" applyFill="1" applyBorder="1" applyAlignment="1" applyProtection="1">
      <alignment vertical="center"/>
      <protection locked="0"/>
    </xf>
    <xf numFmtId="1" fontId="17" fillId="17" borderId="0" xfId="0" applyNumberFormat="1" applyFont="1" applyFill="1"/>
    <xf numFmtId="1" fontId="14" fillId="4" borderId="0" xfId="0" applyNumberFormat="1" applyFont="1" applyFill="1" applyAlignment="1">
      <alignment wrapText="1"/>
    </xf>
    <xf numFmtId="1" fontId="17" fillId="19" borderId="0" xfId="0" applyNumberFormat="1" applyFont="1" applyFill="1" applyProtection="1">
      <protection locked="0"/>
    </xf>
    <xf numFmtId="0" fontId="2" fillId="0" borderId="0" xfId="0" applyFont="1"/>
    <xf numFmtId="1" fontId="8" fillId="6" borderId="80" xfId="0" applyNumberFormat="1" applyFont="1" applyFill="1" applyBorder="1" applyProtection="1">
      <protection locked="0"/>
    </xf>
    <xf numFmtId="1" fontId="8" fillId="4" borderId="0" xfId="0" applyNumberFormat="1" applyFont="1" applyFill="1" applyProtection="1">
      <protection locked="0"/>
    </xf>
    <xf numFmtId="1" fontId="8" fillId="6" borderId="87" xfId="0" applyNumberFormat="1" applyFont="1" applyFill="1" applyBorder="1" applyProtection="1">
      <protection locked="0"/>
    </xf>
    <xf numFmtId="1" fontId="48" fillId="4" borderId="0" xfId="0" applyNumberFormat="1" applyFont="1" applyFill="1"/>
    <xf numFmtId="1" fontId="8" fillId="4" borderId="0" xfId="0" applyNumberFormat="1" applyFont="1" applyFill="1" applyAlignment="1" applyProtection="1">
      <alignment wrapText="1"/>
      <protection locked="0"/>
    </xf>
    <xf numFmtId="1" fontId="8" fillId="4" borderId="0" xfId="0" applyNumberFormat="1" applyFont="1" applyFill="1" applyAlignment="1">
      <alignment wrapText="1"/>
    </xf>
    <xf numFmtId="1" fontId="8" fillId="0" borderId="95" xfId="0" applyNumberFormat="1" applyFont="1" applyBorder="1" applyAlignment="1">
      <alignment horizontal="center" vertical="center" wrapText="1"/>
    </xf>
    <xf numFmtId="1" fontId="8" fillId="5" borderId="93" xfId="0" applyNumberFormat="1" applyFont="1" applyFill="1" applyBorder="1" applyAlignment="1" applyProtection="1">
      <alignment vertical="center"/>
      <protection locked="0"/>
    </xf>
    <xf numFmtId="1" fontId="16" fillId="0" borderId="92" xfId="0" applyNumberFormat="1" applyFont="1" applyBorder="1"/>
    <xf numFmtId="1" fontId="8" fillId="6" borderId="101" xfId="0" applyNumberFormat="1" applyFont="1" applyFill="1" applyBorder="1" applyProtection="1">
      <protection locked="0"/>
    </xf>
    <xf numFmtId="1" fontId="8" fillId="6" borderId="78" xfId="0" applyNumberFormat="1" applyFont="1" applyFill="1" applyBorder="1" applyProtection="1">
      <protection locked="0"/>
    </xf>
    <xf numFmtId="1" fontId="8" fillId="0" borderId="8" xfId="0" applyNumberFormat="1" applyFont="1" applyBorder="1"/>
    <xf numFmtId="1" fontId="8" fillId="0" borderId="9" xfId="0" applyNumberFormat="1" applyFont="1" applyBorder="1"/>
    <xf numFmtId="1" fontId="8" fillId="6" borderId="90" xfId="0" applyNumberFormat="1" applyFont="1" applyFill="1" applyBorder="1" applyProtection="1">
      <protection locked="0"/>
    </xf>
    <xf numFmtId="1" fontId="8" fillId="6" borderId="108" xfId="0" applyNumberFormat="1" applyFont="1" applyFill="1" applyBorder="1" applyProtection="1">
      <protection locked="0"/>
    </xf>
    <xf numFmtId="1" fontId="8" fillId="6" borderId="0" xfId="0" applyNumberFormat="1" applyFont="1" applyFill="1" applyProtection="1">
      <protection locked="0"/>
    </xf>
    <xf numFmtId="1" fontId="8" fillId="6" borderId="106" xfId="0" applyNumberFormat="1" applyFont="1" applyFill="1" applyBorder="1" applyProtection="1">
      <protection locked="0"/>
    </xf>
    <xf numFmtId="1" fontId="8" fillId="6" borderId="109" xfId="0" applyNumberFormat="1" applyFont="1" applyFill="1" applyBorder="1" applyProtection="1">
      <protection locked="0"/>
    </xf>
    <xf numFmtId="1" fontId="8" fillId="6" borderId="91" xfId="0" applyNumberFormat="1" applyFont="1" applyFill="1" applyBorder="1" applyProtection="1">
      <protection locked="0"/>
    </xf>
    <xf numFmtId="1" fontId="8" fillId="0" borderId="9" xfId="0" applyNumberFormat="1" applyFont="1" applyBorder="1" applyAlignment="1">
      <alignment horizontal="right"/>
    </xf>
    <xf numFmtId="1" fontId="8" fillId="0" borderId="10" xfId="0" applyNumberFormat="1" applyFont="1" applyBorder="1" applyAlignment="1">
      <alignment horizontal="right"/>
    </xf>
    <xf numFmtId="1" fontId="8" fillId="0" borderId="4" xfId="0" applyNumberFormat="1" applyFont="1" applyBorder="1" applyAlignment="1">
      <alignment wrapText="1"/>
    </xf>
    <xf numFmtId="1" fontId="8" fillId="0" borderId="80" xfId="0" applyNumberFormat="1" applyFont="1" applyBorder="1" applyAlignment="1">
      <alignment wrapText="1"/>
    </xf>
    <xf numFmtId="1" fontId="8" fillId="0" borderId="15" xfId="0" applyNumberFormat="1" applyFont="1" applyBorder="1" applyAlignment="1">
      <alignment wrapText="1"/>
    </xf>
    <xf numFmtId="1" fontId="8" fillId="0" borderId="10" xfId="0" applyNumberFormat="1" applyFont="1" applyBorder="1" applyAlignment="1">
      <alignment wrapText="1"/>
    </xf>
    <xf numFmtId="1" fontId="8" fillId="6" borderId="23" xfId="0" applyNumberFormat="1" applyFont="1" applyFill="1" applyBorder="1" applyProtection="1">
      <protection locked="0"/>
    </xf>
    <xf numFmtId="1" fontId="8" fillId="6" borderId="24" xfId="0" applyNumberFormat="1" applyFont="1" applyFill="1" applyBorder="1" applyProtection="1">
      <protection locked="0"/>
    </xf>
    <xf numFmtId="1" fontId="8" fillId="9" borderId="12" xfId="0" applyNumberFormat="1" applyFont="1" applyFill="1" applyBorder="1" applyAlignment="1">
      <alignment vertical="center" wrapText="1"/>
    </xf>
    <xf numFmtId="1" fontId="8" fillId="6" borderId="21" xfId="0" applyNumberFormat="1" applyFont="1" applyFill="1" applyBorder="1" applyProtection="1">
      <protection locked="0"/>
    </xf>
    <xf numFmtId="1" fontId="8" fillId="6" borderId="29" xfId="0" applyNumberFormat="1" applyFont="1" applyFill="1" applyBorder="1" applyProtection="1">
      <protection locked="0"/>
    </xf>
    <xf numFmtId="1" fontId="8" fillId="6" borderId="20" xfId="0" applyNumberFormat="1" applyFont="1" applyFill="1" applyBorder="1" applyProtection="1">
      <protection locked="0"/>
    </xf>
    <xf numFmtId="1" fontId="8" fillId="6" borderId="111" xfId="0" applyNumberFormat="1" applyFont="1" applyFill="1" applyBorder="1" applyProtection="1">
      <protection locked="0"/>
    </xf>
    <xf numFmtId="1" fontId="7" fillId="6" borderId="28" xfId="0" applyNumberFormat="1" applyFont="1" applyFill="1" applyBorder="1" applyProtection="1">
      <protection locked="0"/>
    </xf>
    <xf numFmtId="1" fontId="40" fillId="0" borderId="0" xfId="0" applyNumberFormat="1" applyFont="1"/>
    <xf numFmtId="1" fontId="18" fillId="6" borderId="80" xfId="0" applyNumberFormat="1" applyFont="1" applyFill="1" applyBorder="1" applyProtection="1">
      <protection locked="0"/>
    </xf>
    <xf numFmtId="1" fontId="8" fillId="5" borderId="18" xfId="0" applyNumberFormat="1" applyFont="1" applyFill="1" applyBorder="1"/>
    <xf numFmtId="1" fontId="18" fillId="6" borderId="17" xfId="0" applyNumberFormat="1" applyFont="1" applyFill="1" applyBorder="1" applyProtection="1">
      <protection locked="0"/>
    </xf>
    <xf numFmtId="1" fontId="18" fillId="6" borderId="11" xfId="0" applyNumberFormat="1" applyFont="1" applyFill="1" applyBorder="1" applyProtection="1">
      <protection locked="0"/>
    </xf>
    <xf numFmtId="1" fontId="8" fillId="6" borderId="11" xfId="0" applyNumberFormat="1" applyFont="1" applyFill="1" applyBorder="1" applyProtection="1">
      <protection locked="0"/>
    </xf>
    <xf numFmtId="1" fontId="18" fillId="9" borderId="11" xfId="0" applyNumberFormat="1" applyFont="1" applyFill="1" applyBorder="1" applyProtection="1">
      <protection locked="0"/>
    </xf>
    <xf numFmtId="1" fontId="48" fillId="0" borderId="0" xfId="0" applyNumberFormat="1" applyFont="1"/>
    <xf numFmtId="1" fontId="7" fillId="0" borderId="8" xfId="0" applyNumberFormat="1" applyFont="1" applyBorder="1" applyAlignment="1">
      <alignment horizontal="right" wrapText="1"/>
    </xf>
    <xf numFmtId="0" fontId="51" fillId="4" borderId="0" xfId="0" applyFont="1" applyFill="1"/>
    <xf numFmtId="0" fontId="15" fillId="4" borderId="0" xfId="0" applyFont="1" applyFill="1" applyAlignment="1">
      <alignment vertical="center" wrapText="1"/>
    </xf>
    <xf numFmtId="0" fontId="15" fillId="4" borderId="0" xfId="0" applyFont="1" applyFill="1" applyAlignment="1">
      <alignment vertical="center"/>
    </xf>
    <xf numFmtId="0" fontId="46" fillId="4" borderId="0" xfId="0" applyFont="1" applyFill="1"/>
    <xf numFmtId="0" fontId="16" fillId="4" borderId="0" xfId="0" applyFont="1" applyFill="1"/>
    <xf numFmtId="0" fontId="17" fillId="4" borderId="0" xfId="0" applyFont="1" applyFill="1"/>
    <xf numFmtId="1" fontId="8" fillId="0" borderId="0" xfId="0" applyNumberFormat="1" applyFont="1" applyAlignment="1">
      <alignment horizontal="right" vertical="center" wrapText="1"/>
    </xf>
    <xf numFmtId="1" fontId="8" fillId="0" borderId="0" xfId="0" applyNumberFormat="1" applyFont="1" applyAlignment="1" applyProtection="1">
      <alignment horizontal="right"/>
      <protection locked="0"/>
    </xf>
    <xf numFmtId="1" fontId="8" fillId="0" borderId="0" xfId="0" applyNumberFormat="1" applyFont="1" applyAlignment="1">
      <alignment vertical="top"/>
    </xf>
    <xf numFmtId="1" fontId="8" fillId="0" borderId="0" xfId="0" applyNumberFormat="1" applyFont="1" applyAlignment="1">
      <alignment vertical="top" wrapText="1"/>
    </xf>
    <xf numFmtId="1" fontId="17" fillId="0" borderId="0" xfId="0" applyNumberFormat="1" applyFont="1" applyProtection="1">
      <protection locked="0"/>
    </xf>
    <xf numFmtId="1" fontId="8" fillId="6" borderId="20" xfId="0" applyNumberFormat="1" applyFont="1" applyFill="1" applyBorder="1" applyAlignment="1" applyProtection="1">
      <alignment horizontal="right"/>
      <protection locked="0"/>
    </xf>
    <xf numFmtId="1" fontId="8" fillId="6" borderId="15" xfId="0" applyNumberFormat="1" applyFont="1" applyFill="1" applyBorder="1" applyAlignment="1" applyProtection="1">
      <alignment horizontal="right"/>
      <protection locked="0"/>
    </xf>
    <xf numFmtId="1" fontId="8" fillId="6" borderId="16" xfId="0" applyNumberFormat="1" applyFont="1" applyFill="1" applyBorder="1" applyAlignment="1" applyProtection="1">
      <alignment horizontal="right"/>
      <protection locked="0"/>
    </xf>
    <xf numFmtId="1" fontId="8" fillId="6" borderId="0" xfId="0" applyNumberFormat="1" applyFont="1" applyFill="1" applyAlignment="1" applyProtection="1">
      <alignment horizontal="right"/>
      <protection locked="0"/>
    </xf>
    <xf numFmtId="1" fontId="8" fillId="6" borderId="119" xfId="0" applyNumberFormat="1" applyFont="1" applyFill="1" applyBorder="1" applyAlignment="1" applyProtection="1">
      <alignment horizontal="right"/>
      <protection locked="0"/>
    </xf>
    <xf numFmtId="1" fontId="8" fillId="6" borderId="78" xfId="0" applyNumberFormat="1" applyFont="1" applyFill="1" applyBorder="1" applyAlignment="1" applyProtection="1">
      <alignment horizontal="right"/>
      <protection locked="0"/>
    </xf>
    <xf numFmtId="3" fontId="8" fillId="0" borderId="0" xfId="0" applyNumberFormat="1" applyFont="1" applyAlignment="1" applyProtection="1">
      <alignment horizontal="right"/>
      <protection locked="0"/>
    </xf>
    <xf numFmtId="0" fontId="52" fillId="0" borderId="0" xfId="0" applyFont="1"/>
    <xf numFmtId="164" fontId="8" fillId="4" borderId="0" xfId="0" applyNumberFormat="1" applyFont="1" applyFill="1"/>
    <xf numFmtId="1" fontId="8" fillId="4" borderId="0" xfId="0" applyNumberFormat="1" applyFont="1" applyFill="1" applyAlignment="1">
      <alignment vertical="center"/>
    </xf>
    <xf numFmtId="1" fontId="24" fillId="4" borderId="0" xfId="0" applyNumberFormat="1" applyFont="1" applyFill="1"/>
    <xf numFmtId="3" fontId="7" fillId="5" borderId="24" xfId="0" applyNumberFormat="1" applyFont="1" applyFill="1" applyBorder="1" applyProtection="1">
      <protection locked="0"/>
    </xf>
    <xf numFmtId="1" fontId="53" fillId="0" borderId="0" xfId="0" applyNumberFormat="1" applyFont="1"/>
    <xf numFmtId="0" fontId="6" fillId="0" borderId="0" xfId="0" applyFont="1"/>
    <xf numFmtId="0" fontId="10" fillId="4" borderId="0" xfId="0" applyFont="1" applyFill="1" applyProtection="1">
      <protection hidden="1"/>
    </xf>
    <xf numFmtId="1" fontId="6" fillId="0" borderId="0" xfId="0" applyNumberFormat="1" applyFont="1"/>
    <xf numFmtId="1" fontId="51" fillId="5" borderId="0" xfId="0" applyNumberFormat="1" applyFont="1" applyFill="1"/>
    <xf numFmtId="1" fontId="26" fillId="5" borderId="0" xfId="0" applyNumberFormat="1" applyFont="1" applyFill="1" applyProtection="1">
      <protection hidden="1"/>
    </xf>
    <xf numFmtId="1" fontId="51" fillId="4" borderId="0" xfId="0" applyNumberFormat="1" applyFont="1" applyFill="1"/>
    <xf numFmtId="1" fontId="46" fillId="4" borderId="0" xfId="0" applyNumberFormat="1" applyFont="1" applyFill="1" applyAlignment="1">
      <alignment horizontal="left"/>
    </xf>
    <xf numFmtId="1" fontId="46" fillId="4" borderId="0" xfId="0" applyNumberFormat="1" applyFont="1" applyFill="1" applyAlignment="1">
      <alignment wrapText="1"/>
    </xf>
    <xf numFmtId="1" fontId="16" fillId="0" borderId="0" xfId="0" applyNumberFormat="1" applyFont="1" applyAlignment="1">
      <alignment horizontal="left"/>
    </xf>
    <xf numFmtId="1" fontId="8" fillId="0" borderId="4" xfId="0" applyNumberFormat="1" applyFont="1" applyBorder="1" applyAlignment="1">
      <alignment horizontal="center" vertical="center" wrapText="1"/>
    </xf>
    <xf numFmtId="1" fontId="8" fillId="0" borderId="30" xfId="0" applyNumberFormat="1" applyFont="1" applyBorder="1" applyAlignment="1">
      <alignment horizontal="center" vertical="center" wrapText="1"/>
    </xf>
    <xf numFmtId="1" fontId="8" fillId="0" borderId="80" xfId="0" applyNumberFormat="1" applyFont="1" applyBorder="1" applyAlignment="1">
      <alignment horizontal="right" wrapText="1"/>
    </xf>
    <xf numFmtId="1" fontId="15" fillId="4" borderId="0" xfId="0" applyNumberFormat="1" applyFont="1" applyFill="1" applyAlignment="1">
      <alignment horizontal="left"/>
    </xf>
    <xf numFmtId="1" fontId="8" fillId="0" borderId="80" xfId="0" applyNumberFormat="1" applyFont="1" applyBorder="1"/>
    <xf numFmtId="1" fontId="8" fillId="0" borderId="101" xfId="0" applyNumberFormat="1" applyFont="1" applyBorder="1"/>
    <xf numFmtId="1" fontId="16" fillId="4" borderId="0" xfId="0" applyNumberFormat="1" applyFont="1" applyFill="1" applyAlignment="1">
      <alignment horizontal="left"/>
    </xf>
    <xf numFmtId="1" fontId="15" fillId="4" borderId="0" xfId="0" applyNumberFormat="1" applyFont="1" applyFill="1" applyAlignment="1">
      <alignment horizontal="left" wrapText="1"/>
    </xf>
    <xf numFmtId="1" fontId="56" fillId="4" borderId="0" xfId="0" applyNumberFormat="1" applyFont="1" applyFill="1" applyAlignment="1">
      <alignment horizontal="left" wrapText="1"/>
    </xf>
    <xf numFmtId="1" fontId="14" fillId="4" borderId="0" xfId="0" applyNumberFormat="1" applyFont="1" applyFill="1" applyAlignment="1">
      <alignment horizontal="left" wrapText="1"/>
    </xf>
    <xf numFmtId="1" fontId="8" fillId="4" borderId="0" xfId="0" applyNumberFormat="1" applyFont="1" applyFill="1" applyProtection="1">
      <protection hidden="1"/>
    </xf>
    <xf numFmtId="1" fontId="8" fillId="5" borderId="0" xfId="0" applyNumberFormat="1" applyFont="1" applyFill="1" applyProtection="1">
      <protection hidden="1"/>
    </xf>
    <xf numFmtId="1" fontId="14" fillId="4" borderId="0" xfId="0" applyNumberFormat="1" applyFont="1" applyFill="1" applyProtection="1">
      <protection hidden="1"/>
    </xf>
    <xf numFmtId="1" fontId="14" fillId="4" borderId="0" xfId="0" applyNumberFormat="1" applyFont="1" applyFill="1" applyAlignment="1" applyProtection="1">
      <alignment wrapText="1"/>
      <protection hidden="1"/>
    </xf>
    <xf numFmtId="1" fontId="8" fillId="5" borderId="0" xfId="0" applyNumberFormat="1" applyFont="1" applyFill="1" applyProtection="1">
      <protection locked="0"/>
    </xf>
    <xf numFmtId="1" fontId="8" fillId="0" borderId="0" xfId="0" applyNumberFormat="1" applyFont="1" applyAlignment="1" applyProtection="1">
      <alignment wrapText="1"/>
      <protection locked="0"/>
    </xf>
    <xf numFmtId="1" fontId="15" fillId="4" borderId="0" xfId="0" applyNumberFormat="1" applyFont="1" applyFill="1" applyAlignment="1" applyProtection="1">
      <alignment wrapText="1"/>
      <protection hidden="1"/>
    </xf>
    <xf numFmtId="1" fontId="46" fillId="4" borderId="0" xfId="0" applyNumberFormat="1" applyFont="1" applyFill="1" applyProtection="1">
      <protection hidden="1"/>
    </xf>
    <xf numFmtId="1" fontId="26" fillId="4" borderId="0" xfId="0" applyNumberFormat="1" applyFont="1" applyFill="1" applyProtection="1">
      <protection hidden="1"/>
    </xf>
    <xf numFmtId="1" fontId="26" fillId="4" borderId="0" xfId="0" applyNumberFormat="1" applyFont="1" applyFill="1" applyAlignment="1" applyProtection="1">
      <alignment wrapText="1"/>
      <protection hidden="1"/>
    </xf>
    <xf numFmtId="1" fontId="8" fillId="4" borderId="0" xfId="0" applyNumberFormat="1" applyFont="1" applyFill="1" applyAlignment="1" applyProtection="1">
      <alignment wrapText="1"/>
      <protection hidden="1"/>
    </xf>
    <xf numFmtId="1" fontId="8" fillId="0" borderId="18" xfId="0" applyNumberFormat="1" applyFont="1" applyBorder="1" applyAlignment="1" applyProtection="1">
      <alignment vertical="center" wrapText="1"/>
      <protection hidden="1"/>
    </xf>
    <xf numFmtId="1" fontId="15" fillId="4" borderId="0" xfId="0" applyNumberFormat="1" applyFont="1" applyFill="1" applyProtection="1">
      <protection hidden="1"/>
    </xf>
    <xf numFmtId="1" fontId="17" fillId="4" borderId="0" xfId="0" applyNumberFormat="1" applyFont="1" applyFill="1" applyProtection="1">
      <protection hidden="1"/>
    </xf>
    <xf numFmtId="1" fontId="27" fillId="4" borderId="0" xfId="0" applyNumberFormat="1" applyFont="1" applyFill="1" applyProtection="1">
      <protection hidden="1"/>
    </xf>
    <xf numFmtId="1" fontId="8" fillId="0" borderId="18" xfId="0" applyNumberFormat="1" applyFont="1" applyBorder="1" applyAlignment="1">
      <alignment horizontal="left" vertical="center" wrapText="1"/>
    </xf>
    <xf numFmtId="1" fontId="8" fillId="0" borderId="18" xfId="0" applyNumberFormat="1" applyFont="1" applyBorder="1" applyAlignment="1">
      <alignment horizontal="right" wrapText="1"/>
    </xf>
    <xf numFmtId="1" fontId="8" fillId="0" borderId="17" xfId="0" applyNumberFormat="1" applyFont="1" applyBorder="1" applyAlignment="1">
      <alignment horizontal="right" wrapText="1"/>
    </xf>
    <xf numFmtId="1" fontId="8" fillId="6" borderId="8" xfId="0" applyNumberFormat="1" applyFont="1" applyFill="1" applyBorder="1" applyAlignment="1" applyProtection="1">
      <alignment horizontal="right"/>
      <protection locked="0"/>
    </xf>
    <xf numFmtId="1" fontId="8" fillId="6" borderId="10" xfId="0" applyNumberFormat="1" applyFont="1" applyFill="1" applyBorder="1" applyAlignment="1" applyProtection="1">
      <alignment horizontal="right"/>
      <protection locked="0"/>
    </xf>
    <xf numFmtId="1" fontId="8" fillId="6" borderId="11" xfId="0" applyNumberFormat="1" applyFont="1" applyFill="1" applyBorder="1" applyAlignment="1" applyProtection="1">
      <alignment horizontal="right"/>
      <protection locked="0"/>
    </xf>
    <xf numFmtId="1" fontId="57" fillId="0" borderId="0" xfId="0" applyNumberFormat="1" applyFont="1" applyAlignment="1">
      <alignment horizontal="center" vertical="center" wrapText="1"/>
    </xf>
    <xf numFmtId="1" fontId="39" fillId="0" borderId="0" xfId="0" applyNumberFormat="1" applyFont="1" applyAlignment="1">
      <alignment horizontal="center" vertical="center" wrapText="1"/>
    </xf>
    <xf numFmtId="1" fontId="8" fillId="5" borderId="80" xfId="0" applyNumberFormat="1" applyFont="1" applyFill="1" applyBorder="1" applyAlignment="1">
      <alignment horizontal="right" wrapText="1"/>
    </xf>
    <xf numFmtId="1" fontId="8" fillId="5" borderId="5" xfId="0" applyNumberFormat="1" applyFont="1" applyFill="1" applyBorder="1" applyAlignment="1">
      <alignment vertical="center"/>
    </xf>
    <xf numFmtId="1" fontId="8" fillId="0" borderId="0" xfId="0" applyNumberFormat="1" applyFont="1" applyProtection="1">
      <protection locked="0"/>
    </xf>
    <xf numFmtId="1" fontId="8" fillId="0" borderId="0" xfId="0" applyNumberFormat="1" applyFont="1" applyAlignment="1">
      <alignment vertical="center"/>
    </xf>
    <xf numFmtId="1" fontId="37" fillId="9" borderId="0" xfId="0" applyNumberFormat="1" applyFont="1" applyFill="1"/>
    <xf numFmtId="0" fontId="58" fillId="0" borderId="0" xfId="0" applyFont="1"/>
    <xf numFmtId="0" fontId="58" fillId="0" borderId="121" xfId="0" applyFont="1" applyBorder="1"/>
    <xf numFmtId="0" fontId="58" fillId="0" borderId="34" xfId="0" applyFont="1" applyBorder="1"/>
    <xf numFmtId="0" fontId="19" fillId="0" borderId="0" xfId="0" applyFont="1" applyAlignment="1">
      <alignment wrapText="1"/>
    </xf>
    <xf numFmtId="1" fontId="8" fillId="0" borderId="18" xfId="0" applyNumberFormat="1" applyFont="1" applyBorder="1" applyAlignment="1">
      <alignment wrapText="1"/>
    </xf>
    <xf numFmtId="1" fontId="8" fillId="6" borderId="8" xfId="0" applyNumberFormat="1" applyFont="1" applyFill="1" applyBorder="1" applyAlignment="1" applyProtection="1">
      <alignment wrapText="1"/>
      <protection locked="0"/>
    </xf>
    <xf numFmtId="1" fontId="8" fillId="6" borderId="9" xfId="0" applyNumberFormat="1" applyFont="1" applyFill="1" applyBorder="1" applyAlignment="1" applyProtection="1">
      <alignment wrapText="1"/>
      <protection locked="0"/>
    </xf>
    <xf numFmtId="1" fontId="8" fillId="6" borderId="19" xfId="0" applyNumberFormat="1" applyFont="1" applyFill="1" applyBorder="1" applyAlignment="1" applyProtection="1">
      <alignment wrapText="1"/>
      <protection locked="0"/>
    </xf>
    <xf numFmtId="1" fontId="8" fillId="6" borderId="28" xfId="0" applyNumberFormat="1" applyFont="1" applyFill="1" applyBorder="1" applyAlignment="1" applyProtection="1">
      <alignment wrapText="1"/>
      <protection locked="0"/>
    </xf>
    <xf numFmtId="1" fontId="8" fillId="6" borderId="10" xfId="0" applyNumberFormat="1" applyFont="1" applyFill="1" applyBorder="1" applyAlignment="1" applyProtection="1">
      <alignment wrapText="1"/>
      <protection locked="0"/>
    </xf>
    <xf numFmtId="1" fontId="19" fillId="0" borderId="10" xfId="0" applyNumberFormat="1" applyFont="1" applyBorder="1" applyAlignment="1">
      <alignment wrapText="1"/>
    </xf>
    <xf numFmtId="0" fontId="8" fillId="0" borderId="10" xfId="0" applyFont="1" applyBorder="1" applyAlignment="1">
      <alignment wrapText="1"/>
    </xf>
    <xf numFmtId="1" fontId="19" fillId="0" borderId="18" xfId="0" applyNumberFormat="1" applyFont="1" applyBorder="1" applyAlignment="1">
      <alignment wrapText="1"/>
    </xf>
    <xf numFmtId="0" fontId="16" fillId="0" borderId="3" xfId="0" applyFont="1" applyBorder="1" applyAlignment="1">
      <alignment wrapText="1"/>
    </xf>
    <xf numFmtId="1" fontId="8" fillId="6" borderId="17" xfId="0" applyNumberFormat="1" applyFont="1" applyFill="1" applyBorder="1" applyAlignment="1" applyProtection="1">
      <alignment wrapText="1"/>
      <protection locked="0"/>
    </xf>
    <xf numFmtId="1" fontId="8" fillId="6" borderId="18" xfId="0" applyNumberFormat="1" applyFont="1" applyFill="1" applyBorder="1" applyAlignment="1" applyProtection="1">
      <alignment wrapText="1"/>
      <protection locked="0"/>
    </xf>
    <xf numFmtId="1" fontId="8" fillId="6" borderId="27" xfId="0" applyNumberFormat="1" applyFont="1" applyFill="1" applyBorder="1" applyAlignment="1" applyProtection="1">
      <alignment wrapText="1"/>
      <protection locked="0"/>
    </xf>
    <xf numFmtId="1" fontId="8" fillId="6" borderId="11" xfId="0" applyNumberFormat="1" applyFont="1" applyFill="1" applyBorder="1" applyAlignment="1" applyProtection="1">
      <alignment wrapText="1"/>
      <protection locked="0"/>
    </xf>
    <xf numFmtId="1" fontId="8" fillId="5" borderId="18" xfId="0" applyNumberFormat="1" applyFont="1" applyFill="1" applyBorder="1" applyAlignment="1">
      <alignment wrapText="1"/>
    </xf>
    <xf numFmtId="1" fontId="8" fillId="6" borderId="13" xfId="0" applyNumberFormat="1" applyFont="1" applyFill="1" applyBorder="1" applyAlignment="1" applyProtection="1">
      <alignment wrapText="1"/>
      <protection locked="0"/>
    </xf>
    <xf numFmtId="1" fontId="8" fillId="6" borderId="20" xfId="0" applyNumberFormat="1" applyFont="1" applyFill="1" applyBorder="1" applyAlignment="1" applyProtection="1">
      <alignment wrapText="1"/>
      <protection locked="0"/>
    </xf>
    <xf numFmtId="1" fontId="8" fillId="6" borderId="4" xfId="0" applyNumberFormat="1" applyFont="1" applyFill="1" applyBorder="1" applyAlignment="1" applyProtection="1">
      <alignment wrapText="1"/>
      <protection locked="0"/>
    </xf>
    <xf numFmtId="1" fontId="8" fillId="5" borderId="7" xfId="0" applyNumberFormat="1" applyFont="1" applyFill="1" applyBorder="1" applyAlignment="1">
      <alignment wrapText="1"/>
    </xf>
    <xf numFmtId="1" fontId="8" fillId="6" borderId="16" xfId="0" applyNumberFormat="1" applyFont="1" applyFill="1" applyBorder="1" applyAlignment="1" applyProtection="1">
      <alignment wrapText="1"/>
      <protection locked="0"/>
    </xf>
    <xf numFmtId="0" fontId="16" fillId="0" borderId="0" xfId="0" applyFont="1" applyAlignment="1">
      <alignment wrapText="1"/>
    </xf>
    <xf numFmtId="1" fontId="38" fillId="4" borderId="0" xfId="0" applyNumberFormat="1" applyFont="1" applyFill="1"/>
    <xf numFmtId="1" fontId="38" fillId="5" borderId="0" xfId="0" applyNumberFormat="1" applyFont="1" applyFill="1"/>
    <xf numFmtId="1" fontId="38" fillId="5" borderId="0" xfId="0" applyNumberFormat="1" applyFont="1" applyFill="1" applyProtection="1">
      <protection locked="0"/>
    </xf>
    <xf numFmtId="1" fontId="19" fillId="24" borderId="0" xfId="0" applyNumberFormat="1" applyFont="1" applyFill="1" applyProtection="1">
      <protection locked="0"/>
    </xf>
    <xf numFmtId="1" fontId="19" fillId="12" borderId="0" xfId="0" applyNumberFormat="1" applyFont="1" applyFill="1" applyProtection="1">
      <protection locked="0"/>
    </xf>
    <xf numFmtId="1" fontId="19" fillId="4" borderId="0" xfId="0" applyNumberFormat="1" applyFont="1" applyFill="1"/>
    <xf numFmtId="1" fontId="19" fillId="5" borderId="0" xfId="0" applyNumberFormat="1" applyFont="1" applyFill="1"/>
    <xf numFmtId="1" fontId="19" fillId="5" borderId="0" xfId="0" applyNumberFormat="1" applyFont="1" applyFill="1" applyProtection="1">
      <protection locked="0"/>
    </xf>
    <xf numFmtId="1" fontId="16" fillId="5" borderId="0" xfId="0" applyNumberFormat="1" applyFont="1" applyFill="1" applyAlignment="1">
      <alignment horizontal="left"/>
    </xf>
    <xf numFmtId="1" fontId="19" fillId="4" borderId="0" xfId="0" applyNumberFormat="1" applyFont="1" applyFill="1" applyProtection="1">
      <protection locked="0"/>
    </xf>
    <xf numFmtId="1" fontId="8" fillId="5" borderId="0" xfId="0" applyNumberFormat="1" applyFont="1" applyFill="1" applyAlignment="1">
      <alignment vertical="center"/>
    </xf>
    <xf numFmtId="1" fontId="19" fillId="24" borderId="0" xfId="0" applyNumberFormat="1" applyFont="1" applyFill="1"/>
    <xf numFmtId="1" fontId="19" fillId="12" borderId="0" xfId="0" applyNumberFormat="1" applyFont="1" applyFill="1"/>
    <xf numFmtId="1" fontId="8" fillId="0" borderId="0" xfId="0" applyNumberFormat="1" applyFont="1" applyAlignment="1">
      <alignment wrapText="1"/>
    </xf>
    <xf numFmtId="1" fontId="8" fillId="4" borderId="5" xfId="0" applyNumberFormat="1" applyFont="1" applyFill="1" applyBorder="1"/>
    <xf numFmtId="1" fontId="8" fillId="7" borderId="80" xfId="0" applyNumberFormat="1" applyFont="1" applyFill="1" applyBorder="1"/>
    <xf numFmtId="1" fontId="8" fillId="8" borderId="17" xfId="0" applyNumberFormat="1" applyFont="1" applyFill="1" applyBorder="1"/>
    <xf numFmtId="1" fontId="8" fillId="8" borderId="10" xfId="0" applyNumberFormat="1" applyFont="1" applyFill="1" applyBorder="1"/>
    <xf numFmtId="1" fontId="8" fillId="0" borderId="11" xfId="0" applyNumberFormat="1" applyFont="1" applyBorder="1"/>
    <xf numFmtId="1" fontId="8" fillId="6" borderId="81" xfId="0" applyNumberFormat="1" applyFont="1" applyFill="1" applyBorder="1" applyProtection="1">
      <protection locked="0"/>
    </xf>
    <xf numFmtId="1" fontId="8" fillId="8" borderId="80" xfId="0" applyNumberFormat="1" applyFont="1" applyFill="1" applyBorder="1"/>
    <xf numFmtId="1" fontId="8" fillId="5" borderId="0" xfId="0" applyNumberFormat="1" applyFont="1" applyFill="1" applyAlignment="1" applyProtection="1">
      <alignment vertical="center"/>
      <protection locked="0"/>
    </xf>
    <xf numFmtId="0" fontId="38" fillId="8" borderId="123" xfId="1" applyFont="1" applyFill="1" applyBorder="1"/>
    <xf numFmtId="0" fontId="38" fillId="8" borderId="124" xfId="1" applyFont="1" applyFill="1" applyBorder="1"/>
    <xf numFmtId="0" fontId="38" fillId="8" borderId="125" xfId="1" applyFont="1" applyFill="1" applyBorder="1"/>
    <xf numFmtId="0" fontId="38" fillId="8" borderId="126" xfId="1" applyFont="1" applyFill="1" applyBorder="1"/>
    <xf numFmtId="0" fontId="38" fillId="8" borderId="127" xfId="1" applyFont="1" applyFill="1" applyBorder="1"/>
    <xf numFmtId="0" fontId="38" fillId="8" borderId="128" xfId="1" applyFont="1" applyFill="1" applyBorder="1"/>
    <xf numFmtId="1" fontId="8" fillId="6" borderId="129" xfId="0" applyNumberFormat="1" applyFont="1" applyFill="1" applyBorder="1" applyProtection="1">
      <protection locked="0"/>
    </xf>
    <xf numFmtId="1" fontId="8" fillId="6" borderId="130" xfId="0" applyNumberFormat="1" applyFont="1" applyFill="1" applyBorder="1" applyProtection="1">
      <protection locked="0"/>
    </xf>
    <xf numFmtId="0" fontId="38" fillId="8" borderId="131" xfId="1" applyFont="1" applyFill="1" applyBorder="1"/>
    <xf numFmtId="0" fontId="38" fillId="8" borderId="132" xfId="1" applyFont="1" applyFill="1" applyBorder="1"/>
    <xf numFmtId="0" fontId="38" fillId="8" borderId="133" xfId="1" applyFont="1" applyFill="1" applyBorder="1"/>
    <xf numFmtId="0" fontId="38" fillId="8" borderId="134" xfId="1" applyFont="1" applyFill="1" applyBorder="1"/>
    <xf numFmtId="49" fontId="19" fillId="0" borderId="17" xfId="0" applyNumberFormat="1" applyFont="1" applyBorder="1" applyAlignment="1">
      <alignment horizontal="center" vertical="center"/>
    </xf>
    <xf numFmtId="0" fontId="19" fillId="0" borderId="10" xfId="0" applyFont="1" applyBorder="1"/>
    <xf numFmtId="1" fontId="19" fillId="25" borderId="0" xfId="0" applyNumberFormat="1" applyFont="1" applyFill="1"/>
    <xf numFmtId="0" fontId="8" fillId="0" borderId="8" xfId="0" applyFont="1" applyBorder="1" applyAlignment="1">
      <alignment horizontal="right" wrapText="1"/>
    </xf>
    <xf numFmtId="0" fontId="60" fillId="0" borderId="10" xfId="0" applyFont="1" applyBorder="1" applyAlignment="1">
      <alignment horizontal="right"/>
    </xf>
    <xf numFmtId="1" fontId="15" fillId="4" borderId="0" xfId="0" applyNumberFormat="1" applyFont="1" applyFill="1" applyAlignment="1">
      <alignment vertical="center"/>
    </xf>
    <xf numFmtId="1" fontId="14" fillId="5" borderId="0" xfId="0" applyNumberFormat="1" applyFont="1" applyFill="1" applyAlignment="1">
      <alignment wrapText="1"/>
    </xf>
    <xf numFmtId="1" fontId="14" fillId="5" borderId="0" xfId="0" applyNumberFormat="1" applyFont="1" applyFill="1" applyAlignment="1">
      <alignment horizontal="left" wrapText="1"/>
    </xf>
    <xf numFmtId="1" fontId="16" fillId="9" borderId="0" xfId="0" applyNumberFormat="1" applyFont="1" applyFill="1"/>
    <xf numFmtId="1" fontId="8" fillId="0" borderId="12" xfId="0" applyNumberFormat="1" applyFont="1" applyBorder="1"/>
    <xf numFmtId="1" fontId="8" fillId="0" borderId="5" xfId="0" applyNumberFormat="1" applyFont="1" applyBorder="1" applyAlignment="1">
      <alignment vertical="center"/>
    </xf>
    <xf numFmtId="1" fontId="8" fillId="6" borderId="12" xfId="0" applyNumberFormat="1" applyFont="1" applyFill="1" applyBorder="1" applyProtection="1">
      <protection locked="0"/>
    </xf>
    <xf numFmtId="1" fontId="8" fillId="0" borderId="5" xfId="0" applyNumberFormat="1" applyFont="1" applyBorder="1"/>
    <xf numFmtId="1" fontId="6" fillId="9" borderId="5" xfId="0" applyNumberFormat="1" applyFont="1" applyFill="1" applyBorder="1"/>
    <xf numFmtId="1" fontId="8" fillId="9" borderId="12" xfId="0" applyNumberFormat="1" applyFont="1" applyFill="1" applyBorder="1"/>
    <xf numFmtId="1" fontId="18" fillId="9" borderId="7" xfId="0" applyNumberFormat="1" applyFont="1" applyFill="1" applyBorder="1" applyProtection="1">
      <protection locked="0"/>
    </xf>
    <xf numFmtId="1" fontId="18" fillId="9" borderId="20" xfId="0" applyNumberFormat="1" applyFont="1" applyFill="1" applyBorder="1" applyProtection="1">
      <protection locked="0"/>
    </xf>
    <xf numFmtId="1" fontId="18" fillId="9" borderId="0" xfId="0" applyNumberFormat="1" applyFont="1" applyFill="1" applyProtection="1">
      <protection locked="0"/>
    </xf>
    <xf numFmtId="1" fontId="8" fillId="9" borderId="11" xfId="0" applyNumberFormat="1" applyFont="1" applyFill="1" applyBorder="1" applyProtection="1">
      <protection locked="0"/>
    </xf>
    <xf numFmtId="1" fontId="8" fillId="9" borderId="8" xfId="0" applyNumberFormat="1" applyFont="1" applyFill="1" applyBorder="1" applyProtection="1">
      <protection locked="0"/>
    </xf>
    <xf numFmtId="1" fontId="8" fillId="9" borderId="10" xfId="0" applyNumberFormat="1" applyFont="1" applyFill="1" applyBorder="1" applyProtection="1">
      <protection locked="0"/>
    </xf>
    <xf numFmtId="1" fontId="8" fillId="9" borderId="80" xfId="0" applyNumberFormat="1" applyFont="1" applyFill="1" applyBorder="1" applyProtection="1">
      <protection locked="0"/>
    </xf>
    <xf numFmtId="1" fontId="18" fillId="9" borderId="24" xfId="0" applyNumberFormat="1" applyFont="1" applyFill="1" applyBorder="1" applyProtection="1">
      <protection locked="0"/>
    </xf>
    <xf numFmtId="1" fontId="8" fillId="9" borderId="9" xfId="0" applyNumberFormat="1" applyFont="1" applyFill="1" applyBorder="1" applyProtection="1">
      <protection locked="0"/>
    </xf>
    <xf numFmtId="1" fontId="8" fillId="9" borderId="7" xfId="0" applyNumberFormat="1" applyFont="1" applyFill="1" applyBorder="1" applyProtection="1">
      <protection locked="0"/>
    </xf>
    <xf numFmtId="1" fontId="18" fillId="9" borderId="14" xfId="0" applyNumberFormat="1" applyFont="1" applyFill="1" applyBorder="1" applyProtection="1">
      <protection locked="0"/>
    </xf>
    <xf numFmtId="1" fontId="18" fillId="9" borderId="15" xfId="0" applyNumberFormat="1" applyFont="1" applyFill="1" applyBorder="1" applyProtection="1">
      <protection locked="0"/>
    </xf>
    <xf numFmtId="1" fontId="8" fillId="9" borderId="18" xfId="0" applyNumberFormat="1" applyFont="1" applyFill="1" applyBorder="1" applyProtection="1">
      <protection locked="0"/>
    </xf>
    <xf numFmtId="1" fontId="18" fillId="9" borderId="18" xfId="0" applyNumberFormat="1" applyFont="1" applyFill="1" applyBorder="1" applyProtection="1">
      <protection locked="0"/>
    </xf>
    <xf numFmtId="1" fontId="18" fillId="9" borderId="17" xfId="0" applyNumberFormat="1" applyFont="1" applyFill="1" applyBorder="1" applyProtection="1">
      <protection locked="0"/>
    </xf>
    <xf numFmtId="1" fontId="18" fillId="9" borderId="23" xfId="0" applyNumberFormat="1" applyFont="1" applyFill="1" applyBorder="1" applyProtection="1">
      <protection locked="0"/>
    </xf>
    <xf numFmtId="1" fontId="18" fillId="9" borderId="10" xfId="0" applyNumberFormat="1" applyFont="1" applyFill="1" applyBorder="1" applyProtection="1">
      <protection locked="0"/>
    </xf>
    <xf numFmtId="1" fontId="8" fillId="9" borderId="5" xfId="0" applyNumberFormat="1" applyFont="1" applyFill="1" applyBorder="1"/>
    <xf numFmtId="1" fontId="16" fillId="5" borderId="5" xfId="0" applyNumberFormat="1" applyFont="1" applyFill="1" applyBorder="1"/>
    <xf numFmtId="1" fontId="16" fillId="0" borderId="5" xfId="0" applyNumberFormat="1" applyFont="1" applyBorder="1"/>
    <xf numFmtId="1" fontId="8" fillId="0" borderId="8" xfId="0" applyNumberFormat="1" applyFont="1" applyBorder="1" applyAlignment="1">
      <alignment horizontal="right" wrapText="1"/>
    </xf>
    <xf numFmtId="1" fontId="8" fillId="7" borderId="80" xfId="0" applyNumberFormat="1" applyFont="1" applyFill="1" applyBorder="1" applyAlignment="1">
      <alignment horizontal="right"/>
    </xf>
    <xf numFmtId="1" fontId="8" fillId="7" borderId="9" xfId="0" applyNumberFormat="1" applyFont="1" applyFill="1" applyBorder="1" applyAlignment="1">
      <alignment horizontal="right"/>
    </xf>
    <xf numFmtId="1" fontId="8" fillId="5" borderId="11" xfId="0" applyNumberFormat="1" applyFont="1" applyFill="1" applyBorder="1" applyProtection="1">
      <protection locked="0"/>
    </xf>
    <xf numFmtId="1" fontId="8" fillId="7" borderId="12" xfId="0" applyNumberFormat="1" applyFont="1" applyFill="1" applyBorder="1"/>
    <xf numFmtId="1" fontId="8" fillId="5" borderId="10" xfId="0" applyNumberFormat="1" applyFont="1" applyFill="1" applyBorder="1" applyProtection="1">
      <protection locked="0"/>
    </xf>
    <xf numFmtId="1" fontId="8" fillId="0" borderId="8" xfId="0" applyNumberFormat="1" applyFont="1" applyBorder="1" applyAlignment="1">
      <alignment horizontal="right"/>
    </xf>
    <xf numFmtId="1" fontId="8" fillId="5" borderId="8" xfId="0" applyNumberFormat="1" applyFont="1" applyFill="1" applyBorder="1" applyProtection="1">
      <protection locked="0"/>
    </xf>
    <xf numFmtId="1" fontId="16" fillId="0" borderId="3" xfId="0" applyNumberFormat="1" applyFont="1" applyBorder="1"/>
    <xf numFmtId="1" fontId="8" fillId="0" borderId="0" xfId="0" applyNumberFormat="1" applyFont="1" applyAlignment="1">
      <alignment horizontal="center" vertical="center"/>
    </xf>
    <xf numFmtId="1" fontId="8" fillId="0" borderId="3" xfId="0" applyNumberFormat="1" applyFont="1" applyBorder="1" applyAlignment="1">
      <alignment horizontal="center" vertical="center" wrapText="1"/>
    </xf>
    <xf numFmtId="1" fontId="8" fillId="0" borderId="80" xfId="0" applyNumberFormat="1" applyFont="1" applyBorder="1" applyAlignment="1">
      <alignment horizontal="right"/>
    </xf>
    <xf numFmtId="1" fontId="8" fillId="5" borderId="17" xfId="0" applyNumberFormat="1" applyFont="1" applyFill="1" applyBorder="1" applyProtection="1">
      <protection locked="0"/>
    </xf>
    <xf numFmtId="1" fontId="8" fillId="9" borderId="77" xfId="0" applyNumberFormat="1" applyFont="1" applyFill="1" applyBorder="1" applyProtection="1">
      <protection locked="0"/>
    </xf>
    <xf numFmtId="1" fontId="8" fillId="0" borderId="18" xfId="0" applyNumberFormat="1" applyFont="1" applyBorder="1" applyAlignment="1">
      <alignment horizontal="left" vertical="center"/>
    </xf>
    <xf numFmtId="1" fontId="61" fillId="4" borderId="0" xfId="0" applyNumberFormat="1" applyFont="1" applyFill="1"/>
    <xf numFmtId="1" fontId="17" fillId="4" borderId="0" xfId="0" applyNumberFormat="1" applyFont="1" applyFill="1" applyAlignment="1">
      <alignment horizontal="center"/>
    </xf>
    <xf numFmtId="1" fontId="8" fillId="4" borderId="0" xfId="0" applyNumberFormat="1" applyFont="1" applyFill="1" applyAlignment="1">
      <alignment horizontal="center" vertical="center"/>
    </xf>
    <xf numFmtId="1" fontId="8" fillId="4" borderId="0" xfId="0" applyNumberFormat="1" applyFont="1" applyFill="1" applyAlignment="1">
      <alignment horizontal="left"/>
    </xf>
    <xf numFmtId="1" fontId="26" fillId="4" borderId="0" xfId="0" applyNumberFormat="1" applyFont="1" applyFill="1"/>
    <xf numFmtId="1" fontId="17" fillId="12" borderId="0" xfId="0" applyNumberFormat="1" applyFont="1" applyFill="1" applyProtection="1">
      <protection locked="0"/>
    </xf>
    <xf numFmtId="1" fontId="8" fillId="0" borderId="14" xfId="0" applyNumberFormat="1" applyFont="1" applyBorder="1" applyAlignment="1">
      <alignment horizontal="right" wrapText="1"/>
    </xf>
    <xf numFmtId="1" fontId="8" fillId="0" borderId="15" xfId="0" applyNumberFormat="1" applyFont="1" applyBorder="1" applyAlignment="1">
      <alignment horizontal="right" wrapText="1"/>
    </xf>
    <xf numFmtId="1" fontId="8" fillId="0" borderId="0" xfId="0" applyNumberFormat="1" applyFont="1" applyAlignment="1">
      <alignment horizontal="right"/>
    </xf>
    <xf numFmtId="1" fontId="16" fillId="5" borderId="0" xfId="0" applyNumberFormat="1" applyFont="1" applyFill="1"/>
    <xf numFmtId="1" fontId="8" fillId="0" borderId="7" xfId="0" applyNumberFormat="1" applyFont="1" applyBorder="1" applyAlignment="1">
      <alignment horizontal="left" vertical="center" wrapText="1"/>
    </xf>
    <xf numFmtId="1" fontId="8" fillId="11" borderId="0" xfId="0" applyNumberFormat="1" applyFont="1" applyFill="1" applyProtection="1">
      <protection locked="0"/>
    </xf>
    <xf numFmtId="1" fontId="8" fillId="12" borderId="0" xfId="0" applyNumberFormat="1" applyFont="1" applyFill="1" applyProtection="1">
      <protection locked="0"/>
    </xf>
    <xf numFmtId="1" fontId="8" fillId="5" borderId="0" xfId="0" applyNumberFormat="1" applyFont="1" applyFill="1" applyAlignment="1">
      <alignment horizontal="left"/>
    </xf>
    <xf numFmtId="1" fontId="17" fillId="11" borderId="0" xfId="0" applyNumberFormat="1" applyFont="1" applyFill="1"/>
    <xf numFmtId="1" fontId="17" fillId="12" borderId="0" xfId="0" applyNumberFormat="1" applyFont="1" applyFill="1"/>
    <xf numFmtId="1" fontId="8" fillId="5" borderId="0" xfId="0" applyNumberFormat="1" applyFont="1" applyFill="1" applyAlignment="1" applyProtection="1">
      <alignment horizontal="left"/>
      <protection locked="0"/>
    </xf>
    <xf numFmtId="1" fontId="14" fillId="4" borderId="0" xfId="0" applyNumberFormat="1" applyFont="1" applyFill="1" applyAlignment="1">
      <alignment horizontal="left"/>
    </xf>
    <xf numFmtId="1" fontId="8" fillId="0" borderId="20" xfId="0" applyNumberFormat="1" applyFont="1" applyBorder="1" applyAlignment="1">
      <alignment horizontal="right" wrapText="1"/>
    </xf>
    <xf numFmtId="1" fontId="8" fillId="0" borderId="116" xfId="0" applyNumberFormat="1" applyFont="1" applyBorder="1" applyAlignment="1">
      <alignment horizontal="center" vertical="center" wrapText="1"/>
    </xf>
    <xf numFmtId="1" fontId="8" fillId="6" borderId="86" xfId="0" applyNumberFormat="1" applyFont="1" applyFill="1" applyBorder="1" applyAlignment="1" applyProtection="1">
      <alignment horizontal="right" wrapText="1"/>
      <protection locked="0"/>
    </xf>
    <xf numFmtId="1" fontId="8" fillId="6" borderId="82" xfId="0" applyNumberFormat="1" applyFont="1" applyFill="1" applyBorder="1" applyAlignment="1" applyProtection="1">
      <alignment horizontal="right" wrapText="1"/>
      <protection locked="0"/>
    </xf>
    <xf numFmtId="1" fontId="8" fillId="6" borderId="88" xfId="0" applyNumberFormat="1" applyFont="1" applyFill="1" applyBorder="1" applyAlignment="1" applyProtection="1">
      <alignment horizontal="right" wrapText="1"/>
      <protection locked="0"/>
    </xf>
    <xf numFmtId="1" fontId="8" fillId="6" borderId="116" xfId="0" applyNumberFormat="1" applyFont="1" applyFill="1" applyBorder="1" applyAlignment="1" applyProtection="1">
      <alignment horizontal="right" wrapText="1"/>
      <protection locked="0"/>
    </xf>
    <xf numFmtId="1" fontId="8" fillId="6" borderId="89" xfId="0" applyNumberFormat="1" applyFont="1" applyFill="1" applyBorder="1" applyAlignment="1" applyProtection="1">
      <alignment horizontal="right" wrapText="1"/>
      <protection locked="0"/>
    </xf>
    <xf numFmtId="1" fontId="8" fillId="6" borderId="136" xfId="0" applyNumberFormat="1" applyFont="1" applyFill="1" applyBorder="1" applyAlignment="1" applyProtection="1">
      <alignment horizontal="right" wrapText="1"/>
      <protection locked="0"/>
    </xf>
    <xf numFmtId="1" fontId="8" fillId="6" borderId="137" xfId="0" applyNumberFormat="1" applyFont="1" applyFill="1" applyBorder="1" applyAlignment="1" applyProtection="1">
      <alignment horizontal="right" wrapText="1"/>
      <protection locked="0"/>
    </xf>
    <xf numFmtId="1" fontId="8" fillId="6" borderId="83" xfId="0" applyNumberFormat="1" applyFont="1" applyFill="1" applyBorder="1" applyAlignment="1" applyProtection="1">
      <alignment horizontal="right" wrapText="1"/>
      <protection locked="0"/>
    </xf>
    <xf numFmtId="1" fontId="8" fillId="0" borderId="10" xfId="0" applyNumberFormat="1" applyFont="1" applyBorder="1" applyAlignment="1">
      <alignment horizontal="right" wrapText="1"/>
    </xf>
    <xf numFmtId="1" fontId="8" fillId="6" borderId="14" xfId="0" applyNumberFormat="1" applyFont="1" applyFill="1" applyBorder="1" applyAlignment="1" applyProtection="1">
      <alignment horizontal="right" wrapText="1"/>
      <protection locked="0"/>
    </xf>
    <xf numFmtId="1" fontId="8" fillId="6" borderId="108" xfId="0" applyNumberFormat="1" applyFont="1" applyFill="1" applyBorder="1" applyAlignment="1" applyProtection="1">
      <alignment horizontal="right" wrapText="1"/>
      <protection locked="0"/>
    </xf>
    <xf numFmtId="1" fontId="8" fillId="6" borderId="114" xfId="0" applyNumberFormat="1" applyFont="1" applyFill="1" applyBorder="1" applyAlignment="1" applyProtection="1">
      <alignment horizontal="right" wrapText="1"/>
      <protection locked="0"/>
    </xf>
    <xf numFmtId="1" fontId="8" fillId="6" borderId="115" xfId="0" applyNumberFormat="1" applyFont="1" applyFill="1" applyBorder="1" applyAlignment="1" applyProtection="1">
      <alignment horizontal="right" wrapText="1"/>
      <protection locked="0"/>
    </xf>
    <xf numFmtId="1" fontId="8" fillId="6" borderId="106" xfId="0" applyNumberFormat="1" applyFont="1" applyFill="1" applyBorder="1" applyAlignment="1" applyProtection="1">
      <alignment horizontal="right" wrapText="1"/>
      <protection locked="0"/>
    </xf>
    <xf numFmtId="1" fontId="8" fillId="6" borderId="138" xfId="0" applyNumberFormat="1" applyFont="1" applyFill="1" applyBorder="1" applyAlignment="1" applyProtection="1">
      <alignment horizontal="right" wrapText="1"/>
      <protection locked="0"/>
    </xf>
    <xf numFmtId="1" fontId="8" fillId="6" borderId="90" xfId="0" applyNumberFormat="1" applyFont="1" applyFill="1" applyBorder="1" applyAlignment="1" applyProtection="1">
      <alignment horizontal="right" wrapText="1"/>
      <protection locked="0"/>
    </xf>
    <xf numFmtId="1" fontId="8" fillId="6" borderId="113" xfId="0" applyNumberFormat="1" applyFont="1" applyFill="1" applyBorder="1" applyAlignment="1" applyProtection="1">
      <alignment horizontal="right" wrapText="1"/>
      <protection locked="0"/>
    </xf>
    <xf numFmtId="1" fontId="8" fillId="8" borderId="113" xfId="0" applyNumberFormat="1" applyFont="1" applyFill="1" applyBorder="1" applyAlignment="1">
      <alignment horizontal="right" wrapText="1"/>
    </xf>
    <xf numFmtId="1" fontId="8" fillId="0" borderId="4" xfId="0" applyNumberFormat="1" applyFont="1" applyBorder="1" applyAlignment="1">
      <alignment horizontal="right" wrapText="1"/>
    </xf>
    <xf numFmtId="1" fontId="8" fillId="6" borderId="4" xfId="0" applyNumberFormat="1" applyFont="1" applyFill="1" applyBorder="1" applyAlignment="1" applyProtection="1">
      <alignment horizontal="right" wrapText="1"/>
      <protection locked="0"/>
    </xf>
    <xf numFmtId="1" fontId="8" fillId="6" borderId="20" xfId="0" applyNumberFormat="1" applyFont="1" applyFill="1" applyBorder="1" applyAlignment="1" applyProtection="1">
      <alignment horizontal="right" wrapText="1"/>
      <protection locked="0"/>
    </xf>
    <xf numFmtId="1" fontId="8" fillId="6" borderId="0" xfId="0" applyNumberFormat="1" applyFont="1" applyFill="1" applyAlignment="1" applyProtection="1">
      <alignment horizontal="right" wrapText="1"/>
      <protection locked="0"/>
    </xf>
    <xf numFmtId="1" fontId="8" fillId="6" borderId="81" xfId="0" applyNumberFormat="1" applyFont="1" applyFill="1" applyBorder="1" applyAlignment="1" applyProtection="1">
      <alignment horizontal="right" wrapText="1"/>
      <protection locked="0"/>
    </xf>
    <xf numFmtId="1" fontId="8" fillId="6" borderId="7" xfId="0" applyNumberFormat="1" applyFont="1" applyFill="1" applyBorder="1" applyAlignment="1" applyProtection="1">
      <alignment horizontal="right" wrapText="1"/>
      <protection locked="0"/>
    </xf>
    <xf numFmtId="1" fontId="8" fillId="8" borderId="7" xfId="0" applyNumberFormat="1" applyFont="1" applyFill="1" applyBorder="1" applyAlignment="1">
      <alignment horizontal="right" wrapText="1"/>
    </xf>
    <xf numFmtId="1" fontId="15" fillId="0" borderId="0" xfId="0" applyNumberFormat="1" applyFont="1"/>
    <xf numFmtId="1" fontId="8" fillId="0" borderId="92" xfId="0" applyNumberFormat="1" applyFont="1" applyBorder="1"/>
    <xf numFmtId="1" fontId="17" fillId="4" borderId="5" xfId="0" applyNumberFormat="1" applyFont="1" applyFill="1" applyBorder="1"/>
    <xf numFmtId="1" fontId="17" fillId="5" borderId="5" xfId="0" applyNumberFormat="1" applyFont="1" applyFill="1" applyBorder="1"/>
    <xf numFmtId="1" fontId="8" fillId="0" borderId="9" xfId="0" applyNumberFormat="1" applyFont="1" applyBorder="1" applyAlignment="1">
      <alignment horizontal="right" wrapText="1"/>
    </xf>
    <xf numFmtId="1" fontId="8" fillId="6" borderId="17" xfId="0" applyNumberFormat="1" applyFont="1" applyFill="1" applyBorder="1" applyAlignment="1" applyProtection="1">
      <alignment horizontal="right"/>
      <protection locked="0"/>
    </xf>
    <xf numFmtId="1" fontId="8" fillId="6" borderId="22" xfId="0" applyNumberFormat="1" applyFont="1" applyFill="1" applyBorder="1" applyAlignment="1" applyProtection="1">
      <alignment horizontal="right"/>
      <protection locked="0"/>
    </xf>
    <xf numFmtId="1" fontId="17" fillId="19" borderId="0" xfId="0" applyNumberFormat="1" applyFont="1" applyFill="1"/>
    <xf numFmtId="1" fontId="24" fillId="5" borderId="0" xfId="0" applyNumberFormat="1" applyFont="1" applyFill="1"/>
    <xf numFmtId="1" fontId="26" fillId="5" borderId="0" xfId="0" applyNumberFormat="1" applyFont="1" applyFill="1"/>
    <xf numFmtId="1" fontId="15" fillId="5" borderId="0" xfId="0" applyNumberFormat="1" applyFont="1" applyFill="1"/>
    <xf numFmtId="1" fontId="16" fillId="11" borderId="0" xfId="0" applyNumberFormat="1" applyFont="1" applyFill="1" applyProtection="1">
      <protection locked="0"/>
    </xf>
    <xf numFmtId="1" fontId="16" fillId="12" borderId="0" xfId="0" applyNumberFormat="1" applyFont="1" applyFill="1" applyProtection="1">
      <protection locked="0"/>
    </xf>
    <xf numFmtId="1" fontId="16" fillId="4" borderId="0" xfId="0" applyNumberFormat="1" applyFont="1" applyFill="1" applyProtection="1">
      <protection locked="0"/>
    </xf>
    <xf numFmtId="1" fontId="8" fillId="7" borderId="10" xfId="0" applyNumberFormat="1" applyFont="1" applyFill="1" applyBorder="1" applyAlignment="1">
      <alignment horizontal="right"/>
    </xf>
    <xf numFmtId="1" fontId="8" fillId="7" borderId="22" xfId="0" applyNumberFormat="1" applyFont="1" applyFill="1" applyBorder="1" applyAlignment="1">
      <alignment horizontal="right"/>
    </xf>
    <xf numFmtId="1" fontId="8" fillId="6" borderId="80" xfId="0" applyNumberFormat="1" applyFont="1" applyFill="1" applyBorder="1" applyAlignment="1" applyProtection="1">
      <alignment horizontal="right"/>
      <protection locked="0"/>
    </xf>
    <xf numFmtId="1" fontId="8" fillId="0" borderId="4" xfId="0" applyNumberFormat="1" applyFont="1" applyBorder="1" applyAlignment="1">
      <alignment horizontal="center" vertical="center"/>
    </xf>
    <xf numFmtId="1" fontId="8" fillId="6" borderId="19" xfId="0" applyNumberFormat="1" applyFont="1" applyFill="1" applyBorder="1" applyAlignment="1" applyProtection="1">
      <alignment horizontal="right"/>
      <protection locked="0"/>
    </xf>
    <xf numFmtId="1" fontId="8" fillId="6" borderId="77" xfId="0" applyNumberFormat="1" applyFont="1" applyFill="1" applyBorder="1" applyAlignment="1" applyProtection="1">
      <alignment horizontal="right"/>
      <protection locked="0"/>
    </xf>
    <xf numFmtId="1" fontId="17" fillId="17" borderId="0" xfId="0" applyNumberFormat="1" applyFont="1" applyFill="1" applyProtection="1">
      <protection locked="0"/>
    </xf>
    <xf numFmtId="0" fontId="51" fillId="5" borderId="0" xfId="0" applyFont="1" applyFill="1"/>
    <xf numFmtId="0" fontId="51" fillId="4" borderId="0" xfId="0" applyFont="1" applyFill="1" applyProtection="1">
      <protection locked="0"/>
    </xf>
    <xf numFmtId="0" fontId="8" fillId="5" borderId="0" xfId="0" applyFont="1" applyFill="1" applyAlignment="1">
      <alignment horizontal="center" vertical="center"/>
    </xf>
    <xf numFmtId="3" fontId="8" fillId="5" borderId="0" xfId="0" applyNumberFormat="1" applyFont="1" applyFill="1" applyProtection="1">
      <protection locked="0"/>
    </xf>
    <xf numFmtId="0" fontId="17" fillId="5" borderId="0" xfId="0" applyFont="1" applyFill="1" applyProtection="1">
      <protection locked="0"/>
    </xf>
    <xf numFmtId="0" fontId="29" fillId="4" borderId="0" xfId="0" applyFont="1" applyFill="1" applyAlignment="1">
      <alignment horizontal="center" vertical="center" wrapText="1"/>
    </xf>
    <xf numFmtId="0" fontId="17" fillId="4" borderId="0" xfId="0" applyFont="1" applyFill="1" applyProtection="1">
      <protection locked="0"/>
    </xf>
    <xf numFmtId="1" fontId="37" fillId="5" borderId="0" xfId="0" applyNumberFormat="1" applyFont="1" applyFill="1" applyAlignment="1">
      <alignment horizontal="left" vertical="top"/>
    </xf>
    <xf numFmtId="1" fontId="24" fillId="5" borderId="0" xfId="0" applyNumberFormat="1" applyFont="1" applyFill="1" applyAlignment="1">
      <alignment vertical="top"/>
    </xf>
    <xf numFmtId="1" fontId="24" fillId="4" borderId="0" xfId="0" applyNumberFormat="1" applyFont="1" applyFill="1" applyAlignment="1">
      <alignment vertical="top"/>
    </xf>
    <xf numFmtId="0" fontId="53" fillId="4" borderId="0" xfId="0" applyFont="1" applyFill="1"/>
    <xf numFmtId="0" fontId="53" fillId="4" borderId="0" xfId="0" applyFont="1" applyFill="1" applyProtection="1">
      <protection locked="0"/>
    </xf>
    <xf numFmtId="3" fontId="53" fillId="0" borderId="0" xfId="0" applyNumberFormat="1" applyFont="1" applyProtection="1">
      <protection locked="0"/>
    </xf>
    <xf numFmtId="3" fontId="8" fillId="6" borderId="12" xfId="0" applyNumberFormat="1" applyFont="1" applyFill="1" applyBorder="1" applyProtection="1">
      <protection locked="0"/>
    </xf>
    <xf numFmtId="3" fontId="8" fillId="6" borderId="23" xfId="0" applyNumberFormat="1" applyFont="1" applyFill="1" applyBorder="1" applyProtection="1">
      <protection locked="0"/>
    </xf>
    <xf numFmtId="1" fontId="37" fillId="5" borderId="0" xfId="0" applyNumberFormat="1" applyFont="1" applyFill="1" applyAlignment="1">
      <alignment vertical="top"/>
    </xf>
    <xf numFmtId="1" fontId="24" fillId="0" borderId="0" xfId="0" applyNumberFormat="1" applyFont="1"/>
    <xf numFmtId="3" fontId="8" fillId="6" borderId="0" xfId="0" applyNumberFormat="1" applyFont="1" applyFill="1" applyAlignment="1" applyProtection="1">
      <alignment wrapText="1"/>
      <protection locked="0"/>
    </xf>
    <xf numFmtId="0" fontId="51" fillId="4" borderId="0" xfId="0" applyFont="1" applyFill="1" applyAlignment="1">
      <alignment wrapText="1"/>
    </xf>
    <xf numFmtId="0" fontId="51" fillId="4" borderId="0" xfId="0" applyFont="1" applyFill="1" applyAlignment="1" applyProtection="1">
      <alignment wrapText="1"/>
      <protection locked="0"/>
    </xf>
    <xf numFmtId="1" fontId="37" fillId="5" borderId="0" xfId="0" applyNumberFormat="1" applyFont="1" applyFill="1" applyAlignment="1">
      <alignment horizontal="left"/>
    </xf>
    <xf numFmtId="49" fontId="8" fillId="0" borderId="10" xfId="0" applyNumberFormat="1" applyFont="1" applyBorder="1" applyAlignment="1" applyProtection="1">
      <alignment horizontal="center" vertical="center"/>
      <protection locked="0"/>
    </xf>
    <xf numFmtId="3" fontId="8" fillId="0" borderId="18" xfId="0" applyNumberFormat="1" applyFont="1" applyBorder="1" applyAlignment="1" applyProtection="1">
      <alignment horizontal="center" vertical="center"/>
      <protection locked="0"/>
    </xf>
    <xf numFmtId="3" fontId="8" fillId="0" borderId="10" xfId="0" applyNumberFormat="1" applyFont="1" applyBorder="1" applyAlignment="1" applyProtection="1">
      <alignment horizontal="center" vertical="center"/>
      <protection locked="0"/>
    </xf>
    <xf numFmtId="1" fontId="8" fillId="6" borderId="8" xfId="0" applyNumberFormat="1" applyFont="1" applyFill="1" applyBorder="1" applyAlignment="1" applyProtection="1">
      <alignment horizontal="center" vertical="center" wrapText="1"/>
      <protection locked="0"/>
    </xf>
    <xf numFmtId="1" fontId="8" fillId="6" borderId="10" xfId="0" applyNumberFormat="1" applyFont="1" applyFill="1" applyBorder="1" applyAlignment="1" applyProtection="1">
      <alignment horizontal="center" vertical="center" wrapText="1"/>
      <protection locked="0"/>
    </xf>
    <xf numFmtId="1" fontId="8" fillId="6" borderId="23" xfId="0" applyNumberFormat="1" applyFont="1" applyFill="1" applyBorder="1" applyAlignment="1" applyProtection="1">
      <alignment horizontal="center" vertical="center" wrapText="1"/>
      <protection locked="0"/>
    </xf>
    <xf numFmtId="1" fontId="8" fillId="6" borderId="11"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protection locked="0"/>
    </xf>
    <xf numFmtId="1" fontId="8" fillId="6" borderId="12" xfId="0" applyNumberFormat="1" applyFont="1" applyFill="1" applyBorder="1" applyAlignment="1" applyProtection="1">
      <alignment horizontal="center" vertical="center" wrapText="1"/>
      <protection locked="0"/>
    </xf>
    <xf numFmtId="1" fontId="8" fillId="6" borderId="17" xfId="0" applyNumberFormat="1" applyFont="1" applyFill="1" applyBorder="1" applyAlignment="1" applyProtection="1">
      <alignment horizontal="center" vertical="center" wrapText="1"/>
      <protection locked="0"/>
    </xf>
    <xf numFmtId="1" fontId="8" fillId="6" borderId="13" xfId="0" applyNumberFormat="1" applyFont="1" applyFill="1" applyBorder="1" applyAlignment="1" applyProtection="1">
      <alignment horizontal="center" vertical="center" wrapText="1"/>
      <protection locked="0"/>
    </xf>
    <xf numFmtId="1" fontId="8" fillId="6" borderId="77" xfId="0" applyNumberFormat="1" applyFont="1" applyFill="1" applyBorder="1" applyAlignment="1" applyProtection="1">
      <alignment horizontal="center" vertical="center" wrapText="1"/>
      <protection locked="0"/>
    </xf>
    <xf numFmtId="1" fontId="8" fillId="6" borderId="24" xfId="0" applyNumberFormat="1" applyFont="1" applyFill="1" applyBorder="1" applyAlignment="1" applyProtection="1">
      <alignment horizontal="center" vertical="center" wrapText="1"/>
      <protection locked="0"/>
    </xf>
    <xf numFmtId="1" fontId="8" fillId="6" borderId="78" xfId="0" applyNumberFormat="1" applyFont="1" applyFill="1" applyBorder="1" applyAlignment="1" applyProtection="1">
      <alignment horizontal="center" vertical="center" wrapText="1"/>
      <protection locked="0"/>
    </xf>
    <xf numFmtId="1" fontId="8" fillId="0" borderId="18" xfId="0" applyNumberFormat="1" applyFont="1" applyBorder="1" applyAlignment="1">
      <alignment horizontal="center" vertical="center" wrapText="1"/>
    </xf>
    <xf numFmtId="1" fontId="8" fillId="6" borderId="20" xfId="0" applyNumberFormat="1" applyFont="1" applyFill="1" applyBorder="1" applyAlignment="1" applyProtection="1">
      <alignment horizontal="center" vertical="center" wrapText="1"/>
      <protection locked="0"/>
    </xf>
    <xf numFmtId="1" fontId="8" fillId="6" borderId="141" xfId="0" applyNumberFormat="1" applyFont="1" applyFill="1" applyBorder="1" applyAlignment="1" applyProtection="1">
      <alignment horizontal="center" vertical="center" wrapText="1"/>
      <protection locked="0"/>
    </xf>
    <xf numFmtId="0" fontId="24" fillId="4" borderId="0" xfId="0" applyFont="1" applyFill="1" applyAlignment="1">
      <alignment horizontal="left" vertical="center" wrapText="1"/>
    </xf>
    <xf numFmtId="3" fontId="8" fillId="4" borderId="0" xfId="0" applyNumberFormat="1" applyFont="1" applyFill="1" applyAlignment="1" applyProtection="1">
      <alignment horizontal="center" vertical="center" wrapText="1"/>
      <protection locked="0"/>
    </xf>
    <xf numFmtId="3" fontId="8" fillId="0" borderId="0" xfId="0" applyNumberFormat="1" applyFont="1" applyAlignment="1" applyProtection="1">
      <alignment horizontal="center" vertical="center" wrapText="1"/>
      <protection locked="0"/>
    </xf>
    <xf numFmtId="0" fontId="28" fillId="4" borderId="0" xfId="0" applyFont="1" applyFill="1" applyAlignment="1">
      <alignment vertical="center"/>
    </xf>
    <xf numFmtId="3" fontId="8" fillId="6" borderId="18" xfId="0" applyNumberFormat="1" applyFont="1" applyFill="1" applyBorder="1" applyAlignment="1" applyProtection="1">
      <alignment horizontal="center" vertical="center" wrapText="1"/>
      <protection locked="0"/>
    </xf>
    <xf numFmtId="1" fontId="8" fillId="10" borderId="18" xfId="0" applyNumberFormat="1" applyFont="1" applyFill="1" applyBorder="1" applyAlignment="1" applyProtection="1">
      <alignment horizontal="right" vertical="center" wrapText="1"/>
      <protection locked="0"/>
    </xf>
    <xf numFmtId="1" fontId="8" fillId="5" borderId="0" xfId="0" applyNumberFormat="1" applyFont="1" applyFill="1" applyAlignment="1">
      <alignment vertical="top"/>
    </xf>
    <xf numFmtId="0" fontId="63" fillId="0" borderId="0" xfId="0" applyFont="1"/>
    <xf numFmtId="0" fontId="63" fillId="0" borderId="0" xfId="0" applyFont="1" applyAlignment="1">
      <alignment vertical="center"/>
    </xf>
    <xf numFmtId="0" fontId="24" fillId="5" borderId="0" xfId="0" applyFont="1" applyFill="1" applyAlignment="1">
      <alignment horizontal="left"/>
    </xf>
    <xf numFmtId="0" fontId="24" fillId="5" borderId="0" xfId="0" applyFont="1" applyFill="1"/>
    <xf numFmtId="1" fontId="51" fillId="11" borderId="0" xfId="0" applyNumberFormat="1" applyFont="1" applyFill="1" applyProtection="1">
      <protection locked="0"/>
    </xf>
    <xf numFmtId="1" fontId="51" fillId="4" borderId="0" xfId="0" applyNumberFormat="1" applyFont="1" applyFill="1" applyProtection="1">
      <protection locked="0"/>
    </xf>
    <xf numFmtId="1" fontId="8" fillId="6" borderId="22" xfId="0" applyNumberFormat="1" applyFont="1" applyFill="1" applyBorder="1" applyProtection="1">
      <protection locked="0"/>
    </xf>
    <xf numFmtId="0" fontId="51" fillId="26" borderId="0" xfId="0" applyFont="1" applyFill="1"/>
    <xf numFmtId="0" fontId="51" fillId="26" borderId="0" xfId="0" applyFont="1" applyFill="1" applyProtection="1">
      <protection locked="0"/>
    </xf>
    <xf numFmtId="0" fontId="51" fillId="9" borderId="0" xfId="0" applyFont="1" applyFill="1"/>
    <xf numFmtId="0" fontId="51" fillId="9" borderId="0" xfId="0" applyFont="1" applyFill="1" applyProtection="1">
      <protection locked="0"/>
    </xf>
    <xf numFmtId="1" fontId="8" fillId="6" borderId="140" xfId="0" applyNumberFormat="1" applyFont="1" applyFill="1" applyBorder="1" applyProtection="1">
      <protection locked="0"/>
    </xf>
    <xf numFmtId="1" fontId="37" fillId="5" borderId="0" xfId="0" applyNumberFormat="1" applyFont="1" applyFill="1"/>
    <xf numFmtId="0" fontId="48" fillId="5" borderId="0" xfId="0" applyFont="1" applyFill="1"/>
    <xf numFmtId="0" fontId="48" fillId="5" borderId="0" xfId="0" applyFont="1" applyFill="1" applyProtection="1">
      <protection locked="0"/>
    </xf>
    <xf numFmtId="165" fontId="37" fillId="5" borderId="0" xfId="0" applyNumberFormat="1" applyFont="1" applyFill="1" applyAlignment="1">
      <alignment horizontal="left"/>
    </xf>
    <xf numFmtId="165" fontId="37" fillId="5" borderId="0" xfId="0" applyNumberFormat="1" applyFont="1" applyFill="1"/>
    <xf numFmtId="0" fontId="37" fillId="5" borderId="0" xfId="0" applyFont="1" applyFill="1"/>
    <xf numFmtId="1" fontId="8" fillId="7" borderId="140" xfId="0" applyNumberFormat="1" applyFont="1" applyFill="1" applyBorder="1"/>
    <xf numFmtId="1" fontId="8" fillId="8" borderId="8" xfId="0" applyNumberFormat="1" applyFont="1" applyFill="1" applyBorder="1"/>
    <xf numFmtId="1" fontId="8" fillId="8" borderId="18" xfId="0" applyNumberFormat="1" applyFont="1" applyFill="1" applyBorder="1"/>
    <xf numFmtId="1" fontId="8" fillId="6" borderId="139" xfId="0" applyNumberFormat="1" applyFont="1" applyFill="1" applyBorder="1" applyProtection="1">
      <protection locked="0"/>
    </xf>
    <xf numFmtId="1" fontId="8" fillId="8" borderId="11" xfId="0" applyNumberFormat="1" applyFont="1" applyFill="1" applyBorder="1"/>
    <xf numFmtId="3" fontId="8" fillId="0" borderId="18" xfId="0" applyNumberFormat="1" applyFont="1" applyBorder="1" applyAlignment="1" applyProtection="1">
      <alignment horizontal="right"/>
      <protection locked="0"/>
    </xf>
    <xf numFmtId="1" fontId="8" fillId="9" borderId="18" xfId="0" applyNumberFormat="1" applyFont="1" applyFill="1" applyBorder="1" applyAlignment="1">
      <alignment horizontal="left" vertical="center"/>
    </xf>
    <xf numFmtId="1" fontId="8" fillId="4" borderId="18" xfId="0" applyNumberFormat="1" applyFont="1" applyFill="1" applyBorder="1" applyAlignment="1">
      <alignment horizontal="right" wrapText="1"/>
    </xf>
    <xf numFmtId="1" fontId="51" fillId="0" borderId="0" xfId="0" applyNumberFormat="1" applyFont="1"/>
    <xf numFmtId="1" fontId="51" fillId="9" borderId="0" xfId="0" applyNumberFormat="1" applyFont="1" applyFill="1"/>
    <xf numFmtId="0" fontId="51" fillId="0" borderId="0" xfId="0" applyFont="1"/>
    <xf numFmtId="1" fontId="8" fillId="8" borderId="9" xfId="0" applyNumberFormat="1" applyFont="1" applyFill="1" applyBorder="1"/>
    <xf numFmtId="0" fontId="8" fillId="0" borderId="18" xfId="0" applyFont="1" applyBorder="1" applyAlignment="1">
      <alignment horizontal="left" vertical="center" wrapText="1"/>
    </xf>
    <xf numFmtId="49" fontId="8" fillId="5" borderId="18" xfId="0" applyNumberFormat="1" applyFont="1" applyFill="1" applyBorder="1" applyAlignment="1" applyProtection="1">
      <alignment horizontal="right"/>
      <protection locked="0"/>
    </xf>
    <xf numFmtId="49" fontId="8" fillId="5" borderId="18" xfId="0" applyNumberFormat="1" applyFont="1" applyFill="1" applyBorder="1" applyAlignment="1">
      <alignment horizontal="right" wrapText="1"/>
    </xf>
    <xf numFmtId="1" fontId="8" fillId="4" borderId="18" xfId="0" applyNumberFormat="1" applyFont="1" applyFill="1" applyBorder="1" applyAlignment="1">
      <alignment horizontal="right"/>
    </xf>
    <xf numFmtId="0" fontId="51" fillId="0" borderId="0" xfId="0" applyFont="1" applyProtection="1">
      <protection locked="0"/>
    </xf>
    <xf numFmtId="0" fontId="51" fillId="5" borderId="0" xfId="0" applyFont="1" applyFill="1" applyProtection="1">
      <protection locked="0"/>
    </xf>
    <xf numFmtId="1" fontId="8" fillId="8" borderId="8" xfId="0" applyNumberFormat="1" applyFont="1" applyFill="1" applyBorder="1" applyProtection="1">
      <protection locked="0"/>
    </xf>
    <xf numFmtId="1" fontId="8" fillId="8" borderId="10" xfId="0" applyNumberFormat="1" applyFont="1" applyFill="1" applyBorder="1" applyProtection="1">
      <protection locked="0"/>
    </xf>
    <xf numFmtId="1" fontId="8" fillId="8" borderId="23" xfId="0" applyNumberFormat="1" applyFont="1" applyFill="1" applyBorder="1" applyProtection="1">
      <protection locked="0"/>
    </xf>
    <xf numFmtId="165" fontId="24" fillId="4" borderId="0" xfId="0" applyNumberFormat="1" applyFont="1" applyFill="1"/>
    <xf numFmtId="165" fontId="29" fillId="4" borderId="0" xfId="0" applyNumberFormat="1" applyFont="1" applyFill="1"/>
    <xf numFmtId="0" fontId="24" fillId="0" borderId="0" xfId="0" applyFont="1"/>
    <xf numFmtId="0" fontId="24" fillId="0" borderId="142" xfId="0" applyFont="1" applyBorder="1"/>
    <xf numFmtId="1" fontId="8" fillId="0" borderId="0" xfId="0" applyNumberFormat="1" applyFont="1" applyAlignment="1">
      <alignment horizontal="right" wrapText="1"/>
    </xf>
    <xf numFmtId="1" fontId="8" fillId="6" borderId="93" xfId="0" applyNumberFormat="1" applyFont="1" applyFill="1" applyBorder="1" applyProtection="1">
      <protection locked="0"/>
    </xf>
    <xf numFmtId="0" fontId="8" fillId="5" borderId="0" xfId="0" applyFont="1" applyFill="1" applyAlignment="1">
      <alignment horizontal="left" wrapText="1"/>
    </xf>
    <xf numFmtId="0" fontId="18" fillId="5" borderId="0" xfId="0" applyFont="1" applyFill="1" applyAlignment="1">
      <alignment wrapText="1"/>
    </xf>
    <xf numFmtId="1" fontId="8" fillId="4" borderId="8" xfId="0" applyNumberFormat="1" applyFont="1" applyFill="1" applyBorder="1" applyAlignment="1">
      <alignment horizontal="right" wrapText="1"/>
    </xf>
    <xf numFmtId="1" fontId="8" fillId="6" borderId="22" xfId="0" applyNumberFormat="1" applyFont="1" applyFill="1" applyBorder="1" applyAlignment="1" applyProtection="1">
      <alignment wrapText="1"/>
      <protection locked="0"/>
    </xf>
    <xf numFmtId="1" fontId="51" fillId="5" borderId="0" xfId="0" applyNumberFormat="1" applyFont="1" applyFill="1" applyProtection="1">
      <protection locked="0"/>
    </xf>
    <xf numFmtId="1" fontId="51" fillId="11" borderId="0" xfId="0" applyNumberFormat="1" applyFont="1" applyFill="1"/>
    <xf numFmtId="1" fontId="51" fillId="12" borderId="0" xfId="0" applyNumberFormat="1" applyFont="1" applyFill="1"/>
    <xf numFmtId="1" fontId="8" fillId="7" borderId="8" xfId="0" applyNumberFormat="1" applyFont="1" applyFill="1" applyBorder="1" applyAlignment="1">
      <alignment wrapText="1"/>
    </xf>
    <xf numFmtId="1" fontId="8" fillId="7" borderId="11" xfId="0" applyNumberFormat="1" applyFont="1" applyFill="1" applyBorder="1" applyAlignment="1">
      <alignment wrapText="1"/>
    </xf>
    <xf numFmtId="1" fontId="8" fillId="7" borderId="17" xfId="0" applyNumberFormat="1" applyFont="1" applyFill="1" applyBorder="1" applyAlignment="1">
      <alignment wrapText="1"/>
    </xf>
    <xf numFmtId="1" fontId="8" fillId="8" borderId="17" xfId="0" applyNumberFormat="1" applyFont="1" applyFill="1" applyBorder="1" applyAlignment="1">
      <alignment wrapText="1"/>
    </xf>
    <xf numFmtId="1" fontId="8" fillId="8" borderId="11" xfId="0" applyNumberFormat="1" applyFont="1" applyFill="1" applyBorder="1" applyAlignment="1">
      <alignment wrapText="1"/>
    </xf>
    <xf numFmtId="1" fontId="8" fillId="8" borderId="8" xfId="0" applyNumberFormat="1" applyFont="1" applyFill="1" applyBorder="1" applyAlignment="1">
      <alignment wrapText="1"/>
    </xf>
    <xf numFmtId="1" fontId="8" fillId="8" borderId="141" xfId="0" applyNumberFormat="1" applyFont="1" applyFill="1" applyBorder="1" applyAlignment="1">
      <alignment wrapText="1"/>
    </xf>
    <xf numFmtId="1" fontId="8" fillId="8" borderId="20" xfId="0" applyNumberFormat="1" applyFont="1" applyFill="1" applyBorder="1" applyAlignment="1">
      <alignment wrapText="1"/>
    </xf>
    <xf numFmtId="1" fontId="8" fillId="6" borderId="81" xfId="0" applyNumberFormat="1" applyFont="1" applyFill="1" applyBorder="1" applyAlignment="1" applyProtection="1">
      <alignment wrapText="1"/>
      <protection locked="0"/>
    </xf>
    <xf numFmtId="1" fontId="8" fillId="6" borderId="15" xfId="0" applyNumberFormat="1" applyFont="1" applyFill="1" applyBorder="1" applyAlignment="1" applyProtection="1">
      <alignment wrapText="1"/>
      <protection locked="0"/>
    </xf>
    <xf numFmtId="1" fontId="8" fillId="6" borderId="141" xfId="0" applyNumberFormat="1" applyFont="1" applyFill="1" applyBorder="1" applyAlignment="1" applyProtection="1">
      <alignment wrapText="1"/>
      <protection locked="0"/>
    </xf>
    <xf numFmtId="0" fontId="14" fillId="5" borderId="143" xfId="0" applyFont="1" applyFill="1" applyBorder="1" applyAlignment="1">
      <alignment horizontal="center" vertical="center" wrapText="1"/>
    </xf>
    <xf numFmtId="1" fontId="8" fillId="4" borderId="9" xfId="0" applyNumberFormat="1" applyFont="1" applyFill="1" applyBorder="1" applyAlignment="1">
      <alignment horizontal="right" wrapText="1"/>
    </xf>
    <xf numFmtId="1" fontId="8" fillId="4" borderId="11" xfId="0" applyNumberFormat="1" applyFont="1" applyFill="1" applyBorder="1" applyAlignment="1">
      <alignment horizontal="right" wrapText="1"/>
    </xf>
    <xf numFmtId="1" fontId="8" fillId="4" borderId="106" xfId="0" applyNumberFormat="1" applyFont="1" applyFill="1" applyBorder="1" applyAlignment="1">
      <alignment horizontal="right" wrapText="1"/>
    </xf>
    <xf numFmtId="1" fontId="8" fillId="4" borderId="108" xfId="0" applyNumberFormat="1" applyFont="1" applyFill="1" applyBorder="1" applyAlignment="1">
      <alignment horizontal="right" wrapText="1"/>
    </xf>
    <xf numFmtId="1" fontId="8" fillId="4" borderId="114" xfId="0" applyNumberFormat="1" applyFont="1" applyFill="1" applyBorder="1" applyAlignment="1">
      <alignment horizontal="right" wrapText="1"/>
    </xf>
    <xf numFmtId="1" fontId="8" fillId="4" borderId="138" xfId="0" applyNumberFormat="1" applyFont="1" applyFill="1" applyBorder="1" applyAlignment="1">
      <alignment horizontal="right" wrapText="1"/>
    </xf>
    <xf numFmtId="1" fontId="8" fillId="4" borderId="17" xfId="0" applyNumberFormat="1" applyFont="1" applyFill="1" applyBorder="1" applyAlignment="1">
      <alignment horizontal="right" wrapText="1"/>
    </xf>
    <xf numFmtId="1" fontId="8" fillId="5" borderId="0" xfId="0" applyNumberFormat="1" applyFont="1" applyFill="1" applyAlignment="1" applyProtection="1">
      <alignment wrapText="1"/>
      <protection locked="0"/>
    </xf>
    <xf numFmtId="49" fontId="8" fillId="4" borderId="0" xfId="0" applyNumberFormat="1" applyFont="1" applyFill="1" applyAlignment="1" applyProtection="1">
      <alignment horizontal="right" vertical="center" wrapText="1"/>
      <protection locked="0"/>
    </xf>
    <xf numFmtId="0" fontId="65" fillId="5" borderId="0" xfId="0" applyFont="1" applyFill="1"/>
    <xf numFmtId="1" fontId="18" fillId="5" borderId="0" xfId="6" applyNumberFormat="1" applyFont="1" applyFill="1" applyBorder="1" applyAlignment="1" applyProtection="1">
      <alignment wrapText="1"/>
      <protection locked="0"/>
    </xf>
    <xf numFmtId="1" fontId="18" fillId="5" borderId="0" xfId="8" applyNumberFormat="1" applyFont="1" applyFill="1" applyBorder="1" applyAlignment="1" applyProtection="1">
      <alignment wrapText="1"/>
      <protection locked="0"/>
    </xf>
    <xf numFmtId="1" fontId="53" fillId="5" borderId="0" xfId="6" applyNumberFormat="1" applyFont="1" applyFill="1" applyBorder="1" applyAlignment="1" applyProtection="1">
      <alignment wrapText="1"/>
      <protection locked="0"/>
    </xf>
    <xf numFmtId="1" fontId="53" fillId="5" borderId="0" xfId="8" applyNumberFormat="1" applyFont="1" applyFill="1" applyBorder="1" applyAlignment="1" applyProtection="1">
      <alignment wrapText="1"/>
      <protection locked="0"/>
    </xf>
    <xf numFmtId="1" fontId="8" fillId="5" borderId="0" xfId="6" applyNumberFormat="1" applyFont="1" applyFill="1" applyBorder="1" applyAlignment="1" applyProtection="1">
      <protection locked="0"/>
    </xf>
    <xf numFmtId="165" fontId="70" fillId="5" borderId="0" xfId="10" applyNumberFormat="1" applyFont="1" applyFill="1" applyProtection="1"/>
    <xf numFmtId="165" fontId="71" fillId="5" borderId="0" xfId="15" applyNumberFormat="1" applyFont="1" applyFill="1" applyAlignment="1" applyProtection="1"/>
    <xf numFmtId="0" fontId="71" fillId="5" borderId="0" xfId="0" applyFont="1" applyFill="1"/>
    <xf numFmtId="0" fontId="71" fillId="0" borderId="0" xfId="0" applyFont="1"/>
    <xf numFmtId="165" fontId="70" fillId="5" borderId="0" xfId="10" applyNumberFormat="1" applyFont="1" applyFill="1" applyBorder="1" applyProtection="1"/>
    <xf numFmtId="165" fontId="70" fillId="5" borderId="0" xfId="15" applyNumberFormat="1" applyFont="1" applyFill="1" applyAlignment="1" applyProtection="1"/>
    <xf numFmtId="165" fontId="70" fillId="5" borderId="0" xfId="15" applyNumberFormat="1" applyFont="1" applyFill="1" applyAlignment="1" applyProtection="1">
      <alignment horizontal="center"/>
    </xf>
    <xf numFmtId="165" fontId="70" fillId="5" borderId="0" xfId="10" applyNumberFormat="1" applyFont="1" applyFill="1" applyAlignment="1" applyProtection="1"/>
    <xf numFmtId="0" fontId="70" fillId="5" borderId="0" xfId="0" applyFont="1" applyFill="1"/>
    <xf numFmtId="0" fontId="70" fillId="5" borderId="0" xfId="0" applyFont="1" applyFill="1" applyAlignment="1">
      <alignment horizontal="center"/>
    </xf>
    <xf numFmtId="0" fontId="71" fillId="5" borderId="0" xfId="5" applyFont="1" applyFill="1"/>
    <xf numFmtId="165" fontId="71" fillId="5" borderId="0" xfId="10" applyNumberFormat="1" applyFont="1" applyFill="1" applyProtection="1"/>
    <xf numFmtId="166" fontId="71" fillId="5" borderId="0" xfId="10" applyNumberFormat="1" applyFont="1" applyFill="1" applyBorder="1" applyAlignment="1" applyProtection="1">
      <alignment horizontal="center"/>
    </xf>
    <xf numFmtId="165" fontId="71" fillId="5" borderId="0" xfId="10" applyNumberFormat="1" applyFont="1" applyFill="1" applyBorder="1" applyAlignment="1" applyProtection="1">
      <alignment horizontal="center"/>
    </xf>
    <xf numFmtId="0" fontId="64" fillId="0" borderId="0" xfId="0" applyFont="1"/>
    <xf numFmtId="3" fontId="71" fillId="0" borderId="0" xfId="0" applyNumberFormat="1" applyFont="1" applyAlignment="1">
      <alignment horizontal="center" vertical="center" wrapText="1"/>
    </xf>
    <xf numFmtId="1" fontId="7" fillId="9" borderId="12" xfId="0" applyNumberFormat="1" applyFont="1" applyFill="1" applyBorder="1"/>
    <xf numFmtId="1" fontId="7" fillId="6" borderId="146" xfId="0" applyNumberFormat="1" applyFont="1" applyFill="1" applyBorder="1" applyProtection="1">
      <protection locked="0"/>
    </xf>
    <xf numFmtId="1" fontId="7" fillId="9" borderId="0" xfId="0" applyNumberFormat="1" applyFont="1" applyFill="1"/>
    <xf numFmtId="0" fontId="71" fillId="0" borderId="0" xfId="15" applyFont="1" applyBorder="1" applyAlignment="1" applyProtection="1"/>
    <xf numFmtId="0" fontId="64" fillId="9" borderId="0" xfId="0" applyFont="1" applyFill="1"/>
    <xf numFmtId="0" fontId="71" fillId="9" borderId="0" xfId="15" applyFont="1" applyFill="1" applyBorder="1" applyAlignment="1" applyProtection="1"/>
    <xf numFmtId="0" fontId="71" fillId="9" borderId="0" xfId="0" applyFont="1" applyFill="1"/>
    <xf numFmtId="0" fontId="71" fillId="9" borderId="0" xfId="15" applyFont="1" applyFill="1" applyAlignment="1" applyProtection="1"/>
    <xf numFmtId="0" fontId="71" fillId="5" borderId="0" xfId="15" applyFont="1" applyFill="1" applyAlignment="1" applyProtection="1"/>
    <xf numFmtId="1" fontId="7" fillId="6" borderId="148" xfId="0" applyNumberFormat="1" applyFont="1" applyFill="1" applyBorder="1" applyProtection="1">
      <protection locked="0"/>
    </xf>
    <xf numFmtId="1" fontId="7" fillId="6" borderId="149" xfId="0" applyNumberFormat="1" applyFont="1" applyFill="1" applyBorder="1" applyProtection="1">
      <protection locked="0"/>
    </xf>
    <xf numFmtId="1" fontId="7" fillId="0" borderId="8" xfId="0" applyNumberFormat="1" applyFont="1" applyBorder="1" applyAlignment="1">
      <alignment horizontal="right"/>
    </xf>
    <xf numFmtId="1" fontId="7" fillId="0" borderId="9" xfId="0" applyNumberFormat="1" applyFont="1" applyBorder="1" applyAlignment="1">
      <alignment horizontal="right"/>
    </xf>
    <xf numFmtId="1" fontId="7" fillId="6" borderId="151" xfId="0" applyNumberFormat="1" applyFont="1" applyFill="1" applyBorder="1" applyProtection="1">
      <protection locked="0"/>
    </xf>
    <xf numFmtId="0" fontId="71" fillId="5" borderId="0" xfId="15" applyFont="1" applyFill="1" applyBorder="1" applyAlignment="1" applyProtection="1">
      <alignment horizontal="left"/>
    </xf>
    <xf numFmtId="165" fontId="71" fillId="5" borderId="0" xfId="18" applyFont="1" applyFill="1" applyBorder="1" applyAlignment="1" applyProtection="1"/>
    <xf numFmtId="0" fontId="70" fillId="5" borderId="0" xfId="15" applyFont="1" applyFill="1" applyBorder="1" applyAlignment="1" applyProtection="1"/>
    <xf numFmtId="0" fontId="6" fillId="9" borderId="0" xfId="15" applyFont="1" applyFill="1" applyBorder="1" applyAlignment="1" applyProtection="1"/>
    <xf numFmtId="0" fontId="71" fillId="9" borderId="0" xfId="15" applyFont="1" applyFill="1" applyBorder="1" applyAlignment="1" applyProtection="1">
      <alignment horizontal="left"/>
    </xf>
    <xf numFmtId="165" fontId="71" fillId="9" borderId="0" xfId="18" applyFont="1" applyFill="1" applyBorder="1" applyAlignment="1" applyProtection="1"/>
    <xf numFmtId="165" fontId="7" fillId="9" borderId="12" xfId="10" applyNumberFormat="1" applyFont="1" applyFill="1" applyBorder="1" applyAlignment="1" applyProtection="1">
      <alignment vertical="center" wrapText="1"/>
    </xf>
    <xf numFmtId="1" fontId="7" fillId="6" borderId="153" xfId="0" applyNumberFormat="1" applyFont="1" applyFill="1" applyBorder="1" applyProtection="1">
      <protection locked="0"/>
    </xf>
    <xf numFmtId="1" fontId="7" fillId="6" borderId="154" xfId="0" applyNumberFormat="1" applyFont="1" applyFill="1" applyBorder="1" applyProtection="1">
      <protection locked="0"/>
    </xf>
    <xf numFmtId="1" fontId="7" fillId="6" borderId="155" xfId="0" applyNumberFormat="1" applyFont="1" applyFill="1" applyBorder="1" applyProtection="1">
      <protection locked="0"/>
    </xf>
    <xf numFmtId="0" fontId="6" fillId="9" borderId="0" xfId="0" applyFont="1" applyFill="1"/>
    <xf numFmtId="1" fontId="7" fillId="10" borderId="154" xfId="0" applyNumberFormat="1" applyFont="1" applyFill="1" applyBorder="1" applyProtection="1">
      <protection locked="0"/>
    </xf>
    <xf numFmtId="1" fontId="7" fillId="10" borderId="19" xfId="0" applyNumberFormat="1" applyFont="1" applyFill="1" applyBorder="1" applyProtection="1">
      <protection locked="0"/>
    </xf>
    <xf numFmtId="1" fontId="7" fillId="10" borderId="149" xfId="0" applyNumberFormat="1" applyFont="1" applyFill="1" applyBorder="1" applyProtection="1">
      <protection locked="0"/>
    </xf>
    <xf numFmtId="1" fontId="7" fillId="9" borderId="137" xfId="0" applyNumberFormat="1" applyFont="1" applyFill="1" applyBorder="1"/>
    <xf numFmtId="1" fontId="7" fillId="0" borderId="86" xfId="0" applyNumberFormat="1" applyFont="1" applyBorder="1" applyAlignment="1">
      <alignment horizontal="center" vertical="center" wrapText="1"/>
    </xf>
    <xf numFmtId="1" fontId="7" fillId="0" borderId="82" xfId="0" applyNumberFormat="1" applyFont="1" applyBorder="1" applyAlignment="1">
      <alignment horizontal="center" vertical="center" wrapText="1"/>
    </xf>
    <xf numFmtId="1" fontId="7" fillId="0" borderId="88" xfId="0" applyNumberFormat="1" applyFont="1" applyBorder="1" applyAlignment="1">
      <alignment horizontal="center" vertical="center" wrapText="1"/>
    </xf>
    <xf numFmtId="1" fontId="7" fillId="0" borderId="87" xfId="0" applyNumberFormat="1" applyFont="1" applyBorder="1" applyAlignment="1">
      <alignment horizontal="center" vertical="center" wrapText="1"/>
    </xf>
    <xf numFmtId="1" fontId="7" fillId="0" borderId="89" xfId="0" applyNumberFormat="1" applyFont="1" applyBorder="1" applyAlignment="1">
      <alignment horizontal="center" vertical="center" wrapText="1"/>
    </xf>
    <xf numFmtId="1" fontId="7" fillId="0" borderId="116" xfId="0" applyNumberFormat="1" applyFont="1" applyBorder="1" applyAlignment="1">
      <alignment horizontal="center" vertical="center" wrapText="1"/>
    </xf>
    <xf numFmtId="1" fontId="7" fillId="10" borderId="11" xfId="0" applyNumberFormat="1" applyFont="1" applyFill="1" applyBorder="1" applyProtection="1">
      <protection locked="0"/>
    </xf>
    <xf numFmtId="1" fontId="7" fillId="9" borderId="11" xfId="0" applyNumberFormat="1" applyFont="1" applyFill="1" applyBorder="1" applyProtection="1">
      <protection locked="0"/>
    </xf>
    <xf numFmtId="1" fontId="7" fillId="9" borderId="0" xfId="0" applyNumberFormat="1" applyFont="1" applyFill="1" applyAlignment="1">
      <alignment vertical="center" wrapText="1"/>
    </xf>
    <xf numFmtId="1" fontId="7" fillId="9" borderId="4" xfId="0" applyNumberFormat="1" applyFont="1" applyFill="1" applyBorder="1" applyAlignment="1">
      <alignment vertical="center" wrapText="1"/>
    </xf>
    <xf numFmtId="1" fontId="7" fillId="6" borderId="162" xfId="0" applyNumberFormat="1" applyFont="1" applyFill="1" applyBorder="1" applyProtection="1">
      <protection locked="0"/>
    </xf>
    <xf numFmtId="1" fontId="7" fillId="6" borderId="164" xfId="0" applyNumberFormat="1" applyFont="1" applyFill="1" applyBorder="1" applyProtection="1">
      <protection locked="0"/>
    </xf>
    <xf numFmtId="1" fontId="7" fillId="6" borderId="166" xfId="0" applyNumberFormat="1" applyFont="1" applyFill="1" applyBorder="1" applyProtection="1">
      <protection locked="0"/>
    </xf>
    <xf numFmtId="1" fontId="7" fillId="9" borderId="18" xfId="0" applyNumberFormat="1" applyFont="1" applyFill="1" applyBorder="1" applyAlignment="1">
      <alignment horizontal="left" vertical="center" wrapText="1"/>
    </xf>
    <xf numFmtId="1" fontId="7" fillId="9" borderId="8" xfId="0" applyNumberFormat="1" applyFont="1" applyFill="1" applyBorder="1" applyProtection="1">
      <protection locked="0"/>
    </xf>
    <xf numFmtId="0" fontId="74" fillId="5" borderId="0" xfId="0" applyFont="1" applyFill="1"/>
    <xf numFmtId="0" fontId="74" fillId="0" borderId="0" xfId="0" applyFont="1"/>
    <xf numFmtId="0" fontId="72" fillId="0" borderId="0" xfId="0" applyFont="1"/>
    <xf numFmtId="0" fontId="76" fillId="9" borderId="0" xfId="0" applyFont="1" applyFill="1"/>
    <xf numFmtId="1" fontId="7" fillId="0" borderId="18" xfId="0" applyNumberFormat="1" applyFont="1" applyBorder="1" applyAlignment="1">
      <alignment horizontal="left" vertical="center" wrapText="1"/>
    </xf>
    <xf numFmtId="1" fontId="7" fillId="0" borderId="18" xfId="0" applyNumberFormat="1" applyFont="1" applyBorder="1" applyAlignment="1">
      <alignment vertical="center"/>
    </xf>
    <xf numFmtId="0" fontId="7" fillId="9" borderId="18" xfId="0" applyFont="1" applyFill="1" applyBorder="1"/>
    <xf numFmtId="1" fontId="7" fillId="6" borderId="80" xfId="0" applyNumberFormat="1" applyFont="1" applyFill="1" applyBorder="1" applyProtection="1">
      <protection locked="0"/>
    </xf>
    <xf numFmtId="1" fontId="7" fillId="0" borderId="161" xfId="0" applyNumberFormat="1" applyFont="1" applyBorder="1" applyAlignment="1">
      <alignment horizontal="left" vertical="center" wrapText="1"/>
    </xf>
    <xf numFmtId="1" fontId="7" fillId="6" borderId="163" xfId="0" applyNumberFormat="1" applyFont="1" applyFill="1" applyBorder="1" applyProtection="1">
      <protection locked="0"/>
    </xf>
    <xf numFmtId="1" fontId="76" fillId="9" borderId="0" xfId="0" applyNumberFormat="1" applyFont="1" applyFill="1" applyAlignment="1">
      <alignment wrapText="1"/>
    </xf>
    <xf numFmtId="1" fontId="7" fillId="6" borderId="157" xfId="0" applyNumberFormat="1" applyFont="1" applyFill="1" applyBorder="1" applyProtection="1">
      <protection locked="0"/>
    </xf>
    <xf numFmtId="1" fontId="7" fillId="0" borderId="153" xfId="0" applyNumberFormat="1" applyFont="1" applyBorder="1"/>
    <xf numFmtId="0" fontId="6" fillId="5" borderId="0" xfId="0" applyFont="1" applyFill="1"/>
    <xf numFmtId="0" fontId="70" fillId="0" borderId="0" xfId="0" applyFont="1"/>
    <xf numFmtId="0" fontId="64" fillId="5" borderId="0" xfId="0" applyFont="1" applyFill="1" applyProtection="1">
      <protection locked="0"/>
    </xf>
    <xf numFmtId="1" fontId="71" fillId="6" borderId="17" xfId="0" applyNumberFormat="1" applyFont="1" applyFill="1" applyBorder="1" applyProtection="1">
      <protection locked="0"/>
    </xf>
    <xf numFmtId="1" fontId="71" fillId="6" borderId="18" xfId="0" applyNumberFormat="1" applyFont="1" applyFill="1" applyBorder="1" applyProtection="1">
      <protection locked="0"/>
    </xf>
    <xf numFmtId="0" fontId="64" fillId="5" borderId="0" xfId="0" applyFont="1" applyFill="1"/>
    <xf numFmtId="1" fontId="7" fillId="6" borderId="161" xfId="0" applyNumberFormat="1" applyFont="1" applyFill="1" applyBorder="1" applyProtection="1">
      <protection locked="0"/>
    </xf>
    <xf numFmtId="1" fontId="3" fillId="9" borderId="0" xfId="0" applyNumberFormat="1" applyFont="1" applyFill="1" applyProtection="1">
      <protection hidden="1"/>
    </xf>
    <xf numFmtId="166" fontId="71" fillId="25" borderId="0" xfId="0" applyNumberFormat="1" applyFont="1" applyFill="1"/>
    <xf numFmtId="0" fontId="71" fillId="25" borderId="0" xfId="0" applyFont="1" applyFill="1"/>
    <xf numFmtId="1" fontId="8" fillId="0" borderId="151" xfId="0" applyNumberFormat="1" applyFont="1" applyBorder="1"/>
    <xf numFmtId="1" fontId="8" fillId="0" borderId="164" xfId="0" applyNumberFormat="1" applyFont="1" applyBorder="1"/>
    <xf numFmtId="1" fontId="8" fillId="0" borderId="162" xfId="0" applyNumberFormat="1" applyFont="1" applyBorder="1"/>
    <xf numFmtId="1" fontId="8" fillId="0" borderId="166" xfId="0" applyNumberFormat="1" applyFont="1" applyBorder="1"/>
    <xf numFmtId="1" fontId="8" fillId="0" borderId="167" xfId="0" applyNumberFormat="1" applyFont="1" applyBorder="1"/>
    <xf numFmtId="1" fontId="8" fillId="0" borderId="152" xfId="0" applyNumberFormat="1" applyFont="1" applyBorder="1"/>
    <xf numFmtId="1" fontId="8" fillId="6" borderId="168" xfId="0" applyNumberFormat="1" applyFont="1" applyFill="1" applyBorder="1" applyProtection="1">
      <protection locked="0"/>
    </xf>
    <xf numFmtId="1" fontId="8" fillId="0" borderId="169" xfId="0" applyNumberFormat="1" applyFont="1" applyBorder="1"/>
    <xf numFmtId="1" fontId="8" fillId="0" borderId="168" xfId="0" applyNumberFormat="1" applyFont="1" applyBorder="1"/>
    <xf numFmtId="1" fontId="8" fillId="0" borderId="170" xfId="0" applyNumberFormat="1" applyFont="1" applyBorder="1"/>
    <xf numFmtId="1" fontId="8" fillId="6" borderId="171" xfId="0" applyNumberFormat="1" applyFont="1" applyFill="1" applyBorder="1" applyProtection="1">
      <protection locked="0"/>
    </xf>
    <xf numFmtId="1" fontId="8" fillId="6" borderId="169" xfId="0" applyNumberFormat="1" applyFont="1" applyFill="1" applyBorder="1" applyProtection="1">
      <protection locked="0"/>
    </xf>
    <xf numFmtId="1" fontId="8" fillId="6" borderId="172" xfId="0" applyNumberFormat="1" applyFont="1" applyFill="1" applyBorder="1" applyProtection="1">
      <protection locked="0"/>
    </xf>
    <xf numFmtId="1" fontId="8" fillId="29" borderId="171" xfId="0" applyNumberFormat="1" applyFont="1" applyFill="1" applyBorder="1" applyProtection="1">
      <protection locked="0"/>
    </xf>
    <xf numFmtId="1" fontId="8" fillId="29" borderId="168" xfId="0" applyNumberFormat="1" applyFont="1" applyFill="1" applyBorder="1" applyProtection="1">
      <protection locked="0"/>
    </xf>
    <xf numFmtId="1" fontId="8" fillId="29" borderId="169" xfId="0" applyNumberFormat="1" applyFont="1" applyFill="1" applyBorder="1" applyProtection="1">
      <protection locked="0"/>
    </xf>
    <xf numFmtId="1" fontId="8" fillId="0" borderId="152" xfId="0" applyNumberFormat="1" applyFont="1" applyBorder="1" applyAlignment="1">
      <alignment wrapText="1"/>
    </xf>
    <xf numFmtId="1" fontId="8" fillId="0" borderId="153" xfId="0" applyNumberFormat="1" applyFont="1" applyBorder="1"/>
    <xf numFmtId="1" fontId="8" fillId="6" borderId="155" xfId="0" applyNumberFormat="1" applyFont="1" applyFill="1" applyBorder="1" applyProtection="1">
      <protection locked="0"/>
    </xf>
    <xf numFmtId="1" fontId="8" fillId="0" borderId="157" xfId="0" applyNumberFormat="1" applyFont="1" applyBorder="1"/>
    <xf numFmtId="1" fontId="8" fillId="0" borderId="155" xfId="0" applyNumberFormat="1" applyFont="1" applyBorder="1"/>
    <xf numFmtId="1" fontId="8" fillId="6" borderId="158" xfId="0" applyNumberFormat="1" applyFont="1" applyFill="1" applyBorder="1" applyProtection="1">
      <protection locked="0"/>
    </xf>
    <xf numFmtId="1" fontId="8" fillId="6" borderId="157" xfId="0" applyNumberFormat="1" applyFont="1" applyFill="1" applyBorder="1" applyProtection="1">
      <protection locked="0"/>
    </xf>
    <xf numFmtId="1" fontId="8" fillId="29" borderId="157" xfId="0" applyNumberFormat="1" applyFont="1" applyFill="1" applyBorder="1" applyProtection="1">
      <protection locked="0"/>
    </xf>
    <xf numFmtId="1" fontId="8" fillId="29" borderId="155" xfId="0" applyNumberFormat="1" applyFont="1" applyFill="1" applyBorder="1" applyProtection="1">
      <protection locked="0"/>
    </xf>
    <xf numFmtId="1" fontId="8" fillId="0" borderId="161" xfId="0" applyNumberFormat="1" applyFont="1" applyBorder="1"/>
    <xf numFmtId="1" fontId="8" fillId="6" borderId="162" xfId="0" applyNumberFormat="1" applyFont="1" applyFill="1" applyBorder="1" applyProtection="1">
      <protection locked="0"/>
    </xf>
    <xf numFmtId="1" fontId="8" fillId="6" borderId="164" xfId="0" applyNumberFormat="1" applyFont="1" applyFill="1" applyBorder="1" applyProtection="1">
      <protection locked="0"/>
    </xf>
    <xf numFmtId="1" fontId="8" fillId="0" borderId="173" xfId="0" applyNumberFormat="1" applyFont="1" applyBorder="1"/>
    <xf numFmtId="1" fontId="8" fillId="6" borderId="167" xfId="0" applyNumberFormat="1" applyFont="1" applyFill="1" applyBorder="1" applyProtection="1">
      <protection locked="0"/>
    </xf>
    <xf numFmtId="1" fontId="8" fillId="6" borderId="174" xfId="0" applyNumberFormat="1" applyFont="1" applyFill="1" applyBorder="1" applyProtection="1">
      <protection locked="0"/>
    </xf>
    <xf numFmtId="1" fontId="8" fillId="6" borderId="151" xfId="0" applyNumberFormat="1" applyFont="1" applyFill="1" applyBorder="1" applyProtection="1">
      <protection locked="0"/>
    </xf>
    <xf numFmtId="1" fontId="8" fillId="6" borderId="166" xfId="0" applyNumberFormat="1" applyFont="1" applyFill="1" applyBorder="1" applyProtection="1">
      <protection locked="0"/>
    </xf>
    <xf numFmtId="1" fontId="8" fillId="29" borderId="167" xfId="0" applyNumberFormat="1" applyFont="1" applyFill="1" applyBorder="1" applyProtection="1">
      <protection locked="0"/>
    </xf>
    <xf numFmtId="1" fontId="8" fillId="29" borderId="164" xfId="0" applyNumberFormat="1" applyFont="1" applyFill="1" applyBorder="1" applyProtection="1">
      <protection locked="0"/>
    </xf>
    <xf numFmtId="1" fontId="8" fillId="29" borderId="151" xfId="0" applyNumberFormat="1" applyFont="1" applyFill="1" applyBorder="1" applyProtection="1">
      <protection locked="0"/>
    </xf>
    <xf numFmtId="1" fontId="8" fillId="29" borderId="162" xfId="0" applyNumberFormat="1" applyFont="1" applyFill="1" applyBorder="1" applyProtection="1">
      <protection locked="0"/>
    </xf>
    <xf numFmtId="1" fontId="16" fillId="9" borderId="0" xfId="0" applyNumberFormat="1" applyFont="1" applyFill="1" applyAlignment="1">
      <alignment horizontal="left"/>
    </xf>
    <xf numFmtId="1" fontId="24" fillId="4" borderId="0" xfId="0" applyNumberFormat="1" applyFont="1" applyFill="1" applyAlignment="1">
      <alignment horizontal="left" vertical="top"/>
    </xf>
    <xf numFmtId="1" fontId="8" fillId="9" borderId="153" xfId="0" applyNumberFormat="1" applyFont="1" applyFill="1" applyBorder="1" applyAlignment="1">
      <alignment horizontal="left" vertical="center"/>
    </xf>
    <xf numFmtId="1" fontId="8" fillId="0" borderId="153" xfId="0" applyNumberFormat="1" applyFont="1" applyBorder="1" applyAlignment="1">
      <alignment vertical="center" wrapText="1"/>
    </xf>
    <xf numFmtId="1" fontId="8" fillId="6" borderId="176" xfId="0" applyNumberFormat="1" applyFont="1" applyFill="1" applyBorder="1" applyProtection="1">
      <protection locked="0"/>
    </xf>
    <xf numFmtId="1" fontId="8" fillId="6" borderId="177" xfId="0" applyNumberFormat="1" applyFont="1" applyFill="1" applyBorder="1" applyProtection="1">
      <protection locked="0"/>
    </xf>
    <xf numFmtId="1" fontId="8" fillId="6" borderId="154" xfId="0" applyNumberFormat="1" applyFont="1" applyFill="1" applyBorder="1" applyProtection="1">
      <protection locked="0"/>
    </xf>
    <xf numFmtId="1" fontId="8" fillId="6" borderId="153" xfId="0" applyNumberFormat="1" applyFont="1" applyFill="1" applyBorder="1" applyProtection="1">
      <protection locked="0"/>
    </xf>
    <xf numFmtId="1" fontId="8" fillId="7" borderId="155" xfId="0" applyNumberFormat="1" applyFont="1" applyFill="1" applyBorder="1"/>
    <xf numFmtId="1" fontId="8" fillId="7" borderId="154" xfId="0" applyNumberFormat="1" applyFont="1" applyFill="1" applyBorder="1"/>
    <xf numFmtId="1" fontId="8" fillId="7" borderId="157" xfId="0" applyNumberFormat="1" applyFont="1" applyFill="1" applyBorder="1"/>
    <xf numFmtId="1" fontId="8" fillId="7" borderId="158" xfId="0" applyNumberFormat="1" applyFont="1" applyFill="1" applyBorder="1"/>
    <xf numFmtId="1" fontId="8" fillId="7" borderId="159" xfId="0" applyNumberFormat="1" applyFont="1" applyFill="1" applyBorder="1"/>
    <xf numFmtId="1" fontId="8" fillId="0" borderId="154" xfId="0" applyNumberFormat="1" applyFont="1" applyBorder="1" applyAlignment="1" applyProtection="1">
      <alignment vertical="center" wrapText="1"/>
      <protection locked="0"/>
    </xf>
    <xf numFmtId="1" fontId="8" fillId="7" borderId="162" xfId="0" applyNumberFormat="1" applyFont="1" applyFill="1" applyBorder="1"/>
    <xf numFmtId="1" fontId="8" fillId="7" borderId="149" xfId="0" applyNumberFormat="1" applyFont="1" applyFill="1" applyBorder="1"/>
    <xf numFmtId="1" fontId="8" fillId="7" borderId="164" xfId="0" applyNumberFormat="1" applyFont="1" applyFill="1" applyBorder="1"/>
    <xf numFmtId="1" fontId="8" fillId="7" borderId="151" xfId="0" applyNumberFormat="1" applyFont="1" applyFill="1" applyBorder="1"/>
    <xf numFmtId="1" fontId="8" fillId="7" borderId="166" xfId="0" applyNumberFormat="1" applyFont="1" applyFill="1" applyBorder="1"/>
    <xf numFmtId="1" fontId="8" fillId="7" borderId="167" xfId="0" applyNumberFormat="1" applyFont="1" applyFill="1" applyBorder="1"/>
    <xf numFmtId="1" fontId="8" fillId="7" borderId="174" xfId="0" applyNumberFormat="1" applyFont="1" applyFill="1" applyBorder="1"/>
    <xf numFmtId="1" fontId="8" fillId="7" borderId="150" xfId="0" applyNumberFormat="1" applyFont="1" applyFill="1" applyBorder="1"/>
    <xf numFmtId="1" fontId="8" fillId="6" borderId="163" xfId="0" applyNumberFormat="1" applyFont="1" applyFill="1" applyBorder="1" applyProtection="1">
      <protection locked="0"/>
    </xf>
    <xf numFmtId="1" fontId="8" fillId="6" borderId="150" xfId="0" applyNumberFormat="1" applyFont="1" applyFill="1" applyBorder="1" applyProtection="1">
      <protection locked="0"/>
    </xf>
    <xf numFmtId="1" fontId="8" fillId="6" borderId="149" xfId="0" applyNumberFormat="1" applyFont="1" applyFill="1" applyBorder="1" applyProtection="1">
      <protection locked="0"/>
    </xf>
    <xf numFmtId="1" fontId="8" fillId="6" borderId="161" xfId="0" applyNumberFormat="1" applyFont="1" applyFill="1" applyBorder="1" applyProtection="1">
      <protection locked="0"/>
    </xf>
    <xf numFmtId="1" fontId="8" fillId="0" borderId="171" xfId="0" applyNumberFormat="1" applyFont="1" applyBorder="1"/>
    <xf numFmtId="1" fontId="8" fillId="0" borderId="172" xfId="0" applyNumberFormat="1" applyFont="1" applyBorder="1"/>
    <xf numFmtId="1" fontId="8" fillId="0" borderId="161" xfId="0" applyNumberFormat="1" applyFont="1" applyBorder="1" applyAlignment="1">
      <alignment vertical="center" wrapText="1"/>
    </xf>
    <xf numFmtId="1" fontId="8" fillId="9" borderId="153" xfId="0" applyNumberFormat="1" applyFont="1" applyFill="1" applyBorder="1" applyAlignment="1">
      <alignment vertical="center" wrapText="1"/>
    </xf>
    <xf numFmtId="1" fontId="8" fillId="6" borderId="178" xfId="0" applyNumberFormat="1" applyFont="1" applyFill="1" applyBorder="1" applyProtection="1">
      <protection locked="0"/>
    </xf>
    <xf numFmtId="1" fontId="8" fillId="9" borderId="161" xfId="0" applyNumberFormat="1" applyFont="1" applyFill="1" applyBorder="1" applyAlignment="1">
      <alignment vertical="center" wrapText="1"/>
    </xf>
    <xf numFmtId="1" fontId="8" fillId="29" borderId="178" xfId="0" applyNumberFormat="1" applyFont="1" applyFill="1" applyBorder="1" applyProtection="1">
      <protection locked="0"/>
    </xf>
    <xf numFmtId="0" fontId="7" fillId="9" borderId="153" xfId="0" applyFont="1" applyFill="1" applyBorder="1" applyAlignment="1">
      <alignment vertical="center"/>
    </xf>
    <xf numFmtId="0" fontId="7" fillId="9" borderId="161" xfId="0" applyFont="1" applyFill="1" applyBorder="1" applyAlignment="1">
      <alignment vertical="center"/>
    </xf>
    <xf numFmtId="1" fontId="8" fillId="29" borderId="149" xfId="0" applyNumberFormat="1" applyFont="1" applyFill="1" applyBorder="1" applyProtection="1">
      <protection locked="0"/>
    </xf>
    <xf numFmtId="1" fontId="19" fillId="4" borderId="0" xfId="0" applyNumberFormat="1" applyFont="1" applyFill="1" applyAlignment="1">
      <alignment wrapText="1"/>
    </xf>
    <xf numFmtId="1" fontId="8" fillId="6" borderId="153" xfId="0" applyNumberFormat="1" applyFont="1" applyFill="1" applyBorder="1" applyAlignment="1" applyProtection="1">
      <alignment wrapText="1"/>
      <protection locked="0"/>
    </xf>
    <xf numFmtId="1" fontId="8" fillId="6" borderId="155" xfId="0" applyNumberFormat="1" applyFont="1" applyFill="1" applyBorder="1" applyAlignment="1" applyProtection="1">
      <alignment wrapText="1"/>
      <protection locked="0"/>
    </xf>
    <xf numFmtId="1" fontId="8" fillId="6" borderId="154" xfId="0" applyNumberFormat="1" applyFont="1" applyFill="1" applyBorder="1" applyAlignment="1" applyProtection="1">
      <alignment wrapText="1"/>
      <protection locked="0"/>
    </xf>
    <xf numFmtId="1" fontId="8" fillId="6" borderId="152" xfId="0" applyNumberFormat="1" applyFont="1" applyFill="1" applyBorder="1" applyAlignment="1" applyProtection="1">
      <alignment wrapText="1"/>
      <protection locked="0"/>
    </xf>
    <xf numFmtId="1" fontId="8" fillId="6" borderId="159" xfId="0" applyNumberFormat="1" applyFont="1" applyFill="1" applyBorder="1" applyAlignment="1" applyProtection="1">
      <alignment wrapText="1"/>
      <protection locked="0"/>
    </xf>
    <xf numFmtId="1" fontId="8" fillId="6" borderId="178" xfId="0" applyNumberFormat="1" applyFont="1" applyFill="1" applyBorder="1" applyAlignment="1" applyProtection="1">
      <alignment wrapText="1"/>
      <protection locked="0"/>
    </xf>
    <xf numFmtId="1" fontId="8" fillId="6" borderId="168" xfId="0" applyNumberFormat="1" applyFont="1" applyFill="1" applyBorder="1" applyAlignment="1" applyProtection="1">
      <alignment wrapText="1"/>
      <protection locked="0"/>
    </xf>
    <xf numFmtId="1" fontId="8" fillId="6" borderId="179" xfId="0" applyNumberFormat="1" applyFont="1" applyFill="1" applyBorder="1" applyAlignment="1" applyProtection="1">
      <alignment wrapText="1"/>
      <protection locked="0"/>
    </xf>
    <xf numFmtId="1" fontId="8" fillId="6" borderId="172" xfId="0" applyNumberFormat="1" applyFont="1" applyFill="1" applyBorder="1" applyAlignment="1" applyProtection="1">
      <alignment wrapText="1"/>
      <protection locked="0"/>
    </xf>
    <xf numFmtId="1" fontId="8" fillId="6" borderId="171" xfId="0" applyNumberFormat="1" applyFont="1" applyFill="1" applyBorder="1" applyAlignment="1" applyProtection="1">
      <alignment wrapText="1"/>
      <protection locked="0"/>
    </xf>
    <xf numFmtId="1" fontId="8" fillId="0" borderId="24" xfId="0" applyNumberFormat="1" applyFont="1" applyBorder="1" applyAlignment="1">
      <alignment wrapText="1"/>
    </xf>
    <xf numFmtId="1" fontId="8" fillId="0" borderId="162" xfId="0" applyNumberFormat="1" applyFont="1" applyBorder="1" applyAlignment="1">
      <alignment wrapText="1"/>
    </xf>
    <xf numFmtId="1" fontId="8" fillId="0" borderId="163" xfId="0" applyNumberFormat="1" applyFont="1" applyBorder="1" applyAlignment="1">
      <alignment wrapText="1"/>
    </xf>
    <xf numFmtId="1" fontId="8" fillId="0" borderId="174" xfId="0" applyNumberFormat="1" applyFont="1" applyBorder="1" applyAlignment="1">
      <alignment wrapText="1"/>
    </xf>
    <xf numFmtId="1" fontId="8" fillId="6" borderId="162" xfId="0" applyNumberFormat="1" applyFont="1" applyFill="1" applyBorder="1" applyAlignment="1" applyProtection="1">
      <alignment wrapText="1"/>
      <protection locked="0"/>
    </xf>
    <xf numFmtId="1" fontId="8" fillId="6" borderId="149" xfId="0" applyNumberFormat="1" applyFont="1" applyFill="1" applyBorder="1" applyAlignment="1" applyProtection="1">
      <alignment wrapText="1"/>
      <protection locked="0"/>
    </xf>
    <xf numFmtId="1" fontId="8" fillId="6" borderId="161" xfId="0" applyNumberFormat="1" applyFont="1" applyFill="1" applyBorder="1" applyAlignment="1" applyProtection="1">
      <alignment wrapText="1"/>
      <protection locked="0"/>
    </xf>
    <xf numFmtId="1" fontId="8" fillId="6" borderId="164" xfId="0" applyNumberFormat="1" applyFont="1" applyFill="1" applyBorder="1" applyAlignment="1" applyProtection="1">
      <alignment wrapText="1"/>
      <protection locked="0"/>
    </xf>
    <xf numFmtId="1" fontId="8" fillId="6" borderId="166" xfId="0" applyNumberFormat="1" applyFont="1" applyFill="1" applyBorder="1" applyAlignment="1" applyProtection="1">
      <alignment wrapText="1"/>
      <protection locked="0"/>
    </xf>
    <xf numFmtId="1" fontId="8" fillId="6" borderId="167" xfId="0" applyNumberFormat="1" applyFont="1" applyFill="1" applyBorder="1" applyAlignment="1" applyProtection="1">
      <alignment wrapText="1"/>
      <protection locked="0"/>
    </xf>
    <xf numFmtId="1" fontId="8" fillId="7" borderId="178" xfId="0" applyNumberFormat="1" applyFont="1" applyFill="1" applyBorder="1" applyAlignment="1">
      <alignment wrapText="1"/>
    </xf>
    <xf numFmtId="1" fontId="8" fillId="8" borderId="18" xfId="0" applyNumberFormat="1" applyFont="1" applyFill="1" applyBorder="1" applyAlignment="1">
      <alignment wrapText="1"/>
    </xf>
    <xf numFmtId="1" fontId="8" fillId="0" borderId="153" xfId="0" applyNumberFormat="1" applyFont="1" applyBorder="1" applyAlignment="1">
      <alignment wrapText="1"/>
    </xf>
    <xf numFmtId="1" fontId="8" fillId="7" borderId="155" xfId="0" applyNumberFormat="1" applyFont="1" applyFill="1" applyBorder="1" applyAlignment="1">
      <alignment wrapText="1"/>
    </xf>
    <xf numFmtId="1" fontId="8" fillId="7" borderId="168" xfId="0" applyNumberFormat="1" applyFont="1" applyFill="1" applyBorder="1" applyAlignment="1">
      <alignment wrapText="1"/>
    </xf>
    <xf numFmtId="1" fontId="8" fillId="7" borderId="179" xfId="0" applyNumberFormat="1" applyFont="1" applyFill="1" applyBorder="1" applyAlignment="1">
      <alignment wrapText="1"/>
    </xf>
    <xf numFmtId="1" fontId="8" fillId="7" borderId="172" xfId="0" applyNumberFormat="1" applyFont="1" applyFill="1" applyBorder="1" applyAlignment="1">
      <alignment wrapText="1"/>
    </xf>
    <xf numFmtId="1" fontId="8" fillId="6" borderId="29" xfId="0" applyNumberFormat="1" applyFont="1" applyFill="1" applyBorder="1" applyAlignment="1" applyProtection="1">
      <alignment wrapText="1"/>
      <protection locked="0"/>
    </xf>
    <xf numFmtId="1" fontId="8" fillId="8" borderId="168" xfId="0" applyNumberFormat="1" applyFont="1" applyFill="1" applyBorder="1" applyAlignment="1">
      <alignment wrapText="1"/>
    </xf>
    <xf numFmtId="1" fontId="8" fillId="0" borderId="179" xfId="0" applyNumberFormat="1" applyFont="1" applyBorder="1" applyAlignment="1">
      <alignment wrapText="1"/>
    </xf>
    <xf numFmtId="1" fontId="8" fillId="7" borderId="169" xfId="0" applyNumberFormat="1" applyFont="1" applyFill="1" applyBorder="1" applyAlignment="1">
      <alignment wrapText="1"/>
    </xf>
    <xf numFmtId="1" fontId="8" fillId="6" borderId="12" xfId="0" applyNumberFormat="1" applyFont="1" applyFill="1" applyBorder="1" applyAlignment="1" applyProtection="1">
      <alignment wrapText="1"/>
      <protection locked="0"/>
    </xf>
    <xf numFmtId="1" fontId="8" fillId="5" borderId="0" xfId="0" applyNumberFormat="1" applyFont="1" applyFill="1" applyAlignment="1">
      <alignment wrapText="1"/>
    </xf>
    <xf numFmtId="1" fontId="19" fillId="5" borderId="0" xfId="0" applyNumberFormat="1" applyFont="1" applyFill="1" applyAlignment="1">
      <alignment wrapText="1"/>
    </xf>
    <xf numFmtId="1" fontId="8" fillId="8" borderId="24" xfId="0" applyNumberFormat="1" applyFont="1" applyFill="1" applyBorder="1" applyAlignment="1">
      <alignment wrapText="1"/>
    </xf>
    <xf numFmtId="1" fontId="8" fillId="8" borderId="178" xfId="0" applyNumberFormat="1" applyFont="1" applyFill="1" applyBorder="1" applyAlignment="1">
      <alignment wrapText="1"/>
    </xf>
    <xf numFmtId="1" fontId="8" fillId="6" borderId="157" xfId="0" applyNumberFormat="1" applyFont="1" applyFill="1" applyBorder="1" applyAlignment="1" applyProtection="1">
      <alignment wrapText="1"/>
      <protection locked="0"/>
    </xf>
    <xf numFmtId="1" fontId="8" fillId="0" borderId="154" xfId="0" applyNumberFormat="1" applyFont="1" applyBorder="1" applyAlignment="1">
      <alignment wrapText="1"/>
    </xf>
    <xf numFmtId="1" fontId="8" fillId="0" borderId="178" xfId="0" applyNumberFormat="1" applyFont="1" applyBorder="1" applyAlignment="1">
      <alignment wrapText="1"/>
    </xf>
    <xf numFmtId="1" fontId="8" fillId="7" borderId="24" xfId="0" applyNumberFormat="1" applyFont="1" applyFill="1" applyBorder="1" applyAlignment="1">
      <alignment wrapText="1"/>
    </xf>
    <xf numFmtId="1" fontId="8" fillId="6" borderId="169" xfId="0" applyNumberFormat="1" applyFont="1" applyFill="1" applyBorder="1" applyAlignment="1" applyProtection="1">
      <alignment wrapText="1"/>
      <protection locked="0"/>
    </xf>
    <xf numFmtId="1" fontId="8" fillId="6" borderId="170" xfId="0" applyNumberFormat="1" applyFont="1" applyFill="1" applyBorder="1" applyAlignment="1" applyProtection="1">
      <alignment wrapText="1"/>
      <protection locked="0"/>
    </xf>
    <xf numFmtId="1" fontId="8" fillId="7" borderId="170" xfId="0" applyNumberFormat="1" applyFont="1" applyFill="1" applyBorder="1" applyAlignment="1">
      <alignment wrapText="1"/>
    </xf>
    <xf numFmtId="1" fontId="8" fillId="0" borderId="149" xfId="0" applyNumberFormat="1" applyFont="1" applyBorder="1" applyAlignment="1">
      <alignment wrapText="1"/>
    </xf>
    <xf numFmtId="1" fontId="8" fillId="6" borderId="151" xfId="0" applyNumberFormat="1" applyFont="1" applyFill="1" applyBorder="1" applyAlignment="1" applyProtection="1">
      <alignment wrapText="1"/>
      <protection locked="0"/>
    </xf>
    <xf numFmtId="1" fontId="8" fillId="6" borderId="23" xfId="0" applyNumberFormat="1" applyFont="1" applyFill="1" applyBorder="1" applyAlignment="1" applyProtection="1">
      <alignment wrapText="1"/>
      <protection locked="0"/>
    </xf>
    <xf numFmtId="1" fontId="8" fillId="8" borderId="179" xfId="0" applyNumberFormat="1" applyFont="1" applyFill="1" applyBorder="1" applyAlignment="1">
      <alignment wrapText="1"/>
    </xf>
    <xf numFmtId="1" fontId="8" fillId="8" borderId="170" xfId="0" applyNumberFormat="1" applyFont="1" applyFill="1" applyBorder="1" applyAlignment="1">
      <alignment wrapText="1"/>
    </xf>
    <xf numFmtId="1" fontId="8" fillId="8" borderId="169" xfId="0" applyNumberFormat="1" applyFont="1" applyFill="1" applyBorder="1" applyAlignment="1">
      <alignment wrapText="1"/>
    </xf>
    <xf numFmtId="1" fontId="8" fillId="8" borderId="172" xfId="0" applyNumberFormat="1" applyFont="1" applyFill="1" applyBorder="1" applyAlignment="1">
      <alignment wrapText="1"/>
    </xf>
    <xf numFmtId="1" fontId="8" fillId="5" borderId="0" xfId="0" applyNumberFormat="1" applyFont="1" applyFill="1" applyAlignment="1" applyProtection="1">
      <alignment vertical="center" wrapText="1"/>
      <protection locked="0"/>
    </xf>
    <xf numFmtId="1" fontId="19" fillId="4" borderId="0" xfId="0" applyNumberFormat="1" applyFont="1" applyFill="1" applyAlignment="1" applyProtection="1">
      <alignment wrapText="1"/>
      <protection locked="0"/>
    </xf>
    <xf numFmtId="1" fontId="8" fillId="4" borderId="0" xfId="0" applyNumberFormat="1" applyFont="1" applyFill="1" applyAlignment="1">
      <alignment horizontal="right" wrapText="1"/>
    </xf>
    <xf numFmtId="1" fontId="8" fillId="0" borderId="161" xfId="0" applyNumberFormat="1" applyFont="1" applyBorder="1" applyAlignment="1">
      <alignment horizontal="left" vertical="center" wrapText="1"/>
    </xf>
    <xf numFmtId="1" fontId="8" fillId="6" borderId="163" xfId="0" applyNumberFormat="1" applyFont="1" applyFill="1" applyBorder="1" applyAlignment="1" applyProtection="1">
      <alignment wrapText="1"/>
      <protection locked="0"/>
    </xf>
    <xf numFmtId="1" fontId="8" fillId="4" borderId="0" xfId="0" applyNumberFormat="1" applyFont="1" applyFill="1" applyAlignment="1">
      <alignment horizontal="center" wrapText="1"/>
    </xf>
    <xf numFmtId="1" fontId="8" fillId="6" borderId="176" xfId="0" applyNumberFormat="1" applyFont="1" applyFill="1" applyBorder="1" applyAlignment="1" applyProtection="1">
      <alignment wrapText="1"/>
      <protection locked="0"/>
    </xf>
    <xf numFmtId="0" fontId="16" fillId="4" borderId="0" xfId="0" applyFont="1" applyFill="1" applyAlignment="1">
      <alignment horizontal="left"/>
    </xf>
    <xf numFmtId="165" fontId="8" fillId="4" borderId="0" xfId="0" applyNumberFormat="1" applyFont="1" applyFill="1"/>
    <xf numFmtId="3" fontId="8" fillId="0" borderId="12" xfId="0" applyNumberFormat="1" applyFont="1" applyBorder="1" applyProtection="1">
      <protection locked="0"/>
    </xf>
    <xf numFmtId="3" fontId="8" fillId="31" borderId="8" xfId="0" applyNumberFormat="1" applyFont="1" applyFill="1" applyBorder="1" applyProtection="1">
      <protection locked="0"/>
    </xf>
    <xf numFmtId="3" fontId="8" fillId="31" borderId="11" xfId="0" applyNumberFormat="1" applyFont="1" applyFill="1" applyBorder="1" applyProtection="1">
      <protection locked="0"/>
    </xf>
    <xf numFmtId="3" fontId="8" fillId="31" borderId="10" xfId="0" applyNumberFormat="1" applyFont="1" applyFill="1" applyBorder="1" applyProtection="1">
      <protection locked="0"/>
    </xf>
    <xf numFmtId="3" fontId="8" fillId="31" borderId="9" xfId="0" applyNumberFormat="1" applyFont="1" applyFill="1" applyBorder="1" applyProtection="1">
      <protection locked="0"/>
    </xf>
    <xf numFmtId="3" fontId="8" fillId="0" borderId="152" xfId="0" applyNumberFormat="1" applyFont="1" applyBorder="1" applyProtection="1">
      <protection locked="0"/>
    </xf>
    <xf numFmtId="3" fontId="8" fillId="6" borderId="153" xfId="0" applyNumberFormat="1" applyFont="1" applyFill="1" applyBorder="1" applyProtection="1">
      <protection locked="0"/>
    </xf>
    <xf numFmtId="3" fontId="8" fillId="6" borderId="154" xfId="0" applyNumberFormat="1" applyFont="1" applyFill="1" applyBorder="1" applyProtection="1">
      <protection locked="0"/>
    </xf>
    <xf numFmtId="3" fontId="8" fillId="31" borderId="154" xfId="0" applyNumberFormat="1" applyFont="1" applyFill="1" applyBorder="1" applyProtection="1">
      <protection locked="0"/>
    </xf>
    <xf numFmtId="3" fontId="14" fillId="31" borderId="154" xfId="0" applyNumberFormat="1" applyFont="1" applyFill="1" applyBorder="1" applyProtection="1">
      <protection locked="0"/>
    </xf>
    <xf numFmtId="0" fontId="8" fillId="0" borderId="178" xfId="0" applyFont="1" applyBorder="1" applyAlignment="1">
      <alignment wrapText="1"/>
    </xf>
    <xf numFmtId="3" fontId="8" fillId="0" borderId="0" xfId="0" applyNumberFormat="1" applyFont="1" applyProtection="1">
      <protection locked="0"/>
    </xf>
    <xf numFmtId="0" fontId="8" fillId="0" borderId="82" xfId="0" applyFont="1" applyBorder="1" applyAlignment="1">
      <alignment wrapText="1"/>
    </xf>
    <xf numFmtId="3" fontId="8" fillId="0" borderId="83" xfId="0" applyNumberFormat="1" applyFont="1" applyBorder="1" applyProtection="1">
      <protection locked="0"/>
    </xf>
    <xf numFmtId="3" fontId="8" fillId="6" borderId="181" xfId="0" applyNumberFormat="1" applyFont="1" applyFill="1" applyBorder="1" applyProtection="1">
      <protection locked="0"/>
    </xf>
    <xf numFmtId="3" fontId="8" fillId="6" borderId="182" xfId="0" applyNumberFormat="1" applyFont="1" applyFill="1" applyBorder="1" applyProtection="1">
      <protection locked="0"/>
    </xf>
    <xf numFmtId="3" fontId="8" fillId="31" borderId="183" xfId="0" applyNumberFormat="1" applyFont="1" applyFill="1" applyBorder="1" applyProtection="1">
      <protection locked="0"/>
    </xf>
    <xf numFmtId="3" fontId="8" fillId="31" borderId="182" xfId="0" applyNumberFormat="1" applyFont="1" applyFill="1" applyBorder="1" applyProtection="1">
      <protection locked="0"/>
    </xf>
    <xf numFmtId="3" fontId="8" fillId="31" borderId="184" xfId="0" applyNumberFormat="1" applyFont="1" applyFill="1" applyBorder="1" applyProtection="1">
      <protection locked="0"/>
    </xf>
    <xf numFmtId="0" fontId="8" fillId="0" borderId="113" xfId="0" applyFont="1" applyBorder="1" applyAlignment="1">
      <alignment vertical="center" wrapText="1"/>
    </xf>
    <xf numFmtId="3" fontId="8" fillId="7" borderId="8" xfId="0" applyNumberFormat="1" applyFont="1" applyFill="1" applyBorder="1"/>
    <xf numFmtId="3" fontId="8" fillId="7" borderId="11" xfId="0" applyNumberFormat="1" applyFont="1" applyFill="1" applyBorder="1"/>
    <xf numFmtId="3" fontId="8" fillId="7" borderId="10" xfId="0" applyNumberFormat="1" applyFont="1" applyFill="1" applyBorder="1"/>
    <xf numFmtId="3" fontId="8" fillId="7" borderId="9" xfId="0" applyNumberFormat="1" applyFont="1" applyFill="1" applyBorder="1"/>
    <xf numFmtId="3" fontId="8" fillId="7" borderId="155" xfId="0" applyNumberFormat="1" applyFont="1" applyFill="1" applyBorder="1"/>
    <xf numFmtId="3" fontId="8" fillId="7" borderId="154" xfId="0" applyNumberFormat="1" applyFont="1" applyFill="1" applyBorder="1"/>
    <xf numFmtId="3" fontId="8" fillId="0" borderId="165" xfId="0" applyNumberFormat="1" applyFont="1" applyBorder="1" applyProtection="1">
      <protection locked="0"/>
    </xf>
    <xf numFmtId="3" fontId="8" fillId="6" borderId="161" xfId="0" applyNumberFormat="1" applyFont="1" applyFill="1" applyBorder="1" applyProtection="1">
      <protection locked="0"/>
    </xf>
    <xf numFmtId="3" fontId="8" fillId="6" borderId="149" xfId="0" applyNumberFormat="1" applyFont="1" applyFill="1" applyBorder="1" applyProtection="1">
      <protection locked="0"/>
    </xf>
    <xf numFmtId="3" fontId="8" fillId="7" borderId="162" xfId="0" applyNumberFormat="1" applyFont="1" applyFill="1" applyBorder="1"/>
    <xf numFmtId="3" fontId="8" fillId="7" borderId="164" xfId="0" applyNumberFormat="1" applyFont="1" applyFill="1" applyBorder="1"/>
    <xf numFmtId="3" fontId="8" fillId="7" borderId="149" xfId="0" applyNumberFormat="1" applyFont="1" applyFill="1" applyBorder="1"/>
    <xf numFmtId="3" fontId="8" fillId="7" borderId="163" xfId="0" applyNumberFormat="1" applyFont="1" applyFill="1" applyBorder="1"/>
    <xf numFmtId="1" fontId="8" fillId="5" borderId="80" xfId="0" applyNumberFormat="1" applyFont="1" applyFill="1" applyBorder="1" applyProtection="1">
      <protection locked="0"/>
    </xf>
    <xf numFmtId="3" fontId="8" fillId="0" borderId="153" xfId="0" applyNumberFormat="1" applyFont="1" applyBorder="1" applyProtection="1">
      <protection locked="0"/>
    </xf>
    <xf numFmtId="3" fontId="8" fillId="0" borderId="176" xfId="0" applyNumberFormat="1" applyFont="1" applyBorder="1" applyProtection="1">
      <protection locked="0"/>
    </xf>
    <xf numFmtId="1" fontId="8" fillId="5" borderId="176" xfId="0" applyNumberFormat="1" applyFont="1" applyFill="1" applyBorder="1" applyProtection="1">
      <protection locked="0"/>
    </xf>
    <xf numFmtId="3" fontId="8" fillId="0" borderId="168" xfId="0" applyNumberFormat="1" applyFont="1" applyBorder="1" applyProtection="1">
      <protection locked="0"/>
    </xf>
    <xf numFmtId="3" fontId="8" fillId="7" borderId="178" xfId="0" applyNumberFormat="1" applyFont="1" applyFill="1" applyBorder="1"/>
    <xf numFmtId="1" fontId="14" fillId="5" borderId="176" xfId="0" applyNumberFormat="1" applyFont="1" applyFill="1" applyBorder="1" applyProtection="1">
      <protection locked="0"/>
    </xf>
    <xf numFmtId="3" fontId="8" fillId="0" borderId="162" xfId="0" applyNumberFormat="1" applyFont="1" applyBorder="1"/>
    <xf numFmtId="3" fontId="8" fillId="6" borderId="178" xfId="0" applyNumberFormat="1" applyFont="1" applyFill="1" applyBorder="1" applyProtection="1">
      <protection locked="0"/>
    </xf>
    <xf numFmtId="0" fontId="8" fillId="4" borderId="0" xfId="0" applyFont="1" applyFill="1" applyProtection="1">
      <protection locked="0"/>
    </xf>
    <xf numFmtId="1" fontId="14" fillId="4" borderId="0" xfId="0" applyNumberFormat="1" applyFont="1" applyFill="1" applyAlignment="1">
      <alignment horizontal="center" vertical="center"/>
    </xf>
    <xf numFmtId="1" fontId="28" fillId="4" borderId="0" xfId="0" applyNumberFormat="1" applyFont="1" applyFill="1"/>
    <xf numFmtId="1" fontId="40" fillId="4" borderId="110" xfId="0" applyNumberFormat="1" applyFont="1" applyFill="1" applyBorder="1" applyAlignment="1">
      <alignment horizontal="left"/>
    </xf>
    <xf numFmtId="1" fontId="8" fillId="0" borderId="18" xfId="0" applyNumberFormat="1" applyFont="1" applyBorder="1" applyAlignment="1">
      <alignment horizontal="left"/>
    </xf>
    <xf numFmtId="1" fontId="8" fillId="0" borderId="17" xfId="0" applyNumberFormat="1" applyFont="1" applyBorder="1"/>
    <xf numFmtId="1" fontId="8" fillId="0" borderId="153" xfId="0" applyNumberFormat="1" applyFont="1" applyBorder="1" applyAlignment="1">
      <alignment horizontal="left"/>
    </xf>
    <xf numFmtId="1" fontId="8" fillId="0" borderId="181" xfId="0" applyNumberFormat="1" applyFont="1" applyBorder="1" applyAlignment="1">
      <alignment horizontal="left"/>
    </xf>
    <xf numFmtId="1" fontId="8" fillId="6" borderId="183" xfId="0" applyNumberFormat="1" applyFont="1" applyFill="1" applyBorder="1" applyProtection="1">
      <protection locked="0"/>
    </xf>
    <xf numFmtId="1" fontId="8" fillId="6" borderId="185" xfId="0" applyNumberFormat="1" applyFont="1" applyFill="1" applyBorder="1" applyProtection="1">
      <protection locked="0"/>
    </xf>
    <xf numFmtId="1" fontId="8" fillId="6" borderId="186" xfId="0" applyNumberFormat="1" applyFont="1" applyFill="1" applyBorder="1" applyProtection="1">
      <protection locked="0"/>
    </xf>
    <xf numFmtId="1" fontId="8" fillId="6" borderId="184" xfId="0" applyNumberFormat="1" applyFont="1" applyFill="1" applyBorder="1" applyProtection="1">
      <protection locked="0"/>
    </xf>
    <xf numFmtId="1" fontId="8" fillId="0" borderId="184" xfId="0" applyNumberFormat="1" applyFont="1" applyBorder="1"/>
    <xf numFmtId="1" fontId="8" fillId="0" borderId="186" xfId="0" applyNumberFormat="1" applyFont="1" applyBorder="1"/>
    <xf numFmtId="1" fontId="8" fillId="6" borderId="105" xfId="0" applyNumberFormat="1" applyFont="1" applyFill="1" applyBorder="1" applyProtection="1">
      <protection locked="0"/>
    </xf>
    <xf numFmtId="1" fontId="8" fillId="0" borderId="85" xfId="0" applyNumberFormat="1" applyFont="1" applyBorder="1" applyAlignment="1">
      <alignment horizontal="left"/>
    </xf>
    <xf numFmtId="1" fontId="8" fillId="6" borderId="117" xfId="0" applyNumberFormat="1" applyFont="1" applyFill="1" applyBorder="1" applyProtection="1">
      <protection locked="0"/>
    </xf>
    <xf numFmtId="1" fontId="8" fillId="6" borderId="187" xfId="0" applyNumberFormat="1" applyFont="1" applyFill="1" applyBorder="1" applyProtection="1">
      <protection locked="0"/>
    </xf>
    <xf numFmtId="1" fontId="8" fillId="7" borderId="118" xfId="0" applyNumberFormat="1" applyFont="1" applyFill="1" applyBorder="1"/>
    <xf numFmtId="1" fontId="8" fillId="7" borderId="188" xfId="0" applyNumberFormat="1" applyFont="1" applyFill="1" applyBorder="1"/>
    <xf numFmtId="1" fontId="8" fillId="7" borderId="189" xfId="0" applyNumberFormat="1" applyFont="1" applyFill="1" applyBorder="1"/>
    <xf numFmtId="1" fontId="8" fillId="7" borderId="84" xfId="0" applyNumberFormat="1" applyFont="1" applyFill="1" applyBorder="1"/>
    <xf numFmtId="1" fontId="8" fillId="0" borderId="189" xfId="0" applyNumberFormat="1" applyFont="1" applyBorder="1"/>
    <xf numFmtId="1" fontId="8" fillId="6" borderId="190" xfId="0" applyNumberFormat="1" applyFont="1" applyFill="1" applyBorder="1" applyProtection="1">
      <protection locked="0"/>
    </xf>
    <xf numFmtId="1" fontId="8" fillId="0" borderId="190" xfId="0" applyNumberFormat="1" applyFont="1" applyBorder="1"/>
    <xf numFmtId="1" fontId="8" fillId="6" borderId="188" xfId="0" applyNumberFormat="1" applyFont="1" applyFill="1" applyBorder="1" applyProtection="1">
      <protection locked="0"/>
    </xf>
    <xf numFmtId="1" fontId="8" fillId="6" borderId="191" xfId="0" applyNumberFormat="1" applyFont="1" applyFill="1" applyBorder="1" applyProtection="1">
      <protection locked="0"/>
    </xf>
    <xf numFmtId="1" fontId="8" fillId="7" borderId="192" xfId="0" applyNumberFormat="1" applyFont="1" applyFill="1" applyBorder="1"/>
    <xf numFmtId="1" fontId="8" fillId="7" borderId="190" xfId="0" applyNumberFormat="1" applyFont="1" applyFill="1" applyBorder="1"/>
    <xf numFmtId="1" fontId="8" fillId="7" borderId="193" xfId="0" applyNumberFormat="1" applyFont="1" applyFill="1" applyBorder="1"/>
    <xf numFmtId="1" fontId="8" fillId="7" borderId="194" xfId="0" applyNumberFormat="1" applyFont="1" applyFill="1" applyBorder="1"/>
    <xf numFmtId="1" fontId="8" fillId="0" borderId="113" xfId="0" applyNumberFormat="1" applyFont="1" applyBorder="1" applyAlignment="1">
      <alignment horizontal="left"/>
    </xf>
    <xf numFmtId="1" fontId="8" fillId="6" borderId="114" xfId="0" applyNumberFormat="1" applyFont="1" applyFill="1" applyBorder="1" applyProtection="1">
      <protection locked="0"/>
    </xf>
    <xf numFmtId="1" fontId="8" fillId="7" borderId="108" xfId="0" applyNumberFormat="1" applyFont="1" applyFill="1" applyBorder="1"/>
    <xf numFmtId="1" fontId="8" fillId="7" borderId="106" xfId="0" applyNumberFormat="1" applyFont="1" applyFill="1" applyBorder="1"/>
    <xf numFmtId="1" fontId="8" fillId="7" borderId="107" xfId="0" applyNumberFormat="1" applyFont="1" applyFill="1" applyBorder="1"/>
    <xf numFmtId="1" fontId="8" fillId="7" borderId="114" xfId="0" applyNumberFormat="1" applyFont="1" applyFill="1" applyBorder="1"/>
    <xf numFmtId="1" fontId="8" fillId="7" borderId="91" xfId="0" applyNumberFormat="1" applyFont="1" applyFill="1" applyBorder="1"/>
    <xf numFmtId="1" fontId="8" fillId="7" borderId="115" xfId="0" applyNumberFormat="1" applyFont="1" applyFill="1" applyBorder="1"/>
    <xf numFmtId="1" fontId="8" fillId="7" borderId="195" xfId="0" applyNumberFormat="1" applyFont="1" applyFill="1" applyBorder="1"/>
    <xf numFmtId="1" fontId="8" fillId="4" borderId="153" xfId="0" applyNumberFormat="1" applyFont="1" applyFill="1" applyBorder="1" applyAlignment="1">
      <alignment horizontal="left" wrapText="1"/>
    </xf>
    <xf numFmtId="1" fontId="8" fillId="0" borderId="161" xfId="0" applyNumberFormat="1" applyFont="1" applyBorder="1" applyAlignment="1">
      <alignment horizontal="left"/>
    </xf>
    <xf numFmtId="1" fontId="8" fillId="7" borderId="163" xfId="0" applyNumberFormat="1" applyFont="1" applyFill="1" applyBorder="1"/>
    <xf numFmtId="1" fontId="8" fillId="4" borderId="0" xfId="0" applyNumberFormat="1" applyFont="1" applyFill="1" applyAlignment="1">
      <alignment horizontal="left" vertical="center"/>
    </xf>
    <xf numFmtId="1" fontId="24" fillId="4" borderId="0" xfId="0" applyNumberFormat="1" applyFont="1" applyFill="1" applyAlignment="1" applyProtection="1">
      <alignment horizontal="right"/>
      <protection locked="0"/>
    </xf>
    <xf numFmtId="1" fontId="24" fillId="4" borderId="0" xfId="0" applyNumberFormat="1" applyFont="1" applyFill="1" applyAlignment="1">
      <alignment horizontal="right"/>
    </xf>
    <xf numFmtId="1" fontId="35" fillId="4" borderId="0" xfId="0" applyNumberFormat="1" applyFont="1" applyFill="1" applyAlignment="1" applyProtection="1">
      <alignment horizontal="right"/>
      <protection locked="0"/>
    </xf>
    <xf numFmtId="1" fontId="35" fillId="4" borderId="0" xfId="0" applyNumberFormat="1" applyFont="1" applyFill="1" applyAlignment="1">
      <alignment horizontal="right"/>
    </xf>
    <xf numFmtId="1" fontId="7" fillId="4" borderId="0" xfId="0" applyNumberFormat="1" applyFont="1" applyFill="1" applyAlignment="1">
      <alignment vertical="center"/>
    </xf>
    <xf numFmtId="1" fontId="7" fillId="0" borderId="139" xfId="0" applyNumberFormat="1" applyFont="1" applyBorder="1" applyAlignment="1">
      <alignment horizontal="right" vertical="center" wrapText="1"/>
    </xf>
    <xf numFmtId="1" fontId="8" fillId="0" borderId="139" xfId="0" applyNumberFormat="1" applyFont="1" applyBorder="1" applyAlignment="1">
      <alignment horizontal="right" vertical="center" wrapText="1"/>
    </xf>
    <xf numFmtId="1" fontId="18" fillId="5" borderId="93" xfId="0" applyNumberFormat="1" applyFont="1" applyFill="1" applyBorder="1" applyAlignment="1">
      <alignment vertical="center"/>
    </xf>
    <xf numFmtId="1" fontId="7" fillId="0" borderId="153" xfId="0" applyNumberFormat="1" applyFont="1" applyBorder="1" applyAlignment="1">
      <alignment horizontal="left"/>
    </xf>
    <xf numFmtId="1" fontId="7" fillId="4" borderId="153" xfId="0" applyNumberFormat="1" applyFont="1" applyFill="1" applyBorder="1" applyAlignment="1">
      <alignment horizontal="right" vertical="center"/>
    </xf>
    <xf numFmtId="1" fontId="7" fillId="4" borderId="161" xfId="0" applyNumberFormat="1" applyFont="1" applyFill="1" applyBorder="1" applyAlignment="1">
      <alignment horizontal="right" vertical="center"/>
    </xf>
    <xf numFmtId="1" fontId="8" fillId="8" borderId="164" xfId="0" applyNumberFormat="1" applyFont="1" applyFill="1" applyBorder="1"/>
    <xf numFmtId="1" fontId="8" fillId="8" borderId="151" xfId="0" applyNumberFormat="1" applyFont="1" applyFill="1" applyBorder="1"/>
    <xf numFmtId="1" fontId="8" fillId="8" borderId="149" xfId="0" applyNumberFormat="1" applyFont="1" applyFill="1" applyBorder="1"/>
    <xf numFmtId="1" fontId="28" fillId="5" borderId="0" xfId="0" applyNumberFormat="1" applyFont="1" applyFill="1"/>
    <xf numFmtId="1" fontId="28" fillId="5" borderId="0" xfId="0" applyNumberFormat="1" applyFont="1" applyFill="1" applyAlignment="1">
      <alignment vertical="center"/>
    </xf>
    <xf numFmtId="1" fontId="8" fillId="5" borderId="0" xfId="0" applyNumberFormat="1" applyFont="1" applyFill="1" applyAlignment="1">
      <alignment horizontal="left" vertical="center"/>
    </xf>
    <xf numFmtId="1" fontId="18" fillId="5" borderId="93" xfId="0" applyNumberFormat="1" applyFont="1" applyFill="1" applyBorder="1" applyAlignment="1" applyProtection="1">
      <alignment vertical="center"/>
      <protection locked="0"/>
    </xf>
    <xf numFmtId="1" fontId="16" fillId="5" borderId="0" xfId="0" applyNumberFormat="1" applyFont="1" applyFill="1" applyAlignment="1">
      <alignment horizontal="left" wrapText="1"/>
    </xf>
    <xf numFmtId="1" fontId="14" fillId="5" borderId="0" xfId="0" applyNumberFormat="1" applyFont="1" applyFill="1"/>
    <xf numFmtId="1" fontId="8" fillId="0" borderId="165" xfId="0" applyNumberFormat="1" applyFont="1" applyBorder="1" applyAlignment="1">
      <alignment horizontal="left" wrapText="1"/>
    </xf>
    <xf numFmtId="1" fontId="24" fillId="6" borderId="161" xfId="0" applyNumberFormat="1" applyFont="1" applyFill="1" applyBorder="1" applyProtection="1">
      <protection locked="0"/>
    </xf>
    <xf numFmtId="1" fontId="16" fillId="5" borderId="0" xfId="0" applyNumberFormat="1" applyFont="1" applyFill="1" applyAlignment="1">
      <alignment horizontal="center"/>
    </xf>
    <xf numFmtId="1" fontId="8" fillId="4" borderId="0" xfId="0" applyNumberFormat="1" applyFont="1" applyFill="1" applyAlignment="1">
      <alignment horizontal="center"/>
    </xf>
    <xf numFmtId="1" fontId="28" fillId="4" borderId="93" xfId="0" applyNumberFormat="1" applyFont="1" applyFill="1" applyBorder="1"/>
    <xf numFmtId="1" fontId="14" fillId="4" borderId="0" xfId="0" applyNumberFormat="1" applyFont="1" applyFill="1" applyAlignment="1">
      <alignment vertical="center"/>
    </xf>
    <xf numFmtId="1" fontId="8" fillId="9" borderId="161" xfId="0" applyNumberFormat="1" applyFont="1" applyFill="1" applyBorder="1" applyAlignment="1">
      <alignment horizontal="left"/>
    </xf>
    <xf numFmtId="1" fontId="8" fillId="10" borderId="139" xfId="0" applyNumberFormat="1" applyFont="1" applyFill="1" applyBorder="1" applyProtection="1">
      <protection locked="0"/>
    </xf>
    <xf numFmtId="1" fontId="8" fillId="10" borderId="196" xfId="0" applyNumberFormat="1" applyFont="1" applyFill="1" applyBorder="1" applyProtection="1">
      <protection locked="0"/>
    </xf>
    <xf numFmtId="1" fontId="8" fillId="10" borderId="4" xfId="0" applyNumberFormat="1" applyFont="1" applyFill="1" applyBorder="1" applyProtection="1">
      <protection locked="0"/>
    </xf>
    <xf numFmtId="1" fontId="8" fillId="6" borderId="197" xfId="0" applyNumberFormat="1" applyFont="1" applyFill="1" applyBorder="1" applyProtection="1">
      <protection locked="0"/>
    </xf>
    <xf numFmtId="1" fontId="8" fillId="0" borderId="153" xfId="0" applyNumberFormat="1" applyFont="1" applyBorder="1" applyAlignment="1">
      <alignment horizontal="left" vertical="center" wrapText="1"/>
    </xf>
    <xf numFmtId="1" fontId="8" fillId="7" borderId="168" xfId="0" applyNumberFormat="1" applyFont="1" applyFill="1" applyBorder="1"/>
    <xf numFmtId="1" fontId="8" fillId="0" borderId="153" xfId="0" applyNumberFormat="1" applyFont="1" applyBorder="1" applyAlignment="1">
      <alignment horizontal="right" wrapText="1"/>
    </xf>
    <xf numFmtId="1" fontId="8" fillId="0" borderId="154" xfId="0" applyNumberFormat="1" applyFont="1" applyBorder="1" applyAlignment="1">
      <alignment horizontal="right" wrapText="1"/>
    </xf>
    <xf numFmtId="1" fontId="8" fillId="3" borderId="198" xfId="6" applyNumberFormat="1" applyFont="1" applyBorder="1" applyProtection="1">
      <protection locked="0"/>
    </xf>
    <xf numFmtId="1" fontId="8" fillId="3" borderId="199" xfId="6" applyNumberFormat="1" applyFont="1" applyBorder="1" applyProtection="1">
      <protection locked="0"/>
    </xf>
    <xf numFmtId="1" fontId="8" fillId="3" borderId="155" xfId="6" applyNumberFormat="1" applyFont="1" applyBorder="1" applyProtection="1">
      <protection locked="0"/>
    </xf>
    <xf numFmtId="1" fontId="8" fillId="3" borderId="168" xfId="6" applyNumberFormat="1" applyFont="1" applyBorder="1" applyProtection="1">
      <protection locked="0"/>
    </xf>
    <xf numFmtId="1" fontId="18" fillId="5" borderId="0" xfId="0" applyNumberFormat="1" applyFont="1" applyFill="1" applyAlignment="1">
      <alignment vertical="center"/>
    </xf>
    <xf numFmtId="1" fontId="8" fillId="0" borderId="161" xfId="0" applyNumberFormat="1" applyFont="1" applyBorder="1" applyAlignment="1">
      <alignment horizontal="right" wrapText="1"/>
    </xf>
    <xf numFmtId="1" fontId="8" fillId="0" borderId="149" xfId="0" applyNumberFormat="1" applyFont="1" applyBorder="1" applyAlignment="1">
      <alignment horizontal="right" wrapText="1"/>
    </xf>
    <xf numFmtId="1" fontId="8" fillId="3" borderId="162" xfId="6" applyNumberFormat="1" applyFont="1" applyBorder="1" applyProtection="1">
      <protection locked="0"/>
    </xf>
    <xf numFmtId="1" fontId="8" fillId="3" borderId="164" xfId="6" applyNumberFormat="1" applyFont="1" applyBorder="1" applyProtection="1">
      <protection locked="0"/>
    </xf>
    <xf numFmtId="1" fontId="7" fillId="0" borderId="153" xfId="0" applyNumberFormat="1" applyFont="1" applyBorder="1" applyAlignment="1">
      <alignment horizontal="left" vertical="center" wrapText="1"/>
    </xf>
    <xf numFmtId="1" fontId="7" fillId="10" borderId="161" xfId="0" applyNumberFormat="1" applyFont="1" applyFill="1" applyBorder="1" applyProtection="1">
      <protection locked="0"/>
    </xf>
    <xf numFmtId="1" fontId="8" fillId="6" borderId="200" xfId="0" applyNumberFormat="1" applyFont="1" applyFill="1" applyBorder="1" applyProtection="1">
      <protection locked="0"/>
    </xf>
    <xf numFmtId="1" fontId="8" fillId="8" borderId="27" xfId="0" applyNumberFormat="1" applyFont="1" applyFill="1" applyBorder="1"/>
    <xf numFmtId="1" fontId="8" fillId="8" borderId="154" xfId="0" applyNumberFormat="1" applyFont="1" applyFill="1" applyBorder="1"/>
    <xf numFmtId="1" fontId="8" fillId="0" borderId="154" xfId="0" applyNumberFormat="1" applyFont="1" applyBorder="1"/>
    <xf numFmtId="1" fontId="17" fillId="4" borderId="0" xfId="0" applyNumberFormat="1" applyFont="1" applyFill="1" applyAlignment="1">
      <alignment horizontal="left"/>
    </xf>
    <xf numFmtId="1" fontId="8" fillId="5" borderId="161" xfId="0" applyNumberFormat="1" applyFont="1" applyFill="1" applyBorder="1" applyAlignment="1">
      <alignment vertical="center"/>
    </xf>
    <xf numFmtId="1" fontId="8" fillId="9" borderId="0" xfId="0" applyNumberFormat="1" applyFont="1" applyFill="1" applyAlignment="1">
      <alignment horizontal="left" vertical="center"/>
    </xf>
    <xf numFmtId="1" fontId="8" fillId="6" borderId="154" xfId="0" applyNumberFormat="1" applyFont="1" applyFill="1" applyBorder="1" applyAlignment="1" applyProtection="1">
      <alignment horizontal="right"/>
      <protection locked="0"/>
    </xf>
    <xf numFmtId="1" fontId="7" fillId="0" borderId="153" xfId="0" applyNumberFormat="1" applyFont="1" applyBorder="1" applyAlignment="1">
      <alignment horizontal="right" vertical="center" wrapText="1"/>
    </xf>
    <xf numFmtId="1" fontId="7" fillId="0" borderId="161" xfId="0" applyNumberFormat="1" applyFont="1" applyBorder="1" applyAlignment="1">
      <alignment horizontal="right" vertical="center" wrapText="1"/>
    </xf>
    <xf numFmtId="1" fontId="7" fillId="6" borderId="178" xfId="0" applyNumberFormat="1" applyFont="1" applyFill="1" applyBorder="1" applyAlignment="1" applyProtection="1">
      <alignment horizontal="right"/>
      <protection locked="0"/>
    </xf>
    <xf numFmtId="1" fontId="7" fillId="0" borderId="80" xfId="0" applyNumberFormat="1" applyFont="1" applyBorder="1" applyAlignment="1">
      <alignment horizontal="right" vertical="center" wrapText="1"/>
    </xf>
    <xf numFmtId="1" fontId="7" fillId="7" borderId="178" xfId="2" applyNumberFormat="1" applyFont="1" applyFill="1" applyBorder="1"/>
    <xf numFmtId="1" fontId="7" fillId="6" borderId="178" xfId="2" applyNumberFormat="1" applyFont="1" applyFill="1" applyBorder="1" applyProtection="1">
      <protection locked="0"/>
    </xf>
    <xf numFmtId="1" fontId="7" fillId="6" borderId="169" xfId="2" applyNumberFormat="1" applyFont="1" applyFill="1" applyBorder="1" applyProtection="1">
      <protection locked="0"/>
    </xf>
    <xf numFmtId="1" fontId="7" fillId="6" borderId="168" xfId="2" applyNumberFormat="1" applyFont="1" applyFill="1" applyBorder="1" applyProtection="1">
      <protection locked="0"/>
    </xf>
    <xf numFmtId="1" fontId="7" fillId="6" borderId="178" xfId="0" applyNumberFormat="1" applyFont="1" applyFill="1" applyBorder="1" applyProtection="1">
      <protection locked="0"/>
    </xf>
    <xf numFmtId="1" fontId="7" fillId="6" borderId="169" xfId="0" applyNumberFormat="1" applyFont="1" applyFill="1" applyBorder="1" applyProtection="1">
      <protection locked="0"/>
    </xf>
    <xf numFmtId="1" fontId="7" fillId="6" borderId="170" xfId="0" applyNumberFormat="1" applyFont="1" applyFill="1" applyBorder="1" applyProtection="1">
      <protection locked="0"/>
    </xf>
    <xf numFmtId="1" fontId="7" fillId="6" borderId="168" xfId="0" applyNumberFormat="1" applyFont="1" applyFill="1" applyBorder="1" applyProtection="1">
      <protection locked="0"/>
    </xf>
    <xf numFmtId="1" fontId="7" fillId="6" borderId="179" xfId="0" applyNumberFormat="1" applyFont="1" applyFill="1" applyBorder="1" applyProtection="1">
      <protection locked="0"/>
    </xf>
    <xf numFmtId="1" fontId="7" fillId="6" borderId="172" xfId="0" applyNumberFormat="1" applyFont="1" applyFill="1" applyBorder="1" applyProtection="1">
      <protection locked="0"/>
    </xf>
    <xf numFmtId="1" fontId="7" fillId="0" borderId="179" xfId="0" applyNumberFormat="1" applyFont="1" applyBorder="1" applyAlignment="1">
      <alignment vertical="center"/>
    </xf>
    <xf numFmtId="1" fontId="7" fillId="0" borderId="169" xfId="0" applyNumberFormat="1" applyFont="1" applyBorder="1" applyAlignment="1">
      <alignment horizontal="right"/>
    </xf>
    <xf numFmtId="1" fontId="7" fillId="6" borderId="173" xfId="0" applyNumberFormat="1" applyFont="1" applyFill="1" applyBorder="1" applyProtection="1">
      <protection locked="0"/>
    </xf>
    <xf numFmtId="1" fontId="7" fillId="6" borderId="168" xfId="0" applyNumberFormat="1" applyFont="1" applyFill="1" applyBorder="1" applyAlignment="1" applyProtection="1">
      <alignment horizontal="right"/>
      <protection locked="0"/>
    </xf>
    <xf numFmtId="1" fontId="7" fillId="6" borderId="169" xfId="0" applyNumberFormat="1" applyFont="1" applyFill="1" applyBorder="1" applyAlignment="1" applyProtection="1">
      <alignment horizontal="right"/>
      <protection locked="0"/>
    </xf>
    <xf numFmtId="1" fontId="7" fillId="6" borderId="170" xfId="0" applyNumberFormat="1" applyFont="1" applyFill="1" applyBorder="1" applyAlignment="1" applyProtection="1">
      <alignment horizontal="right"/>
      <protection locked="0"/>
    </xf>
    <xf numFmtId="1" fontId="7" fillId="0" borderId="161" xfId="0" applyNumberFormat="1" applyFont="1" applyBorder="1"/>
    <xf numFmtId="1" fontId="7" fillId="6" borderId="80" xfId="0" applyNumberFormat="1" applyFont="1" applyFill="1" applyBorder="1" applyAlignment="1" applyProtection="1">
      <alignment horizontal="right"/>
      <protection locked="0"/>
    </xf>
    <xf numFmtId="1" fontId="7" fillId="5" borderId="169" xfId="0" applyNumberFormat="1" applyFont="1" applyFill="1" applyBorder="1" applyAlignment="1">
      <alignment horizontal="right"/>
    </xf>
    <xf numFmtId="1" fontId="7" fillId="5" borderId="168" xfId="0" applyNumberFormat="1" applyFont="1" applyFill="1" applyBorder="1" applyAlignment="1">
      <alignment horizontal="right"/>
    </xf>
    <xf numFmtId="1" fontId="7" fillId="9" borderId="0" xfId="0" applyNumberFormat="1" applyFont="1" applyFill="1" applyProtection="1">
      <protection locked="0"/>
    </xf>
    <xf numFmtId="1" fontId="7" fillId="9" borderId="10" xfId="0" applyNumberFormat="1" applyFont="1" applyFill="1" applyBorder="1" applyAlignment="1">
      <alignment horizontal="right"/>
    </xf>
    <xf numFmtId="1" fontId="7" fillId="9" borderId="14" xfId="0" applyNumberFormat="1" applyFont="1" applyFill="1" applyBorder="1" applyAlignment="1" applyProtection="1">
      <alignment horizontal="right"/>
      <protection locked="0"/>
    </xf>
    <xf numFmtId="1" fontId="7" fillId="9" borderId="20" xfId="0" applyNumberFormat="1" applyFont="1" applyFill="1" applyBorder="1" applyAlignment="1" applyProtection="1">
      <alignment horizontal="right"/>
      <protection locked="0"/>
    </xf>
    <xf numFmtId="1" fontId="7" fillId="9" borderId="178" xfId="0" applyNumberFormat="1" applyFont="1" applyFill="1" applyBorder="1" applyAlignment="1" applyProtection="1">
      <alignment horizontal="right"/>
      <protection locked="0"/>
    </xf>
    <xf numFmtId="1" fontId="7" fillId="9" borderId="169" xfId="0" applyNumberFormat="1" applyFont="1" applyFill="1" applyBorder="1" applyAlignment="1" applyProtection="1">
      <alignment horizontal="right"/>
      <protection locked="0"/>
    </xf>
    <xf numFmtId="1" fontId="8" fillId="6" borderId="152" xfId="0" applyNumberFormat="1" applyFont="1" applyFill="1" applyBorder="1" applyProtection="1">
      <protection locked="0"/>
    </xf>
    <xf numFmtId="1" fontId="8" fillId="0" borderId="152" xfId="0" applyNumberFormat="1" applyFont="1" applyBorder="1" applyProtection="1">
      <protection locked="0"/>
    </xf>
    <xf numFmtId="1" fontId="14" fillId="4" borderId="0" xfId="0" applyNumberFormat="1" applyFont="1" applyFill="1" applyAlignment="1">
      <alignment vertical="center" wrapText="1"/>
    </xf>
    <xf numFmtId="1" fontId="16" fillId="5" borderId="92" xfId="0" applyNumberFormat="1" applyFont="1" applyFill="1" applyBorder="1"/>
    <xf numFmtId="1" fontId="8" fillId="0" borderId="18" xfId="0" applyNumberFormat="1" applyFont="1" applyBorder="1" applyAlignment="1">
      <alignment vertical="center" wrapText="1"/>
    </xf>
    <xf numFmtId="1" fontId="8" fillId="0" borderId="8" xfId="0" applyNumberFormat="1" applyFont="1" applyBorder="1" applyAlignment="1">
      <alignment vertical="center" wrapText="1"/>
    </xf>
    <xf numFmtId="1" fontId="8" fillId="0" borderId="9" xfId="0" applyNumberFormat="1" applyFont="1" applyBorder="1" applyAlignment="1">
      <alignment vertical="center" wrapText="1"/>
    </xf>
    <xf numFmtId="1" fontId="8" fillId="0" borderId="155" xfId="0" applyNumberFormat="1" applyFont="1" applyBorder="1" applyAlignment="1">
      <alignment vertical="center" wrapText="1"/>
    </xf>
    <xf numFmtId="1" fontId="8" fillId="4" borderId="153" xfId="0" applyNumberFormat="1" applyFont="1" applyFill="1" applyBorder="1" applyAlignment="1">
      <alignment vertical="center" wrapText="1"/>
    </xf>
    <xf numFmtId="1" fontId="8" fillId="4" borderId="155" xfId="0" applyNumberFormat="1" applyFont="1" applyFill="1" applyBorder="1" applyAlignment="1">
      <alignment vertical="center" wrapText="1"/>
    </xf>
    <xf numFmtId="1" fontId="8" fillId="4" borderId="176" xfId="0" applyNumberFormat="1" applyFont="1" applyFill="1" applyBorder="1" applyAlignment="1">
      <alignment vertical="center" wrapText="1"/>
    </xf>
    <xf numFmtId="1" fontId="8" fillId="0" borderId="4" xfId="0" applyNumberFormat="1" applyFont="1" applyBorder="1"/>
    <xf numFmtId="1" fontId="8" fillId="5" borderId="0" xfId="0" applyNumberFormat="1" applyFont="1" applyFill="1" applyAlignment="1">
      <alignment vertical="center" wrapText="1"/>
    </xf>
    <xf numFmtId="1" fontId="8" fillId="4" borderId="162" xfId="0" applyNumberFormat="1" applyFont="1" applyFill="1" applyBorder="1" applyAlignment="1">
      <alignment vertical="center" wrapText="1"/>
    </xf>
    <xf numFmtId="1" fontId="8" fillId="4" borderId="163" xfId="0" applyNumberFormat="1" applyFont="1" applyFill="1" applyBorder="1" applyAlignment="1">
      <alignment vertical="center" wrapText="1"/>
    </xf>
    <xf numFmtId="1" fontId="8" fillId="4" borderId="14" xfId="0" applyNumberFormat="1" applyFont="1" applyFill="1" applyBorder="1" applyAlignment="1">
      <alignment vertical="center" wrapText="1"/>
    </xf>
    <xf numFmtId="1" fontId="8" fillId="4" borderId="15" xfId="0" applyNumberFormat="1" applyFont="1" applyFill="1" applyBorder="1" applyAlignment="1">
      <alignment vertical="center" wrapText="1"/>
    </xf>
    <xf numFmtId="1" fontId="8" fillId="6" borderId="14" xfId="0" applyNumberFormat="1" applyFont="1" applyFill="1" applyBorder="1" applyAlignment="1" applyProtection="1">
      <alignment wrapText="1"/>
      <protection locked="0"/>
    </xf>
    <xf numFmtId="1" fontId="8" fillId="6" borderId="5" xfId="0" applyNumberFormat="1" applyFont="1" applyFill="1" applyBorder="1" applyAlignment="1" applyProtection="1">
      <alignment wrapText="1"/>
      <protection locked="0"/>
    </xf>
    <xf numFmtId="1" fontId="8" fillId="6" borderId="7" xfId="0" applyNumberFormat="1" applyFont="1" applyFill="1" applyBorder="1" applyAlignment="1" applyProtection="1">
      <alignment wrapText="1"/>
      <protection locked="0"/>
    </xf>
    <xf numFmtId="1" fontId="8" fillId="6" borderId="157" xfId="0" applyNumberFormat="1" applyFont="1" applyFill="1" applyBorder="1" applyAlignment="1" applyProtection="1">
      <alignment horizontal="right" wrapText="1"/>
      <protection locked="0"/>
    </xf>
    <xf numFmtId="1" fontId="8" fillId="9" borderId="154" xfId="0" applyNumberFormat="1" applyFont="1" applyFill="1" applyBorder="1" applyAlignment="1">
      <alignment horizontal="left"/>
    </xf>
    <xf numFmtId="1" fontId="8" fillId="6" borderId="10" xfId="0" applyNumberFormat="1" applyFont="1" applyFill="1" applyBorder="1" applyAlignment="1" applyProtection="1">
      <alignment horizontal="right" wrapText="1"/>
      <protection locked="0"/>
    </xf>
    <xf numFmtId="1" fontId="8" fillId="6" borderId="17" xfId="0" applyNumberFormat="1" applyFont="1" applyFill="1" applyBorder="1" applyAlignment="1" applyProtection="1">
      <alignment horizontal="right" wrapText="1"/>
      <protection locked="0"/>
    </xf>
    <xf numFmtId="1" fontId="8" fillId="6" borderId="154" xfId="0" applyNumberFormat="1" applyFont="1" applyFill="1" applyBorder="1" applyAlignment="1" applyProtection="1">
      <alignment horizontal="right" wrapText="1"/>
      <protection locked="0"/>
    </xf>
    <xf numFmtId="1" fontId="8" fillId="0" borderId="154" xfId="0" applyNumberFormat="1" applyFont="1" applyBorder="1" applyAlignment="1">
      <alignment horizontal="left"/>
    </xf>
    <xf numFmtId="1" fontId="8" fillId="6" borderId="11" xfId="0" applyNumberFormat="1" applyFont="1" applyFill="1" applyBorder="1" applyAlignment="1" applyProtection="1">
      <alignment horizontal="right" wrapText="1"/>
      <protection locked="0"/>
    </xf>
    <xf numFmtId="1" fontId="8" fillId="6" borderId="164" xfId="0" applyNumberFormat="1" applyFont="1" applyFill="1" applyBorder="1" applyAlignment="1" applyProtection="1">
      <alignment horizontal="right" wrapText="1"/>
      <protection locked="0"/>
    </xf>
    <xf numFmtId="1" fontId="8" fillId="6" borderId="151" xfId="0" applyNumberFormat="1" applyFont="1" applyFill="1" applyBorder="1" applyAlignment="1" applyProtection="1">
      <alignment horizontal="right" wrapText="1"/>
      <protection locked="0"/>
    </xf>
    <xf numFmtId="1" fontId="8" fillId="6" borderId="149" xfId="0" applyNumberFormat="1" applyFont="1" applyFill="1" applyBorder="1" applyAlignment="1" applyProtection="1">
      <alignment horizontal="right" wrapText="1"/>
      <protection locked="0"/>
    </xf>
    <xf numFmtId="1" fontId="8" fillId="6" borderId="166" xfId="0" applyNumberFormat="1" applyFont="1" applyFill="1" applyBorder="1" applyAlignment="1" applyProtection="1">
      <alignment horizontal="right" wrapText="1"/>
      <protection locked="0"/>
    </xf>
    <xf numFmtId="1" fontId="8" fillId="6" borderId="167" xfId="0" applyNumberFormat="1" applyFont="1" applyFill="1" applyBorder="1" applyAlignment="1" applyProtection="1">
      <alignment horizontal="right" wrapText="1"/>
      <protection locked="0"/>
    </xf>
    <xf numFmtId="1" fontId="8" fillId="6" borderId="24" xfId="0" applyNumberFormat="1" applyFont="1" applyFill="1" applyBorder="1" applyAlignment="1" applyProtection="1">
      <alignment horizontal="right" wrapText="1"/>
      <protection locked="0"/>
    </xf>
    <xf numFmtId="1" fontId="8" fillId="0" borderId="0" xfId="0" applyNumberFormat="1" applyFont="1" applyAlignment="1">
      <alignment horizontal="left" vertical="center"/>
    </xf>
    <xf numFmtId="1" fontId="8" fillId="9" borderId="18" xfId="0" applyNumberFormat="1" applyFont="1" applyFill="1" applyBorder="1" applyAlignment="1">
      <alignment horizontal="left"/>
    </xf>
    <xf numFmtId="1" fontId="8" fillId="9" borderId="153" xfId="0" applyNumberFormat="1" applyFont="1" applyFill="1" applyBorder="1" applyAlignment="1">
      <alignment horizontal="left"/>
    </xf>
    <xf numFmtId="1" fontId="8" fillId="5" borderId="153" xfId="0" applyNumberFormat="1" applyFont="1" applyFill="1" applyBorder="1"/>
    <xf numFmtId="1" fontId="8" fillId="5" borderId="161" xfId="0" applyNumberFormat="1" applyFont="1" applyFill="1" applyBorder="1"/>
    <xf numFmtId="1" fontId="8" fillId="4" borderId="0" xfId="0" applyNumberFormat="1" applyFont="1" applyFill="1" applyAlignment="1">
      <alignment horizontal="left" wrapText="1"/>
    </xf>
    <xf numFmtId="1" fontId="8" fillId="9" borderId="153" xfId="0" applyNumberFormat="1" applyFont="1" applyFill="1" applyBorder="1" applyAlignment="1">
      <alignment horizontal="left" wrapText="1"/>
    </xf>
    <xf numFmtId="1" fontId="8" fillId="9" borderId="153" xfId="0" applyNumberFormat="1" applyFont="1" applyFill="1" applyBorder="1" applyAlignment="1">
      <alignment horizontal="left" vertical="center" wrapText="1"/>
    </xf>
    <xf numFmtId="1" fontId="8" fillId="0" borderId="153" xfId="0" applyNumberFormat="1" applyFont="1" applyBorder="1" applyAlignment="1">
      <alignment horizontal="left" wrapText="1"/>
    </xf>
    <xf numFmtId="1" fontId="8" fillId="0" borderId="7" xfId="0" applyNumberFormat="1" applyFont="1" applyBorder="1" applyAlignment="1">
      <alignment horizontal="left" wrapText="1"/>
    </xf>
    <xf numFmtId="1" fontId="84" fillId="4" borderId="0" xfId="0" applyNumberFormat="1" applyFont="1" applyFill="1"/>
    <xf numFmtId="1" fontId="8" fillId="4" borderId="153" xfId="0" applyNumberFormat="1" applyFont="1" applyFill="1" applyBorder="1" applyAlignment="1">
      <alignment horizontal="left"/>
    </xf>
    <xf numFmtId="1" fontId="8" fillId="9" borderId="161" xfId="0" applyNumberFormat="1" applyFont="1" applyFill="1" applyBorder="1" applyAlignment="1">
      <alignment wrapText="1"/>
    </xf>
    <xf numFmtId="1" fontId="24" fillId="0" borderId="0" xfId="0" applyNumberFormat="1" applyFont="1" applyProtection="1">
      <protection locked="0"/>
    </xf>
    <xf numFmtId="1" fontId="17" fillId="0" borderId="110" xfId="0" applyNumberFormat="1" applyFont="1" applyBorder="1"/>
    <xf numFmtId="1" fontId="8" fillId="9" borderId="155" xfId="0" applyNumberFormat="1" applyFont="1" applyFill="1" applyBorder="1" applyProtection="1">
      <protection locked="0"/>
    </xf>
    <xf numFmtId="1" fontId="8" fillId="9" borderId="153" xfId="0" applyNumberFormat="1" applyFont="1" applyFill="1" applyBorder="1" applyProtection="1">
      <protection locked="0"/>
    </xf>
    <xf numFmtId="1" fontId="8" fillId="9" borderId="154" xfId="0" applyNumberFormat="1" applyFont="1" applyFill="1" applyBorder="1" applyProtection="1">
      <protection locked="0"/>
    </xf>
    <xf numFmtId="1" fontId="8" fillId="9" borderId="200" xfId="0" applyNumberFormat="1" applyFont="1" applyFill="1" applyBorder="1" applyProtection="1">
      <protection locked="0"/>
    </xf>
    <xf numFmtId="1" fontId="8" fillId="9" borderId="162" xfId="0" applyNumberFormat="1" applyFont="1" applyFill="1" applyBorder="1" applyProtection="1">
      <protection locked="0"/>
    </xf>
    <xf numFmtId="1" fontId="8" fillId="9" borderId="161" xfId="0" applyNumberFormat="1" applyFont="1" applyFill="1" applyBorder="1" applyProtection="1">
      <protection locked="0"/>
    </xf>
    <xf numFmtId="1" fontId="8" fillId="9" borderId="149" xfId="0" applyNumberFormat="1" applyFont="1" applyFill="1" applyBorder="1" applyProtection="1">
      <protection locked="0"/>
    </xf>
    <xf numFmtId="1" fontId="8" fillId="9" borderId="197" xfId="0" applyNumberFormat="1" applyFont="1" applyFill="1" applyBorder="1" applyProtection="1">
      <protection locked="0"/>
    </xf>
    <xf numFmtId="1" fontId="8" fillId="9" borderId="178" xfId="0" applyNumberFormat="1" applyFont="1" applyFill="1" applyBorder="1" applyProtection="1">
      <protection locked="0"/>
    </xf>
    <xf numFmtId="1" fontId="8" fillId="9" borderId="14" xfId="0" applyNumberFormat="1" applyFont="1" applyFill="1" applyBorder="1" applyProtection="1">
      <protection locked="0"/>
    </xf>
    <xf numFmtId="1" fontId="8" fillId="9" borderId="4" xfId="0" applyNumberFormat="1" applyFont="1" applyFill="1" applyBorder="1" applyProtection="1">
      <protection locked="0"/>
    </xf>
    <xf numFmtId="1" fontId="27" fillId="0" borderId="0" xfId="0" applyNumberFormat="1" applyFont="1"/>
    <xf numFmtId="1" fontId="8" fillId="4" borderId="153" xfId="0" applyNumberFormat="1" applyFont="1" applyFill="1" applyBorder="1" applyAlignment="1">
      <alignment horizontal="right" wrapText="1"/>
    </xf>
    <xf numFmtId="1" fontId="8" fillId="4" borderId="155" xfId="0" applyNumberFormat="1" applyFont="1" applyFill="1" applyBorder="1" applyAlignment="1">
      <alignment horizontal="right" wrapText="1"/>
    </xf>
    <xf numFmtId="1" fontId="8" fillId="0" borderId="0" xfId="0" applyNumberFormat="1" applyFont="1" applyAlignment="1">
      <alignment vertical="center" wrapText="1"/>
    </xf>
    <xf numFmtId="1" fontId="8" fillId="4" borderId="14" xfId="0" applyNumberFormat="1" applyFont="1" applyFill="1" applyBorder="1" applyAlignment="1">
      <alignment horizontal="right" wrapText="1"/>
    </xf>
    <xf numFmtId="1" fontId="8" fillId="6" borderId="141" xfId="0" applyNumberFormat="1" applyFont="1" applyFill="1" applyBorder="1" applyProtection="1">
      <protection locked="0"/>
    </xf>
    <xf numFmtId="1" fontId="8" fillId="9" borderId="161" xfId="0" applyNumberFormat="1" applyFont="1" applyFill="1" applyBorder="1" applyAlignment="1">
      <alignment horizontal="left" vertical="center"/>
    </xf>
    <xf numFmtId="1" fontId="80" fillId="9" borderId="18" xfId="0" applyNumberFormat="1" applyFont="1" applyFill="1" applyBorder="1" applyAlignment="1">
      <alignment horizontal="left" vertical="center"/>
    </xf>
    <xf numFmtId="1" fontId="8" fillId="0" borderId="149" xfId="0" applyNumberFormat="1" applyFont="1" applyBorder="1"/>
    <xf numFmtId="1" fontId="8" fillId="9" borderId="18" xfId="0" applyNumberFormat="1" applyFont="1" applyFill="1" applyBorder="1"/>
    <xf numFmtId="1" fontId="8" fillId="0" borderId="18" xfId="0" applyNumberFormat="1" applyFont="1" applyBorder="1" applyProtection="1">
      <protection locked="0"/>
    </xf>
    <xf numFmtId="1" fontId="8" fillId="9" borderId="153" xfId="0" applyNumberFormat="1" applyFont="1" applyFill="1" applyBorder="1"/>
    <xf numFmtId="1" fontId="8" fillId="0" borderId="153" xfId="0" applyNumberFormat="1" applyFont="1" applyBorder="1" applyProtection="1">
      <protection locked="0"/>
    </xf>
    <xf numFmtId="1" fontId="8" fillId="9" borderId="161" xfId="0" applyNumberFormat="1" applyFont="1" applyFill="1" applyBorder="1"/>
    <xf numFmtId="1" fontId="8" fillId="0" borderId="161" xfId="0" applyNumberFormat="1" applyFont="1" applyBorder="1" applyProtection="1">
      <protection locked="0"/>
    </xf>
    <xf numFmtId="1" fontId="8" fillId="9" borderId="153" xfId="0" applyNumberFormat="1" applyFont="1" applyFill="1" applyBorder="1" applyAlignment="1">
      <alignment wrapText="1"/>
    </xf>
    <xf numFmtId="1" fontId="8" fillId="0" borderId="3" xfId="0" applyNumberFormat="1" applyFont="1" applyBorder="1" applyAlignment="1">
      <alignment horizontal="right" vertical="center" wrapText="1"/>
    </xf>
    <xf numFmtId="1" fontId="8" fillId="9" borderId="178" xfId="0" applyNumberFormat="1" applyFont="1" applyFill="1" applyBorder="1"/>
    <xf numFmtId="1" fontId="8" fillId="9" borderId="178" xfId="0" applyNumberFormat="1" applyFont="1" applyFill="1" applyBorder="1" applyAlignment="1">
      <alignment wrapText="1"/>
    </xf>
    <xf numFmtId="1" fontId="8" fillId="9" borderId="149" xfId="0" applyNumberFormat="1" applyFont="1" applyFill="1" applyBorder="1" applyAlignment="1">
      <alignment horizontal="left" vertical="center"/>
    </xf>
    <xf numFmtId="1" fontId="8" fillId="0" borderId="153" xfId="0" applyNumberFormat="1" applyFont="1" applyBorder="1" applyAlignment="1">
      <alignment horizontal="right" vertical="center" wrapText="1"/>
    </xf>
    <xf numFmtId="0" fontId="8" fillId="0" borderId="0" xfId="0" applyFont="1" applyAlignment="1">
      <alignment wrapText="1"/>
    </xf>
    <xf numFmtId="0" fontId="15" fillId="0" borderId="0" xfId="0" applyFont="1" applyAlignment="1">
      <alignment vertical="center"/>
    </xf>
    <xf numFmtId="0" fontId="0" fillId="0" borderId="205" xfId="0" applyBorder="1"/>
    <xf numFmtId="0" fontId="8" fillId="0" borderId="205" xfId="0" applyFont="1" applyBorder="1" applyAlignment="1" applyProtection="1">
      <alignment wrapText="1"/>
      <protection locked="0"/>
    </xf>
    <xf numFmtId="1" fontId="53" fillId="0" borderId="0" xfId="0" applyNumberFormat="1" applyFont="1" applyAlignment="1">
      <alignment horizontal="center" vertical="center"/>
    </xf>
    <xf numFmtId="3" fontId="8" fillId="0" borderId="18" xfId="0" applyNumberFormat="1" applyFont="1" applyBorder="1" applyAlignment="1" applyProtection="1">
      <alignment horizontal="right" wrapText="1"/>
      <protection locked="0"/>
    </xf>
    <xf numFmtId="3" fontId="8" fillId="0" borderId="10" xfId="0" applyNumberFormat="1" applyFont="1" applyBorder="1" applyAlignment="1" applyProtection="1">
      <alignment horizontal="right"/>
      <protection locked="0"/>
    </xf>
    <xf numFmtId="0" fontId="6" fillId="0" borderId="0" xfId="0" applyFont="1" applyAlignment="1">
      <alignment wrapText="1"/>
    </xf>
    <xf numFmtId="0" fontId="5" fillId="0" borderId="0" xfId="0" applyFont="1" applyAlignment="1">
      <alignment wrapText="1"/>
    </xf>
    <xf numFmtId="3" fontId="8" fillId="0" borderId="154" xfId="0" applyNumberFormat="1" applyFont="1" applyBorder="1" applyAlignment="1" applyProtection="1">
      <alignment horizontal="right"/>
      <protection locked="0"/>
    </xf>
    <xf numFmtId="1" fontId="8" fillId="6" borderId="165" xfId="0" applyNumberFormat="1" applyFont="1" applyFill="1" applyBorder="1" applyProtection="1">
      <protection locked="0"/>
    </xf>
    <xf numFmtId="1" fontId="8" fillId="6" borderId="179" xfId="0" applyNumberFormat="1" applyFont="1" applyFill="1" applyBorder="1" applyProtection="1">
      <protection locked="0"/>
    </xf>
    <xf numFmtId="1" fontId="8" fillId="0" borderId="23" xfId="0" applyNumberFormat="1" applyFont="1" applyBorder="1" applyAlignment="1">
      <alignment horizontal="right" wrapText="1"/>
    </xf>
    <xf numFmtId="3" fontId="8" fillId="0" borderId="91" xfId="0" applyNumberFormat="1" applyFont="1" applyBorder="1" applyAlignment="1" applyProtection="1">
      <alignment horizontal="right"/>
      <protection locked="0"/>
    </xf>
    <xf numFmtId="3" fontId="8" fillId="0" borderId="178" xfId="0" applyNumberFormat="1" applyFont="1" applyBorder="1" applyAlignment="1" applyProtection="1">
      <alignment horizontal="right"/>
      <protection locked="0"/>
    </xf>
    <xf numFmtId="0" fontId="8" fillId="0" borderId="153" xfId="0" applyFont="1" applyBorder="1" applyAlignment="1">
      <alignment horizontal="left" vertical="center" wrapText="1"/>
    </xf>
    <xf numFmtId="0" fontId="8" fillId="0" borderId="0" xfId="0" applyFont="1" applyAlignment="1" applyProtection="1">
      <alignment wrapText="1"/>
      <protection locked="0"/>
    </xf>
    <xf numFmtId="0" fontId="28" fillId="0" borderId="0" xfId="0" applyFont="1" applyProtection="1">
      <protection locked="0"/>
    </xf>
    <xf numFmtId="3" fontId="8" fillId="0" borderId="10" xfId="0" applyNumberFormat="1" applyFont="1" applyBorder="1" applyAlignment="1" applyProtection="1">
      <alignment vertical="center" wrapText="1"/>
      <protection locked="0"/>
    </xf>
    <xf numFmtId="3" fontId="8" fillId="0" borderId="18" xfId="0" applyNumberFormat="1" applyFont="1" applyBorder="1" applyAlignment="1" applyProtection="1">
      <alignment vertical="center" wrapText="1"/>
      <protection locked="0"/>
    </xf>
    <xf numFmtId="3" fontId="8" fillId="0" borderId="10" xfId="0" applyNumberFormat="1" applyFont="1" applyBorder="1" applyProtection="1">
      <protection locked="0"/>
    </xf>
    <xf numFmtId="3" fontId="28" fillId="0" borderId="0" xfId="0" applyNumberFormat="1" applyFont="1" applyProtection="1">
      <protection locked="0"/>
    </xf>
    <xf numFmtId="3" fontId="8" fillId="0" borderId="154" xfId="0" applyNumberFormat="1" applyFont="1" applyBorder="1" applyAlignment="1" applyProtection="1">
      <alignment horizontal="right" wrapText="1"/>
      <protection locked="0"/>
    </xf>
    <xf numFmtId="3" fontId="8" fillId="0" borderId="149" xfId="0" applyNumberFormat="1" applyFont="1" applyBorder="1" applyAlignment="1" applyProtection="1">
      <alignment horizontal="right" wrapText="1"/>
      <protection locked="0"/>
    </xf>
    <xf numFmtId="1" fontId="19" fillId="11" borderId="0" xfId="0" applyNumberFormat="1" applyFont="1" applyFill="1" applyProtection="1">
      <protection locked="0"/>
    </xf>
    <xf numFmtId="1" fontId="19" fillId="19" borderId="0" xfId="0" applyNumberFormat="1" applyFont="1" applyFill="1"/>
    <xf numFmtId="1" fontId="19" fillId="19" borderId="0" xfId="0" applyNumberFormat="1" applyFont="1" applyFill="1" applyProtection="1">
      <protection locked="0"/>
    </xf>
    <xf numFmtId="0" fontId="19" fillId="5" borderId="0" xfId="0" applyFont="1" applyFill="1" applyAlignment="1">
      <alignment vertical="top" wrapText="1"/>
    </xf>
    <xf numFmtId="1" fontId="8" fillId="7" borderId="27" xfId="0" applyNumberFormat="1" applyFont="1" applyFill="1" applyBorder="1"/>
    <xf numFmtId="1" fontId="19" fillId="11" borderId="0" xfId="0" applyNumberFormat="1" applyFont="1" applyFill="1"/>
    <xf numFmtId="1" fontId="46" fillId="5" borderId="0" xfId="0" applyNumberFormat="1" applyFont="1" applyFill="1" applyAlignment="1">
      <alignment wrapText="1"/>
    </xf>
    <xf numFmtId="1" fontId="8" fillId="7" borderId="153" xfId="0" applyNumberFormat="1" applyFont="1" applyFill="1" applyBorder="1"/>
    <xf numFmtId="1" fontId="8" fillId="7" borderId="161" xfId="0" applyNumberFormat="1" applyFont="1" applyFill="1" applyBorder="1"/>
    <xf numFmtId="1" fontId="40" fillId="4" borderId="0" xfId="0" applyNumberFormat="1" applyFont="1" applyFill="1"/>
    <xf numFmtId="1" fontId="18" fillId="5" borderId="0" xfId="0" applyNumberFormat="1" applyFont="1" applyFill="1" applyProtection="1">
      <protection locked="0"/>
    </xf>
    <xf numFmtId="1" fontId="88" fillId="5" borderId="0" xfId="0" applyNumberFormat="1" applyFont="1" applyFill="1" applyAlignment="1">
      <alignment wrapText="1"/>
    </xf>
    <xf numFmtId="1" fontId="18" fillId="5" borderId="0" xfId="0" applyNumberFormat="1" applyFont="1" applyFill="1" applyAlignment="1">
      <alignment wrapText="1"/>
    </xf>
    <xf numFmtId="1" fontId="2" fillId="5" borderId="0" xfId="0" applyNumberFormat="1" applyFont="1" applyFill="1"/>
    <xf numFmtId="1" fontId="2" fillId="5" borderId="0" xfId="0" applyNumberFormat="1" applyFont="1" applyFill="1" applyProtection="1">
      <protection locked="0"/>
    </xf>
    <xf numFmtId="1" fontId="2" fillId="11" borderId="0" xfId="0" applyNumberFormat="1" applyFont="1" applyFill="1"/>
    <xf numFmtId="1" fontId="2" fillId="11" borderId="0" xfId="0" applyNumberFormat="1" applyFont="1" applyFill="1" applyProtection="1">
      <protection locked="0"/>
    </xf>
    <xf numFmtId="1" fontId="2" fillId="19" borderId="0" xfId="0" applyNumberFormat="1" applyFont="1" applyFill="1" applyProtection="1">
      <protection locked="0"/>
    </xf>
    <xf numFmtId="1" fontId="2" fillId="19" borderId="0" xfId="0" applyNumberFormat="1" applyFont="1" applyFill="1"/>
    <xf numFmtId="1" fontId="2" fillId="4" borderId="0" xfId="0" applyNumberFormat="1" applyFont="1" applyFill="1"/>
    <xf numFmtId="1" fontId="18" fillId="0" borderId="18" xfId="0" applyNumberFormat="1" applyFont="1" applyBorder="1" applyAlignment="1">
      <alignment horizontal="right" wrapText="1"/>
    </xf>
    <xf numFmtId="1" fontId="18" fillId="5" borderId="17" xfId="0" applyNumberFormat="1" applyFont="1" applyFill="1" applyBorder="1" applyProtection="1">
      <protection locked="0"/>
    </xf>
    <xf numFmtId="1" fontId="18" fillId="5" borderId="10" xfId="0" applyNumberFormat="1" applyFont="1" applyFill="1" applyBorder="1" applyProtection="1">
      <protection locked="0"/>
    </xf>
    <xf numFmtId="1" fontId="18" fillId="6" borderId="10" xfId="0" applyNumberFormat="1" applyFont="1" applyFill="1" applyBorder="1" applyProtection="1">
      <protection locked="0"/>
    </xf>
    <xf numFmtId="1" fontId="18" fillId="6" borderId="8" xfId="0" applyNumberFormat="1" applyFont="1" applyFill="1" applyBorder="1" applyProtection="1">
      <protection locked="0"/>
    </xf>
    <xf numFmtId="1" fontId="18" fillId="6" borderId="19" xfId="0" applyNumberFormat="1" applyFont="1" applyFill="1" applyBorder="1" applyProtection="1">
      <protection locked="0"/>
    </xf>
    <xf numFmtId="1" fontId="88" fillId="5" borderId="0" xfId="0" applyNumberFormat="1" applyFont="1" applyFill="1" applyAlignment="1" applyProtection="1">
      <alignment wrapText="1"/>
      <protection locked="0"/>
    </xf>
    <xf numFmtId="3" fontId="8" fillId="0" borderId="0" xfId="0" applyNumberFormat="1" applyFont="1"/>
    <xf numFmtId="0" fontId="28" fillId="0" borderId="0" xfId="0" applyFont="1" applyAlignment="1">
      <alignment vertical="center"/>
    </xf>
    <xf numFmtId="0" fontId="8" fillId="0" borderId="0" xfId="0" applyFont="1" applyProtection="1">
      <protection locked="0"/>
    </xf>
    <xf numFmtId="0" fontId="79" fillId="0" borderId="0" xfId="0" applyFont="1" applyProtection="1">
      <protection locked="0"/>
    </xf>
    <xf numFmtId="0" fontId="14" fillId="0" borderId="0" xfId="0" applyFont="1" applyAlignment="1">
      <alignment wrapText="1"/>
    </xf>
    <xf numFmtId="0" fontId="79" fillId="0" borderId="0" xfId="0" applyFont="1" applyAlignment="1">
      <alignment vertical="center"/>
    </xf>
    <xf numFmtId="0" fontId="14" fillId="0" borderId="110" xfId="0" applyFont="1" applyBorder="1" applyAlignment="1">
      <alignment wrapText="1"/>
    </xf>
    <xf numFmtId="0" fontId="8" fillId="0" borderId="179" xfId="0" applyFont="1" applyBorder="1" applyAlignment="1">
      <alignment vertical="center" wrapText="1"/>
    </xf>
    <xf numFmtId="0" fontId="8" fillId="0" borderId="90" xfId="0" applyFont="1" applyBorder="1" applyAlignment="1">
      <alignment vertical="center" wrapText="1"/>
    </xf>
    <xf numFmtId="0" fontId="8" fillId="0" borderId="0" xfId="0" applyFont="1" applyAlignment="1">
      <alignment horizontal="left" vertical="center" wrapText="1"/>
    </xf>
    <xf numFmtId="0" fontId="28" fillId="0" borderId="0" xfId="0" applyFont="1" applyAlignment="1">
      <alignment wrapText="1"/>
    </xf>
    <xf numFmtId="0" fontId="6" fillId="0" borderId="0" xfId="0" applyFont="1" applyAlignment="1">
      <alignment horizontal="left" wrapText="1"/>
    </xf>
    <xf numFmtId="0" fontId="7" fillId="0" borderId="0" xfId="0" applyFont="1" applyAlignment="1">
      <alignment wrapText="1"/>
    </xf>
    <xf numFmtId="1" fontId="8" fillId="0" borderId="155" xfId="0" applyNumberFormat="1" applyFont="1" applyBorder="1" applyAlignment="1">
      <alignment horizontal="right"/>
    </xf>
    <xf numFmtId="1" fontId="8" fillId="0" borderId="154" xfId="0" applyNumberFormat="1" applyFont="1" applyBorder="1" applyAlignment="1">
      <alignment horizontal="right"/>
    </xf>
    <xf numFmtId="1" fontId="8" fillId="8" borderId="155" xfId="0" applyNumberFormat="1" applyFont="1" applyFill="1" applyBorder="1"/>
    <xf numFmtId="1" fontId="8" fillId="5" borderId="178" xfId="0" applyNumberFormat="1" applyFont="1" applyFill="1" applyBorder="1" applyAlignment="1">
      <alignment horizontal="right"/>
    </xf>
    <xf numFmtId="1" fontId="8" fillId="5" borderId="93" xfId="0" applyNumberFormat="1" applyFont="1" applyFill="1" applyBorder="1" applyAlignment="1">
      <alignment horizontal="right"/>
    </xf>
    <xf numFmtId="1" fontId="8" fillId="5" borderId="0" xfId="0" applyNumberFormat="1" applyFont="1" applyFill="1" applyAlignment="1">
      <alignment horizontal="right"/>
    </xf>
    <xf numFmtId="1" fontId="8" fillId="8" borderId="93" xfId="0" applyNumberFormat="1" applyFont="1" applyFill="1" applyBorder="1"/>
    <xf numFmtId="3" fontId="8" fillId="0" borderId="178" xfId="0" applyNumberFormat="1" applyFont="1" applyBorder="1" applyAlignment="1" applyProtection="1">
      <alignment horizontal="right" wrapText="1"/>
      <protection locked="0"/>
    </xf>
    <xf numFmtId="0" fontId="0" fillId="0" borderId="93" xfId="0" applyBorder="1" applyProtection="1">
      <protection locked="0"/>
    </xf>
    <xf numFmtId="0" fontId="0" fillId="0" borderId="0" xfId="0" applyProtection="1">
      <protection locked="0"/>
    </xf>
    <xf numFmtId="3" fontId="8" fillId="0" borderId="23" xfId="0" applyNumberFormat="1" applyFont="1" applyBorder="1" applyProtection="1">
      <protection locked="0"/>
    </xf>
    <xf numFmtId="0" fontId="8" fillId="5" borderId="18" xfId="0" applyFont="1" applyFill="1" applyBorder="1" applyAlignment="1">
      <alignment horizontal="left" vertical="center" wrapText="1"/>
    </xf>
    <xf numFmtId="3" fontId="8" fillId="0" borderId="161" xfId="0" applyNumberFormat="1" applyFont="1" applyBorder="1" applyProtection="1">
      <protection locked="0"/>
    </xf>
    <xf numFmtId="0" fontId="8" fillId="5" borderId="113" xfId="0" applyFont="1" applyFill="1" applyBorder="1" applyAlignment="1">
      <alignment horizontal="left" vertical="center" wrapText="1"/>
    </xf>
    <xf numFmtId="3" fontId="8" fillId="0" borderId="113" xfId="0" applyNumberFormat="1" applyFont="1" applyBorder="1" applyProtection="1">
      <protection locked="0"/>
    </xf>
    <xf numFmtId="3" fontId="8" fillId="0" borderId="115" xfId="0" applyNumberFormat="1" applyFont="1" applyBorder="1" applyProtection="1">
      <protection locked="0"/>
    </xf>
    <xf numFmtId="0" fontId="0" fillId="5" borderId="0" xfId="0" applyFill="1"/>
    <xf numFmtId="3" fontId="8" fillId="0" borderId="0" xfId="0" applyNumberFormat="1" applyFont="1" applyAlignment="1">
      <alignment wrapText="1"/>
    </xf>
    <xf numFmtId="3" fontId="8" fillId="5" borderId="0" xfId="0" applyNumberFormat="1" applyFont="1" applyFill="1" applyAlignment="1">
      <alignment horizontal="center" vertical="center" wrapText="1"/>
    </xf>
    <xf numFmtId="3" fontId="8" fillId="0" borderId="0" xfId="0" applyNumberFormat="1" applyFont="1" applyAlignment="1" applyProtection="1">
      <alignment wrapText="1"/>
      <protection locked="0"/>
    </xf>
    <xf numFmtId="3" fontId="8" fillId="0" borderId="0" xfId="0" applyNumberFormat="1" applyFont="1" applyAlignment="1">
      <alignment horizontal="center" vertical="center" wrapText="1"/>
    </xf>
    <xf numFmtId="0" fontId="28" fillId="0" borderId="0" xfId="0" applyFont="1"/>
    <xf numFmtId="3" fontId="8" fillId="0" borderId="93" xfId="0" applyNumberFormat="1" applyFont="1" applyBorder="1" applyProtection="1">
      <protection locked="0"/>
    </xf>
    <xf numFmtId="1" fontId="8" fillId="6" borderId="170" xfId="0" applyNumberFormat="1" applyFont="1" applyFill="1" applyBorder="1" applyProtection="1">
      <protection locked="0"/>
    </xf>
    <xf numFmtId="3" fontId="8" fillId="0" borderId="179" xfId="0" applyNumberFormat="1" applyFont="1" applyBorder="1" applyAlignment="1" applyProtection="1">
      <alignment wrapText="1"/>
      <protection locked="0"/>
    </xf>
    <xf numFmtId="3" fontId="8" fillId="0" borderId="178" xfId="0" applyNumberFormat="1" applyFont="1" applyBorder="1" applyProtection="1">
      <protection locked="0"/>
    </xf>
    <xf numFmtId="1" fontId="8" fillId="6" borderId="173" xfId="0" applyNumberFormat="1" applyFont="1" applyFill="1" applyBorder="1" applyProtection="1">
      <protection locked="0"/>
    </xf>
    <xf numFmtId="0" fontId="6" fillId="0" borderId="0" xfId="0" applyFont="1" applyAlignment="1">
      <alignment vertical="center"/>
    </xf>
    <xf numFmtId="1" fontId="8" fillId="0" borderId="155" xfId="0" applyNumberFormat="1" applyFont="1" applyBorder="1" applyAlignment="1">
      <alignment horizontal="right" wrapText="1"/>
    </xf>
    <xf numFmtId="1" fontId="8" fillId="0" borderId="176" xfId="0" applyNumberFormat="1" applyFont="1" applyBorder="1" applyAlignment="1">
      <alignment horizontal="right" wrapText="1"/>
    </xf>
    <xf numFmtId="1" fontId="8" fillId="0" borderId="178" xfId="0" applyNumberFormat="1" applyFont="1" applyBorder="1" applyAlignment="1">
      <alignment horizontal="right" wrapText="1"/>
    </xf>
    <xf numFmtId="1" fontId="8" fillId="0" borderId="162" xfId="0" applyNumberFormat="1" applyFont="1" applyBorder="1" applyAlignment="1">
      <alignment horizontal="right" wrapText="1"/>
    </xf>
    <xf numFmtId="1" fontId="8" fillId="0" borderId="163" xfId="0" applyNumberFormat="1" applyFont="1" applyBorder="1" applyAlignment="1">
      <alignment horizontal="right" wrapText="1"/>
    </xf>
    <xf numFmtId="1" fontId="8" fillId="5" borderId="0" xfId="3" quotePrefix="1" applyNumberFormat="1" applyFont="1" applyFill="1" applyAlignment="1">
      <alignment horizontal="center" vertical="center" wrapText="1"/>
    </xf>
    <xf numFmtId="1" fontId="8" fillId="0" borderId="80" xfId="3" applyNumberFormat="1" applyFont="1" applyBorder="1"/>
    <xf numFmtId="1" fontId="8" fillId="0" borderId="8" xfId="3" applyNumberFormat="1" applyFont="1" applyBorder="1"/>
    <xf numFmtId="1" fontId="8" fillId="0" borderId="9" xfId="3" applyNumberFormat="1" applyFont="1" applyBorder="1"/>
    <xf numFmtId="1" fontId="8" fillId="0" borderId="10" xfId="3" applyNumberFormat="1" applyFont="1" applyBorder="1"/>
    <xf numFmtId="0" fontId="19" fillId="5" borderId="0" xfId="0" applyFont="1" applyFill="1" applyAlignment="1" applyProtection="1">
      <alignment vertical="top"/>
      <protection locked="0"/>
    </xf>
    <xf numFmtId="1" fontId="14" fillId="5" borderId="12" xfId="3" applyNumberFormat="1" applyFont="1" applyFill="1" applyBorder="1" applyProtection="1">
      <protection locked="0"/>
    </xf>
    <xf numFmtId="1" fontId="40" fillId="33" borderId="38" xfId="5" applyNumberFormat="1" applyFont="1" applyFill="1" applyBorder="1" applyAlignment="1">
      <alignment wrapText="1"/>
    </xf>
    <xf numFmtId="1" fontId="90" fillId="33" borderId="0" xfId="5" applyNumberFormat="1" applyFont="1" applyFill="1" applyAlignment="1">
      <alignment wrapText="1"/>
    </xf>
    <xf numFmtId="0" fontId="57" fillId="0" borderId="0" xfId="5" applyFont="1"/>
    <xf numFmtId="1" fontId="19" fillId="23" borderId="0" xfId="0" applyNumberFormat="1" applyFont="1" applyFill="1" applyProtection="1">
      <protection locked="0"/>
    </xf>
    <xf numFmtId="1" fontId="19" fillId="23" borderId="0" xfId="0" applyNumberFormat="1" applyFont="1" applyFill="1"/>
    <xf numFmtId="0" fontId="28" fillId="4" borderId="0" xfId="0" applyFont="1" applyFill="1"/>
    <xf numFmtId="0" fontId="14" fillId="4" borderId="0" xfId="0" applyFont="1" applyFill="1"/>
    <xf numFmtId="1" fontId="8" fillId="4" borderId="17" xfId="0" applyNumberFormat="1" applyFont="1" applyFill="1" applyBorder="1" applyAlignment="1">
      <alignment horizontal="center" vertical="center"/>
    </xf>
    <xf numFmtId="1" fontId="8" fillId="4" borderId="8" xfId="0" applyNumberFormat="1" applyFont="1" applyFill="1" applyBorder="1" applyAlignment="1">
      <alignment horizontal="center" vertical="center"/>
    </xf>
    <xf numFmtId="1" fontId="8" fillId="4" borderId="18" xfId="0" applyNumberFormat="1" applyFont="1" applyFill="1" applyBorder="1" applyAlignment="1">
      <alignment horizontal="center" vertical="center"/>
    </xf>
    <xf numFmtId="0" fontId="8" fillId="0" borderId="12" xfId="0" applyFont="1" applyBorder="1"/>
    <xf numFmtId="0" fontId="8" fillId="0" borderId="152" xfId="0" applyFont="1" applyBorder="1"/>
    <xf numFmtId="0" fontId="8" fillId="0" borderId="152" xfId="0" applyFont="1" applyBorder="1" applyAlignment="1">
      <alignment horizontal="left" vertical="center"/>
    </xf>
    <xf numFmtId="49" fontId="8" fillId="34" borderId="152" xfId="0" applyNumberFormat="1" applyFont="1" applyFill="1" applyBorder="1" applyAlignment="1">
      <alignment horizontal="center" vertical="center"/>
    </xf>
    <xf numFmtId="49" fontId="8" fillId="34" borderId="12" xfId="0" applyNumberFormat="1" applyFont="1" applyFill="1" applyBorder="1" applyAlignment="1">
      <alignment horizontal="center" vertical="center"/>
    </xf>
    <xf numFmtId="1" fontId="8" fillId="7" borderId="178" xfId="0" applyNumberFormat="1" applyFont="1" applyFill="1" applyBorder="1"/>
    <xf numFmtId="0" fontId="8" fillId="0" borderId="153" xfId="0" applyFont="1" applyBorder="1" applyAlignment="1">
      <alignment horizontal="left"/>
    </xf>
    <xf numFmtId="0" fontId="8" fillId="0" borderId="152" xfId="0" applyFont="1" applyBorder="1" applyAlignment="1">
      <alignment horizontal="left"/>
    </xf>
    <xf numFmtId="1" fontId="8" fillId="7" borderId="176" xfId="0" applyNumberFormat="1" applyFont="1" applyFill="1" applyBorder="1"/>
    <xf numFmtId="1" fontId="8" fillId="7" borderId="179" xfId="0" applyNumberFormat="1" applyFont="1" applyFill="1" applyBorder="1"/>
    <xf numFmtId="49" fontId="8" fillId="34" borderId="179" xfId="0" applyNumberFormat="1" applyFont="1" applyFill="1" applyBorder="1" applyAlignment="1">
      <alignment horizontal="center" vertical="center"/>
    </xf>
    <xf numFmtId="49" fontId="8" fillId="34" borderId="165" xfId="0" applyNumberFormat="1" applyFont="1" applyFill="1" applyBorder="1" applyAlignment="1">
      <alignment horizontal="center" vertical="center"/>
    </xf>
    <xf numFmtId="1" fontId="8" fillId="5" borderId="153" xfId="0" applyNumberFormat="1" applyFont="1" applyFill="1" applyBorder="1" applyAlignment="1">
      <alignment horizontal="left"/>
    </xf>
    <xf numFmtId="49" fontId="8" fillId="5" borderId="152" xfId="0" applyNumberFormat="1" applyFont="1" applyFill="1" applyBorder="1" applyAlignment="1">
      <alignment horizontal="center" vertical="center"/>
    </xf>
    <xf numFmtId="1" fontId="18" fillId="0" borderId="0" xfId="0" applyNumberFormat="1" applyFont="1" applyAlignment="1">
      <alignment vertical="top" wrapText="1"/>
    </xf>
    <xf numFmtId="0" fontId="8" fillId="0" borderId="161" xfId="0" applyFont="1" applyBorder="1" applyAlignment="1">
      <alignment vertical="center" wrapText="1"/>
    </xf>
    <xf numFmtId="1" fontId="8" fillId="6" borderId="200" xfId="0" applyNumberFormat="1" applyFont="1" applyFill="1" applyBorder="1" applyAlignment="1" applyProtection="1">
      <alignment wrapText="1"/>
      <protection locked="0"/>
    </xf>
    <xf numFmtId="0" fontId="8" fillId="5" borderId="153" xfId="0" applyFont="1" applyFill="1" applyBorder="1"/>
    <xf numFmtId="3" fontId="8" fillId="0" borderId="153" xfId="0" applyNumberFormat="1" applyFont="1" applyBorder="1" applyAlignment="1" applyProtection="1">
      <alignment horizontal="center" vertical="center"/>
      <protection locked="0"/>
    </xf>
    <xf numFmtId="3" fontId="8" fillId="0" borderId="153" xfId="0" applyNumberFormat="1" applyFont="1" applyBorder="1" applyAlignment="1" applyProtection="1">
      <alignment horizontal="right"/>
      <protection locked="0"/>
    </xf>
    <xf numFmtId="3" fontId="8" fillId="4" borderId="154" xfId="0" applyNumberFormat="1" applyFont="1" applyFill="1" applyBorder="1" applyAlignment="1" applyProtection="1">
      <alignment horizontal="right"/>
      <protection locked="0"/>
    </xf>
    <xf numFmtId="3" fontId="8" fillId="4" borderId="178" xfId="0" applyNumberFormat="1" applyFont="1" applyFill="1" applyBorder="1" applyAlignment="1" applyProtection="1">
      <alignment horizontal="right"/>
      <protection locked="0"/>
    </xf>
    <xf numFmtId="1" fontId="8" fillId="7" borderId="170" xfId="0" applyNumberFormat="1" applyFont="1" applyFill="1" applyBorder="1"/>
    <xf numFmtId="3" fontId="8" fillId="0" borderId="7" xfId="0" applyNumberFormat="1" applyFont="1" applyBorder="1" applyAlignment="1" applyProtection="1">
      <alignment horizontal="center" vertical="center"/>
      <protection locked="0"/>
    </xf>
    <xf numFmtId="3" fontId="8" fillId="0" borderId="7" xfId="0" applyNumberFormat="1" applyFont="1" applyBorder="1" applyAlignment="1" applyProtection="1">
      <alignment horizontal="right"/>
      <protection locked="0"/>
    </xf>
    <xf numFmtId="1" fontId="8" fillId="7" borderId="24" xfId="0" applyNumberFormat="1" applyFont="1" applyFill="1" applyBorder="1"/>
    <xf numFmtId="3" fontId="8" fillId="5" borderId="153" xfId="0" applyNumberFormat="1" applyFont="1" applyFill="1" applyBorder="1" applyAlignment="1" applyProtection="1">
      <alignment horizontal="center" vertical="center"/>
      <protection locked="0"/>
    </xf>
    <xf numFmtId="3" fontId="8" fillId="5" borderId="153" xfId="0" applyNumberFormat="1" applyFont="1" applyFill="1" applyBorder="1" applyAlignment="1" applyProtection="1">
      <alignment horizontal="right"/>
      <protection locked="0"/>
    </xf>
    <xf numFmtId="0" fontId="8" fillId="5" borderId="153" xfId="0" applyFont="1" applyFill="1" applyBorder="1" applyAlignment="1">
      <alignment horizontal="left"/>
    </xf>
    <xf numFmtId="3" fontId="8" fillId="0" borderId="161" xfId="0" applyNumberFormat="1" applyFont="1" applyBorder="1" applyAlignment="1" applyProtection="1">
      <alignment horizontal="center" vertical="center"/>
      <protection locked="0"/>
    </xf>
    <xf numFmtId="3" fontId="8" fillId="0" borderId="161" xfId="0" applyNumberFormat="1" applyFont="1" applyBorder="1" applyAlignment="1" applyProtection="1">
      <alignment horizontal="right"/>
      <protection locked="0"/>
    </xf>
    <xf numFmtId="3" fontId="8" fillId="4" borderId="149" xfId="0" applyNumberFormat="1" applyFont="1" applyFill="1" applyBorder="1" applyAlignment="1" applyProtection="1">
      <alignment horizontal="right"/>
      <protection locked="0"/>
    </xf>
    <xf numFmtId="0" fontId="8" fillId="0" borderId="92" xfId="0" applyFont="1" applyBorder="1"/>
    <xf numFmtId="0" fontId="8" fillId="0" borderId="224" xfId="0" applyFont="1" applyBorder="1" applyProtection="1">
      <protection hidden="1"/>
    </xf>
    <xf numFmtId="0" fontId="8" fillId="0" borderId="225" xfId="0" applyFont="1" applyBorder="1" applyProtection="1">
      <protection hidden="1"/>
    </xf>
    <xf numFmtId="0" fontId="91" fillId="4" borderId="0" xfId="0" applyFont="1" applyFill="1" applyAlignment="1">
      <alignment wrapText="1"/>
    </xf>
    <xf numFmtId="0" fontId="8" fillId="0" borderId="226" xfId="0" applyFont="1" applyBorder="1" applyProtection="1">
      <protection hidden="1"/>
    </xf>
    <xf numFmtId="0" fontId="8" fillId="0" borderId="0" xfId="0" applyFont="1" applyProtection="1">
      <protection hidden="1"/>
    </xf>
    <xf numFmtId="49" fontId="8" fillId="4" borderId="153" xfId="0" applyNumberFormat="1" applyFont="1" applyFill="1" applyBorder="1" applyAlignment="1" applyProtection="1">
      <alignment horizontal="center" vertical="center"/>
      <protection locked="0"/>
    </xf>
    <xf numFmtId="3" fontId="8" fillId="6" borderId="80" xfId="0" applyNumberFormat="1" applyFont="1" applyFill="1" applyBorder="1" applyProtection="1">
      <protection locked="0"/>
    </xf>
    <xf numFmtId="49" fontId="8" fillId="4" borderId="161" xfId="0" applyNumberFormat="1" applyFont="1" applyFill="1" applyBorder="1" applyAlignment="1" applyProtection="1">
      <alignment horizontal="center" vertical="center"/>
      <protection locked="0"/>
    </xf>
    <xf numFmtId="49" fontId="8" fillId="6" borderId="162" xfId="0" applyNumberFormat="1" applyFont="1" applyFill="1" applyBorder="1" applyProtection="1">
      <protection locked="0"/>
    </xf>
    <xf numFmtId="3" fontId="8" fillId="6" borderId="163" xfId="0" applyNumberFormat="1" applyFont="1" applyFill="1" applyBorder="1" applyProtection="1">
      <protection locked="0"/>
    </xf>
    <xf numFmtId="3" fontId="8" fillId="6" borderId="164" xfId="0" applyNumberFormat="1" applyFont="1" applyFill="1" applyBorder="1" applyProtection="1">
      <protection locked="0"/>
    </xf>
    <xf numFmtId="3" fontId="8" fillId="6" borderId="162" xfId="0" applyNumberFormat="1" applyFont="1" applyFill="1" applyBorder="1" applyProtection="1">
      <protection locked="0"/>
    </xf>
    <xf numFmtId="1" fontId="8" fillId="0" borderId="12" xfId="0" applyNumberFormat="1" applyFont="1" applyBorder="1" applyAlignment="1">
      <alignment horizontal="left" vertical="center"/>
    </xf>
    <xf numFmtId="3" fontId="8" fillId="0" borderId="152" xfId="0" applyNumberFormat="1" applyFont="1" applyBorder="1" applyAlignment="1" applyProtection="1">
      <alignment horizontal="right"/>
      <protection locked="0"/>
    </xf>
    <xf numFmtId="3" fontId="8" fillId="6" borderId="158" xfId="0" applyNumberFormat="1" applyFont="1" applyFill="1" applyBorder="1" applyProtection="1">
      <protection locked="0"/>
    </xf>
    <xf numFmtId="0" fontId="8" fillId="0" borderId="165" xfId="0" applyFont="1" applyBorder="1" applyAlignment="1">
      <alignment horizontal="left" vertical="center"/>
    </xf>
    <xf numFmtId="3" fontId="8" fillId="0" borderId="165" xfId="0" applyNumberFormat="1" applyFont="1" applyBorder="1" applyAlignment="1" applyProtection="1">
      <alignment horizontal="right"/>
      <protection locked="0"/>
    </xf>
    <xf numFmtId="3" fontId="8" fillId="6" borderId="174" xfId="0" applyNumberFormat="1" applyFont="1" applyFill="1" applyBorder="1" applyProtection="1">
      <protection locked="0"/>
    </xf>
    <xf numFmtId="0" fontId="14" fillId="0" borderId="18" xfId="0" applyFont="1" applyBorder="1" applyAlignment="1">
      <alignment horizontal="left" vertical="center" wrapText="1"/>
    </xf>
    <xf numFmtId="3" fontId="14" fillId="0" borderId="12" xfId="0" applyNumberFormat="1" applyFont="1" applyBorder="1" applyAlignment="1" applyProtection="1">
      <alignment horizontal="right" wrapText="1"/>
      <protection locked="0"/>
    </xf>
    <xf numFmtId="0" fontId="14" fillId="0" borderId="18" xfId="0" applyFont="1" applyBorder="1" applyAlignment="1" applyProtection="1">
      <alignment horizontal="right" wrapText="1"/>
      <protection locked="0"/>
    </xf>
    <xf numFmtId="1" fontId="16" fillId="4" borderId="0" xfId="0" applyNumberFormat="1" applyFont="1" applyFill="1" applyAlignment="1">
      <alignment wrapText="1"/>
    </xf>
    <xf numFmtId="1" fontId="16" fillId="0" borderId="224" xfId="0" applyNumberFormat="1" applyFont="1" applyBorder="1"/>
    <xf numFmtId="1" fontId="16" fillId="0" borderId="110" xfId="0" applyNumberFormat="1" applyFont="1" applyBorder="1"/>
    <xf numFmtId="0" fontId="8" fillId="4" borderId="0" xfId="0" applyFont="1" applyFill="1" applyProtection="1">
      <protection hidden="1"/>
    </xf>
    <xf numFmtId="1" fontId="8" fillId="6" borderId="229" xfId="0" applyNumberFormat="1" applyFont="1" applyFill="1" applyBorder="1" applyAlignment="1" applyProtection="1">
      <alignment horizontal="right"/>
      <protection locked="0"/>
    </xf>
    <xf numFmtId="49" fontId="8" fillId="0" borderId="18" xfId="0" applyNumberFormat="1" applyFont="1" applyBorder="1" applyAlignment="1" applyProtection="1">
      <alignment horizontal="right"/>
      <protection locked="0"/>
    </xf>
    <xf numFmtId="1" fontId="8" fillId="6" borderId="13" xfId="0" applyNumberFormat="1" applyFont="1" applyFill="1" applyBorder="1" applyAlignment="1" applyProtection="1">
      <alignment horizontal="right"/>
      <protection locked="0"/>
    </xf>
    <xf numFmtId="1" fontId="8" fillId="6" borderId="230" xfId="0" applyNumberFormat="1" applyFont="1" applyFill="1" applyBorder="1" applyAlignment="1" applyProtection="1">
      <alignment horizontal="right"/>
      <protection locked="0"/>
    </xf>
    <xf numFmtId="1" fontId="8" fillId="0" borderId="153" xfId="0" applyNumberFormat="1" applyFont="1" applyBorder="1" applyAlignment="1">
      <alignment horizontal="center" vertical="center" wrapText="1"/>
    </xf>
    <xf numFmtId="49" fontId="8" fillId="0" borderId="153" xfId="0" applyNumberFormat="1" applyFont="1" applyBorder="1" applyAlignment="1" applyProtection="1">
      <alignment horizontal="right"/>
      <protection locked="0"/>
    </xf>
    <xf numFmtId="1" fontId="8" fillId="6" borderId="178" xfId="0" applyNumberFormat="1" applyFont="1" applyFill="1" applyBorder="1" applyAlignment="1" applyProtection="1">
      <alignment horizontal="right"/>
      <protection locked="0"/>
    </xf>
    <xf numFmtId="1" fontId="8" fillId="6" borderId="169" xfId="0" applyNumberFormat="1" applyFont="1" applyFill="1" applyBorder="1" applyAlignment="1" applyProtection="1">
      <alignment horizontal="right"/>
      <protection locked="0"/>
    </xf>
    <xf numFmtId="1" fontId="8" fillId="6" borderId="168" xfId="0" applyNumberFormat="1" applyFont="1" applyFill="1" applyBorder="1" applyAlignment="1" applyProtection="1">
      <alignment horizontal="right"/>
      <protection locked="0"/>
    </xf>
    <xf numFmtId="1" fontId="8" fillId="6" borderId="172" xfId="0" applyNumberFormat="1" applyFont="1" applyFill="1" applyBorder="1" applyAlignment="1" applyProtection="1">
      <alignment horizontal="right"/>
      <protection locked="0"/>
    </xf>
    <xf numFmtId="1" fontId="8" fillId="6" borderId="180" xfId="0" applyNumberFormat="1" applyFont="1" applyFill="1" applyBorder="1" applyAlignment="1" applyProtection="1">
      <alignment horizontal="right"/>
      <protection locked="0"/>
    </xf>
    <xf numFmtId="1" fontId="8" fillId="6" borderId="166" xfId="0" applyNumberFormat="1" applyFont="1" applyFill="1" applyBorder="1" applyAlignment="1" applyProtection="1">
      <alignment horizontal="right"/>
      <protection locked="0"/>
    </xf>
    <xf numFmtId="1" fontId="8" fillId="0" borderId="153" xfId="0" applyNumberFormat="1" applyFont="1" applyBorder="1" applyAlignment="1">
      <alignment horizontal="left" vertical="center"/>
    </xf>
    <xf numFmtId="1" fontId="8" fillId="0" borderId="7" xfId="0" applyNumberFormat="1" applyFont="1" applyBorder="1" applyAlignment="1">
      <alignment horizontal="left" vertical="center"/>
    </xf>
    <xf numFmtId="1" fontId="8" fillId="0" borderId="153" xfId="0" applyNumberFormat="1" applyFont="1" applyBorder="1" applyAlignment="1">
      <alignment horizontal="center"/>
    </xf>
    <xf numFmtId="1" fontId="8" fillId="0" borderId="153" xfId="31" applyNumberFormat="1" applyFont="1" applyBorder="1" applyAlignment="1">
      <alignment vertical="center" wrapText="1"/>
    </xf>
    <xf numFmtId="1" fontId="8" fillId="5" borderId="8" xfId="20" applyNumberFormat="1" applyFont="1" applyFill="1" applyBorder="1" applyProtection="1">
      <protection locked="0"/>
    </xf>
    <xf numFmtId="1" fontId="8" fillId="6" borderId="8" xfId="20" applyNumberFormat="1" applyFont="1" applyFill="1" applyBorder="1" applyProtection="1">
      <protection locked="0"/>
    </xf>
    <xf numFmtId="1" fontId="8" fillId="6" borderId="10" xfId="20" applyNumberFormat="1" applyFont="1" applyFill="1" applyBorder="1" applyProtection="1">
      <protection locked="0"/>
    </xf>
    <xf numFmtId="1" fontId="8" fillId="8" borderId="8" xfId="20" applyNumberFormat="1" applyFont="1" applyFill="1" applyBorder="1" applyProtection="1"/>
    <xf numFmtId="1" fontId="8" fillId="8" borderId="11" xfId="20" applyNumberFormat="1" applyFont="1" applyFill="1" applyBorder="1" applyProtection="1"/>
    <xf numFmtId="1" fontId="8" fillId="5" borderId="162" xfId="20" applyNumberFormat="1" applyFont="1" applyFill="1" applyBorder="1" applyProtection="1">
      <protection locked="0"/>
    </xf>
    <xf numFmtId="1" fontId="8" fillId="6" borderId="162" xfId="20" applyNumberFormat="1" applyFont="1" applyFill="1" applyBorder="1" applyProtection="1">
      <protection locked="0"/>
    </xf>
    <xf numFmtId="1" fontId="8" fillId="6" borderId="154" xfId="20" applyNumberFormat="1" applyFont="1" applyFill="1" applyBorder="1" applyProtection="1">
      <protection locked="0"/>
    </xf>
    <xf numFmtId="1" fontId="8" fillId="8" borderId="155" xfId="20" applyNumberFormat="1" applyFont="1" applyFill="1" applyBorder="1" applyProtection="1"/>
    <xf numFmtId="0" fontId="17" fillId="0" borderId="110" xfId="0" applyFont="1" applyBorder="1"/>
    <xf numFmtId="0" fontId="17" fillId="0" borderId="92" xfId="0" applyFont="1" applyBorder="1"/>
    <xf numFmtId="0" fontId="92" fillId="4" borderId="0" xfId="0" applyFont="1" applyFill="1" applyAlignment="1">
      <alignment vertical="center" wrapText="1"/>
    </xf>
    <xf numFmtId="0" fontId="28" fillId="4" borderId="0" xfId="0" applyFont="1" applyFill="1" applyProtection="1">
      <protection hidden="1"/>
    </xf>
    <xf numFmtId="49" fontId="8" fillId="5" borderId="154" xfId="20" applyNumberFormat="1" applyFont="1" applyFill="1" applyBorder="1" applyAlignment="1" applyProtection="1">
      <alignment horizontal="center" vertical="center"/>
      <protection locked="0"/>
    </xf>
    <xf numFmtId="166" fontId="8" fillId="5" borderId="154" xfId="20" applyNumberFormat="1" applyFont="1" applyFill="1" applyBorder="1" applyAlignment="1" applyProtection="1">
      <protection locked="0"/>
    </xf>
    <xf numFmtId="166" fontId="8" fillId="5" borderId="153" xfId="20" applyNumberFormat="1" applyFont="1" applyFill="1" applyBorder="1" applyAlignment="1" applyProtection="1">
      <protection locked="0"/>
    </xf>
    <xf numFmtId="0" fontId="82" fillId="4" borderId="0" xfId="0" applyFont="1" applyFill="1"/>
    <xf numFmtId="0" fontId="8" fillId="0" borderId="228" xfId="0" applyFont="1" applyBorder="1" applyAlignment="1">
      <alignment horizontal="center" vertical="center" wrapText="1"/>
    </xf>
    <xf numFmtId="49" fontId="8" fillId="5" borderId="153" xfId="0" applyNumberFormat="1" applyFont="1" applyFill="1" applyBorder="1" applyProtection="1">
      <protection locked="0"/>
    </xf>
    <xf numFmtId="3" fontId="8" fillId="4" borderId="154" xfId="0" applyNumberFormat="1" applyFont="1" applyFill="1" applyBorder="1" applyProtection="1">
      <protection locked="0"/>
    </xf>
    <xf numFmtId="3" fontId="8" fillId="4" borderId="178" xfId="0" applyNumberFormat="1" applyFont="1" applyFill="1" applyBorder="1" applyProtection="1">
      <protection locked="0"/>
    </xf>
    <xf numFmtId="3" fontId="8" fillId="6" borderId="155" xfId="0" applyNumberFormat="1" applyFont="1" applyFill="1" applyBorder="1" applyProtection="1">
      <protection locked="0"/>
    </xf>
    <xf numFmtId="3" fontId="8" fillId="6" borderId="157" xfId="0" applyNumberFormat="1" applyFont="1" applyFill="1" applyBorder="1" applyProtection="1">
      <protection locked="0"/>
    </xf>
    <xf numFmtId="49" fontId="8" fillId="5" borderId="161" xfId="0" applyNumberFormat="1" applyFont="1" applyFill="1" applyBorder="1" applyProtection="1">
      <protection locked="0"/>
    </xf>
    <xf numFmtId="3" fontId="8" fillId="4" borderId="149" xfId="0" applyNumberFormat="1" applyFont="1" applyFill="1" applyBorder="1" applyProtection="1">
      <protection locked="0"/>
    </xf>
    <xf numFmtId="3" fontId="8" fillId="6" borderId="151" xfId="0" applyNumberFormat="1" applyFont="1" applyFill="1" applyBorder="1" applyProtection="1">
      <protection locked="0"/>
    </xf>
    <xf numFmtId="3" fontId="8" fillId="6" borderId="173" xfId="0" applyNumberFormat="1" applyFont="1" applyFill="1" applyBorder="1" applyProtection="1">
      <protection locked="0"/>
    </xf>
    <xf numFmtId="3" fontId="8" fillId="4" borderId="0" xfId="0" applyNumberFormat="1" applyFont="1" applyFill="1"/>
    <xf numFmtId="3" fontId="8" fillId="4" borderId="0" xfId="0" applyNumberFormat="1" applyFont="1" applyFill="1" applyProtection="1">
      <protection locked="0"/>
    </xf>
    <xf numFmtId="1" fontId="8" fillId="8" borderId="230" xfId="20" applyNumberFormat="1" applyFont="1" applyFill="1" applyBorder="1" applyProtection="1"/>
    <xf numFmtId="1" fontId="8" fillId="0" borderId="161" xfId="0" applyNumberFormat="1" applyFont="1" applyBorder="1" applyAlignment="1">
      <alignment horizontal="left" wrapText="1"/>
    </xf>
    <xf numFmtId="1" fontId="8" fillId="0" borderId="165" xfId="0" applyNumberFormat="1" applyFont="1" applyBorder="1"/>
    <xf numFmtId="1" fontId="8" fillId="5" borderId="80" xfId="0" applyNumberFormat="1" applyFont="1" applyFill="1" applyBorder="1"/>
    <xf numFmtId="1" fontId="8" fillId="5" borderId="155" xfId="0" applyNumberFormat="1" applyFont="1" applyFill="1" applyBorder="1"/>
    <xf numFmtId="1" fontId="8" fillId="5" borderId="154" xfId="0" applyNumberFormat="1" applyFont="1" applyFill="1" applyBorder="1"/>
    <xf numFmtId="1" fontId="8" fillId="5" borderId="19" xfId="0" applyNumberFormat="1" applyFont="1" applyFill="1" applyBorder="1" applyProtection="1">
      <protection locked="0"/>
    </xf>
    <xf numFmtId="1" fontId="8" fillId="5" borderId="155" xfId="0" applyNumberFormat="1" applyFont="1" applyFill="1" applyBorder="1" applyProtection="1">
      <protection locked="0"/>
    </xf>
    <xf numFmtId="1" fontId="8" fillId="5" borderId="154" xfId="0" applyNumberFormat="1" applyFont="1" applyFill="1" applyBorder="1" applyProtection="1">
      <protection locked="0"/>
    </xf>
    <xf numFmtId="1" fontId="8" fillId="5" borderId="159" xfId="0" applyNumberFormat="1" applyFont="1" applyFill="1" applyBorder="1" applyProtection="1">
      <protection locked="0"/>
    </xf>
    <xf numFmtId="1" fontId="8" fillId="5" borderId="157" xfId="0" applyNumberFormat="1" applyFont="1" applyFill="1" applyBorder="1" applyProtection="1">
      <protection locked="0"/>
    </xf>
    <xf numFmtId="1" fontId="8" fillId="5" borderId="153" xfId="0" applyNumberFormat="1" applyFont="1" applyFill="1" applyBorder="1" applyAlignment="1">
      <alignment wrapText="1"/>
    </xf>
    <xf numFmtId="1" fontId="8" fillId="5" borderId="178" xfId="0" applyNumberFormat="1" applyFont="1" applyFill="1" applyBorder="1" applyProtection="1">
      <protection locked="0"/>
    </xf>
    <xf numFmtId="1" fontId="8" fillId="5" borderId="177" xfId="0" applyNumberFormat="1" applyFont="1" applyFill="1" applyBorder="1" applyProtection="1">
      <protection locked="0"/>
    </xf>
    <xf numFmtId="1" fontId="8" fillId="5" borderId="169" xfId="0" applyNumberFormat="1" applyFont="1" applyFill="1" applyBorder="1" applyProtection="1">
      <protection locked="0"/>
    </xf>
    <xf numFmtId="1" fontId="8" fillId="5" borderId="162" xfId="0" applyNumberFormat="1" applyFont="1" applyFill="1" applyBorder="1"/>
    <xf numFmtId="1" fontId="8" fillId="5" borderId="163" xfId="0" applyNumberFormat="1" applyFont="1" applyFill="1" applyBorder="1"/>
    <xf numFmtId="1" fontId="8" fillId="5" borderId="149" xfId="0" applyNumberFormat="1" applyFont="1" applyFill="1" applyBorder="1"/>
    <xf numFmtId="1" fontId="8" fillId="5" borderId="162" xfId="0" applyNumberFormat="1" applyFont="1" applyFill="1" applyBorder="1" applyProtection="1">
      <protection locked="0"/>
    </xf>
    <xf numFmtId="1" fontId="8" fillId="5" borderId="149" xfId="0" applyNumberFormat="1" applyFont="1" applyFill="1" applyBorder="1" applyProtection="1">
      <protection locked="0"/>
    </xf>
    <xf numFmtId="1" fontId="8" fillId="5" borderId="150" xfId="0" applyNumberFormat="1" applyFont="1" applyFill="1" applyBorder="1" applyProtection="1">
      <protection locked="0"/>
    </xf>
    <xf numFmtId="1" fontId="8" fillId="5" borderId="151" xfId="0" applyNumberFormat="1" applyFont="1" applyFill="1" applyBorder="1" applyProtection="1">
      <protection locked="0"/>
    </xf>
    <xf numFmtId="1" fontId="8" fillId="5" borderId="176" xfId="0" applyNumberFormat="1" applyFont="1" applyFill="1" applyBorder="1"/>
    <xf numFmtId="1" fontId="8" fillId="5" borderId="178" xfId="0" applyNumberFormat="1" applyFont="1" applyFill="1" applyBorder="1"/>
    <xf numFmtId="1" fontId="8" fillId="5" borderId="163" xfId="0" applyNumberFormat="1" applyFont="1" applyFill="1" applyBorder="1" applyProtection="1">
      <protection locked="0"/>
    </xf>
    <xf numFmtId="1" fontId="8" fillId="5" borderId="161" xfId="0" applyNumberFormat="1" applyFont="1" applyFill="1" applyBorder="1" applyProtection="1">
      <protection locked="0"/>
    </xf>
    <xf numFmtId="1" fontId="8" fillId="4" borderId="0" xfId="0" applyNumberFormat="1" applyFont="1" applyFill="1" applyAlignment="1">
      <alignment horizontal="center" vertical="center" wrapText="1"/>
    </xf>
    <xf numFmtId="1" fontId="8" fillId="6" borderId="146" xfId="0" applyNumberFormat="1" applyFont="1" applyFill="1" applyBorder="1" applyProtection="1">
      <protection locked="0"/>
    </xf>
    <xf numFmtId="1" fontId="8" fillId="6" borderId="147" xfId="0" applyNumberFormat="1" applyFont="1" applyFill="1" applyBorder="1" applyProtection="1">
      <protection locked="0"/>
    </xf>
    <xf numFmtId="1" fontId="8" fillId="7" borderId="147" xfId="0" applyNumberFormat="1" applyFont="1" applyFill="1" applyBorder="1"/>
    <xf numFmtId="1" fontId="8" fillId="7" borderId="146" xfId="0" applyNumberFormat="1" applyFont="1" applyFill="1" applyBorder="1"/>
    <xf numFmtId="1" fontId="8" fillId="20" borderId="147" xfId="33" applyNumberFormat="1" applyFont="1" applyBorder="1" applyProtection="1">
      <protection locked="0"/>
    </xf>
    <xf numFmtId="1" fontId="8" fillId="20" borderId="155" xfId="33" applyNumberFormat="1" applyFont="1" applyBorder="1" applyProtection="1">
      <protection locked="0"/>
    </xf>
    <xf numFmtId="1" fontId="8" fillId="0" borderId="155" xfId="0" applyNumberFormat="1" applyFont="1" applyBorder="1" applyProtection="1">
      <protection locked="0"/>
    </xf>
    <xf numFmtId="1" fontId="8" fillId="0" borderId="147" xfId="0" applyNumberFormat="1" applyFont="1" applyBorder="1" applyProtection="1">
      <protection locked="0"/>
    </xf>
    <xf numFmtId="1" fontId="8" fillId="0" borderId="146" xfId="0" applyNumberFormat="1" applyFont="1" applyBorder="1" applyProtection="1">
      <protection locked="0"/>
    </xf>
    <xf numFmtId="1" fontId="8" fillId="0" borderId="154" xfId="0" applyNumberFormat="1" applyFont="1" applyBorder="1" applyProtection="1">
      <protection locked="0"/>
    </xf>
    <xf numFmtId="1" fontId="8" fillId="9" borderId="152" xfId="0" applyNumberFormat="1" applyFont="1" applyFill="1" applyBorder="1"/>
    <xf numFmtId="1" fontId="8" fillId="22" borderId="155" xfId="0" applyNumberFormat="1" applyFont="1" applyFill="1" applyBorder="1"/>
    <xf numFmtId="1" fontId="8" fillId="22" borderId="147" xfId="0" applyNumberFormat="1" applyFont="1" applyFill="1" applyBorder="1"/>
    <xf numFmtId="1" fontId="18" fillId="9" borderId="152" xfId="0" applyNumberFormat="1" applyFont="1" applyFill="1" applyBorder="1" applyProtection="1">
      <protection locked="0"/>
    </xf>
    <xf numFmtId="1" fontId="18" fillId="9" borderId="146" xfId="0" applyNumberFormat="1" applyFont="1" applyFill="1" applyBorder="1" applyProtection="1">
      <protection locked="0"/>
    </xf>
    <xf numFmtId="1" fontId="8" fillId="9" borderId="158" xfId="0" applyNumberFormat="1" applyFont="1" applyFill="1" applyBorder="1" applyProtection="1">
      <protection locked="0"/>
    </xf>
    <xf numFmtId="1" fontId="8" fillId="9" borderId="233" xfId="0" applyNumberFormat="1" applyFont="1" applyFill="1" applyBorder="1" applyProtection="1">
      <protection locked="0"/>
    </xf>
    <xf numFmtId="1" fontId="18" fillId="9" borderId="176" xfId="0" applyNumberFormat="1" applyFont="1" applyFill="1" applyBorder="1" applyProtection="1">
      <protection locked="0"/>
    </xf>
    <xf numFmtId="1" fontId="18" fillId="9" borderId="233" xfId="0" applyNumberFormat="1" applyFont="1" applyFill="1" applyBorder="1" applyProtection="1">
      <protection locked="0"/>
    </xf>
    <xf numFmtId="1" fontId="18" fillId="9" borderId="169" xfId="0" applyNumberFormat="1" applyFont="1" applyFill="1" applyBorder="1" applyProtection="1">
      <protection locked="0"/>
    </xf>
    <xf numFmtId="1" fontId="8" fillId="9" borderId="146" xfId="0" applyNumberFormat="1" applyFont="1" applyFill="1" applyBorder="1" applyProtection="1">
      <protection locked="0"/>
    </xf>
    <xf numFmtId="1" fontId="8" fillId="9" borderId="152" xfId="0" applyNumberFormat="1" applyFont="1" applyFill="1" applyBorder="1" applyProtection="1">
      <protection locked="0"/>
    </xf>
    <xf numFmtId="1" fontId="18" fillId="9" borderId="155" xfId="0" applyNumberFormat="1" applyFont="1" applyFill="1" applyBorder="1" applyProtection="1">
      <protection locked="0"/>
    </xf>
    <xf numFmtId="1" fontId="18" fillId="9" borderId="147" xfId="0" applyNumberFormat="1" applyFont="1" applyFill="1" applyBorder="1" applyProtection="1">
      <protection locked="0"/>
    </xf>
    <xf numFmtId="1" fontId="18" fillId="9" borderId="153" xfId="0" applyNumberFormat="1" applyFont="1" applyFill="1" applyBorder="1" applyProtection="1">
      <protection locked="0"/>
    </xf>
    <xf numFmtId="1" fontId="18" fillId="9" borderId="157" xfId="0" applyNumberFormat="1" applyFont="1" applyFill="1" applyBorder="1" applyProtection="1">
      <protection locked="0"/>
    </xf>
    <xf numFmtId="1" fontId="18" fillId="9" borderId="158" xfId="0" applyNumberFormat="1" applyFont="1" applyFill="1" applyBorder="1" applyProtection="1">
      <protection locked="0"/>
    </xf>
    <xf numFmtId="1" fontId="8" fillId="9" borderId="152" xfId="0" applyNumberFormat="1" applyFont="1" applyFill="1" applyBorder="1" applyAlignment="1">
      <alignment wrapText="1"/>
    </xf>
    <xf numFmtId="1" fontId="18" fillId="9" borderId="162" xfId="0" applyNumberFormat="1" applyFont="1" applyFill="1" applyBorder="1" applyProtection="1">
      <protection locked="0"/>
    </xf>
    <xf numFmtId="1" fontId="18" fillId="9" borderId="163" xfId="0" applyNumberFormat="1" applyFont="1" applyFill="1" applyBorder="1" applyProtection="1">
      <protection locked="0"/>
    </xf>
    <xf numFmtId="1" fontId="18" fillId="9" borderId="161" xfId="0" applyNumberFormat="1" applyFont="1" applyFill="1" applyBorder="1" applyProtection="1">
      <protection locked="0"/>
    </xf>
    <xf numFmtId="1" fontId="18" fillId="9" borderId="151" xfId="0" applyNumberFormat="1" applyFont="1" applyFill="1" applyBorder="1" applyProtection="1">
      <protection locked="0"/>
    </xf>
    <xf numFmtId="1" fontId="18" fillId="9" borderId="174" xfId="0" applyNumberFormat="1" applyFont="1" applyFill="1" applyBorder="1" applyProtection="1">
      <protection locked="0"/>
    </xf>
    <xf numFmtId="1" fontId="18" fillId="9" borderId="165" xfId="0" applyNumberFormat="1" applyFont="1" applyFill="1" applyBorder="1" applyProtection="1">
      <protection locked="0"/>
    </xf>
    <xf numFmtId="1" fontId="18" fillId="9" borderId="164" xfId="0" applyNumberFormat="1" applyFont="1" applyFill="1" applyBorder="1" applyProtection="1">
      <protection locked="0"/>
    </xf>
    <xf numFmtId="1" fontId="8" fillId="9" borderId="164" xfId="0" applyNumberFormat="1" applyFont="1" applyFill="1" applyBorder="1" applyProtection="1">
      <protection locked="0"/>
    </xf>
    <xf numFmtId="1" fontId="18" fillId="9" borderId="149" xfId="0" applyNumberFormat="1" applyFont="1" applyFill="1" applyBorder="1" applyProtection="1">
      <protection locked="0"/>
    </xf>
    <xf numFmtId="1" fontId="8" fillId="0" borderId="178" xfId="0" applyNumberFormat="1" applyFont="1" applyBorder="1"/>
    <xf numFmtId="1" fontId="8" fillId="0" borderId="146" xfId="0" applyNumberFormat="1" applyFont="1" applyBorder="1" applyAlignment="1">
      <alignment horizontal="right"/>
    </xf>
    <xf numFmtId="1" fontId="8" fillId="0" borderId="147" xfId="0" applyNumberFormat="1" applyFont="1" applyBorder="1" applyAlignment="1">
      <alignment horizontal="right"/>
    </xf>
    <xf numFmtId="1" fontId="8" fillId="5" borderId="146" xfId="0" applyNumberFormat="1" applyFont="1" applyFill="1" applyBorder="1" applyProtection="1">
      <protection locked="0"/>
    </xf>
    <xf numFmtId="1" fontId="8" fillId="6" borderId="148" xfId="0" applyNumberFormat="1" applyFont="1" applyFill="1" applyBorder="1" applyProtection="1">
      <protection locked="0"/>
    </xf>
    <xf numFmtId="1" fontId="8" fillId="0" borderId="147" xfId="0" applyNumberFormat="1" applyFont="1" applyBorder="1" applyAlignment="1">
      <alignment horizontal="right" shrinkToFit="1"/>
    </xf>
    <xf numFmtId="1" fontId="8" fillId="0" borderId="176" xfId="0" applyNumberFormat="1" applyFont="1" applyBorder="1" applyAlignment="1">
      <alignment horizontal="right"/>
    </xf>
    <xf numFmtId="1" fontId="8" fillId="0" borderId="178" xfId="0" applyNumberFormat="1" applyFont="1" applyBorder="1" applyAlignment="1">
      <alignment horizontal="right"/>
    </xf>
    <xf numFmtId="1" fontId="8" fillId="5" borderId="168" xfId="0" applyNumberFormat="1" applyFont="1" applyFill="1" applyBorder="1" applyProtection="1">
      <protection locked="0"/>
    </xf>
    <xf numFmtId="1" fontId="8" fillId="6" borderId="233" xfId="0" applyNumberFormat="1" applyFont="1" applyFill="1" applyBorder="1" applyProtection="1">
      <protection locked="0"/>
    </xf>
    <xf numFmtId="1" fontId="8" fillId="0" borderId="162" xfId="0" applyNumberFormat="1" applyFont="1" applyBorder="1" applyAlignment="1">
      <alignment horizontal="right"/>
    </xf>
    <xf numFmtId="1" fontId="8" fillId="0" borderId="163" xfId="0" applyNumberFormat="1" applyFont="1" applyBorder="1" applyAlignment="1">
      <alignment horizontal="right"/>
    </xf>
    <xf numFmtId="1" fontId="8" fillId="0" borderId="149" xfId="0" applyNumberFormat="1" applyFont="1" applyBorder="1" applyAlignment="1">
      <alignment horizontal="right"/>
    </xf>
    <xf numFmtId="1" fontId="8" fillId="5" borderId="164" xfId="0" applyNumberFormat="1" applyFont="1" applyFill="1" applyBorder="1" applyProtection="1">
      <protection locked="0"/>
    </xf>
    <xf numFmtId="1" fontId="8" fillId="20" borderId="231" xfId="33" applyNumberFormat="1" applyFont="1" applyProtection="1">
      <protection locked="0"/>
    </xf>
    <xf numFmtId="1" fontId="8" fillId="5" borderId="153" xfId="0" applyNumberFormat="1" applyFont="1" applyFill="1" applyBorder="1" applyAlignment="1">
      <alignment horizontal="left" vertical="center"/>
    </xf>
    <xf numFmtId="0" fontId="8" fillId="0" borderId="165" xfId="0" applyFont="1" applyBorder="1" applyAlignment="1">
      <alignment horizontal="left" vertical="center" wrapText="1"/>
    </xf>
    <xf numFmtId="0" fontId="8" fillId="0" borderId="154" xfId="0" applyFont="1" applyBorder="1" applyAlignment="1">
      <alignment horizontal="left" vertical="center" wrapText="1"/>
    </xf>
    <xf numFmtId="0" fontId="8" fillId="0" borderId="149" xfId="0" applyFont="1" applyBorder="1" applyAlignment="1">
      <alignment vertical="center" wrapText="1"/>
    </xf>
    <xf numFmtId="0" fontId="8" fillId="0" borderId="227" xfId="0" applyFont="1" applyBorder="1" applyAlignment="1">
      <alignment horizontal="center" vertical="center" wrapText="1"/>
    </xf>
    <xf numFmtId="0" fontId="8" fillId="0" borderId="3" xfId="0" applyFont="1" applyBorder="1" applyAlignment="1">
      <alignment horizontal="center" vertical="center"/>
    </xf>
    <xf numFmtId="0" fontId="8" fillId="0" borderId="12" xfId="0" applyFont="1" applyBorder="1" applyAlignment="1">
      <alignment horizontal="left" vertical="center" wrapText="1"/>
    </xf>
    <xf numFmtId="1" fontId="8" fillId="8" borderId="80" xfId="0" applyNumberFormat="1" applyFont="1" applyFill="1" applyBorder="1" applyProtection="1">
      <protection locked="0"/>
    </xf>
    <xf numFmtId="0" fontId="8" fillId="0" borderId="154" xfId="0" applyFont="1" applyBorder="1" applyAlignment="1">
      <alignment horizontal="left" vertical="center"/>
    </xf>
    <xf numFmtId="3" fontId="8" fillId="6" borderId="148" xfId="0" applyNumberFormat="1" applyFont="1" applyFill="1" applyBorder="1" applyProtection="1">
      <protection locked="0"/>
    </xf>
    <xf numFmtId="1" fontId="8" fillId="8" borderId="147" xfId="0" applyNumberFormat="1" applyFont="1" applyFill="1" applyBorder="1" applyProtection="1">
      <protection locked="0"/>
    </xf>
    <xf numFmtId="1" fontId="8" fillId="8" borderId="148" xfId="0" applyNumberFormat="1" applyFont="1" applyFill="1" applyBorder="1" applyProtection="1">
      <protection locked="0"/>
    </xf>
    <xf numFmtId="1" fontId="8" fillId="8" borderId="156" xfId="0" applyNumberFormat="1" applyFont="1" applyFill="1" applyBorder="1" applyProtection="1">
      <protection locked="0"/>
    </xf>
    <xf numFmtId="1" fontId="8" fillId="8" borderId="153" xfId="0" applyNumberFormat="1" applyFont="1" applyFill="1" applyBorder="1" applyProtection="1">
      <protection locked="0"/>
    </xf>
    <xf numFmtId="1" fontId="8" fillId="8" borderId="154" xfId="0" applyNumberFormat="1" applyFont="1" applyFill="1" applyBorder="1" applyProtection="1">
      <protection locked="0"/>
    </xf>
    <xf numFmtId="0" fontId="8" fillId="0" borderId="178" xfId="0" applyFont="1" applyBorder="1" applyAlignment="1">
      <alignment horizontal="left" vertical="center"/>
    </xf>
    <xf numFmtId="3" fontId="8" fillId="6" borderId="147" xfId="0" applyNumberFormat="1" applyFont="1" applyFill="1" applyBorder="1" applyProtection="1">
      <protection locked="0"/>
    </xf>
    <xf numFmtId="3" fontId="8" fillId="6" borderId="146" xfId="0" applyNumberFormat="1" applyFont="1" applyFill="1" applyBorder="1" applyProtection="1">
      <protection locked="0"/>
    </xf>
    <xf numFmtId="1" fontId="8" fillId="8" borderId="157" xfId="0" applyNumberFormat="1" applyFont="1" applyFill="1" applyBorder="1" applyProtection="1">
      <protection locked="0"/>
    </xf>
    <xf numFmtId="49" fontId="8" fillId="6" borderId="162" xfId="0" applyNumberFormat="1" applyFont="1" applyFill="1" applyBorder="1" applyAlignment="1" applyProtection="1">
      <alignment horizontal="right"/>
      <protection locked="0"/>
    </xf>
    <xf numFmtId="49" fontId="8" fillId="6" borderId="163" xfId="0" applyNumberFormat="1" applyFont="1" applyFill="1" applyBorder="1" applyProtection="1">
      <protection locked="0"/>
    </xf>
    <xf numFmtId="49" fontId="8" fillId="6" borderId="149" xfId="0" applyNumberFormat="1" applyFont="1" applyFill="1" applyBorder="1" applyProtection="1">
      <protection locked="0"/>
    </xf>
    <xf numFmtId="49" fontId="8" fillId="6" borderId="151" xfId="0" applyNumberFormat="1" applyFont="1" applyFill="1" applyBorder="1" applyProtection="1">
      <protection locked="0"/>
    </xf>
    <xf numFmtId="49" fontId="8" fillId="6" borderId="173" xfId="0" applyNumberFormat="1" applyFont="1" applyFill="1" applyBorder="1" applyProtection="1">
      <protection locked="0"/>
    </xf>
    <xf numFmtId="49" fontId="8" fillId="6" borderId="166" xfId="0" applyNumberFormat="1" applyFont="1" applyFill="1" applyBorder="1" applyProtection="1">
      <protection locked="0"/>
    </xf>
    <xf numFmtId="1" fontId="8" fillId="8" borderId="202" xfId="0" applyNumberFormat="1" applyFont="1" applyFill="1" applyBorder="1" applyProtection="1">
      <protection locked="0"/>
    </xf>
    <xf numFmtId="1" fontId="8" fillId="8" borderId="161" xfId="0" applyNumberFormat="1" applyFont="1" applyFill="1" applyBorder="1" applyProtection="1">
      <protection locked="0"/>
    </xf>
    <xf numFmtId="1" fontId="8" fillId="8" borderId="149" xfId="0" applyNumberFormat="1" applyFont="1" applyFill="1" applyBorder="1" applyProtection="1">
      <protection locked="0"/>
    </xf>
    <xf numFmtId="1" fontId="8" fillId="5" borderId="233" xfId="0" applyNumberFormat="1" applyFont="1" applyFill="1" applyBorder="1" applyAlignment="1">
      <alignment horizontal="left" vertical="center"/>
    </xf>
    <xf numFmtId="1" fontId="8" fillId="5" borderId="161" xfId="0" applyNumberFormat="1" applyFont="1" applyFill="1" applyBorder="1" applyAlignment="1">
      <alignment horizontal="left" vertical="center"/>
    </xf>
    <xf numFmtId="3" fontId="8" fillId="7" borderId="147" xfId="0" applyNumberFormat="1" applyFont="1" applyFill="1" applyBorder="1"/>
    <xf numFmtId="3" fontId="8" fillId="7" borderId="176" xfId="0" applyNumberFormat="1" applyFont="1" applyFill="1" applyBorder="1"/>
    <xf numFmtId="3" fontId="8" fillId="6" borderId="169" xfId="0" applyNumberFormat="1" applyFont="1" applyFill="1" applyBorder="1" applyProtection="1">
      <protection locked="0"/>
    </xf>
    <xf numFmtId="3" fontId="8" fillId="6" borderId="176" xfId="0" applyNumberFormat="1" applyFont="1" applyFill="1" applyBorder="1" applyProtection="1">
      <protection locked="0"/>
    </xf>
    <xf numFmtId="3" fontId="8" fillId="7" borderId="170" xfId="0" applyNumberFormat="1" applyFont="1" applyFill="1" applyBorder="1"/>
    <xf numFmtId="3" fontId="8" fillId="7" borderId="80" xfId="0" applyNumberFormat="1" applyFont="1" applyFill="1" applyBorder="1"/>
    <xf numFmtId="1" fontId="8" fillId="8" borderId="210" xfId="0" applyNumberFormat="1" applyFont="1" applyFill="1" applyBorder="1"/>
    <xf numFmtId="3" fontId="8" fillId="7" borderId="168" xfId="0" applyNumberFormat="1" applyFont="1" applyFill="1" applyBorder="1"/>
    <xf numFmtId="3" fontId="8" fillId="7" borderId="157" xfId="0" applyNumberFormat="1" applyFont="1" applyFill="1" applyBorder="1"/>
    <xf numFmtId="1" fontId="8" fillId="7" borderId="171" xfId="0" applyNumberFormat="1" applyFont="1" applyFill="1" applyBorder="1"/>
    <xf numFmtId="1" fontId="8" fillId="7" borderId="172" xfId="0" applyNumberFormat="1" applyFont="1" applyFill="1" applyBorder="1"/>
    <xf numFmtId="1" fontId="8" fillId="8" borderId="178" xfId="0" applyNumberFormat="1" applyFont="1" applyFill="1" applyBorder="1" applyProtection="1">
      <protection locked="0"/>
    </xf>
    <xf numFmtId="1" fontId="8" fillId="8" borderId="178" xfId="0" applyNumberFormat="1" applyFont="1" applyFill="1" applyBorder="1"/>
    <xf numFmtId="3" fontId="8" fillId="7" borderId="151" xfId="0" applyNumberFormat="1" applyFont="1" applyFill="1" applyBorder="1"/>
    <xf numFmtId="3" fontId="8" fillId="7" borderId="173" xfId="0" applyNumberFormat="1" applyFont="1" applyFill="1" applyBorder="1"/>
    <xf numFmtId="0" fontId="8" fillId="5" borderId="154" xfId="0" applyFont="1" applyFill="1" applyBorder="1" applyAlignment="1">
      <alignment vertical="center" wrapText="1"/>
    </xf>
    <xf numFmtId="0" fontId="8" fillId="5" borderId="149" xfId="0" applyFont="1" applyFill="1" applyBorder="1" applyAlignment="1">
      <alignment vertical="center" wrapText="1"/>
    </xf>
    <xf numFmtId="3" fontId="8" fillId="6" borderId="170" xfId="0" applyNumberFormat="1" applyFont="1" applyFill="1" applyBorder="1" applyProtection="1">
      <protection locked="0"/>
    </xf>
    <xf numFmtId="0" fontId="8" fillId="4" borderId="158" xfId="0" applyFont="1" applyFill="1" applyBorder="1" applyAlignment="1">
      <alignment horizontal="left" wrapText="1"/>
    </xf>
    <xf numFmtId="1" fontId="8" fillId="7" borderId="148" xfId="0" applyNumberFormat="1" applyFont="1" applyFill="1" applyBorder="1"/>
    <xf numFmtId="0" fontId="8" fillId="0" borderId="174" xfId="0" applyFont="1" applyBorder="1" applyAlignment="1">
      <alignment horizontal="left" wrapText="1"/>
    </xf>
    <xf numFmtId="3" fontId="8" fillId="7" borderId="169" xfId="0" applyNumberFormat="1" applyFont="1" applyFill="1" applyBorder="1"/>
    <xf numFmtId="0" fontId="8" fillId="5" borderId="174" xfId="0" applyFont="1" applyFill="1" applyBorder="1" applyAlignment="1">
      <alignment horizontal="left" wrapText="1"/>
    </xf>
    <xf numFmtId="1" fontId="8" fillId="6" borderId="210" xfId="0" applyNumberFormat="1" applyFont="1" applyFill="1" applyBorder="1" applyProtection="1">
      <protection locked="0"/>
    </xf>
    <xf numFmtId="3" fontId="8" fillId="6" borderId="93" xfId="0" applyNumberFormat="1" applyFont="1" applyFill="1" applyBorder="1" applyProtection="1">
      <protection locked="0"/>
    </xf>
    <xf numFmtId="0" fontId="8" fillId="0" borderId="178" xfId="0" applyFont="1" applyBorder="1" applyAlignment="1">
      <alignment horizontal="left" vertical="center" wrapText="1"/>
    </xf>
    <xf numFmtId="3" fontId="8" fillId="6" borderId="168" xfId="0" applyNumberFormat="1" applyFont="1" applyFill="1" applyBorder="1" applyProtection="1">
      <protection locked="0"/>
    </xf>
    <xf numFmtId="0" fontId="8" fillId="0" borderId="158" xfId="0" applyFont="1" applyBorder="1" applyAlignment="1">
      <alignment horizontal="left" wrapText="1"/>
    </xf>
    <xf numFmtId="3" fontId="8" fillId="9" borderId="8" xfId="0" applyNumberFormat="1" applyFont="1" applyFill="1" applyBorder="1" applyProtection="1">
      <protection locked="0"/>
    </xf>
    <xf numFmtId="0" fontId="8" fillId="6" borderId="155" xfId="0" applyFont="1" applyFill="1" applyBorder="1" applyAlignment="1" applyProtection="1">
      <alignment vertical="center"/>
      <protection locked="0"/>
    </xf>
    <xf numFmtId="0" fontId="8" fillId="6" borderId="146" xfId="0" applyFont="1" applyFill="1" applyBorder="1" applyAlignment="1" applyProtection="1">
      <alignment vertical="center"/>
      <protection locked="0"/>
    </xf>
    <xf numFmtId="0" fontId="8" fillId="6" borderId="162" xfId="0" applyFont="1" applyFill="1" applyBorder="1" applyAlignment="1" applyProtection="1">
      <alignment vertical="center"/>
      <protection locked="0"/>
    </xf>
    <xf numFmtId="0" fontId="8" fillId="6" borderId="164" xfId="0" applyFont="1" applyFill="1" applyBorder="1" applyAlignment="1" applyProtection="1">
      <alignment vertical="center"/>
      <protection locked="0"/>
    </xf>
    <xf numFmtId="1" fontId="8" fillId="6" borderId="80" xfId="0" applyNumberFormat="1" applyFont="1" applyFill="1" applyBorder="1" applyAlignment="1" applyProtection="1">
      <alignment vertical="center"/>
      <protection locked="0"/>
    </xf>
    <xf numFmtId="0" fontId="8" fillId="6" borderId="233" xfId="0" applyFont="1" applyFill="1" applyBorder="1" applyAlignment="1" applyProtection="1">
      <alignment vertical="center"/>
      <protection locked="0"/>
    </xf>
    <xf numFmtId="1" fontId="8" fillId="6" borderId="155" xfId="0" applyNumberFormat="1" applyFont="1" applyFill="1" applyBorder="1" applyAlignment="1" applyProtection="1">
      <alignment vertical="center"/>
      <protection locked="0"/>
    </xf>
    <xf numFmtId="1" fontId="8" fillId="6" borderId="159" xfId="0" applyNumberFormat="1" applyFont="1" applyFill="1" applyBorder="1" applyAlignment="1" applyProtection="1">
      <alignment vertical="center"/>
      <protection locked="0"/>
    </xf>
    <xf numFmtId="1" fontId="8" fillId="6" borderId="157" xfId="0" applyNumberFormat="1" applyFont="1" applyFill="1" applyBorder="1" applyAlignment="1" applyProtection="1">
      <alignment vertical="center"/>
      <protection locked="0"/>
    </xf>
    <xf numFmtId="1" fontId="8" fillId="6" borderId="147" xfId="0" applyNumberFormat="1" applyFont="1" applyFill="1" applyBorder="1" applyAlignment="1" applyProtection="1">
      <alignment vertical="center"/>
      <protection locked="0"/>
    </xf>
    <xf numFmtId="1" fontId="8" fillId="6" borderId="148" xfId="0" applyNumberFormat="1" applyFont="1" applyFill="1" applyBorder="1" applyAlignment="1" applyProtection="1">
      <alignment vertical="center"/>
      <protection locked="0"/>
    </xf>
    <xf numFmtId="1" fontId="8" fillId="6" borderId="154" xfId="0" applyNumberFormat="1" applyFont="1" applyFill="1" applyBorder="1" applyAlignment="1" applyProtection="1">
      <alignment vertical="center"/>
      <protection locked="0"/>
    </xf>
    <xf numFmtId="1" fontId="8" fillId="6" borderId="146" xfId="0" applyNumberFormat="1" applyFont="1" applyFill="1" applyBorder="1" applyAlignment="1" applyProtection="1">
      <alignment vertical="center"/>
      <protection locked="0"/>
    </xf>
    <xf numFmtId="0" fontId="8" fillId="6" borderId="161" xfId="0" applyFont="1" applyFill="1" applyBorder="1" applyAlignment="1" applyProtection="1">
      <alignment vertical="center"/>
      <protection locked="0"/>
    </xf>
    <xf numFmtId="0" fontId="8" fillId="6" borderId="197" xfId="0" applyFont="1" applyFill="1" applyBorder="1" applyAlignment="1" applyProtection="1">
      <alignment vertical="center"/>
      <protection locked="0"/>
    </xf>
    <xf numFmtId="1" fontId="8" fillId="6" borderId="162" xfId="0" applyNumberFormat="1" applyFont="1" applyFill="1" applyBorder="1" applyAlignment="1" applyProtection="1">
      <alignment vertical="center"/>
      <protection locked="0"/>
    </xf>
    <xf numFmtId="1" fontId="8" fillId="6" borderId="150" xfId="0" applyNumberFormat="1" applyFont="1" applyFill="1" applyBorder="1" applyAlignment="1" applyProtection="1">
      <alignment vertical="center"/>
      <protection locked="0"/>
    </xf>
    <xf numFmtId="1" fontId="8" fillId="6" borderId="151" xfId="0" applyNumberFormat="1" applyFont="1" applyFill="1" applyBorder="1" applyAlignment="1" applyProtection="1">
      <alignment vertical="center"/>
      <protection locked="0"/>
    </xf>
    <xf numFmtId="1" fontId="8" fillId="6" borderId="163" xfId="0" applyNumberFormat="1" applyFont="1" applyFill="1" applyBorder="1" applyAlignment="1" applyProtection="1">
      <alignment vertical="center"/>
      <protection locked="0"/>
    </xf>
    <xf numFmtId="1" fontId="8" fillId="6" borderId="166" xfId="0" applyNumberFormat="1" applyFont="1" applyFill="1" applyBorder="1" applyAlignment="1" applyProtection="1">
      <alignment vertical="center"/>
      <protection locked="0"/>
    </xf>
    <xf numFmtId="1" fontId="8" fillId="6" borderId="149" xfId="0" applyNumberFormat="1" applyFont="1" applyFill="1" applyBorder="1" applyAlignment="1" applyProtection="1">
      <alignment vertical="center"/>
      <protection locked="0"/>
    </xf>
    <xf numFmtId="1" fontId="8" fillId="6" borderId="164" xfId="0" applyNumberFormat="1" applyFont="1" applyFill="1" applyBorder="1" applyAlignment="1" applyProtection="1">
      <alignment vertical="center"/>
      <protection locked="0"/>
    </xf>
    <xf numFmtId="0" fontId="8" fillId="0" borderId="153" xfId="0" applyFont="1" applyBorder="1" applyAlignment="1">
      <alignment vertical="center"/>
    </xf>
    <xf numFmtId="0" fontId="8" fillId="6" borderId="153" xfId="0" applyFont="1" applyFill="1" applyBorder="1" applyAlignment="1" applyProtection="1">
      <alignment vertical="center"/>
      <protection locked="0"/>
    </xf>
    <xf numFmtId="3" fontId="8" fillId="6" borderId="233" xfId="0" applyNumberFormat="1" applyFont="1" applyFill="1" applyBorder="1" applyProtection="1">
      <protection locked="0"/>
    </xf>
    <xf numFmtId="0" fontId="8" fillId="0" borderId="161" xfId="0" applyFont="1" applyBorder="1" applyAlignment="1">
      <alignment vertical="center"/>
    </xf>
    <xf numFmtId="3" fontId="8" fillId="0" borderId="151" xfId="0" applyNumberFormat="1" applyFont="1" applyBorder="1" applyProtection="1">
      <protection locked="0"/>
    </xf>
    <xf numFmtId="3" fontId="8" fillId="0" borderId="162" xfId="0" applyNumberFormat="1" applyFont="1" applyBorder="1" applyProtection="1">
      <protection locked="0"/>
    </xf>
    <xf numFmtId="3" fontId="8" fillId="0" borderId="163" xfId="0" applyNumberFormat="1" applyFont="1" applyBorder="1" applyProtection="1">
      <protection locked="0"/>
    </xf>
    <xf numFmtId="1" fontId="8" fillId="5" borderId="9" xfId="0" applyNumberFormat="1" applyFont="1" applyFill="1" applyBorder="1" applyProtection="1">
      <protection locked="0"/>
    </xf>
    <xf numFmtId="1" fontId="8" fillId="5" borderId="22" xfId="0" applyNumberFormat="1" applyFont="1" applyFill="1" applyBorder="1" applyProtection="1">
      <protection locked="0"/>
    </xf>
    <xf numFmtId="1" fontId="8" fillId="5" borderId="77" xfId="0" applyNumberFormat="1" applyFont="1" applyFill="1" applyBorder="1" applyProtection="1">
      <protection locked="0"/>
    </xf>
    <xf numFmtId="1" fontId="8" fillId="5" borderId="170" xfId="0" applyNumberFormat="1" applyFont="1" applyFill="1" applyBorder="1" applyProtection="1">
      <protection locked="0"/>
    </xf>
    <xf numFmtId="1" fontId="8" fillId="5" borderId="78" xfId="0" applyNumberFormat="1" applyFont="1" applyFill="1" applyBorder="1" applyProtection="1">
      <protection locked="0"/>
    </xf>
    <xf numFmtId="1" fontId="8" fillId="5" borderId="178" xfId="0" applyNumberFormat="1" applyFont="1" applyFill="1" applyBorder="1" applyAlignment="1">
      <alignment horizontal="left" vertical="center"/>
    </xf>
    <xf numFmtId="1" fontId="8" fillId="5" borderId="149" xfId="0" applyNumberFormat="1" applyFont="1" applyFill="1" applyBorder="1" applyAlignment="1">
      <alignment vertical="center" wrapText="1"/>
    </xf>
    <xf numFmtId="1" fontId="8" fillId="5" borderId="173" xfId="0" applyNumberFormat="1" applyFont="1" applyFill="1" applyBorder="1" applyProtection="1">
      <protection locked="0"/>
    </xf>
    <xf numFmtId="1" fontId="8" fillId="5" borderId="202" xfId="0" applyNumberFormat="1" applyFont="1" applyFill="1" applyBorder="1" applyProtection="1">
      <protection locked="0"/>
    </xf>
    <xf numFmtId="1" fontId="8" fillId="5" borderId="154" xfId="0" applyNumberFormat="1" applyFont="1" applyFill="1" applyBorder="1" applyAlignment="1">
      <alignment vertical="center" wrapText="1"/>
    </xf>
    <xf numFmtId="1" fontId="8" fillId="5" borderId="158" xfId="0" applyNumberFormat="1" applyFont="1" applyFill="1" applyBorder="1" applyAlignment="1">
      <alignment horizontal="left" wrapText="1"/>
    </xf>
    <xf numFmtId="1" fontId="8" fillId="5" borderId="174" xfId="0" applyNumberFormat="1" applyFont="1" applyFill="1" applyBorder="1" applyAlignment="1">
      <alignment horizontal="left" wrapText="1"/>
    </xf>
    <xf numFmtId="1" fontId="19" fillId="5" borderId="93" xfId="0" applyNumberFormat="1" applyFont="1" applyFill="1" applyBorder="1"/>
    <xf numFmtId="1" fontId="18" fillId="9" borderId="154" xfId="6" applyNumberFormat="1" applyFont="1" applyFill="1" applyBorder="1" applyAlignment="1">
      <alignment horizontal="right"/>
    </xf>
    <xf numFmtId="1" fontId="18" fillId="9" borderId="154" xfId="0" applyNumberFormat="1" applyFont="1" applyFill="1" applyBorder="1" applyProtection="1">
      <protection locked="0"/>
    </xf>
    <xf numFmtId="1" fontId="18" fillId="9" borderId="169" xfId="6" applyNumberFormat="1" applyFont="1" applyFill="1" applyBorder="1" applyAlignment="1">
      <alignment horizontal="right"/>
    </xf>
    <xf numFmtId="1" fontId="18" fillId="9" borderId="178" xfId="6" applyNumberFormat="1" applyFont="1" applyFill="1" applyBorder="1" applyAlignment="1">
      <alignment horizontal="right"/>
    </xf>
    <xf numFmtId="1" fontId="18" fillId="9" borderId="168" xfId="0" applyNumberFormat="1" applyFont="1" applyFill="1" applyBorder="1" applyProtection="1">
      <protection locked="0"/>
    </xf>
    <xf numFmtId="1" fontId="18" fillId="9" borderId="172" xfId="0" applyNumberFormat="1" applyFont="1" applyFill="1" applyBorder="1" applyProtection="1">
      <protection locked="0"/>
    </xf>
    <xf numFmtId="1" fontId="18" fillId="9" borderId="178" xfId="0" applyNumberFormat="1" applyFont="1" applyFill="1" applyBorder="1" applyProtection="1">
      <protection locked="0"/>
    </xf>
    <xf numFmtId="1" fontId="18" fillId="9" borderId="233" xfId="0" applyNumberFormat="1" applyFont="1" applyFill="1" applyBorder="1" applyAlignment="1">
      <alignment horizontal="left"/>
    </xf>
    <xf numFmtId="1" fontId="18" fillId="9" borderId="161" xfId="0" applyNumberFormat="1" applyFont="1" applyFill="1" applyBorder="1" applyAlignment="1">
      <alignment horizontal="left"/>
    </xf>
    <xf numFmtId="1" fontId="18" fillId="9" borderId="166" xfId="0" applyNumberFormat="1" applyFont="1" applyFill="1" applyBorder="1" applyProtection="1">
      <protection locked="0"/>
    </xf>
    <xf numFmtId="1" fontId="18" fillId="9" borderId="202" xfId="0" applyNumberFormat="1" applyFont="1" applyFill="1" applyBorder="1" applyProtection="1">
      <protection locked="0"/>
    </xf>
    <xf numFmtId="1" fontId="8" fillId="0" borderId="235" xfId="0" applyNumberFormat="1" applyFont="1" applyBorder="1" applyAlignment="1">
      <alignment horizontal="left" vertical="center" wrapText="1"/>
    </xf>
    <xf numFmtId="1" fontId="6" fillId="9" borderId="0" xfId="0" applyNumberFormat="1" applyFont="1" applyFill="1"/>
    <xf numFmtId="1" fontId="4" fillId="9" borderId="0" xfId="0" applyNumberFormat="1" applyFont="1" applyFill="1"/>
    <xf numFmtId="1" fontId="7" fillId="9" borderId="0" xfId="0" applyNumberFormat="1" applyFont="1" applyFill="1" applyAlignment="1" applyProtection="1">
      <alignment wrapText="1"/>
      <protection hidden="1"/>
    </xf>
    <xf numFmtId="1" fontId="7" fillId="9" borderId="18" xfId="0" applyNumberFormat="1" applyFont="1" applyFill="1" applyBorder="1" applyAlignment="1" applyProtection="1">
      <alignment vertical="center" wrapText="1"/>
      <protection hidden="1"/>
    </xf>
    <xf numFmtId="1" fontId="81" fillId="4" borderId="0" xfId="0" applyNumberFormat="1" applyFont="1" applyFill="1"/>
    <xf numFmtId="3" fontId="8" fillId="7" borderId="233" xfId="0" applyNumberFormat="1" applyFont="1" applyFill="1" applyBorder="1"/>
    <xf numFmtId="1" fontId="8" fillId="6" borderId="146" xfId="0" applyNumberFormat="1" applyFont="1" applyFill="1" applyBorder="1" applyAlignment="1" applyProtection="1">
      <alignment wrapText="1"/>
      <protection locked="0"/>
    </xf>
    <xf numFmtId="1" fontId="8" fillId="6" borderId="148" xfId="0" applyNumberFormat="1" applyFont="1" applyFill="1" applyBorder="1" applyAlignment="1" applyProtection="1">
      <alignment wrapText="1"/>
      <protection locked="0"/>
    </xf>
    <xf numFmtId="1" fontId="8" fillId="6" borderId="236" xfId="0" applyNumberFormat="1" applyFont="1" applyFill="1" applyBorder="1" applyAlignment="1" applyProtection="1">
      <alignment wrapText="1"/>
      <protection locked="0"/>
    </xf>
    <xf numFmtId="1" fontId="8" fillId="7" borderId="146" xfId="0" applyNumberFormat="1" applyFont="1" applyFill="1" applyBorder="1" applyAlignment="1">
      <alignment wrapText="1"/>
    </xf>
    <xf numFmtId="1" fontId="8" fillId="7" borderId="238" xfId="0" applyNumberFormat="1" applyFont="1" applyFill="1" applyBorder="1" applyAlignment="1">
      <alignment wrapText="1"/>
    </xf>
    <xf numFmtId="1" fontId="8" fillId="6" borderId="238" xfId="0" applyNumberFormat="1" applyFont="1" applyFill="1" applyBorder="1" applyAlignment="1" applyProtection="1">
      <alignment wrapText="1"/>
      <protection locked="0"/>
    </xf>
    <xf numFmtId="1" fontId="8" fillId="8" borderId="238" xfId="0" applyNumberFormat="1" applyFont="1" applyFill="1" applyBorder="1" applyAlignment="1">
      <alignment wrapText="1"/>
    </xf>
    <xf numFmtId="1" fontId="8" fillId="9" borderId="238" xfId="0" applyNumberFormat="1" applyFont="1" applyFill="1" applyBorder="1" applyAlignment="1">
      <alignment wrapText="1"/>
    </xf>
    <xf numFmtId="1" fontId="8" fillId="0" borderId="238" xfId="0" applyNumberFormat="1" applyFont="1" applyBorder="1" applyAlignment="1">
      <alignment wrapText="1"/>
    </xf>
    <xf numFmtId="1" fontId="8" fillId="5" borderId="153" xfId="0" applyNumberFormat="1" applyFont="1" applyFill="1" applyBorder="1" applyAlignment="1">
      <alignment horizontal="left" vertical="center" wrapText="1"/>
    </xf>
    <xf numFmtId="1" fontId="8" fillId="6" borderId="147" xfId="0" applyNumberFormat="1" applyFont="1" applyFill="1" applyBorder="1" applyAlignment="1" applyProtection="1">
      <alignment wrapText="1"/>
      <protection locked="0"/>
    </xf>
    <xf numFmtId="1" fontId="8" fillId="6" borderId="153" xfId="0" applyNumberFormat="1" applyFont="1" applyFill="1" applyBorder="1" applyAlignment="1" applyProtection="1">
      <alignment horizontal="right" wrapText="1"/>
      <protection locked="0"/>
    </xf>
    <xf numFmtId="1" fontId="8" fillId="0" borderId="235" xfId="0" applyNumberFormat="1" applyFont="1" applyBorder="1" applyAlignment="1">
      <alignment horizontal="center" vertical="center"/>
    </xf>
    <xf numFmtId="0" fontId="8" fillId="5" borderId="153" xfId="0" applyFont="1" applyFill="1" applyBorder="1" applyAlignment="1">
      <alignment horizontal="center" vertical="center" wrapText="1"/>
    </xf>
    <xf numFmtId="0" fontId="8" fillId="5" borderId="161" xfId="0" applyFont="1" applyFill="1" applyBorder="1" applyAlignment="1">
      <alignment horizontal="center" vertical="center" wrapText="1"/>
    </xf>
    <xf numFmtId="1" fontId="8" fillId="5" borderId="154" xfId="0" applyNumberFormat="1" applyFont="1" applyFill="1" applyBorder="1" applyAlignment="1">
      <alignment horizontal="left" vertical="center"/>
    </xf>
    <xf numFmtId="0" fontId="8" fillId="0" borderId="152" xfId="0" applyFont="1" applyBorder="1" applyAlignment="1">
      <alignment horizontal="left" vertical="center" wrapText="1"/>
    </xf>
    <xf numFmtId="0" fontId="8" fillId="0" borderId="152" xfId="0" applyFont="1" applyBorder="1" applyAlignment="1">
      <alignment vertical="center" wrapText="1"/>
    </xf>
    <xf numFmtId="1" fontId="8" fillId="0" borderId="152" xfId="0" applyNumberFormat="1" applyFont="1" applyBorder="1" applyAlignment="1">
      <alignment horizontal="left" wrapText="1"/>
    </xf>
    <xf numFmtId="0" fontId="8" fillId="5" borderId="152" xfId="0" applyFont="1" applyFill="1" applyBorder="1" applyAlignment="1">
      <alignment horizontal="left" vertical="center" wrapText="1"/>
    </xf>
    <xf numFmtId="0" fontId="8" fillId="5" borderId="154" xfId="0" applyFont="1" applyFill="1" applyBorder="1" applyAlignment="1">
      <alignment horizontal="left" vertical="center" wrapText="1"/>
    </xf>
    <xf numFmtId="1" fontId="8" fillId="0" borderId="233" xfId="0" applyNumberFormat="1" applyFont="1" applyBorder="1"/>
    <xf numFmtId="1" fontId="8" fillId="7" borderId="238" xfId="0" applyNumberFormat="1" applyFont="1" applyFill="1" applyBorder="1"/>
    <xf numFmtId="1" fontId="8" fillId="7" borderId="169" xfId="0" applyNumberFormat="1" applyFont="1" applyFill="1" applyBorder="1"/>
    <xf numFmtId="1" fontId="8" fillId="6" borderId="232" xfId="0" applyNumberFormat="1" applyFont="1" applyFill="1" applyBorder="1" applyProtection="1">
      <protection locked="0"/>
    </xf>
    <xf numFmtId="1" fontId="16" fillId="0" borderId="227" xfId="0" applyNumberFormat="1" applyFont="1" applyBorder="1"/>
    <xf numFmtId="1" fontId="8" fillId="0" borderId="139" xfId="0" applyNumberFormat="1" applyFont="1" applyBorder="1"/>
    <xf numFmtId="1" fontId="18" fillId="9" borderId="153" xfId="0" applyNumberFormat="1" applyFont="1" applyFill="1" applyBorder="1"/>
    <xf numFmtId="1" fontId="8" fillId="6" borderId="159" xfId="0" applyNumberFormat="1" applyFont="1" applyFill="1" applyBorder="1" applyProtection="1">
      <protection locked="0"/>
    </xf>
    <xf numFmtId="1" fontId="8" fillId="0" borderId="248" xfId="0" applyNumberFormat="1" applyFont="1" applyBorder="1"/>
    <xf numFmtId="1" fontId="8" fillId="0" borderId="246" xfId="0" applyNumberFormat="1" applyFont="1" applyBorder="1"/>
    <xf numFmtId="1" fontId="8" fillId="6" borderId="156" xfId="0" applyNumberFormat="1" applyFont="1" applyFill="1" applyBorder="1" applyProtection="1">
      <protection locked="0"/>
    </xf>
    <xf numFmtId="0" fontId="8" fillId="0" borderId="161" xfId="0" applyFont="1" applyBorder="1"/>
    <xf numFmtId="1" fontId="8" fillId="0" borderId="247" xfId="0" applyNumberFormat="1" applyFont="1" applyBorder="1" applyAlignment="1">
      <alignment horizontal="center" vertical="center"/>
    </xf>
    <xf numFmtId="1" fontId="8" fillId="10" borderId="155" xfId="0" applyNumberFormat="1" applyFont="1" applyFill="1" applyBorder="1" applyProtection="1">
      <protection locked="0"/>
    </xf>
    <xf numFmtId="1" fontId="8" fillId="10" borderId="147" xfId="0" applyNumberFormat="1" applyFont="1" applyFill="1" applyBorder="1" applyProtection="1">
      <protection locked="0"/>
    </xf>
    <xf numFmtId="1" fontId="8" fillId="6" borderId="251" xfId="0" applyNumberFormat="1" applyFont="1" applyFill="1" applyBorder="1" applyProtection="1">
      <protection locked="0"/>
    </xf>
    <xf numFmtId="1" fontId="8" fillId="0" borderId="246" xfId="0" applyNumberFormat="1" applyFont="1" applyBorder="1" applyAlignment="1">
      <alignment horizontal="center" vertical="center"/>
    </xf>
    <xf numFmtId="1" fontId="8" fillId="0" borderId="248" xfId="0" applyNumberFormat="1" applyFont="1" applyBorder="1" applyAlignment="1">
      <alignment horizontal="center" vertical="center"/>
    </xf>
    <xf numFmtId="1" fontId="8" fillId="0" borderId="247" xfId="0" applyNumberFormat="1" applyFont="1" applyBorder="1"/>
    <xf numFmtId="1" fontId="8" fillId="9" borderId="252" xfId="0" applyNumberFormat="1" applyFont="1" applyFill="1" applyBorder="1"/>
    <xf numFmtId="1" fontId="8" fillId="9" borderId="246" xfId="0" applyNumberFormat="1" applyFont="1" applyFill="1" applyBorder="1"/>
    <xf numFmtId="1" fontId="8" fillId="9" borderId="156" xfId="0" applyNumberFormat="1" applyFont="1" applyFill="1" applyBorder="1" applyProtection="1">
      <protection locked="0"/>
    </xf>
    <xf numFmtId="1" fontId="8" fillId="9" borderId="233" xfId="0" applyNumberFormat="1" applyFont="1" applyFill="1" applyBorder="1" applyAlignment="1">
      <alignment horizontal="left" vertical="center"/>
    </xf>
    <xf numFmtId="1" fontId="8" fillId="9" borderId="202" xfId="0" applyNumberFormat="1" applyFont="1" applyFill="1" applyBorder="1" applyProtection="1">
      <protection locked="0"/>
    </xf>
    <xf numFmtId="1" fontId="8" fillId="0" borderId="253" xfId="0" applyNumberFormat="1" applyFont="1" applyBorder="1" applyAlignment="1">
      <alignment horizontal="center" vertical="center"/>
    </xf>
    <xf numFmtId="1" fontId="8" fillId="0" borderId="253" xfId="0" applyNumberFormat="1" applyFont="1" applyBorder="1"/>
    <xf numFmtId="1" fontId="8" fillId="0" borderId="161" xfId="0" applyNumberFormat="1" applyFont="1" applyBorder="1" applyAlignment="1">
      <alignment horizontal="left" vertical="center"/>
    </xf>
    <xf numFmtId="1" fontId="8" fillId="0" borderId="209" xfId="0" applyNumberFormat="1" applyFont="1" applyBorder="1" applyAlignment="1">
      <alignment horizontal="left" vertical="center"/>
    </xf>
    <xf numFmtId="1" fontId="8" fillId="0" borderId="209" xfId="0" applyNumberFormat="1" applyFont="1" applyBorder="1"/>
    <xf numFmtId="1" fontId="8" fillId="0" borderId="243" xfId="0" applyNumberFormat="1" applyFont="1" applyBorder="1"/>
    <xf numFmtId="1" fontId="8" fillId="0" borderId="209" xfId="0" applyNumberFormat="1" applyFont="1" applyBorder="1" applyAlignment="1">
      <alignment horizontal="left" vertical="center" wrapText="1"/>
    </xf>
    <xf numFmtId="0" fontId="16" fillId="0" borderId="227" xfId="0" applyFont="1" applyBorder="1"/>
    <xf numFmtId="1" fontId="8" fillId="0" borderId="261" xfId="0" applyNumberFormat="1" applyFont="1" applyBorder="1" applyAlignment="1">
      <alignment horizontal="center" vertical="center" wrapText="1"/>
    </xf>
    <xf numFmtId="1" fontId="8" fillId="6" borderId="264" xfId="0" applyNumberFormat="1" applyFont="1" applyFill="1" applyBorder="1" applyProtection="1">
      <protection locked="0"/>
    </xf>
    <xf numFmtId="1" fontId="8" fillId="6" borderId="238" xfId="0" applyNumberFormat="1" applyFont="1" applyFill="1" applyBorder="1" applyProtection="1">
      <protection locked="0"/>
    </xf>
    <xf numFmtId="1" fontId="8" fillId="0" borderId="140" xfId="0" applyNumberFormat="1" applyFont="1" applyBorder="1" applyAlignment="1">
      <alignment horizontal="right" wrapText="1"/>
    </xf>
    <xf numFmtId="0" fontId="8" fillId="0" borderId="233" xfId="0" applyFont="1" applyBorder="1" applyAlignment="1">
      <alignment horizontal="left" vertical="center" wrapText="1"/>
    </xf>
    <xf numFmtId="3" fontId="8" fillId="0" borderId="233" xfId="0" applyNumberFormat="1" applyFont="1" applyBorder="1" applyAlignment="1" applyProtection="1">
      <alignment horizontal="right" wrapText="1"/>
      <protection locked="0"/>
    </xf>
    <xf numFmtId="0" fontId="8" fillId="0" borderId="257" xfId="0" applyFont="1" applyBorder="1" applyAlignment="1">
      <alignment horizontal="center" vertical="center" wrapText="1"/>
    </xf>
    <xf numFmtId="3" fontId="8" fillId="0" borderId="139" xfId="0" applyNumberFormat="1" applyFont="1" applyBorder="1" applyAlignment="1" applyProtection="1">
      <alignment horizontal="right" wrapText="1"/>
      <protection locked="0"/>
    </xf>
    <xf numFmtId="1" fontId="8" fillId="5" borderId="266" xfId="0" applyNumberFormat="1" applyFont="1" applyFill="1" applyBorder="1"/>
    <xf numFmtId="1" fontId="8" fillId="6" borderId="267" xfId="0" applyNumberFormat="1" applyFont="1" applyFill="1" applyBorder="1" applyProtection="1">
      <protection locked="0"/>
    </xf>
    <xf numFmtId="1" fontId="18" fillId="6" borderId="146" xfId="0" applyNumberFormat="1" applyFont="1" applyFill="1" applyBorder="1" applyProtection="1">
      <protection locked="0"/>
    </xf>
    <xf numFmtId="0" fontId="8" fillId="0" borderId="93" xfId="0" applyFont="1" applyBorder="1" applyProtection="1">
      <protection locked="0"/>
    </xf>
    <xf numFmtId="1" fontId="8" fillId="6" borderId="257" xfId="0" applyNumberFormat="1" applyFont="1" applyFill="1" applyBorder="1" applyProtection="1">
      <protection locked="0"/>
    </xf>
    <xf numFmtId="1" fontId="8" fillId="0" borderId="270" xfId="0" applyNumberFormat="1" applyFont="1" applyBorder="1"/>
    <xf numFmtId="1" fontId="8" fillId="0" borderId="268" xfId="0" applyNumberFormat="1" applyFont="1" applyBorder="1" applyAlignment="1">
      <alignment horizontal="center" vertical="center" wrapText="1"/>
    </xf>
    <xf numFmtId="1" fontId="8" fillId="0" borderId="280" xfId="0" applyNumberFormat="1" applyFont="1" applyBorder="1" applyAlignment="1">
      <alignment horizontal="center" vertical="center" wrapText="1"/>
    </xf>
    <xf numFmtId="1" fontId="8" fillId="0" borderId="269" xfId="0" applyNumberFormat="1" applyFont="1" applyBorder="1" applyAlignment="1">
      <alignment horizontal="center" vertical="center" wrapText="1"/>
    </xf>
    <xf numFmtId="1" fontId="8" fillId="6" borderId="265" xfId="0" applyNumberFormat="1" applyFont="1" applyFill="1" applyBorder="1" applyProtection="1">
      <protection locked="0"/>
    </xf>
    <xf numFmtId="1" fontId="8" fillId="6" borderId="277" xfId="0" applyNumberFormat="1" applyFont="1" applyFill="1" applyBorder="1" applyProtection="1">
      <protection locked="0"/>
    </xf>
    <xf numFmtId="1" fontId="8" fillId="8" borderId="282" xfId="0" applyNumberFormat="1" applyFont="1" applyFill="1" applyBorder="1"/>
    <xf numFmtId="1" fontId="8" fillId="5" borderId="238" xfId="0" applyNumberFormat="1" applyFont="1" applyFill="1" applyBorder="1" applyAlignment="1">
      <alignment horizontal="right"/>
    </xf>
    <xf numFmtId="1" fontId="8" fillId="8" borderId="146" xfId="0" applyNumberFormat="1" applyFont="1" applyFill="1" applyBorder="1"/>
    <xf numFmtId="3" fontId="8" fillId="0" borderId="284" xfId="0" applyNumberFormat="1" applyFont="1" applyBorder="1" applyProtection="1">
      <protection locked="0"/>
    </xf>
    <xf numFmtId="0" fontId="8" fillId="5" borderId="233" xfId="0" applyFont="1" applyFill="1" applyBorder="1" applyAlignment="1">
      <alignment horizontal="left" vertical="center" wrapText="1"/>
    </xf>
    <xf numFmtId="3" fontId="8" fillId="0" borderId="233" xfId="0" applyNumberFormat="1" applyFont="1" applyBorder="1" applyProtection="1">
      <protection locked="0"/>
    </xf>
    <xf numFmtId="3" fontId="8" fillId="0" borderId="278" xfId="0" applyNumberFormat="1" applyFont="1" applyBorder="1" applyProtection="1">
      <protection locked="0"/>
    </xf>
    <xf numFmtId="1" fontId="7" fillId="6" borderId="282" xfId="0" applyNumberFormat="1" applyFont="1" applyFill="1" applyBorder="1" applyProtection="1">
      <protection locked="0"/>
    </xf>
    <xf numFmtId="1" fontId="7" fillId="10" borderId="282" xfId="0" applyNumberFormat="1" applyFont="1" applyFill="1" applyBorder="1" applyProtection="1">
      <protection locked="0"/>
    </xf>
    <xf numFmtId="1" fontId="7" fillId="6" borderId="147" xfId="0" applyNumberFormat="1" applyFont="1" applyFill="1" applyBorder="1" applyProtection="1">
      <protection locked="0"/>
    </xf>
    <xf numFmtId="1" fontId="8" fillId="6" borderId="289" xfId="0" applyNumberFormat="1" applyFont="1" applyFill="1" applyBorder="1" applyProtection="1">
      <protection locked="0"/>
    </xf>
    <xf numFmtId="1" fontId="8" fillId="6" borderId="237" xfId="0" applyNumberFormat="1" applyFont="1" applyFill="1" applyBorder="1" applyProtection="1">
      <protection locked="0"/>
    </xf>
    <xf numFmtId="1" fontId="8" fillId="0" borderId="270" xfId="0" applyNumberFormat="1" applyFont="1" applyBorder="1" applyAlignment="1">
      <alignment horizontal="center" vertical="center"/>
    </xf>
    <xf numFmtId="1" fontId="8" fillId="0" borderId="265" xfId="0" applyNumberFormat="1" applyFont="1" applyBorder="1"/>
    <xf numFmtId="1" fontId="8" fillId="0" borderId="147" xfId="0" applyNumberFormat="1" applyFont="1" applyBorder="1"/>
    <xf numFmtId="1" fontId="8" fillId="0" borderId="275" xfId="0" applyNumberFormat="1" applyFont="1" applyBorder="1" applyAlignment="1">
      <alignment horizontal="center" vertical="center" wrapText="1"/>
    </xf>
    <xf numFmtId="1" fontId="8" fillId="0" borderId="147" xfId="0" applyNumberFormat="1" applyFont="1" applyBorder="1" applyAlignment="1">
      <alignment horizontal="right" wrapText="1"/>
    </xf>
    <xf numFmtId="1" fontId="8" fillId="0" borderId="238" xfId="0" applyNumberFormat="1" applyFont="1" applyBorder="1" applyAlignment="1">
      <alignment horizontal="right" wrapText="1"/>
    </xf>
    <xf numFmtId="1" fontId="8" fillId="0" borderId="287" xfId="0" applyNumberFormat="1" applyFont="1" applyBorder="1" applyAlignment="1">
      <alignment horizontal="right" wrapText="1"/>
    </xf>
    <xf numFmtId="1" fontId="8" fillId="0" borderId="267" xfId="0" applyNumberFormat="1" applyFont="1" applyBorder="1"/>
    <xf numFmtId="1" fontId="18" fillId="6" borderId="147" xfId="0" applyNumberFormat="1" applyFont="1" applyFill="1" applyBorder="1" applyProtection="1">
      <protection locked="0"/>
    </xf>
    <xf numFmtId="0" fontId="8" fillId="0" borderId="270" xfId="0" applyFont="1" applyBorder="1" applyAlignment="1">
      <alignment horizontal="center" vertical="center" wrapText="1"/>
    </xf>
    <xf numFmtId="0" fontId="8" fillId="0" borderId="272" xfId="0" applyFont="1" applyBorder="1" applyAlignment="1">
      <alignment horizontal="center" vertical="center" wrapText="1"/>
    </xf>
    <xf numFmtId="1" fontId="8" fillId="4" borderId="275" xfId="0" applyNumberFormat="1" applyFont="1" applyFill="1" applyBorder="1" applyAlignment="1">
      <alignment horizontal="center" vertical="center"/>
    </xf>
    <xf numFmtId="1" fontId="8" fillId="4" borderId="272" xfId="0" applyNumberFormat="1" applyFont="1" applyFill="1" applyBorder="1" applyAlignment="1">
      <alignment horizontal="center" vertical="center"/>
    </xf>
    <xf numFmtId="0" fontId="8" fillId="5" borderId="270" xfId="0" applyFont="1" applyFill="1" applyBorder="1" applyAlignment="1">
      <alignment horizontal="center" vertical="center"/>
    </xf>
    <xf numFmtId="3" fontId="8" fillId="0" borderId="270" xfId="0" applyNumberFormat="1" applyFont="1" applyBorder="1" applyAlignment="1" applyProtection="1">
      <alignment horizontal="right"/>
      <protection locked="0"/>
    </xf>
    <xf numFmtId="3" fontId="8" fillId="0" borderId="4" xfId="0" applyNumberFormat="1" applyFont="1" applyBorder="1" applyAlignment="1" applyProtection="1">
      <alignment horizontal="right" wrapText="1"/>
      <protection locked="0"/>
    </xf>
    <xf numFmtId="1" fontId="8" fillId="4" borderId="270" xfId="0" applyNumberFormat="1" applyFont="1" applyFill="1" applyBorder="1" applyAlignment="1">
      <alignment horizontal="center" vertical="center"/>
    </xf>
    <xf numFmtId="49" fontId="8" fillId="34" borderId="277" xfId="0" applyNumberFormat="1" applyFont="1" applyFill="1" applyBorder="1" applyAlignment="1">
      <alignment horizontal="center" vertical="center"/>
    </xf>
    <xf numFmtId="3" fontId="8" fillId="4" borderId="270" xfId="0" applyNumberFormat="1" applyFont="1" applyFill="1" applyBorder="1" applyAlignment="1" applyProtection="1">
      <alignment horizontal="right"/>
      <protection locked="0"/>
    </xf>
    <xf numFmtId="1" fontId="8" fillId="6" borderId="279" xfId="0" applyNumberFormat="1" applyFont="1" applyFill="1" applyBorder="1" applyProtection="1">
      <protection locked="0"/>
    </xf>
    <xf numFmtId="1" fontId="8" fillId="6" borderId="282" xfId="0" applyNumberFormat="1" applyFont="1" applyFill="1" applyBorder="1" applyProtection="1">
      <protection locked="0"/>
    </xf>
    <xf numFmtId="1" fontId="8" fillId="6" borderId="284" xfId="0" applyNumberFormat="1" applyFont="1" applyFill="1" applyBorder="1" applyAlignment="1" applyProtection="1">
      <alignment wrapText="1"/>
      <protection locked="0"/>
    </xf>
    <xf numFmtId="1" fontId="8" fillId="6" borderId="279" xfId="0" applyNumberFormat="1" applyFont="1" applyFill="1" applyBorder="1" applyAlignment="1" applyProtection="1">
      <alignment wrapText="1"/>
      <protection locked="0"/>
    </xf>
    <xf numFmtId="49" fontId="8" fillId="34" borderId="270" xfId="0" applyNumberFormat="1" applyFont="1" applyFill="1" applyBorder="1" applyAlignment="1">
      <alignment horizontal="center" vertical="center"/>
    </xf>
    <xf numFmtId="3" fontId="8" fillId="0" borderId="270" xfId="0" applyNumberFormat="1" applyFont="1" applyBorder="1" applyAlignment="1" applyProtection="1">
      <alignment horizontal="right" wrapText="1"/>
      <protection locked="0"/>
    </xf>
    <xf numFmtId="49" fontId="8" fillId="27" borderId="270" xfId="0" applyNumberFormat="1" applyFont="1" applyFill="1" applyBorder="1" applyAlignment="1">
      <alignment horizontal="center" vertical="center"/>
    </xf>
    <xf numFmtId="0" fontId="8" fillId="5" borderId="233" xfId="0" applyFont="1" applyFill="1" applyBorder="1" applyAlignment="1">
      <alignment horizontal="left"/>
    </xf>
    <xf numFmtId="49" fontId="8" fillId="7" borderId="270" xfId="0" applyNumberFormat="1" applyFont="1" applyFill="1" applyBorder="1" applyAlignment="1">
      <alignment horizontal="center" vertical="center"/>
    </xf>
    <xf numFmtId="3" fontId="8" fillId="7" borderId="270" xfId="0" applyNumberFormat="1" applyFont="1" applyFill="1" applyBorder="1" applyAlignment="1">
      <alignment horizontal="right"/>
    </xf>
    <xf numFmtId="1" fontId="8" fillId="6" borderId="233" xfId="0" applyNumberFormat="1" applyFont="1" applyFill="1" applyBorder="1" applyAlignment="1" applyProtection="1">
      <alignment wrapText="1"/>
      <protection locked="0"/>
    </xf>
    <xf numFmtId="49" fontId="8" fillId="5" borderId="270" xfId="0" applyNumberFormat="1" applyFont="1" applyFill="1" applyBorder="1" applyAlignment="1">
      <alignment horizontal="center" vertical="center"/>
    </xf>
    <xf numFmtId="0" fontId="8" fillId="0" borderId="233" xfId="0" applyFont="1" applyBorder="1" applyAlignment="1">
      <alignment horizontal="left"/>
    </xf>
    <xf numFmtId="1" fontId="8" fillId="5" borderId="270" xfId="0" applyNumberFormat="1" applyFont="1" applyFill="1" applyBorder="1" applyAlignment="1">
      <alignment horizontal="right"/>
    </xf>
    <xf numFmtId="49" fontId="8" fillId="0" borderId="256" xfId="0" applyNumberFormat="1" applyFont="1" applyBorder="1" applyAlignment="1" applyProtection="1">
      <alignment horizontal="center" vertical="center" wrapText="1"/>
      <protection locked="0"/>
    </xf>
    <xf numFmtId="1" fontId="8" fillId="6" borderId="256" xfId="0" applyNumberFormat="1" applyFont="1" applyFill="1" applyBorder="1" applyProtection="1">
      <protection locked="0"/>
    </xf>
    <xf numFmtId="49" fontId="8" fillId="0" borderId="270" xfId="0" applyNumberFormat="1" applyFont="1" applyBorder="1" applyAlignment="1" applyProtection="1">
      <alignment horizontal="center" vertical="center" wrapText="1"/>
      <protection locked="0"/>
    </xf>
    <xf numFmtId="0" fontId="16" fillId="4" borderId="271" xfId="0" applyFont="1" applyFill="1" applyBorder="1"/>
    <xf numFmtId="0" fontId="16" fillId="4" borderId="296" xfId="0" applyFont="1" applyFill="1" applyBorder="1"/>
    <xf numFmtId="0" fontId="8" fillId="4" borderId="271" xfId="0" applyFont="1" applyFill="1" applyBorder="1"/>
    <xf numFmtId="0" fontId="8" fillId="4" borderId="280" xfId="0" applyFont="1" applyFill="1" applyBorder="1"/>
    <xf numFmtId="0" fontId="8" fillId="0" borderId="280" xfId="0" applyFont="1" applyBorder="1"/>
    <xf numFmtId="1" fontId="8" fillId="0" borderId="281" xfId="0" applyNumberFormat="1" applyFont="1" applyBorder="1" applyAlignment="1">
      <alignment horizontal="center" vertical="center" wrapText="1"/>
    </xf>
    <xf numFmtId="0" fontId="8" fillId="5" borderId="284" xfId="0" applyFont="1" applyFill="1" applyBorder="1"/>
    <xf numFmtId="3" fontId="8" fillId="0" borderId="284" xfId="0" applyNumberFormat="1" applyFont="1" applyBorder="1" applyAlignment="1" applyProtection="1">
      <alignment horizontal="center" vertical="center"/>
      <protection locked="0"/>
    </xf>
    <xf numFmtId="3" fontId="8" fillId="0" borderId="284" xfId="0" applyNumberFormat="1" applyFont="1" applyBorder="1" applyAlignment="1" applyProtection="1">
      <alignment horizontal="right"/>
      <protection locked="0"/>
    </xf>
    <xf numFmtId="3" fontId="8" fillId="4" borderId="279" xfId="0" applyNumberFormat="1" applyFont="1" applyFill="1" applyBorder="1" applyAlignment="1" applyProtection="1">
      <alignment horizontal="right"/>
      <protection locked="0"/>
    </xf>
    <xf numFmtId="1" fontId="8" fillId="6" borderId="288" xfId="0" applyNumberFormat="1" applyFont="1" applyFill="1" applyBorder="1" applyProtection="1">
      <protection locked="0"/>
    </xf>
    <xf numFmtId="0" fontId="8" fillId="0" borderId="285" xfId="0" applyFont="1" applyBorder="1" applyAlignment="1">
      <alignment horizontal="center" vertical="center"/>
    </xf>
    <xf numFmtId="0" fontId="8" fillId="0" borderId="286" xfId="0" applyFont="1" applyBorder="1" applyAlignment="1">
      <alignment horizontal="center" vertical="center" wrapText="1"/>
    </xf>
    <xf numFmtId="0" fontId="8" fillId="4" borderId="266" xfId="0" applyFont="1" applyFill="1" applyBorder="1" applyAlignment="1">
      <alignment wrapText="1"/>
    </xf>
    <xf numFmtId="0" fontId="8" fillId="4" borderId="266" xfId="0" applyFont="1" applyFill="1" applyBorder="1"/>
    <xf numFmtId="0" fontId="8" fillId="0" borderId="266" xfId="0" applyFont="1" applyBorder="1" applyProtection="1">
      <protection hidden="1"/>
    </xf>
    <xf numFmtId="49" fontId="8" fillId="6" borderId="297" xfId="0" applyNumberFormat="1" applyFont="1" applyFill="1" applyBorder="1" applyProtection="1">
      <protection locked="0"/>
    </xf>
    <xf numFmtId="3" fontId="8" fillId="6" borderId="282" xfId="0" applyNumberFormat="1" applyFont="1" applyFill="1" applyBorder="1" applyProtection="1">
      <protection locked="0"/>
    </xf>
    <xf numFmtId="3" fontId="8" fillId="6" borderId="297" xfId="0" applyNumberFormat="1" applyFont="1" applyFill="1" applyBorder="1" applyProtection="1">
      <protection locked="0"/>
    </xf>
    <xf numFmtId="165" fontId="14" fillId="4" borderId="266" xfId="0" applyNumberFormat="1" applyFont="1" applyFill="1" applyBorder="1" applyAlignment="1">
      <alignment horizontal="right"/>
    </xf>
    <xf numFmtId="0" fontId="28" fillId="0" borderId="266" xfId="0" applyFont="1" applyBorder="1"/>
    <xf numFmtId="0" fontId="8" fillId="0" borderId="266" xfId="0" applyFont="1" applyBorder="1"/>
    <xf numFmtId="0" fontId="14" fillId="4" borderId="266" xfId="0" applyFont="1" applyFill="1" applyBorder="1"/>
    <xf numFmtId="0" fontId="16" fillId="0" borderId="298" xfId="0" applyFont="1" applyBorder="1"/>
    <xf numFmtId="0" fontId="16" fillId="0" borderId="299" xfId="0" applyFont="1" applyBorder="1"/>
    <xf numFmtId="0" fontId="14" fillId="0" borderId="277" xfId="0" applyFont="1" applyBorder="1" applyAlignment="1">
      <alignment horizontal="left" vertical="center"/>
    </xf>
    <xf numFmtId="3" fontId="14" fillId="0" borderId="277" xfId="0" applyNumberFormat="1" applyFont="1" applyBorder="1" applyAlignment="1" applyProtection="1">
      <alignment horizontal="right"/>
      <protection locked="0"/>
    </xf>
    <xf numFmtId="0" fontId="14" fillId="0" borderId="284" xfId="0" applyFont="1" applyBorder="1" applyAlignment="1" applyProtection="1">
      <alignment horizontal="right"/>
      <protection locked="0"/>
    </xf>
    <xf numFmtId="3" fontId="8" fillId="0" borderId="279" xfId="0" applyNumberFormat="1" applyFont="1" applyBorder="1" applyAlignment="1" applyProtection="1">
      <alignment horizontal="right"/>
      <protection locked="0"/>
    </xf>
    <xf numFmtId="0" fontId="8" fillId="20" borderId="300" xfId="30" applyFont="1" applyBorder="1" applyAlignment="1" applyProtection="1">
      <alignment horizontal="right"/>
      <protection locked="0"/>
    </xf>
    <xf numFmtId="3" fontId="8" fillId="20" borderId="301" xfId="30" applyNumberFormat="1" applyFont="1" applyBorder="1" applyAlignment="1" applyProtection="1">
      <alignment horizontal="right"/>
      <protection locked="0"/>
    </xf>
    <xf numFmtId="0" fontId="8" fillId="20" borderId="302" xfId="30" applyFont="1" applyBorder="1" applyAlignment="1" applyProtection="1">
      <alignment horizontal="right"/>
      <protection locked="0"/>
    </xf>
    <xf numFmtId="3" fontId="8" fillId="20" borderId="303" xfId="30" applyNumberFormat="1" applyFont="1" applyBorder="1" applyAlignment="1" applyProtection="1">
      <alignment horizontal="right"/>
      <protection locked="0"/>
    </xf>
    <xf numFmtId="3" fontId="8" fillId="20" borderId="302" xfId="30" applyNumberFormat="1" applyFont="1" applyBorder="1" applyAlignment="1" applyProtection="1">
      <alignment horizontal="right"/>
      <protection locked="0"/>
    </xf>
    <xf numFmtId="1" fontId="8" fillId="4" borderId="266" xfId="0" applyNumberFormat="1" applyFont="1" applyFill="1" applyBorder="1"/>
    <xf numFmtId="1" fontId="8" fillId="0" borderId="266" xfId="0" applyNumberFormat="1" applyFont="1" applyBorder="1"/>
    <xf numFmtId="1" fontId="8" fillId="0" borderId="266" xfId="0" applyNumberFormat="1" applyFont="1" applyBorder="1" applyProtection="1">
      <protection hidden="1"/>
    </xf>
    <xf numFmtId="1" fontId="14" fillId="5" borderId="103" xfId="0" applyNumberFormat="1" applyFont="1" applyFill="1" applyBorder="1"/>
    <xf numFmtId="1" fontId="14" fillId="4" borderId="103" xfId="0" applyNumberFormat="1" applyFont="1" applyFill="1" applyBorder="1" applyAlignment="1">
      <alignment wrapText="1"/>
    </xf>
    <xf numFmtId="1" fontId="8" fillId="4" borderId="100" xfId="0" applyNumberFormat="1" applyFont="1" applyFill="1" applyBorder="1"/>
    <xf numFmtId="1" fontId="8" fillId="4" borderId="102" xfId="0" applyNumberFormat="1" applyFont="1" applyFill="1" applyBorder="1"/>
    <xf numFmtId="1" fontId="8" fillId="0" borderId="104" xfId="0" applyNumberFormat="1" applyFont="1" applyBorder="1"/>
    <xf numFmtId="1" fontId="8" fillId="0" borderId="102" xfId="0" applyNumberFormat="1" applyFont="1" applyBorder="1"/>
    <xf numFmtId="0" fontId="8" fillId="0" borderId="306" xfId="0" applyFont="1" applyBorder="1"/>
    <xf numFmtId="0" fontId="8" fillId="4" borderId="102" xfId="0" applyFont="1" applyFill="1" applyBorder="1"/>
    <xf numFmtId="0" fontId="8" fillId="0" borderId="104" xfId="0" applyFont="1" applyBorder="1"/>
    <xf numFmtId="0" fontId="8" fillId="0" borderId="102" xfId="0" applyFont="1" applyBorder="1"/>
    <xf numFmtId="1" fontId="8" fillId="0" borderId="307" xfId="0" applyNumberFormat="1" applyFont="1" applyBorder="1" applyAlignment="1">
      <alignment horizontal="center" vertical="center" wrapText="1"/>
    </xf>
    <xf numFmtId="1" fontId="8" fillId="0" borderId="103" xfId="0" applyNumberFormat="1" applyFont="1" applyBorder="1"/>
    <xf numFmtId="1" fontId="8" fillId="0" borderId="308" xfId="0" applyNumberFormat="1" applyFont="1" applyBorder="1"/>
    <xf numFmtId="1" fontId="8" fillId="0" borderId="100" xfId="0" applyNumberFormat="1" applyFont="1" applyBorder="1"/>
    <xf numFmtId="1" fontId="8" fillId="0" borderId="103" xfId="0" applyNumberFormat="1" applyFont="1" applyBorder="1" applyProtection="1">
      <protection hidden="1"/>
    </xf>
    <xf numFmtId="1" fontId="8" fillId="4" borderId="103" xfId="0" applyNumberFormat="1" applyFont="1" applyFill="1" applyBorder="1"/>
    <xf numFmtId="0" fontId="8" fillId="0" borderId="254" xfId="0" applyFont="1" applyBorder="1" applyProtection="1">
      <protection hidden="1"/>
    </xf>
    <xf numFmtId="0" fontId="8" fillId="0" borderId="255" xfId="0" applyFont="1" applyBorder="1" applyProtection="1">
      <protection hidden="1"/>
    </xf>
    <xf numFmtId="0" fontId="8" fillId="0" borderId="310" xfId="0" applyFont="1" applyBorder="1" applyProtection="1">
      <protection hidden="1"/>
    </xf>
    <xf numFmtId="0" fontId="8" fillId="0" borderId="103" xfId="0" applyFont="1" applyBorder="1" applyProtection="1">
      <protection hidden="1"/>
    </xf>
    <xf numFmtId="0" fontId="8" fillId="0" borderId="309" xfId="0" applyFont="1" applyBorder="1" applyAlignment="1">
      <alignment horizontal="center" vertical="center" wrapText="1"/>
    </xf>
    <xf numFmtId="1" fontId="8" fillId="0" borderId="309" xfId="0" applyNumberFormat="1" applyFont="1" applyBorder="1" applyAlignment="1">
      <alignment horizontal="center"/>
    </xf>
    <xf numFmtId="1" fontId="8" fillId="0" borderId="313" xfId="0" applyNumberFormat="1" applyFont="1" applyBorder="1" applyAlignment="1" applyProtection="1">
      <alignment horizontal="center" vertical="center"/>
      <protection hidden="1"/>
    </xf>
    <xf numFmtId="49" fontId="8" fillId="0" borderId="309" xfId="0" applyNumberFormat="1" applyFont="1" applyBorder="1" applyAlignment="1" applyProtection="1">
      <alignment horizontal="right"/>
      <protection locked="0"/>
    </xf>
    <xf numFmtId="3" fontId="8" fillId="0" borderId="95" xfId="0" applyNumberFormat="1" applyFont="1" applyBorder="1" applyAlignment="1" applyProtection="1">
      <alignment horizontal="right"/>
      <protection locked="0"/>
    </xf>
    <xf numFmtId="1" fontId="8" fillId="6" borderId="267" xfId="0" applyNumberFormat="1" applyFont="1" applyFill="1" applyBorder="1" applyAlignment="1" applyProtection="1">
      <alignment horizontal="right"/>
      <protection locked="0"/>
    </xf>
    <xf numFmtId="1" fontId="8" fillId="6" borderId="314" xfId="0" applyNumberFormat="1" applyFont="1" applyFill="1" applyBorder="1" applyAlignment="1" applyProtection="1">
      <alignment horizontal="right"/>
      <protection locked="0"/>
    </xf>
    <xf numFmtId="1" fontId="8" fillId="6" borderId="316" xfId="0" applyNumberFormat="1" applyFont="1" applyFill="1" applyBorder="1" applyAlignment="1" applyProtection="1">
      <alignment horizontal="right"/>
      <protection locked="0"/>
    </xf>
    <xf numFmtId="1" fontId="8" fillId="6" borderId="251" xfId="0" applyNumberFormat="1" applyFont="1" applyFill="1" applyBorder="1" applyAlignment="1" applyProtection="1">
      <alignment horizontal="right"/>
      <protection locked="0"/>
    </xf>
    <xf numFmtId="1" fontId="8" fillId="6" borderId="317" xfId="0" applyNumberFormat="1" applyFont="1" applyFill="1" applyBorder="1" applyAlignment="1" applyProtection="1">
      <alignment horizontal="right"/>
      <protection locked="0"/>
    </xf>
    <xf numFmtId="1" fontId="8" fillId="6" borderId="291" xfId="0" applyNumberFormat="1" applyFont="1" applyFill="1" applyBorder="1" applyAlignment="1" applyProtection="1">
      <alignment horizontal="right"/>
      <protection locked="0"/>
    </xf>
    <xf numFmtId="1" fontId="8" fillId="0" borderId="284" xfId="0" applyNumberFormat="1" applyFont="1" applyBorder="1" applyAlignment="1">
      <alignment horizontal="center" vertical="center"/>
    </xf>
    <xf numFmtId="1" fontId="8" fillId="6" borderId="238" xfId="0" applyNumberFormat="1" applyFont="1" applyFill="1" applyBorder="1" applyAlignment="1" applyProtection="1">
      <alignment horizontal="right"/>
      <protection locked="0"/>
    </xf>
    <xf numFmtId="1" fontId="8" fillId="0" borderId="270" xfId="0" applyNumberFormat="1" applyFont="1" applyBorder="1" applyAlignment="1" applyProtection="1">
      <alignment horizontal="center" vertical="center"/>
      <protection hidden="1"/>
    </xf>
    <xf numFmtId="49" fontId="8" fillId="0" borderId="257" xfId="0" applyNumberFormat="1" applyFont="1" applyBorder="1" applyAlignment="1" applyProtection="1">
      <alignment horizontal="right"/>
      <protection locked="0"/>
    </xf>
    <xf numFmtId="3" fontId="8" fillId="0" borderId="257" xfId="0" applyNumberFormat="1" applyFont="1" applyBorder="1" applyAlignment="1" applyProtection="1">
      <alignment horizontal="right"/>
      <protection locked="0"/>
    </xf>
    <xf numFmtId="3" fontId="8" fillId="0" borderId="314" xfId="0" applyNumberFormat="1" applyFont="1" applyBorder="1" applyAlignment="1" applyProtection="1">
      <alignment horizontal="right"/>
      <protection locked="0"/>
    </xf>
    <xf numFmtId="1" fontId="8" fillId="6" borderId="275" xfId="0" applyNumberFormat="1" applyFont="1" applyFill="1" applyBorder="1" applyAlignment="1" applyProtection="1">
      <alignment horizontal="right"/>
      <protection locked="0"/>
    </xf>
    <xf numFmtId="1" fontId="8" fillId="6" borderId="262" xfId="0" applyNumberFormat="1" applyFont="1" applyFill="1" applyBorder="1" applyAlignment="1" applyProtection="1">
      <alignment horizontal="right"/>
      <protection locked="0"/>
    </xf>
    <xf numFmtId="1" fontId="8" fillId="6" borderId="307" xfId="0" applyNumberFormat="1" applyFont="1" applyFill="1" applyBorder="1" applyAlignment="1" applyProtection="1">
      <alignment horizontal="right"/>
      <protection locked="0"/>
    </xf>
    <xf numFmtId="1" fontId="8" fillId="6" borderId="286" xfId="0" applyNumberFormat="1" applyFont="1" applyFill="1" applyBorder="1" applyAlignment="1" applyProtection="1">
      <alignment horizontal="right"/>
      <protection locked="0"/>
    </xf>
    <xf numFmtId="1" fontId="8" fillId="6" borderId="295" xfId="0" applyNumberFormat="1" applyFont="1" applyFill="1" applyBorder="1" applyAlignment="1" applyProtection="1">
      <alignment horizontal="right"/>
      <protection locked="0"/>
    </xf>
    <xf numFmtId="0" fontId="8" fillId="4" borderId="103" xfId="0" applyFont="1" applyFill="1" applyBorder="1"/>
    <xf numFmtId="0" fontId="8" fillId="4" borderId="103" xfId="0" applyFont="1" applyFill="1" applyBorder="1" applyProtection="1">
      <protection hidden="1"/>
    </xf>
    <xf numFmtId="1" fontId="8" fillId="0" borderId="304" xfId="0" applyNumberFormat="1" applyFont="1" applyBorder="1" applyAlignment="1">
      <alignment horizontal="left" vertical="center"/>
    </xf>
    <xf numFmtId="1" fontId="8" fillId="0" borderId="304" xfId="0" applyNumberFormat="1" applyFont="1" applyBorder="1" applyAlignment="1">
      <alignment horizontal="center" vertical="center" wrapText="1"/>
    </xf>
    <xf numFmtId="1" fontId="8" fillId="6" borderId="304" xfId="0" applyNumberFormat="1" applyFont="1" applyFill="1" applyBorder="1" applyProtection="1">
      <protection locked="0"/>
    </xf>
    <xf numFmtId="1" fontId="8" fillId="6" borderId="318" xfId="0" applyNumberFormat="1" applyFont="1" applyFill="1" applyBorder="1" applyProtection="1">
      <protection locked="0"/>
    </xf>
    <xf numFmtId="0" fontId="8" fillId="4" borderId="319" xfId="0" applyFont="1" applyFill="1" applyBorder="1"/>
    <xf numFmtId="0" fontId="8" fillId="4" borderId="319" xfId="0" applyFont="1" applyFill="1" applyBorder="1" applyProtection="1">
      <protection hidden="1"/>
    </xf>
    <xf numFmtId="0" fontId="8" fillId="0" borderId="319" xfId="0" applyFont="1" applyBorder="1" applyProtection="1">
      <protection hidden="1"/>
    </xf>
    <xf numFmtId="0" fontId="8" fillId="0" borderId="320" xfId="0" applyFont="1" applyBorder="1" applyAlignment="1">
      <alignment horizontal="left" vertical="center" wrapText="1"/>
    </xf>
    <xf numFmtId="3" fontId="8" fillId="0" borderId="320" xfId="0" applyNumberFormat="1" applyFont="1" applyBorder="1" applyProtection="1">
      <protection locked="0"/>
    </xf>
    <xf numFmtId="3" fontId="8" fillId="6" borderId="320" xfId="0" applyNumberFormat="1" applyFont="1" applyFill="1" applyBorder="1" applyProtection="1">
      <protection locked="0"/>
    </xf>
    <xf numFmtId="1" fontId="8" fillId="6" borderId="284" xfId="0" applyNumberFormat="1" applyFont="1" applyFill="1" applyBorder="1" applyProtection="1">
      <protection locked="0"/>
    </xf>
    <xf numFmtId="1" fontId="8" fillId="0" borderId="320" xfId="0" applyNumberFormat="1" applyFont="1" applyBorder="1" applyAlignment="1">
      <alignment horizontal="left" vertical="center" wrapText="1"/>
    </xf>
    <xf numFmtId="1" fontId="8" fillId="0" borderId="257" xfId="0" applyNumberFormat="1" applyFont="1" applyBorder="1" applyAlignment="1">
      <alignment horizontal="center"/>
    </xf>
    <xf numFmtId="1" fontId="8" fillId="6" borderId="314" xfId="0" applyNumberFormat="1" applyFont="1" applyFill="1" applyBorder="1" applyProtection="1">
      <protection locked="0"/>
    </xf>
    <xf numFmtId="0" fontId="8" fillId="0" borderId="319" xfId="0" applyFont="1" applyBorder="1"/>
    <xf numFmtId="1" fontId="8" fillId="4" borderId="310" xfId="0" applyNumberFormat="1" applyFont="1" applyFill="1" applyBorder="1" applyProtection="1">
      <protection hidden="1"/>
    </xf>
    <xf numFmtId="1" fontId="8" fillId="0" borderId="310" xfId="0" applyNumberFormat="1" applyFont="1" applyBorder="1" applyProtection="1">
      <protection hidden="1"/>
    </xf>
    <xf numFmtId="1" fontId="8" fillId="0" borderId="322" xfId="0" applyNumberFormat="1" applyFont="1" applyBorder="1" applyProtection="1">
      <protection hidden="1"/>
    </xf>
    <xf numFmtId="1" fontId="8" fillId="4" borderId="322" xfId="0" applyNumberFormat="1" applyFont="1" applyFill="1" applyBorder="1" applyProtection="1">
      <protection hidden="1"/>
    </xf>
    <xf numFmtId="1" fontId="8" fillId="0" borderId="324" xfId="32" applyNumberFormat="1" applyFont="1" applyBorder="1" applyAlignment="1">
      <alignment horizontal="center" vertical="center" wrapText="1"/>
    </xf>
    <xf numFmtId="1" fontId="8" fillId="0" borderId="325" xfId="32" applyNumberFormat="1" applyFont="1" applyBorder="1" applyAlignment="1">
      <alignment horizontal="center" vertical="center" wrapText="1"/>
    </xf>
    <xf numFmtId="1" fontId="8" fillId="0" borderId="327" xfId="32" applyNumberFormat="1" applyFont="1" applyBorder="1" applyAlignment="1">
      <alignment horizontal="center" vertical="center" wrapText="1"/>
    </xf>
    <xf numFmtId="1" fontId="8" fillId="0" borderId="305" xfId="31" applyNumberFormat="1" applyFont="1" applyBorder="1" applyAlignment="1">
      <alignment vertical="center" wrapText="1"/>
    </xf>
    <xf numFmtId="1" fontId="8" fillId="5" borderId="265" xfId="20" applyNumberFormat="1" applyFont="1" applyFill="1" applyBorder="1" applyProtection="1">
      <protection locked="0"/>
    </xf>
    <xf numFmtId="1" fontId="8" fillId="6" borderId="265" xfId="20" applyNumberFormat="1" applyFont="1" applyFill="1" applyBorder="1" applyProtection="1">
      <protection locked="0"/>
    </xf>
    <xf numFmtId="1" fontId="8" fillId="6" borderId="318" xfId="20" applyNumberFormat="1" applyFont="1" applyFill="1" applyBorder="1" applyProtection="1">
      <protection locked="0"/>
    </xf>
    <xf numFmtId="1" fontId="8" fillId="6" borderId="282" xfId="20" applyNumberFormat="1" applyFont="1" applyFill="1" applyBorder="1" applyProtection="1">
      <protection locked="0"/>
    </xf>
    <xf numFmtId="1" fontId="8" fillId="4" borderId="331" xfId="0" applyNumberFormat="1" applyFont="1" applyFill="1" applyBorder="1" applyProtection="1">
      <protection hidden="1"/>
    </xf>
    <xf numFmtId="1" fontId="8" fillId="0" borderId="331" xfId="0" applyNumberFormat="1" applyFont="1" applyBorder="1" applyProtection="1">
      <protection hidden="1"/>
    </xf>
    <xf numFmtId="1" fontId="8" fillId="8" borderId="146" xfId="20" applyNumberFormat="1" applyFont="1" applyFill="1" applyBorder="1" applyProtection="1"/>
    <xf numFmtId="1" fontId="8" fillId="0" borderId="332" xfId="31" applyNumberFormat="1" applyFont="1" applyBorder="1" applyAlignment="1">
      <alignment horizontal="center" vertical="center" wrapText="1"/>
    </xf>
    <xf numFmtId="1" fontId="8" fillId="0" borderId="324" xfId="20" applyNumberFormat="1" applyFont="1" applyBorder="1" applyAlignment="1">
      <alignment horizontal="right"/>
    </xf>
    <xf numFmtId="1" fontId="8" fillId="0" borderId="333" xfId="20" applyNumberFormat="1" applyFont="1" applyBorder="1" applyAlignment="1">
      <alignment horizontal="right"/>
    </xf>
    <xf numFmtId="1" fontId="8" fillId="0" borderId="327" xfId="20" applyNumberFormat="1" applyFont="1" applyBorder="1" applyAlignment="1">
      <alignment horizontal="right"/>
    </xf>
    <xf numFmtId="0" fontId="17" fillId="0" borderId="334" xfId="0" applyFont="1" applyBorder="1"/>
    <xf numFmtId="0" fontId="53" fillId="5" borderId="320" xfId="0" applyFont="1" applyFill="1" applyBorder="1" applyAlignment="1">
      <alignment horizontal="center" vertical="center"/>
    </xf>
    <xf numFmtId="1" fontId="8" fillId="5" borderId="337" xfId="0" applyNumberFormat="1" applyFont="1" applyFill="1" applyBorder="1" applyAlignment="1">
      <alignment horizontal="center" vertical="center" wrapText="1"/>
    </xf>
    <xf numFmtId="0" fontId="53" fillId="5" borderId="325" xfId="0" applyFont="1" applyFill="1" applyBorder="1" applyAlignment="1">
      <alignment horizontal="center" vertical="center"/>
    </xf>
    <xf numFmtId="0" fontId="53" fillId="5" borderId="338" xfId="0" applyFont="1" applyFill="1" applyBorder="1"/>
    <xf numFmtId="49" fontId="8" fillId="5" borderId="4" xfId="20" applyNumberFormat="1" applyFont="1" applyFill="1" applyBorder="1" applyAlignment="1" applyProtection="1">
      <alignment horizontal="center" vertical="center"/>
      <protection locked="0"/>
    </xf>
    <xf numFmtId="166" fontId="8" fillId="5" borderId="4" xfId="20" applyNumberFormat="1" applyFont="1" applyFill="1" applyBorder="1" applyAlignment="1" applyProtection="1">
      <protection locked="0"/>
    </xf>
    <xf numFmtId="166" fontId="8" fillId="5" borderId="336" xfId="20" applyNumberFormat="1" applyFont="1" applyFill="1" applyBorder="1" applyAlignment="1" applyProtection="1">
      <protection locked="0"/>
    </xf>
    <xf numFmtId="0" fontId="53" fillId="5" borderId="146" xfId="0" applyFont="1" applyFill="1" applyBorder="1"/>
    <xf numFmtId="0" fontId="53" fillId="5" borderId="314" xfId="0" applyFont="1" applyFill="1" applyBorder="1"/>
    <xf numFmtId="49" fontId="8" fillId="5" borderId="314" xfId="20" applyNumberFormat="1" applyFont="1" applyFill="1" applyBorder="1" applyAlignment="1" applyProtection="1">
      <alignment horizontal="center" vertical="center"/>
      <protection locked="0"/>
    </xf>
    <xf numFmtId="166" fontId="8" fillId="5" borderId="314" xfId="20" applyNumberFormat="1" applyFont="1" applyFill="1" applyBorder="1" applyAlignment="1" applyProtection="1">
      <protection locked="0"/>
    </xf>
    <xf numFmtId="0" fontId="51" fillId="4" borderId="313" xfId="0" applyFont="1" applyFill="1" applyBorder="1"/>
    <xf numFmtId="0" fontId="51" fillId="4" borderId="339" xfId="0" applyFont="1" applyFill="1" applyBorder="1"/>
    <xf numFmtId="0" fontId="8" fillId="0" borderId="320" xfId="0" applyFont="1" applyBorder="1" applyAlignment="1">
      <alignment horizontal="center" vertical="center" wrapText="1"/>
    </xf>
    <xf numFmtId="0" fontId="8" fillId="0" borderId="314" xfId="0" applyFont="1" applyBorder="1" applyAlignment="1">
      <alignment horizontal="center" vertical="center" wrapText="1"/>
    </xf>
    <xf numFmtId="0" fontId="8" fillId="0" borderId="332" xfId="0" applyFont="1" applyBorder="1" applyAlignment="1">
      <alignment horizontal="center" vertical="center" wrapText="1"/>
    </xf>
    <xf numFmtId="0" fontId="8" fillId="0" borderId="325" xfId="0" applyFont="1" applyBorder="1" applyAlignment="1">
      <alignment horizontal="center" vertical="center" wrapText="1"/>
    </xf>
    <xf numFmtId="0" fontId="8" fillId="0" borderId="341" xfId="0" applyFont="1" applyBorder="1" applyAlignment="1">
      <alignment horizontal="center" vertical="center" wrapText="1"/>
    </xf>
    <xf numFmtId="0" fontId="8" fillId="0" borderId="342" xfId="0" applyFont="1" applyBorder="1" applyAlignment="1">
      <alignment horizontal="center" vertical="center" wrapText="1"/>
    </xf>
    <xf numFmtId="1" fontId="8" fillId="6" borderId="318" xfId="0" applyNumberFormat="1" applyFont="1" applyFill="1" applyBorder="1" applyAlignment="1" applyProtection="1">
      <alignment wrapText="1"/>
      <protection locked="0"/>
    </xf>
    <xf numFmtId="3" fontId="8" fillId="6" borderId="237" xfId="0" applyNumberFormat="1" applyFont="1" applyFill="1" applyBorder="1" applyProtection="1">
      <protection locked="0"/>
    </xf>
    <xf numFmtId="0" fontId="53" fillId="0" borderId="314" xfId="0" applyFont="1" applyBorder="1"/>
    <xf numFmtId="1" fontId="8" fillId="6" borderId="320" xfId="0" applyNumberFormat="1" applyFont="1" applyFill="1" applyBorder="1" applyAlignment="1" applyProtection="1">
      <alignment wrapText="1"/>
      <protection locked="0"/>
    </xf>
    <xf numFmtId="1" fontId="8" fillId="6" borderId="325" xfId="0" applyNumberFormat="1" applyFont="1" applyFill="1" applyBorder="1" applyAlignment="1" applyProtection="1">
      <alignment wrapText="1"/>
      <protection locked="0"/>
    </xf>
    <xf numFmtId="1" fontId="8" fillId="0" borderId="324" xfId="0" applyNumberFormat="1" applyFont="1" applyBorder="1" applyAlignment="1">
      <alignment horizontal="center" vertical="center"/>
    </xf>
    <xf numFmtId="1" fontId="8" fillId="0" borderId="337" xfId="0" applyNumberFormat="1" applyFont="1" applyBorder="1" applyAlignment="1">
      <alignment horizontal="center" vertical="center" wrapText="1"/>
    </xf>
    <xf numFmtId="1" fontId="8" fillId="0" borderId="328" xfId="0" applyNumberFormat="1" applyFont="1" applyBorder="1" applyAlignment="1">
      <alignment horizontal="center" vertical="center"/>
    </xf>
    <xf numFmtId="1" fontId="8" fillId="3" borderId="348" xfId="6" applyNumberFormat="1" applyFont="1" applyBorder="1" applyProtection="1">
      <protection locked="0"/>
    </xf>
    <xf numFmtId="1" fontId="8" fillId="3" borderId="349" xfId="6" applyNumberFormat="1" applyFont="1" applyBorder="1" applyProtection="1">
      <protection locked="0"/>
    </xf>
    <xf numFmtId="1" fontId="8" fillId="3" borderId="350" xfId="6" applyNumberFormat="1" applyFont="1" applyBorder="1" applyProtection="1">
      <protection locked="0"/>
    </xf>
    <xf numFmtId="1" fontId="8" fillId="3" borderId="351" xfId="6" applyNumberFormat="1" applyFont="1" applyBorder="1" applyProtection="1">
      <protection locked="0"/>
    </xf>
    <xf numFmtId="1" fontId="8" fillId="3" borderId="352" xfId="6" applyNumberFormat="1" applyFont="1" applyBorder="1" applyProtection="1">
      <protection locked="0"/>
    </xf>
    <xf numFmtId="1" fontId="8" fillId="0" borderId="233" xfId="0" applyNumberFormat="1" applyFont="1" applyBorder="1" applyAlignment="1">
      <alignment horizontal="left" wrapText="1"/>
    </xf>
    <xf numFmtId="1" fontId="8" fillId="3" borderId="353" xfId="6" applyNumberFormat="1" applyFont="1" applyBorder="1" applyProtection="1">
      <protection locked="0"/>
    </xf>
    <xf numFmtId="1" fontId="8" fillId="3" borderId="354" xfId="6" applyNumberFormat="1" applyFont="1" applyBorder="1" applyProtection="1">
      <protection locked="0"/>
    </xf>
    <xf numFmtId="1" fontId="8" fillId="3" borderId="355" xfId="6" applyNumberFormat="1" applyFont="1" applyBorder="1" applyProtection="1">
      <protection locked="0"/>
    </xf>
    <xf numFmtId="1" fontId="8" fillId="3" borderId="356" xfId="6" applyNumberFormat="1" applyFont="1" applyBorder="1" applyProtection="1">
      <protection locked="0"/>
    </xf>
    <xf numFmtId="1" fontId="8" fillId="3" borderId="357" xfId="6" applyNumberFormat="1" applyFont="1" applyBorder="1" applyProtection="1">
      <protection locked="0"/>
    </xf>
    <xf numFmtId="1" fontId="8" fillId="3" borderId="358" xfId="6" applyNumberFormat="1" applyFont="1" applyBorder="1" applyProtection="1">
      <protection locked="0"/>
    </xf>
    <xf numFmtId="1" fontId="8" fillId="3" borderId="359" xfId="6" applyNumberFormat="1" applyFont="1" applyBorder="1" applyProtection="1">
      <protection locked="0"/>
    </xf>
    <xf numFmtId="1" fontId="8" fillId="3" borderId="360" xfId="6" applyNumberFormat="1" applyFont="1" applyBorder="1" applyProtection="1">
      <protection locked="0"/>
    </xf>
    <xf numFmtId="1" fontId="8" fillId="3" borderId="361" xfId="6" applyNumberFormat="1" applyFont="1" applyBorder="1" applyProtection="1">
      <protection locked="0"/>
    </xf>
    <xf numFmtId="1" fontId="8" fillId="3" borderId="362" xfId="6" applyNumberFormat="1" applyFont="1" applyBorder="1" applyProtection="1">
      <protection locked="0"/>
    </xf>
    <xf numFmtId="1" fontId="8" fillId="0" borderId="363" xfId="0" applyNumberFormat="1" applyFont="1" applyBorder="1"/>
    <xf numFmtId="1" fontId="8" fillId="3" borderId="364" xfId="6" applyNumberFormat="1" applyFont="1" applyBorder="1" applyProtection="1">
      <protection locked="0"/>
    </xf>
    <xf numFmtId="1" fontId="8" fillId="3" borderId="365" xfId="6" applyNumberFormat="1" applyFont="1" applyBorder="1" applyProtection="1">
      <protection locked="0"/>
    </xf>
    <xf numFmtId="1" fontId="8" fillId="3" borderId="366" xfId="6" applyNumberFormat="1" applyFont="1" applyBorder="1" applyProtection="1">
      <protection locked="0"/>
    </xf>
    <xf numFmtId="1" fontId="8" fillId="3" borderId="346" xfId="6" applyNumberFormat="1" applyFont="1" applyBorder="1" applyProtection="1">
      <protection locked="0"/>
    </xf>
    <xf numFmtId="1" fontId="8" fillId="3" borderId="340" xfId="6" applyNumberFormat="1" applyFont="1" applyBorder="1" applyProtection="1">
      <protection locked="0"/>
    </xf>
    <xf numFmtId="1" fontId="8" fillId="3" borderId="344" xfId="6" applyNumberFormat="1" applyFont="1" applyBorder="1" applyProtection="1">
      <protection locked="0"/>
    </xf>
    <xf numFmtId="1" fontId="8" fillId="3" borderId="367" xfId="6" applyNumberFormat="1" applyFont="1" applyBorder="1" applyProtection="1">
      <protection locked="0"/>
    </xf>
    <xf numFmtId="1" fontId="8" fillId="3" borderId="368" xfId="6" applyNumberFormat="1" applyFont="1" applyBorder="1" applyProtection="1">
      <protection locked="0"/>
    </xf>
    <xf numFmtId="1" fontId="8" fillId="3" borderId="369" xfId="6" applyNumberFormat="1" applyFont="1" applyBorder="1" applyProtection="1">
      <protection locked="0"/>
    </xf>
    <xf numFmtId="1" fontId="8" fillId="8" borderId="370" xfId="20" applyNumberFormat="1" applyFont="1" applyFill="1" applyBorder="1" applyProtection="1"/>
    <xf numFmtId="1" fontId="8" fillId="3" borderId="371" xfId="6" applyNumberFormat="1" applyFont="1" applyBorder="1" applyProtection="1">
      <protection locked="0"/>
    </xf>
    <xf numFmtId="1" fontId="8" fillId="3" borderId="372" xfId="6" applyNumberFormat="1" applyFont="1" applyBorder="1" applyProtection="1">
      <protection locked="0"/>
    </xf>
    <xf numFmtId="1" fontId="8" fillId="3" borderId="373" xfId="6" applyNumberFormat="1" applyFont="1" applyBorder="1" applyProtection="1">
      <protection locked="0"/>
    </xf>
    <xf numFmtId="1" fontId="8" fillId="3" borderId="374" xfId="6" applyNumberFormat="1" applyFont="1" applyBorder="1" applyProtection="1">
      <protection locked="0"/>
    </xf>
    <xf numFmtId="1" fontId="8" fillId="3" borderId="375" xfId="6" applyNumberFormat="1" applyFont="1" applyBorder="1" applyProtection="1">
      <protection locked="0"/>
    </xf>
    <xf numFmtId="1" fontId="8" fillId="3" borderId="376" xfId="6" applyNumberFormat="1" applyFont="1" applyBorder="1" applyProtection="1">
      <protection locked="0"/>
    </xf>
    <xf numFmtId="1" fontId="8" fillId="3" borderId="377" xfId="6" applyNumberFormat="1" applyFont="1" applyBorder="1" applyProtection="1">
      <protection locked="0"/>
    </xf>
    <xf numFmtId="1" fontId="8" fillId="3" borderId="378" xfId="6" applyNumberFormat="1" applyFont="1" applyBorder="1" applyProtection="1">
      <protection locked="0"/>
    </xf>
    <xf numFmtId="1" fontId="8" fillId="3" borderId="379" xfId="6" applyNumberFormat="1" applyFont="1" applyBorder="1" applyProtection="1">
      <protection locked="0"/>
    </xf>
    <xf numFmtId="1" fontId="8" fillId="3" borderId="380" xfId="6" applyNumberFormat="1" applyFont="1" applyBorder="1" applyProtection="1">
      <protection locked="0"/>
    </xf>
    <xf numFmtId="1" fontId="8" fillId="3" borderId="381" xfId="6" applyNumberFormat="1" applyFont="1" applyBorder="1" applyProtection="1">
      <protection locked="0"/>
    </xf>
    <xf numFmtId="1" fontId="8" fillId="3" borderId="382" xfId="6" applyNumberFormat="1" applyFont="1" applyBorder="1" applyProtection="1">
      <protection locked="0"/>
    </xf>
    <xf numFmtId="1" fontId="8" fillId="3" borderId="383" xfId="6" applyNumberFormat="1" applyFont="1" applyBorder="1" applyProtection="1">
      <protection locked="0"/>
    </xf>
    <xf numFmtId="1" fontId="8" fillId="3" borderId="384" xfId="6" applyNumberFormat="1" applyFont="1" applyBorder="1" applyProtection="1">
      <protection locked="0"/>
    </xf>
    <xf numFmtId="1" fontId="8" fillId="3" borderId="385" xfId="6" applyNumberFormat="1" applyFont="1" applyBorder="1" applyProtection="1">
      <protection locked="0"/>
    </xf>
    <xf numFmtId="1" fontId="8" fillId="3" borderId="386" xfId="6" applyNumberFormat="1" applyFont="1" applyBorder="1" applyProtection="1">
      <protection locked="0"/>
    </xf>
    <xf numFmtId="1" fontId="8" fillId="3" borderId="387" xfId="6" applyNumberFormat="1" applyFont="1" applyBorder="1" applyProtection="1">
      <protection locked="0"/>
    </xf>
    <xf numFmtId="1" fontId="8" fillId="3" borderId="388" xfId="6" applyNumberFormat="1" applyFont="1" applyBorder="1" applyProtection="1">
      <protection locked="0"/>
    </xf>
    <xf numFmtId="1" fontId="8" fillId="5" borderId="394" xfId="0" applyNumberFormat="1" applyFont="1" applyFill="1" applyBorder="1" applyAlignment="1">
      <alignment horizontal="center" vertical="center" wrapText="1"/>
    </xf>
    <xf numFmtId="1" fontId="8" fillId="5" borderId="327" xfId="0" applyNumberFormat="1" applyFont="1" applyFill="1" applyBorder="1" applyAlignment="1">
      <alignment horizontal="center" vertical="center" wrapText="1"/>
    </xf>
    <xf numFmtId="1" fontId="8" fillId="5" borderId="395" xfId="0" applyNumberFormat="1" applyFont="1" applyFill="1" applyBorder="1" applyAlignment="1">
      <alignment horizontal="center" vertical="center" wrapText="1"/>
    </xf>
    <xf numFmtId="1" fontId="8" fillId="5" borderId="284" xfId="0" applyNumberFormat="1" applyFont="1" applyFill="1" applyBorder="1"/>
    <xf numFmtId="1" fontId="8" fillId="5" borderId="265" xfId="0" applyNumberFormat="1" applyFont="1" applyFill="1" applyBorder="1"/>
    <xf numFmtId="1" fontId="8" fillId="5" borderId="318" xfId="0" applyNumberFormat="1" applyFont="1" applyFill="1" applyBorder="1"/>
    <xf numFmtId="1" fontId="8" fillId="5" borderId="265" xfId="0" applyNumberFormat="1" applyFont="1" applyFill="1" applyBorder="1" applyProtection="1">
      <protection locked="0"/>
    </xf>
    <xf numFmtId="1" fontId="8" fillId="5" borderId="318" xfId="0" applyNumberFormat="1" applyFont="1" applyFill="1" applyBorder="1" applyProtection="1">
      <protection locked="0"/>
    </xf>
    <xf numFmtId="1" fontId="8" fillId="5" borderId="329" xfId="0" applyNumberFormat="1" applyFont="1" applyFill="1" applyBorder="1" applyProtection="1">
      <protection locked="0"/>
    </xf>
    <xf numFmtId="1" fontId="8" fillId="5" borderId="396" xfId="0" applyNumberFormat="1" applyFont="1" applyFill="1" applyBorder="1" applyProtection="1">
      <protection locked="0"/>
    </xf>
    <xf numFmtId="1" fontId="8" fillId="5" borderId="147" xfId="0" applyNumberFormat="1" applyFont="1" applyFill="1" applyBorder="1"/>
    <xf numFmtId="1" fontId="8" fillId="5" borderId="238" xfId="0" applyNumberFormat="1" applyFont="1" applyFill="1" applyBorder="1" applyProtection="1">
      <protection locked="0"/>
    </xf>
    <xf numFmtId="1" fontId="8" fillId="5" borderId="238" xfId="0" applyNumberFormat="1" applyFont="1" applyFill="1" applyBorder="1"/>
    <xf numFmtId="0" fontId="8" fillId="5" borderId="394" xfId="0" applyFont="1" applyFill="1" applyBorder="1" applyAlignment="1">
      <alignment horizontal="center" vertical="center"/>
    </xf>
    <xf numFmtId="0" fontId="8" fillId="5" borderId="337" xfId="0" applyFont="1" applyFill="1" applyBorder="1" applyAlignment="1">
      <alignment horizontal="center" vertical="center"/>
    </xf>
    <xf numFmtId="0" fontId="8" fillId="5" borderId="392" xfId="0" applyFont="1" applyFill="1" applyBorder="1" applyAlignment="1">
      <alignment horizontal="center" vertical="center"/>
    </xf>
    <xf numFmtId="0" fontId="8" fillId="5" borderId="313" xfId="0" applyFont="1" applyFill="1" applyBorder="1" applyAlignment="1">
      <alignment wrapText="1"/>
    </xf>
    <xf numFmtId="1" fontId="8" fillId="5" borderId="394" xfId="0" applyNumberFormat="1" applyFont="1" applyFill="1" applyBorder="1"/>
    <xf numFmtId="1" fontId="8" fillId="0" borderId="389" xfId="0" applyNumberFormat="1" applyFont="1" applyBorder="1" applyAlignment="1">
      <alignment horizontal="center" vertical="center" wrapText="1"/>
    </xf>
    <xf numFmtId="1" fontId="8" fillId="0" borderId="287" xfId="0" applyNumberFormat="1" applyFont="1" applyBorder="1"/>
    <xf numFmtId="1" fontId="7" fillId="6" borderId="238" xfId="0" applyNumberFormat="1" applyFont="1" applyFill="1" applyBorder="1" applyProtection="1">
      <protection locked="0"/>
    </xf>
    <xf numFmtId="1" fontId="7" fillId="6" borderId="233" xfId="0" applyNumberFormat="1" applyFont="1" applyFill="1" applyBorder="1" applyProtection="1">
      <protection locked="0"/>
    </xf>
    <xf numFmtId="1" fontId="8" fillId="0" borderId="398" xfId="0" applyNumberFormat="1" applyFont="1" applyBorder="1" applyAlignment="1">
      <alignment horizontal="center" vertical="center" wrapText="1"/>
    </xf>
    <xf numFmtId="1" fontId="8" fillId="0" borderId="402" xfId="0" applyNumberFormat="1" applyFont="1" applyBorder="1" applyAlignment="1">
      <alignment wrapText="1"/>
    </xf>
    <xf numFmtId="1" fontId="8" fillId="6" borderId="403" xfId="0" applyNumberFormat="1" applyFont="1" applyFill="1" applyBorder="1" applyProtection="1">
      <protection locked="0"/>
    </xf>
    <xf numFmtId="1" fontId="8" fillId="0" borderId="287" xfId="0" applyNumberFormat="1" applyFont="1" applyBorder="1" applyAlignment="1">
      <alignment wrapText="1"/>
    </xf>
    <xf numFmtId="1" fontId="8" fillId="8" borderId="402" xfId="0" applyNumberFormat="1" applyFont="1" applyFill="1" applyBorder="1" applyProtection="1">
      <protection locked="0"/>
    </xf>
    <xf numFmtId="1" fontId="8" fillId="6" borderId="344" xfId="0" applyNumberFormat="1" applyFont="1" applyFill="1" applyBorder="1" applyProtection="1">
      <protection locked="0"/>
    </xf>
    <xf numFmtId="1" fontId="8" fillId="9" borderId="154" xfId="0" applyNumberFormat="1" applyFont="1" applyFill="1" applyBorder="1" applyAlignment="1">
      <alignment wrapText="1"/>
    </xf>
    <xf numFmtId="1" fontId="8" fillId="7" borderId="402" xfId="0" applyNumberFormat="1" applyFont="1" applyFill="1" applyBorder="1"/>
    <xf numFmtId="1" fontId="8" fillId="7" borderId="344" xfId="0" applyNumberFormat="1" applyFont="1" applyFill="1" applyBorder="1"/>
    <xf numFmtId="1" fontId="8" fillId="6" borderId="409" xfId="0" applyNumberFormat="1" applyFont="1" applyFill="1" applyBorder="1" applyProtection="1">
      <protection locked="0"/>
    </xf>
    <xf numFmtId="1" fontId="8" fillId="6" borderId="236" xfId="0" applyNumberFormat="1" applyFont="1" applyFill="1" applyBorder="1" applyProtection="1">
      <protection locked="0"/>
    </xf>
    <xf numFmtId="1" fontId="8" fillId="6" borderId="401" xfId="0" applyNumberFormat="1" applyFont="1" applyFill="1" applyBorder="1" applyProtection="1">
      <protection locked="0"/>
    </xf>
    <xf numFmtId="1" fontId="7" fillId="0" borderId="411" xfId="0" applyNumberFormat="1" applyFont="1" applyBorder="1"/>
    <xf numFmtId="1" fontId="7" fillId="6" borderId="411" xfId="0" applyNumberFormat="1" applyFont="1" applyFill="1" applyBorder="1" applyProtection="1">
      <protection locked="0"/>
    </xf>
    <xf numFmtId="1" fontId="7" fillId="6" borderId="158" xfId="0" applyNumberFormat="1" applyFont="1" applyFill="1" applyBorder="1" applyProtection="1">
      <protection locked="0"/>
    </xf>
    <xf numFmtId="1" fontId="8" fillId="0" borderId="411" xfId="0" applyNumberFormat="1" applyFont="1" applyBorder="1" applyAlignment="1">
      <alignment horizontal="right" wrapText="1"/>
    </xf>
    <xf numFmtId="1" fontId="8" fillId="0" borderId="402" xfId="0" applyNumberFormat="1" applyFont="1" applyBorder="1" applyAlignment="1">
      <alignment horizontal="right" wrapText="1"/>
    </xf>
    <xf numFmtId="1" fontId="8" fillId="6" borderId="415" xfId="0" applyNumberFormat="1" applyFont="1" applyFill="1" applyBorder="1" applyProtection="1">
      <protection locked="0"/>
    </xf>
    <xf numFmtId="1" fontId="8" fillId="6" borderId="402" xfId="0" applyNumberFormat="1" applyFont="1" applyFill="1" applyBorder="1" applyProtection="1">
      <protection locked="0"/>
    </xf>
    <xf numFmtId="1" fontId="8" fillId="6" borderId="407" xfId="0" applyNumberFormat="1" applyFont="1" applyFill="1" applyBorder="1" applyProtection="1">
      <protection locked="0"/>
    </xf>
    <xf numFmtId="1" fontId="8" fillId="0" borderId="152" xfId="0" applyNumberFormat="1" applyFont="1" applyBorder="1" applyAlignment="1">
      <alignment vertical="center" wrapText="1"/>
    </xf>
    <xf numFmtId="1" fontId="8" fillId="0" borderId="344" xfId="0" applyNumberFormat="1" applyFont="1" applyBorder="1" applyAlignment="1">
      <alignment horizontal="right"/>
    </xf>
    <xf numFmtId="1" fontId="8" fillId="6" borderId="399" xfId="0" applyNumberFormat="1" applyFont="1" applyFill="1" applyBorder="1" applyProtection="1">
      <protection locked="0"/>
    </xf>
    <xf numFmtId="1" fontId="8" fillId="0" borderId="411" xfId="0" applyNumberFormat="1" applyFont="1" applyBorder="1" applyAlignment="1">
      <alignment horizontal="left" vertical="center" wrapText="1"/>
    </xf>
    <xf numFmtId="1" fontId="8" fillId="0" borderId="404" xfId="0" applyNumberFormat="1" applyFont="1" applyBorder="1" applyAlignment="1">
      <alignment horizontal="center" vertical="center" wrapText="1"/>
    </xf>
    <xf numFmtId="1" fontId="8" fillId="6" borderId="411" xfId="0" applyNumberFormat="1" applyFont="1" applyFill="1" applyBorder="1" applyProtection="1">
      <protection locked="0"/>
    </xf>
    <xf numFmtId="1" fontId="8" fillId="0" borderId="161" xfId="0" applyNumberFormat="1" applyFont="1" applyBorder="1" applyAlignment="1">
      <alignment horizontal="right" vertical="center" wrapText="1"/>
    </xf>
    <xf numFmtId="1" fontId="8" fillId="0" borderId="402" xfId="0" applyNumberFormat="1" applyFont="1" applyBorder="1"/>
    <xf numFmtId="1" fontId="8" fillId="6" borderId="419" xfId="0" applyNumberFormat="1" applyFont="1" applyFill="1" applyBorder="1" applyProtection="1">
      <protection locked="0"/>
    </xf>
    <xf numFmtId="1" fontId="8" fillId="0" borderId="344" xfId="0" applyNumberFormat="1" applyFont="1" applyBorder="1" applyAlignment="1">
      <alignment horizontal="center" vertical="center" wrapText="1"/>
    </xf>
    <xf numFmtId="1" fontId="8" fillId="0" borderId="421" xfId="0" applyNumberFormat="1" applyFont="1" applyBorder="1" applyAlignment="1">
      <alignment horizontal="right"/>
    </xf>
    <xf numFmtId="1" fontId="8" fillId="7" borderId="421" xfId="0" applyNumberFormat="1" applyFont="1" applyFill="1" applyBorder="1"/>
    <xf numFmtId="1" fontId="8" fillId="6" borderId="421" xfId="0" applyNumberFormat="1" applyFont="1" applyFill="1" applyBorder="1" applyProtection="1">
      <protection locked="0"/>
    </xf>
    <xf numFmtId="1" fontId="8" fillId="6" borderId="420" xfId="0" applyNumberFormat="1" applyFont="1" applyFill="1" applyBorder="1" applyProtection="1">
      <protection locked="0"/>
    </xf>
    <xf numFmtId="1" fontId="8" fillId="7" borderId="401" xfId="0" applyNumberFormat="1" applyFont="1" applyFill="1" applyBorder="1"/>
    <xf numFmtId="1" fontId="8" fillId="7" borderId="407" xfId="0" applyNumberFormat="1" applyFont="1" applyFill="1" applyBorder="1"/>
    <xf numFmtId="1" fontId="8" fillId="6" borderId="422" xfId="0" applyNumberFormat="1" applyFont="1" applyFill="1" applyBorder="1" applyAlignment="1" applyProtection="1">
      <alignment horizontal="right" wrapText="1"/>
      <protection locked="0"/>
    </xf>
    <xf numFmtId="1" fontId="8" fillId="6" borderId="431" xfId="0" applyNumberFormat="1" applyFont="1" applyFill="1" applyBorder="1" applyAlignment="1" applyProtection="1">
      <alignment horizontal="right"/>
      <protection locked="0"/>
    </xf>
    <xf numFmtId="1" fontId="8" fillId="6" borderId="155" xfId="0" applyNumberFormat="1" applyFont="1" applyFill="1" applyBorder="1" applyAlignment="1" applyProtection="1">
      <alignment horizontal="right"/>
      <protection locked="0"/>
    </xf>
    <xf numFmtId="1" fontId="8" fillId="6" borderId="162" xfId="0" applyNumberFormat="1" applyFont="1" applyFill="1" applyBorder="1" applyAlignment="1" applyProtection="1">
      <alignment horizontal="right"/>
      <protection locked="0"/>
    </xf>
    <xf numFmtId="1" fontId="8" fillId="6" borderId="149" xfId="0" applyNumberFormat="1" applyFont="1" applyFill="1" applyBorder="1" applyAlignment="1" applyProtection="1">
      <alignment horizontal="right"/>
      <protection locked="0"/>
    </xf>
    <xf numFmtId="1" fontId="8" fillId="6" borderId="422" xfId="0" applyNumberFormat="1" applyFont="1" applyFill="1" applyBorder="1" applyProtection="1">
      <protection locked="0"/>
    </xf>
    <xf numFmtId="1" fontId="8" fillId="6" borderId="431" xfId="0" applyNumberFormat="1" applyFont="1" applyFill="1" applyBorder="1" applyProtection="1">
      <protection locked="0"/>
    </xf>
    <xf numFmtId="1" fontId="8" fillId="0" borderId="424" xfId="0" applyNumberFormat="1" applyFont="1" applyBorder="1" applyAlignment="1">
      <alignment horizontal="center" vertical="center"/>
    </xf>
    <xf numFmtId="1" fontId="8" fillId="0" borderId="427" xfId="0" applyNumberFormat="1" applyFont="1" applyBorder="1" applyAlignment="1">
      <alignment horizontal="center" vertical="center" wrapText="1"/>
    </xf>
    <xf numFmtId="1" fontId="8" fillId="0" borderId="426" xfId="0" applyNumberFormat="1" applyFont="1" applyBorder="1" applyAlignment="1">
      <alignment horizontal="center" vertical="center" wrapText="1"/>
    </xf>
    <xf numFmtId="1" fontId="8" fillId="0" borderId="422" xfId="0" applyNumberFormat="1" applyFont="1" applyBorder="1" applyAlignment="1">
      <alignment horizontal="left" vertical="center" wrapText="1"/>
    </xf>
    <xf numFmtId="1" fontId="8" fillId="0" borderId="422" xfId="0" applyNumberFormat="1" applyFont="1" applyBorder="1" applyAlignment="1">
      <alignment horizontal="right" wrapText="1"/>
    </xf>
    <xf numFmtId="1" fontId="8" fillId="6" borderId="432" xfId="0" applyNumberFormat="1" applyFont="1" applyFill="1" applyBorder="1" applyAlignment="1" applyProtection="1">
      <alignment horizontal="right"/>
      <protection locked="0"/>
    </xf>
    <xf numFmtId="1" fontId="8" fillId="6" borderId="420" xfId="0" applyNumberFormat="1" applyFont="1" applyFill="1" applyBorder="1" applyAlignment="1" applyProtection="1">
      <alignment horizontal="right"/>
      <protection locked="0"/>
    </xf>
    <xf numFmtId="1" fontId="8" fillId="0" borderId="427" xfId="0" applyNumberFormat="1" applyFont="1" applyBorder="1" applyAlignment="1">
      <alignment horizontal="center" vertical="center"/>
    </xf>
    <xf numFmtId="1" fontId="8" fillId="0" borderId="443" xfId="0" applyNumberFormat="1" applyFont="1" applyBorder="1" applyAlignment="1">
      <alignment horizontal="center" vertical="center" wrapText="1"/>
    </xf>
    <xf numFmtId="1" fontId="8" fillId="0" borderId="444" xfId="0" applyNumberFormat="1" applyFont="1" applyBorder="1" applyAlignment="1">
      <alignment horizontal="right" wrapText="1"/>
    </xf>
    <xf numFmtId="1" fontId="8" fillId="0" borderId="443" xfId="0" applyNumberFormat="1" applyFont="1" applyBorder="1" applyAlignment="1">
      <alignment horizontal="right"/>
    </xf>
    <xf numFmtId="1" fontId="8" fillId="0" borderId="428" xfId="0" applyNumberFormat="1" applyFont="1" applyBorder="1" applyAlignment="1">
      <alignment horizontal="center" vertical="center" wrapText="1"/>
    </xf>
    <xf numFmtId="1" fontId="8" fillId="0" borderId="430" xfId="0" applyNumberFormat="1" applyFont="1" applyBorder="1" applyAlignment="1">
      <alignment horizontal="center" vertical="center" wrapText="1"/>
    </xf>
    <xf numFmtId="1" fontId="8" fillId="0" borderId="446" xfId="0" applyNumberFormat="1" applyFont="1" applyBorder="1" applyAlignment="1">
      <alignment horizontal="center" vertical="center" wrapText="1"/>
    </xf>
    <xf numFmtId="1" fontId="8" fillId="6" borderId="426" xfId="0" applyNumberFormat="1" applyFont="1" applyFill="1" applyBorder="1" applyAlignment="1" applyProtection="1">
      <alignment horizontal="right"/>
      <protection locked="0"/>
    </xf>
    <xf numFmtId="1" fontId="8" fillId="0" borderId="435" xfId="0" applyNumberFormat="1" applyFont="1" applyBorder="1" applyAlignment="1">
      <alignment horizontal="center" vertical="center" wrapText="1"/>
    </xf>
    <xf numFmtId="1" fontId="8" fillId="0" borderId="447" xfId="0" applyNumberFormat="1" applyFont="1" applyBorder="1" applyAlignment="1">
      <alignment horizontal="center" vertical="center" wrapText="1"/>
    </xf>
    <xf numFmtId="1" fontId="8" fillId="5" borderId="424" xfId="0" applyNumberFormat="1" applyFont="1" applyFill="1" applyBorder="1"/>
    <xf numFmtId="1" fontId="8" fillId="0" borderId="451" xfId="0" applyNumberFormat="1" applyFont="1" applyBorder="1" applyAlignment="1">
      <alignment horizontal="center" vertical="center" wrapText="1"/>
    </xf>
    <xf numFmtId="1" fontId="8" fillId="0" borderId="424" xfId="0" applyNumberFormat="1" applyFont="1" applyBorder="1" applyAlignment="1">
      <alignment horizontal="center" vertical="center" wrapText="1"/>
    </xf>
    <xf numFmtId="0" fontId="8" fillId="0" borderId="424" xfId="0" applyFont="1" applyBorder="1" applyAlignment="1">
      <alignment horizontal="center" vertical="center" wrapText="1"/>
    </xf>
    <xf numFmtId="1" fontId="8" fillId="0" borderId="446" xfId="0" applyNumberFormat="1" applyFont="1" applyBorder="1" applyAlignment="1">
      <alignment horizontal="center" vertical="center"/>
    </xf>
    <xf numFmtId="1" fontId="8" fillId="0" borderId="428" xfId="0" applyNumberFormat="1" applyFont="1" applyBorder="1" applyAlignment="1">
      <alignment horizontal="center" vertical="center"/>
    </xf>
    <xf numFmtId="1" fontId="8" fillId="0" borderId="436" xfId="0" applyNumberFormat="1" applyFont="1" applyBorder="1" applyAlignment="1">
      <alignment horizontal="center" vertical="center" wrapText="1"/>
    </xf>
    <xf numFmtId="1" fontId="8" fillId="0" borderId="423" xfId="0" applyNumberFormat="1" applyFont="1" applyBorder="1" applyAlignment="1">
      <alignment horizontal="center" vertical="center"/>
    </xf>
    <xf numFmtId="1" fontId="8" fillId="9" borderId="427" xfId="0" applyNumberFormat="1" applyFont="1" applyFill="1" applyBorder="1" applyAlignment="1">
      <alignment horizontal="center" vertical="center" wrapText="1"/>
    </xf>
    <xf numFmtId="1" fontId="8" fillId="9" borderId="428" xfId="0" applyNumberFormat="1" applyFont="1" applyFill="1" applyBorder="1" applyAlignment="1">
      <alignment horizontal="center" vertical="center" wrapText="1"/>
    </xf>
    <xf numFmtId="1" fontId="8" fillId="20" borderId="80" xfId="33" applyNumberFormat="1" applyFont="1" applyBorder="1" applyProtection="1">
      <protection locked="0"/>
    </xf>
    <xf numFmtId="1" fontId="8" fillId="20" borderId="432" xfId="33" applyNumberFormat="1" applyFont="1" applyBorder="1" applyProtection="1">
      <protection locked="0"/>
    </xf>
    <xf numFmtId="1" fontId="8" fillId="6" borderId="432" xfId="0" applyNumberFormat="1" applyFont="1" applyFill="1" applyBorder="1" applyProtection="1">
      <protection locked="0"/>
    </xf>
    <xf numFmtId="1" fontId="14" fillId="0" borderId="436" xfId="0" applyNumberFormat="1" applyFont="1" applyBorder="1" applyAlignment="1">
      <alignment horizontal="center" vertical="center"/>
    </xf>
    <xf numFmtId="1" fontId="8" fillId="0" borderId="424" xfId="0" applyNumberFormat="1" applyFont="1" applyBorder="1"/>
    <xf numFmtId="1" fontId="8" fillId="0" borderId="445" xfId="0" applyNumberFormat="1" applyFont="1" applyBorder="1"/>
    <xf numFmtId="1" fontId="8" fillId="0" borderId="415" xfId="0" applyNumberFormat="1" applyFont="1" applyBorder="1"/>
    <xf numFmtId="1" fontId="8" fillId="0" borderId="441" xfId="0" applyNumberFormat="1" applyFont="1" applyBorder="1"/>
    <xf numFmtId="1" fontId="8" fillId="0" borderId="452" xfId="0" applyNumberFormat="1" applyFont="1" applyBorder="1"/>
    <xf numFmtId="1" fontId="7" fillId="0" borderId="445" xfId="0" applyNumberFormat="1" applyFont="1" applyBorder="1"/>
    <xf numFmtId="1" fontId="7" fillId="0" borderId="443" xfId="0" applyNumberFormat="1" applyFont="1" applyBorder="1"/>
    <xf numFmtId="1" fontId="7" fillId="9" borderId="344" xfId="0" applyNumberFormat="1" applyFont="1" applyFill="1" applyBorder="1" applyAlignment="1">
      <alignment horizontal="center" vertical="center" wrapText="1"/>
    </xf>
    <xf numFmtId="1" fontId="7" fillId="9" borderId="427" xfId="0" applyNumberFormat="1" applyFont="1" applyFill="1" applyBorder="1" applyAlignment="1">
      <alignment horizontal="center" vertical="center" wrapText="1"/>
    </xf>
    <xf numFmtId="1" fontId="7" fillId="9" borderId="446" xfId="0" applyNumberFormat="1" applyFont="1" applyFill="1" applyBorder="1" applyAlignment="1">
      <alignment horizontal="center" vertical="center" wrapText="1"/>
    </xf>
    <xf numFmtId="1" fontId="7" fillId="9" borderId="428" xfId="0" applyNumberFormat="1" applyFont="1" applyFill="1" applyBorder="1" applyAlignment="1">
      <alignment horizontal="center" vertical="center" wrapText="1"/>
    </xf>
    <xf numFmtId="1" fontId="7" fillId="9" borderId="424" xfId="0" applyNumberFormat="1" applyFont="1" applyFill="1" applyBorder="1" applyAlignment="1">
      <alignment horizontal="center" vertical="center" wrapText="1"/>
    </xf>
    <xf numFmtId="1" fontId="7" fillId="9" borderId="430" xfId="0" applyNumberFormat="1" applyFont="1" applyFill="1" applyBorder="1" applyAlignment="1">
      <alignment horizontal="center" vertical="center" wrapText="1"/>
    </xf>
    <xf numFmtId="1" fontId="7" fillId="9" borderId="443" xfId="0" applyNumberFormat="1" applyFont="1" applyFill="1" applyBorder="1" applyAlignment="1">
      <alignment horizontal="center" vertical="center" wrapText="1"/>
    </xf>
    <xf numFmtId="1" fontId="49" fillId="9" borderId="427" xfId="0" applyNumberFormat="1" applyFont="1" applyFill="1" applyBorder="1" applyAlignment="1">
      <alignment horizontal="center" vertical="center" wrapText="1"/>
    </xf>
    <xf numFmtId="1" fontId="49" fillId="9" borderId="428" xfId="0" applyNumberFormat="1" applyFont="1" applyFill="1" applyBorder="1" applyAlignment="1">
      <alignment horizontal="center" vertical="center" wrapText="1"/>
    </xf>
    <xf numFmtId="1" fontId="49" fillId="9" borderId="424" xfId="0" applyNumberFormat="1" applyFont="1" applyFill="1" applyBorder="1" applyAlignment="1">
      <alignment horizontal="center" vertical="center" wrapText="1"/>
    </xf>
    <xf numFmtId="1" fontId="7" fillId="9" borderId="442" xfId="0" applyNumberFormat="1" applyFont="1" applyFill="1" applyBorder="1" applyAlignment="1">
      <alignment horizontal="center" vertical="center" wrapText="1"/>
    </xf>
    <xf numFmtId="1" fontId="8" fillId="9" borderId="426" xfId="0" applyNumberFormat="1" applyFont="1" applyFill="1" applyBorder="1" applyAlignment="1">
      <alignment horizontal="center" vertical="center" wrapText="1"/>
    </xf>
    <xf numFmtId="1" fontId="8" fillId="9" borderId="427" xfId="0" applyNumberFormat="1" applyFont="1" applyFill="1" applyBorder="1" applyAlignment="1" applyProtection="1">
      <alignment horizontal="center" vertical="center" wrapText="1"/>
      <protection hidden="1"/>
    </xf>
    <xf numFmtId="1" fontId="8" fillId="9" borderId="446" xfId="0" applyNumberFormat="1" applyFont="1" applyFill="1" applyBorder="1" applyAlignment="1" applyProtection="1">
      <alignment horizontal="center" vertical="center" wrapText="1"/>
      <protection hidden="1"/>
    </xf>
    <xf numFmtId="1" fontId="8" fillId="9" borderId="426" xfId="0" applyNumberFormat="1" applyFont="1" applyFill="1" applyBorder="1" applyAlignment="1" applyProtection="1">
      <alignment horizontal="center" vertical="center" wrapText="1"/>
      <protection hidden="1"/>
    </xf>
    <xf numFmtId="1" fontId="8" fillId="9" borderId="400" xfId="0" applyNumberFormat="1" applyFont="1" applyFill="1" applyBorder="1" applyProtection="1">
      <protection locked="0"/>
    </xf>
    <xf numFmtId="1" fontId="18" fillId="9" borderId="435" xfId="0" applyNumberFormat="1" applyFont="1" applyFill="1" applyBorder="1" applyProtection="1">
      <protection locked="0"/>
    </xf>
    <xf numFmtId="1" fontId="18" fillId="9" borderId="447" xfId="0" applyNumberFormat="1" applyFont="1" applyFill="1" applyBorder="1" applyProtection="1">
      <protection locked="0"/>
    </xf>
    <xf numFmtId="1" fontId="18" fillId="9" borderId="400" xfId="0" applyNumberFormat="1" applyFont="1" applyFill="1" applyBorder="1" applyProtection="1">
      <protection locked="0"/>
    </xf>
    <xf numFmtId="1" fontId="8" fillId="9" borderId="431" xfId="0" applyNumberFormat="1" applyFont="1" applyFill="1" applyBorder="1" applyProtection="1">
      <protection locked="0"/>
    </xf>
    <xf numFmtId="1" fontId="8" fillId="9" borderId="432" xfId="0" applyNumberFormat="1" applyFont="1" applyFill="1" applyBorder="1" applyProtection="1">
      <protection locked="0"/>
    </xf>
    <xf numFmtId="1" fontId="8" fillId="9" borderId="420" xfId="0" applyNumberFormat="1" applyFont="1" applyFill="1" applyBorder="1" applyProtection="1">
      <protection locked="0"/>
    </xf>
    <xf numFmtId="1" fontId="8" fillId="9" borderId="422" xfId="0" applyNumberFormat="1" applyFont="1" applyFill="1" applyBorder="1" applyProtection="1">
      <protection locked="0"/>
    </xf>
    <xf numFmtId="1" fontId="18" fillId="9" borderId="238" xfId="0" applyNumberFormat="1" applyFont="1" applyFill="1" applyBorder="1" applyProtection="1">
      <protection locked="0"/>
    </xf>
    <xf numFmtId="1" fontId="47" fillId="9" borderId="424" xfId="0" applyNumberFormat="1" applyFont="1" applyFill="1" applyBorder="1" applyAlignment="1">
      <alignment horizontal="center" vertical="center"/>
    </xf>
    <xf numFmtId="1" fontId="18" fillId="9" borderId="442" xfId="0" applyNumberFormat="1" applyFont="1" applyFill="1" applyBorder="1"/>
    <xf numFmtId="1" fontId="8" fillId="9" borderId="445" xfId="0" applyNumberFormat="1" applyFont="1" applyFill="1" applyBorder="1"/>
    <xf numFmtId="1" fontId="8" fillId="9" borderId="287" xfId="0" applyNumberFormat="1" applyFont="1" applyFill="1" applyBorder="1"/>
    <xf numFmtId="1" fontId="18" fillId="9" borderId="445" xfId="0" applyNumberFormat="1" applyFont="1" applyFill="1" applyBorder="1"/>
    <xf numFmtId="1" fontId="18" fillId="9" borderId="287" xfId="0" applyNumberFormat="1" applyFont="1" applyFill="1" applyBorder="1"/>
    <xf numFmtId="1" fontId="18" fillId="9" borderId="444" xfId="0" applyNumberFormat="1" applyFont="1" applyFill="1" applyBorder="1"/>
    <xf numFmtId="1" fontId="18" fillId="9" borderId="418" xfId="0" applyNumberFormat="1" applyFont="1" applyFill="1" applyBorder="1"/>
    <xf numFmtId="1" fontId="18" fillId="9" borderId="443" xfId="0" applyNumberFormat="1" applyFont="1" applyFill="1" applyBorder="1"/>
    <xf numFmtId="1" fontId="8" fillId="9" borderId="427" xfId="0" applyNumberFormat="1" applyFont="1" applyFill="1" applyBorder="1"/>
    <xf numFmtId="1" fontId="8" fillId="9" borderId="428" xfId="0" applyNumberFormat="1" applyFont="1" applyFill="1" applyBorder="1"/>
    <xf numFmtId="1" fontId="8" fillId="9" borderId="443" xfId="0" applyNumberFormat="1" applyFont="1" applyFill="1" applyBorder="1"/>
    <xf numFmtId="1" fontId="18" fillId="9" borderId="452" xfId="0" applyNumberFormat="1" applyFont="1" applyFill="1" applyBorder="1"/>
    <xf numFmtId="1" fontId="18" fillId="9" borderId="415" xfId="0" applyNumberFormat="1" applyFont="1" applyFill="1" applyBorder="1"/>
    <xf numFmtId="1" fontId="8" fillId="9" borderId="442" xfId="0" applyNumberFormat="1" applyFont="1" applyFill="1" applyBorder="1"/>
    <xf numFmtId="1" fontId="8" fillId="9" borderId="418" xfId="0" applyNumberFormat="1" applyFont="1" applyFill="1" applyBorder="1"/>
    <xf numFmtId="1" fontId="8" fillId="5" borderId="443" xfId="0" applyNumberFormat="1" applyFont="1" applyFill="1" applyBorder="1" applyProtection="1">
      <protection locked="0"/>
    </xf>
    <xf numFmtId="1" fontId="8" fillId="0" borderId="400" xfId="0" applyNumberFormat="1" applyFont="1" applyBorder="1" applyAlignment="1">
      <alignment horizontal="center" vertical="center"/>
    </xf>
    <xf numFmtId="1" fontId="18" fillId="9" borderId="426" xfId="0" applyNumberFormat="1" applyFont="1" applyFill="1" applyBorder="1" applyAlignment="1">
      <alignment horizontal="center" vertical="center" wrapText="1"/>
    </xf>
    <xf numFmtId="1" fontId="8" fillId="0" borderId="422" xfId="0" applyNumberFormat="1" applyFont="1" applyBorder="1"/>
    <xf numFmtId="1" fontId="8" fillId="0" borderId="421" xfId="0" applyNumberFormat="1" applyFont="1" applyBorder="1"/>
    <xf numFmtId="1" fontId="8" fillId="9" borderId="421" xfId="0" applyNumberFormat="1" applyFont="1" applyFill="1" applyBorder="1" applyProtection="1">
      <protection locked="0"/>
    </xf>
    <xf numFmtId="1" fontId="8" fillId="5" borderId="445" xfId="0" applyNumberFormat="1" applyFont="1" applyFill="1" applyBorder="1" applyProtection="1">
      <protection locked="0"/>
    </xf>
    <xf numFmtId="1" fontId="8" fillId="5" borderId="287" xfId="0" applyNumberFormat="1" applyFont="1" applyFill="1" applyBorder="1" applyProtection="1">
      <protection locked="0"/>
    </xf>
    <xf numFmtId="1" fontId="8" fillId="5" borderId="415" xfId="0" applyNumberFormat="1" applyFont="1" applyFill="1" applyBorder="1" applyProtection="1">
      <protection locked="0"/>
    </xf>
    <xf numFmtId="1" fontId="8" fillId="9" borderId="443" xfId="0" applyNumberFormat="1" applyFont="1" applyFill="1" applyBorder="1" applyProtection="1">
      <protection locked="0"/>
    </xf>
    <xf numFmtId="1" fontId="14" fillId="0" borderId="415" xfId="0" applyNumberFormat="1" applyFont="1" applyBorder="1" applyAlignment="1">
      <alignment horizontal="center" vertical="center"/>
    </xf>
    <xf numFmtId="1" fontId="16" fillId="0" borderId="418" xfId="0" applyNumberFormat="1" applyFont="1" applyBorder="1"/>
    <xf numFmtId="1" fontId="8" fillId="0" borderId="426" xfId="0" applyNumberFormat="1" applyFont="1" applyBorder="1" applyAlignment="1">
      <alignment horizontal="center" vertical="center"/>
    </xf>
    <xf numFmtId="1" fontId="8" fillId="0" borderId="399" xfId="0" applyNumberFormat="1" applyFont="1" applyBorder="1" applyAlignment="1">
      <alignment horizontal="center" vertical="center" wrapText="1"/>
    </xf>
    <xf numFmtId="1" fontId="8" fillId="5" borderId="344" xfId="0" applyNumberFormat="1" applyFont="1" applyFill="1" applyBorder="1" applyAlignment="1">
      <alignment horizontal="center" vertical="center" wrapText="1"/>
    </xf>
    <xf numFmtId="1" fontId="8" fillId="5" borderId="399" xfId="0" applyNumberFormat="1" applyFont="1" applyFill="1" applyBorder="1" applyAlignment="1">
      <alignment horizontal="center" vertical="center" wrapText="1"/>
    </xf>
    <xf numFmtId="1" fontId="8" fillId="0" borderId="366" xfId="0" applyNumberFormat="1" applyFont="1" applyBorder="1" applyAlignment="1">
      <alignment horizontal="center" vertical="center" wrapText="1"/>
    </xf>
    <xf numFmtId="1" fontId="8" fillId="0" borderId="427" xfId="0" applyNumberFormat="1" applyFont="1" applyBorder="1" applyAlignment="1">
      <alignment horizontal="right"/>
    </xf>
    <xf numFmtId="1" fontId="8" fillId="0" borderId="447" xfId="0" applyNumberFormat="1" applyFont="1" applyBorder="1" applyAlignment="1">
      <alignment horizontal="right"/>
    </xf>
    <xf numFmtId="1" fontId="8" fillId="6" borderId="435" xfId="0" applyNumberFormat="1" applyFont="1" applyFill="1" applyBorder="1" applyProtection="1">
      <protection locked="0"/>
    </xf>
    <xf numFmtId="1" fontId="8" fillId="6" borderId="451" xfId="0" applyNumberFormat="1" applyFont="1" applyFill="1" applyBorder="1" applyProtection="1">
      <protection locked="0"/>
    </xf>
    <xf numFmtId="1" fontId="8" fillId="5" borderId="451" xfId="0" applyNumberFormat="1" applyFont="1" applyFill="1" applyBorder="1" applyProtection="1">
      <protection locked="0"/>
    </xf>
    <xf numFmtId="1" fontId="8" fillId="5" borderId="435" xfId="0" applyNumberFormat="1" applyFont="1" applyFill="1" applyBorder="1" applyProtection="1">
      <protection locked="0"/>
    </xf>
    <xf numFmtId="1" fontId="8" fillId="6" borderId="455" xfId="0" applyNumberFormat="1" applyFont="1" applyFill="1" applyBorder="1" applyProtection="1">
      <protection locked="0"/>
    </xf>
    <xf numFmtId="1" fontId="8" fillId="5" borderId="344" xfId="0" applyNumberFormat="1" applyFont="1" applyFill="1" applyBorder="1" applyProtection="1">
      <protection locked="0"/>
    </xf>
    <xf numFmtId="1" fontId="8" fillId="6" borderId="400" xfId="0" applyNumberFormat="1" applyFont="1" applyFill="1" applyBorder="1" applyProtection="1">
      <protection locked="0"/>
    </xf>
    <xf numFmtId="1" fontId="8" fillId="6" borderId="389" xfId="0" applyNumberFormat="1" applyFont="1" applyFill="1" applyBorder="1" applyProtection="1">
      <protection locked="0"/>
    </xf>
    <xf numFmtId="1" fontId="8" fillId="5" borderId="422" xfId="0" applyNumberFormat="1" applyFont="1" applyFill="1" applyBorder="1"/>
    <xf numFmtId="1" fontId="8" fillId="0" borderId="432" xfId="0" applyNumberFormat="1" applyFont="1" applyBorder="1" applyAlignment="1">
      <alignment horizontal="right"/>
    </xf>
    <xf numFmtId="1" fontId="8" fillId="7" borderId="431" xfId="0" applyNumberFormat="1" applyFont="1" applyFill="1" applyBorder="1"/>
    <xf numFmtId="1" fontId="8" fillId="5" borderId="432" xfId="0" applyNumberFormat="1" applyFont="1" applyFill="1" applyBorder="1" applyProtection="1">
      <protection locked="0"/>
    </xf>
    <xf numFmtId="1" fontId="8" fillId="6" borderId="433" xfId="0" applyNumberFormat="1" applyFont="1" applyFill="1" applyBorder="1" applyProtection="1">
      <protection locked="0"/>
    </xf>
    <xf numFmtId="1" fontId="8" fillId="5" borderId="421" xfId="0" applyNumberFormat="1" applyFont="1" applyFill="1" applyBorder="1" applyProtection="1">
      <protection locked="0"/>
    </xf>
    <xf numFmtId="1" fontId="8" fillId="6" borderId="437" xfId="0" applyNumberFormat="1" applyFont="1" applyFill="1" applyBorder="1" applyProtection="1">
      <protection locked="0"/>
    </xf>
    <xf numFmtId="1" fontId="8" fillId="0" borderId="445" xfId="0" applyNumberFormat="1" applyFont="1" applyBorder="1" applyAlignment="1">
      <alignment horizontal="right"/>
    </xf>
    <xf numFmtId="1" fontId="8" fillId="0" borderId="238" xfId="0" applyNumberFormat="1" applyFont="1" applyBorder="1" applyAlignment="1">
      <alignment horizontal="right"/>
    </xf>
    <xf numFmtId="0" fontId="7" fillId="5" borderId="436" xfId="0" applyFont="1" applyFill="1" applyBorder="1"/>
    <xf numFmtId="0" fontId="0" fillId="5" borderId="426" xfId="0" applyFill="1" applyBorder="1"/>
    <xf numFmtId="0" fontId="0" fillId="0" borderId="424" xfId="0" applyBorder="1"/>
    <xf numFmtId="0" fontId="0" fillId="0" borderId="423" xfId="0" applyBorder="1"/>
    <xf numFmtId="1" fontId="8" fillId="0" borderId="445" xfId="0" applyNumberFormat="1" applyFont="1" applyBorder="1" applyAlignment="1">
      <alignment horizontal="right" wrapText="1"/>
    </xf>
    <xf numFmtId="1" fontId="8" fillId="0" borderId="443" xfId="0" applyNumberFormat="1" applyFont="1" applyBorder="1"/>
    <xf numFmtId="1" fontId="8" fillId="5" borderId="415" xfId="0" applyNumberFormat="1" applyFont="1" applyFill="1" applyBorder="1"/>
    <xf numFmtId="1" fontId="8" fillId="5" borderId="445" xfId="0" applyNumberFormat="1" applyFont="1" applyFill="1" applyBorder="1"/>
    <xf numFmtId="1" fontId="8" fillId="0" borderId="419" xfId="0" applyNumberFormat="1" applyFont="1" applyBorder="1"/>
    <xf numFmtId="1" fontId="8" fillId="5" borderId="443" xfId="0" applyNumberFormat="1" applyFont="1" applyFill="1" applyBorder="1"/>
    <xf numFmtId="1" fontId="8" fillId="0" borderId="442" xfId="0" applyNumberFormat="1" applyFont="1" applyBorder="1"/>
    <xf numFmtId="1" fontId="8" fillId="0" borderId="444" xfId="0" applyNumberFormat="1" applyFont="1" applyBorder="1"/>
    <xf numFmtId="1" fontId="16" fillId="0" borderId="423" xfId="0" applyNumberFormat="1" applyFont="1" applyBorder="1"/>
    <xf numFmtId="1" fontId="8" fillId="5" borderId="427" xfId="0" applyNumberFormat="1" applyFont="1" applyFill="1" applyBorder="1" applyAlignment="1">
      <alignment horizontal="center" vertical="center" wrapText="1"/>
    </xf>
    <xf numFmtId="1" fontId="8" fillId="5" borderId="428" xfId="0" applyNumberFormat="1" applyFont="1" applyFill="1" applyBorder="1" applyAlignment="1">
      <alignment horizontal="center" vertical="center" wrapText="1"/>
    </xf>
    <xf numFmtId="1" fontId="8" fillId="0" borderId="429" xfId="0" applyNumberFormat="1" applyFont="1" applyBorder="1" applyAlignment="1">
      <alignment horizontal="center" vertical="center" wrapText="1"/>
    </xf>
    <xf numFmtId="1" fontId="8" fillId="5" borderId="422" xfId="0" applyNumberFormat="1" applyFont="1" applyFill="1" applyBorder="1" applyAlignment="1">
      <alignment vertical="center"/>
    </xf>
    <xf numFmtId="1" fontId="8" fillId="0" borderId="431" xfId="0" applyNumberFormat="1" applyFont="1" applyBorder="1" applyAlignment="1">
      <alignment horizontal="right"/>
    </xf>
    <xf numFmtId="1" fontId="8" fillId="5" borderId="431" xfId="0" applyNumberFormat="1" applyFont="1" applyFill="1" applyBorder="1" applyProtection="1">
      <protection locked="0"/>
    </xf>
    <xf numFmtId="1" fontId="8" fillId="5" borderId="437" xfId="0" applyNumberFormat="1" applyFont="1" applyFill="1" applyBorder="1" applyProtection="1">
      <protection locked="0"/>
    </xf>
    <xf numFmtId="1" fontId="8" fillId="0" borderId="435" xfId="0" applyNumberFormat="1" applyFont="1" applyBorder="1" applyAlignment="1">
      <alignment horizontal="right"/>
    </xf>
    <xf numFmtId="1" fontId="8" fillId="7" borderId="435" xfId="0" applyNumberFormat="1" applyFont="1" applyFill="1" applyBorder="1"/>
    <xf numFmtId="1" fontId="8" fillId="5" borderId="389" xfId="0" applyNumberFormat="1" applyFont="1" applyFill="1" applyBorder="1" applyProtection="1">
      <protection locked="0"/>
    </xf>
    <xf numFmtId="1" fontId="8" fillId="9" borderId="344" xfId="0" applyNumberFormat="1" applyFont="1" applyFill="1" applyBorder="1" applyProtection="1">
      <protection locked="0"/>
    </xf>
    <xf numFmtId="1" fontId="8" fillId="20" borderId="458" xfId="33" applyNumberFormat="1" applyFont="1" applyBorder="1" applyProtection="1">
      <protection locked="0"/>
    </xf>
    <xf numFmtId="1" fontId="16" fillId="4" borderId="418" xfId="0" applyNumberFormat="1" applyFont="1" applyFill="1" applyBorder="1"/>
    <xf numFmtId="1" fontId="8" fillId="0" borderId="435" xfId="0" applyNumberFormat="1" applyFont="1" applyBorder="1" applyAlignment="1">
      <alignment horizontal="center" vertical="center"/>
    </xf>
    <xf numFmtId="1" fontId="8" fillId="0" borderId="447" xfId="0" applyNumberFormat="1" applyFont="1" applyBorder="1" applyAlignment="1">
      <alignment horizontal="center" vertical="center"/>
    </xf>
    <xf numFmtId="1" fontId="8" fillId="0" borderId="422" xfId="0" applyNumberFormat="1" applyFont="1" applyBorder="1" applyAlignment="1">
      <alignment horizontal="left" vertical="center"/>
    </xf>
    <xf numFmtId="1" fontId="8" fillId="0" borderId="459" xfId="0" applyNumberFormat="1" applyFont="1" applyBorder="1" applyAlignment="1">
      <alignment horizontal="right"/>
    </xf>
    <xf numFmtId="1" fontId="8" fillId="0" borderId="460" xfId="0" applyNumberFormat="1" applyFont="1" applyBorder="1" applyAlignment="1">
      <alignment horizontal="right"/>
    </xf>
    <xf numFmtId="1" fontId="8" fillId="6" borderId="459" xfId="0" applyNumberFormat="1" applyFont="1" applyFill="1" applyBorder="1" applyProtection="1">
      <protection locked="0"/>
    </xf>
    <xf numFmtId="1" fontId="8" fillId="0" borderId="158" xfId="0" applyNumberFormat="1" applyFont="1" applyBorder="1" applyAlignment="1">
      <alignment horizontal="right"/>
    </xf>
    <xf numFmtId="1" fontId="8" fillId="0" borderId="174" xfId="0" applyNumberFormat="1" applyFont="1" applyBorder="1" applyAlignment="1">
      <alignment horizontal="left" vertical="center"/>
    </xf>
    <xf numFmtId="1" fontId="8" fillId="0" borderId="400" xfId="0" applyNumberFormat="1" applyFont="1" applyBorder="1" applyAlignment="1">
      <alignment horizontal="left" vertical="center" wrapText="1"/>
    </xf>
    <xf numFmtId="1" fontId="8" fillId="0" borderId="442" xfId="0" applyNumberFormat="1" applyFont="1" applyBorder="1" applyAlignment="1">
      <alignment horizontal="left" vertical="center" wrapText="1"/>
    </xf>
    <xf numFmtId="1" fontId="18" fillId="9" borderId="154" xfId="0" applyNumberFormat="1" applyFont="1" applyFill="1" applyBorder="1" applyAlignment="1">
      <alignment horizontal="left" vertical="center" wrapText="1"/>
    </xf>
    <xf numFmtId="1" fontId="8" fillId="0" borderId="152" xfId="0" applyNumberFormat="1" applyFont="1" applyBorder="1" applyAlignment="1">
      <alignment horizontal="right" wrapText="1"/>
    </xf>
    <xf numFmtId="1" fontId="8" fillId="0" borderId="157" xfId="0" applyNumberFormat="1" applyFont="1" applyBorder="1" applyAlignment="1">
      <alignment horizontal="right" wrapText="1"/>
    </xf>
    <xf numFmtId="1" fontId="8" fillId="0" borderId="418" xfId="0" applyNumberFormat="1" applyFont="1" applyBorder="1"/>
    <xf numFmtId="3" fontId="8" fillId="5" borderId="422" xfId="0" applyNumberFormat="1" applyFont="1" applyFill="1" applyBorder="1"/>
    <xf numFmtId="1" fontId="8" fillId="0" borderId="459" xfId="0" applyNumberFormat="1" applyFont="1" applyBorder="1" applyAlignment="1">
      <alignment horizontal="right" wrapText="1"/>
    </xf>
    <xf numFmtId="3" fontId="8" fillId="0" borderId="422" xfId="0" applyNumberFormat="1" applyFont="1" applyBorder="1"/>
    <xf numFmtId="3" fontId="8" fillId="0" borderId="421" xfId="0" applyNumberFormat="1" applyFont="1" applyBorder="1" applyAlignment="1" applyProtection="1">
      <alignment horizontal="right" wrapText="1"/>
      <protection locked="0"/>
    </xf>
    <xf numFmtId="3" fontId="7" fillId="0" borderId="421" xfId="0" applyNumberFormat="1" applyFont="1" applyBorder="1" applyAlignment="1" applyProtection="1">
      <alignment horizontal="right" wrapText="1"/>
      <protection locked="0"/>
    </xf>
    <xf numFmtId="1" fontId="8" fillId="0" borderId="423" xfId="0" applyNumberFormat="1" applyFont="1" applyBorder="1" applyAlignment="1">
      <alignment horizontal="center" vertical="center" wrapText="1"/>
    </xf>
    <xf numFmtId="0" fontId="8" fillId="0" borderId="420" xfId="0" applyFont="1" applyBorder="1" applyAlignment="1">
      <alignment horizontal="center" vertical="center"/>
    </xf>
    <xf numFmtId="1" fontId="8" fillId="0" borderId="431" xfId="0" applyNumberFormat="1" applyFont="1" applyBorder="1" applyAlignment="1">
      <alignment horizontal="right" wrapText="1"/>
    </xf>
    <xf numFmtId="1" fontId="8" fillId="6" borderId="461" xfId="0" applyNumberFormat="1" applyFont="1" applyFill="1" applyBorder="1" applyProtection="1">
      <protection locked="0"/>
    </xf>
    <xf numFmtId="0" fontId="8" fillId="0" borderId="152" xfId="0" applyFont="1" applyBorder="1" applyAlignment="1">
      <alignment horizontal="center" vertical="center"/>
    </xf>
    <xf numFmtId="0" fontId="8" fillId="0" borderId="179" xfId="0" applyFont="1" applyBorder="1" applyAlignment="1">
      <alignment horizontal="center" vertical="center"/>
    </xf>
    <xf numFmtId="0" fontId="8" fillId="0" borderId="165" xfId="0" applyFont="1" applyBorder="1" applyAlignment="1">
      <alignment horizontal="center" vertical="center"/>
    </xf>
    <xf numFmtId="1" fontId="8" fillId="0" borderId="427" xfId="0" applyNumberFormat="1" applyFont="1" applyBorder="1" applyAlignment="1">
      <alignment horizontal="right" wrapText="1"/>
    </xf>
    <xf numFmtId="1" fontId="8" fillId="0" borderId="446" xfId="0" applyNumberFormat="1" applyFont="1" applyBorder="1" applyAlignment="1">
      <alignment horizontal="right" wrapText="1"/>
    </xf>
    <xf numFmtId="1" fontId="8" fillId="0" borderId="426" xfId="0" applyNumberFormat="1" applyFont="1" applyBorder="1" applyAlignment="1">
      <alignment horizontal="right"/>
    </xf>
    <xf numFmtId="1" fontId="8" fillId="0" borderId="427" xfId="0" applyNumberFormat="1" applyFont="1" applyBorder="1"/>
    <xf numFmtId="1" fontId="8" fillId="0" borderId="426" xfId="0" applyNumberFormat="1" applyFont="1" applyBorder="1"/>
    <xf numFmtId="1" fontId="8" fillId="0" borderId="428" xfId="0" applyNumberFormat="1" applyFont="1" applyBorder="1"/>
    <xf numFmtId="1" fontId="8" fillId="0" borderId="430" xfId="0" applyNumberFormat="1" applyFont="1" applyBorder="1"/>
    <xf numFmtId="1" fontId="8" fillId="0" borderId="462" xfId="0" applyNumberFormat="1" applyFont="1" applyBorder="1"/>
    <xf numFmtId="1" fontId="8" fillId="0" borderId="436" xfId="0" applyNumberFormat="1" applyFont="1" applyBorder="1"/>
    <xf numFmtId="1" fontId="8" fillId="0" borderId="420" xfId="0" applyNumberFormat="1" applyFont="1" applyBorder="1" applyAlignment="1">
      <alignment vertical="center" wrapText="1"/>
    </xf>
    <xf numFmtId="1" fontId="8" fillId="4" borderId="422" xfId="0" applyNumberFormat="1" applyFont="1" applyFill="1" applyBorder="1"/>
    <xf numFmtId="1" fontId="8" fillId="0" borderId="5" xfId="0" applyNumberFormat="1" applyFont="1" applyBorder="1" applyAlignment="1">
      <alignment vertical="center" wrapText="1"/>
    </xf>
    <xf numFmtId="1" fontId="18" fillId="9" borderId="152" xfId="0" applyNumberFormat="1" applyFont="1" applyFill="1" applyBorder="1" applyAlignment="1">
      <alignment vertical="center" wrapText="1"/>
    </xf>
    <xf numFmtId="1" fontId="8" fillId="4" borderId="400" xfId="0" applyNumberFormat="1" applyFont="1" applyFill="1" applyBorder="1"/>
    <xf numFmtId="1" fontId="8" fillId="0" borderId="460" xfId="0" applyNumberFormat="1" applyFont="1" applyBorder="1" applyAlignment="1">
      <alignment horizontal="right" wrapText="1"/>
    </xf>
    <xf numFmtId="1" fontId="8" fillId="6" borderId="437" xfId="0" applyNumberFormat="1" applyFont="1" applyFill="1" applyBorder="1" applyAlignment="1" applyProtection="1">
      <alignment horizontal="right"/>
      <protection locked="0"/>
    </xf>
    <xf numFmtId="1" fontId="8" fillId="6" borderId="422" xfId="0" applyNumberFormat="1" applyFont="1" applyFill="1" applyBorder="1" applyAlignment="1" applyProtection="1">
      <alignment horizontal="right"/>
      <protection locked="0"/>
    </xf>
    <xf numFmtId="1" fontId="8" fillId="0" borderId="158" xfId="0" applyNumberFormat="1" applyFont="1" applyBorder="1" applyAlignment="1">
      <alignment horizontal="center" vertical="center" wrapText="1"/>
    </xf>
    <xf numFmtId="1" fontId="8" fillId="6" borderId="155" xfId="0" applyNumberFormat="1" applyFont="1" applyFill="1" applyBorder="1" applyAlignment="1" applyProtection="1">
      <alignment horizontal="right" wrapText="1"/>
      <protection locked="0"/>
    </xf>
    <xf numFmtId="1" fontId="8" fillId="6" borderId="158" xfId="0" applyNumberFormat="1" applyFont="1" applyFill="1" applyBorder="1" applyAlignment="1" applyProtection="1">
      <alignment horizontal="right" wrapText="1"/>
      <protection locked="0"/>
    </xf>
    <xf numFmtId="1" fontId="8" fillId="6" borderId="146" xfId="0" applyNumberFormat="1" applyFont="1" applyFill="1" applyBorder="1" applyAlignment="1" applyProtection="1">
      <alignment horizontal="right" wrapText="1"/>
      <protection locked="0"/>
    </xf>
    <xf numFmtId="1" fontId="8" fillId="6" borderId="237" xfId="0" applyNumberFormat="1" applyFont="1" applyFill="1" applyBorder="1" applyAlignment="1" applyProtection="1">
      <alignment horizontal="right" wrapText="1"/>
      <protection locked="0"/>
    </xf>
    <xf numFmtId="1" fontId="8" fillId="6" borderId="152" xfId="0" applyNumberFormat="1" applyFont="1" applyFill="1" applyBorder="1" applyAlignment="1" applyProtection="1">
      <alignment horizontal="right" wrapText="1"/>
      <protection locked="0"/>
    </xf>
    <xf numFmtId="1" fontId="8" fillId="0" borderId="183" xfId="0" applyNumberFormat="1" applyFont="1" applyBorder="1" applyAlignment="1">
      <alignment horizontal="right" wrapText="1"/>
    </xf>
    <xf numFmtId="1" fontId="8" fillId="0" borderId="186" xfId="0" applyNumberFormat="1" applyFont="1" applyBorder="1" applyAlignment="1">
      <alignment horizontal="right" wrapText="1"/>
    </xf>
    <xf numFmtId="1" fontId="8" fillId="0" borderId="184" xfId="0" applyNumberFormat="1" applyFont="1" applyBorder="1" applyAlignment="1">
      <alignment horizontal="right" wrapText="1"/>
    </xf>
    <xf numFmtId="1" fontId="8" fillId="6" borderId="238" xfId="0" applyNumberFormat="1" applyFont="1" applyFill="1" applyBorder="1" applyAlignment="1" applyProtection="1">
      <alignment horizontal="right" wrapText="1"/>
      <protection locked="0"/>
    </xf>
    <xf numFmtId="1" fontId="8" fillId="6" borderId="141" xfId="0" applyNumberFormat="1" applyFont="1" applyFill="1" applyBorder="1" applyAlignment="1" applyProtection="1">
      <alignment horizontal="right" wrapText="1"/>
      <protection locked="0"/>
    </xf>
    <xf numFmtId="1" fontId="8" fillId="6" borderId="5" xfId="0" applyNumberFormat="1" applyFont="1" applyFill="1" applyBorder="1" applyAlignment="1" applyProtection="1">
      <alignment horizontal="right" wrapText="1"/>
      <protection locked="0"/>
    </xf>
    <xf numFmtId="1" fontId="8" fillId="0" borderId="158" xfId="0" applyNumberFormat="1" applyFont="1" applyBorder="1" applyAlignment="1">
      <alignment horizontal="right" wrapText="1"/>
    </xf>
    <xf numFmtId="1" fontId="8" fillId="8" borderId="153" xfId="0" applyNumberFormat="1" applyFont="1" applyFill="1" applyBorder="1" applyAlignment="1">
      <alignment horizontal="right" wrapText="1"/>
    </xf>
    <xf numFmtId="1" fontId="8" fillId="6" borderId="445" xfId="0" applyNumberFormat="1" applyFont="1" applyFill="1" applyBorder="1" applyAlignment="1" applyProtection="1">
      <alignment horizontal="right" wrapText="1"/>
      <protection locked="0"/>
    </xf>
    <xf numFmtId="1" fontId="8" fillId="6" borderId="443" xfId="0" applyNumberFormat="1" applyFont="1" applyFill="1" applyBorder="1" applyAlignment="1" applyProtection="1">
      <alignment horizontal="right" wrapText="1"/>
      <protection locked="0"/>
    </xf>
    <xf numFmtId="1" fontId="8" fillId="6" borderId="444" xfId="0" applyNumberFormat="1" applyFont="1" applyFill="1" applyBorder="1" applyAlignment="1" applyProtection="1">
      <alignment horizontal="right" wrapText="1"/>
      <protection locked="0"/>
    </xf>
    <xf numFmtId="1" fontId="8" fillId="6" borderId="418" xfId="0" applyNumberFormat="1" applyFont="1" applyFill="1" applyBorder="1" applyAlignment="1" applyProtection="1">
      <alignment horizontal="right" wrapText="1"/>
      <protection locked="0"/>
    </xf>
    <xf numFmtId="1" fontId="8" fillId="6" borderId="415" xfId="0" applyNumberFormat="1" applyFont="1" applyFill="1" applyBorder="1" applyAlignment="1" applyProtection="1">
      <alignment horizontal="right" wrapText="1"/>
      <protection locked="0"/>
    </xf>
    <xf numFmtId="1" fontId="8" fillId="6" borderId="463" xfId="0" applyNumberFormat="1" applyFont="1" applyFill="1" applyBorder="1" applyAlignment="1" applyProtection="1">
      <alignment horizontal="right" wrapText="1"/>
      <protection locked="0"/>
    </xf>
    <xf numFmtId="1" fontId="8" fillId="6" borderId="452" xfId="0" applyNumberFormat="1" applyFont="1" applyFill="1" applyBorder="1" applyAlignment="1" applyProtection="1">
      <alignment horizontal="right" wrapText="1"/>
      <protection locked="0"/>
    </xf>
    <xf numFmtId="1" fontId="8" fillId="6" borderId="442" xfId="0" applyNumberFormat="1" applyFont="1" applyFill="1" applyBorder="1" applyAlignment="1" applyProtection="1">
      <alignment horizontal="right" wrapText="1"/>
      <protection locked="0"/>
    </xf>
    <xf numFmtId="1" fontId="8" fillId="8" borderId="442" xfId="0" applyNumberFormat="1" applyFont="1" applyFill="1" applyBorder="1" applyAlignment="1">
      <alignment horizontal="right" wrapText="1"/>
    </xf>
    <xf numFmtId="0" fontId="8" fillId="5" borderId="422" xfId="0" applyFont="1" applyFill="1" applyBorder="1" applyAlignment="1">
      <alignment horizontal="center" vertical="center" wrapText="1"/>
    </xf>
    <xf numFmtId="1" fontId="8" fillId="6" borderId="161" xfId="0" applyNumberFormat="1" applyFont="1" applyFill="1" applyBorder="1" applyAlignment="1" applyProtection="1">
      <alignment horizontal="right" wrapText="1"/>
      <protection locked="0"/>
    </xf>
    <xf numFmtId="1" fontId="15" fillId="0" borderId="453" xfId="0" applyNumberFormat="1" applyFont="1" applyBorder="1"/>
    <xf numFmtId="1" fontId="17" fillId="0" borderId="453" xfId="0" applyNumberFormat="1" applyFont="1" applyBorder="1"/>
    <xf numFmtId="1" fontId="8" fillId="0" borderId="454" xfId="0" applyNumberFormat="1" applyFont="1" applyBorder="1"/>
    <xf numFmtId="1" fontId="14" fillId="0" borderId="454" xfId="0" applyNumberFormat="1" applyFont="1" applyBorder="1"/>
    <xf numFmtId="1" fontId="8" fillId="0" borderId="453" xfId="0" applyNumberFormat="1" applyFont="1" applyBorder="1"/>
    <xf numFmtId="1" fontId="8" fillId="0" borderId="464" xfId="0" applyNumberFormat="1" applyFont="1" applyBorder="1"/>
    <xf numFmtId="1" fontId="8" fillId="6" borderId="146" xfId="0" applyNumberFormat="1" applyFont="1" applyFill="1" applyBorder="1" applyAlignment="1" applyProtection="1">
      <alignment horizontal="right"/>
      <protection locked="0"/>
    </xf>
    <xf numFmtId="1" fontId="8" fillId="6" borderId="157" xfId="0" applyNumberFormat="1" applyFont="1" applyFill="1" applyBorder="1" applyAlignment="1" applyProtection="1">
      <alignment horizontal="right"/>
      <protection locked="0"/>
    </xf>
    <xf numFmtId="1" fontId="8" fillId="6" borderId="237" xfId="0" applyNumberFormat="1" applyFont="1" applyFill="1" applyBorder="1" applyAlignment="1" applyProtection="1">
      <alignment horizontal="right"/>
      <protection locked="0"/>
    </xf>
    <xf numFmtId="1" fontId="8" fillId="6" borderId="164" xfId="0" applyNumberFormat="1" applyFont="1" applyFill="1" applyBorder="1" applyAlignment="1" applyProtection="1">
      <alignment horizontal="right"/>
      <protection locked="0"/>
    </xf>
    <xf numFmtId="1" fontId="8" fillId="6" borderId="151" xfId="0" applyNumberFormat="1" applyFont="1" applyFill="1" applyBorder="1" applyAlignment="1" applyProtection="1">
      <alignment horizontal="right"/>
      <protection locked="0"/>
    </xf>
    <xf numFmtId="1" fontId="8" fillId="6" borderId="173" xfId="0" applyNumberFormat="1" applyFont="1" applyFill="1" applyBorder="1" applyAlignment="1" applyProtection="1">
      <alignment horizontal="right"/>
      <protection locked="0"/>
    </xf>
    <xf numFmtId="1" fontId="8" fillId="9" borderId="427" xfId="0" applyNumberFormat="1" applyFont="1" applyFill="1" applyBorder="1" applyAlignment="1">
      <alignment horizontal="center" vertical="center"/>
    </xf>
    <xf numFmtId="1" fontId="8" fillId="9" borderId="446" xfId="0" applyNumberFormat="1" applyFont="1" applyFill="1" applyBorder="1" applyAlignment="1">
      <alignment horizontal="center" vertical="center"/>
    </xf>
    <xf numFmtId="1" fontId="8" fillId="9" borderId="426" xfId="0" applyNumberFormat="1" applyFont="1" applyFill="1" applyBorder="1" applyAlignment="1">
      <alignment horizontal="center" vertical="center"/>
    </xf>
    <xf numFmtId="1" fontId="8" fillId="9" borderId="462" xfId="0" applyNumberFormat="1" applyFont="1" applyFill="1" applyBorder="1" applyAlignment="1">
      <alignment horizontal="center" vertical="center" wrapText="1"/>
    </xf>
    <xf numFmtId="1" fontId="8" fillId="9" borderId="420" xfId="0" applyNumberFormat="1" applyFont="1" applyFill="1" applyBorder="1" applyAlignment="1">
      <alignment horizontal="right" wrapText="1"/>
    </xf>
    <xf numFmtId="1" fontId="8" fillId="9" borderId="431" xfId="0" applyNumberFormat="1" applyFont="1" applyFill="1" applyBorder="1" applyAlignment="1">
      <alignment horizontal="right" wrapText="1"/>
    </xf>
    <xf numFmtId="1" fontId="8" fillId="9" borderId="432" xfId="0" applyNumberFormat="1" applyFont="1" applyFill="1" applyBorder="1" applyAlignment="1">
      <alignment horizontal="right"/>
    </xf>
    <xf numFmtId="1" fontId="8" fillId="9" borderId="437" xfId="0" applyNumberFormat="1" applyFont="1" applyFill="1" applyBorder="1" applyAlignment="1" applyProtection="1">
      <alignment horizontal="right"/>
      <protection locked="0"/>
    </xf>
    <xf numFmtId="1" fontId="8" fillId="9" borderId="461" xfId="0" applyNumberFormat="1" applyFont="1" applyFill="1" applyBorder="1" applyAlignment="1" applyProtection="1">
      <alignment horizontal="right"/>
      <protection locked="0"/>
    </xf>
    <xf numFmtId="1" fontId="8" fillId="9" borderId="431" xfId="0" applyNumberFormat="1" applyFont="1" applyFill="1" applyBorder="1" applyAlignment="1" applyProtection="1">
      <alignment horizontal="right"/>
      <protection locked="0"/>
    </xf>
    <xf numFmtId="1" fontId="8" fillId="9" borderId="432" xfId="0" applyNumberFormat="1" applyFont="1" applyFill="1" applyBorder="1" applyAlignment="1" applyProtection="1">
      <alignment horizontal="right"/>
      <protection locked="0"/>
    </xf>
    <xf numFmtId="1" fontId="8" fillId="9" borderId="421" xfId="0" applyNumberFormat="1" applyFont="1" applyFill="1" applyBorder="1" applyAlignment="1" applyProtection="1">
      <alignment horizontal="right"/>
      <protection locked="0"/>
    </xf>
    <xf numFmtId="1" fontId="8" fillId="9" borderId="452" xfId="0" applyNumberFormat="1" applyFont="1" applyFill="1" applyBorder="1" applyAlignment="1">
      <alignment horizontal="right"/>
    </xf>
    <xf numFmtId="1" fontId="8" fillId="9" borderId="162" xfId="0" applyNumberFormat="1" applyFont="1" applyFill="1" applyBorder="1" applyAlignment="1">
      <alignment horizontal="right" wrapText="1"/>
    </xf>
    <xf numFmtId="1" fontId="8" fillId="9" borderId="164" xfId="0" applyNumberFormat="1" applyFont="1" applyFill="1" applyBorder="1" applyAlignment="1">
      <alignment horizontal="right"/>
    </xf>
    <xf numFmtId="1" fontId="8" fillId="9" borderId="444" xfId="0" applyNumberFormat="1" applyFont="1" applyFill="1" applyBorder="1" applyAlignment="1" applyProtection="1">
      <alignment horizontal="right"/>
      <protection locked="0"/>
    </xf>
    <xf numFmtId="1" fontId="8" fillId="9" borderId="463" xfId="0" applyNumberFormat="1" applyFont="1" applyFill="1" applyBorder="1" applyAlignment="1" applyProtection="1">
      <alignment horizontal="right"/>
      <protection locked="0"/>
    </xf>
    <xf numFmtId="1" fontId="8" fillId="9" borderId="445" xfId="0" applyNumberFormat="1" applyFont="1" applyFill="1" applyBorder="1" applyAlignment="1" applyProtection="1">
      <alignment horizontal="right"/>
      <protection locked="0"/>
    </xf>
    <xf numFmtId="1" fontId="8" fillId="9" borderId="415" xfId="0" applyNumberFormat="1" applyFont="1" applyFill="1" applyBorder="1" applyAlignment="1" applyProtection="1">
      <alignment horizontal="right"/>
      <protection locked="0"/>
    </xf>
    <xf numFmtId="1" fontId="8" fillId="9" borderId="443" xfId="0" applyNumberFormat="1" applyFont="1" applyFill="1" applyBorder="1" applyAlignment="1" applyProtection="1">
      <alignment horizontal="right"/>
      <protection locked="0"/>
    </xf>
    <xf numFmtId="1" fontId="8" fillId="9" borderId="421" xfId="0" applyNumberFormat="1" applyFont="1" applyFill="1" applyBorder="1" applyAlignment="1">
      <alignment horizontal="center" vertical="center" wrapText="1"/>
    </xf>
    <xf numFmtId="1" fontId="8" fillId="9" borderId="424" xfId="0" applyNumberFormat="1" applyFont="1" applyFill="1" applyBorder="1" applyAlignment="1">
      <alignment horizontal="center" vertical="center" wrapText="1"/>
    </xf>
    <xf numFmtId="1" fontId="8" fillId="9" borderId="436" xfId="0" applyNumberFormat="1" applyFont="1" applyFill="1" applyBorder="1" applyAlignment="1">
      <alignment horizontal="center" vertical="center"/>
    </xf>
    <xf numFmtId="1" fontId="8" fillId="9" borderId="425" xfId="0" applyNumberFormat="1" applyFont="1" applyFill="1" applyBorder="1" applyAlignment="1">
      <alignment horizontal="center" vertical="center"/>
    </xf>
    <xf numFmtId="1" fontId="8" fillId="9" borderId="440" xfId="0" applyNumberFormat="1" applyFont="1" applyFill="1" applyBorder="1" applyAlignment="1">
      <alignment horizontal="center" vertical="center" wrapText="1"/>
    </xf>
    <xf numFmtId="1" fontId="8" fillId="9" borderId="400" xfId="0" applyNumberFormat="1" applyFont="1" applyFill="1" applyBorder="1" applyAlignment="1">
      <alignment horizontal="center" vertical="center" wrapText="1"/>
    </xf>
    <xf numFmtId="1" fontId="8" fillId="9" borderId="425" xfId="0" applyNumberFormat="1" applyFont="1" applyFill="1" applyBorder="1" applyAlignment="1">
      <alignment horizontal="center" vertical="center" wrapText="1"/>
    </xf>
    <xf numFmtId="1" fontId="18" fillId="9" borderId="420" xfId="0" applyNumberFormat="1" applyFont="1" applyFill="1" applyBorder="1" applyAlignment="1">
      <alignment vertical="center" wrapText="1"/>
    </xf>
    <xf numFmtId="1" fontId="8" fillId="9" borderId="422" xfId="0" applyNumberFormat="1" applyFont="1" applyFill="1" applyBorder="1" applyAlignment="1" applyProtection="1">
      <alignment horizontal="right"/>
      <protection locked="0"/>
    </xf>
    <xf numFmtId="1" fontId="8" fillId="9" borderId="422" xfId="0" applyNumberFormat="1" applyFont="1" applyFill="1" applyBorder="1" applyAlignment="1">
      <alignment horizontal="right"/>
    </xf>
    <xf numFmtId="1" fontId="8" fillId="9" borderId="421" xfId="0" applyNumberFormat="1" applyFont="1" applyFill="1" applyBorder="1" applyAlignment="1">
      <alignment horizontal="right"/>
    </xf>
    <xf numFmtId="1" fontId="8" fillId="9" borderId="460" xfId="0" applyNumberFormat="1" applyFont="1" applyFill="1" applyBorder="1" applyAlignment="1" applyProtection="1">
      <alignment horizontal="right"/>
      <protection locked="0"/>
    </xf>
    <xf numFmtId="1" fontId="8" fillId="9" borderId="466" xfId="0" applyNumberFormat="1" applyFont="1" applyFill="1" applyBorder="1" applyAlignment="1" applyProtection="1">
      <alignment horizontal="right"/>
      <protection locked="0"/>
    </xf>
    <xf numFmtId="1" fontId="8" fillId="9" borderId="467" xfId="0" applyNumberFormat="1" applyFont="1" applyFill="1" applyBorder="1" applyAlignment="1" applyProtection="1">
      <alignment horizontal="right"/>
      <protection locked="0"/>
    </xf>
    <xf numFmtId="1" fontId="18" fillId="9" borderId="452" xfId="0" applyNumberFormat="1" applyFont="1" applyFill="1" applyBorder="1" applyAlignment="1">
      <alignment vertical="center"/>
    </xf>
    <xf numFmtId="1" fontId="8" fillId="9" borderId="442" xfId="0" applyNumberFormat="1" applyFont="1" applyFill="1" applyBorder="1" applyAlignment="1">
      <alignment horizontal="right"/>
    </xf>
    <xf numFmtId="1" fontId="8" fillId="9" borderId="443" xfId="0" applyNumberFormat="1" applyFont="1" applyFill="1" applyBorder="1" applyAlignment="1">
      <alignment horizontal="right"/>
    </xf>
    <xf numFmtId="1" fontId="8" fillId="9" borderId="442" xfId="0" applyNumberFormat="1" applyFont="1" applyFill="1" applyBorder="1" applyAlignment="1" applyProtection="1">
      <alignment horizontal="right"/>
      <protection locked="0"/>
    </xf>
    <xf numFmtId="1" fontId="8" fillId="9" borderId="452" xfId="0" applyNumberFormat="1" applyFont="1" applyFill="1" applyBorder="1" applyAlignment="1" applyProtection="1">
      <alignment horizontal="right"/>
      <protection locked="0"/>
    </xf>
    <xf numFmtId="1" fontId="8" fillId="9" borderId="468" xfId="0" applyNumberFormat="1" applyFont="1" applyFill="1" applyBorder="1" applyAlignment="1" applyProtection="1">
      <alignment horizontal="right"/>
      <protection locked="0"/>
    </xf>
    <xf numFmtId="1" fontId="8" fillId="9" borderId="457" xfId="0" applyNumberFormat="1" applyFont="1" applyFill="1" applyBorder="1" applyAlignment="1" applyProtection="1">
      <alignment horizontal="right"/>
      <protection locked="0"/>
    </xf>
    <xf numFmtId="1" fontId="8" fillId="0" borderId="469" xfId="0" applyNumberFormat="1" applyFont="1" applyBorder="1" applyAlignment="1">
      <alignment horizontal="left" wrapText="1"/>
    </xf>
    <xf numFmtId="1" fontId="8" fillId="0" borderId="469" xfId="0" applyNumberFormat="1" applyFont="1" applyBorder="1"/>
    <xf numFmtId="1" fontId="8" fillId="0" borderId="469" xfId="0" applyNumberFormat="1" applyFont="1" applyBorder="1" applyAlignment="1">
      <alignment wrapText="1"/>
    </xf>
    <xf numFmtId="1" fontId="8" fillId="0" borderId="233" xfId="0" applyNumberFormat="1" applyFont="1" applyBorder="1" applyAlignment="1">
      <alignment wrapText="1"/>
    </xf>
    <xf numFmtId="1" fontId="8" fillId="0" borderId="424" xfId="0" applyNumberFormat="1" applyFont="1" applyBorder="1" applyAlignment="1">
      <alignment horizontal="center"/>
    </xf>
    <xf numFmtId="1" fontId="27" fillId="4" borderId="418" xfId="0" applyNumberFormat="1" applyFont="1" applyFill="1" applyBorder="1"/>
    <xf numFmtId="1" fontId="8" fillId="6" borderId="424" xfId="0" applyNumberFormat="1" applyFont="1" applyFill="1" applyBorder="1" applyProtection="1">
      <protection locked="0"/>
    </xf>
    <xf numFmtId="1" fontId="8" fillId="6" borderId="434" xfId="0" applyNumberFormat="1" applyFont="1" applyFill="1" applyBorder="1" applyProtection="1">
      <protection locked="0"/>
    </xf>
    <xf numFmtId="1" fontId="8" fillId="0" borderId="165" xfId="0" applyNumberFormat="1" applyFont="1" applyBorder="1" applyAlignment="1">
      <alignment vertical="center"/>
    </xf>
    <xf numFmtId="1" fontId="8" fillId="0" borderId="174" xfId="0" applyNumberFormat="1" applyFont="1" applyBorder="1" applyAlignment="1">
      <alignment vertical="center"/>
    </xf>
    <xf numFmtId="1" fontId="8" fillId="6" borderId="445" xfId="0" applyNumberFormat="1" applyFont="1" applyFill="1" applyBorder="1" applyProtection="1">
      <protection locked="0"/>
    </xf>
    <xf numFmtId="1" fontId="8" fillId="6" borderId="443" xfId="0" applyNumberFormat="1" applyFont="1" applyFill="1" applyBorder="1" applyProtection="1">
      <protection locked="0"/>
    </xf>
    <xf numFmtId="1" fontId="8" fillId="6" borderId="442" xfId="0" applyNumberFormat="1" applyFont="1" applyFill="1" applyBorder="1" applyProtection="1">
      <protection locked="0"/>
    </xf>
    <xf numFmtId="1" fontId="8" fillId="6" borderId="444" xfId="0" applyNumberFormat="1" applyFont="1" applyFill="1" applyBorder="1" applyProtection="1">
      <protection locked="0"/>
    </xf>
    <xf numFmtId="1" fontId="8" fillId="7" borderId="434" xfId="0" applyNumberFormat="1" applyFont="1" applyFill="1" applyBorder="1"/>
    <xf numFmtId="1" fontId="8" fillId="6" borderId="471" xfId="0" applyNumberFormat="1" applyFont="1" applyFill="1" applyBorder="1" applyProtection="1">
      <protection locked="0"/>
    </xf>
    <xf numFmtId="1" fontId="8" fillId="6" borderId="430" xfId="0" applyNumberFormat="1" applyFont="1" applyFill="1" applyBorder="1" applyProtection="1">
      <protection locked="0"/>
    </xf>
    <xf numFmtId="1" fontId="8" fillId="7" borderId="426" xfId="0" applyNumberFormat="1" applyFont="1" applyFill="1" applyBorder="1"/>
    <xf numFmtId="1" fontId="16" fillId="0" borderId="400" xfId="0" applyNumberFormat="1" applyFont="1" applyBorder="1"/>
    <xf numFmtId="1" fontId="8" fillId="4" borderId="471" xfId="0" applyNumberFormat="1" applyFont="1" applyFill="1" applyBorder="1" applyAlignment="1">
      <alignment horizontal="center" vertical="center" wrapText="1"/>
    </xf>
    <xf numFmtId="1" fontId="8" fillId="4" borderId="446" xfId="0" applyNumberFormat="1" applyFont="1" applyFill="1" applyBorder="1" applyAlignment="1" applyProtection="1">
      <alignment horizontal="center"/>
      <protection locked="0"/>
    </xf>
    <xf numFmtId="1" fontId="8" fillId="4" borderId="426" xfId="0" applyNumberFormat="1" applyFont="1" applyFill="1" applyBorder="1" applyAlignment="1" applyProtection="1">
      <alignment horizontal="center"/>
      <protection locked="0"/>
    </xf>
    <xf numFmtId="1" fontId="8" fillId="4" borderId="435" xfId="0" applyNumberFormat="1" applyFont="1" applyFill="1" applyBorder="1" applyAlignment="1">
      <alignment horizontal="right" wrapText="1"/>
    </xf>
    <xf numFmtId="1" fontId="8" fillId="4" borderId="447" xfId="0" applyNumberFormat="1" applyFont="1" applyFill="1" applyBorder="1" applyAlignment="1">
      <alignment horizontal="right"/>
    </xf>
    <xf numFmtId="1" fontId="8" fillId="4" borderId="421" xfId="0" applyNumberFormat="1" applyFont="1" applyFill="1" applyBorder="1" applyAlignment="1">
      <alignment horizontal="right"/>
    </xf>
    <xf numFmtId="1" fontId="8" fillId="7" borderId="472" xfId="0" applyNumberFormat="1" applyFont="1" applyFill="1" applyBorder="1" applyAlignment="1">
      <alignment horizontal="right"/>
    </xf>
    <xf numFmtId="1" fontId="8" fillId="7" borderId="473" xfId="0" applyNumberFormat="1" applyFont="1" applyFill="1" applyBorder="1" applyAlignment="1">
      <alignment horizontal="right"/>
    </xf>
    <xf numFmtId="1" fontId="8" fillId="20" borderId="474" xfId="13" applyNumberFormat="1" applyFont="1" applyBorder="1" applyAlignment="1" applyProtection="1">
      <alignment horizontal="right"/>
      <protection locked="0"/>
    </xf>
    <xf numFmtId="1" fontId="8" fillId="20" borderId="475" xfId="13" applyNumberFormat="1" applyFont="1" applyBorder="1" applyAlignment="1" applyProtection="1">
      <alignment horizontal="right"/>
      <protection locked="0"/>
    </xf>
    <xf numFmtId="1" fontId="8" fillId="20" borderId="476" xfId="13" applyNumberFormat="1" applyFont="1" applyBorder="1" applyAlignment="1" applyProtection="1">
      <alignment horizontal="right"/>
      <protection locked="0"/>
    </xf>
    <xf numFmtId="1" fontId="8" fillId="20" borderId="477" xfId="13" applyNumberFormat="1" applyFont="1" applyBorder="1" applyAlignment="1" applyProtection="1">
      <alignment horizontal="right"/>
      <protection locked="0"/>
    </xf>
    <xf numFmtId="1" fontId="8" fillId="4" borderId="238" xfId="0" applyNumberFormat="1" applyFont="1" applyFill="1" applyBorder="1" applyAlignment="1">
      <alignment horizontal="right" wrapText="1"/>
    </xf>
    <xf numFmtId="1" fontId="8" fillId="4" borderId="176" xfId="0" applyNumberFormat="1" applyFont="1" applyFill="1" applyBorder="1" applyAlignment="1">
      <alignment horizontal="right"/>
    </xf>
    <xf numFmtId="1" fontId="8" fillId="4" borderId="154" xfId="0" applyNumberFormat="1" applyFont="1" applyFill="1" applyBorder="1" applyAlignment="1">
      <alignment horizontal="right"/>
    </xf>
    <xf numFmtId="1" fontId="8" fillId="20" borderId="478" xfId="13" applyNumberFormat="1" applyFont="1" applyBorder="1" applyAlignment="1" applyProtection="1">
      <alignment horizontal="right"/>
      <protection locked="0"/>
    </xf>
    <xf numFmtId="1" fontId="8" fillId="20" borderId="479" xfId="13" applyNumberFormat="1" applyFont="1" applyBorder="1" applyAlignment="1" applyProtection="1">
      <alignment horizontal="right"/>
      <protection locked="0"/>
    </xf>
    <xf numFmtId="1" fontId="8" fillId="20" borderId="480" xfId="13" applyNumberFormat="1" applyFont="1" applyBorder="1" applyAlignment="1" applyProtection="1">
      <alignment horizontal="right"/>
      <protection locked="0"/>
    </xf>
    <xf numFmtId="1" fontId="8" fillId="20" borderId="481" xfId="13" applyNumberFormat="1" applyFont="1" applyBorder="1" applyAlignment="1" applyProtection="1">
      <alignment horizontal="right"/>
      <protection locked="0"/>
    </xf>
    <xf numFmtId="1" fontId="8" fillId="4" borderId="162" xfId="0" applyNumberFormat="1" applyFont="1" applyFill="1" applyBorder="1" applyAlignment="1">
      <alignment horizontal="right" wrapText="1"/>
    </xf>
    <xf numFmtId="1" fontId="8" fillId="4" borderId="163" xfId="0" applyNumberFormat="1" applyFont="1" applyFill="1" applyBorder="1" applyAlignment="1">
      <alignment horizontal="right"/>
    </xf>
    <xf numFmtId="1" fontId="8" fillId="4" borderId="443" xfId="0" applyNumberFormat="1" applyFont="1" applyFill="1" applyBorder="1" applyAlignment="1">
      <alignment horizontal="right"/>
    </xf>
    <xf numFmtId="1" fontId="8" fillId="20" borderId="482" xfId="13" applyNumberFormat="1" applyFont="1" applyBorder="1" applyAlignment="1" applyProtection="1">
      <alignment horizontal="right"/>
      <protection locked="0"/>
    </xf>
    <xf numFmtId="1" fontId="8" fillId="20" borderId="483" xfId="13" applyNumberFormat="1" applyFont="1" applyBorder="1" applyAlignment="1" applyProtection="1">
      <alignment horizontal="right"/>
      <protection locked="0"/>
    </xf>
    <xf numFmtId="1" fontId="8" fillId="20" borderId="484" xfId="13" applyNumberFormat="1" applyFont="1" applyBorder="1" applyAlignment="1" applyProtection="1">
      <alignment horizontal="right"/>
      <protection locked="0"/>
    </xf>
    <xf numFmtId="1" fontId="8" fillId="20" borderId="485" xfId="13" applyNumberFormat="1" applyFont="1" applyBorder="1" applyAlignment="1" applyProtection="1">
      <alignment horizontal="right"/>
      <protection locked="0"/>
    </xf>
    <xf numFmtId="1" fontId="16" fillId="4" borderId="423" xfId="0" applyNumberFormat="1" applyFont="1" applyFill="1" applyBorder="1"/>
    <xf numFmtId="1" fontId="46" fillId="0" borderId="454" xfId="0" applyNumberFormat="1" applyFont="1" applyBorder="1"/>
    <xf numFmtId="1" fontId="8" fillId="5" borderId="469" xfId="0" applyNumberFormat="1" applyFont="1" applyFill="1" applyBorder="1" applyAlignment="1">
      <alignment horizontal="left" vertical="center" wrapText="1"/>
    </xf>
    <xf numFmtId="1" fontId="8" fillId="6" borderId="486" xfId="0" applyNumberFormat="1" applyFont="1" applyFill="1" applyBorder="1" applyAlignment="1" applyProtection="1">
      <alignment horizontal="right"/>
      <protection locked="0"/>
    </xf>
    <xf numFmtId="1" fontId="8" fillId="6" borderId="163" xfId="0" applyNumberFormat="1" applyFont="1" applyFill="1" applyBorder="1" applyAlignment="1" applyProtection="1">
      <alignment horizontal="right"/>
      <protection locked="0"/>
    </xf>
    <xf numFmtId="1" fontId="8" fillId="6" borderId="165" xfId="0" applyNumberFormat="1" applyFont="1" applyFill="1" applyBorder="1" applyAlignment="1" applyProtection="1">
      <alignment horizontal="right"/>
      <protection locked="0"/>
    </xf>
    <xf numFmtId="1" fontId="8" fillId="6" borderId="161" xfId="0" applyNumberFormat="1" applyFont="1" applyFill="1" applyBorder="1" applyAlignment="1" applyProtection="1">
      <alignment horizontal="right"/>
      <protection locked="0"/>
    </xf>
    <xf numFmtId="1" fontId="8" fillId="0" borderId="469" xfId="0" applyNumberFormat="1" applyFont="1" applyBorder="1" applyAlignment="1">
      <alignment horizontal="left" vertical="center" wrapText="1"/>
    </xf>
    <xf numFmtId="1" fontId="8" fillId="0" borderId="469" xfId="0" applyNumberFormat="1" applyFont="1" applyBorder="1" applyAlignment="1">
      <alignment horizontal="right" vertical="center" wrapText="1"/>
    </xf>
    <xf numFmtId="1" fontId="8" fillId="8" borderId="424" xfId="0" applyNumberFormat="1" applyFont="1" applyFill="1" applyBorder="1" applyAlignment="1">
      <alignment horizontal="right"/>
    </xf>
    <xf numFmtId="1" fontId="16" fillId="5" borderId="423" xfId="0" applyNumberFormat="1" applyFont="1" applyFill="1" applyBorder="1"/>
    <xf numFmtId="1" fontId="16" fillId="5" borderId="418" xfId="0" applyNumberFormat="1" applyFont="1" applyFill="1" applyBorder="1"/>
    <xf numFmtId="0" fontId="18" fillId="9" borderId="426" xfId="0" applyFont="1" applyFill="1" applyBorder="1" applyAlignment="1">
      <alignment horizontal="center" wrapText="1"/>
    </xf>
    <xf numFmtId="0" fontId="18" fillId="9" borderId="426" xfId="0" applyFont="1" applyFill="1" applyBorder="1" applyAlignment="1">
      <alignment horizontal="center" vertical="center" wrapText="1"/>
    </xf>
    <xf numFmtId="0" fontId="8" fillId="5" borderId="424" xfId="0" applyFont="1" applyFill="1" applyBorder="1" applyAlignment="1">
      <alignment horizontal="center" vertical="center"/>
    </xf>
    <xf numFmtId="1" fontId="8" fillId="0" borderId="488" xfId="0" applyNumberFormat="1" applyFont="1" applyBorder="1" applyAlignment="1">
      <alignment horizontal="right"/>
    </xf>
    <xf numFmtId="1" fontId="8" fillId="0" borderId="489" xfId="0" applyNumberFormat="1" applyFont="1" applyBorder="1" applyAlignment="1">
      <alignment horizontal="right"/>
    </xf>
    <xf numFmtId="1" fontId="8" fillId="6" borderId="488" xfId="0" applyNumberFormat="1" applyFont="1" applyFill="1" applyBorder="1" applyAlignment="1" applyProtection="1">
      <alignment horizontal="right"/>
      <protection locked="0"/>
    </xf>
    <xf numFmtId="1" fontId="8" fillId="6" borderId="490" xfId="0" applyNumberFormat="1" applyFont="1" applyFill="1" applyBorder="1" applyAlignment="1" applyProtection="1">
      <alignment horizontal="right"/>
      <protection locked="0"/>
    </xf>
    <xf numFmtId="1" fontId="18" fillId="9" borderId="426" xfId="0" applyNumberFormat="1" applyFont="1" applyFill="1" applyBorder="1" applyAlignment="1" applyProtection="1">
      <alignment horizontal="right"/>
      <protection locked="0"/>
    </xf>
    <xf numFmtId="1" fontId="8" fillId="0" borderId="444" xfId="0" applyNumberFormat="1" applyFont="1" applyBorder="1" applyAlignment="1">
      <alignment horizontal="center" vertical="center" wrapText="1"/>
    </xf>
    <xf numFmtId="1" fontId="8" fillId="0" borderId="491" xfId="0" applyNumberFormat="1" applyFont="1" applyBorder="1" applyAlignment="1">
      <alignment horizontal="center" vertical="center" wrapText="1"/>
    </xf>
    <xf numFmtId="1" fontId="8" fillId="0" borderId="415" xfId="0" applyNumberFormat="1" applyFont="1" applyBorder="1" applyAlignment="1">
      <alignment horizontal="center" vertical="center" wrapText="1"/>
    </xf>
    <xf numFmtId="1" fontId="8" fillId="0" borderId="438" xfId="0" applyNumberFormat="1" applyFont="1" applyBorder="1" applyAlignment="1">
      <alignment horizontal="center" vertical="center" wrapText="1"/>
    </xf>
    <xf numFmtId="1" fontId="8" fillId="0" borderId="492" xfId="0" applyNumberFormat="1" applyFont="1" applyBorder="1" applyAlignment="1">
      <alignment horizontal="center" vertical="center" wrapText="1"/>
    </xf>
    <xf numFmtId="1" fontId="8" fillId="0" borderId="456" xfId="0" applyNumberFormat="1" applyFont="1" applyBorder="1" applyAlignment="1">
      <alignment horizontal="center" vertical="center" wrapText="1"/>
    </xf>
    <xf numFmtId="1" fontId="8" fillId="0" borderId="443" xfId="0" applyNumberFormat="1" applyFont="1" applyBorder="1" applyAlignment="1">
      <alignment horizontal="right" vertical="center"/>
    </xf>
    <xf numFmtId="1" fontId="8" fillId="0" borderId="487" xfId="0" applyNumberFormat="1" applyFont="1" applyBorder="1" applyAlignment="1">
      <alignment horizontal="right" vertical="center"/>
    </xf>
    <xf numFmtId="1" fontId="8" fillId="0" borderId="443" xfId="0" applyNumberFormat="1" applyFont="1" applyBorder="1" applyAlignment="1">
      <alignment vertical="center" wrapText="1"/>
    </xf>
    <xf numFmtId="1" fontId="8" fillId="4" borderId="488" xfId="0" applyNumberFormat="1" applyFont="1" applyFill="1" applyBorder="1"/>
    <xf numFmtId="1" fontId="8" fillId="4" borderId="426" xfId="0" applyNumberFormat="1" applyFont="1" applyFill="1" applyBorder="1"/>
    <xf numFmtId="1" fontId="8" fillId="4" borderId="490" xfId="0" applyNumberFormat="1" applyFont="1" applyFill="1" applyBorder="1"/>
    <xf numFmtId="1" fontId="8" fillId="0" borderId="438" xfId="0" applyNumberFormat="1" applyFont="1" applyBorder="1" applyAlignment="1">
      <alignment horizontal="right"/>
    </xf>
    <xf numFmtId="1" fontId="8" fillId="4" borderId="430" xfId="0" applyNumberFormat="1" applyFont="1" applyFill="1" applyBorder="1"/>
    <xf numFmtId="1" fontId="8" fillId="4" borderId="493" xfId="0" applyNumberFormat="1" applyFont="1" applyFill="1" applyBorder="1"/>
    <xf numFmtId="1" fontId="7" fillId="0" borderId="469" xfId="0" applyNumberFormat="1" applyFont="1" applyBorder="1" applyAlignment="1">
      <alignment horizontal="left" vertical="center"/>
    </xf>
    <xf numFmtId="1" fontId="8" fillId="0" borderId="469" xfId="0" applyNumberFormat="1" applyFont="1" applyBorder="1" applyAlignment="1">
      <alignment horizontal="right"/>
    </xf>
    <xf numFmtId="1" fontId="7" fillId="0" borderId="153" xfId="0" applyNumberFormat="1" applyFont="1" applyBorder="1" applyAlignment="1">
      <alignment horizontal="left" vertical="center"/>
    </xf>
    <xf numFmtId="1" fontId="8" fillId="0" borderId="153" xfId="0" applyNumberFormat="1" applyFont="1" applyBorder="1" applyAlignment="1">
      <alignment horizontal="right"/>
    </xf>
    <xf numFmtId="1" fontId="8" fillId="6" borderId="159" xfId="0" applyNumberFormat="1" applyFont="1" applyFill="1" applyBorder="1" applyAlignment="1" applyProtection="1">
      <alignment horizontal="right"/>
      <protection locked="0"/>
    </xf>
    <xf numFmtId="1" fontId="8" fillId="6" borderId="156" xfId="0" applyNumberFormat="1" applyFont="1" applyFill="1" applyBorder="1" applyAlignment="1" applyProtection="1">
      <alignment horizontal="right"/>
      <protection locked="0"/>
    </xf>
    <xf numFmtId="1" fontId="8" fillId="6" borderId="177" xfId="0" applyNumberFormat="1" applyFont="1" applyFill="1" applyBorder="1" applyAlignment="1" applyProtection="1">
      <alignment horizontal="right"/>
      <protection locked="0"/>
    </xf>
    <xf numFmtId="1" fontId="7" fillId="0" borderId="487" xfId="0" applyNumberFormat="1" applyFont="1" applyBorder="1" applyAlignment="1">
      <alignment horizontal="left" vertical="center"/>
    </xf>
    <xf numFmtId="1" fontId="8" fillId="0" borderId="487" xfId="0" applyNumberFormat="1" applyFont="1" applyBorder="1" applyAlignment="1">
      <alignment horizontal="right" vertical="center" wrapText="1"/>
    </xf>
    <xf numFmtId="1" fontId="8" fillId="0" borderId="487" xfId="0" applyNumberFormat="1" applyFont="1" applyBorder="1" applyAlignment="1">
      <alignment horizontal="right"/>
    </xf>
    <xf numFmtId="1" fontId="8" fillId="6" borderId="202" xfId="0" applyNumberFormat="1" applyFont="1" applyFill="1" applyBorder="1" applyAlignment="1" applyProtection="1">
      <alignment horizontal="right"/>
      <protection locked="0"/>
    </xf>
    <xf numFmtId="0" fontId="8" fillId="0" borderId="426"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88" xfId="0" applyFont="1" applyBorder="1" applyAlignment="1">
      <alignment horizontal="center" vertical="center" wrapText="1"/>
    </xf>
    <xf numFmtId="0" fontId="8" fillId="0" borderId="435" xfId="0" applyFont="1" applyBorder="1" applyAlignment="1">
      <alignment horizontal="center" vertical="center" wrapText="1"/>
    </xf>
    <xf numFmtId="0" fontId="8" fillId="0" borderId="344" xfId="0" applyFont="1" applyBorder="1" applyAlignment="1">
      <alignment horizontal="center" vertical="center" wrapText="1"/>
    </xf>
    <xf numFmtId="3" fontId="8" fillId="6" borderId="486" xfId="0" applyNumberFormat="1" applyFont="1" applyFill="1" applyBorder="1" applyProtection="1">
      <protection locked="0"/>
    </xf>
    <xf numFmtId="3" fontId="8" fillId="6" borderId="495" xfId="0" applyNumberFormat="1" applyFont="1" applyFill="1" applyBorder="1" applyProtection="1">
      <protection locked="0"/>
    </xf>
    <xf numFmtId="1" fontId="8" fillId="0" borderId="146" xfId="0" applyNumberFormat="1" applyFont="1" applyBorder="1"/>
    <xf numFmtId="3" fontId="8" fillId="0" borderId="424" xfId="0" applyNumberFormat="1" applyFont="1" applyBorder="1" applyProtection="1">
      <protection locked="0"/>
    </xf>
    <xf numFmtId="3" fontId="8" fillId="0" borderId="488" xfId="0" applyNumberFormat="1" applyFont="1" applyBorder="1" applyProtection="1">
      <protection locked="0"/>
    </xf>
    <xf numFmtId="3" fontId="8" fillId="0" borderId="426" xfId="0" applyNumberFormat="1" applyFont="1" applyBorder="1" applyProtection="1">
      <protection locked="0"/>
    </xf>
    <xf numFmtId="3" fontId="8" fillId="0" borderId="469" xfId="0" applyNumberFormat="1" applyFont="1" applyBorder="1" applyAlignment="1" applyProtection="1">
      <alignment horizontal="center" vertical="center"/>
      <protection locked="0"/>
    </xf>
    <xf numFmtId="49" fontId="8" fillId="0" borderId="178" xfId="0" applyNumberFormat="1" applyFont="1" applyBorder="1" applyAlignment="1" applyProtection="1">
      <alignment horizontal="center" vertical="center"/>
      <protection locked="0"/>
    </xf>
    <xf numFmtId="3" fontId="8" fillId="0" borderId="178" xfId="0" applyNumberFormat="1" applyFont="1" applyBorder="1" applyAlignment="1" applyProtection="1">
      <alignment horizontal="center" vertical="center"/>
      <protection locked="0"/>
    </xf>
    <xf numFmtId="1" fontId="8" fillId="6" borderId="169" xfId="0" applyNumberFormat="1" applyFont="1" applyFill="1" applyBorder="1" applyAlignment="1" applyProtection="1">
      <alignment horizontal="center" vertical="center" wrapText="1"/>
      <protection locked="0"/>
    </xf>
    <xf numFmtId="1" fontId="8" fillId="6" borderId="170" xfId="0" applyNumberFormat="1" applyFont="1" applyFill="1" applyBorder="1" applyAlignment="1" applyProtection="1">
      <alignment horizontal="center" vertical="center" wrapText="1"/>
      <protection locked="0"/>
    </xf>
    <xf numFmtId="1" fontId="8" fillId="0" borderId="488" xfId="0" applyNumberFormat="1" applyFont="1" applyBorder="1" applyAlignment="1">
      <alignment horizontal="center" vertical="center" wrapText="1"/>
    </xf>
    <xf numFmtId="1" fontId="8" fillId="0" borderId="497" xfId="0" applyNumberFormat="1" applyFont="1" applyBorder="1" applyAlignment="1">
      <alignment horizontal="center" vertical="center" wrapText="1"/>
    </xf>
    <xf numFmtId="49" fontId="8" fillId="0" borderId="233" xfId="0" applyNumberFormat="1" applyFont="1" applyBorder="1" applyAlignment="1" applyProtection="1">
      <alignment horizontal="center" vertical="center"/>
      <protection locked="0"/>
    </xf>
    <xf numFmtId="1" fontId="8" fillId="6" borderId="238" xfId="0" applyNumberFormat="1" applyFont="1" applyFill="1" applyBorder="1" applyAlignment="1" applyProtection="1">
      <alignment horizontal="center" vertical="center" wrapText="1"/>
      <protection locked="0"/>
    </xf>
    <xf numFmtId="1" fontId="8" fillId="6" borderId="178" xfId="0" applyNumberFormat="1" applyFont="1" applyFill="1" applyBorder="1" applyAlignment="1" applyProtection="1">
      <alignment horizontal="center" vertical="center" wrapText="1"/>
      <protection locked="0"/>
    </xf>
    <xf numFmtId="1" fontId="8" fillId="6" borderId="168" xfId="0" applyNumberFormat="1" applyFont="1" applyFill="1" applyBorder="1" applyAlignment="1" applyProtection="1">
      <alignment horizontal="center" vertical="center" wrapText="1"/>
      <protection locked="0"/>
    </xf>
    <xf numFmtId="1" fontId="8" fillId="6" borderId="179" xfId="0" applyNumberFormat="1" applyFont="1" applyFill="1" applyBorder="1" applyAlignment="1" applyProtection="1">
      <alignment horizontal="center" vertical="center" wrapText="1"/>
      <protection locked="0"/>
    </xf>
    <xf numFmtId="1" fontId="8" fillId="6" borderId="172" xfId="0" applyNumberFormat="1" applyFont="1" applyFill="1" applyBorder="1" applyAlignment="1" applyProtection="1">
      <alignment horizontal="center" vertical="center" wrapText="1"/>
      <protection locked="0"/>
    </xf>
    <xf numFmtId="1" fontId="8" fillId="6" borderId="469" xfId="0" applyNumberFormat="1" applyFont="1" applyFill="1" applyBorder="1" applyAlignment="1" applyProtection="1">
      <alignment horizontal="center" vertical="center" wrapText="1"/>
      <protection locked="0"/>
    </xf>
    <xf numFmtId="1" fontId="8" fillId="4" borderId="490" xfId="0" applyNumberFormat="1" applyFont="1" applyFill="1" applyBorder="1" applyAlignment="1">
      <alignment horizontal="center" vertical="center" wrapText="1"/>
    </xf>
    <xf numFmtId="1" fontId="8" fillId="4" borderId="424" xfId="0" applyNumberFormat="1" applyFont="1" applyFill="1" applyBorder="1" applyAlignment="1">
      <alignment horizontal="center" vertical="center" wrapText="1"/>
    </xf>
    <xf numFmtId="0" fontId="8" fillId="4" borderId="469" xfId="0" applyFont="1" applyFill="1" applyBorder="1" applyAlignment="1">
      <alignment horizontal="center" vertical="center"/>
    </xf>
    <xf numFmtId="1" fontId="8" fillId="8" borderId="238" xfId="0" applyNumberFormat="1" applyFont="1" applyFill="1" applyBorder="1" applyAlignment="1">
      <alignment horizontal="center" vertical="center" wrapText="1"/>
    </xf>
    <xf numFmtId="1" fontId="8" fillId="8" borderId="168" xfId="0" applyNumberFormat="1" applyFont="1" applyFill="1" applyBorder="1" applyAlignment="1">
      <alignment horizontal="center" vertical="center" wrapText="1"/>
    </xf>
    <xf numFmtId="1" fontId="8" fillId="6" borderId="344" xfId="0" applyNumberFormat="1" applyFont="1" applyFill="1" applyBorder="1" applyAlignment="1" applyProtection="1">
      <alignment horizontal="center" vertical="center" wrapText="1"/>
      <protection locked="0"/>
    </xf>
    <xf numFmtId="1" fontId="8" fillId="6" borderId="233" xfId="0" applyNumberFormat="1" applyFont="1" applyFill="1" applyBorder="1" applyAlignment="1" applyProtection="1">
      <alignment horizontal="center" vertical="center" wrapText="1"/>
      <protection locked="0"/>
    </xf>
    <xf numFmtId="1" fontId="8" fillId="0" borderId="490" xfId="0" applyNumberFormat="1" applyFont="1" applyBorder="1" applyAlignment="1">
      <alignment horizontal="center" vertical="center" wrapText="1"/>
    </xf>
    <xf numFmtId="1" fontId="8" fillId="0" borderId="400" xfId="0" applyNumberFormat="1" applyFont="1" applyBorder="1" applyAlignment="1">
      <alignment horizontal="center" vertical="center" wrapText="1"/>
    </xf>
    <xf numFmtId="0" fontId="8" fillId="0" borderId="400" xfId="0" applyFont="1" applyBorder="1" applyAlignment="1">
      <alignment horizontal="center" vertical="center" wrapText="1"/>
    </xf>
    <xf numFmtId="3" fontId="8" fillId="6" borderId="469" xfId="0" applyNumberFormat="1" applyFont="1" applyFill="1" applyBorder="1" applyAlignment="1" applyProtection="1">
      <alignment horizontal="center" vertical="center" wrapText="1"/>
      <protection locked="0"/>
    </xf>
    <xf numFmtId="1" fontId="8" fillId="10" borderId="469" xfId="0" applyNumberFormat="1" applyFont="1" applyFill="1" applyBorder="1" applyAlignment="1" applyProtection="1">
      <alignment horizontal="right" vertical="center" wrapText="1"/>
      <protection locked="0"/>
    </xf>
    <xf numFmtId="1" fontId="8" fillId="10" borderId="233" xfId="0" applyNumberFormat="1" applyFont="1" applyFill="1" applyBorder="1" applyAlignment="1" applyProtection="1">
      <alignment horizontal="right" vertical="center" wrapText="1"/>
      <protection locked="0"/>
    </xf>
    <xf numFmtId="1" fontId="8" fillId="10" borderId="469" xfId="0" applyNumberFormat="1" applyFont="1" applyFill="1" applyBorder="1" applyAlignment="1" applyProtection="1">
      <alignment horizontal="right" vertical="center"/>
      <protection locked="0"/>
    </xf>
    <xf numFmtId="1" fontId="8" fillId="10" borderId="469" xfId="0" applyNumberFormat="1" applyFont="1" applyFill="1" applyBorder="1" applyAlignment="1" applyProtection="1">
      <alignment horizontal="right" vertical="top" wrapText="1"/>
      <protection locked="0"/>
    </xf>
    <xf numFmtId="1" fontId="8" fillId="0" borderId="496" xfId="0" applyNumberFormat="1" applyFont="1" applyBorder="1"/>
    <xf numFmtId="1" fontId="8" fillId="0" borderId="401" xfId="0" applyNumberFormat="1" applyFont="1" applyBorder="1"/>
    <xf numFmtId="1" fontId="8" fillId="6" borderId="496" xfId="0" applyNumberFormat="1" applyFont="1" applyFill="1" applyBorder="1" applyProtection="1">
      <protection locked="0"/>
    </xf>
    <xf numFmtId="1" fontId="8" fillId="6" borderId="486" xfId="0" applyNumberFormat="1" applyFont="1" applyFill="1" applyBorder="1" applyProtection="1">
      <protection locked="0"/>
    </xf>
    <xf numFmtId="1" fontId="8" fillId="6" borderId="469" xfId="0" applyNumberFormat="1" applyFont="1" applyFill="1" applyBorder="1" applyProtection="1">
      <protection locked="0"/>
    </xf>
    <xf numFmtId="1" fontId="8" fillId="8" borderId="157" xfId="0" applyNumberFormat="1" applyFont="1" applyFill="1" applyBorder="1"/>
    <xf numFmtId="1" fontId="8" fillId="8" borderId="148" xfId="0" applyNumberFormat="1" applyFont="1" applyFill="1" applyBorder="1"/>
    <xf numFmtId="1" fontId="8" fillId="10" borderId="154" xfId="0" applyNumberFormat="1" applyFont="1" applyFill="1" applyBorder="1" applyProtection="1">
      <protection locked="0"/>
    </xf>
    <xf numFmtId="1" fontId="8" fillId="10" borderId="141" xfId="0" applyNumberFormat="1" applyFont="1" applyFill="1" applyBorder="1" applyProtection="1">
      <protection locked="0"/>
    </xf>
    <xf numFmtId="1" fontId="8" fillId="0" borderId="469" xfId="0" applyNumberFormat="1" applyFont="1" applyBorder="1" applyAlignment="1">
      <alignment horizontal="right" wrapText="1"/>
    </xf>
    <xf numFmtId="49" fontId="8" fillId="4" borderId="469" xfId="0" applyNumberFormat="1" applyFont="1" applyFill="1" applyBorder="1" applyAlignment="1" applyProtection="1">
      <alignment horizontal="right"/>
      <protection locked="0"/>
    </xf>
    <xf numFmtId="3" fontId="8" fillId="4" borderId="469" xfId="0" applyNumberFormat="1" applyFont="1" applyFill="1" applyBorder="1" applyAlignment="1" applyProtection="1">
      <alignment horizontal="right"/>
      <protection locked="0"/>
    </xf>
    <xf numFmtId="1" fontId="8" fillId="8" borderId="469" xfId="0" applyNumberFormat="1" applyFont="1" applyFill="1" applyBorder="1"/>
    <xf numFmtId="1" fontId="8" fillId="7" borderId="141" xfId="0" applyNumberFormat="1" applyFont="1" applyFill="1" applyBorder="1"/>
    <xf numFmtId="1" fontId="8" fillId="8" borderId="233" xfId="0" applyNumberFormat="1" applyFont="1" applyFill="1" applyBorder="1" applyAlignment="1">
      <alignment horizontal="right" wrapText="1"/>
    </xf>
    <xf numFmtId="1" fontId="8" fillId="6" borderId="457" xfId="0" applyNumberFormat="1" applyFont="1" applyFill="1" applyBorder="1" applyProtection="1">
      <protection locked="0"/>
    </xf>
    <xf numFmtId="1" fontId="8" fillId="8" borderId="444" xfId="0" applyNumberFormat="1" applyFont="1" applyFill="1" applyBorder="1"/>
    <xf numFmtId="1" fontId="8" fillId="8" borderId="401" xfId="0" applyNumberFormat="1" applyFont="1" applyFill="1" applyBorder="1"/>
    <xf numFmtId="1" fontId="8" fillId="8" borderId="486" xfId="0" applyNumberFormat="1" applyFont="1" applyFill="1" applyBorder="1"/>
    <xf numFmtId="1" fontId="8" fillId="8" borderId="141" xfId="0" applyNumberFormat="1" applyFont="1" applyFill="1" applyBorder="1"/>
    <xf numFmtId="1" fontId="8" fillId="8" borderId="415" xfId="0" applyNumberFormat="1" applyFont="1" applyFill="1" applyBorder="1"/>
    <xf numFmtId="49" fontId="8" fillId="5" borderId="469" xfId="0" applyNumberFormat="1" applyFont="1" applyFill="1" applyBorder="1" applyAlignment="1" applyProtection="1">
      <alignment horizontal="right"/>
      <protection locked="0"/>
    </xf>
    <xf numFmtId="3" fontId="8" fillId="0" borderId="469" xfId="0" applyNumberFormat="1" applyFont="1" applyBorder="1" applyAlignment="1" applyProtection="1">
      <alignment horizontal="right"/>
      <protection locked="0"/>
    </xf>
    <xf numFmtId="1" fontId="8" fillId="6" borderId="495" xfId="0" applyNumberFormat="1" applyFont="1" applyFill="1" applyBorder="1" applyProtection="1">
      <protection locked="0"/>
    </xf>
    <xf numFmtId="49" fontId="8" fillId="5" borderId="233" xfId="0" applyNumberFormat="1" applyFont="1" applyFill="1" applyBorder="1" applyAlignment="1" applyProtection="1">
      <alignment horizontal="right"/>
      <protection locked="0"/>
    </xf>
    <xf numFmtId="3" fontId="8" fillId="0" borderId="233" xfId="0" applyNumberFormat="1" applyFont="1" applyBorder="1" applyAlignment="1" applyProtection="1">
      <alignment horizontal="right"/>
      <protection locked="0"/>
    </xf>
    <xf numFmtId="0" fontId="8" fillId="5" borderId="469" xfId="0" applyFont="1" applyFill="1" applyBorder="1" applyAlignment="1">
      <alignment horizontal="left" vertical="center" wrapText="1"/>
    </xf>
    <xf numFmtId="1" fontId="8" fillId="8" borderId="238" xfId="0" applyNumberFormat="1" applyFont="1" applyFill="1" applyBorder="1"/>
    <xf numFmtId="1" fontId="8" fillId="8" borderId="168" xfId="0" applyNumberFormat="1" applyFont="1" applyFill="1" applyBorder="1"/>
    <xf numFmtId="1" fontId="8" fillId="8" borderId="233" xfId="0" applyNumberFormat="1" applyFont="1" applyFill="1" applyBorder="1"/>
    <xf numFmtId="1" fontId="8" fillId="8" borderId="162" xfId="0" applyNumberFormat="1" applyFont="1" applyFill="1" applyBorder="1"/>
    <xf numFmtId="1" fontId="8" fillId="8" borderId="163" xfId="0" applyNumberFormat="1" applyFont="1" applyFill="1" applyBorder="1"/>
    <xf numFmtId="0" fontId="8" fillId="0" borderId="469" xfId="0" applyFont="1" applyBorder="1" applyAlignment="1">
      <alignment horizontal="left" vertical="center" wrapText="1"/>
    </xf>
    <xf numFmtId="1" fontId="8" fillId="7" borderId="486" xfId="0" applyNumberFormat="1" applyFont="1" applyFill="1" applyBorder="1"/>
    <xf numFmtId="1" fontId="8" fillId="7" borderId="443" xfId="0" applyNumberFormat="1" applyFont="1" applyFill="1" applyBorder="1"/>
    <xf numFmtId="1" fontId="8" fillId="6" borderId="491" xfId="0" applyNumberFormat="1" applyFont="1" applyFill="1" applyBorder="1" applyProtection="1">
      <protection locked="0"/>
    </xf>
    <xf numFmtId="1" fontId="8" fillId="5" borderId="469" xfId="0" applyNumberFormat="1" applyFont="1" applyFill="1" applyBorder="1" applyAlignment="1">
      <alignment wrapText="1"/>
    </xf>
    <xf numFmtId="49" fontId="8" fillId="5" borderId="469" xfId="0" applyNumberFormat="1" applyFont="1" applyFill="1" applyBorder="1" applyAlignment="1">
      <alignment horizontal="right" wrapText="1"/>
    </xf>
    <xf numFmtId="1" fontId="8" fillId="4" borderId="469" xfId="0" applyNumberFormat="1" applyFont="1" applyFill="1" applyBorder="1" applyAlignment="1">
      <alignment horizontal="right" wrapText="1"/>
    </xf>
    <xf numFmtId="1" fontId="8" fillId="4" borderId="469" xfId="0" applyNumberFormat="1" applyFont="1" applyFill="1" applyBorder="1" applyAlignment="1">
      <alignment horizontal="right"/>
    </xf>
    <xf numFmtId="1" fontId="8" fillId="5" borderId="233" xfId="0" applyNumberFormat="1" applyFont="1" applyFill="1" applyBorder="1" applyAlignment="1">
      <alignment wrapText="1"/>
    </xf>
    <xf numFmtId="1" fontId="8" fillId="5" borderId="161" xfId="0" applyNumberFormat="1" applyFont="1" applyFill="1" applyBorder="1" applyAlignment="1">
      <alignment wrapText="1"/>
    </xf>
    <xf numFmtId="1" fontId="8" fillId="7" borderId="469" xfId="0" applyNumberFormat="1" applyFont="1" applyFill="1" applyBorder="1"/>
    <xf numFmtId="1" fontId="8" fillId="0" borderId="488" xfId="0" applyNumberFormat="1" applyFont="1" applyBorder="1" applyAlignment="1">
      <alignment horizontal="center" vertical="center"/>
    </xf>
    <xf numFmtId="1" fontId="8" fillId="0" borderId="489" xfId="0" applyNumberFormat="1" applyFont="1" applyBorder="1" applyAlignment="1">
      <alignment horizontal="center" vertical="center"/>
    </xf>
    <xf numFmtId="1" fontId="8" fillId="8" borderId="486" xfId="0" applyNumberFormat="1" applyFont="1" applyFill="1" applyBorder="1" applyProtection="1">
      <protection locked="0"/>
    </xf>
    <xf numFmtId="1" fontId="8" fillId="0" borderId="469" xfId="0" applyNumberFormat="1" applyFont="1" applyBorder="1" applyProtection="1">
      <protection locked="0"/>
    </xf>
    <xf numFmtId="0" fontId="24" fillId="0" borderId="498" xfId="0" applyFont="1" applyBorder="1"/>
    <xf numFmtId="0" fontId="24" fillId="0" borderId="499" xfId="0" applyFont="1" applyBorder="1"/>
    <xf numFmtId="0" fontId="51" fillId="0" borderId="499" xfId="0" applyFont="1" applyBorder="1"/>
    <xf numFmtId="0" fontId="51" fillId="0" borderId="500" xfId="0" applyFont="1" applyBorder="1"/>
    <xf numFmtId="0" fontId="51" fillId="0" borderId="499" xfId="0" applyFont="1" applyBorder="1" applyProtection="1">
      <protection locked="0"/>
    </xf>
    <xf numFmtId="1" fontId="8" fillId="5" borderId="496" xfId="0" applyNumberFormat="1" applyFont="1" applyFill="1" applyBorder="1" applyProtection="1">
      <protection locked="0"/>
    </xf>
    <xf numFmtId="1" fontId="8" fillId="5" borderId="147" xfId="0" applyNumberFormat="1" applyFont="1" applyFill="1" applyBorder="1" applyProtection="1">
      <protection locked="0"/>
    </xf>
    <xf numFmtId="1" fontId="8" fillId="4" borderId="80" xfId="0" applyNumberFormat="1" applyFont="1" applyFill="1" applyBorder="1" applyAlignment="1">
      <alignment horizontal="right" vertical="center" wrapText="1"/>
    </xf>
    <xf numFmtId="1" fontId="8" fillId="6" borderId="80" xfId="0" applyNumberFormat="1" applyFont="1" applyFill="1" applyBorder="1" applyAlignment="1" applyProtection="1">
      <alignment wrapText="1"/>
      <protection locked="0"/>
    </xf>
    <xf numFmtId="1" fontId="8" fillId="0" borderId="501" xfId="0" applyNumberFormat="1" applyFont="1" applyBorder="1" applyAlignment="1">
      <alignment horizontal="right" wrapText="1"/>
    </xf>
    <xf numFmtId="1" fontId="8" fillId="6" borderId="444" xfId="0" applyNumberFormat="1" applyFont="1" applyFill="1" applyBorder="1" applyAlignment="1" applyProtection="1">
      <alignment wrapText="1"/>
      <protection locked="0"/>
    </xf>
    <xf numFmtId="1" fontId="8" fillId="6" borderId="443" xfId="0" applyNumberFormat="1" applyFont="1" applyFill="1" applyBorder="1" applyAlignment="1" applyProtection="1">
      <alignment wrapText="1"/>
      <protection locked="0"/>
    </xf>
    <xf numFmtId="1" fontId="8" fillId="8" borderId="501" xfId="0" applyNumberFormat="1" applyFont="1" applyFill="1" applyBorder="1" applyAlignment="1">
      <alignment wrapText="1"/>
    </xf>
    <xf numFmtId="1" fontId="8" fillId="6" borderId="501" xfId="0" applyNumberFormat="1" applyFont="1" applyFill="1" applyBorder="1" applyAlignment="1" applyProtection="1">
      <alignment wrapText="1"/>
      <protection locked="0"/>
    </xf>
    <xf numFmtId="1" fontId="8" fillId="6" borderId="503" xfId="0" applyNumberFormat="1" applyFont="1" applyFill="1" applyBorder="1" applyAlignment="1" applyProtection="1">
      <alignment wrapText="1"/>
      <protection locked="0"/>
    </xf>
    <xf numFmtId="1" fontId="8" fillId="0" borderId="169" xfId="0" applyNumberFormat="1" applyFont="1" applyBorder="1" applyAlignment="1">
      <alignment horizontal="right" wrapText="1"/>
    </xf>
    <xf numFmtId="1" fontId="8" fillId="6" borderId="402" xfId="0" applyNumberFormat="1" applyFont="1" applyFill="1" applyBorder="1" applyAlignment="1" applyProtection="1">
      <alignment wrapText="1"/>
      <protection locked="0"/>
    </xf>
    <xf numFmtId="1" fontId="8" fillId="6" borderId="412" xfId="0" applyNumberFormat="1" applyFont="1" applyFill="1" applyBorder="1" applyAlignment="1" applyProtection="1">
      <alignment wrapText="1"/>
      <protection locked="0"/>
    </xf>
    <xf numFmtId="0" fontId="8" fillId="0" borderId="487" xfId="0" applyFont="1" applyBorder="1" applyAlignment="1">
      <alignment horizontal="center" vertical="center" wrapText="1"/>
    </xf>
    <xf numFmtId="3" fontId="8" fillId="6" borderId="411" xfId="0" applyNumberFormat="1" applyFont="1" applyFill="1" applyBorder="1" applyProtection="1">
      <protection locked="0"/>
    </xf>
    <xf numFmtId="1" fontId="8" fillId="0" borderId="489" xfId="0" applyNumberFormat="1" applyFont="1" applyBorder="1" applyAlignment="1">
      <alignment horizontal="center" vertical="center" wrapText="1"/>
    </xf>
    <xf numFmtId="1" fontId="8" fillId="0" borderId="416" xfId="0" applyNumberFormat="1" applyFont="1" applyBorder="1"/>
    <xf numFmtId="1" fontId="8" fillId="0" borderId="486" xfId="0" applyNumberFormat="1" applyFont="1" applyBorder="1"/>
    <xf numFmtId="1" fontId="8" fillId="8" borderId="147" xfId="0" applyNumberFormat="1" applyFont="1" applyFill="1" applyBorder="1"/>
    <xf numFmtId="1" fontId="8" fillId="0" borderId="491" xfId="0" applyNumberFormat="1" applyFont="1" applyBorder="1"/>
    <xf numFmtId="1" fontId="8" fillId="0" borderId="411" xfId="0" applyNumberFormat="1" applyFont="1" applyBorder="1"/>
    <xf numFmtId="1" fontId="8" fillId="6" borderId="447" xfId="0" applyNumberFormat="1" applyFont="1" applyFill="1" applyBorder="1" applyProtection="1">
      <protection locked="0"/>
    </xf>
    <xf numFmtId="1" fontId="8" fillId="0" borderId="411" xfId="0" applyNumberFormat="1" applyFont="1" applyBorder="1" applyAlignment="1">
      <alignment vertical="center" wrapText="1"/>
    </xf>
    <xf numFmtId="1" fontId="8" fillId="6" borderId="501" xfId="0" applyNumberFormat="1" applyFont="1" applyFill="1" applyBorder="1" applyProtection="1">
      <protection locked="0"/>
    </xf>
    <xf numFmtId="1" fontId="8" fillId="6" borderId="503" xfId="0" applyNumberFormat="1" applyFont="1" applyFill="1" applyBorder="1" applyProtection="1">
      <protection locked="0"/>
    </xf>
    <xf numFmtId="1" fontId="8" fillId="0" borderId="344" xfId="0" applyNumberFormat="1" applyFont="1" applyBorder="1" applyAlignment="1">
      <alignment vertical="center" wrapText="1"/>
    </xf>
    <xf numFmtId="1" fontId="8" fillId="0" borderId="233" xfId="0" applyNumberFormat="1" applyFont="1" applyBorder="1" applyAlignment="1">
      <alignment vertical="center" wrapText="1"/>
    </xf>
    <xf numFmtId="1" fontId="8" fillId="0" borderId="141" xfId="0" applyNumberFormat="1" applyFont="1" applyBorder="1"/>
    <xf numFmtId="1" fontId="8" fillId="0" borderId="400" xfId="0" applyNumberFormat="1" applyFont="1" applyBorder="1" applyAlignment="1">
      <alignment vertical="center" wrapText="1"/>
    </xf>
    <xf numFmtId="1" fontId="8" fillId="7" borderId="451" xfId="0" applyNumberFormat="1" applyFont="1" applyFill="1" applyBorder="1"/>
    <xf numFmtId="1" fontId="8" fillId="6" borderId="506" xfId="0" applyNumberFormat="1" applyFont="1" applyFill="1" applyBorder="1" applyProtection="1">
      <protection locked="0"/>
    </xf>
    <xf numFmtId="1" fontId="8" fillId="8" borderId="409" xfId="0" applyNumberFormat="1" applyFont="1" applyFill="1" applyBorder="1"/>
    <xf numFmtId="1" fontId="8" fillId="8" borderId="236" xfId="0" applyNumberFormat="1" applyFont="1" applyFill="1" applyBorder="1"/>
    <xf numFmtId="1" fontId="8" fillId="8" borderId="167" xfId="0" applyNumberFormat="1" applyFont="1" applyFill="1" applyBorder="1"/>
    <xf numFmtId="1" fontId="8" fillId="5" borderId="152" xfId="0" applyNumberFormat="1" applyFont="1" applyFill="1" applyBorder="1" applyAlignment="1">
      <alignment horizontal="left"/>
    </xf>
    <xf numFmtId="1" fontId="8" fillId="5" borderId="154" xfId="0" applyNumberFormat="1" applyFont="1" applyFill="1" applyBorder="1" applyAlignment="1">
      <alignment horizontal="left"/>
    </xf>
    <xf numFmtId="1" fontId="8" fillId="8" borderId="402" xfId="0" applyNumberFormat="1" applyFont="1" applyFill="1" applyBorder="1"/>
    <xf numFmtId="1" fontId="19" fillId="4" borderId="418" xfId="0" applyNumberFormat="1" applyFont="1" applyFill="1" applyBorder="1"/>
    <xf numFmtId="0" fontId="8" fillId="0" borderId="438" xfId="0" applyFont="1" applyBorder="1" applyAlignment="1">
      <alignment horizontal="center" vertical="center" wrapText="1"/>
    </xf>
    <xf numFmtId="1" fontId="8" fillId="0" borderId="152" xfId="0" applyNumberFormat="1" applyFont="1" applyBorder="1" applyAlignment="1">
      <alignment horizontal="left"/>
    </xf>
    <xf numFmtId="1" fontId="8" fillId="0" borderId="165" xfId="0" applyNumberFormat="1" applyFont="1" applyBorder="1" applyAlignment="1">
      <alignment horizontal="left"/>
    </xf>
    <xf numFmtId="49" fontId="8" fillId="0" borderId="496" xfId="0" applyNumberFormat="1" applyFont="1" applyBorder="1" applyAlignment="1">
      <alignment horizontal="center" vertical="center"/>
    </xf>
    <xf numFmtId="1" fontId="19" fillId="0" borderId="486" xfId="0" applyNumberFormat="1" applyFont="1" applyBorder="1"/>
    <xf numFmtId="1" fontId="8" fillId="8" borderId="159" xfId="0" applyNumberFormat="1" applyFont="1" applyFill="1" applyBorder="1"/>
    <xf numFmtId="49" fontId="8" fillId="0" borderId="157" xfId="0" applyNumberFormat="1" applyFont="1" applyBorder="1" applyAlignment="1">
      <alignment horizontal="center" vertical="center"/>
    </xf>
    <xf numFmtId="1" fontId="19" fillId="0" borderId="154" xfId="0" applyNumberFormat="1" applyFont="1" applyBorder="1"/>
    <xf numFmtId="0" fontId="19" fillId="0" borderId="154" xfId="0" applyFont="1" applyBorder="1"/>
    <xf numFmtId="49" fontId="8" fillId="0" borderId="157" xfId="0" applyNumberFormat="1" applyFont="1" applyBorder="1" applyAlignment="1">
      <alignment horizontal="center" vertical="center" wrapText="1"/>
    </xf>
    <xf numFmtId="0" fontId="38" fillId="8" borderId="507" xfId="1" applyFont="1" applyFill="1" applyBorder="1"/>
    <xf numFmtId="49" fontId="8" fillId="0" borderId="151" xfId="0" applyNumberFormat="1" applyFont="1" applyBorder="1" applyAlignment="1">
      <alignment horizontal="center" vertical="center"/>
    </xf>
    <xf numFmtId="1" fontId="19" fillId="0" borderId="149" xfId="0" applyNumberFormat="1" applyFont="1" applyBorder="1"/>
    <xf numFmtId="0" fontId="38" fillId="8" borderId="491" xfId="1" applyFont="1" applyFill="1" applyBorder="1"/>
    <xf numFmtId="0" fontId="38" fillId="8" borderId="503" xfId="1" applyFont="1" applyFill="1" applyBorder="1"/>
    <xf numFmtId="0" fontId="38" fillId="8" borderId="444" xfId="1" applyFont="1" applyFill="1" applyBorder="1"/>
    <xf numFmtId="49" fontId="19" fillId="0" borderId="157" xfId="0" applyNumberFormat="1" applyFont="1" applyBorder="1" applyAlignment="1">
      <alignment horizontal="center" vertical="center"/>
    </xf>
    <xf numFmtId="49" fontId="19" fillId="0" borderId="151" xfId="0" applyNumberFormat="1" applyFont="1" applyBorder="1" applyAlignment="1">
      <alignment horizontal="center" vertical="center"/>
    </xf>
    <xf numFmtId="0" fontId="19" fillId="0" borderId="149" xfId="0" applyFont="1" applyBorder="1"/>
    <xf numFmtId="0" fontId="60" fillId="0" borderId="488" xfId="0" applyFont="1" applyBorder="1" applyAlignment="1">
      <alignment horizontal="center" vertical="center" wrapText="1"/>
    </xf>
    <xf numFmtId="0" fontId="60" fillId="0" borderId="489" xfId="0" applyFont="1" applyBorder="1" applyAlignment="1">
      <alignment horizontal="center" vertical="center" wrapText="1"/>
    </xf>
    <xf numFmtId="0" fontId="60" fillId="0" borderId="438" xfId="0" applyFont="1" applyBorder="1" applyAlignment="1">
      <alignment horizontal="center" vertical="center" wrapText="1"/>
    </xf>
    <xf numFmtId="0" fontId="8" fillId="0" borderId="411" xfId="0" applyFont="1" applyBorder="1" applyAlignment="1">
      <alignment horizontal="left" vertical="center" wrapText="1"/>
    </xf>
    <xf numFmtId="49" fontId="60" fillId="0" borderId="411" xfId="0" applyNumberFormat="1" applyFont="1" applyBorder="1" applyAlignment="1">
      <alignment horizontal="right" vertical="center" wrapText="1"/>
    </xf>
    <xf numFmtId="49" fontId="60" fillId="0" borderId="153" xfId="0" applyNumberFormat="1" applyFont="1" applyBorder="1" applyAlignment="1">
      <alignment horizontal="right" wrapText="1"/>
    </xf>
    <xf numFmtId="49" fontId="60" fillId="0" borderId="153" xfId="0" applyNumberFormat="1" applyFont="1" applyBorder="1" applyAlignment="1">
      <alignment horizontal="right"/>
    </xf>
    <xf numFmtId="0" fontId="8" fillId="0" borderId="487" xfId="0" applyFont="1" applyBorder="1" applyAlignment="1">
      <alignment horizontal="left" vertical="center" wrapText="1"/>
    </xf>
    <xf numFmtId="49" fontId="60" fillId="0" borderId="161" xfId="0" applyNumberFormat="1" applyFont="1" applyBorder="1" applyAlignment="1">
      <alignment horizontal="right"/>
    </xf>
    <xf numFmtId="0" fontId="60" fillId="0" borderId="489" xfId="0" applyFont="1" applyBorder="1" applyAlignment="1">
      <alignment horizontal="center"/>
    </xf>
    <xf numFmtId="0" fontId="60" fillId="0" borderId="438" xfId="0" applyFont="1" applyBorder="1" applyAlignment="1">
      <alignment horizontal="center"/>
    </xf>
    <xf numFmtId="0" fontId="8" fillId="0" borderId="153" xfId="0" applyFont="1" applyBorder="1" applyAlignment="1">
      <alignment horizontal="left" wrapText="1"/>
    </xf>
    <xf numFmtId="0" fontId="8" fillId="0" borderId="153" xfId="0" applyFont="1" applyBorder="1" applyAlignment="1">
      <alignment wrapText="1"/>
    </xf>
    <xf numFmtId="0" fontId="8" fillId="0" borderId="487" xfId="0" applyFont="1" applyBorder="1" applyAlignment="1">
      <alignment wrapText="1"/>
    </xf>
    <xf numFmtId="1" fontId="8" fillId="6" borderId="456" xfId="0" applyNumberFormat="1" applyFont="1" applyFill="1" applyBorder="1" applyProtection="1">
      <protection locked="0"/>
    </xf>
    <xf numFmtId="0" fontId="8" fillId="0" borderId="411" xfId="0" applyFont="1" applyBorder="1" applyAlignment="1">
      <alignment wrapText="1"/>
    </xf>
    <xf numFmtId="1" fontId="60" fillId="0" borderId="486" xfId="0" applyNumberFormat="1" applyFont="1" applyBorder="1" applyAlignment="1">
      <alignment horizontal="right"/>
    </xf>
    <xf numFmtId="0" fontId="8" fillId="0" borderId="155" xfId="0" applyFont="1" applyBorder="1" applyAlignment="1">
      <alignment horizontal="right" wrapText="1"/>
    </xf>
    <xf numFmtId="0" fontId="60" fillId="0" borderId="154" xfId="0" applyFont="1" applyBorder="1" applyAlignment="1">
      <alignment horizontal="right"/>
    </xf>
    <xf numFmtId="0" fontId="8" fillId="0" borderId="487" xfId="0" applyFont="1" applyBorder="1" applyAlignment="1">
      <alignment horizontal="left" wrapText="1"/>
    </xf>
    <xf numFmtId="0" fontId="8" fillId="0" borderId="491" xfId="0" applyFont="1" applyBorder="1" applyAlignment="1">
      <alignment horizontal="right" wrapText="1"/>
    </xf>
    <xf numFmtId="0" fontId="60" fillId="0" borderId="149" xfId="0" applyFont="1" applyBorder="1" applyAlignment="1">
      <alignment horizontal="right"/>
    </xf>
    <xf numFmtId="0" fontId="60" fillId="0" borderId="424" xfId="0" applyFont="1" applyBorder="1" applyAlignment="1">
      <alignment horizontal="center"/>
    </xf>
    <xf numFmtId="0" fontId="8" fillId="0" borderId="411" xfId="0" applyFont="1" applyBorder="1" applyAlignment="1">
      <alignment horizontal="left" wrapText="1"/>
    </xf>
    <xf numFmtId="1" fontId="60" fillId="0" borderId="402" xfId="0" applyNumberFormat="1" applyFont="1" applyBorder="1" applyAlignment="1">
      <alignment horizontal="right" wrapText="1"/>
    </xf>
    <xf numFmtId="0" fontId="60" fillId="0" borderId="486" xfId="0" applyFont="1" applyBorder="1" applyAlignment="1">
      <alignment horizontal="right"/>
    </xf>
    <xf numFmtId="0" fontId="60" fillId="0" borderId="491" xfId="0" applyFont="1" applyBorder="1" applyAlignment="1">
      <alignment horizontal="right" wrapText="1"/>
    </xf>
    <xf numFmtId="1" fontId="60" fillId="0" borderId="443" xfId="0" applyNumberFormat="1" applyFont="1" applyBorder="1" applyAlignment="1">
      <alignment horizontal="right" wrapText="1"/>
    </xf>
    <xf numFmtId="1" fontId="60" fillId="0" borderId="402" xfId="0" applyNumberFormat="1" applyFont="1" applyBorder="1" applyAlignment="1">
      <alignment horizontal="right" vertical="center" wrapText="1"/>
    </xf>
    <xf numFmtId="0" fontId="60" fillId="0" borderId="155" xfId="0" applyFont="1" applyBorder="1" applyAlignment="1">
      <alignment horizontal="right" wrapText="1"/>
    </xf>
    <xf numFmtId="0" fontId="8" fillId="0" borderId="161" xfId="0" applyFont="1" applyBorder="1" applyAlignment="1">
      <alignment horizontal="left" wrapText="1"/>
    </xf>
    <xf numFmtId="0" fontId="19" fillId="0" borderId="491" xfId="0" applyFont="1" applyBorder="1" applyAlignment="1">
      <alignment horizontal="right"/>
    </xf>
    <xf numFmtId="1" fontId="19" fillId="0" borderId="443" xfId="0" applyNumberFormat="1" applyFont="1" applyBorder="1" applyAlignment="1">
      <alignment horizontal="right"/>
    </xf>
    <xf numFmtId="1" fontId="8" fillId="6" borderId="504" xfId="0" applyNumberFormat="1" applyFont="1" applyFill="1" applyBorder="1" applyProtection="1">
      <protection locked="0"/>
    </xf>
    <xf numFmtId="0" fontId="16" fillId="0" borderId="418" xfId="0" applyFont="1" applyBorder="1" applyAlignment="1">
      <alignment wrapText="1"/>
    </xf>
    <xf numFmtId="0" fontId="14" fillId="0" borderId="426" xfId="0" applyFont="1" applyBorder="1" applyAlignment="1">
      <alignment wrapText="1"/>
    </xf>
    <xf numFmtId="0" fontId="19" fillId="18" borderId="426" xfId="0" applyFont="1" applyFill="1" applyBorder="1" applyAlignment="1">
      <alignment horizontal="center" wrapText="1"/>
    </xf>
    <xf numFmtId="0" fontId="8" fillId="18" borderId="488" xfId="0" applyFont="1" applyFill="1" applyBorder="1" applyAlignment="1">
      <alignment vertical="center" wrapText="1"/>
    </xf>
    <xf numFmtId="0" fontId="8" fillId="18" borderId="489" xfId="0" applyFont="1" applyFill="1" applyBorder="1" applyAlignment="1">
      <alignment vertical="center" wrapText="1"/>
    </xf>
    <xf numFmtId="0" fontId="8" fillId="18" borderId="438" xfId="0" applyFont="1" applyFill="1" applyBorder="1" applyAlignment="1">
      <alignment vertical="center" wrapText="1"/>
    </xf>
    <xf numFmtId="0" fontId="8" fillId="18" borderId="492" xfId="0" applyFont="1" applyFill="1" applyBorder="1" applyAlignment="1">
      <alignment horizontal="center" vertical="center" wrapText="1"/>
    </xf>
    <xf numFmtId="0" fontId="8" fillId="18" borderId="426" xfId="0" applyFont="1" applyFill="1" applyBorder="1" applyAlignment="1">
      <alignment horizontal="center" vertical="center" wrapText="1"/>
    </xf>
    <xf numFmtId="0" fontId="8" fillId="0" borderId="486" xfId="0" applyFont="1" applyBorder="1" applyAlignment="1">
      <alignment wrapText="1"/>
    </xf>
    <xf numFmtId="0" fontId="8" fillId="0" borderId="443" xfId="0" applyFont="1" applyBorder="1" applyAlignment="1">
      <alignment wrapText="1"/>
    </xf>
    <xf numFmtId="1" fontId="19" fillId="0" borderId="443" xfId="0" applyNumberFormat="1" applyFont="1" applyBorder="1" applyAlignment="1">
      <alignment wrapText="1"/>
    </xf>
    <xf numFmtId="1" fontId="8" fillId="6" borderId="491" xfId="0" applyNumberFormat="1" applyFont="1" applyFill="1" applyBorder="1" applyAlignment="1" applyProtection="1">
      <alignment wrapText="1"/>
      <protection locked="0"/>
    </xf>
    <xf numFmtId="1" fontId="8" fillId="6" borderId="456" xfId="0" applyNumberFormat="1" applyFont="1" applyFill="1" applyBorder="1" applyAlignment="1" applyProtection="1">
      <alignment wrapText="1"/>
      <protection locked="0"/>
    </xf>
    <xf numFmtId="1" fontId="8" fillId="6" borderId="502" xfId="0" applyNumberFormat="1" applyFont="1" applyFill="1" applyBorder="1" applyAlignment="1" applyProtection="1">
      <alignment wrapText="1"/>
      <protection locked="0"/>
    </xf>
    <xf numFmtId="0" fontId="19" fillId="18" borderId="424" xfId="0" applyFont="1" applyFill="1" applyBorder="1" applyAlignment="1">
      <alignment wrapText="1"/>
    </xf>
    <xf numFmtId="1" fontId="8" fillId="18" borderId="488" xfId="0" applyNumberFormat="1" applyFont="1" applyFill="1" applyBorder="1" applyAlignment="1" applyProtection="1">
      <alignment wrapText="1"/>
      <protection locked="0"/>
    </xf>
    <xf numFmtId="1" fontId="8" fillId="18" borderId="489" xfId="0" applyNumberFormat="1" applyFont="1" applyFill="1" applyBorder="1" applyAlignment="1" applyProtection="1">
      <alignment wrapText="1"/>
      <protection locked="0"/>
    </xf>
    <xf numFmtId="1" fontId="8" fillId="18" borderId="489" xfId="0" applyNumberFormat="1" applyFont="1" applyFill="1" applyBorder="1" applyAlignment="1">
      <alignment wrapText="1"/>
    </xf>
    <xf numFmtId="1" fontId="8" fillId="18" borderId="438" xfId="0" applyNumberFormat="1" applyFont="1" applyFill="1" applyBorder="1" applyAlignment="1">
      <alignment wrapText="1"/>
    </xf>
    <xf numFmtId="1" fontId="8" fillId="18" borderId="492" xfId="0" applyNumberFormat="1" applyFont="1" applyFill="1" applyBorder="1" applyAlignment="1">
      <alignment wrapText="1"/>
    </xf>
    <xf numFmtId="1" fontId="8" fillId="18" borderId="426" xfId="0" applyNumberFormat="1" applyFont="1" applyFill="1" applyBorder="1" applyAlignment="1">
      <alignment wrapText="1"/>
    </xf>
    <xf numFmtId="1" fontId="19" fillId="18" borderId="424" xfId="0" applyNumberFormat="1" applyFont="1" applyFill="1" applyBorder="1" applyAlignment="1">
      <alignment wrapText="1"/>
    </xf>
    <xf numFmtId="1" fontId="8" fillId="18" borderId="438" xfId="0" applyNumberFormat="1" applyFont="1" applyFill="1" applyBorder="1" applyAlignment="1" applyProtection="1">
      <alignment wrapText="1"/>
      <protection locked="0"/>
    </xf>
    <xf numFmtId="1" fontId="8" fillId="18" borderId="492" xfId="0" applyNumberFormat="1" applyFont="1" applyFill="1" applyBorder="1" applyAlignment="1" applyProtection="1">
      <alignment wrapText="1"/>
      <protection locked="0"/>
    </xf>
    <xf numFmtId="1" fontId="8" fillId="18" borderId="426" xfId="0" applyNumberFormat="1" applyFont="1" applyFill="1" applyBorder="1" applyAlignment="1" applyProtection="1">
      <alignment wrapText="1"/>
      <protection locked="0"/>
    </xf>
    <xf numFmtId="0" fontId="19" fillId="0" borderId="426" xfId="0" applyFont="1" applyBorder="1" applyAlignment="1">
      <alignment horizontal="center" vertical="center" wrapText="1"/>
    </xf>
    <xf numFmtId="0" fontId="8" fillId="0" borderId="425" xfId="0" applyFont="1" applyBorder="1" applyAlignment="1">
      <alignment horizontal="center" vertical="center" wrapText="1"/>
    </xf>
    <xf numFmtId="0" fontId="8" fillId="0" borderId="492" xfId="0" applyFont="1" applyBorder="1" applyAlignment="1">
      <alignment horizontal="center" vertical="center" wrapText="1"/>
    </xf>
    <xf numFmtId="1" fontId="8" fillId="6" borderId="509" xfId="0" applyNumberFormat="1" applyFont="1" applyFill="1" applyBorder="1" applyProtection="1">
      <protection locked="0"/>
    </xf>
    <xf numFmtId="0" fontId="8" fillId="0" borderId="149" xfId="0" applyFont="1" applyBorder="1" applyAlignment="1">
      <alignment wrapText="1"/>
    </xf>
    <xf numFmtId="1" fontId="8" fillId="6" borderId="510" xfId="0" applyNumberFormat="1" applyFont="1" applyFill="1" applyBorder="1" applyProtection="1">
      <protection locked="0"/>
    </xf>
    <xf numFmtId="1" fontId="8" fillId="6" borderId="502" xfId="0" applyNumberFormat="1" applyFont="1" applyFill="1" applyBorder="1" applyProtection="1">
      <protection locked="0"/>
    </xf>
    <xf numFmtId="0" fontId="8" fillId="0" borderId="430" xfId="0" applyFont="1" applyBorder="1" applyAlignment="1">
      <alignment vertical="center" wrapText="1"/>
    </xf>
    <xf numFmtId="0" fontId="8" fillId="0" borderId="489" xfId="0" applyFont="1" applyBorder="1" applyAlignment="1">
      <alignment vertical="center" wrapText="1"/>
    </xf>
    <xf numFmtId="0" fontId="8" fillId="0" borderId="438" xfId="0" applyFont="1" applyBorder="1" applyAlignment="1">
      <alignment vertical="center" wrapText="1"/>
    </xf>
    <xf numFmtId="1" fontId="19" fillId="0" borderId="486" xfId="0" applyNumberFormat="1" applyFont="1" applyBorder="1" applyAlignment="1">
      <alignment wrapText="1"/>
    </xf>
    <xf numFmtId="1" fontId="19" fillId="0" borderId="154" xfId="0" applyNumberFormat="1" applyFont="1" applyBorder="1" applyAlignment="1">
      <alignment wrapText="1"/>
    </xf>
    <xf numFmtId="1" fontId="8" fillId="6" borderId="150" xfId="0" applyNumberFormat="1" applyFont="1" applyFill="1" applyBorder="1" applyAlignment="1" applyProtection="1">
      <alignment wrapText="1"/>
      <protection locked="0"/>
    </xf>
    <xf numFmtId="0" fontId="38" fillId="0" borderId="426" xfId="0" applyFont="1" applyBorder="1" applyAlignment="1">
      <alignment wrapText="1"/>
    </xf>
    <xf numFmtId="1" fontId="8" fillId="6" borderId="197" xfId="0" applyNumberFormat="1" applyFont="1" applyFill="1" applyBorder="1" applyAlignment="1" applyProtection="1">
      <alignment wrapText="1"/>
      <protection locked="0"/>
    </xf>
    <xf numFmtId="0" fontId="8" fillId="0" borderId="489" xfId="0" applyFont="1" applyBorder="1" applyAlignment="1">
      <alignment horizontal="center" vertical="center" wrapText="1"/>
    </xf>
    <xf numFmtId="1" fontId="19" fillId="0" borderId="153" xfId="0" applyNumberFormat="1" applyFont="1" applyBorder="1" applyAlignment="1">
      <alignment wrapText="1"/>
    </xf>
    <xf numFmtId="0" fontId="19" fillId="0" borderId="424" xfId="0" applyFont="1" applyBorder="1" applyAlignment="1">
      <alignment horizontal="center" vertical="center" wrapText="1"/>
    </xf>
    <xf numFmtId="0" fontId="38" fillId="0" borderId="424" xfId="0" applyFont="1" applyBorder="1" applyAlignment="1">
      <alignment horizontal="center" vertical="center" wrapText="1"/>
    </xf>
    <xf numFmtId="0" fontId="8" fillId="0" borderId="430" xfId="0" applyFont="1" applyBorder="1" applyAlignment="1">
      <alignment horizontal="center" vertical="center" wrapText="1"/>
    </xf>
    <xf numFmtId="0" fontId="8" fillId="0" borderId="497" xfId="0" applyFont="1" applyBorder="1" applyAlignment="1">
      <alignment horizontal="center" vertical="center" wrapText="1"/>
    </xf>
    <xf numFmtId="0" fontId="19" fillId="18" borderId="424" xfId="0" applyFont="1" applyFill="1" applyBorder="1" applyAlignment="1">
      <alignment horizontal="center" wrapText="1"/>
    </xf>
    <xf numFmtId="0" fontId="8" fillId="18" borderId="430" xfId="0" applyFont="1" applyFill="1" applyBorder="1" applyAlignment="1">
      <alignment horizontal="center" vertical="center" wrapText="1"/>
    </xf>
    <xf numFmtId="0" fontId="8" fillId="18" borderId="497" xfId="0" applyFont="1" applyFill="1" applyBorder="1" applyAlignment="1">
      <alignment horizontal="center" vertical="center" wrapText="1"/>
    </xf>
    <xf numFmtId="0" fontId="14" fillId="0" borderId="443" xfId="0" applyFont="1" applyBorder="1" applyAlignment="1">
      <alignment wrapText="1"/>
    </xf>
    <xf numFmtId="1" fontId="8" fillId="18" borderId="430" xfId="0" applyNumberFormat="1" applyFont="1" applyFill="1" applyBorder="1" applyAlignment="1">
      <alignment wrapText="1"/>
    </xf>
    <xf numFmtId="1" fontId="8" fillId="18" borderId="497" xfId="0" applyNumberFormat="1" applyFont="1" applyFill="1" applyBorder="1" applyAlignment="1">
      <alignment wrapText="1"/>
    </xf>
    <xf numFmtId="1" fontId="8" fillId="18" borderId="490" xfId="0" applyNumberFormat="1" applyFont="1" applyFill="1" applyBorder="1" applyAlignment="1">
      <alignment wrapText="1"/>
    </xf>
    <xf numFmtId="1" fontId="8" fillId="18" borderId="424" xfId="0" applyNumberFormat="1" applyFont="1" applyFill="1" applyBorder="1" applyAlignment="1">
      <alignment wrapText="1"/>
    </xf>
    <xf numFmtId="1" fontId="8" fillId="5" borderId="487" xfId="0" applyNumberFormat="1" applyFont="1" applyFill="1" applyBorder="1" applyAlignment="1">
      <alignment wrapText="1"/>
    </xf>
    <xf numFmtId="1" fontId="8" fillId="6" borderId="504" xfId="0" applyNumberFormat="1" applyFont="1" applyFill="1" applyBorder="1" applyAlignment="1" applyProtection="1">
      <alignment wrapText="1"/>
      <protection locked="0"/>
    </xf>
    <xf numFmtId="1" fontId="8" fillId="6" borderId="510" xfId="0" applyNumberFormat="1" applyFont="1" applyFill="1" applyBorder="1" applyAlignment="1" applyProtection="1">
      <alignment wrapText="1"/>
      <protection locked="0"/>
    </xf>
    <xf numFmtId="1" fontId="8" fillId="9" borderId="402" xfId="0" applyNumberFormat="1" applyFont="1" applyFill="1" applyBorder="1" applyAlignment="1">
      <alignment wrapText="1"/>
    </xf>
    <xf numFmtId="1" fontId="8" fillId="6" borderId="344" xfId="0" applyNumberFormat="1" applyFont="1" applyFill="1" applyBorder="1" applyAlignment="1" applyProtection="1">
      <alignment wrapText="1"/>
      <protection locked="0"/>
    </xf>
    <xf numFmtId="1" fontId="8" fillId="6" borderId="411" xfId="0" applyNumberFormat="1" applyFont="1" applyFill="1" applyBorder="1" applyAlignment="1" applyProtection="1">
      <alignment wrapText="1"/>
      <protection locked="0"/>
    </xf>
    <xf numFmtId="1" fontId="8" fillId="8" borderId="411" xfId="0" applyNumberFormat="1" applyFont="1" applyFill="1" applyBorder="1" applyAlignment="1">
      <alignment wrapText="1"/>
    </xf>
    <xf numFmtId="1" fontId="8" fillId="7" borderId="344" xfId="0" applyNumberFormat="1" applyFont="1" applyFill="1" applyBorder="1" applyAlignment="1">
      <alignment wrapText="1"/>
    </xf>
    <xf numFmtId="1" fontId="8" fillId="6" borderId="494" xfId="0" applyNumberFormat="1" applyFont="1" applyFill="1" applyBorder="1" applyAlignment="1" applyProtection="1">
      <alignment wrapText="1"/>
      <protection locked="0"/>
    </xf>
    <xf numFmtId="1" fontId="8" fillId="7" borderId="402" xfId="0" applyNumberFormat="1" applyFont="1" applyFill="1" applyBorder="1" applyAlignment="1">
      <alignment wrapText="1"/>
    </xf>
    <xf numFmtId="1" fontId="8" fillId="7" borderId="416" xfId="0" applyNumberFormat="1" applyFont="1" applyFill="1" applyBorder="1" applyAlignment="1">
      <alignment wrapText="1"/>
    </xf>
    <xf numFmtId="1" fontId="8" fillId="6" borderId="409" xfId="0" applyNumberFormat="1" applyFont="1" applyFill="1" applyBorder="1" applyAlignment="1" applyProtection="1">
      <alignment wrapText="1"/>
      <protection locked="0"/>
    </xf>
    <xf numFmtId="1" fontId="8" fillId="7" borderId="503" xfId="0" applyNumberFormat="1" applyFont="1" applyFill="1" applyBorder="1" applyAlignment="1">
      <alignment wrapText="1"/>
    </xf>
    <xf numFmtId="1" fontId="8" fillId="0" borderId="416" xfId="0" applyNumberFormat="1" applyFont="1" applyBorder="1" applyAlignment="1">
      <alignment wrapText="1"/>
    </xf>
    <xf numFmtId="1" fontId="8" fillId="6" borderId="416" xfId="0" applyNumberFormat="1" applyFont="1" applyFill="1" applyBorder="1" applyAlignment="1" applyProtection="1">
      <alignment wrapText="1"/>
      <protection locked="0"/>
    </xf>
    <xf numFmtId="1" fontId="8" fillId="8" borderId="402" xfId="0" applyNumberFormat="1" applyFont="1" applyFill="1" applyBorder="1" applyAlignment="1">
      <alignment wrapText="1"/>
    </xf>
    <xf numFmtId="1" fontId="8" fillId="9" borderId="416" xfId="0" applyNumberFormat="1" applyFont="1" applyFill="1" applyBorder="1" applyAlignment="1">
      <alignment wrapText="1"/>
    </xf>
    <xf numFmtId="1" fontId="8" fillId="0" borderId="411" xfId="0" applyNumberFormat="1" applyFont="1" applyBorder="1" applyAlignment="1">
      <alignment wrapText="1"/>
    </xf>
    <xf numFmtId="1" fontId="8" fillId="30" borderId="80" xfId="0" applyNumberFormat="1" applyFont="1" applyFill="1" applyBorder="1" applyAlignment="1" applyProtection="1">
      <alignment wrapText="1"/>
      <protection locked="0"/>
    </xf>
    <xf numFmtId="1" fontId="8" fillId="30" borderId="411" xfId="0" applyNumberFormat="1" applyFont="1" applyFill="1" applyBorder="1" applyAlignment="1" applyProtection="1">
      <alignment wrapText="1"/>
      <protection locked="0"/>
    </xf>
    <xf numFmtId="1" fontId="7" fillId="0" borderId="411" xfId="0" applyNumberFormat="1" applyFont="1" applyBorder="1" applyAlignment="1">
      <alignment horizontal="left" vertical="center" wrapText="1"/>
    </xf>
    <xf numFmtId="0" fontId="8" fillId="0" borderId="400" xfId="0" applyFont="1" applyBorder="1" applyAlignment="1">
      <alignment horizontal="center" vertical="center"/>
    </xf>
    <xf numFmtId="0" fontId="8" fillId="0" borderId="436" xfId="0" applyFont="1" applyBorder="1" applyAlignment="1">
      <alignment vertical="center" wrapText="1"/>
    </xf>
    <xf numFmtId="3" fontId="8" fillId="4" borderId="436" xfId="0" applyNumberFormat="1" applyFont="1" applyFill="1" applyBorder="1" applyProtection="1">
      <protection locked="0"/>
    </xf>
    <xf numFmtId="3" fontId="8" fillId="4" borderId="424" xfId="0" applyNumberFormat="1" applyFont="1" applyFill="1" applyBorder="1" applyProtection="1">
      <protection locked="0"/>
    </xf>
    <xf numFmtId="3" fontId="8" fillId="4" borderId="426" xfId="0" applyNumberFormat="1" applyFont="1" applyFill="1" applyBorder="1" applyProtection="1">
      <protection locked="0"/>
    </xf>
    <xf numFmtId="3" fontId="8" fillId="4" borderId="488" xfId="0" applyNumberFormat="1" applyFont="1" applyFill="1" applyBorder="1" applyProtection="1">
      <protection locked="0"/>
    </xf>
    <xf numFmtId="3" fontId="8" fillId="4" borderId="490" xfId="0" applyNumberFormat="1" applyFont="1" applyFill="1" applyBorder="1" applyProtection="1">
      <protection locked="0"/>
    </xf>
    <xf numFmtId="3" fontId="8" fillId="4" borderId="489" xfId="0" applyNumberFormat="1" applyFont="1" applyFill="1" applyBorder="1" applyProtection="1">
      <protection locked="0"/>
    </xf>
    <xf numFmtId="3" fontId="8" fillId="31" borderId="155" xfId="0" applyNumberFormat="1" applyFont="1" applyFill="1" applyBorder="1" applyProtection="1">
      <protection locked="0"/>
    </xf>
    <xf numFmtId="3" fontId="8" fillId="31" borderId="146" xfId="0" applyNumberFormat="1" applyFont="1" applyFill="1" applyBorder="1" applyProtection="1">
      <protection locked="0"/>
    </xf>
    <xf numFmtId="3" fontId="8" fillId="31" borderId="147" xfId="0" applyNumberFormat="1" applyFont="1" applyFill="1" applyBorder="1" applyProtection="1">
      <protection locked="0"/>
    </xf>
    <xf numFmtId="3" fontId="14" fillId="31" borderId="157" xfId="0" applyNumberFormat="1" applyFont="1" applyFill="1" applyBorder="1" applyProtection="1">
      <protection locked="0"/>
    </xf>
    <xf numFmtId="3" fontId="8" fillId="31" borderId="157" xfId="0" applyNumberFormat="1" applyFont="1" applyFill="1" applyBorder="1" applyProtection="1">
      <protection locked="0"/>
    </xf>
    <xf numFmtId="3" fontId="8" fillId="31" borderId="153" xfId="0" applyNumberFormat="1" applyFont="1" applyFill="1" applyBorder="1" applyProtection="1">
      <protection locked="0"/>
    </xf>
    <xf numFmtId="0" fontId="8" fillId="0" borderId="4" xfId="0" applyFont="1" applyBorder="1" applyAlignment="1">
      <alignment wrapText="1"/>
    </xf>
    <xf numFmtId="3" fontId="8" fillId="7" borderId="146" xfId="0" applyNumberFormat="1" applyFont="1" applyFill="1" applyBorder="1"/>
    <xf numFmtId="0" fontId="8" fillId="5" borderId="489" xfId="0" applyFont="1" applyFill="1" applyBorder="1" applyAlignment="1">
      <alignment horizontal="center" vertical="center" wrapText="1"/>
    </xf>
    <xf numFmtId="1" fontId="8" fillId="5" borderId="489" xfId="0" applyNumberFormat="1" applyFont="1" applyFill="1" applyBorder="1" applyAlignment="1">
      <alignment horizontal="center" vertical="center" wrapText="1"/>
    </xf>
    <xf numFmtId="0" fontId="8" fillId="0" borderId="447" xfId="0" applyFont="1" applyBorder="1" applyAlignment="1">
      <alignment horizontal="center" vertical="center" wrapText="1"/>
    </xf>
    <xf numFmtId="165" fontId="8" fillId="0" borderId="424" xfId="0" applyNumberFormat="1" applyFont="1" applyBorder="1" applyAlignment="1">
      <alignment horizontal="center" vertical="center" wrapText="1"/>
    </xf>
    <xf numFmtId="165" fontId="8" fillId="0" borderId="426" xfId="0" applyNumberFormat="1" applyFont="1" applyBorder="1" applyAlignment="1">
      <alignment horizontal="center" vertical="center" wrapText="1"/>
    </xf>
    <xf numFmtId="3" fontId="8" fillId="0" borderId="402" xfId="0" applyNumberFormat="1" applyFont="1" applyBorder="1" applyProtection="1">
      <protection locked="0"/>
    </xf>
    <xf numFmtId="3" fontId="8" fillId="0" borderId="80" xfId="0" applyNumberFormat="1" applyFont="1" applyBorder="1" applyProtection="1">
      <protection locked="0"/>
    </xf>
    <xf numFmtId="3" fontId="8" fillId="0" borderId="147" xfId="0" applyNumberFormat="1" applyFont="1" applyBorder="1" applyProtection="1">
      <protection locked="0"/>
    </xf>
    <xf numFmtId="3" fontId="8" fillId="0" borderId="401" xfId="0" applyNumberFormat="1" applyFont="1" applyBorder="1" applyProtection="1">
      <protection locked="0"/>
    </xf>
    <xf numFmtId="3" fontId="8" fillId="0" borderId="411" xfId="0" applyNumberFormat="1" applyFont="1" applyBorder="1" applyProtection="1">
      <protection locked="0"/>
    </xf>
    <xf numFmtId="3" fontId="8" fillId="0" borderId="155" xfId="0" applyNumberFormat="1" applyFont="1" applyBorder="1" applyProtection="1">
      <protection locked="0"/>
    </xf>
    <xf numFmtId="3" fontId="8" fillId="0" borderId="146" xfId="0" applyNumberFormat="1" applyFont="1" applyBorder="1" applyProtection="1">
      <protection locked="0"/>
    </xf>
    <xf numFmtId="3" fontId="8" fillId="7" borderId="153" xfId="0" applyNumberFormat="1" applyFont="1" applyFill="1" applyBorder="1"/>
    <xf numFmtId="3" fontId="8" fillId="0" borderId="238" xfId="0" applyNumberFormat="1" applyFont="1" applyBorder="1" applyProtection="1">
      <protection locked="0"/>
    </xf>
    <xf numFmtId="3" fontId="8" fillId="0" borderId="489" xfId="0" applyNumberFormat="1" applyFont="1" applyBorder="1" applyProtection="1">
      <protection locked="0"/>
    </xf>
    <xf numFmtId="1" fontId="8" fillId="5" borderId="489" xfId="0" applyNumberFormat="1" applyFont="1" applyFill="1" applyBorder="1" applyProtection="1">
      <protection locked="0"/>
    </xf>
    <xf numFmtId="3" fontId="8" fillId="0" borderId="490" xfId="0" applyNumberFormat="1" applyFont="1" applyBorder="1" applyProtection="1">
      <protection locked="0"/>
    </xf>
    <xf numFmtId="1" fontId="7" fillId="6" borderId="146" xfId="0" applyNumberFormat="1" applyFont="1" applyFill="1" applyBorder="1" applyAlignment="1" applyProtection="1">
      <alignment horizontal="right"/>
      <protection locked="0"/>
    </xf>
    <xf numFmtId="1" fontId="7" fillId="6" borderId="237" xfId="0" applyNumberFormat="1" applyFont="1" applyFill="1" applyBorder="1" applyAlignment="1" applyProtection="1">
      <alignment horizontal="right"/>
      <protection locked="0"/>
    </xf>
    <xf numFmtId="1" fontId="7" fillId="6" borderId="148" xfId="0" applyNumberFormat="1" applyFont="1" applyFill="1" applyBorder="1" applyAlignment="1" applyProtection="1">
      <alignment horizontal="right"/>
      <protection locked="0"/>
    </xf>
    <xf numFmtId="1" fontId="7" fillId="7" borderId="146" xfId="0" applyNumberFormat="1" applyFont="1" applyFill="1" applyBorder="1" applyAlignment="1">
      <alignment horizontal="right"/>
    </xf>
    <xf numFmtId="1" fontId="7" fillId="7" borderId="237" xfId="0" applyNumberFormat="1" applyFont="1" applyFill="1" applyBorder="1" applyAlignment="1">
      <alignment horizontal="right"/>
    </xf>
    <xf numFmtId="1" fontId="7" fillId="7" borderId="148" xfId="0" applyNumberFormat="1" applyFont="1" applyFill="1" applyBorder="1" applyAlignment="1">
      <alignment horizontal="right"/>
    </xf>
    <xf numFmtId="1" fontId="7" fillId="4" borderId="3" xfId="0" applyNumberFormat="1" applyFont="1" applyFill="1" applyBorder="1"/>
    <xf numFmtId="1" fontId="7" fillId="0" borderId="489" xfId="0" applyNumberFormat="1" applyFont="1" applyBorder="1" applyAlignment="1">
      <alignment horizontal="center" vertical="center"/>
    </xf>
    <xf numFmtId="1" fontId="7" fillId="0" borderId="233" xfId="0" applyNumberFormat="1" applyFont="1" applyBorder="1" applyAlignment="1">
      <alignment vertical="center" wrapText="1"/>
    </xf>
    <xf numFmtId="1" fontId="7" fillId="6" borderId="141" xfId="0" applyNumberFormat="1" applyFont="1" applyFill="1" applyBorder="1" applyAlignment="1" applyProtection="1">
      <alignment horizontal="right"/>
      <protection locked="0"/>
    </xf>
    <xf numFmtId="1" fontId="7" fillId="7" borderId="141" xfId="0" applyNumberFormat="1" applyFont="1" applyFill="1" applyBorder="1" applyAlignment="1">
      <alignment horizontal="right"/>
    </xf>
    <xf numFmtId="1" fontId="7" fillId="0" borderId="147" xfId="0" applyNumberFormat="1" applyFont="1" applyBorder="1" applyAlignment="1">
      <alignment horizontal="right" vertical="center"/>
    </xf>
    <xf numFmtId="1" fontId="7" fillId="0" borderId="147" xfId="0" applyNumberFormat="1" applyFont="1" applyBorder="1" applyAlignment="1">
      <alignment horizontal="right" vertical="center" wrapText="1"/>
    </xf>
    <xf numFmtId="1" fontId="7" fillId="6" borderId="238" xfId="2" applyNumberFormat="1" applyFont="1" applyFill="1" applyBorder="1" applyProtection="1">
      <protection locked="0"/>
    </xf>
    <xf numFmtId="1" fontId="7" fillId="6" borderId="146" xfId="2" applyNumberFormat="1" applyFont="1" applyFill="1" applyBorder="1" applyProtection="1">
      <protection locked="0"/>
    </xf>
    <xf numFmtId="1" fontId="7" fillId="0" borderId="7" xfId="0" applyNumberFormat="1" applyFont="1" applyBorder="1" applyAlignment="1">
      <alignment horizontal="right"/>
    </xf>
    <xf numFmtId="1" fontId="7" fillId="6" borderId="486" xfId="0" applyNumberFormat="1" applyFont="1" applyFill="1" applyBorder="1" applyProtection="1">
      <protection locked="0"/>
    </xf>
    <xf numFmtId="1" fontId="7" fillId="6" borderId="496" xfId="0" applyNumberFormat="1" applyFont="1" applyFill="1" applyBorder="1" applyProtection="1">
      <protection locked="0"/>
    </xf>
    <xf numFmtId="1" fontId="7" fillId="6" borderId="237" xfId="0" applyNumberFormat="1" applyFont="1" applyFill="1" applyBorder="1" applyProtection="1">
      <protection locked="0"/>
    </xf>
    <xf numFmtId="1" fontId="7" fillId="0" borderId="497" xfId="0" applyNumberFormat="1" applyFont="1" applyBorder="1"/>
    <xf numFmtId="1" fontId="7" fillId="0" borderId="488" xfId="0" applyNumberFormat="1" applyFont="1" applyBorder="1" applyAlignment="1">
      <alignment horizontal="center" vertical="center" wrapText="1"/>
    </xf>
    <xf numFmtId="1" fontId="7" fillId="0" borderId="426" xfId="0" applyNumberFormat="1" applyFont="1" applyBorder="1" applyAlignment="1">
      <alignment horizontal="center" vertical="center" wrapText="1"/>
    </xf>
    <xf numFmtId="1" fontId="7" fillId="0" borderId="430" xfId="0" applyNumberFormat="1" applyFont="1" applyBorder="1" applyAlignment="1">
      <alignment horizontal="center" vertical="center" wrapText="1"/>
    </xf>
    <xf numFmtId="1" fontId="7" fillId="0" borderId="489" xfId="0" applyNumberFormat="1" applyFont="1" applyBorder="1"/>
    <xf numFmtId="1" fontId="7" fillId="7" borderId="237" xfId="2" applyNumberFormat="1" applyFont="1" applyFill="1" applyBorder="1"/>
    <xf numFmtId="1" fontId="7" fillId="7" borderId="146" xfId="2" applyNumberFormat="1" applyFont="1" applyFill="1" applyBorder="1"/>
    <xf numFmtId="1" fontId="7" fillId="0" borderId="233" xfId="0" applyNumberFormat="1" applyFont="1" applyBorder="1" applyAlignment="1">
      <alignment horizontal="right"/>
    </xf>
    <xf numFmtId="1" fontId="6" fillId="4" borderId="3" xfId="0" applyNumberFormat="1" applyFont="1" applyFill="1" applyBorder="1"/>
    <xf numFmtId="1" fontId="7" fillId="6" borderId="238" xfId="0" applyNumberFormat="1" applyFont="1" applyFill="1" applyBorder="1" applyAlignment="1" applyProtection="1">
      <alignment horizontal="right"/>
      <protection locked="0"/>
    </xf>
    <xf numFmtId="1" fontId="7" fillId="0" borderId="486" xfId="0" applyNumberFormat="1" applyFont="1" applyBorder="1"/>
    <xf numFmtId="1" fontId="7" fillId="6" borderId="147" xfId="0" applyNumberFormat="1" applyFont="1" applyFill="1" applyBorder="1" applyAlignment="1" applyProtection="1">
      <alignment horizontal="right"/>
      <protection locked="0"/>
    </xf>
    <xf numFmtId="1" fontId="7" fillId="5" borderId="146" xfId="0" applyNumberFormat="1" applyFont="1" applyFill="1" applyBorder="1" applyAlignment="1">
      <alignment horizontal="right"/>
    </xf>
    <xf numFmtId="1" fontId="7" fillId="9" borderId="233" xfId="0" applyNumberFormat="1" applyFont="1" applyFill="1" applyBorder="1" applyAlignment="1" applyProtection="1">
      <alignment horizontal="right"/>
      <protection locked="0"/>
    </xf>
    <xf numFmtId="1" fontId="7" fillId="9" borderId="7" xfId="0" applyNumberFormat="1" applyFont="1" applyFill="1" applyBorder="1" applyAlignment="1" applyProtection="1">
      <alignment horizontal="right"/>
      <protection locked="0"/>
    </xf>
    <xf numFmtId="1" fontId="7" fillId="9" borderId="238" xfId="0" applyNumberFormat="1" applyFont="1" applyFill="1" applyBorder="1" applyAlignment="1" applyProtection="1">
      <alignment horizontal="right"/>
      <protection locked="0"/>
    </xf>
    <xf numFmtId="1" fontId="7" fillId="4" borderId="423" xfId="0" applyNumberFormat="1" applyFont="1" applyFill="1" applyBorder="1" applyAlignment="1">
      <alignment horizontal="center" vertical="center" wrapText="1"/>
    </xf>
    <xf numFmtId="1" fontId="7" fillId="4" borderId="489" xfId="0" applyNumberFormat="1" applyFont="1" applyFill="1" applyBorder="1" applyAlignment="1">
      <alignment horizontal="center" vertical="center" wrapText="1"/>
    </xf>
    <xf numFmtId="1" fontId="7" fillId="4" borderId="430" xfId="0" applyNumberFormat="1" applyFont="1" applyFill="1" applyBorder="1" applyAlignment="1">
      <alignment horizontal="center" vertical="center" wrapText="1"/>
    </xf>
    <xf numFmtId="1" fontId="18" fillId="4" borderId="490" xfId="0" applyNumberFormat="1" applyFont="1" applyFill="1" applyBorder="1" applyAlignment="1">
      <alignment horizontal="center" vertical="center" wrapText="1"/>
    </xf>
    <xf numFmtId="1" fontId="49" fillId="0" borderId="488" xfId="0" applyNumberFormat="1" applyFont="1" applyBorder="1" applyAlignment="1">
      <alignment horizontal="center" vertical="center" wrapText="1"/>
    </xf>
    <xf numFmtId="1" fontId="49" fillId="0" borderId="489" xfId="0" applyNumberFormat="1" applyFont="1" applyBorder="1" applyAlignment="1">
      <alignment horizontal="center" vertical="center" wrapText="1"/>
    </xf>
    <xf numFmtId="1" fontId="49" fillId="0" borderId="430" xfId="0" applyNumberFormat="1" applyFont="1" applyBorder="1" applyAlignment="1">
      <alignment horizontal="center" vertical="center" wrapText="1"/>
    </xf>
    <xf numFmtId="1" fontId="49" fillId="0" borderId="438" xfId="0" applyNumberFormat="1" applyFont="1" applyBorder="1" applyAlignment="1">
      <alignment horizontal="center" vertical="center" wrapText="1"/>
    </xf>
    <xf numFmtId="1" fontId="8" fillId="0" borderId="489" xfId="0" applyNumberFormat="1" applyFont="1" applyBorder="1" applyAlignment="1">
      <alignment wrapText="1"/>
    </xf>
    <xf numFmtId="1" fontId="8" fillId="0" borderId="490" xfId="0" applyNumberFormat="1" applyFont="1" applyBorder="1" applyAlignment="1">
      <alignment wrapText="1"/>
    </xf>
    <xf numFmtId="1" fontId="8" fillId="0" borderId="423" xfId="0" applyNumberFormat="1" applyFont="1" applyBorder="1" applyAlignment="1">
      <alignment wrapText="1"/>
    </xf>
    <xf numFmtId="1" fontId="8" fillId="0" borderId="430" xfId="0" applyNumberFormat="1" applyFont="1" applyBorder="1" applyAlignment="1">
      <alignment wrapText="1"/>
    </xf>
    <xf numFmtId="1" fontId="8" fillId="0" borderId="488" xfId="0" applyNumberFormat="1" applyFont="1" applyBorder="1" applyAlignment="1">
      <alignment wrapText="1"/>
    </xf>
    <xf numFmtId="1" fontId="8" fillId="0" borderId="438" xfId="0" applyNumberFormat="1" applyFont="1" applyBorder="1" applyAlignment="1">
      <alignment wrapText="1"/>
    </xf>
    <xf numFmtId="1" fontId="8" fillId="0" borderId="426" xfId="0" applyNumberFormat="1" applyFont="1" applyBorder="1" applyAlignment="1">
      <alignment wrapText="1"/>
    </xf>
    <xf numFmtId="1" fontId="7" fillId="0" borderId="489" xfId="0" applyNumberFormat="1" applyFont="1" applyBorder="1" applyAlignment="1">
      <alignment horizontal="center" vertical="center" wrapText="1"/>
    </xf>
    <xf numFmtId="1" fontId="8" fillId="0" borderId="418" xfId="0" applyNumberFormat="1" applyFont="1" applyBorder="1" applyAlignment="1">
      <alignment horizontal="center" vertical="center" wrapText="1"/>
    </xf>
    <xf numFmtId="1" fontId="7" fillId="0" borderId="488" xfId="0" applyNumberFormat="1" applyFont="1" applyBorder="1" applyAlignment="1">
      <alignment horizontal="right" vertical="center" wrapText="1"/>
    </xf>
    <xf numFmtId="1" fontId="7" fillId="0" borderId="489" xfId="0" applyNumberFormat="1" applyFont="1" applyBorder="1" applyAlignment="1">
      <alignment horizontal="right" vertical="center" wrapText="1"/>
    </xf>
    <xf numFmtId="1" fontId="7" fillId="0" borderId="490" xfId="0" applyNumberFormat="1" applyFont="1" applyBorder="1" applyAlignment="1">
      <alignment horizontal="right" vertical="center" wrapText="1"/>
    </xf>
    <xf numFmtId="1" fontId="8" fillId="0" borderId="426" xfId="0" applyNumberFormat="1" applyFont="1" applyBorder="1" applyAlignment="1">
      <alignment horizontal="right" vertical="center" wrapText="1"/>
    </xf>
    <xf numFmtId="1" fontId="7" fillId="0" borderId="411" xfId="0" applyNumberFormat="1" applyFont="1" applyBorder="1" applyAlignment="1">
      <alignment horizontal="left"/>
    </xf>
    <xf numFmtId="1" fontId="7" fillId="4" borderId="411" xfId="0" applyNumberFormat="1" applyFont="1" applyFill="1" applyBorder="1" applyAlignment="1">
      <alignment horizontal="right" vertical="center"/>
    </xf>
    <xf numFmtId="1" fontId="7" fillId="0" borderId="487" xfId="0" applyNumberFormat="1" applyFont="1" applyBorder="1" applyAlignment="1">
      <alignment horizontal="left"/>
    </xf>
    <xf numFmtId="1" fontId="8" fillId="6" borderId="463" xfId="0" applyNumberFormat="1" applyFont="1" applyFill="1" applyBorder="1" applyProtection="1">
      <protection locked="0"/>
    </xf>
    <xf numFmtId="1" fontId="8" fillId="0" borderId="411" xfId="0" applyNumberFormat="1" applyFont="1" applyBorder="1" applyAlignment="1">
      <alignment horizontal="left"/>
    </xf>
    <xf numFmtId="1" fontId="24" fillId="6" borderId="411" xfId="0" applyNumberFormat="1" applyFont="1" applyFill="1" applyBorder="1" applyProtection="1">
      <protection locked="0"/>
    </xf>
    <xf numFmtId="1" fontId="8" fillId="0" borderId="487" xfId="0" applyNumberFormat="1" applyFont="1" applyBorder="1" applyAlignment="1">
      <alignment horizontal="left"/>
    </xf>
    <xf numFmtId="1" fontId="24" fillId="6" borderId="487" xfId="0" applyNumberFormat="1" applyFont="1" applyFill="1" applyBorder="1" applyProtection="1">
      <protection locked="0"/>
    </xf>
    <xf numFmtId="1" fontId="8" fillId="0" borderId="411" xfId="0" applyNumberFormat="1" applyFont="1" applyBorder="1" applyAlignment="1">
      <alignment horizontal="left" wrapText="1"/>
    </xf>
    <xf numFmtId="1" fontId="18" fillId="6" borderId="402" xfId="0" applyNumberFormat="1" applyFont="1" applyFill="1" applyBorder="1" applyProtection="1">
      <protection locked="0"/>
    </xf>
    <xf numFmtId="1" fontId="8" fillId="0" borderId="442" xfId="0" applyNumberFormat="1" applyFont="1" applyBorder="1" applyAlignment="1">
      <alignment horizontal="left" wrapText="1"/>
    </xf>
    <xf numFmtId="1" fontId="8" fillId="0" borderId="442" xfId="0" applyNumberFormat="1" applyFont="1" applyBorder="1" applyAlignment="1">
      <alignment wrapText="1"/>
    </xf>
    <xf numFmtId="1" fontId="18" fillId="6" borderId="445" xfId="0" applyNumberFormat="1" applyFont="1" applyFill="1" applyBorder="1" applyProtection="1">
      <protection locked="0"/>
    </xf>
    <xf numFmtId="1" fontId="8" fillId="7" borderId="501" xfId="0" applyNumberFormat="1" applyFont="1" applyFill="1" applyBorder="1"/>
    <xf numFmtId="1" fontId="8" fillId="7" borderId="503" xfId="0" applyNumberFormat="1" applyFont="1" applyFill="1" applyBorder="1"/>
    <xf numFmtId="1" fontId="16" fillId="4" borderId="511" xfId="0" applyNumberFormat="1" applyFont="1" applyFill="1" applyBorder="1"/>
    <xf numFmtId="1" fontId="8" fillId="0" borderId="424" xfId="0" applyNumberFormat="1" applyFont="1" applyBorder="1" applyAlignment="1">
      <alignment horizontal="left" wrapText="1"/>
    </xf>
    <xf numFmtId="1" fontId="24" fillId="6" borderId="424" xfId="0" applyNumberFormat="1" applyFont="1" applyFill="1" applyBorder="1" applyProtection="1">
      <protection locked="0"/>
    </xf>
    <xf numFmtId="1" fontId="24" fillId="6" borderId="426" xfId="0" applyNumberFormat="1" applyFont="1" applyFill="1" applyBorder="1" applyProtection="1">
      <protection locked="0"/>
    </xf>
    <xf numFmtId="1" fontId="51" fillId="4" borderId="418" xfId="0" applyNumberFormat="1" applyFont="1" applyFill="1" applyBorder="1"/>
    <xf numFmtId="1" fontId="8" fillId="0" borderId="490" xfId="0" applyNumberFormat="1" applyFont="1" applyBorder="1" applyAlignment="1">
      <alignment horizontal="center" vertical="center"/>
    </xf>
    <xf numFmtId="1" fontId="8" fillId="9" borderId="411" xfId="0" applyNumberFormat="1" applyFont="1" applyFill="1" applyBorder="1" applyAlignment="1">
      <alignment horizontal="left"/>
    </xf>
    <xf numFmtId="1" fontId="8" fillId="0" borderId="425" xfId="0" applyNumberFormat="1" applyFont="1" applyBorder="1" applyAlignment="1">
      <alignment horizontal="center" vertical="center" wrapText="1"/>
    </xf>
    <xf numFmtId="1" fontId="8" fillId="0" borderId="411" xfId="0" applyNumberFormat="1" applyFont="1" applyBorder="1" applyAlignment="1">
      <alignment vertical="center"/>
    </xf>
    <xf numFmtId="1" fontId="8" fillId="10" borderId="411" xfId="0" applyNumberFormat="1" applyFont="1" applyFill="1" applyBorder="1" applyProtection="1">
      <protection locked="0"/>
    </xf>
    <xf numFmtId="1" fontId="8" fillId="10" borderId="509" xfId="0" applyNumberFormat="1" applyFont="1" applyFill="1" applyBorder="1" applyProtection="1">
      <protection locked="0"/>
    </xf>
    <xf numFmtId="1" fontId="8" fillId="10" borderId="486" xfId="0" applyNumberFormat="1" applyFont="1" applyFill="1" applyBorder="1" applyProtection="1">
      <protection locked="0"/>
    </xf>
    <xf numFmtId="1" fontId="8" fillId="0" borderId="418" xfId="0" applyNumberFormat="1" applyFont="1" applyBorder="1" applyAlignment="1">
      <alignment wrapText="1"/>
    </xf>
    <xf numFmtId="1" fontId="8" fillId="0" borderId="486" xfId="0" applyNumberFormat="1" applyFont="1" applyBorder="1" applyAlignment="1">
      <alignment horizontal="right" wrapText="1"/>
    </xf>
    <xf numFmtId="1" fontId="8" fillId="0" borderId="233" xfId="0" applyNumberFormat="1" applyFont="1" applyBorder="1" applyAlignment="1">
      <alignment horizontal="right" wrapText="1"/>
    </xf>
    <xf numFmtId="1" fontId="8" fillId="3" borderId="238" xfId="6" applyNumberFormat="1" applyFont="1" applyBorder="1" applyProtection="1">
      <protection locked="0"/>
    </xf>
    <xf numFmtId="1" fontId="8" fillId="3" borderId="512" xfId="6" applyNumberFormat="1" applyFont="1" applyBorder="1" applyProtection="1">
      <protection locked="0"/>
    </xf>
    <xf numFmtId="1" fontId="8" fillId="3" borderId="146" xfId="6" applyNumberFormat="1" applyFont="1" applyBorder="1" applyProtection="1">
      <protection locked="0"/>
    </xf>
    <xf numFmtId="1" fontId="7" fillId="0" borderId="513" xfId="0" applyNumberFormat="1" applyFont="1" applyBorder="1" applyAlignment="1">
      <alignment horizontal="center" vertical="center"/>
    </xf>
    <xf numFmtId="1" fontId="7" fillId="0" borderId="513" xfId="0" applyNumberFormat="1" applyFont="1" applyBorder="1" applyAlignment="1">
      <alignment horizontal="center" vertical="center" wrapText="1"/>
    </xf>
    <xf numFmtId="1" fontId="7" fillId="10" borderId="411" xfId="0" applyNumberFormat="1" applyFont="1" applyFill="1" applyBorder="1" applyProtection="1">
      <protection locked="0"/>
    </xf>
    <xf numFmtId="0" fontId="8" fillId="0" borderId="513" xfId="0" applyFont="1" applyBorder="1" applyAlignment="1">
      <alignment horizontal="center" vertical="center" wrapText="1"/>
    </xf>
    <xf numFmtId="0" fontId="16" fillId="4" borderId="418" xfId="0" applyFont="1" applyFill="1" applyBorder="1" applyAlignment="1">
      <alignment horizontal="left"/>
    </xf>
    <xf numFmtId="1" fontId="8" fillId="9" borderId="147" xfId="0" applyNumberFormat="1" applyFont="1" applyFill="1" applyBorder="1" applyProtection="1">
      <protection locked="0"/>
    </xf>
    <xf numFmtId="1" fontId="40" fillId="9" borderId="418" xfId="0" applyNumberFormat="1" applyFont="1" applyFill="1" applyBorder="1"/>
    <xf numFmtId="0" fontId="8" fillId="0" borderId="389" xfId="0" applyFont="1" applyBorder="1" applyAlignment="1">
      <alignment horizontal="center" vertical="center" wrapText="1"/>
    </xf>
    <xf numFmtId="0" fontId="16" fillId="4" borderId="418" xfId="0" applyFont="1" applyFill="1" applyBorder="1"/>
    <xf numFmtId="0" fontId="7" fillId="0" borderId="344" xfId="0" applyFont="1" applyBorder="1" applyAlignment="1">
      <alignment horizontal="center" vertical="center" wrapText="1"/>
    </xf>
    <xf numFmtId="0" fontId="8" fillId="0" borderId="516" xfId="0" applyFont="1" applyBorder="1" applyAlignment="1">
      <alignment horizontal="center" vertical="center" wrapText="1"/>
    </xf>
    <xf numFmtId="0" fontId="8" fillId="0" borderId="520" xfId="0" applyFont="1" applyBorder="1" applyAlignment="1">
      <alignment horizontal="center" vertical="center" wrapText="1"/>
    </xf>
    <xf numFmtId="0" fontId="8" fillId="0" borderId="517" xfId="0" applyFont="1" applyBorder="1" applyAlignment="1">
      <alignment horizontal="center" vertical="center" wrapText="1"/>
    </xf>
    <xf numFmtId="0" fontId="8" fillId="0" borderId="525" xfId="0" applyFont="1" applyBorder="1" applyAlignment="1">
      <alignment horizontal="center" vertical="center" wrapText="1"/>
    </xf>
    <xf numFmtId="1" fontId="8" fillId="11" borderId="515" xfId="0" applyNumberFormat="1" applyFont="1" applyFill="1" applyBorder="1" applyAlignment="1">
      <alignment horizontal="center" vertical="center" wrapText="1"/>
    </xf>
    <xf numFmtId="1" fontId="25" fillId="0" borderId="526" xfId="0" applyNumberFormat="1" applyFont="1" applyBorder="1" applyAlignment="1">
      <alignment horizontal="center" vertical="center" wrapText="1"/>
    </xf>
    <xf numFmtId="1" fontId="8" fillId="0" borderId="513" xfId="0" applyNumberFormat="1" applyFont="1" applyBorder="1" applyAlignment="1">
      <alignment horizontal="center" vertical="center" wrapText="1"/>
    </xf>
    <xf numFmtId="3" fontId="8" fillId="6" borderId="435" xfId="0" applyNumberFormat="1" applyFont="1" applyFill="1" applyBorder="1" applyProtection="1">
      <protection locked="0"/>
    </xf>
    <xf numFmtId="3" fontId="8" fillId="6" borderId="516" xfId="0" applyNumberFormat="1" applyFont="1" applyFill="1" applyBorder="1" applyProtection="1">
      <protection locked="0"/>
    </xf>
    <xf numFmtId="3" fontId="8" fillId="8" borderId="516" xfId="0" applyNumberFormat="1" applyFont="1" applyFill="1" applyBorder="1" applyProtection="1">
      <protection locked="0"/>
    </xf>
    <xf numFmtId="3" fontId="8" fillId="7" borderId="527" xfId="0" applyNumberFormat="1" applyFont="1" applyFill="1" applyBorder="1"/>
    <xf numFmtId="3" fontId="8" fillId="7" borderId="389" xfId="0" applyNumberFormat="1" applyFont="1" applyFill="1" applyBorder="1"/>
    <xf numFmtId="3" fontId="8" fillId="7" borderId="516" xfId="0" applyNumberFormat="1" applyFont="1" applyFill="1" applyBorder="1"/>
    <xf numFmtId="3" fontId="8" fillId="7" borderId="518" xfId="0" applyNumberFormat="1" applyFont="1" applyFill="1" applyBorder="1"/>
    <xf numFmtId="1" fontId="8" fillId="7" borderId="448" xfId="0" applyNumberFormat="1" applyFont="1" applyFill="1" applyBorder="1"/>
    <xf numFmtId="1" fontId="8" fillId="7" borderId="516" xfId="0" applyNumberFormat="1" applyFont="1" applyFill="1" applyBorder="1"/>
    <xf numFmtId="1" fontId="8" fillId="7" borderId="517" xfId="0" applyNumberFormat="1" applyFont="1" applyFill="1" applyBorder="1"/>
    <xf numFmtId="1" fontId="8" fillId="7" borderId="439" xfId="0" applyNumberFormat="1" applyFont="1" applyFill="1" applyBorder="1"/>
    <xf numFmtId="1" fontId="8" fillId="7" borderId="400" xfId="0" applyNumberFormat="1" applyFont="1" applyFill="1" applyBorder="1"/>
    <xf numFmtId="0" fontId="8" fillId="0" borderId="486" xfId="0" applyFont="1" applyBorder="1" applyAlignment="1">
      <alignment vertical="center"/>
    </xf>
    <xf numFmtId="3" fontId="8" fillId="6" borderId="402" xfId="0" applyNumberFormat="1" applyFont="1" applyFill="1" applyBorder="1" applyProtection="1">
      <protection locked="0"/>
    </xf>
    <xf numFmtId="3" fontId="8" fillId="6" borderId="401" xfId="0" applyNumberFormat="1" applyFont="1" applyFill="1" applyBorder="1" applyProtection="1">
      <protection locked="0"/>
    </xf>
    <xf numFmtId="3" fontId="8" fillId="6" borderId="407" xfId="0" applyNumberFormat="1" applyFont="1" applyFill="1" applyBorder="1" applyProtection="1">
      <protection locked="0"/>
    </xf>
    <xf numFmtId="1" fontId="8" fillId="8" borderId="496" xfId="0" applyNumberFormat="1" applyFont="1" applyFill="1" applyBorder="1" applyProtection="1">
      <protection locked="0"/>
    </xf>
    <xf numFmtId="1" fontId="8" fillId="8" borderId="407" xfId="0" applyNumberFormat="1" applyFont="1" applyFill="1" applyBorder="1" applyProtection="1">
      <protection locked="0"/>
    </xf>
    <xf numFmtId="1" fontId="8" fillId="8" borderId="403" xfId="0" applyNumberFormat="1" applyFont="1" applyFill="1" applyBorder="1" applyProtection="1">
      <protection locked="0"/>
    </xf>
    <xf numFmtId="1" fontId="8" fillId="8" borderId="411" xfId="0" applyNumberFormat="1" applyFont="1" applyFill="1" applyBorder="1" applyProtection="1">
      <protection locked="0"/>
    </xf>
    <xf numFmtId="1" fontId="8" fillId="8" borderId="444" xfId="0" applyNumberFormat="1" applyFont="1" applyFill="1" applyBorder="1" applyProtection="1">
      <protection locked="0"/>
    </xf>
    <xf numFmtId="1" fontId="8" fillId="8" borderId="501" xfId="0" applyNumberFormat="1" applyFont="1" applyFill="1" applyBorder="1" applyProtection="1">
      <protection locked="0"/>
    </xf>
    <xf numFmtId="1" fontId="8" fillId="8" borderId="504" xfId="0" applyNumberFormat="1" applyFont="1" applyFill="1" applyBorder="1" applyProtection="1">
      <protection locked="0"/>
    </xf>
    <xf numFmtId="1" fontId="8" fillId="8" borderId="236" xfId="0" applyNumberFormat="1" applyFont="1" applyFill="1" applyBorder="1" applyProtection="1">
      <protection locked="0"/>
    </xf>
    <xf numFmtId="1" fontId="8" fillId="5" borderId="411" xfId="0" applyNumberFormat="1" applyFont="1" applyFill="1" applyBorder="1" applyAlignment="1">
      <alignment vertical="center"/>
    </xf>
    <xf numFmtId="1" fontId="8" fillId="8" borderId="237" xfId="0" applyNumberFormat="1" applyFont="1" applyFill="1" applyBorder="1" applyProtection="1">
      <protection locked="0"/>
    </xf>
    <xf numFmtId="3" fontId="8" fillId="7" borderId="237" xfId="0" applyNumberFormat="1" applyFont="1" applyFill="1" applyBorder="1"/>
    <xf numFmtId="3" fontId="8" fillId="7" borderId="238" xfId="0" applyNumberFormat="1" applyFont="1" applyFill="1" applyBorder="1"/>
    <xf numFmtId="0" fontId="8" fillId="0" borderId="344" xfId="0" applyFont="1" applyBorder="1" applyAlignment="1">
      <alignment horizontal="left" vertical="center"/>
    </xf>
    <xf numFmtId="3" fontId="8" fillId="7" borderId="496" xfId="0" applyNumberFormat="1" applyFont="1" applyFill="1" applyBorder="1"/>
    <xf numFmtId="1" fontId="8" fillId="7" borderId="16" xfId="0" applyNumberFormat="1" applyFont="1" applyFill="1" applyBorder="1"/>
    <xf numFmtId="3" fontId="8" fillId="5" borderId="486" xfId="0" applyNumberFormat="1" applyFont="1" applyFill="1" applyBorder="1" applyAlignment="1">
      <alignment vertical="center" wrapText="1"/>
    </xf>
    <xf numFmtId="3" fontId="8" fillId="7" borderId="486" xfId="0" applyNumberFormat="1" applyFont="1" applyFill="1" applyBorder="1"/>
    <xf numFmtId="3" fontId="8" fillId="7" borderId="405" xfId="0" applyNumberFormat="1" applyFont="1" applyFill="1" applyBorder="1"/>
    <xf numFmtId="1" fontId="8" fillId="7" borderId="508" xfId="0" applyNumberFormat="1" applyFont="1" applyFill="1" applyBorder="1"/>
    <xf numFmtId="1" fontId="8" fillId="8" borderId="344" xfId="0" applyNumberFormat="1" applyFont="1" applyFill="1" applyBorder="1" applyProtection="1">
      <protection locked="0"/>
    </xf>
    <xf numFmtId="1" fontId="8" fillId="6" borderId="525" xfId="0" applyNumberFormat="1" applyFont="1" applyFill="1" applyBorder="1" applyProtection="1">
      <protection locked="0"/>
    </xf>
    <xf numFmtId="1" fontId="8" fillId="6" borderId="489" xfId="0" applyNumberFormat="1" applyFont="1" applyFill="1" applyBorder="1" applyProtection="1">
      <protection locked="0"/>
    </xf>
    <xf numFmtId="1" fontId="8" fillId="6" borderId="497" xfId="0" applyNumberFormat="1" applyFont="1" applyFill="1" applyBorder="1" applyProtection="1">
      <protection locked="0"/>
    </xf>
    <xf numFmtId="1" fontId="8" fillId="6" borderId="519" xfId="0" applyNumberFormat="1" applyFont="1" applyFill="1" applyBorder="1" applyProtection="1">
      <protection locked="0"/>
    </xf>
    <xf numFmtId="0" fontId="7" fillId="5" borderId="513" xfId="0" applyFont="1" applyFill="1" applyBorder="1" applyAlignment="1">
      <alignment horizontal="left" vertical="center"/>
    </xf>
    <xf numFmtId="3" fontId="8" fillId="8" borderId="237" xfId="0" applyNumberFormat="1" applyFont="1" applyFill="1" applyBorder="1" applyProtection="1">
      <protection locked="0"/>
    </xf>
    <xf numFmtId="3" fontId="8" fillId="6" borderId="238" xfId="0" applyNumberFormat="1" applyFont="1" applyFill="1" applyBorder="1" applyProtection="1">
      <protection locked="0"/>
    </xf>
    <xf numFmtId="0" fontId="8" fillId="0" borderId="495" xfId="0" applyFont="1" applyBorder="1" applyAlignment="1">
      <alignment horizontal="left" wrapText="1"/>
    </xf>
    <xf numFmtId="3" fontId="8" fillId="7" borderId="402" xfId="0" applyNumberFormat="1" applyFont="1" applyFill="1" applyBorder="1"/>
    <xf numFmtId="3" fontId="8" fillId="6" borderId="405" xfId="0" applyNumberFormat="1" applyFont="1" applyFill="1" applyBorder="1" applyProtection="1">
      <protection locked="0"/>
    </xf>
    <xf numFmtId="1" fontId="8" fillId="7" borderId="409" xfId="0" applyNumberFormat="1" applyFont="1" applyFill="1" applyBorder="1"/>
    <xf numFmtId="1" fontId="8" fillId="7" borderId="236" xfId="0" applyNumberFormat="1" applyFont="1" applyFill="1" applyBorder="1"/>
    <xf numFmtId="3" fontId="8" fillId="6" borderId="445" xfId="0" applyNumberFormat="1" applyFont="1" applyFill="1" applyBorder="1" applyProtection="1">
      <protection locked="0"/>
    </xf>
    <xf numFmtId="3" fontId="8" fillId="6" borderId="501" xfId="0" applyNumberFormat="1" applyFont="1" applyFill="1" applyBorder="1" applyProtection="1">
      <protection locked="0"/>
    </xf>
    <xf numFmtId="3" fontId="8" fillId="6" borderId="443" xfId="0" applyNumberFormat="1" applyFont="1" applyFill="1" applyBorder="1" applyProtection="1">
      <protection locked="0"/>
    </xf>
    <xf numFmtId="3" fontId="8" fillId="6" borderId="444" xfId="0" applyNumberFormat="1" applyFont="1" applyFill="1" applyBorder="1" applyProtection="1">
      <protection locked="0"/>
    </xf>
    <xf numFmtId="3" fontId="8" fillId="6" borderId="463" xfId="0" applyNumberFormat="1" applyFont="1" applyFill="1" applyBorder="1" applyProtection="1">
      <protection locked="0"/>
    </xf>
    <xf numFmtId="1" fontId="8" fillId="7" borderId="502" xfId="0" applyNumberFormat="1" applyFont="1" applyFill="1" applyBorder="1"/>
    <xf numFmtId="1" fontId="8" fillId="7" borderId="504" xfId="0" applyNumberFormat="1" applyFont="1" applyFill="1" applyBorder="1"/>
    <xf numFmtId="3" fontId="8" fillId="0" borderId="513" xfId="0" applyNumberFormat="1" applyFont="1" applyBorder="1" applyProtection="1">
      <protection locked="0"/>
    </xf>
    <xf numFmtId="3" fontId="8" fillId="0" borderId="521" xfId="0" applyNumberFormat="1" applyFont="1" applyBorder="1" applyProtection="1">
      <protection locked="0"/>
    </xf>
    <xf numFmtId="3" fontId="8" fillId="0" borderId="519" xfId="0" applyNumberFormat="1" applyFont="1" applyBorder="1" applyProtection="1">
      <protection locked="0"/>
    </xf>
    <xf numFmtId="3" fontId="8" fillId="0" borderId="522" xfId="0" applyNumberFormat="1" applyFont="1" applyBorder="1" applyProtection="1">
      <protection locked="0"/>
    </xf>
    <xf numFmtId="3" fontId="8" fillId="0" borderId="528" xfId="0" applyNumberFormat="1" applyFont="1" applyBorder="1" applyProtection="1">
      <protection locked="0"/>
    </xf>
    <xf numFmtId="1" fontId="8" fillId="0" borderId="525" xfId="0" applyNumberFormat="1" applyFont="1" applyBorder="1"/>
    <xf numFmtId="1" fontId="8" fillId="0" borderId="489" xfId="0" applyNumberFormat="1" applyFont="1" applyBorder="1"/>
    <xf numFmtId="1" fontId="8" fillId="0" borderId="519" xfId="0" applyNumberFormat="1" applyFont="1" applyBorder="1"/>
    <xf numFmtId="0" fontId="26" fillId="4" borderId="418" xfId="0" applyFont="1" applyFill="1" applyBorder="1" applyAlignment="1">
      <alignment horizontal="left"/>
    </xf>
    <xf numFmtId="0" fontId="27" fillId="4" borderId="418" xfId="0" applyFont="1" applyFill="1" applyBorder="1"/>
    <xf numFmtId="0" fontId="8" fillId="5" borderId="435" xfId="0" applyFont="1" applyFill="1" applyBorder="1" applyAlignment="1">
      <alignment horizontal="center" vertical="center" wrapText="1"/>
    </xf>
    <xf numFmtId="0" fontId="8" fillId="5" borderId="520" xfId="0" applyFont="1" applyFill="1" applyBorder="1" applyAlignment="1">
      <alignment horizontal="center" vertical="center" wrapText="1"/>
    </xf>
    <xf numFmtId="0" fontId="14" fillId="9" borderId="520" xfId="0" applyFont="1" applyFill="1" applyBorder="1" applyAlignment="1">
      <alignment horizontal="center" vertical="center" wrapText="1"/>
    </xf>
    <xf numFmtId="3" fontId="8" fillId="6" borderId="527" xfId="0" applyNumberFormat="1" applyFont="1" applyFill="1" applyBorder="1" applyProtection="1">
      <protection locked="0"/>
    </xf>
    <xf numFmtId="0" fontId="8" fillId="0" borderId="486" xfId="0" applyFont="1" applyBorder="1" applyAlignment="1">
      <alignment vertical="center" wrapText="1"/>
    </xf>
    <xf numFmtId="0" fontId="8" fillId="0" borderId="443" xfId="0" applyFont="1" applyBorder="1" applyAlignment="1">
      <alignment horizontal="left" vertical="center" wrapText="1"/>
    </xf>
    <xf numFmtId="3" fontId="8" fillId="6" borderId="503" xfId="0" applyNumberFormat="1" applyFont="1" applyFill="1" applyBorder="1" applyProtection="1">
      <protection locked="0"/>
    </xf>
    <xf numFmtId="3" fontId="8" fillId="6" borderId="496" xfId="0" applyNumberFormat="1" applyFont="1" applyFill="1" applyBorder="1" applyProtection="1">
      <protection locked="0"/>
    </xf>
    <xf numFmtId="0" fontId="8" fillId="5" borderId="513" xfId="0" applyFont="1" applyFill="1" applyBorder="1" applyAlignment="1">
      <alignment horizontal="left" vertical="center"/>
    </xf>
    <xf numFmtId="3" fontId="8" fillId="6" borderId="521" xfId="0" applyNumberFormat="1" applyFont="1" applyFill="1" applyBorder="1" applyProtection="1">
      <protection locked="0"/>
    </xf>
    <xf numFmtId="3" fontId="8" fillId="6" borderId="489" xfId="0" applyNumberFormat="1" applyFont="1" applyFill="1" applyBorder="1" applyProtection="1">
      <protection locked="0"/>
    </xf>
    <xf numFmtId="3" fontId="8" fillId="6" borderId="520" xfId="0" applyNumberFormat="1" applyFont="1" applyFill="1" applyBorder="1" applyProtection="1">
      <protection locked="0"/>
    </xf>
    <xf numFmtId="3" fontId="8" fillId="6" borderId="399" xfId="0" applyNumberFormat="1" applyFont="1" applyFill="1" applyBorder="1" applyProtection="1">
      <protection locked="0"/>
    </xf>
    <xf numFmtId="3" fontId="8" fillId="6" borderId="514" xfId="0" applyNumberFormat="1" applyFont="1" applyFill="1" applyBorder="1" applyProtection="1">
      <protection locked="0"/>
    </xf>
    <xf numFmtId="3" fontId="8" fillId="6" borderId="528" xfId="0" applyNumberFormat="1" applyFont="1" applyFill="1" applyBorder="1" applyProtection="1">
      <protection locked="0"/>
    </xf>
    <xf numFmtId="3" fontId="8" fillId="6" borderId="519" xfId="0" applyNumberFormat="1" applyFont="1" applyFill="1" applyBorder="1" applyProtection="1">
      <protection locked="0"/>
    </xf>
    <xf numFmtId="0" fontId="16" fillId="9" borderId="418" xfId="0" applyFont="1" applyFill="1" applyBorder="1" applyAlignment="1">
      <alignment horizontal="left"/>
    </xf>
    <xf numFmtId="0" fontId="26" fillId="9" borderId="418" xfId="0" applyFont="1" applyFill="1" applyBorder="1" applyAlignment="1">
      <alignment horizontal="left"/>
    </xf>
    <xf numFmtId="0" fontId="8" fillId="9" borderId="513" xfId="0" applyFont="1" applyFill="1" applyBorder="1" applyAlignment="1">
      <alignment horizontal="center" vertical="center" wrapText="1"/>
    </xf>
    <xf numFmtId="0" fontId="16" fillId="4" borderId="515" xfId="0" applyFont="1" applyFill="1" applyBorder="1" applyAlignment="1">
      <alignment vertical="center"/>
    </xf>
    <xf numFmtId="0" fontId="26" fillId="4" borderId="515" xfId="0" applyFont="1" applyFill="1" applyBorder="1" applyAlignment="1">
      <alignment vertical="center"/>
    </xf>
    <xf numFmtId="0" fontId="8" fillId="6" borderId="402" xfId="0" applyFont="1" applyFill="1" applyBorder="1" applyAlignment="1" applyProtection="1">
      <alignment vertical="center"/>
      <protection locked="0"/>
    </xf>
    <xf numFmtId="0" fontId="8" fillId="6" borderId="401" xfId="0" applyFont="1" applyFill="1" applyBorder="1" applyAlignment="1" applyProtection="1">
      <alignment vertical="center"/>
      <protection locked="0"/>
    </xf>
    <xf numFmtId="0" fontId="31" fillId="5" borderId="515" xfId="0" applyFont="1" applyFill="1" applyBorder="1" applyAlignment="1">
      <alignment vertical="center"/>
    </xf>
    <xf numFmtId="0" fontId="32" fillId="5" borderId="515" xfId="0" applyFont="1" applyFill="1" applyBorder="1" applyAlignment="1">
      <alignment vertical="center"/>
    </xf>
    <xf numFmtId="1" fontId="7" fillId="0" borderId="521" xfId="0" applyNumberFormat="1" applyFont="1" applyBorder="1" applyAlignment="1">
      <alignment horizontal="center" vertical="center" wrapText="1"/>
    </xf>
    <xf numFmtId="1" fontId="7" fillId="0" borderId="497" xfId="0" applyNumberFormat="1" applyFont="1" applyBorder="1" applyAlignment="1">
      <alignment horizontal="center" vertical="center" wrapText="1"/>
    </xf>
    <xf numFmtId="1" fontId="7" fillId="0" borderId="522" xfId="0" applyNumberFormat="1" applyFont="1" applyBorder="1" applyAlignment="1">
      <alignment horizontal="center" vertical="center" wrapText="1"/>
    </xf>
    <xf numFmtId="1" fontId="7" fillId="0" borderId="497" xfId="0" applyNumberFormat="1" applyFont="1" applyBorder="1" applyAlignment="1">
      <alignment horizontal="center" vertical="center"/>
    </xf>
    <xf numFmtId="0" fontId="8" fillId="6" borderId="509" xfId="0" applyFont="1" applyFill="1" applyBorder="1" applyAlignment="1" applyProtection="1">
      <alignment vertical="center"/>
      <protection locked="0"/>
    </xf>
    <xf numFmtId="1" fontId="8" fillId="6" borderId="402" xfId="0" applyNumberFormat="1" applyFont="1" applyFill="1" applyBorder="1" applyAlignment="1" applyProtection="1">
      <alignment vertical="center"/>
      <protection locked="0"/>
    </xf>
    <xf numFmtId="1" fontId="8" fillId="6" borderId="506" xfId="0" applyNumberFormat="1" applyFont="1" applyFill="1" applyBorder="1" applyAlignment="1" applyProtection="1">
      <alignment vertical="center"/>
      <protection locked="0"/>
    </xf>
    <xf numFmtId="1" fontId="8" fillId="6" borderId="496" xfId="0" applyNumberFormat="1" applyFont="1" applyFill="1" applyBorder="1" applyAlignment="1" applyProtection="1">
      <alignment vertical="center"/>
      <protection locked="0"/>
    </xf>
    <xf numFmtId="1" fontId="8" fillId="6" borderId="407" xfId="0" applyNumberFormat="1" applyFont="1" applyFill="1" applyBorder="1" applyAlignment="1" applyProtection="1">
      <alignment vertical="center"/>
      <protection locked="0"/>
    </xf>
    <xf numFmtId="1" fontId="8" fillId="6" borderId="486" xfId="0" applyNumberFormat="1" applyFont="1" applyFill="1" applyBorder="1" applyAlignment="1" applyProtection="1">
      <alignment vertical="center"/>
      <protection locked="0"/>
    </xf>
    <xf numFmtId="1" fontId="8" fillId="6" borderId="401" xfId="0" applyNumberFormat="1" applyFont="1" applyFill="1" applyBorder="1" applyAlignment="1" applyProtection="1">
      <alignment vertical="center"/>
      <protection locked="0"/>
    </xf>
    <xf numFmtId="0" fontId="8" fillId="0" borderId="521" xfId="0" applyFont="1" applyBorder="1" applyAlignment="1">
      <alignment horizontal="center" vertical="center" wrapText="1"/>
    </xf>
    <xf numFmtId="0" fontId="8" fillId="0" borderId="522" xfId="0" applyFont="1" applyBorder="1" applyAlignment="1">
      <alignment horizontal="center" vertical="center" wrapText="1"/>
    </xf>
    <xf numFmtId="0" fontId="8" fillId="0" borderId="515" xfId="0" applyFont="1" applyBorder="1" applyAlignment="1">
      <alignment horizontal="center" vertical="center" wrapText="1"/>
    </xf>
    <xf numFmtId="0" fontId="8" fillId="0" borderId="411" xfId="0" applyFont="1" applyBorder="1" applyAlignment="1">
      <alignment vertical="center"/>
    </xf>
    <xf numFmtId="0" fontId="8" fillId="6" borderId="411" xfId="0" applyFont="1" applyFill="1" applyBorder="1" applyAlignment="1" applyProtection="1">
      <alignment vertical="center"/>
      <protection locked="0"/>
    </xf>
    <xf numFmtId="0" fontId="8" fillId="0" borderId="513" xfId="0" applyFont="1" applyBorder="1" applyAlignment="1">
      <alignment horizontal="center" vertical="center"/>
    </xf>
    <xf numFmtId="0" fontId="8" fillId="0" borderId="344" xfId="0" applyFont="1" applyBorder="1" applyAlignment="1">
      <alignment horizontal="center" vertical="center"/>
    </xf>
    <xf numFmtId="0" fontId="8" fillId="0" borderId="487" xfId="0" applyFont="1" applyBorder="1"/>
    <xf numFmtId="0" fontId="8" fillId="0" borderId="513" xfId="0" applyFont="1" applyBorder="1" applyAlignment="1" applyProtection="1">
      <alignment vertical="center"/>
      <protection locked="0"/>
    </xf>
    <xf numFmtId="0" fontId="8" fillId="0" borderId="418" xfId="0" applyFont="1" applyBorder="1" applyAlignment="1">
      <alignment horizontal="center" vertical="center" wrapText="1"/>
    </xf>
    <xf numFmtId="0" fontId="8" fillId="0" borderId="513" xfId="0" applyFont="1" applyBorder="1" applyAlignment="1">
      <alignment wrapText="1"/>
    </xf>
    <xf numFmtId="0" fontId="8" fillId="0" borderId="513" xfId="0" applyFont="1" applyBorder="1"/>
    <xf numFmtId="0" fontId="8" fillId="0" borderId="514" xfId="0" applyFont="1" applyBorder="1" applyAlignment="1">
      <alignment wrapText="1"/>
    </xf>
    <xf numFmtId="0" fontId="8" fillId="0" borderId="519" xfId="0" applyFont="1" applyBorder="1" applyAlignment="1">
      <alignment horizontal="center" vertical="center" wrapText="1"/>
    </xf>
    <xf numFmtId="0" fontId="25" fillId="0" borderId="487" xfId="0" applyFont="1" applyBorder="1" applyAlignment="1">
      <alignment wrapText="1"/>
    </xf>
    <xf numFmtId="0" fontId="8" fillId="0" borderId="418" xfId="0" applyFont="1" applyBorder="1"/>
    <xf numFmtId="0" fontId="8" fillId="9" borderId="519" xfId="0" applyFont="1" applyFill="1" applyBorder="1"/>
    <xf numFmtId="1" fontId="8" fillId="9" borderId="525" xfId="0" applyNumberFormat="1" applyFont="1" applyFill="1" applyBorder="1" applyAlignment="1">
      <alignment horizontal="center" vertical="center" wrapText="1"/>
    </xf>
    <xf numFmtId="1" fontId="8" fillId="9" borderId="489" xfId="0" applyNumberFormat="1" applyFont="1" applyFill="1" applyBorder="1" applyAlignment="1">
      <alignment horizontal="center" vertical="center" wrapText="1"/>
    </xf>
    <xf numFmtId="1" fontId="8" fillId="9" borderId="497" xfId="0" applyNumberFormat="1" applyFont="1" applyFill="1" applyBorder="1" applyAlignment="1">
      <alignment horizontal="center" vertical="center" wrapText="1"/>
    </xf>
    <xf numFmtId="1" fontId="8" fillId="9" borderId="411" xfId="0" applyNumberFormat="1" applyFont="1" applyFill="1" applyBorder="1" applyAlignment="1">
      <alignment vertical="center" wrapText="1"/>
    </xf>
    <xf numFmtId="1" fontId="8" fillId="9" borderId="509" xfId="0" applyNumberFormat="1" applyFont="1" applyFill="1" applyBorder="1" applyProtection="1">
      <protection locked="0"/>
    </xf>
    <xf numFmtId="1" fontId="8" fillId="9" borderId="409" xfId="0" applyNumberFormat="1" applyFont="1" applyFill="1" applyBorder="1" applyProtection="1">
      <protection locked="0"/>
    </xf>
    <xf numFmtId="1" fontId="8" fillId="9" borderId="407" xfId="0" applyNumberFormat="1" applyFont="1" applyFill="1" applyBorder="1" applyProtection="1">
      <protection locked="0"/>
    </xf>
    <xf numFmtId="1" fontId="8" fillId="9" borderId="496" xfId="0" applyNumberFormat="1" applyFont="1" applyFill="1" applyBorder="1" applyProtection="1">
      <protection locked="0"/>
    </xf>
    <xf numFmtId="1" fontId="8" fillId="9" borderId="401" xfId="0" applyNumberFormat="1" applyFont="1" applyFill="1" applyBorder="1" applyProtection="1">
      <protection locked="0"/>
    </xf>
    <xf numFmtId="1" fontId="8" fillId="9" borderId="487" xfId="0" applyNumberFormat="1" applyFont="1" applyFill="1" applyBorder="1" applyAlignment="1">
      <alignment vertical="center" wrapText="1"/>
    </xf>
    <xf numFmtId="0" fontId="38" fillId="9" borderId="468" xfId="1" applyFont="1" applyFill="1" applyBorder="1"/>
    <xf numFmtId="1" fontId="8" fillId="9" borderId="502" xfId="0" applyNumberFormat="1" applyFont="1" applyFill="1" applyBorder="1" applyProtection="1">
      <protection locked="0"/>
    </xf>
    <xf numFmtId="1" fontId="8" fillId="9" borderId="501" xfId="0" applyNumberFormat="1" applyFont="1" applyFill="1" applyBorder="1" applyProtection="1">
      <protection locked="0"/>
    </xf>
    <xf numFmtId="1" fontId="8" fillId="9" borderId="504" xfId="0" applyNumberFormat="1" applyFont="1" applyFill="1" applyBorder="1" applyProtection="1">
      <protection locked="0"/>
    </xf>
    <xf numFmtId="1" fontId="8" fillId="9" borderId="444" xfId="0" applyNumberFormat="1" applyFont="1" applyFill="1" applyBorder="1" applyProtection="1">
      <protection locked="0"/>
    </xf>
    <xf numFmtId="1" fontId="8" fillId="9" borderId="503" xfId="0" applyNumberFormat="1" applyFont="1" applyFill="1" applyBorder="1" applyProtection="1">
      <protection locked="0"/>
    </xf>
    <xf numFmtId="1" fontId="8" fillId="5" borderId="513" xfId="0" applyNumberFormat="1" applyFont="1" applyFill="1" applyBorder="1" applyAlignment="1">
      <alignment horizontal="center" vertical="center" wrapText="1"/>
    </xf>
    <xf numFmtId="1" fontId="8" fillId="5" borderId="435" xfId="0" applyNumberFormat="1" applyFont="1" applyFill="1" applyBorder="1" applyAlignment="1">
      <alignment horizontal="center" vertical="center" wrapText="1"/>
    </xf>
    <xf numFmtId="1" fontId="8" fillId="5" borderId="497" xfId="0" applyNumberFormat="1" applyFont="1" applyFill="1" applyBorder="1" applyAlignment="1">
      <alignment horizontal="center" vertical="center" wrapText="1"/>
    </xf>
    <xf numFmtId="1" fontId="8" fillId="5" borderId="526" xfId="0" applyNumberFormat="1" applyFont="1" applyFill="1" applyBorder="1" applyAlignment="1">
      <alignment horizontal="center" vertical="center" wrapText="1"/>
    </xf>
    <xf numFmtId="1" fontId="8" fillId="5" borderId="516" xfId="0" applyNumberFormat="1" applyFont="1" applyFill="1" applyBorder="1" applyProtection="1">
      <protection locked="0"/>
    </xf>
    <xf numFmtId="1" fontId="8" fillId="5" borderId="518" xfId="0" applyNumberFormat="1" applyFont="1" applyFill="1" applyBorder="1" applyProtection="1">
      <protection locked="0"/>
    </xf>
    <xf numFmtId="1" fontId="8" fillId="5" borderId="439" xfId="0" applyNumberFormat="1" applyFont="1" applyFill="1" applyBorder="1" applyProtection="1">
      <protection locked="0"/>
    </xf>
    <xf numFmtId="1" fontId="8" fillId="5" borderId="486" xfId="0" applyNumberFormat="1" applyFont="1" applyFill="1" applyBorder="1" applyAlignment="1">
      <alignment vertical="center"/>
    </xf>
    <xf numFmtId="1" fontId="8" fillId="5" borderId="402" xfId="0" applyNumberFormat="1" applyFont="1" applyFill="1" applyBorder="1" applyProtection="1">
      <protection locked="0"/>
    </xf>
    <xf numFmtId="1" fontId="8" fillId="5" borderId="405" xfId="0" applyNumberFormat="1" applyFont="1" applyFill="1" applyBorder="1" applyProtection="1">
      <protection locked="0"/>
    </xf>
    <xf numFmtId="1" fontId="8" fillId="5" borderId="403" xfId="0" applyNumberFormat="1" applyFont="1" applyFill="1" applyBorder="1" applyProtection="1">
      <protection locked="0"/>
    </xf>
    <xf numFmtId="1" fontId="8" fillId="5" borderId="237" xfId="0" applyNumberFormat="1" applyFont="1" applyFill="1" applyBorder="1" applyProtection="1">
      <protection locked="0"/>
    </xf>
    <xf numFmtId="1" fontId="8" fillId="5" borderId="156" xfId="0" applyNumberFormat="1" applyFont="1" applyFill="1" applyBorder="1" applyProtection="1">
      <protection locked="0"/>
    </xf>
    <xf numFmtId="1" fontId="8" fillId="5" borderId="443" xfId="0" applyNumberFormat="1" applyFont="1" applyFill="1" applyBorder="1" applyAlignment="1">
      <alignment horizontal="left" vertical="center"/>
    </xf>
    <xf numFmtId="1" fontId="8" fillId="5" borderId="501" xfId="0" applyNumberFormat="1" applyFont="1" applyFill="1" applyBorder="1" applyProtection="1">
      <protection locked="0"/>
    </xf>
    <xf numFmtId="1" fontId="8" fillId="5" borderId="463" xfId="0" applyNumberFormat="1" applyFont="1" applyFill="1" applyBorder="1" applyProtection="1">
      <protection locked="0"/>
    </xf>
    <xf numFmtId="1" fontId="8" fillId="5" borderId="457" xfId="0" applyNumberFormat="1" applyFont="1" applyFill="1" applyBorder="1" applyProtection="1">
      <protection locked="0"/>
    </xf>
    <xf numFmtId="1" fontId="8" fillId="5" borderId="344" xfId="0" applyNumberFormat="1" applyFont="1" applyFill="1" applyBorder="1" applyAlignment="1">
      <alignment horizontal="left" vertical="center"/>
    </xf>
    <xf numFmtId="1" fontId="8" fillId="5" borderId="486" xfId="0" applyNumberFormat="1" applyFont="1" applyFill="1" applyBorder="1" applyAlignment="1">
      <alignment vertical="center" wrapText="1"/>
    </xf>
    <xf numFmtId="1" fontId="8" fillId="5" borderId="521" xfId="0" applyNumberFormat="1" applyFont="1" applyFill="1" applyBorder="1" applyProtection="1">
      <protection locked="0"/>
    </xf>
    <xf numFmtId="1" fontId="8" fillId="5" borderId="528" xfId="0" applyNumberFormat="1" applyFont="1" applyFill="1" applyBorder="1" applyProtection="1">
      <protection locked="0"/>
    </xf>
    <xf numFmtId="1" fontId="8" fillId="5" borderId="526" xfId="0" applyNumberFormat="1" applyFont="1" applyFill="1" applyBorder="1" applyProtection="1">
      <protection locked="0"/>
    </xf>
    <xf numFmtId="1" fontId="8" fillId="5" borderId="513" xfId="0" applyNumberFormat="1" applyFont="1" applyFill="1" applyBorder="1" applyAlignment="1">
      <alignment horizontal="left" vertical="center"/>
    </xf>
    <xf numFmtId="1" fontId="8" fillId="5" borderId="495" xfId="0" applyNumberFormat="1" applyFont="1" applyFill="1" applyBorder="1" applyAlignment="1">
      <alignment horizontal="left" wrapText="1"/>
    </xf>
    <xf numFmtId="1" fontId="8" fillId="5" borderId="495" xfId="0" applyNumberFormat="1" applyFont="1" applyFill="1" applyBorder="1" applyProtection="1">
      <protection locked="0"/>
    </xf>
    <xf numFmtId="1" fontId="8" fillId="5" borderId="418" xfId="0" applyNumberFormat="1" applyFont="1" applyFill="1" applyBorder="1" applyProtection="1">
      <protection locked="0"/>
    </xf>
    <xf numFmtId="1" fontId="8" fillId="5" borderId="513" xfId="0" applyNumberFormat="1" applyFont="1" applyFill="1" applyBorder="1"/>
    <xf numFmtId="1" fontId="8" fillId="5" borderId="521" xfId="0" applyNumberFormat="1" applyFont="1" applyFill="1" applyBorder="1"/>
    <xf numFmtId="1" fontId="8" fillId="5" borderId="522" xfId="0" applyNumberFormat="1" applyFont="1" applyFill="1" applyBorder="1"/>
    <xf numFmtId="1" fontId="8" fillId="5" borderId="523" xfId="0" applyNumberFormat="1" applyFont="1" applyFill="1" applyBorder="1"/>
    <xf numFmtId="1" fontId="8" fillId="5" borderId="526" xfId="0" applyNumberFormat="1" applyFont="1" applyFill="1" applyBorder="1"/>
    <xf numFmtId="1" fontId="40" fillId="9" borderId="515" xfId="0" applyNumberFormat="1" applyFont="1" applyFill="1" applyBorder="1"/>
    <xf numFmtId="1" fontId="40" fillId="9" borderId="529" xfId="0" applyNumberFormat="1" applyFont="1" applyFill="1" applyBorder="1"/>
    <xf numFmtId="1" fontId="18" fillId="9" borderId="530" xfId="0" applyNumberFormat="1" applyFont="1" applyFill="1" applyBorder="1" applyAlignment="1">
      <alignment horizontal="center" vertical="center"/>
    </xf>
    <xf numFmtId="1" fontId="18" fillId="9" borderId="522" xfId="0" applyNumberFormat="1" applyFont="1" applyFill="1" applyBorder="1" applyAlignment="1">
      <alignment horizontal="center" vertical="center" wrapText="1"/>
    </xf>
    <xf numFmtId="1" fontId="18" fillId="9" borderId="519" xfId="0" applyNumberFormat="1" applyFont="1" applyFill="1" applyBorder="1" applyAlignment="1">
      <alignment horizontal="center" vertical="center" wrapText="1"/>
    </xf>
    <xf numFmtId="1" fontId="18" fillId="9" borderId="532" xfId="0" applyNumberFormat="1" applyFont="1" applyFill="1" applyBorder="1" applyAlignment="1">
      <alignment horizontal="center" vertical="center" wrapText="1"/>
    </xf>
    <xf numFmtId="1" fontId="18" fillId="9" borderId="523" xfId="0" applyNumberFormat="1" applyFont="1" applyFill="1" applyBorder="1" applyAlignment="1">
      <alignment horizontal="center" vertical="center" wrapText="1"/>
    </xf>
    <xf numFmtId="1" fontId="18" fillId="9" borderId="411" xfId="0" applyNumberFormat="1" applyFont="1" applyFill="1" applyBorder="1" applyAlignment="1">
      <alignment horizontal="left"/>
    </xf>
    <xf numFmtId="1" fontId="18" fillId="9" borderId="534" xfId="6" applyNumberFormat="1" applyFont="1" applyFill="1" applyBorder="1" applyAlignment="1">
      <alignment horizontal="right"/>
    </xf>
    <xf numFmtId="1" fontId="18" fillId="9" borderId="157" xfId="6" applyNumberFormat="1" applyFont="1" applyFill="1" applyBorder="1" applyAlignment="1">
      <alignment horizontal="right"/>
    </xf>
    <xf numFmtId="1" fontId="18" fillId="9" borderId="148" xfId="0" applyNumberFormat="1" applyFont="1" applyFill="1" applyBorder="1" applyProtection="1">
      <protection locked="0"/>
    </xf>
    <xf numFmtId="1" fontId="18" fillId="9" borderId="153" xfId="0" applyNumberFormat="1" applyFont="1" applyFill="1" applyBorder="1" applyAlignment="1">
      <alignment horizontal="left"/>
    </xf>
    <xf numFmtId="1" fontId="18" fillId="9" borderId="535" xfId="6" applyNumberFormat="1" applyFont="1" applyFill="1" applyBorder="1" applyAlignment="1">
      <alignment horizontal="right"/>
    </xf>
    <xf numFmtId="1" fontId="18" fillId="9" borderId="153" xfId="6" applyNumberFormat="1" applyFont="1" applyFill="1" applyBorder="1" applyAlignment="1">
      <alignment horizontal="right"/>
    </xf>
    <xf numFmtId="1" fontId="18" fillId="9" borderId="156" xfId="0" applyNumberFormat="1" applyFont="1" applyFill="1" applyBorder="1" applyProtection="1">
      <protection locked="0"/>
    </xf>
    <xf numFmtId="1" fontId="18" fillId="9" borderId="536" xfId="0" applyNumberFormat="1" applyFont="1" applyFill="1" applyBorder="1" applyAlignment="1">
      <alignment horizontal="center" vertical="center" wrapText="1"/>
    </xf>
    <xf numFmtId="1" fontId="18" fillId="9" borderId="487" xfId="0" applyNumberFormat="1" applyFont="1" applyFill="1" applyBorder="1" applyAlignment="1">
      <alignment horizontal="left"/>
    </xf>
    <xf numFmtId="1" fontId="18" fillId="9" borderId="530" xfId="6" applyNumberFormat="1" applyFont="1" applyFill="1" applyBorder="1" applyAlignment="1">
      <alignment horizontal="right"/>
    </xf>
    <xf numFmtId="1" fontId="18" fillId="9" borderId="522" xfId="6" applyNumberFormat="1" applyFont="1" applyFill="1" applyBorder="1" applyAlignment="1">
      <alignment horizontal="right"/>
    </xf>
    <xf numFmtId="1" fontId="18" fillId="9" borderId="519" xfId="6" applyNumberFormat="1" applyFont="1" applyFill="1" applyBorder="1" applyAlignment="1">
      <alignment horizontal="right"/>
    </xf>
    <xf numFmtId="1" fontId="18" fillId="9" borderId="532" xfId="0" applyNumberFormat="1" applyFont="1" applyFill="1" applyBorder="1" applyProtection="1">
      <protection locked="0"/>
    </xf>
    <xf numFmtId="1" fontId="18" fillId="9" borderId="520" xfId="0" applyNumberFormat="1" applyFont="1" applyFill="1" applyBorder="1" applyProtection="1">
      <protection locked="0"/>
    </xf>
    <xf numFmtId="1" fontId="18" fillId="9" borderId="497" xfId="0" applyNumberFormat="1" applyFont="1" applyFill="1" applyBorder="1" applyProtection="1">
      <protection locked="0"/>
    </xf>
    <xf numFmtId="1" fontId="18" fillId="9" borderId="519" xfId="0" applyNumberFormat="1" applyFont="1" applyFill="1" applyBorder="1" applyProtection="1">
      <protection locked="0"/>
    </xf>
    <xf numFmtId="1" fontId="8" fillId="0" borderId="515" xfId="0" applyNumberFormat="1" applyFont="1" applyBorder="1" applyAlignment="1">
      <alignment vertical="center" wrapText="1"/>
    </xf>
    <xf numFmtId="1" fontId="8" fillId="0" borderId="519" xfId="0" applyNumberFormat="1" applyFont="1" applyBorder="1" applyAlignment="1">
      <alignment vertical="center" wrapText="1"/>
    </xf>
    <xf numFmtId="1" fontId="8" fillId="0" borderId="532" xfId="0" applyNumberFormat="1" applyFont="1" applyBorder="1" applyAlignment="1">
      <alignment horizontal="center" vertical="center" wrapText="1"/>
    </xf>
    <xf numFmtId="1" fontId="8" fillId="0" borderId="519" xfId="0" applyNumberFormat="1" applyFont="1" applyBorder="1" applyAlignment="1">
      <alignment horizontal="center" vertical="center" wrapText="1"/>
    </xf>
    <xf numFmtId="1" fontId="8" fillId="9" borderId="532" xfId="0" applyNumberFormat="1" applyFont="1" applyFill="1" applyBorder="1" applyAlignment="1">
      <alignment horizontal="center" vertical="center" wrapText="1"/>
    </xf>
    <xf numFmtId="1" fontId="8" fillId="9" borderId="519" xfId="0" applyNumberFormat="1" applyFont="1" applyFill="1" applyBorder="1" applyAlignment="1">
      <alignment horizontal="center" vertical="center" wrapText="1"/>
    </xf>
    <xf numFmtId="1" fontId="8" fillId="9" borderId="523" xfId="0" applyNumberFormat="1" applyFont="1" applyFill="1" applyBorder="1" applyAlignment="1">
      <alignment horizontal="center" vertical="center" wrapText="1"/>
    </xf>
    <xf numFmtId="1" fontId="14" fillId="9" borderId="530" xfId="0" applyNumberFormat="1" applyFont="1" applyFill="1" applyBorder="1" applyAlignment="1">
      <alignment wrapText="1"/>
    </xf>
    <xf numFmtId="1" fontId="8" fillId="0" borderId="532" xfId="0" applyNumberFormat="1" applyFont="1" applyBorder="1" applyAlignment="1">
      <alignment wrapText="1"/>
    </xf>
    <xf numFmtId="1" fontId="8" fillId="0" borderId="519" xfId="0" applyNumberFormat="1" applyFont="1" applyBorder="1" applyAlignment="1">
      <alignment wrapText="1"/>
    </xf>
    <xf numFmtId="1" fontId="8" fillId="6" borderId="532" xfId="0" applyNumberFormat="1" applyFont="1" applyFill="1" applyBorder="1" applyAlignment="1" applyProtection="1">
      <alignment wrapText="1"/>
      <protection locked="0"/>
    </xf>
    <xf numFmtId="1" fontId="8" fillId="6" borderId="520" xfId="0" applyNumberFormat="1" applyFont="1" applyFill="1" applyBorder="1" applyAlignment="1" applyProtection="1">
      <alignment wrapText="1"/>
      <protection locked="0"/>
    </xf>
    <xf numFmtId="1" fontId="8" fillId="6" borderId="531" xfId="0" applyNumberFormat="1" applyFont="1" applyFill="1" applyBorder="1" applyAlignment="1" applyProtection="1">
      <alignment wrapText="1"/>
      <protection locked="0"/>
    </xf>
    <xf numFmtId="1" fontId="8" fillId="6" borderId="497" xfId="0" applyNumberFormat="1" applyFont="1" applyFill="1" applyBorder="1" applyAlignment="1" applyProtection="1">
      <alignment wrapText="1"/>
      <protection locked="0"/>
    </xf>
    <xf numFmtId="1" fontId="8" fillId="6" borderId="520" xfId="0" applyNumberFormat="1" applyFont="1" applyFill="1" applyBorder="1" applyProtection="1">
      <protection locked="0"/>
    </xf>
    <xf numFmtId="1" fontId="8" fillId="6" borderId="522" xfId="0" applyNumberFormat="1" applyFont="1" applyFill="1" applyBorder="1" applyAlignment="1" applyProtection="1">
      <alignment wrapText="1"/>
      <protection locked="0"/>
    </xf>
    <xf numFmtId="1" fontId="8" fillId="6" borderId="489" xfId="0" applyNumberFormat="1" applyFont="1" applyFill="1" applyBorder="1" applyAlignment="1" applyProtection="1">
      <alignment wrapText="1"/>
      <protection locked="0"/>
    </xf>
    <xf numFmtId="1" fontId="8" fillId="6" borderId="519" xfId="0" applyNumberFormat="1" applyFont="1" applyFill="1" applyBorder="1" applyAlignment="1" applyProtection="1">
      <alignment wrapText="1"/>
      <protection locked="0"/>
    </xf>
    <xf numFmtId="1" fontId="8" fillId="0" borderId="147" xfId="0" applyNumberFormat="1" applyFont="1" applyBorder="1" applyAlignment="1">
      <alignment vertical="center" wrapText="1"/>
    </xf>
    <xf numFmtId="1" fontId="8" fillId="4" borderId="238" xfId="0" applyNumberFormat="1" applyFont="1" applyFill="1" applyBorder="1" applyAlignment="1">
      <alignment vertical="center" wrapText="1"/>
    </xf>
    <xf numFmtId="1" fontId="8" fillId="4" borderId="147" xfId="0" applyNumberFormat="1" applyFont="1" applyFill="1" applyBorder="1" applyAlignment="1">
      <alignment vertical="center" wrapText="1"/>
    </xf>
    <xf numFmtId="1" fontId="8" fillId="4" borderId="501" xfId="0" applyNumberFormat="1" applyFont="1" applyFill="1" applyBorder="1" applyAlignment="1">
      <alignment vertical="center" wrapText="1"/>
    </xf>
    <xf numFmtId="1" fontId="8" fillId="7" borderId="445" xfId="0" applyNumberFormat="1" applyFont="1" applyFill="1" applyBorder="1" applyAlignment="1">
      <alignment wrapText="1"/>
    </xf>
    <xf numFmtId="1" fontId="8" fillId="6" borderId="445" xfId="0" applyNumberFormat="1" applyFont="1" applyFill="1" applyBorder="1" applyAlignment="1" applyProtection="1">
      <alignment wrapText="1"/>
      <protection locked="0"/>
    </xf>
    <xf numFmtId="1" fontId="14" fillId="0" borderId="530" xfId="0" applyNumberFormat="1" applyFont="1" applyBorder="1" applyAlignment="1">
      <alignment wrapText="1"/>
    </xf>
    <xf numFmtId="1" fontId="8" fillId="0" borderId="520" xfId="0" applyNumberFormat="1" applyFont="1" applyBorder="1" applyAlignment="1">
      <alignment wrapText="1"/>
    </xf>
    <xf numFmtId="1" fontId="8" fillId="0" borderId="531" xfId="0" applyNumberFormat="1" applyFont="1" applyBorder="1" applyAlignment="1">
      <alignment wrapText="1"/>
    </xf>
    <xf numFmtId="1" fontId="8" fillId="0" borderId="497" xfId="0" applyNumberFormat="1" applyFont="1" applyBorder="1" applyAlignment="1">
      <alignment wrapText="1"/>
    </xf>
    <xf numFmtId="1" fontId="8" fillId="0" borderId="520" xfId="0" applyNumberFormat="1" applyFont="1" applyBorder="1"/>
    <xf numFmtId="1" fontId="8" fillId="0" borderId="522" xfId="0" applyNumberFormat="1" applyFont="1" applyBorder="1" applyAlignment="1">
      <alignment wrapText="1"/>
    </xf>
    <xf numFmtId="1" fontId="8" fillId="0" borderId="344" xfId="0" applyNumberFormat="1" applyFont="1" applyBorder="1" applyAlignment="1">
      <alignment wrapText="1"/>
    </xf>
    <xf numFmtId="1" fontId="8" fillId="0" borderId="146" xfId="0" applyNumberFormat="1" applyFont="1" applyBorder="1" applyAlignment="1">
      <alignment vertical="center" wrapText="1"/>
    </xf>
    <xf numFmtId="1" fontId="8" fillId="0" borderId="443" xfId="0" applyNumberFormat="1" applyFont="1" applyBorder="1" applyAlignment="1">
      <alignment wrapText="1"/>
    </xf>
    <xf numFmtId="1" fontId="8" fillId="0" borderId="530" xfId="0" applyNumberFormat="1" applyFont="1" applyBorder="1" applyAlignment="1">
      <alignment vertical="center" wrapText="1"/>
    </xf>
    <xf numFmtId="1" fontId="8" fillId="0" borderId="530" xfId="0" applyNumberFormat="1" applyFont="1" applyBorder="1" applyAlignment="1">
      <alignment horizontal="center" vertical="center" wrapText="1"/>
    </xf>
    <xf numFmtId="1" fontId="8" fillId="0" borderId="522" xfId="0" applyNumberFormat="1" applyFont="1" applyBorder="1" applyAlignment="1">
      <alignment horizontal="center" vertical="center" wrapText="1"/>
    </xf>
    <xf numFmtId="1" fontId="8" fillId="0" borderId="523" xfId="0" applyNumberFormat="1" applyFont="1" applyBorder="1" applyAlignment="1">
      <alignment horizontal="center" vertical="center" wrapText="1"/>
    </xf>
    <xf numFmtId="1" fontId="8" fillId="6" borderId="532" xfId="0" applyNumberFormat="1" applyFont="1" applyFill="1" applyBorder="1" applyAlignment="1" applyProtection="1">
      <alignment horizontal="right" wrapText="1"/>
      <protection locked="0"/>
    </xf>
    <xf numFmtId="1" fontId="8" fillId="6" borderId="520" xfId="0" applyNumberFormat="1" applyFont="1" applyFill="1" applyBorder="1" applyAlignment="1" applyProtection="1">
      <alignment horizontal="right" wrapText="1"/>
      <protection locked="0"/>
    </xf>
    <xf numFmtId="1" fontId="8" fillId="6" borderId="522" xfId="0" applyNumberFormat="1" applyFont="1" applyFill="1" applyBorder="1" applyAlignment="1" applyProtection="1">
      <alignment horizontal="right" wrapText="1"/>
      <protection locked="0"/>
    </xf>
    <xf numFmtId="1" fontId="8" fillId="6" borderId="519" xfId="0" applyNumberFormat="1" applyFont="1" applyFill="1" applyBorder="1" applyAlignment="1" applyProtection="1">
      <alignment horizontal="right" wrapText="1"/>
      <protection locked="0"/>
    </xf>
    <xf numFmtId="1" fontId="8" fillId="6" borderId="147" xfId="0" applyNumberFormat="1" applyFont="1" applyFill="1" applyBorder="1" applyAlignment="1" applyProtection="1">
      <alignment horizontal="right" wrapText="1"/>
      <protection locked="0"/>
    </xf>
    <xf numFmtId="1" fontId="14" fillId="5" borderId="519" xfId="0" applyNumberFormat="1" applyFont="1" applyFill="1" applyBorder="1" applyAlignment="1">
      <alignment vertical="center"/>
    </xf>
    <xf numFmtId="1" fontId="49" fillId="0" borderId="527" xfId="0" applyNumberFormat="1" applyFont="1" applyBorder="1" applyAlignment="1">
      <alignment horizontal="center" vertical="center" wrapText="1"/>
    </xf>
    <xf numFmtId="1" fontId="49" fillId="0" borderId="503" xfId="0" applyNumberFormat="1" applyFont="1" applyBorder="1" applyAlignment="1">
      <alignment horizontal="center" vertical="center" wrapText="1"/>
    </xf>
    <xf numFmtId="1" fontId="8" fillId="4" borderId="531" xfId="0" applyNumberFormat="1" applyFont="1" applyFill="1" applyBorder="1" applyAlignment="1">
      <alignment wrapText="1"/>
    </xf>
    <xf numFmtId="1" fontId="8" fillId="4" borderId="532" xfId="0" applyNumberFormat="1" applyFont="1" applyFill="1" applyBorder="1" applyAlignment="1">
      <alignment horizontal="right" wrapText="1"/>
    </xf>
    <xf numFmtId="1" fontId="8" fillId="9" borderId="530" xfId="0" applyNumberFormat="1" applyFont="1" applyFill="1" applyBorder="1" applyAlignment="1">
      <alignment horizontal="center" vertical="center"/>
    </xf>
    <xf numFmtId="1" fontId="8" fillId="9" borderId="537" xfId="0" applyNumberFormat="1" applyFont="1" applyFill="1" applyBorder="1" applyAlignment="1">
      <alignment horizontal="center" vertical="center"/>
    </xf>
    <xf numFmtId="1" fontId="8" fillId="9" borderId="530" xfId="0" applyNumberFormat="1" applyFont="1" applyFill="1" applyBorder="1" applyAlignment="1">
      <alignment horizontal="center" vertical="center" wrapText="1"/>
    </xf>
    <xf numFmtId="1" fontId="8" fillId="4" borderId="530" xfId="0" applyNumberFormat="1" applyFont="1" applyFill="1" applyBorder="1"/>
    <xf numFmtId="1" fontId="8" fillId="5" borderId="530" xfId="0" applyNumberFormat="1" applyFont="1" applyFill="1" applyBorder="1"/>
    <xf numFmtId="1" fontId="8" fillId="5" borderId="537" xfId="0" applyNumberFormat="1" applyFont="1" applyFill="1" applyBorder="1"/>
    <xf numFmtId="1" fontId="8" fillId="4" borderId="519" xfId="0" applyNumberFormat="1" applyFont="1" applyFill="1" applyBorder="1"/>
    <xf numFmtId="1" fontId="8" fillId="4" borderId="522" xfId="0" applyNumberFormat="1" applyFont="1" applyFill="1" applyBorder="1"/>
    <xf numFmtId="1" fontId="8" fillId="4" borderId="489" xfId="0" applyNumberFormat="1" applyFont="1" applyFill="1" applyBorder="1"/>
    <xf numFmtId="1" fontId="8" fillId="4" borderId="532" xfId="0" applyNumberFormat="1" applyFont="1" applyFill="1" applyBorder="1"/>
    <xf numFmtId="1" fontId="8" fillId="0" borderId="531" xfId="0" applyNumberFormat="1" applyFont="1" applyBorder="1" applyAlignment="1">
      <alignment horizontal="center" vertical="center"/>
    </xf>
    <xf numFmtId="1" fontId="8" fillId="4" borderId="522" xfId="0" applyNumberFormat="1" applyFont="1" applyFill="1" applyBorder="1" applyAlignment="1">
      <alignment horizontal="center" vertical="center" wrapText="1"/>
    </xf>
    <xf numFmtId="1" fontId="8" fillId="4" borderId="489" xfId="0" applyNumberFormat="1" applyFont="1" applyFill="1" applyBorder="1" applyAlignment="1">
      <alignment horizontal="center" vertical="center" wrapText="1"/>
    </xf>
    <xf numFmtId="1" fontId="8" fillId="4" borderId="520" xfId="0" applyNumberFormat="1" applyFont="1" applyFill="1" applyBorder="1" applyAlignment="1">
      <alignment horizontal="center" vertical="center" wrapText="1"/>
    </xf>
    <xf numFmtId="1" fontId="8" fillId="9" borderId="233" xfId="0" applyNumberFormat="1" applyFont="1" applyFill="1" applyBorder="1" applyAlignment="1">
      <alignment horizontal="left" wrapText="1"/>
    </xf>
    <xf numFmtId="1" fontId="14" fillId="0" borderId="530" xfId="0" applyNumberFormat="1" applyFont="1" applyBorder="1" applyAlignment="1">
      <alignment horizontal="left" vertical="center"/>
    </xf>
    <xf numFmtId="1" fontId="8" fillId="4" borderId="520" xfId="0" applyNumberFormat="1" applyFont="1" applyFill="1" applyBorder="1"/>
    <xf numFmtId="1" fontId="8" fillId="4" borderId="530" xfId="0" applyNumberFormat="1" applyFont="1" applyFill="1" applyBorder="1" applyAlignment="1">
      <alignment horizontal="center" vertical="center"/>
    </xf>
    <xf numFmtId="1" fontId="8" fillId="4" borderId="411" xfId="0" applyNumberFormat="1" applyFont="1" applyFill="1" applyBorder="1" applyAlignment="1">
      <alignment horizontal="left"/>
    </xf>
    <xf numFmtId="1" fontId="8" fillId="0" borderId="516" xfId="0" applyNumberFormat="1" applyFont="1" applyBorder="1" applyAlignment="1">
      <alignment horizontal="center" vertical="center" wrapText="1"/>
    </xf>
    <xf numFmtId="1" fontId="8" fillId="9" borderId="416" xfId="0" applyNumberFormat="1" applyFont="1" applyFill="1" applyBorder="1" applyAlignment="1">
      <alignment vertical="center"/>
    </xf>
    <xf numFmtId="1" fontId="8" fillId="4" borderId="411" xfId="0" applyNumberFormat="1" applyFont="1" applyFill="1" applyBorder="1"/>
    <xf numFmtId="1" fontId="8" fillId="9" borderId="402" xfId="0" applyNumberFormat="1" applyFont="1" applyFill="1" applyBorder="1" applyProtection="1">
      <protection locked="0"/>
    </xf>
    <xf numFmtId="1" fontId="17" fillId="5" borderId="538" xfId="0" applyNumberFormat="1" applyFont="1" applyFill="1" applyBorder="1"/>
    <xf numFmtId="1" fontId="8" fillId="9" borderId="494" xfId="0" applyNumberFormat="1" applyFont="1" applyFill="1" applyBorder="1" applyAlignment="1">
      <alignment vertical="center"/>
    </xf>
    <xf numFmtId="1" fontId="8" fillId="4" borderId="487" xfId="0" applyNumberFormat="1" applyFont="1" applyFill="1" applyBorder="1"/>
    <xf numFmtId="1" fontId="8" fillId="9" borderId="445" xfId="0" applyNumberFormat="1" applyFont="1" applyFill="1" applyBorder="1" applyProtection="1">
      <protection locked="0"/>
    </xf>
    <xf numFmtId="1" fontId="24" fillId="0" borderId="539" xfId="0" applyNumberFormat="1" applyFont="1" applyBorder="1" applyProtection="1">
      <protection locked="0"/>
    </xf>
    <xf numFmtId="1" fontId="24" fillId="0" borderId="540" xfId="0" applyNumberFormat="1" applyFont="1" applyBorder="1" applyAlignment="1">
      <alignment vertical="center"/>
    </xf>
    <xf numFmtId="1" fontId="17" fillId="0" borderId="539" xfId="0" applyNumberFormat="1" applyFont="1" applyBorder="1"/>
    <xf numFmtId="1" fontId="8" fillId="4" borderId="532" xfId="0" applyNumberFormat="1" applyFont="1" applyFill="1" applyBorder="1" applyAlignment="1">
      <alignment horizontal="center" vertical="center" wrapText="1"/>
    </xf>
    <xf numFmtId="1" fontId="8" fillId="4" borderId="530" xfId="0" applyNumberFormat="1" applyFont="1" applyFill="1" applyBorder="1" applyAlignment="1">
      <alignment horizontal="center" vertical="center" wrapText="1"/>
    </xf>
    <xf numFmtId="1" fontId="8" fillId="9" borderId="411" xfId="0" applyNumberFormat="1" applyFont="1" applyFill="1" applyBorder="1" applyProtection="1">
      <protection locked="0"/>
    </xf>
    <xf numFmtId="1" fontId="8" fillId="9" borderId="486" xfId="0" applyNumberFormat="1" applyFont="1" applyFill="1" applyBorder="1" applyProtection="1">
      <protection locked="0"/>
    </xf>
    <xf numFmtId="1" fontId="8" fillId="0" borderId="542" xfId="0" applyNumberFormat="1" applyFont="1" applyBorder="1" applyAlignment="1">
      <alignment vertical="center"/>
    </xf>
    <xf numFmtId="1" fontId="8" fillId="0" borderId="543" xfId="0" applyNumberFormat="1" applyFont="1" applyBorder="1" applyAlignment="1">
      <alignment horizontal="center" vertical="center" wrapText="1"/>
    </xf>
    <xf numFmtId="1" fontId="8" fillId="9" borderId="238" xfId="0" applyNumberFormat="1" applyFont="1" applyFill="1" applyBorder="1" applyProtection="1">
      <protection locked="0"/>
    </xf>
    <xf numFmtId="1" fontId="8" fillId="9" borderId="530" xfId="0" applyNumberFormat="1" applyFont="1" applyFill="1" applyBorder="1" applyAlignment="1">
      <alignment vertical="center" wrapText="1"/>
    </xf>
    <xf numFmtId="1" fontId="8" fillId="0" borderId="530" xfId="0" applyNumberFormat="1" applyFont="1" applyBorder="1" applyAlignment="1">
      <alignment horizontal="left" vertical="center" wrapText="1"/>
    </xf>
    <xf numFmtId="1" fontId="8" fillId="9" borderId="532" xfId="0" applyNumberFormat="1" applyFont="1" applyFill="1" applyBorder="1" applyProtection="1">
      <protection locked="0"/>
    </xf>
    <xf numFmtId="1" fontId="8" fillId="9" borderId="542" xfId="0" applyNumberFormat="1" applyFont="1" applyFill="1" applyBorder="1" applyProtection="1">
      <protection locked="0"/>
    </xf>
    <xf numFmtId="1" fontId="8" fillId="6" borderId="532" xfId="0" applyNumberFormat="1" applyFont="1" applyFill="1" applyBorder="1" applyProtection="1">
      <protection locked="0"/>
    </xf>
    <xf numFmtId="1" fontId="8" fillId="6" borderId="542" xfId="0" applyNumberFormat="1" applyFont="1" applyFill="1" applyBorder="1" applyProtection="1">
      <protection locked="0"/>
    </xf>
    <xf numFmtId="1" fontId="27" fillId="0" borderId="544" xfId="0" applyNumberFormat="1" applyFont="1" applyBorder="1"/>
    <xf numFmtId="1" fontId="27" fillId="0" borderId="545" xfId="0" applyNumberFormat="1" applyFont="1" applyBorder="1"/>
    <xf numFmtId="1" fontId="8" fillId="0" borderId="545" xfId="0" applyNumberFormat="1" applyFont="1" applyBorder="1"/>
    <xf numFmtId="1" fontId="8" fillId="0" borderId="544" xfId="0" applyNumberFormat="1" applyFont="1" applyBorder="1"/>
    <xf numFmtId="1" fontId="17" fillId="0" borderId="550" xfId="0" applyNumberFormat="1" applyFont="1" applyBorder="1"/>
    <xf numFmtId="1" fontId="8" fillId="9" borderId="551" xfId="0" applyNumberFormat="1" applyFont="1" applyFill="1" applyBorder="1" applyAlignment="1">
      <alignment horizontal="center" vertical="center" wrapText="1"/>
    </xf>
    <xf numFmtId="1" fontId="8" fillId="9" borderId="411" xfId="0" applyNumberFormat="1" applyFont="1" applyFill="1" applyBorder="1" applyAlignment="1">
      <alignment horizontal="left" wrapText="1"/>
    </xf>
    <xf numFmtId="1" fontId="8" fillId="4" borderId="411" xfId="0" applyNumberFormat="1" applyFont="1" applyFill="1" applyBorder="1" applyAlignment="1">
      <alignment horizontal="right" wrapText="1"/>
    </xf>
    <xf numFmtId="1" fontId="8" fillId="0" borderId="530" xfId="0" applyNumberFormat="1" applyFont="1" applyBorder="1" applyAlignment="1">
      <alignment horizontal="center"/>
    </xf>
    <xf numFmtId="1" fontId="8" fillId="0" borderId="532" xfId="0" applyNumberFormat="1" applyFont="1" applyBorder="1"/>
    <xf numFmtId="1" fontId="8" fillId="0" borderId="497" xfId="0" applyNumberFormat="1" applyFont="1" applyBorder="1"/>
    <xf numFmtId="1" fontId="8" fillId="0" borderId="552" xfId="0" applyNumberFormat="1" applyFont="1" applyBorder="1"/>
    <xf numFmtId="1" fontId="8" fillId="0" borderId="530" xfId="0" applyNumberFormat="1" applyFont="1" applyBorder="1"/>
    <xf numFmtId="1" fontId="8" fillId="0" borderId="551" xfId="0" applyNumberFormat="1" applyFont="1" applyBorder="1"/>
    <xf numFmtId="1" fontId="8" fillId="0" borderId="554" xfId="0" applyNumberFormat="1" applyFont="1" applyBorder="1"/>
    <xf numFmtId="1" fontId="8" fillId="4" borderId="554" xfId="0" applyNumberFormat="1" applyFont="1" applyFill="1" applyBorder="1" applyAlignment="1">
      <alignment horizontal="left" wrapText="1"/>
    </xf>
    <xf numFmtId="1" fontId="8" fillId="0" borderId="503" xfId="0" applyNumberFormat="1" applyFont="1" applyBorder="1"/>
    <xf numFmtId="1" fontId="8" fillId="6" borderId="554" xfId="0" applyNumberFormat="1" applyFont="1" applyFill="1" applyBorder="1" applyProtection="1">
      <protection locked="0"/>
    </xf>
    <xf numFmtId="1" fontId="8" fillId="4" borderId="541" xfId="0" applyNumberFormat="1" applyFont="1" applyFill="1" applyBorder="1" applyAlignment="1">
      <alignment horizontal="left" wrapText="1"/>
    </xf>
    <xf numFmtId="1" fontId="8" fillId="5" borderId="554" xfId="0" applyNumberFormat="1" applyFont="1" applyFill="1" applyBorder="1"/>
    <xf numFmtId="1" fontId="8" fillId="5" borderId="468" xfId="0" applyNumberFormat="1" applyFont="1" applyFill="1" applyBorder="1"/>
    <xf numFmtId="1" fontId="8" fillId="0" borderId="530" xfId="0" applyNumberFormat="1" applyFont="1" applyBorder="1" applyAlignment="1">
      <alignment horizontal="center" vertical="center"/>
    </xf>
    <xf numFmtId="1" fontId="8" fillId="0" borderId="541" xfId="0" applyNumberFormat="1" applyFont="1" applyBorder="1" applyAlignment="1">
      <alignment horizontal="center" vertical="center" wrapText="1"/>
    </xf>
    <xf numFmtId="1" fontId="8" fillId="4" borderId="553" xfId="0" applyNumberFormat="1" applyFont="1" applyFill="1" applyBorder="1" applyAlignment="1">
      <alignment horizontal="left" wrapText="1"/>
    </xf>
    <xf numFmtId="49" fontId="8" fillId="9" borderId="489" xfId="0" applyNumberFormat="1" applyFont="1" applyFill="1" applyBorder="1" applyAlignment="1">
      <alignment horizontal="center" vertical="center" wrapText="1"/>
    </xf>
    <xf numFmtId="0" fontId="8" fillId="9" borderId="489" xfId="0" applyFont="1" applyFill="1" applyBorder="1" applyAlignment="1">
      <alignment horizontal="center" vertical="center" wrapText="1"/>
    </xf>
    <xf numFmtId="0" fontId="8" fillId="9" borderId="551" xfId="0" applyFont="1" applyFill="1" applyBorder="1" applyAlignment="1">
      <alignment horizontal="center" vertical="center"/>
    </xf>
    <xf numFmtId="0" fontId="8" fillId="9" borderId="411" xfId="0" applyFont="1" applyFill="1" applyBorder="1" applyAlignment="1">
      <alignment vertical="center" wrapText="1"/>
    </xf>
    <xf numFmtId="0" fontId="8" fillId="0" borderId="530" xfId="0" applyFont="1" applyBorder="1" applyAlignment="1">
      <alignment horizontal="center" vertical="center" wrapText="1"/>
    </xf>
    <xf numFmtId="1" fontId="8" fillId="0" borderId="530" xfId="0" applyNumberFormat="1" applyFont="1" applyBorder="1" applyAlignment="1">
      <alignment horizontal="right" vertical="center" wrapText="1"/>
    </xf>
    <xf numFmtId="0" fontId="8" fillId="9" borderId="443" xfId="0" applyFont="1" applyFill="1" applyBorder="1" applyAlignment="1">
      <alignment vertical="center" wrapText="1"/>
    </xf>
    <xf numFmtId="1" fontId="8" fillId="9" borderId="411" xfId="0" applyNumberFormat="1" applyFont="1" applyFill="1" applyBorder="1" applyAlignment="1">
      <alignment horizontal="left" vertical="center"/>
    </xf>
    <xf numFmtId="1" fontId="8" fillId="0" borderId="513" xfId="0" applyNumberFormat="1" applyFont="1" applyBorder="1" applyAlignment="1">
      <alignment horizontal="center" vertical="center"/>
    </xf>
    <xf numFmtId="1" fontId="16" fillId="9" borderId="418" xfId="0" applyNumberFormat="1" applyFont="1" applyFill="1" applyBorder="1" applyAlignment="1">
      <alignment horizontal="left"/>
    </xf>
    <xf numFmtId="1" fontId="17" fillId="4" borderId="562" xfId="0" applyNumberFormat="1" applyFont="1" applyFill="1" applyBorder="1"/>
    <xf numFmtId="1" fontId="17" fillId="4" borderId="563" xfId="0" applyNumberFormat="1" applyFont="1" applyFill="1" applyBorder="1"/>
    <xf numFmtId="1" fontId="17" fillId="4" borderId="564" xfId="0" applyNumberFormat="1" applyFont="1" applyFill="1" applyBorder="1"/>
    <xf numFmtId="1" fontId="8" fillId="0" borderId="555" xfId="0" applyNumberFormat="1" applyFont="1" applyBorder="1" applyAlignment="1">
      <alignment horizontal="center" vertical="center"/>
    </xf>
    <xf numFmtId="1" fontId="8" fillId="0" borderId="520" xfId="0" applyNumberFormat="1" applyFont="1" applyBorder="1" applyAlignment="1">
      <alignment horizontal="center" vertical="center"/>
    </xf>
    <xf numFmtId="1" fontId="8" fillId="0" borderId="521" xfId="0" applyNumberFormat="1" applyFont="1" applyBorder="1" applyAlignment="1">
      <alignment horizontal="center" vertical="center"/>
    </xf>
    <xf numFmtId="1" fontId="8" fillId="0" borderId="497" xfId="0" applyNumberFormat="1" applyFont="1" applyBorder="1" applyAlignment="1">
      <alignment horizontal="center" vertical="center"/>
    </xf>
    <xf numFmtId="1" fontId="8" fillId="0" borderId="497" xfId="0" applyNumberFormat="1" applyFont="1" applyBorder="1" applyAlignment="1">
      <alignment vertical="center" wrapText="1"/>
    </xf>
    <xf numFmtId="1" fontId="8" fillId="0" borderId="525" xfId="0" applyNumberFormat="1" applyFont="1" applyBorder="1" applyAlignment="1">
      <alignment horizontal="center" vertical="center"/>
    </xf>
    <xf numFmtId="1" fontId="8" fillId="0" borderId="555" xfId="0" applyNumberFormat="1" applyFont="1" applyBorder="1"/>
    <xf numFmtId="1" fontId="8" fillId="0" borderId="570" xfId="0" applyNumberFormat="1" applyFont="1" applyBorder="1"/>
    <xf numFmtId="1" fontId="8" fillId="0" borderId="405" xfId="0" applyNumberFormat="1" applyFont="1" applyBorder="1"/>
    <xf numFmtId="1" fontId="8" fillId="29" borderId="409" xfId="0" applyNumberFormat="1" applyFont="1" applyFill="1" applyBorder="1" applyProtection="1">
      <protection locked="0"/>
    </xf>
    <xf numFmtId="1" fontId="8" fillId="29" borderId="401" xfId="0" applyNumberFormat="1" applyFont="1" applyFill="1" applyBorder="1" applyProtection="1">
      <protection locked="0"/>
    </xf>
    <xf numFmtId="1" fontId="8" fillId="29" borderId="496" xfId="0" applyNumberFormat="1" applyFont="1" applyFill="1" applyBorder="1" applyProtection="1">
      <protection locked="0"/>
    </xf>
    <xf numFmtId="1" fontId="8" fillId="29" borderId="402" xfId="0" applyNumberFormat="1" applyFont="1" applyFill="1" applyBorder="1" applyProtection="1">
      <protection locked="0"/>
    </xf>
    <xf numFmtId="1" fontId="8" fillId="0" borderId="238" xfId="0" applyNumberFormat="1" applyFont="1" applyBorder="1"/>
    <xf numFmtId="1" fontId="8" fillId="29" borderId="238" xfId="0" applyNumberFormat="1" applyFont="1" applyFill="1" applyBorder="1" applyProtection="1">
      <protection locked="0"/>
    </xf>
    <xf numFmtId="1" fontId="8" fillId="0" borderId="237" xfId="0" applyNumberFormat="1" applyFont="1" applyBorder="1"/>
    <xf numFmtId="1" fontId="8" fillId="29" borderId="236" xfId="0" applyNumberFormat="1" applyFont="1" applyFill="1" applyBorder="1" applyProtection="1">
      <protection locked="0"/>
    </xf>
    <xf numFmtId="1" fontId="8" fillId="29" borderId="146" xfId="0" applyNumberFormat="1" applyFont="1" applyFill="1" applyBorder="1" applyProtection="1">
      <protection locked="0"/>
    </xf>
    <xf numFmtId="1" fontId="8" fillId="0" borderId="551" xfId="0" applyNumberFormat="1" applyFont="1" applyBorder="1" applyAlignment="1">
      <alignment horizontal="center" vertical="center" wrapText="1"/>
    </xf>
    <xf numFmtId="1" fontId="8" fillId="0" borderId="521" xfId="0" applyNumberFormat="1" applyFont="1" applyBorder="1" applyAlignment="1">
      <alignment horizontal="center" vertical="center" wrapText="1"/>
    </xf>
    <xf numFmtId="1" fontId="8" fillId="9" borderId="567" xfId="0" applyNumberFormat="1" applyFont="1" applyFill="1" applyBorder="1" applyAlignment="1">
      <alignment horizontal="left" vertical="center" wrapText="1"/>
    </xf>
    <xf numFmtId="1" fontId="8" fillId="6" borderId="568" xfId="0" applyNumberFormat="1" applyFont="1" applyFill="1" applyBorder="1" applyProtection="1">
      <protection locked="0"/>
    </xf>
    <xf numFmtId="1" fontId="8" fillId="6" borderId="570" xfId="0" applyNumberFormat="1" applyFont="1" applyFill="1" applyBorder="1" applyProtection="1">
      <protection locked="0"/>
    </xf>
    <xf numFmtId="1" fontId="8" fillId="6" borderId="572" xfId="0" applyNumberFormat="1" applyFont="1" applyFill="1" applyBorder="1" applyProtection="1">
      <protection locked="0"/>
    </xf>
    <xf numFmtId="1" fontId="8" fillId="6" borderId="569" xfId="0" applyNumberFormat="1" applyFont="1" applyFill="1" applyBorder="1" applyProtection="1">
      <protection locked="0"/>
    </xf>
    <xf numFmtId="1" fontId="8" fillId="0" borderId="577" xfId="0" applyNumberFormat="1" applyFont="1" applyBorder="1" applyAlignment="1">
      <alignment horizontal="center" vertical="center" wrapText="1"/>
    </xf>
    <xf numFmtId="1" fontId="8" fillId="0" borderId="578" xfId="0" applyNumberFormat="1" applyFont="1" applyBorder="1" applyAlignment="1">
      <alignment horizontal="center" vertical="center" wrapText="1"/>
    </xf>
    <xf numFmtId="1" fontId="14" fillId="0" borderId="513" xfId="22" applyNumberFormat="1" applyFont="1" applyBorder="1" applyAlignment="1">
      <alignment vertical="center"/>
    </xf>
    <xf numFmtId="1" fontId="8" fillId="0" borderId="521" xfId="0" applyNumberFormat="1" applyFont="1" applyBorder="1"/>
    <xf numFmtId="1" fontId="8" fillId="4" borderId="525" xfId="0" applyNumberFormat="1" applyFont="1" applyFill="1" applyBorder="1"/>
    <xf numFmtId="1" fontId="8" fillId="4" borderId="546" xfId="0" applyNumberFormat="1" applyFont="1" applyFill="1" applyBorder="1"/>
    <xf numFmtId="1" fontId="8" fillId="4" borderId="551" xfId="0" applyNumberFormat="1" applyFont="1" applyFill="1" applyBorder="1"/>
    <xf numFmtId="1" fontId="8" fillId="4" borderId="521" xfId="0" applyNumberFormat="1" applyFont="1" applyFill="1" applyBorder="1"/>
    <xf numFmtId="1" fontId="7" fillId="4" borderId="551" xfId="0" applyNumberFormat="1" applyFont="1" applyFill="1" applyBorder="1" applyProtection="1">
      <protection hidden="1"/>
    </xf>
    <xf numFmtId="1" fontId="7" fillId="4" borderId="513" xfId="0" applyNumberFormat="1" applyFont="1" applyFill="1" applyBorder="1" applyProtection="1">
      <protection hidden="1"/>
    </xf>
    <xf numFmtId="1" fontId="8" fillId="6" borderId="577" xfId="0" applyNumberFormat="1" applyFont="1" applyFill="1" applyBorder="1" applyProtection="1">
      <protection locked="0"/>
    </xf>
    <xf numFmtId="1" fontId="16" fillId="4" borderId="552" xfId="0" applyNumberFormat="1" applyFont="1" applyFill="1" applyBorder="1" applyAlignment="1">
      <alignment horizontal="left"/>
    </xf>
    <xf numFmtId="1" fontId="8" fillId="0" borderId="569" xfId="0" applyNumberFormat="1" applyFont="1" applyBorder="1" applyAlignment="1">
      <alignment horizontal="center" vertical="center" wrapText="1"/>
    </xf>
    <xf numFmtId="1" fontId="8" fillId="0" borderId="568" xfId="0" applyNumberFormat="1" applyFont="1" applyBorder="1"/>
    <xf numFmtId="1" fontId="8" fillId="29" borderId="566" xfId="0" applyNumberFormat="1" applyFont="1" applyFill="1" applyBorder="1" applyProtection="1">
      <protection locked="0"/>
    </xf>
    <xf numFmtId="1" fontId="8" fillId="29" borderId="580" xfId="0" applyNumberFormat="1" applyFont="1" applyFill="1" applyBorder="1" applyProtection="1">
      <protection locked="0"/>
    </xf>
    <xf numFmtId="1" fontId="8" fillId="29" borderId="389" xfId="0" applyNumberFormat="1" applyFont="1" applyFill="1" applyBorder="1" applyProtection="1">
      <protection locked="0"/>
    </xf>
    <xf numFmtId="1" fontId="8" fillId="29" borderId="581" xfId="0" applyNumberFormat="1" applyFont="1" applyFill="1" applyBorder="1" applyProtection="1">
      <protection locked="0"/>
    </xf>
    <xf numFmtId="1" fontId="8" fillId="0" borderId="580" xfId="0" applyNumberFormat="1" applyFont="1" applyBorder="1" applyAlignment="1">
      <alignment vertical="center" wrapText="1"/>
    </xf>
    <xf numFmtId="1" fontId="8" fillId="9" borderId="513" xfId="0" applyNumberFormat="1" applyFont="1" applyFill="1" applyBorder="1" applyAlignment="1">
      <alignment horizontal="center" vertical="center"/>
    </xf>
    <xf numFmtId="1" fontId="8" fillId="4" borderId="555" xfId="0" applyNumberFormat="1" applyFont="1" applyFill="1" applyBorder="1"/>
    <xf numFmtId="1" fontId="8" fillId="0" borderId="555" xfId="0" applyNumberFormat="1" applyFont="1" applyBorder="1" applyAlignment="1">
      <alignment horizontal="center" vertical="center" wrapText="1"/>
    </xf>
    <xf numFmtId="1" fontId="8" fillId="0" borderId="546" xfId="0" applyNumberFormat="1" applyFont="1" applyBorder="1" applyAlignment="1">
      <alignment horizontal="center" vertical="center"/>
    </xf>
    <xf numFmtId="1" fontId="8" fillId="0" borderId="551" xfId="0" applyNumberFormat="1" applyFont="1" applyBorder="1" applyAlignment="1">
      <alignment horizontal="center" vertical="center"/>
    </xf>
    <xf numFmtId="1" fontId="8" fillId="0" borderId="513" xfId="0" applyNumberFormat="1" applyFont="1" applyBorder="1"/>
    <xf numFmtId="1" fontId="8" fillId="0" borderId="546" xfId="0" applyNumberFormat="1" applyFont="1" applyBorder="1"/>
    <xf numFmtId="0" fontId="7" fillId="9" borderId="411" xfId="0" applyFont="1" applyFill="1" applyBorder="1" applyAlignment="1">
      <alignment vertical="center"/>
    </xf>
    <xf numFmtId="1" fontId="7" fillId="9" borderId="514" xfId="0" applyNumberFormat="1" applyFont="1" applyFill="1" applyBorder="1" applyAlignment="1">
      <alignment horizontal="center" vertical="center" wrapText="1"/>
    </xf>
    <xf numFmtId="1" fontId="7" fillId="9" borderId="513" xfId="0" applyNumberFormat="1" applyFont="1" applyFill="1" applyBorder="1" applyAlignment="1">
      <alignment horizontal="center" vertical="center" wrapText="1"/>
    </xf>
    <xf numFmtId="1" fontId="7" fillId="9" borderId="521" xfId="0" applyNumberFormat="1" applyFont="1" applyFill="1" applyBorder="1" applyAlignment="1">
      <alignment horizontal="center" vertical="center" wrapText="1"/>
    </xf>
    <xf numFmtId="1" fontId="7" fillId="9" borderId="551" xfId="0" applyNumberFormat="1" applyFont="1" applyFill="1" applyBorder="1" applyAlignment="1">
      <alignment vertical="center" wrapText="1"/>
    </xf>
    <xf numFmtId="1" fontId="7" fillId="9" borderId="513" xfId="0" applyNumberFormat="1" applyFont="1" applyFill="1" applyBorder="1" applyAlignment="1">
      <alignment vertical="center" wrapText="1"/>
    </xf>
    <xf numFmtId="1" fontId="7" fillId="9" borderId="513" xfId="0" applyNumberFormat="1" applyFont="1" applyFill="1" applyBorder="1" applyProtection="1">
      <protection locked="0"/>
    </xf>
    <xf numFmtId="1" fontId="7" fillId="9" borderId="555" xfId="0" applyNumberFormat="1" applyFont="1" applyFill="1" applyBorder="1" applyProtection="1">
      <protection locked="0"/>
    </xf>
    <xf numFmtId="1" fontId="7" fillId="9" borderId="520" xfId="0" applyNumberFormat="1" applyFont="1" applyFill="1" applyBorder="1" applyProtection="1">
      <protection locked="0"/>
    </xf>
    <xf numFmtId="0" fontId="7" fillId="0" borderId="344" xfId="0" applyFont="1" applyBorder="1" applyAlignment="1">
      <alignment horizontal="center" vertical="center"/>
    </xf>
    <xf numFmtId="0" fontId="7" fillId="0" borderId="571" xfId="0" applyFont="1" applyBorder="1" applyAlignment="1">
      <alignment horizontal="center" vertical="center" wrapText="1"/>
    </xf>
    <xf numFmtId="0" fontId="7" fillId="0" borderId="521" xfId="0" applyFont="1" applyBorder="1" applyAlignment="1">
      <alignment horizontal="center" vertical="center" wrapText="1"/>
    </xf>
    <xf numFmtId="0" fontId="7" fillId="0" borderId="551" xfId="0" applyFont="1" applyBorder="1" applyAlignment="1">
      <alignment horizontal="center" vertical="center" wrapText="1"/>
    </xf>
    <xf numFmtId="0" fontId="7" fillId="0" borderId="555" xfId="0" applyFont="1" applyBorder="1" applyAlignment="1">
      <alignment horizontal="center" vertical="center" wrapText="1"/>
    </xf>
    <xf numFmtId="0" fontId="7" fillId="0" borderId="546" xfId="0" applyFont="1" applyBorder="1" applyAlignment="1">
      <alignment horizontal="center" vertical="center" wrapText="1"/>
    </xf>
    <xf numFmtId="0" fontId="7" fillId="0" borderId="416" xfId="0" applyFont="1" applyBorder="1" applyAlignment="1">
      <alignment horizontal="left" vertical="center" wrapText="1"/>
    </xf>
    <xf numFmtId="1" fontId="7" fillId="6" borderId="141" xfId="0" applyNumberFormat="1" applyFont="1" applyFill="1" applyBorder="1" applyProtection="1">
      <protection locked="0"/>
    </xf>
    <xf numFmtId="1" fontId="7" fillId="6" borderId="571" xfId="0" applyNumberFormat="1" applyFont="1" applyFill="1" applyBorder="1" applyProtection="1">
      <protection locked="0"/>
    </xf>
    <xf numFmtId="1" fontId="7" fillId="6" borderId="582" xfId="0" applyNumberFormat="1" applyFont="1" applyFill="1" applyBorder="1" applyProtection="1">
      <protection locked="0"/>
    </xf>
    <xf numFmtId="0" fontId="7" fillId="0" borderId="152" xfId="0" applyFont="1" applyBorder="1" applyAlignment="1">
      <alignment horizontal="left" vertical="center" wrapText="1"/>
    </xf>
    <xf numFmtId="1" fontId="7" fillId="0" borderId="154" xfId="0" applyNumberFormat="1" applyFont="1" applyBorder="1"/>
    <xf numFmtId="1" fontId="7" fillId="10" borderId="178" xfId="0" applyNumberFormat="1" applyFont="1" applyFill="1" applyBorder="1" applyProtection="1">
      <protection locked="0"/>
    </xf>
    <xf numFmtId="0" fontId="7" fillId="0" borderId="165" xfId="0" applyFont="1" applyBorder="1" applyAlignment="1">
      <alignment horizontal="left" vertical="center" wrapText="1"/>
    </xf>
    <xf numFmtId="1" fontId="7" fillId="0" borderId="149" xfId="0" applyNumberFormat="1" applyFont="1" applyBorder="1"/>
    <xf numFmtId="1" fontId="7" fillId="6" borderId="197" xfId="0" applyNumberFormat="1" applyFont="1" applyFill="1" applyBorder="1" applyProtection="1">
      <protection locked="0"/>
    </xf>
    <xf numFmtId="0" fontId="7" fillId="0" borderId="411" xfId="0" applyFont="1" applyBorder="1" applyAlignment="1">
      <alignment horizontal="left" vertical="center" wrapText="1"/>
    </xf>
    <xf numFmtId="0" fontId="7" fillId="0" borderId="411" xfId="0" applyFont="1" applyBorder="1" applyAlignment="1">
      <alignment horizontal="right" vertical="center" wrapText="1"/>
    </xf>
    <xf numFmtId="0" fontId="7" fillId="0" borderId="486" xfId="0" applyFont="1" applyBorder="1"/>
    <xf numFmtId="0" fontId="7" fillId="0" borderId="153" xfId="0" applyFont="1" applyBorder="1" applyAlignment="1">
      <alignment horizontal="left" vertical="center" wrapText="1"/>
    </xf>
    <xf numFmtId="0" fontId="7" fillId="0" borderId="153" xfId="0" applyFont="1" applyBorder="1" applyAlignment="1">
      <alignment horizontal="left" vertical="center"/>
    </xf>
    <xf numFmtId="0" fontId="7" fillId="0" borderId="153" xfId="0" applyFont="1" applyBorder="1" applyAlignment="1">
      <alignment horizontal="right" vertical="center" wrapText="1"/>
    </xf>
    <xf numFmtId="0" fontId="7" fillId="0" borderId="154" xfId="0" applyFont="1" applyBorder="1"/>
    <xf numFmtId="1" fontId="7" fillId="6" borderId="159" xfId="0" applyNumberFormat="1" applyFont="1" applyFill="1" applyBorder="1" applyProtection="1">
      <protection locked="0"/>
    </xf>
    <xf numFmtId="1" fontId="7" fillId="6" borderId="200" xfId="0" applyNumberFormat="1" applyFont="1" applyFill="1" applyBorder="1" applyProtection="1">
      <protection locked="0"/>
    </xf>
    <xf numFmtId="0" fontId="7" fillId="0" borderId="149" xfId="0" applyFont="1" applyBorder="1"/>
    <xf numFmtId="1" fontId="7" fillId="6" borderId="150" xfId="0" applyNumberFormat="1" applyFont="1" applyFill="1" applyBorder="1" applyProtection="1">
      <protection locked="0"/>
    </xf>
    <xf numFmtId="1" fontId="7" fillId="0" borderId="551" xfId="0" applyNumberFormat="1" applyFont="1" applyBorder="1"/>
    <xf numFmtId="1" fontId="7" fillId="0" borderId="513" xfId="0" applyNumberFormat="1" applyFont="1" applyBorder="1"/>
    <xf numFmtId="1" fontId="7" fillId="0" borderId="521" xfId="0" applyNumberFormat="1" applyFont="1" applyBorder="1"/>
    <xf numFmtId="1" fontId="7" fillId="0" borderId="555" xfId="0" applyNumberFormat="1" applyFont="1" applyBorder="1"/>
    <xf numFmtId="1" fontId="7" fillId="5" borderId="551" xfId="0" applyNumberFormat="1" applyFont="1" applyFill="1" applyBorder="1"/>
    <xf numFmtId="1" fontId="7" fillId="0" borderId="560" xfId="0" applyNumberFormat="1" applyFont="1" applyBorder="1"/>
    <xf numFmtId="0" fontId="8" fillId="0" borderId="572" xfId="0" applyFont="1" applyBorder="1" applyAlignment="1">
      <alignment horizontal="center" vertical="center" wrapText="1"/>
    </xf>
    <xf numFmtId="0" fontId="8" fillId="0" borderId="287" xfId="0" applyFont="1" applyBorder="1" applyAlignment="1">
      <alignment horizontal="center" vertical="center" wrapText="1"/>
    </xf>
    <xf numFmtId="0" fontId="8" fillId="0" borderId="584" xfId="0" applyFont="1" applyBorder="1" applyAlignment="1">
      <alignment horizontal="center" vertical="center" wrapText="1"/>
    </xf>
    <xf numFmtId="0" fontId="8" fillId="0" borderId="555" xfId="0" applyFont="1" applyBorder="1" applyAlignment="1">
      <alignment horizontal="center" vertical="center" wrapText="1"/>
    </xf>
    <xf numFmtId="0" fontId="8" fillId="0" borderId="546" xfId="0" applyFont="1" applyBorder="1" applyAlignment="1">
      <alignment horizontal="center" vertical="center" wrapText="1"/>
    </xf>
    <xf numFmtId="1" fontId="7" fillId="6" borderId="506" xfId="0" applyNumberFormat="1" applyFont="1" applyFill="1" applyBorder="1" applyProtection="1">
      <protection locked="0"/>
    </xf>
    <xf numFmtId="1" fontId="7" fillId="6" borderId="176" xfId="0" applyNumberFormat="1" applyFont="1" applyFill="1" applyBorder="1" applyProtection="1">
      <protection locked="0"/>
    </xf>
    <xf numFmtId="0" fontId="7" fillId="0" borderId="233" xfId="0" applyFont="1" applyBorder="1" applyAlignment="1">
      <alignment horizontal="left" vertical="center" wrapText="1"/>
    </xf>
    <xf numFmtId="0" fontId="7" fillId="0" borderId="161" xfId="0" applyFont="1" applyBorder="1" applyAlignment="1">
      <alignment horizontal="left" vertical="center" wrapText="1"/>
    </xf>
    <xf numFmtId="0" fontId="7" fillId="0" borderId="513" xfId="0" applyFont="1" applyBorder="1" applyAlignment="1">
      <alignment vertical="center" wrapText="1"/>
    </xf>
    <xf numFmtId="1" fontId="7" fillId="0" borderId="551" xfId="0" applyNumberFormat="1" applyFont="1" applyBorder="1" applyAlignment="1">
      <alignment vertical="center" wrapText="1"/>
    </xf>
    <xf numFmtId="1" fontId="7" fillId="0" borderId="520" xfId="0" applyNumberFormat="1" applyFont="1" applyBorder="1"/>
    <xf numFmtId="1" fontId="7" fillId="0" borderId="546" xfId="0" applyNumberFormat="1" applyFont="1" applyBorder="1"/>
    <xf numFmtId="1" fontId="7" fillId="0" borderId="411" xfId="0" applyNumberFormat="1" applyFont="1" applyBorder="1" applyAlignment="1">
      <alignment horizontal="right" vertical="center" wrapText="1"/>
    </xf>
    <xf numFmtId="1" fontId="7" fillId="10" borderId="80" xfId="0" applyNumberFormat="1" applyFont="1" applyFill="1" applyBorder="1" applyProtection="1">
      <protection locked="0"/>
    </xf>
    <xf numFmtId="1" fontId="7" fillId="10" borderId="496" xfId="0" applyNumberFormat="1" applyFont="1" applyFill="1" applyBorder="1" applyProtection="1">
      <protection locked="0"/>
    </xf>
    <xf numFmtId="1" fontId="7" fillId="6" borderId="572" xfId="0" applyNumberFormat="1" applyFont="1" applyFill="1" applyBorder="1" applyProtection="1">
      <protection locked="0"/>
    </xf>
    <xf numFmtId="1" fontId="7" fillId="6" borderId="287" xfId="0" applyNumberFormat="1" applyFont="1" applyFill="1" applyBorder="1" applyProtection="1">
      <protection locked="0"/>
    </xf>
    <xf numFmtId="1" fontId="7" fillId="6" borderId="575" xfId="0" applyNumberFormat="1" applyFont="1" applyFill="1" applyBorder="1" applyProtection="1">
      <protection locked="0"/>
    </xf>
    <xf numFmtId="1" fontId="7" fillId="0" borderId="567" xfId="0" applyNumberFormat="1" applyFont="1" applyBorder="1"/>
    <xf numFmtId="1" fontId="7" fillId="0" borderId="528" xfId="0" applyNumberFormat="1" applyFont="1" applyBorder="1"/>
    <xf numFmtId="0" fontId="7" fillId="0" borderId="551" xfId="0" applyFont="1" applyBorder="1" applyAlignment="1">
      <alignment horizontal="center" vertical="center"/>
    </xf>
    <xf numFmtId="0" fontId="7" fillId="0" borderId="513" xfId="0" applyFont="1" applyBorder="1" applyAlignment="1">
      <alignment horizontal="center" vertical="center" wrapText="1"/>
    </xf>
    <xf numFmtId="0" fontId="7" fillId="0" borderId="509" xfId="0" applyFont="1" applyBorder="1" applyAlignment="1">
      <alignment horizontal="left" vertical="center" wrapText="1"/>
    </xf>
    <xf numFmtId="0" fontId="8" fillId="9" borderId="152" xfId="0" applyFont="1" applyFill="1" applyBorder="1" applyAlignment="1">
      <alignment horizontal="left" vertical="center" wrapText="1"/>
    </xf>
    <xf numFmtId="0" fontId="8" fillId="9" borderId="161" xfId="0" applyFont="1" applyFill="1" applyBorder="1" applyAlignment="1">
      <alignment horizontal="left" vertical="center" wrapText="1"/>
    </xf>
    <xf numFmtId="1" fontId="8" fillId="0" borderId="567" xfId="0" applyNumberFormat="1" applyFont="1" applyBorder="1"/>
    <xf numFmtId="1" fontId="8" fillId="10" borderId="572" xfId="0" applyNumberFormat="1" applyFont="1" applyFill="1" applyBorder="1" applyProtection="1">
      <protection locked="0"/>
    </xf>
    <xf numFmtId="1" fontId="8" fillId="10" borderId="287" xfId="0" applyNumberFormat="1" applyFont="1" applyFill="1" applyBorder="1" applyProtection="1">
      <protection locked="0"/>
    </xf>
    <xf numFmtId="1" fontId="8" fillId="10" borderId="575" xfId="0" applyNumberFormat="1" applyFont="1" applyFill="1" applyBorder="1" applyProtection="1">
      <protection locked="0"/>
    </xf>
    <xf numFmtId="165" fontId="7" fillId="9" borderId="178" xfId="10" applyNumberFormat="1" applyFont="1" applyFill="1" applyBorder="1" applyAlignment="1" applyProtection="1">
      <alignment vertical="center"/>
    </xf>
    <xf numFmtId="1" fontId="7" fillId="0" borderId="585" xfId="0" applyNumberFormat="1" applyFont="1" applyBorder="1"/>
    <xf numFmtId="1" fontId="7" fillId="6" borderId="586" xfId="0" applyNumberFormat="1" applyFont="1" applyFill="1" applyBorder="1" applyProtection="1">
      <protection locked="0"/>
    </xf>
    <xf numFmtId="1" fontId="7" fillId="6" borderId="587" xfId="0" applyNumberFormat="1" applyFont="1" applyFill="1" applyBorder="1" applyProtection="1">
      <protection locked="0"/>
    </xf>
    <xf numFmtId="1" fontId="7" fillId="0" borderId="581" xfId="0" applyNumberFormat="1" applyFont="1" applyBorder="1" applyAlignment="1">
      <alignment horizontal="center" vertical="center" wrapText="1"/>
    </xf>
    <xf numFmtId="1" fontId="7" fillId="6" borderId="581" xfId="0" applyNumberFormat="1" applyFont="1" applyFill="1" applyBorder="1" applyProtection="1">
      <protection locked="0"/>
    </xf>
    <xf numFmtId="1" fontId="7" fillId="6" borderId="585" xfId="0" applyNumberFormat="1" applyFont="1" applyFill="1" applyBorder="1" applyProtection="1">
      <protection locked="0"/>
    </xf>
    <xf numFmtId="1" fontId="7" fillId="6" borderId="588" xfId="0" applyNumberFormat="1" applyFont="1" applyFill="1" applyBorder="1" applyProtection="1">
      <protection locked="0"/>
    </xf>
    <xf numFmtId="1" fontId="7" fillId="7" borderId="589" xfId="0" applyNumberFormat="1" applyFont="1" applyFill="1" applyBorder="1"/>
    <xf numFmtId="1" fontId="7" fillId="6" borderId="589" xfId="0" applyNumberFormat="1" applyFont="1" applyFill="1" applyBorder="1" applyProtection="1">
      <protection locked="0"/>
    </xf>
    <xf numFmtId="1" fontId="7" fillId="7" borderId="590" xfId="0" applyNumberFormat="1" applyFont="1" applyFill="1" applyBorder="1"/>
    <xf numFmtId="1" fontId="7" fillId="0" borderId="589" xfId="0" applyNumberFormat="1" applyFont="1" applyBorder="1" applyAlignment="1">
      <alignment horizontal="right"/>
    </xf>
    <xf numFmtId="1" fontId="7" fillId="6" borderId="591" xfId="0" applyNumberFormat="1" applyFont="1" applyFill="1" applyBorder="1" applyProtection="1">
      <protection locked="0"/>
    </xf>
    <xf numFmtId="1" fontId="7" fillId="6" borderId="593" xfId="0" applyNumberFormat="1" applyFont="1" applyFill="1" applyBorder="1" applyProtection="1">
      <protection locked="0"/>
    </xf>
    <xf numFmtId="1" fontId="7" fillId="6" borderId="594" xfId="0" applyNumberFormat="1" applyFont="1" applyFill="1" applyBorder="1" applyProtection="1">
      <protection locked="0"/>
    </xf>
    <xf numFmtId="1" fontId="7" fillId="6" borderId="595" xfId="0" applyNumberFormat="1" applyFont="1" applyFill="1" applyBorder="1" applyProtection="1">
      <protection locked="0"/>
    </xf>
    <xf numFmtId="1" fontId="7" fillId="10" borderId="595" xfId="0" applyNumberFormat="1" applyFont="1" applyFill="1" applyBorder="1" applyProtection="1">
      <protection locked="0"/>
    </xf>
    <xf numFmtId="1" fontId="7" fillId="10" borderId="599" xfId="0" applyNumberFormat="1" applyFont="1" applyFill="1" applyBorder="1" applyProtection="1">
      <protection locked="0"/>
    </xf>
    <xf numFmtId="1" fontId="7" fillId="9" borderId="589" xfId="0" applyNumberFormat="1" applyFont="1" applyFill="1" applyBorder="1" applyAlignment="1">
      <alignment vertical="center" wrapText="1"/>
    </xf>
    <xf numFmtId="1" fontId="7" fillId="10" borderId="576" xfId="0" applyNumberFormat="1" applyFont="1" applyFill="1" applyBorder="1" applyProtection="1">
      <protection locked="0"/>
    </xf>
    <xf numFmtId="1" fontId="7" fillId="10" borderId="602" xfId="0" applyNumberFormat="1" applyFont="1" applyFill="1" applyBorder="1" applyProtection="1">
      <protection locked="0"/>
    </xf>
    <xf numFmtId="1" fontId="7" fillId="10" borderId="604" xfId="0" applyNumberFormat="1" applyFont="1" applyFill="1" applyBorder="1" applyProtection="1">
      <protection locked="0"/>
    </xf>
    <xf numFmtId="1" fontId="7" fillId="10" borderId="589" xfId="0" applyNumberFormat="1" applyFont="1" applyFill="1" applyBorder="1" applyProtection="1">
      <protection locked="0"/>
    </xf>
    <xf numFmtId="1" fontId="7" fillId="10" borderId="591" xfId="0" applyNumberFormat="1" applyFont="1" applyFill="1" applyBorder="1" applyProtection="1">
      <protection locked="0"/>
    </xf>
    <xf numFmtId="1" fontId="7" fillId="10" borderId="606" xfId="0" applyNumberFormat="1" applyFont="1" applyFill="1" applyBorder="1" applyProtection="1">
      <protection locked="0"/>
    </xf>
    <xf numFmtId="1" fontId="7" fillId="6" borderId="602" xfId="0" applyNumberFormat="1" applyFont="1" applyFill="1" applyBorder="1" applyProtection="1">
      <protection locked="0"/>
    </xf>
    <xf numFmtId="1" fontId="7" fillId="6" borderId="604" xfId="0" applyNumberFormat="1" applyFont="1" applyFill="1" applyBorder="1" applyProtection="1">
      <protection locked="0"/>
    </xf>
    <xf numFmtId="1" fontId="7" fillId="6" borderId="606" xfId="0" applyNumberFormat="1" applyFont="1" applyFill="1" applyBorder="1" applyProtection="1">
      <protection locked="0"/>
    </xf>
    <xf numFmtId="1" fontId="7" fillId="9" borderId="603" xfId="0" applyNumberFormat="1" applyFont="1" applyFill="1" applyBorder="1" applyAlignment="1">
      <alignment horizontal="left" vertical="center" wrapText="1"/>
    </xf>
    <xf numFmtId="1" fontId="7" fillId="6" borderId="597" xfId="0" applyNumberFormat="1" applyFont="1" applyFill="1" applyBorder="1" applyProtection="1">
      <protection locked="0"/>
    </xf>
    <xf numFmtId="1" fontId="7" fillId="0" borderId="603" xfId="0" applyNumberFormat="1" applyFont="1" applyBorder="1" applyAlignment="1">
      <alignment horizontal="left" vertical="center" wrapText="1"/>
    </xf>
    <xf numFmtId="1" fontId="7" fillId="6" borderId="605" xfId="0" applyNumberFormat="1" applyFont="1" applyFill="1" applyBorder="1" applyProtection="1">
      <protection locked="0"/>
    </xf>
    <xf numFmtId="1" fontId="7" fillId="6" borderId="599" xfId="0" applyNumberFormat="1" applyFont="1" applyFill="1" applyBorder="1" applyProtection="1">
      <protection locked="0"/>
    </xf>
    <xf numFmtId="0" fontId="7" fillId="18" borderId="591" xfId="0" applyFont="1" applyFill="1" applyBorder="1"/>
    <xf numFmtId="1" fontId="71" fillId="6" borderId="591" xfId="0" applyNumberFormat="1" applyFont="1" applyFill="1" applyBorder="1" applyProtection="1">
      <protection locked="0"/>
    </xf>
    <xf numFmtId="1" fontId="7" fillId="6" borderId="603" xfId="0" applyNumberFormat="1" applyFont="1" applyFill="1" applyBorder="1" applyProtection="1">
      <protection locked="0"/>
    </xf>
    <xf numFmtId="1" fontId="8" fillId="0" borderId="3" xfId="0" applyNumberFormat="1" applyFont="1" applyBorder="1" applyAlignment="1">
      <alignment horizontal="center" vertical="center" wrapText="1"/>
    </xf>
    <xf numFmtId="1" fontId="8" fillId="0" borderId="233" xfId="0" applyNumberFormat="1" applyFont="1" applyBorder="1" applyAlignment="1">
      <alignment horizontal="left" vertical="center" wrapText="1"/>
    </xf>
    <xf numFmtId="1" fontId="15" fillId="4" borderId="0" xfId="0" applyNumberFormat="1" applyFont="1" applyFill="1" applyAlignment="1">
      <alignment horizontal="center" vertical="center" wrapText="1"/>
    </xf>
    <xf numFmtId="1" fontId="8" fillId="0" borderId="344" xfId="0" applyNumberFormat="1" applyFont="1" applyBorder="1" applyAlignment="1">
      <alignment horizontal="center" vertical="center" wrapText="1"/>
    </xf>
    <xf numFmtId="1" fontId="8" fillId="5" borderId="344" xfId="0" applyNumberFormat="1" applyFont="1" applyFill="1" applyBorder="1" applyAlignment="1">
      <alignment horizontal="center" vertical="center" wrapText="1"/>
    </xf>
    <xf numFmtId="1" fontId="8" fillId="0" borderId="366" xfId="0" applyNumberFormat="1" applyFont="1" applyBorder="1" applyAlignment="1">
      <alignment horizontal="center" vertical="center" wrapText="1"/>
    </xf>
    <xf numFmtId="1" fontId="16" fillId="4" borderId="0" xfId="0" applyNumberFormat="1" applyFont="1" applyFill="1" applyAlignment="1">
      <alignment horizontal="left" wrapText="1"/>
    </xf>
    <xf numFmtId="1" fontId="8" fillId="5" borderId="411" xfId="0" applyNumberFormat="1" applyFont="1" applyFill="1" applyBorder="1" applyAlignment="1">
      <alignment horizontal="left" vertical="center" wrapText="1"/>
    </xf>
    <xf numFmtId="1" fontId="8" fillId="0" borderId="416" xfId="0" applyNumberFormat="1" applyFont="1" applyBorder="1" applyAlignment="1">
      <alignment horizontal="left" vertical="center" wrapText="1"/>
    </xf>
    <xf numFmtId="1" fontId="8" fillId="0" borderId="613" xfId="0" applyNumberFormat="1" applyFont="1" applyBorder="1" applyAlignment="1">
      <alignment horizontal="center" vertical="center" wrapText="1"/>
    </xf>
    <xf numFmtId="1" fontId="16" fillId="4" borderId="120" xfId="0" applyNumberFormat="1" applyFont="1" applyFill="1" applyBorder="1" applyAlignment="1">
      <alignment horizontal="left" wrapText="1"/>
    </xf>
    <xf numFmtId="1" fontId="14" fillId="4" borderId="120" xfId="0" applyNumberFormat="1" applyFont="1" applyFill="1" applyBorder="1" applyAlignment="1">
      <alignment horizontal="left" wrapText="1"/>
    </xf>
    <xf numFmtId="1" fontId="8" fillId="0" borderId="616" xfId="0" applyNumberFormat="1" applyFont="1" applyBorder="1" applyAlignment="1">
      <alignment horizontal="center" vertical="center" wrapText="1"/>
    </xf>
    <xf numFmtId="1" fontId="8" fillId="0" borderId="617" xfId="0" applyNumberFormat="1" applyFont="1" applyBorder="1" applyAlignment="1">
      <alignment horizontal="center" vertical="center" wrapText="1"/>
    </xf>
    <xf numFmtId="1" fontId="8" fillId="0" borderId="210" xfId="0" applyNumberFormat="1" applyFont="1" applyBorder="1" applyAlignment="1">
      <alignment horizontal="center" vertical="center" wrapText="1"/>
    </xf>
    <xf numFmtId="1" fontId="8" fillId="5" borderId="623" xfId="0" applyNumberFormat="1" applyFont="1" applyFill="1" applyBorder="1" applyAlignment="1">
      <alignment horizontal="center" vertical="center" wrapText="1"/>
    </xf>
    <xf numFmtId="1" fontId="8" fillId="0" borderId="413" xfId="0" applyNumberFormat="1" applyFont="1" applyBorder="1" applyAlignment="1">
      <alignment wrapText="1"/>
    </xf>
    <xf numFmtId="1" fontId="8" fillId="6" borderId="616" xfId="0" applyNumberFormat="1" applyFont="1" applyFill="1" applyBorder="1" applyAlignment="1" applyProtection="1">
      <alignment wrapText="1"/>
      <protection locked="0"/>
    </xf>
    <xf numFmtId="1" fontId="8" fillId="6" borderId="624" xfId="0" applyNumberFormat="1" applyFont="1" applyFill="1" applyBorder="1" applyAlignment="1" applyProtection="1">
      <alignment wrapText="1"/>
      <protection locked="0"/>
    </xf>
    <xf numFmtId="1" fontId="8" fillId="6" borderId="615" xfId="0" applyNumberFormat="1" applyFont="1" applyFill="1" applyBorder="1" applyAlignment="1" applyProtection="1">
      <alignment wrapText="1"/>
      <protection locked="0"/>
    </xf>
    <xf numFmtId="1" fontId="8" fillId="6" borderId="625" xfId="0" applyNumberFormat="1" applyFont="1" applyFill="1" applyBorder="1" applyAlignment="1" applyProtection="1">
      <alignment wrapText="1"/>
      <protection locked="0"/>
    </xf>
    <xf numFmtId="1" fontId="8" fillId="6" borderId="406" xfId="0" applyNumberFormat="1" applyFont="1" applyFill="1" applyBorder="1" applyAlignment="1" applyProtection="1">
      <alignment wrapText="1"/>
      <protection locked="0"/>
    </xf>
    <xf numFmtId="1" fontId="8" fillId="6" borderId="623" xfId="0" applyNumberFormat="1" applyFont="1" applyFill="1" applyBorder="1" applyAlignment="1" applyProtection="1">
      <alignment wrapText="1"/>
      <protection locked="0"/>
    </xf>
    <xf numFmtId="1" fontId="8" fillId="6" borderId="410" xfId="0" applyNumberFormat="1" applyFont="1" applyFill="1" applyBorder="1" applyAlignment="1" applyProtection="1">
      <alignment wrapText="1"/>
      <protection locked="0"/>
    </xf>
    <xf numFmtId="1" fontId="8" fillId="6" borderId="593" xfId="0" applyNumberFormat="1" applyFont="1" applyFill="1" applyBorder="1" applyAlignment="1" applyProtection="1">
      <alignment wrapText="1"/>
      <protection locked="0"/>
    </xf>
    <xf numFmtId="1" fontId="8" fillId="9" borderId="595" xfId="0" applyNumberFormat="1" applyFont="1" applyFill="1" applyBorder="1" applyAlignment="1">
      <alignment wrapText="1"/>
    </xf>
    <xf numFmtId="1" fontId="8" fillId="0" borderId="595" xfId="0" applyNumberFormat="1" applyFont="1" applyBorder="1" applyAlignment="1">
      <alignment wrapText="1"/>
    </xf>
    <xf numFmtId="1" fontId="8" fillId="0" borderId="597" xfId="0" applyNumberFormat="1" applyFont="1" applyBorder="1" applyAlignment="1">
      <alignment wrapText="1"/>
    </xf>
    <xf numFmtId="1" fontId="8" fillId="0" borderId="600" xfId="0" applyNumberFormat="1" applyFont="1" applyBorder="1" applyAlignment="1">
      <alignment wrapText="1"/>
    </xf>
    <xf numFmtId="1" fontId="8" fillId="6" borderId="595" xfId="0" applyNumberFormat="1" applyFont="1" applyFill="1" applyBorder="1" applyAlignment="1" applyProtection="1">
      <alignment wrapText="1"/>
      <protection locked="0"/>
    </xf>
    <xf numFmtId="1" fontId="8" fillId="6" borderId="594" xfId="0" applyNumberFormat="1" applyFont="1" applyFill="1" applyBorder="1" applyAlignment="1" applyProtection="1">
      <alignment wrapText="1"/>
      <protection locked="0"/>
    </xf>
    <xf numFmtId="1" fontId="8" fillId="6" borderId="602" xfId="0" applyNumberFormat="1" applyFont="1" applyFill="1" applyBorder="1" applyAlignment="1" applyProtection="1">
      <alignment wrapText="1"/>
      <protection locked="0"/>
    </xf>
    <xf numFmtId="1" fontId="8" fillId="6" borderId="592" xfId="0" applyNumberFormat="1" applyFont="1" applyFill="1" applyBorder="1" applyAlignment="1" applyProtection="1">
      <alignment wrapText="1"/>
      <protection locked="0"/>
    </xf>
    <xf numFmtId="1" fontId="8" fillId="6" borderId="608" xfId="0" applyNumberFormat="1" applyFont="1" applyFill="1" applyBorder="1" applyAlignment="1" applyProtection="1">
      <alignment wrapText="1"/>
      <protection locked="0"/>
    </xf>
    <xf numFmtId="1" fontId="8" fillId="6" borderId="601" xfId="0" applyNumberFormat="1" applyFont="1" applyFill="1" applyBorder="1" applyAlignment="1" applyProtection="1">
      <alignment wrapText="1"/>
      <protection locked="0"/>
    </xf>
    <xf numFmtId="1" fontId="8" fillId="6" borderId="626" xfId="0" applyNumberFormat="1" applyFont="1" applyFill="1" applyBorder="1" applyAlignment="1" applyProtection="1">
      <alignment wrapText="1"/>
      <protection locked="0"/>
    </xf>
    <xf numFmtId="1" fontId="8" fillId="8" borderId="593" xfId="0" applyNumberFormat="1" applyFont="1" applyFill="1" applyBorder="1" applyAlignment="1">
      <alignment wrapText="1"/>
    </xf>
    <xf numFmtId="1" fontId="8" fillId="6" borderId="93" xfId="0" applyNumberFormat="1" applyFont="1" applyFill="1" applyBorder="1" applyAlignment="1" applyProtection="1">
      <alignment wrapText="1"/>
      <protection locked="0"/>
    </xf>
    <xf numFmtId="1" fontId="8" fillId="9" borderId="604" xfId="0" applyNumberFormat="1" applyFont="1" applyFill="1" applyBorder="1" applyAlignment="1">
      <alignment wrapText="1"/>
    </xf>
    <xf numFmtId="1" fontId="8" fillId="0" borderId="604" xfId="0" applyNumberFormat="1" applyFont="1" applyBorder="1" applyAlignment="1">
      <alignment wrapText="1"/>
    </xf>
    <xf numFmtId="1" fontId="8" fillId="0" borderId="605" xfId="0" applyNumberFormat="1" applyFont="1" applyBorder="1" applyAlignment="1">
      <alignment wrapText="1"/>
    </xf>
    <xf numFmtId="1" fontId="8" fillId="0" borderId="627" xfId="0" applyNumberFormat="1" applyFont="1" applyBorder="1" applyAlignment="1">
      <alignment wrapText="1"/>
    </xf>
    <xf numFmtId="1" fontId="8" fillId="6" borderId="572" xfId="0" applyNumberFormat="1" applyFont="1" applyFill="1" applyBorder="1" applyAlignment="1" applyProtection="1">
      <alignment wrapText="1"/>
      <protection locked="0"/>
    </xf>
    <xf numFmtId="1" fontId="8" fillId="6" borderId="557" xfId="0" applyNumberFormat="1" applyFont="1" applyFill="1" applyBorder="1" applyAlignment="1" applyProtection="1">
      <alignment wrapText="1"/>
      <protection locked="0"/>
    </xf>
    <xf numFmtId="1" fontId="8" fillId="6" borderId="570" xfId="0" applyNumberFormat="1" applyFont="1" applyFill="1" applyBorder="1" applyAlignment="1" applyProtection="1">
      <alignment wrapText="1"/>
      <protection locked="0"/>
    </xf>
    <xf numFmtId="1" fontId="8" fillId="6" borderId="604" xfId="0" applyNumberFormat="1" applyFont="1" applyFill="1" applyBorder="1" applyAlignment="1" applyProtection="1">
      <alignment wrapText="1"/>
      <protection locked="0"/>
    </xf>
    <xf numFmtId="1" fontId="8" fillId="6" borderId="628" xfId="0" applyNumberFormat="1" applyFont="1" applyFill="1" applyBorder="1" applyAlignment="1" applyProtection="1">
      <alignment wrapText="1"/>
      <protection locked="0"/>
    </xf>
    <xf numFmtId="1" fontId="8" fillId="6" borderId="569" xfId="0" applyNumberFormat="1" applyFont="1" applyFill="1" applyBorder="1" applyAlignment="1" applyProtection="1">
      <alignment wrapText="1"/>
      <protection locked="0"/>
    </xf>
    <xf numFmtId="1" fontId="8" fillId="6" borderId="589" xfId="0" applyNumberFormat="1" applyFont="1" applyFill="1" applyBorder="1" applyAlignment="1" applyProtection="1">
      <alignment wrapText="1"/>
      <protection locked="0"/>
    </xf>
    <xf numFmtId="1" fontId="8" fillId="6" borderId="603" xfId="0" applyNumberFormat="1" applyFont="1" applyFill="1" applyBorder="1" applyAlignment="1" applyProtection="1">
      <alignment wrapText="1"/>
      <protection locked="0"/>
    </xf>
    <xf numFmtId="1" fontId="8" fillId="8" borderId="603" xfId="0" applyNumberFormat="1" applyFont="1" applyFill="1" applyBorder="1" applyAlignment="1">
      <alignment wrapText="1"/>
    </xf>
    <xf numFmtId="1" fontId="8" fillId="7" borderId="616" xfId="0" applyNumberFormat="1" applyFont="1" applyFill="1" applyBorder="1" applyAlignment="1">
      <alignment wrapText="1"/>
    </xf>
    <xf numFmtId="1" fontId="8" fillId="7" borderId="602" xfId="0" applyNumberFormat="1" applyFont="1" applyFill="1" applyBorder="1" applyAlignment="1">
      <alignment wrapText="1"/>
    </xf>
    <xf numFmtId="1" fontId="8" fillId="7" borderId="604" xfId="0" applyNumberFormat="1" applyFont="1" applyFill="1" applyBorder="1" applyAlignment="1">
      <alignment wrapText="1"/>
    </xf>
    <xf numFmtId="1" fontId="8" fillId="7" borderId="557" xfId="0" applyNumberFormat="1" applyFont="1" applyFill="1" applyBorder="1" applyAlignment="1">
      <alignment wrapText="1"/>
    </xf>
    <xf numFmtId="1" fontId="8" fillId="6" borderId="574" xfId="0" applyNumberFormat="1" applyFont="1" applyFill="1" applyBorder="1" applyAlignment="1" applyProtection="1">
      <alignment wrapText="1"/>
      <protection locked="0"/>
    </xf>
    <xf numFmtId="1" fontId="8" fillId="6" borderId="614" xfId="0" applyNumberFormat="1" applyFont="1" applyFill="1" applyBorder="1" applyAlignment="1" applyProtection="1">
      <alignment wrapText="1"/>
      <protection locked="0"/>
    </xf>
    <xf numFmtId="1" fontId="8" fillId="6" borderId="610" xfId="0" applyNumberFormat="1" applyFont="1" applyFill="1" applyBorder="1" applyAlignment="1" applyProtection="1">
      <alignment wrapText="1"/>
      <protection locked="0"/>
    </xf>
    <xf numFmtId="1" fontId="8" fillId="9" borderId="140" xfId="0" applyNumberFormat="1" applyFont="1" applyFill="1" applyBorder="1" applyAlignment="1">
      <alignment wrapText="1"/>
    </xf>
    <xf numFmtId="1" fontId="8" fillId="0" borderId="140" xfId="0" applyNumberFormat="1" applyFont="1" applyBorder="1" applyAlignment="1">
      <alignment wrapText="1"/>
    </xf>
    <xf numFmtId="1" fontId="8" fillId="7" borderId="589" xfId="0" applyNumberFormat="1" applyFont="1" applyFill="1" applyBorder="1" applyAlignment="1">
      <alignment wrapText="1"/>
    </xf>
    <xf numFmtId="1" fontId="8" fillId="6" borderId="606" xfId="0" applyNumberFormat="1" applyFont="1" applyFill="1" applyBorder="1" applyAlignment="1" applyProtection="1">
      <alignment wrapText="1"/>
      <protection locked="0"/>
    </xf>
    <xf numFmtId="1" fontId="8" fillId="6" borderId="607" xfId="0" applyNumberFormat="1" applyFont="1" applyFill="1" applyBorder="1" applyAlignment="1" applyProtection="1">
      <alignment wrapText="1"/>
      <protection locked="0"/>
    </xf>
    <xf numFmtId="1" fontId="8" fillId="6" borderId="609" xfId="0" applyNumberFormat="1" applyFont="1" applyFill="1" applyBorder="1" applyAlignment="1" applyProtection="1">
      <alignment wrapText="1"/>
      <protection locked="0"/>
    </xf>
    <xf numFmtId="1" fontId="8" fillId="6" borderId="629" xfId="0" applyNumberFormat="1" applyFont="1" applyFill="1" applyBorder="1" applyAlignment="1" applyProtection="1">
      <alignment wrapText="1"/>
      <protection locked="0"/>
    </xf>
    <xf numFmtId="1" fontId="8" fillId="8" borderId="595" xfId="0" applyNumberFormat="1" applyFont="1" applyFill="1" applyBorder="1" applyAlignment="1">
      <alignment wrapText="1"/>
    </xf>
    <xf numFmtId="1" fontId="8" fillId="8" borderId="602" xfId="0" applyNumberFormat="1" applyFont="1" applyFill="1" applyBorder="1" applyAlignment="1">
      <alignment wrapText="1"/>
    </xf>
    <xf numFmtId="1" fontId="8" fillId="7" borderId="282" xfId="0" applyNumberFormat="1" applyFont="1" applyFill="1" applyBorder="1" applyAlignment="1">
      <alignment wrapText="1"/>
    </xf>
    <xf numFmtId="1" fontId="8" fillId="7" borderId="264" xfId="0" applyNumberFormat="1" applyFont="1" applyFill="1" applyBorder="1" applyAlignment="1">
      <alignment wrapText="1"/>
    </xf>
    <xf numFmtId="1" fontId="8" fillId="7" borderId="595" xfId="0" applyNumberFormat="1" applyFont="1" applyFill="1" applyBorder="1" applyAlignment="1">
      <alignment wrapText="1"/>
    </xf>
    <xf numFmtId="1" fontId="8" fillId="7" borderId="592" xfId="0" applyNumberFormat="1" applyFont="1" applyFill="1" applyBorder="1" applyAlignment="1">
      <alignment wrapText="1"/>
    </xf>
    <xf numFmtId="1" fontId="8" fillId="7" borderId="608" xfId="0" applyNumberFormat="1" applyFont="1" applyFill="1" applyBorder="1" applyAlignment="1">
      <alignment wrapText="1"/>
    </xf>
    <xf numFmtId="1" fontId="8" fillId="7" borderId="606" xfId="0" applyNumberFormat="1" applyFont="1" applyFill="1" applyBorder="1" applyAlignment="1">
      <alignment wrapText="1"/>
    </xf>
    <xf numFmtId="1" fontId="8" fillId="7" borderId="607" xfId="0" applyNumberFormat="1" applyFont="1" applyFill="1" applyBorder="1" applyAlignment="1">
      <alignment wrapText="1"/>
    </xf>
    <xf numFmtId="1" fontId="8" fillId="7" borderId="609" xfId="0" applyNumberFormat="1" applyFont="1" applyFill="1" applyBorder="1" applyAlignment="1">
      <alignment wrapText="1"/>
    </xf>
    <xf numFmtId="1" fontId="8" fillId="6" borderId="210" xfId="0" applyNumberFormat="1" applyFont="1" applyFill="1" applyBorder="1" applyAlignment="1" applyProtection="1">
      <alignment wrapText="1"/>
      <protection locked="0"/>
    </xf>
    <xf numFmtId="1" fontId="8" fillId="6" borderId="139" xfId="0" applyNumberFormat="1" applyFont="1" applyFill="1" applyBorder="1" applyAlignment="1" applyProtection="1">
      <alignment wrapText="1"/>
      <protection locked="0"/>
    </xf>
    <xf numFmtId="1" fontId="8" fillId="7" borderId="630" xfId="0" applyNumberFormat="1" applyFont="1" applyFill="1" applyBorder="1" applyAlignment="1">
      <alignment wrapText="1"/>
    </xf>
    <xf numFmtId="1" fontId="8" fillId="7" borderId="599" xfId="0" applyNumberFormat="1" applyFont="1" applyFill="1" applyBorder="1" applyAlignment="1">
      <alignment wrapText="1"/>
    </xf>
    <xf numFmtId="1" fontId="8" fillId="7" borderId="594" xfId="0" applyNumberFormat="1" applyFont="1" applyFill="1" applyBorder="1" applyAlignment="1">
      <alignment wrapText="1"/>
    </xf>
    <xf numFmtId="1" fontId="8" fillId="9" borderId="572" xfId="0" applyNumberFormat="1" applyFont="1" applyFill="1" applyBorder="1" applyAlignment="1">
      <alignment wrapText="1"/>
    </xf>
    <xf numFmtId="1" fontId="8" fillId="0" borderId="572" xfId="0" applyNumberFormat="1" applyFont="1" applyBorder="1" applyAlignment="1">
      <alignment wrapText="1"/>
    </xf>
    <xf numFmtId="1" fontId="8" fillId="7" borderId="591" xfId="0" applyNumberFormat="1" applyFont="1" applyFill="1" applyBorder="1" applyAlignment="1">
      <alignment wrapText="1"/>
    </xf>
    <xf numFmtId="1" fontId="8" fillId="8" borderId="604" xfId="0" applyNumberFormat="1" applyFont="1" applyFill="1" applyBorder="1" applyAlignment="1">
      <alignment wrapText="1"/>
    </xf>
    <xf numFmtId="1" fontId="8" fillId="8" borderId="606" xfId="0" applyNumberFormat="1" applyFont="1" applyFill="1" applyBorder="1" applyAlignment="1">
      <alignment wrapText="1"/>
    </xf>
    <xf numFmtId="1" fontId="8" fillId="0" borderId="621" xfId="0" applyNumberFormat="1" applyFont="1" applyBorder="1" applyAlignment="1">
      <alignment horizontal="left" vertical="center" wrapText="1"/>
    </xf>
    <xf numFmtId="1" fontId="8" fillId="6" borderId="631" xfId="0" applyNumberFormat="1" applyFont="1" applyFill="1" applyBorder="1" applyAlignment="1" applyProtection="1">
      <alignment wrapText="1"/>
      <protection locked="0"/>
    </xf>
    <xf numFmtId="1" fontId="8" fillId="6" borderId="613" xfId="0" applyNumberFormat="1" applyFont="1" applyFill="1" applyBorder="1" applyAlignment="1" applyProtection="1">
      <alignment wrapText="1"/>
      <protection locked="0"/>
    </xf>
    <xf numFmtId="1" fontId="8" fillId="6" borderId="414" xfId="0" applyNumberFormat="1" applyFont="1" applyFill="1" applyBorder="1" applyAlignment="1" applyProtection="1">
      <alignment wrapText="1"/>
      <protection locked="0"/>
    </xf>
    <xf numFmtId="1" fontId="8" fillId="7" borderId="572" xfId="0" applyNumberFormat="1" applyFont="1" applyFill="1" applyBorder="1" applyAlignment="1">
      <alignment wrapText="1"/>
    </xf>
    <xf numFmtId="1" fontId="8" fillId="7" borderId="570" xfId="0" applyNumberFormat="1" applyFont="1" applyFill="1" applyBorder="1" applyAlignment="1">
      <alignment wrapText="1"/>
    </xf>
    <xf numFmtId="1" fontId="8" fillId="8" borderId="631" xfId="0" applyNumberFormat="1" applyFont="1" applyFill="1" applyBorder="1" applyAlignment="1">
      <alignment wrapText="1"/>
    </xf>
    <xf numFmtId="1" fontId="8" fillId="8" borderId="414" xfId="0" applyNumberFormat="1" applyFont="1" applyFill="1" applyBorder="1" applyAlignment="1">
      <alignment wrapText="1"/>
    </xf>
    <xf numFmtId="1" fontId="8" fillId="7" borderId="631" xfId="0" applyNumberFormat="1" applyFont="1" applyFill="1" applyBorder="1" applyAlignment="1">
      <alignment wrapText="1"/>
    </xf>
    <xf numFmtId="1" fontId="8" fillId="7" borderId="414" xfId="0" applyNumberFormat="1" applyFont="1" applyFill="1" applyBorder="1" applyAlignment="1">
      <alignment wrapText="1"/>
    </xf>
    <xf numFmtId="1" fontId="8" fillId="7" borderId="611" xfId="0" applyNumberFormat="1" applyFont="1" applyFill="1" applyBorder="1" applyAlignment="1">
      <alignment wrapText="1"/>
    </xf>
    <xf numFmtId="1" fontId="8" fillId="7" borderId="417" xfId="0" applyNumberFormat="1" applyFont="1" applyFill="1" applyBorder="1" applyAlignment="1">
      <alignment wrapText="1"/>
    </xf>
    <xf numFmtId="1" fontId="8" fillId="6" borderId="622" xfId="0" applyNumberFormat="1" applyFont="1" applyFill="1" applyBorder="1" applyAlignment="1" applyProtection="1">
      <alignment wrapText="1"/>
      <protection locked="0"/>
    </xf>
    <xf numFmtId="1" fontId="8" fillId="6" borderId="408" xfId="0" applyNumberFormat="1" applyFont="1" applyFill="1" applyBorder="1" applyAlignment="1" applyProtection="1">
      <alignment wrapText="1"/>
      <protection locked="0"/>
    </xf>
    <xf numFmtId="1" fontId="8" fillId="6" borderId="621" xfId="0" applyNumberFormat="1" applyFont="1" applyFill="1" applyBorder="1" applyAlignment="1" applyProtection="1">
      <alignment wrapText="1"/>
      <protection locked="0"/>
    </xf>
    <xf numFmtId="1" fontId="16" fillId="4" borderId="120" xfId="0" applyNumberFormat="1" applyFont="1" applyFill="1" applyBorder="1"/>
    <xf numFmtId="1" fontId="16" fillId="4" borderId="120" xfId="0" applyNumberFormat="1" applyFont="1" applyFill="1" applyBorder="1" applyAlignment="1">
      <alignment wrapText="1"/>
    </xf>
    <xf numFmtId="1" fontId="16" fillId="5" borderId="120" xfId="0" applyNumberFormat="1" applyFont="1" applyFill="1" applyBorder="1" applyAlignment="1">
      <alignment wrapText="1"/>
    </xf>
    <xf numFmtId="1" fontId="8" fillId="5" borderId="120" xfId="0" applyNumberFormat="1" applyFont="1" applyFill="1" applyBorder="1" applyAlignment="1">
      <alignment wrapText="1"/>
    </xf>
    <xf numFmtId="1" fontId="8" fillId="0" borderId="631" xfId="0" applyNumberFormat="1" applyFont="1" applyBorder="1" applyAlignment="1">
      <alignment horizontal="center" vertical="center" wrapText="1"/>
    </xf>
    <xf numFmtId="1" fontId="8" fillId="0" borderId="557" xfId="0" applyNumberFormat="1" applyFont="1" applyBorder="1" applyAlignment="1">
      <alignment horizontal="center" vertical="center" wrapText="1"/>
    </xf>
    <xf numFmtId="1" fontId="8" fillId="0" borderId="630" xfId="0" applyNumberFormat="1" applyFont="1" applyBorder="1" applyAlignment="1">
      <alignment horizontal="center" vertical="center" wrapText="1"/>
    </xf>
    <xf numFmtId="1" fontId="8" fillId="5" borderId="120" xfId="0" applyNumberFormat="1" applyFont="1" applyFill="1" applyBorder="1" applyAlignment="1">
      <alignment horizontal="center" vertical="center" wrapText="1"/>
    </xf>
    <xf numFmtId="1" fontId="8" fillId="5" borderId="557" xfId="0" applyNumberFormat="1" applyFont="1" applyFill="1" applyBorder="1" applyAlignment="1">
      <alignment horizontal="center" vertical="center" wrapText="1"/>
    </xf>
    <xf numFmtId="1" fontId="8" fillId="0" borderId="410" xfId="0" applyNumberFormat="1" applyFont="1" applyBorder="1" applyAlignment="1">
      <alignment wrapText="1"/>
    </xf>
    <xf numFmtId="1" fontId="8" fillId="6" borderId="282" xfId="0" applyNumberFormat="1" applyFont="1" applyFill="1" applyBorder="1" applyAlignment="1" applyProtection="1">
      <alignment wrapText="1"/>
      <protection locked="0"/>
    </xf>
    <xf numFmtId="1" fontId="8" fillId="6" borderId="289" xfId="0" applyNumberFormat="1" applyFont="1" applyFill="1" applyBorder="1" applyAlignment="1" applyProtection="1">
      <alignment wrapText="1"/>
      <protection locked="0"/>
    </xf>
    <xf numFmtId="1" fontId="8" fillId="6" borderId="413" xfId="0" applyNumberFormat="1" applyFont="1" applyFill="1" applyBorder="1" applyAlignment="1" applyProtection="1">
      <alignment wrapText="1"/>
      <protection locked="0"/>
    </xf>
    <xf numFmtId="1" fontId="8" fillId="8" borderId="410" xfId="0" applyNumberFormat="1" applyFont="1" applyFill="1" applyBorder="1" applyAlignment="1">
      <alignment wrapText="1"/>
    </xf>
    <xf numFmtId="1" fontId="8" fillId="8" borderId="413" xfId="0" applyNumberFormat="1" applyFont="1" applyFill="1" applyBorder="1" applyAlignment="1">
      <alignment wrapText="1"/>
    </xf>
    <xf numFmtId="1" fontId="8" fillId="8" borderId="264" xfId="0" applyNumberFormat="1" applyFont="1" applyFill="1" applyBorder="1" applyAlignment="1">
      <alignment wrapText="1"/>
    </xf>
    <xf numFmtId="1" fontId="8" fillId="6" borderId="599" xfId="0" applyNumberFormat="1" applyFont="1" applyFill="1" applyBorder="1" applyAlignment="1" applyProtection="1">
      <alignment wrapText="1"/>
      <protection locked="0"/>
    </xf>
    <xf numFmtId="1" fontId="8" fillId="0" borderId="592" xfId="0" applyNumberFormat="1" applyFont="1" applyBorder="1" applyAlignment="1">
      <alignment wrapText="1"/>
    </xf>
    <xf numFmtId="1" fontId="8" fillId="0" borderId="594" xfId="0" applyNumberFormat="1" applyFont="1" applyBorder="1" applyAlignment="1">
      <alignment wrapText="1"/>
    </xf>
    <xf numFmtId="1" fontId="8" fillId="6" borderId="600" xfId="0" applyNumberFormat="1" applyFont="1" applyFill="1" applyBorder="1" applyAlignment="1" applyProtection="1">
      <alignment wrapText="1"/>
      <protection locked="0"/>
    </xf>
    <xf numFmtId="1" fontId="8" fillId="0" borderId="632" xfId="0" applyNumberFormat="1" applyFont="1" applyBorder="1" applyAlignment="1">
      <alignment wrapText="1"/>
    </xf>
    <xf numFmtId="1" fontId="8" fillId="0" borderId="607" xfId="0" applyNumberFormat="1" applyFont="1" applyBorder="1" applyAlignment="1">
      <alignment wrapText="1"/>
    </xf>
    <xf numFmtId="1" fontId="8" fillId="0" borderId="589" xfId="0" applyNumberFormat="1" applyFont="1" applyBorder="1" applyAlignment="1">
      <alignment wrapText="1"/>
    </xf>
    <xf numFmtId="1" fontId="8" fillId="6" borderId="627" xfId="0" applyNumberFormat="1" applyFont="1" applyFill="1" applyBorder="1" applyAlignment="1" applyProtection="1">
      <alignment wrapText="1"/>
      <protection locked="0"/>
    </xf>
    <xf numFmtId="1" fontId="8" fillId="6" borderId="591" xfId="0" applyNumberFormat="1" applyFont="1" applyFill="1" applyBorder="1" applyAlignment="1" applyProtection="1">
      <alignment wrapText="1"/>
      <protection locked="0"/>
    </xf>
    <xf numFmtId="1" fontId="8" fillId="6" borderId="633" xfId="0" applyNumberFormat="1" applyFont="1" applyFill="1" applyBorder="1" applyAlignment="1" applyProtection="1">
      <alignment wrapText="1"/>
      <protection locked="0"/>
    </xf>
    <xf numFmtId="1" fontId="8" fillId="8" borderId="594" xfId="0" applyNumberFormat="1" applyFont="1" applyFill="1" applyBorder="1" applyAlignment="1">
      <alignment wrapText="1"/>
    </xf>
    <xf numFmtId="1" fontId="8" fillId="8" borderId="599" xfId="0" applyNumberFormat="1" applyFont="1" applyFill="1" applyBorder="1" applyAlignment="1">
      <alignment wrapText="1"/>
    </xf>
    <xf numFmtId="1" fontId="8" fillId="8" borderId="601" xfId="0" applyNumberFormat="1" applyFont="1" applyFill="1" applyBorder="1" applyAlignment="1">
      <alignment wrapText="1"/>
    </xf>
    <xf numFmtId="1" fontId="8" fillId="0" borderId="621" xfId="0" applyNumberFormat="1" applyFont="1" applyBorder="1" applyAlignment="1">
      <alignment horizontal="center" vertical="center" wrapText="1"/>
    </xf>
    <xf numFmtId="1" fontId="8" fillId="0" borderId="592" xfId="0" applyNumberFormat="1" applyFont="1" applyBorder="1" applyAlignment="1">
      <alignment horizontal="left" vertical="center" wrapText="1"/>
    </xf>
    <xf numFmtId="1" fontId="8" fillId="7" borderId="593" xfId="0" applyNumberFormat="1" applyFont="1" applyFill="1" applyBorder="1" applyAlignment="1">
      <alignment wrapText="1"/>
    </xf>
    <xf numFmtId="1" fontId="8" fillId="0" borderId="593" xfId="0" applyNumberFormat="1" applyFont="1" applyBorder="1" applyAlignment="1">
      <alignment horizontal="left" vertical="center" wrapText="1"/>
    </xf>
    <xf numFmtId="1" fontId="8" fillId="0" borderId="567" xfId="0" applyNumberFormat="1" applyFont="1" applyBorder="1" applyAlignment="1">
      <alignment horizontal="left" vertical="center" wrapText="1"/>
    </xf>
    <xf numFmtId="1" fontId="8" fillId="6" borderId="567" xfId="0" applyNumberFormat="1" applyFont="1" applyFill="1" applyBorder="1" applyAlignment="1" applyProtection="1">
      <alignment wrapText="1"/>
      <protection locked="0"/>
    </xf>
    <xf numFmtId="1" fontId="16" fillId="4" borderId="612" xfId="0" applyNumberFormat="1" applyFont="1" applyFill="1" applyBorder="1" applyAlignment="1">
      <alignment horizontal="left"/>
    </xf>
    <xf numFmtId="1" fontId="16" fillId="4" borderId="612" xfId="0" applyNumberFormat="1" applyFont="1" applyFill="1" applyBorder="1" applyAlignment="1">
      <alignment horizontal="left" wrapText="1"/>
    </xf>
    <xf numFmtId="1" fontId="8" fillId="0" borderId="610" xfId="0" applyNumberFormat="1" applyFont="1" applyBorder="1" applyAlignment="1">
      <alignment horizontal="center" vertical="center" wrapText="1"/>
    </xf>
    <xf numFmtId="1" fontId="8" fillId="5" borderId="630" xfId="0" applyNumberFormat="1" applyFont="1" applyFill="1" applyBorder="1" applyAlignment="1">
      <alignment horizontal="center" vertical="center" wrapText="1"/>
    </xf>
    <xf numFmtId="1" fontId="8" fillId="0" borderId="412" xfId="0" applyNumberFormat="1" applyFont="1" applyBorder="1" applyAlignment="1">
      <alignment wrapText="1"/>
    </xf>
    <xf numFmtId="1" fontId="8" fillId="6" borderId="635" xfId="0" applyNumberFormat="1" applyFont="1" applyFill="1" applyBorder="1" applyAlignment="1" applyProtection="1">
      <alignment wrapText="1"/>
      <protection locked="0"/>
    </xf>
    <xf numFmtId="1" fontId="8" fillId="9" borderId="592" xfId="0" applyNumberFormat="1" applyFont="1" applyFill="1" applyBorder="1" applyAlignment="1">
      <alignment wrapText="1"/>
    </xf>
    <xf numFmtId="1" fontId="8" fillId="0" borderId="593" xfId="0" applyNumberFormat="1" applyFont="1" applyBorder="1" applyAlignment="1">
      <alignment wrapText="1"/>
    </xf>
    <xf numFmtId="1" fontId="8" fillId="0" borderId="599" xfId="0" applyNumberFormat="1" applyFont="1" applyBorder="1" applyAlignment="1">
      <alignment wrapText="1"/>
    </xf>
    <xf numFmtId="1" fontId="8" fillId="9" borderId="607" xfId="0" applyNumberFormat="1" applyFont="1" applyFill="1" applyBorder="1" applyAlignment="1">
      <alignment wrapText="1"/>
    </xf>
    <xf numFmtId="1" fontId="8" fillId="0" borderId="603" xfId="0" applyNumberFormat="1" applyFont="1" applyBorder="1" applyAlignment="1">
      <alignment wrapText="1"/>
    </xf>
    <xf numFmtId="1" fontId="8" fillId="0" borderId="591" xfId="0" applyNumberFormat="1" applyFont="1" applyBorder="1" applyAlignment="1">
      <alignment wrapText="1"/>
    </xf>
    <xf numFmtId="1" fontId="8" fillId="0" borderId="635" xfId="0" applyNumberFormat="1" applyFont="1" applyBorder="1" applyAlignment="1">
      <alignment horizontal="center" vertical="center" wrapText="1"/>
    </xf>
    <xf numFmtId="1" fontId="8" fillId="0" borderId="625" xfId="0" applyNumberFormat="1" applyFont="1" applyBorder="1" applyAlignment="1">
      <alignment horizontal="center" vertical="center" wrapText="1"/>
    </xf>
    <xf numFmtId="1" fontId="8" fillId="0" borderId="610" xfId="0" applyNumberFormat="1" applyFont="1" applyBorder="1" applyAlignment="1">
      <alignment wrapText="1"/>
    </xf>
    <xf numFmtId="1" fontId="8" fillId="6" borderId="617" xfId="0" applyNumberFormat="1" applyFont="1" applyFill="1" applyBorder="1" applyAlignment="1" applyProtection="1">
      <alignment wrapText="1"/>
      <protection locked="0"/>
    </xf>
    <xf numFmtId="1" fontId="8" fillId="6" borderId="630" xfId="0" applyNumberFormat="1" applyFont="1" applyFill="1" applyBorder="1" applyAlignment="1" applyProtection="1">
      <alignment wrapText="1"/>
      <protection locked="0"/>
    </xf>
    <xf numFmtId="1" fontId="8" fillId="5" borderId="593" xfId="0" applyNumberFormat="1" applyFont="1" applyFill="1" applyBorder="1" applyAlignment="1">
      <alignment horizontal="left" vertical="center" wrapText="1"/>
    </xf>
    <xf numFmtId="1" fontId="8" fillId="6" borderId="597" xfId="0" applyNumberFormat="1" applyFont="1" applyFill="1" applyBorder="1" applyAlignment="1" applyProtection="1">
      <alignment wrapText="1"/>
      <protection locked="0"/>
    </xf>
    <xf numFmtId="1" fontId="8" fillId="5" borderId="603" xfId="0" applyNumberFormat="1" applyFont="1" applyFill="1" applyBorder="1" applyAlignment="1">
      <alignment horizontal="left" vertical="center" wrapText="1"/>
    </xf>
    <xf numFmtId="1" fontId="8" fillId="6" borderId="287" xfId="0" applyNumberFormat="1" applyFont="1" applyFill="1" applyBorder="1" applyAlignment="1" applyProtection="1">
      <alignment wrapText="1"/>
      <protection locked="0"/>
    </xf>
    <xf numFmtId="1" fontId="8" fillId="6" borderId="584" xfId="0" applyNumberFormat="1" applyFont="1" applyFill="1" applyBorder="1" applyAlignment="1" applyProtection="1">
      <alignment wrapText="1"/>
      <protection locked="0"/>
    </xf>
    <xf numFmtId="1" fontId="8" fillId="6" borderId="568" xfId="0" applyNumberFormat="1" applyFont="1" applyFill="1" applyBorder="1" applyAlignment="1" applyProtection="1">
      <alignment wrapText="1"/>
      <protection locked="0"/>
    </xf>
    <xf numFmtId="1" fontId="8" fillId="6" borderId="264" xfId="0" applyNumberFormat="1" applyFont="1" applyFill="1" applyBorder="1" applyAlignment="1" applyProtection="1">
      <alignment wrapText="1"/>
      <protection locked="0"/>
    </xf>
    <xf numFmtId="1" fontId="8" fillId="6" borderId="140" xfId="0" applyNumberFormat="1" applyFont="1" applyFill="1" applyBorder="1" applyAlignment="1" applyProtection="1">
      <alignment wrapText="1"/>
      <protection locked="0"/>
    </xf>
    <xf numFmtId="1" fontId="8" fillId="6" borderId="605" xfId="0" applyNumberFormat="1" applyFont="1" applyFill="1" applyBorder="1" applyAlignment="1" applyProtection="1">
      <alignment wrapText="1"/>
      <protection locked="0"/>
    </xf>
    <xf numFmtId="1" fontId="8" fillId="0" borderId="603" xfId="0" applyNumberFormat="1" applyFont="1" applyBorder="1" applyAlignment="1">
      <alignment horizontal="left" vertical="center" wrapText="1"/>
    </xf>
    <xf numFmtId="1" fontId="8" fillId="0" borderId="414" xfId="0" applyNumberFormat="1" applyFont="1" applyBorder="1" applyAlignment="1">
      <alignment horizontal="center" vertical="center" wrapText="1"/>
    </xf>
    <xf numFmtId="1" fontId="8" fillId="30" borderId="282" xfId="0" applyNumberFormat="1" applyFont="1" applyFill="1" applyBorder="1" applyAlignment="1" applyProtection="1">
      <alignment wrapText="1"/>
      <protection locked="0"/>
    </xf>
    <xf numFmtId="1" fontId="8" fillId="6" borderId="632" xfId="0" applyNumberFormat="1" applyFont="1" applyFill="1" applyBorder="1" applyAlignment="1" applyProtection="1">
      <alignment wrapText="1"/>
      <protection locked="0"/>
    </xf>
    <xf numFmtId="1" fontId="8" fillId="0" borderId="618" xfId="0" applyNumberFormat="1" applyFont="1" applyBorder="1" applyAlignment="1">
      <alignment horizontal="center" vertical="center" wrapText="1"/>
    </xf>
    <xf numFmtId="1" fontId="8" fillId="30" borderId="410" xfId="0" applyNumberFormat="1" applyFont="1" applyFill="1" applyBorder="1" applyAlignment="1" applyProtection="1">
      <alignment wrapText="1"/>
      <protection locked="0"/>
    </xf>
    <xf numFmtId="1" fontId="7" fillId="0" borderId="616" xfId="0" applyNumberFormat="1" applyFont="1" applyBorder="1" applyAlignment="1">
      <alignment horizontal="center" vertical="center" wrapText="1"/>
    </xf>
    <xf numFmtId="1" fontId="7" fillId="0" borderId="617" xfId="0" applyNumberFormat="1" applyFont="1" applyBorder="1" applyAlignment="1">
      <alignment horizontal="center" vertical="center" wrapText="1"/>
    </xf>
    <xf numFmtId="1" fontId="7" fillId="0" borderId="635" xfId="0" applyNumberFormat="1" applyFont="1" applyBorder="1" applyAlignment="1">
      <alignment horizontal="center" vertical="center" wrapText="1"/>
    </xf>
    <xf numFmtId="1" fontId="7" fillId="0" borderId="625" xfId="0" applyNumberFormat="1" applyFont="1" applyBorder="1" applyAlignment="1">
      <alignment horizontal="center" vertical="center" wrapText="1"/>
    </xf>
    <xf numFmtId="1" fontId="7" fillId="6" borderId="610" xfId="0" applyNumberFormat="1" applyFont="1" applyFill="1" applyBorder="1" applyProtection="1">
      <protection locked="0"/>
    </xf>
    <xf numFmtId="1" fontId="7" fillId="0" borderId="593" xfId="0" applyNumberFormat="1" applyFont="1" applyBorder="1" applyAlignment="1">
      <alignment horizontal="left" vertical="center" wrapText="1"/>
    </xf>
    <xf numFmtId="1" fontId="7" fillId="6" borderId="567" xfId="0" applyNumberFormat="1" applyFont="1" applyFill="1" applyBorder="1" applyProtection="1">
      <protection locked="0"/>
    </xf>
    <xf numFmtId="1" fontId="7" fillId="6" borderId="139" xfId="0" applyNumberFormat="1" applyFont="1" applyFill="1" applyBorder="1" applyProtection="1">
      <protection locked="0"/>
    </xf>
    <xf numFmtId="1" fontId="8" fillId="4" borderId="636" xfId="0" applyNumberFormat="1" applyFont="1" applyFill="1" applyBorder="1"/>
    <xf numFmtId="1" fontId="8" fillId="4" borderId="637" xfId="0" applyNumberFormat="1" applyFont="1" applyFill="1" applyBorder="1" applyAlignment="1" applyProtection="1">
      <alignment wrapText="1"/>
      <protection hidden="1"/>
    </xf>
    <xf numFmtId="1" fontId="46" fillId="4" borderId="637" xfId="0" applyNumberFormat="1" applyFont="1" applyFill="1" applyBorder="1" applyProtection="1">
      <protection hidden="1"/>
    </xf>
    <xf numFmtId="1" fontId="8" fillId="6" borderId="638" xfId="0" applyNumberFormat="1" applyFont="1" applyFill="1" applyBorder="1" applyAlignment="1" applyProtection="1">
      <alignment horizontal="right" wrapText="1"/>
      <protection locked="0"/>
    </xf>
    <xf numFmtId="1" fontId="7" fillId="6" borderId="639" xfId="0" applyNumberFormat="1" applyFont="1" applyFill="1" applyBorder="1" applyAlignment="1" applyProtection="1">
      <alignment horizontal="right"/>
      <protection locked="0"/>
    </xf>
    <xf numFmtId="1" fontId="7" fillId="6" borderId="640" xfId="0" applyNumberFormat="1" applyFont="1" applyFill="1" applyBorder="1" applyAlignment="1" applyProtection="1">
      <alignment horizontal="right"/>
      <protection locked="0"/>
    </xf>
    <xf numFmtId="1" fontId="7" fillId="9" borderId="593" xfId="0" applyNumberFormat="1" applyFont="1" applyFill="1" applyBorder="1" applyAlignment="1" applyProtection="1">
      <alignment vertical="center" wrapText="1"/>
      <protection hidden="1"/>
    </xf>
    <xf numFmtId="1" fontId="8" fillId="6" borderId="593" xfId="0" applyNumberFormat="1" applyFont="1" applyFill="1" applyBorder="1" applyAlignment="1" applyProtection="1">
      <alignment horizontal="right" wrapText="1"/>
      <protection locked="0"/>
    </xf>
    <xf numFmtId="1" fontId="7" fillId="6" borderId="595" xfId="0" applyNumberFormat="1" applyFont="1" applyFill="1" applyBorder="1" applyAlignment="1" applyProtection="1">
      <alignment horizontal="right"/>
      <protection locked="0"/>
    </xf>
    <xf numFmtId="1" fontId="7" fillId="6" borderId="594" xfId="0" applyNumberFormat="1" applyFont="1" applyFill="1" applyBorder="1" applyAlignment="1" applyProtection="1">
      <alignment horizontal="right"/>
      <protection locked="0"/>
    </xf>
    <xf numFmtId="1" fontId="7" fillId="9" borderId="593" xfId="0" applyNumberFormat="1" applyFont="1" applyFill="1" applyBorder="1" applyAlignment="1">
      <alignment wrapText="1"/>
    </xf>
    <xf numFmtId="1" fontId="8" fillId="6" borderId="594" xfId="0" applyNumberFormat="1" applyFont="1" applyFill="1" applyBorder="1" applyAlignment="1" applyProtection="1">
      <alignment horizontal="right" wrapText="1"/>
      <protection locked="0"/>
    </xf>
    <xf numFmtId="1" fontId="7" fillId="9" borderId="603" xfId="0" applyNumberFormat="1" applyFont="1" applyFill="1" applyBorder="1" applyAlignment="1">
      <alignment wrapText="1"/>
    </xf>
    <xf numFmtId="1" fontId="8" fillId="6" borderId="589" xfId="0" applyNumberFormat="1" applyFont="1" applyFill="1" applyBorder="1" applyAlignment="1" applyProtection="1">
      <alignment horizontal="right" wrapText="1"/>
      <protection locked="0"/>
    </xf>
    <xf numFmtId="1" fontId="7" fillId="6" borderId="604" xfId="0" applyNumberFormat="1" applyFont="1" applyFill="1" applyBorder="1" applyAlignment="1" applyProtection="1">
      <alignment horizontal="right"/>
      <protection locked="0"/>
    </xf>
    <xf numFmtId="1" fontId="7" fillId="6" borderId="589" xfId="0" applyNumberFormat="1" applyFont="1" applyFill="1" applyBorder="1" applyAlignment="1" applyProtection="1">
      <alignment horizontal="right"/>
      <protection locked="0"/>
    </xf>
    <xf numFmtId="1" fontId="8" fillId="9" borderId="469" xfId="0" applyNumberFormat="1" applyFont="1" applyFill="1" applyBorder="1" applyAlignment="1">
      <alignment vertical="center" wrapText="1"/>
    </xf>
    <xf numFmtId="0" fontId="8" fillId="0" borderId="139" xfId="0" applyFont="1" applyBorder="1" applyAlignment="1">
      <alignment horizontal="center" vertical="center" wrapText="1"/>
    </xf>
    <xf numFmtId="0" fontId="8" fillId="0" borderId="93" xfId="0" applyFont="1" applyBorder="1" applyAlignment="1">
      <alignment horizontal="center" vertical="center" wrapText="1"/>
    </xf>
    <xf numFmtId="0" fontId="8" fillId="5" borderId="0" xfId="0" applyFont="1" applyFill="1" applyAlignment="1">
      <alignment horizontal="center" vertical="center" wrapText="1"/>
    </xf>
    <xf numFmtId="1" fontId="8" fillId="0" borderId="282" xfId="0" applyNumberFormat="1" applyFont="1" applyBorder="1" applyAlignment="1">
      <alignment horizontal="center" vertical="center" wrapText="1"/>
    </xf>
    <xf numFmtId="0" fontId="16" fillId="0" borderId="0" xfId="0" applyFont="1" applyAlignment="1">
      <alignment horizontal="left"/>
    </xf>
    <xf numFmtId="0" fontId="8" fillId="0" borderId="0" xfId="0" applyFont="1" applyAlignment="1">
      <alignment horizontal="center" vertical="center" wrapText="1"/>
    </xf>
    <xf numFmtId="1" fontId="8" fillId="0" borderId="344" xfId="0" applyNumberFormat="1" applyFont="1" applyBorder="1" applyAlignment="1">
      <alignment horizontal="center" vertical="center" wrapText="1"/>
    </xf>
    <xf numFmtId="0" fontId="8" fillId="0" borderId="344" xfId="0" applyFont="1" applyBorder="1" applyAlignment="1">
      <alignment horizontal="center" vertical="center" wrapText="1"/>
    </xf>
    <xf numFmtId="1" fontId="8" fillId="9" borderId="571" xfId="0" applyNumberFormat="1" applyFont="1" applyFill="1" applyBorder="1" applyAlignment="1">
      <alignment horizontal="center" vertical="center" wrapText="1"/>
    </xf>
    <xf numFmtId="0" fontId="8" fillId="0" borderId="571" xfId="0" applyFont="1" applyBorder="1" applyAlignment="1">
      <alignment horizontal="center" vertical="center" wrapText="1"/>
    </xf>
    <xf numFmtId="1" fontId="8" fillId="0" borderId="645" xfId="0" applyNumberFormat="1" applyFont="1" applyBorder="1" applyAlignment="1">
      <alignment horizontal="center" vertical="center"/>
    </xf>
    <xf numFmtId="0" fontId="8" fillId="0" borderId="646" xfId="0" applyFont="1" applyBorder="1" applyAlignment="1">
      <alignment horizontal="center" vertical="center"/>
    </xf>
    <xf numFmtId="0" fontId="8" fillId="0" borderId="643" xfId="0" applyFont="1" applyBorder="1" applyAlignment="1">
      <alignment horizontal="center" vertical="center" wrapText="1"/>
    </xf>
    <xf numFmtId="0" fontId="8" fillId="0" borderId="641" xfId="0" applyFont="1" applyBorder="1" applyAlignment="1">
      <alignment horizontal="center" vertical="center" wrapText="1"/>
    </xf>
    <xf numFmtId="49" fontId="53" fillId="0" borderId="567" xfId="0" applyNumberFormat="1" applyFont="1" applyBorder="1" applyProtection="1">
      <protection locked="0"/>
    </xf>
    <xf numFmtId="3" fontId="53" fillId="0" borderId="139" xfId="0" applyNumberFormat="1" applyFont="1" applyBorder="1" applyProtection="1">
      <protection locked="0"/>
    </xf>
    <xf numFmtId="3" fontId="8" fillId="6" borderId="593" xfId="0" applyNumberFormat="1" applyFont="1" applyFill="1" applyBorder="1" applyProtection="1">
      <protection locked="0"/>
    </xf>
    <xf numFmtId="3" fontId="8" fillId="6" borderId="595" xfId="0" applyNumberFormat="1" applyFont="1" applyFill="1" applyBorder="1" applyProtection="1">
      <protection locked="0"/>
    </xf>
    <xf numFmtId="3" fontId="8" fillId="6" borderId="594" xfId="0" applyNumberFormat="1" applyFont="1" applyFill="1" applyBorder="1" applyProtection="1">
      <protection locked="0"/>
    </xf>
    <xf numFmtId="3" fontId="8" fillId="6" borderId="592" xfId="0" applyNumberFormat="1" applyFont="1" applyFill="1" applyBorder="1" applyProtection="1">
      <protection locked="0"/>
    </xf>
    <xf numFmtId="3" fontId="8" fillId="6" borderId="600" xfId="0" applyNumberFormat="1" applyFont="1" applyFill="1" applyBorder="1" applyProtection="1">
      <protection locked="0"/>
    </xf>
    <xf numFmtId="3" fontId="8" fillId="6" borderId="602" xfId="0" applyNumberFormat="1" applyFont="1" applyFill="1" applyBorder="1" applyProtection="1">
      <protection locked="0"/>
    </xf>
    <xf numFmtId="1" fontId="8" fillId="6" borderId="593" xfId="0" applyNumberFormat="1" applyFont="1" applyFill="1" applyBorder="1" applyProtection="1">
      <protection locked="0"/>
    </xf>
    <xf numFmtId="3" fontId="53" fillId="0" borderId="567" xfId="0" applyNumberFormat="1" applyFont="1" applyBorder="1" applyProtection="1">
      <protection locked="0"/>
    </xf>
    <xf numFmtId="3" fontId="53" fillId="0" borderId="120" xfId="0" applyNumberFormat="1" applyFont="1" applyBorder="1" applyProtection="1">
      <protection locked="0"/>
    </xf>
    <xf numFmtId="3" fontId="8" fillId="6" borderId="604" xfId="0" applyNumberFormat="1" applyFont="1" applyFill="1" applyBorder="1" applyProtection="1">
      <protection locked="0"/>
    </xf>
    <xf numFmtId="3" fontId="8" fillId="6" borderId="589" xfId="0" applyNumberFormat="1" applyFont="1" applyFill="1" applyBorder="1" applyProtection="1">
      <protection locked="0"/>
    </xf>
    <xf numFmtId="3" fontId="8" fillId="6" borderId="607" xfId="0" applyNumberFormat="1" applyFont="1" applyFill="1" applyBorder="1" applyProtection="1">
      <protection locked="0"/>
    </xf>
    <xf numFmtId="3" fontId="8" fillId="6" borderId="627" xfId="0" applyNumberFormat="1" applyFont="1" applyFill="1" applyBorder="1" applyProtection="1">
      <protection locked="0"/>
    </xf>
    <xf numFmtId="3" fontId="8" fillId="6" borderId="606" xfId="0" applyNumberFormat="1" applyFont="1" applyFill="1" applyBorder="1" applyProtection="1">
      <protection locked="0"/>
    </xf>
    <xf numFmtId="3" fontId="8" fillId="6" borderId="603" xfId="0" applyNumberFormat="1" applyFont="1" applyFill="1" applyBorder="1" applyProtection="1">
      <protection locked="0"/>
    </xf>
    <xf numFmtId="1" fontId="8" fillId="6" borderId="603" xfId="0" applyNumberFormat="1" applyFont="1" applyFill="1" applyBorder="1" applyProtection="1">
      <protection locked="0"/>
    </xf>
    <xf numFmtId="1" fontId="24" fillId="5" borderId="642" xfId="0" applyNumberFormat="1" applyFont="1" applyFill="1" applyBorder="1" applyAlignment="1">
      <alignment vertical="top"/>
    </xf>
    <xf numFmtId="0" fontId="8" fillId="0" borderId="557" xfId="0" applyFont="1" applyBorder="1" applyAlignment="1">
      <alignment horizontal="center" vertical="center" wrapText="1"/>
    </xf>
    <xf numFmtId="0" fontId="8" fillId="0" borderId="647" xfId="0" applyFont="1" applyBorder="1" applyAlignment="1">
      <alignment horizontal="center" vertical="center" wrapText="1"/>
    </xf>
    <xf numFmtId="0" fontId="8" fillId="0" borderId="581" xfId="0" applyFont="1" applyBorder="1" applyAlignment="1">
      <alignment horizontal="center" vertical="center" wrapText="1"/>
    </xf>
    <xf numFmtId="0" fontId="8" fillId="0" borderId="210" xfId="0" applyFont="1" applyBorder="1" applyAlignment="1">
      <alignment horizontal="center" vertical="center" wrapText="1"/>
    </xf>
    <xf numFmtId="3" fontId="8" fillId="0" borderId="638" xfId="0" applyNumberFormat="1" applyFont="1" applyBorder="1" applyProtection="1">
      <protection locked="0"/>
    </xf>
    <xf numFmtId="3" fontId="8" fillId="6" borderId="639" xfId="0" applyNumberFormat="1" applyFont="1" applyFill="1" applyBorder="1" applyProtection="1">
      <protection locked="0"/>
    </xf>
    <xf numFmtId="3" fontId="8" fillId="6" borderId="640" xfId="0" applyNumberFormat="1" applyFont="1" applyFill="1" applyBorder="1" applyProtection="1">
      <protection locked="0"/>
    </xf>
    <xf numFmtId="3" fontId="8" fillId="6" borderId="648" xfId="0" applyNumberFormat="1" applyFont="1" applyFill="1" applyBorder="1" applyProtection="1">
      <protection locked="0"/>
    </xf>
    <xf numFmtId="1" fontId="8" fillId="5" borderId="557" xfId="0" applyNumberFormat="1" applyFont="1" applyFill="1" applyBorder="1" applyAlignment="1">
      <alignment vertical="center" wrapText="1"/>
    </xf>
    <xf numFmtId="3" fontId="24" fillId="6" borderId="593" xfId="0" applyNumberFormat="1" applyFont="1" applyFill="1" applyBorder="1" applyProtection="1">
      <protection locked="0"/>
    </xf>
    <xf numFmtId="3" fontId="24" fillId="6" borderId="638" xfId="0" applyNumberFormat="1" applyFont="1" applyFill="1" applyBorder="1" applyProtection="1">
      <protection locked="0"/>
    </xf>
    <xf numFmtId="1" fontId="24" fillId="6" borderId="638" xfId="0" applyNumberFormat="1" applyFont="1" applyFill="1" applyBorder="1" applyProtection="1">
      <protection locked="0"/>
    </xf>
    <xf numFmtId="3" fontId="8" fillId="0" borderId="593" xfId="0" applyNumberFormat="1" applyFont="1" applyBorder="1" applyProtection="1">
      <protection locked="0"/>
    </xf>
    <xf numFmtId="3" fontId="8" fillId="7" borderId="595" xfId="0" applyNumberFormat="1" applyFont="1" applyFill="1" applyBorder="1"/>
    <xf numFmtId="3" fontId="8" fillId="7" borderId="594" xfId="0" applyNumberFormat="1" applyFont="1" applyFill="1" applyBorder="1"/>
    <xf numFmtId="3" fontId="8" fillId="7" borderId="599" xfId="0" applyNumberFormat="1" applyFont="1" applyFill="1" applyBorder="1"/>
    <xf numFmtId="1" fontId="24" fillId="6" borderId="593" xfId="0" applyNumberFormat="1" applyFont="1" applyFill="1" applyBorder="1" applyProtection="1">
      <protection locked="0"/>
    </xf>
    <xf numFmtId="49" fontId="53" fillId="9" borderId="567" xfId="0" applyNumberFormat="1" applyFont="1" applyFill="1" applyBorder="1" applyProtection="1">
      <protection locked="0"/>
    </xf>
    <xf numFmtId="49" fontId="8" fillId="6" borderId="595" xfId="0" applyNumberFormat="1" applyFont="1" applyFill="1" applyBorder="1" applyProtection="1">
      <protection locked="0"/>
    </xf>
    <xf numFmtId="3" fontId="24" fillId="6" borderId="640" xfId="0" applyNumberFormat="1" applyFont="1" applyFill="1" applyBorder="1" applyProtection="1">
      <protection locked="0"/>
    </xf>
    <xf numFmtId="1" fontId="24" fillId="6" borderId="594" xfId="0" applyNumberFormat="1" applyFont="1" applyFill="1" applyBorder="1" applyProtection="1">
      <protection locked="0"/>
    </xf>
    <xf numFmtId="1" fontId="8" fillId="0" borderId="602" xfId="0" applyNumberFormat="1" applyFont="1" applyBorder="1"/>
    <xf numFmtId="1" fontId="8" fillId="6" borderId="602" xfId="0" applyNumberFormat="1" applyFont="1" applyFill="1" applyBorder="1" applyProtection="1">
      <protection locked="0"/>
    </xf>
    <xf numFmtId="1" fontId="8" fillId="6" borderId="595" xfId="0" applyNumberFormat="1" applyFont="1" applyFill="1" applyBorder="1" applyProtection="1">
      <protection locked="0"/>
    </xf>
    <xf numFmtId="1" fontId="8" fillId="6" borderId="594" xfId="0" applyNumberFormat="1" applyFont="1" applyFill="1" applyBorder="1" applyProtection="1">
      <protection locked="0"/>
    </xf>
    <xf numFmtId="1" fontId="8" fillId="6" borderId="599" xfId="0" applyNumberFormat="1" applyFont="1" applyFill="1" applyBorder="1" applyProtection="1">
      <protection locked="0"/>
    </xf>
    <xf numFmtId="1" fontId="8" fillId="6" borderId="614" xfId="0" applyNumberFormat="1" applyFont="1" applyFill="1" applyBorder="1" applyProtection="1">
      <protection locked="0"/>
    </xf>
    <xf numFmtId="3" fontId="24" fillId="6" borderId="594" xfId="0" applyNumberFormat="1" applyFont="1" applyFill="1" applyBorder="1" applyProtection="1">
      <protection locked="0"/>
    </xf>
    <xf numFmtId="49" fontId="8" fillId="7" borderId="595" xfId="0" applyNumberFormat="1" applyFont="1" applyFill="1" applyBorder="1"/>
    <xf numFmtId="49" fontId="8" fillId="6" borderId="140" xfId="0" applyNumberFormat="1" applyFont="1" applyFill="1" applyBorder="1" applyAlignment="1" applyProtection="1">
      <alignment wrapText="1"/>
      <protection locked="0"/>
    </xf>
    <xf numFmtId="3" fontId="8" fillId="6" borderId="210" xfId="0" applyNumberFormat="1" applyFont="1" applyFill="1" applyBorder="1" applyAlignment="1" applyProtection="1">
      <alignment wrapText="1"/>
      <protection locked="0"/>
    </xf>
    <xf numFmtId="3" fontId="8" fillId="6" borderId="572" xfId="0" applyNumberFormat="1" applyFont="1" applyFill="1" applyBorder="1" applyAlignment="1" applyProtection="1">
      <alignment wrapText="1"/>
      <protection locked="0"/>
    </xf>
    <xf numFmtId="3" fontId="8" fillId="6" borderId="140" xfId="0" applyNumberFormat="1" applyFont="1" applyFill="1" applyBorder="1" applyAlignment="1" applyProtection="1">
      <alignment wrapText="1"/>
      <protection locked="0"/>
    </xf>
    <xf numFmtId="3" fontId="24" fillId="6" borderId="593" xfId="0" applyNumberFormat="1" applyFont="1" applyFill="1" applyBorder="1" applyAlignment="1" applyProtection="1">
      <alignment wrapText="1"/>
      <protection locked="0"/>
    </xf>
    <xf numFmtId="3" fontId="8" fillId="0" borderId="646" xfId="0" applyNumberFormat="1" applyFont="1" applyBorder="1" applyProtection="1">
      <protection locked="0"/>
    </xf>
    <xf numFmtId="3" fontId="8" fillId="0" borderId="647" xfId="0" applyNumberFormat="1" applyFont="1" applyBorder="1" applyProtection="1">
      <protection locked="0"/>
    </xf>
    <xf numFmtId="3" fontId="8" fillId="0" borderId="643" xfId="0" applyNumberFormat="1" applyFont="1" applyBorder="1" applyProtection="1">
      <protection locked="0"/>
    </xf>
    <xf numFmtId="3" fontId="8" fillId="0" borderId="642" xfId="0" applyNumberFormat="1" applyFont="1" applyBorder="1" applyProtection="1">
      <protection locked="0"/>
    </xf>
    <xf numFmtId="1" fontId="8" fillId="0" borderId="646" xfId="0" applyNumberFormat="1" applyFont="1" applyBorder="1"/>
    <xf numFmtId="0" fontId="53" fillId="0" borderId="641" xfId="0" applyFont="1" applyBorder="1" applyAlignment="1">
      <alignment horizontal="center" vertical="center"/>
    </xf>
    <xf numFmtId="0" fontId="0" fillId="0" borderId="641" xfId="0" applyBorder="1" applyAlignment="1">
      <alignment horizontal="center"/>
    </xf>
    <xf numFmtId="0" fontId="53" fillId="0" borderId="646" xfId="0" applyFont="1" applyBorder="1" applyAlignment="1">
      <alignment horizontal="center" vertical="center"/>
    </xf>
    <xf numFmtId="1" fontId="8" fillId="0" borderId="641" xfId="0" applyNumberFormat="1" applyFont="1" applyBorder="1" applyAlignment="1">
      <alignment horizontal="center" vertical="center" wrapText="1"/>
    </xf>
    <xf numFmtId="1" fontId="8" fillId="0" borderId="643" xfId="0" applyNumberFormat="1" applyFont="1" applyBorder="1" applyAlignment="1">
      <alignment horizontal="center" vertical="center" wrapText="1"/>
    </xf>
    <xf numFmtId="1" fontId="8" fillId="0" borderId="644" xfId="0" applyNumberFormat="1" applyFont="1" applyBorder="1" applyAlignment="1">
      <alignment horizontal="center" vertical="center" wrapText="1"/>
    </xf>
    <xf numFmtId="49" fontId="8" fillId="0" borderId="640" xfId="0" applyNumberFormat="1" applyFont="1" applyBorder="1" applyAlignment="1" applyProtection="1">
      <alignment horizontal="center" vertical="center"/>
      <protection locked="0"/>
    </xf>
    <xf numFmtId="3" fontId="8" fillId="0" borderId="638" xfId="0" applyNumberFormat="1" applyFont="1" applyBorder="1" applyAlignment="1" applyProtection="1">
      <alignment horizontal="center" vertical="center"/>
      <protection locked="0"/>
    </xf>
    <xf numFmtId="3" fontId="8" fillId="0" borderId="640" xfId="0" applyNumberFormat="1" applyFont="1" applyBorder="1" applyAlignment="1" applyProtection="1">
      <alignment horizontal="center" vertical="center"/>
      <protection locked="0"/>
    </xf>
    <xf numFmtId="1" fontId="8" fillId="7" borderId="595" xfId="0" applyNumberFormat="1" applyFont="1" applyFill="1" applyBorder="1"/>
    <xf numFmtId="1" fontId="8" fillId="7" borderId="594" xfId="0" applyNumberFormat="1" applyFont="1" applyFill="1" applyBorder="1"/>
    <xf numFmtId="1" fontId="8" fillId="6" borderId="639" xfId="0" applyNumberFormat="1" applyFont="1" applyFill="1" applyBorder="1" applyAlignment="1" applyProtection="1">
      <alignment horizontal="center" vertical="center" wrapText="1"/>
      <protection locked="0"/>
    </xf>
    <xf numFmtId="1" fontId="8" fillId="6" borderId="282" xfId="0" applyNumberFormat="1" applyFont="1" applyFill="1" applyBorder="1" applyAlignment="1" applyProtection="1">
      <alignment horizontal="center" vertical="center" wrapText="1"/>
      <protection locked="0"/>
    </xf>
    <xf numFmtId="1" fontId="8" fillId="6" borderId="650" xfId="0" applyNumberFormat="1" applyFont="1" applyFill="1" applyBorder="1" applyAlignment="1" applyProtection="1">
      <alignment horizontal="center" vertical="center" wrapText="1"/>
      <protection locked="0"/>
    </xf>
    <xf numFmtId="1" fontId="8" fillId="6" borderId="649" xfId="0" applyNumberFormat="1" applyFont="1" applyFill="1" applyBorder="1" applyAlignment="1" applyProtection="1">
      <alignment horizontal="center" vertical="center" wrapText="1"/>
      <protection locked="0"/>
    </xf>
    <xf numFmtId="1" fontId="8" fillId="6" borderId="648" xfId="0" applyNumberFormat="1" applyFont="1" applyFill="1" applyBorder="1" applyAlignment="1" applyProtection="1">
      <alignment horizontal="center" vertical="center" wrapText="1"/>
      <protection locked="0"/>
    </xf>
    <xf numFmtId="1" fontId="8" fillId="6" borderId="264" xfId="0" applyNumberFormat="1" applyFont="1" applyFill="1" applyBorder="1" applyAlignment="1" applyProtection="1">
      <alignment horizontal="center" vertical="center" wrapText="1"/>
      <protection locked="0"/>
    </xf>
    <xf numFmtId="1" fontId="8" fillId="6" borderId="409" xfId="0" applyNumberFormat="1" applyFont="1" applyFill="1" applyBorder="1" applyAlignment="1" applyProtection="1">
      <alignment horizontal="center" vertical="center" wrapText="1"/>
      <protection locked="0"/>
    </xf>
    <xf numFmtId="1" fontId="8" fillId="6" borderId="640" xfId="0" applyNumberFormat="1" applyFont="1" applyFill="1" applyBorder="1" applyAlignment="1" applyProtection="1">
      <alignment horizontal="center" vertical="center" wrapText="1"/>
      <protection locked="0"/>
    </xf>
    <xf numFmtId="1" fontId="8" fillId="7" borderId="602" xfId="0" applyNumberFormat="1" applyFont="1" applyFill="1" applyBorder="1"/>
    <xf numFmtId="1" fontId="8" fillId="7" borderId="599" xfId="0" applyNumberFormat="1" applyFont="1" applyFill="1" applyBorder="1"/>
    <xf numFmtId="1" fontId="8" fillId="7" borderId="600" xfId="0" applyNumberFormat="1" applyFont="1" applyFill="1" applyBorder="1"/>
    <xf numFmtId="1" fontId="8" fillId="7" borderId="608" xfId="0" applyNumberFormat="1" applyFont="1" applyFill="1" applyBorder="1"/>
    <xf numFmtId="1" fontId="8" fillId="6" borderId="626" xfId="0" applyNumberFormat="1" applyFont="1" applyFill="1" applyBorder="1" applyAlignment="1" applyProtection="1">
      <alignment horizontal="center" vertical="center" wrapText="1"/>
      <protection locked="0"/>
    </xf>
    <xf numFmtId="1" fontId="8" fillId="6" borderId="602" xfId="0" applyNumberFormat="1" applyFont="1" applyFill="1" applyBorder="1" applyAlignment="1" applyProtection="1">
      <alignment horizontal="center" vertical="center" wrapText="1"/>
      <protection locked="0"/>
    </xf>
    <xf numFmtId="1" fontId="8" fillId="7" borderId="598" xfId="0" applyNumberFormat="1" applyFont="1" applyFill="1" applyBorder="1"/>
    <xf numFmtId="49" fontId="8" fillId="0" borderId="594" xfId="0" applyNumberFormat="1" applyFont="1" applyBorder="1" applyAlignment="1" applyProtection="1">
      <alignment horizontal="center" vertical="center"/>
      <protection locked="0"/>
    </xf>
    <xf numFmtId="3" fontId="8" fillId="0" borderId="594" xfId="0" applyNumberFormat="1" applyFont="1" applyBorder="1" applyAlignment="1" applyProtection="1">
      <alignment horizontal="center" vertical="center"/>
      <protection locked="0"/>
    </xf>
    <xf numFmtId="1" fontId="8" fillId="6" borderId="595" xfId="0" applyNumberFormat="1" applyFont="1" applyFill="1" applyBorder="1" applyAlignment="1" applyProtection="1">
      <alignment horizontal="center" vertical="center" wrapText="1"/>
      <protection locked="0"/>
    </xf>
    <xf numFmtId="1" fontId="8" fillId="6" borderId="599" xfId="0" applyNumberFormat="1" applyFont="1" applyFill="1" applyBorder="1" applyAlignment="1" applyProtection="1">
      <alignment horizontal="center" vertical="center" wrapText="1"/>
      <protection locked="0"/>
    </xf>
    <xf numFmtId="1" fontId="8" fillId="6" borderId="614" xfId="0" applyNumberFormat="1" applyFont="1" applyFill="1" applyBorder="1" applyAlignment="1" applyProtection="1">
      <alignment horizontal="center" vertical="center" wrapText="1"/>
      <protection locked="0"/>
    </xf>
    <xf numFmtId="1" fontId="8" fillId="6" borderId="608" xfId="0" applyNumberFormat="1" applyFont="1" applyFill="1" applyBorder="1" applyAlignment="1" applyProtection="1">
      <alignment horizontal="center" vertical="center" wrapText="1"/>
      <protection locked="0"/>
    </xf>
    <xf numFmtId="1" fontId="8" fillId="6" borderId="598" xfId="0" applyNumberFormat="1" applyFont="1" applyFill="1" applyBorder="1" applyAlignment="1" applyProtection="1">
      <alignment horizontal="center" vertical="center" wrapText="1"/>
      <protection locked="0"/>
    </xf>
    <xf numFmtId="1" fontId="8" fillId="6" borderId="594" xfId="0" applyNumberFormat="1" applyFont="1" applyFill="1" applyBorder="1" applyAlignment="1" applyProtection="1">
      <alignment horizontal="center" vertical="center" wrapText="1"/>
      <protection locked="0"/>
    </xf>
    <xf numFmtId="1" fontId="8" fillId="6" borderId="604" xfId="0" applyNumberFormat="1" applyFont="1" applyFill="1" applyBorder="1" applyAlignment="1" applyProtection="1">
      <alignment horizontal="center" vertical="center" wrapText="1"/>
      <protection locked="0"/>
    </xf>
    <xf numFmtId="1" fontId="8" fillId="6" borderId="606" xfId="0" applyNumberFormat="1" applyFont="1" applyFill="1" applyBorder="1" applyAlignment="1" applyProtection="1">
      <alignment horizontal="center" vertical="center" wrapText="1"/>
      <protection locked="0"/>
    </xf>
    <xf numFmtId="1" fontId="8" fillId="6" borderId="591" xfId="0" applyNumberFormat="1" applyFont="1" applyFill="1" applyBorder="1" applyAlignment="1" applyProtection="1">
      <alignment horizontal="center" vertical="center" wrapText="1"/>
      <protection locked="0"/>
    </xf>
    <xf numFmtId="1" fontId="8" fillId="6" borderId="609" xfId="0" applyNumberFormat="1" applyFont="1" applyFill="1" applyBorder="1" applyAlignment="1" applyProtection="1">
      <alignment horizontal="center" vertical="center" wrapText="1"/>
      <protection locked="0"/>
    </xf>
    <xf numFmtId="1" fontId="8" fillId="6" borderId="651" xfId="0" applyNumberFormat="1" applyFont="1" applyFill="1" applyBorder="1" applyAlignment="1" applyProtection="1">
      <alignment horizontal="center" vertical="center" wrapText="1"/>
      <protection locked="0"/>
    </xf>
    <xf numFmtId="1" fontId="8" fillId="6" borderId="589" xfId="0" applyNumberFormat="1" applyFont="1" applyFill="1" applyBorder="1" applyAlignment="1" applyProtection="1">
      <alignment horizontal="center" vertical="center" wrapText="1"/>
      <protection locked="0"/>
    </xf>
    <xf numFmtId="1" fontId="8" fillId="7" borderId="589" xfId="0" applyNumberFormat="1" applyFont="1" applyFill="1" applyBorder="1"/>
    <xf numFmtId="49" fontId="8" fillId="0" borderId="643" xfId="0" applyNumberFormat="1" applyFont="1" applyBorder="1" applyAlignment="1" applyProtection="1">
      <alignment horizontal="center" vertical="center"/>
      <protection locked="0"/>
    </xf>
    <xf numFmtId="3" fontId="8" fillId="0" borderId="643" xfId="0" applyNumberFormat="1" applyFont="1" applyBorder="1" applyAlignment="1" applyProtection="1">
      <alignment horizontal="center" vertical="center"/>
      <protection locked="0"/>
    </xf>
    <xf numFmtId="1" fontId="8" fillId="7" borderId="647" xfId="0" applyNumberFormat="1" applyFont="1" applyFill="1" applyBorder="1"/>
    <xf numFmtId="1" fontId="8" fillId="7" borderId="643" xfId="0" applyNumberFormat="1" applyFont="1" applyFill="1" applyBorder="1"/>
    <xf numFmtId="1" fontId="8" fillId="0" borderId="647" xfId="0" applyNumberFormat="1" applyFont="1" applyBorder="1" applyAlignment="1">
      <alignment horizontal="center" vertical="center" wrapText="1"/>
    </xf>
    <xf numFmtId="1" fontId="8" fillId="0" borderId="645" xfId="0" applyNumberFormat="1" applyFont="1" applyBorder="1" applyAlignment="1">
      <alignment horizontal="center" vertical="center" wrapText="1"/>
    </xf>
    <xf numFmtId="1" fontId="8" fillId="0" borderId="652" xfId="0" applyNumberFormat="1" applyFont="1" applyBorder="1" applyAlignment="1">
      <alignment horizontal="center" vertical="center" wrapText="1"/>
    </xf>
    <xf numFmtId="1" fontId="8" fillId="0" borderId="646" xfId="0" applyNumberFormat="1" applyFont="1" applyBorder="1" applyAlignment="1">
      <alignment horizontal="center" vertical="center" wrapText="1"/>
    </xf>
    <xf numFmtId="49" fontId="8" fillId="0" borderId="646" xfId="0" applyNumberFormat="1" applyFont="1" applyBorder="1" applyAlignment="1" applyProtection="1">
      <alignment horizontal="center" vertical="center"/>
      <protection locked="0"/>
    </xf>
    <xf numFmtId="1" fontId="8" fillId="6" borderId="647" xfId="0" applyNumberFormat="1" applyFont="1" applyFill="1" applyBorder="1" applyAlignment="1" applyProtection="1">
      <alignment horizontal="center" vertical="center" wrapText="1"/>
      <protection locked="0"/>
    </xf>
    <xf numFmtId="1" fontId="8" fillId="6" borderId="643" xfId="0" applyNumberFormat="1" applyFont="1" applyFill="1" applyBorder="1" applyAlignment="1" applyProtection="1">
      <alignment horizontal="center" vertical="center" wrapText="1"/>
      <protection locked="0"/>
    </xf>
    <xf numFmtId="1" fontId="8" fillId="6" borderId="642" xfId="0" applyNumberFormat="1" applyFont="1" applyFill="1" applyBorder="1" applyAlignment="1" applyProtection="1">
      <alignment horizontal="center" vertical="center" wrapText="1"/>
      <protection locked="0"/>
    </xf>
    <xf numFmtId="1" fontId="8" fillId="6" borderId="653" xfId="0" applyNumberFormat="1" applyFont="1" applyFill="1" applyBorder="1" applyAlignment="1" applyProtection="1">
      <alignment horizontal="center" vertical="center" wrapText="1"/>
      <protection locked="0"/>
    </xf>
    <xf numFmtId="1" fontId="8" fillId="6" borderId="641" xfId="0" applyNumberFormat="1" applyFont="1" applyFill="1" applyBorder="1" applyAlignment="1" applyProtection="1">
      <alignment horizontal="center" vertical="center" wrapText="1"/>
      <protection locked="0"/>
    </xf>
    <xf numFmtId="1" fontId="8" fillId="6" borderId="645" xfId="0" applyNumberFormat="1" applyFont="1" applyFill="1" applyBorder="1" applyAlignment="1" applyProtection="1">
      <alignment horizontal="center" vertical="center" wrapText="1"/>
      <protection locked="0"/>
    </xf>
    <xf numFmtId="1" fontId="8" fillId="6" borderId="652" xfId="0" applyNumberFormat="1" applyFont="1" applyFill="1" applyBorder="1" applyAlignment="1" applyProtection="1">
      <alignment horizontal="center" vertical="center" wrapText="1"/>
      <protection locked="0"/>
    </xf>
    <xf numFmtId="1" fontId="8" fillId="6" borderId="654" xfId="0" applyNumberFormat="1" applyFont="1" applyFill="1" applyBorder="1" applyAlignment="1" applyProtection="1">
      <alignment horizontal="center" vertical="center" wrapText="1"/>
      <protection locked="0"/>
    </xf>
    <xf numFmtId="0" fontId="8" fillId="4" borderId="646" xfId="0" applyFont="1" applyFill="1" applyBorder="1" applyAlignment="1">
      <alignment horizontal="center" vertical="center"/>
    </xf>
    <xf numFmtId="49" fontId="8" fillId="0" borderId="593" xfId="0" applyNumberFormat="1" applyFont="1" applyBorder="1" applyAlignment="1" applyProtection="1">
      <alignment horizontal="center" vertical="center"/>
      <protection locked="0"/>
    </xf>
    <xf numFmtId="1" fontId="8" fillId="6" borderId="600" xfId="0" applyNumberFormat="1" applyFont="1" applyFill="1" applyBorder="1" applyAlignment="1" applyProtection="1">
      <alignment horizontal="center" vertical="center" wrapText="1"/>
      <protection locked="0"/>
    </xf>
    <xf numFmtId="1" fontId="8" fillId="6" borderId="592" xfId="0" applyNumberFormat="1" applyFont="1" applyFill="1" applyBorder="1" applyAlignment="1" applyProtection="1">
      <alignment horizontal="center" vertical="center" wrapText="1"/>
      <protection locked="0"/>
    </xf>
    <xf numFmtId="1" fontId="8" fillId="6" borderId="627" xfId="0" applyNumberFormat="1" applyFont="1" applyFill="1" applyBorder="1" applyAlignment="1" applyProtection="1">
      <alignment horizontal="center" vertical="center" wrapText="1"/>
      <protection locked="0"/>
    </xf>
    <xf numFmtId="1" fontId="8" fillId="6" borderId="607" xfId="0" applyNumberFormat="1" applyFont="1" applyFill="1" applyBorder="1" applyAlignment="1" applyProtection="1">
      <alignment horizontal="center" vertical="center" wrapText="1"/>
      <protection locked="0"/>
    </xf>
    <xf numFmtId="49" fontId="8" fillId="4" borderId="643" xfId="0" applyNumberFormat="1" applyFont="1" applyFill="1" applyBorder="1" applyAlignment="1" applyProtection="1">
      <alignment horizontal="center" vertical="center"/>
      <protection locked="0"/>
    </xf>
    <xf numFmtId="49" fontId="8" fillId="0" borderId="402" xfId="0" applyNumberFormat="1" applyFont="1" applyBorder="1" applyAlignment="1">
      <alignment horizontal="center" vertical="center" wrapText="1"/>
    </xf>
    <xf numFmtId="1" fontId="8" fillId="6" borderId="402" xfId="0" applyNumberFormat="1" applyFont="1" applyFill="1" applyBorder="1" applyAlignment="1" applyProtection="1">
      <alignment horizontal="center" vertical="center" wrapText="1"/>
      <protection locked="0"/>
    </xf>
    <xf numFmtId="1" fontId="8" fillId="5" borderId="93" xfId="0" applyNumberFormat="1" applyFont="1" applyFill="1" applyBorder="1" applyAlignment="1">
      <alignment vertical="center"/>
    </xf>
    <xf numFmtId="1" fontId="8" fillId="0" borderId="593" xfId="0" applyNumberFormat="1" applyFont="1" applyBorder="1" applyAlignment="1">
      <alignment horizontal="center" vertical="center" wrapText="1"/>
    </xf>
    <xf numFmtId="49" fontId="8" fillId="0" borderId="595" xfId="0" applyNumberFormat="1" applyFont="1" applyBorder="1" applyAlignment="1">
      <alignment horizontal="center" vertical="center" wrapText="1"/>
    </xf>
    <xf numFmtId="1" fontId="8" fillId="0" borderId="602" xfId="0" applyNumberFormat="1" applyFont="1" applyBorder="1" applyAlignment="1">
      <alignment horizontal="center" vertical="center" wrapText="1"/>
    </xf>
    <xf numFmtId="1" fontId="8" fillId="6" borderId="593" xfId="0" applyNumberFormat="1" applyFont="1" applyFill="1" applyBorder="1" applyAlignment="1" applyProtection="1">
      <alignment horizontal="center" vertical="center" wrapText="1"/>
      <protection locked="0"/>
    </xf>
    <xf numFmtId="1" fontId="8" fillId="0" borderId="603" xfId="0" applyNumberFormat="1" applyFont="1" applyBorder="1" applyAlignment="1">
      <alignment horizontal="center" vertical="center" wrapText="1"/>
    </xf>
    <xf numFmtId="49" fontId="8" fillId="0" borderId="604" xfId="0" applyNumberFormat="1" applyFont="1" applyBorder="1" applyAlignment="1">
      <alignment horizontal="center" vertical="center" wrapText="1"/>
    </xf>
    <xf numFmtId="1" fontId="8" fillId="0" borderId="606" xfId="0" applyNumberFormat="1" applyFont="1" applyBorder="1" applyAlignment="1">
      <alignment horizontal="center" vertical="center" wrapText="1"/>
    </xf>
    <xf numFmtId="1" fontId="8" fillId="6" borderId="603" xfId="0" applyNumberFormat="1" applyFont="1" applyFill="1" applyBorder="1" applyAlignment="1" applyProtection="1">
      <alignment horizontal="center" vertical="center" wrapText="1"/>
      <protection locked="0"/>
    </xf>
    <xf numFmtId="49" fontId="8" fillId="4" borderId="647" xfId="0" applyNumberFormat="1" applyFont="1" applyFill="1" applyBorder="1" applyAlignment="1">
      <alignment horizontal="center" vertical="center" wrapText="1"/>
    </xf>
    <xf numFmtId="1" fontId="8" fillId="4" borderId="653" xfId="0" applyNumberFormat="1" applyFont="1" applyFill="1" applyBorder="1" applyAlignment="1">
      <alignment horizontal="center" vertical="center" wrapText="1"/>
    </xf>
    <xf numFmtId="1" fontId="8" fillId="4" borderId="647" xfId="0" applyNumberFormat="1" applyFont="1" applyFill="1" applyBorder="1" applyAlignment="1">
      <alignment horizontal="center" vertical="center" wrapText="1"/>
    </xf>
    <xf numFmtId="1" fontId="8" fillId="4" borderId="645" xfId="0" applyNumberFormat="1" applyFont="1" applyFill="1" applyBorder="1" applyAlignment="1">
      <alignment horizontal="center" vertical="center" wrapText="1"/>
    </xf>
    <xf numFmtId="1" fontId="8" fillId="4" borderId="652" xfId="0" applyNumberFormat="1" applyFont="1" applyFill="1" applyBorder="1" applyAlignment="1">
      <alignment horizontal="center" vertical="center" wrapText="1"/>
    </xf>
    <xf numFmtId="1" fontId="8" fillId="4" borderId="646" xfId="0" applyNumberFormat="1" applyFont="1" applyFill="1" applyBorder="1" applyAlignment="1">
      <alignment horizontal="center" vertical="center" wrapText="1"/>
    </xf>
    <xf numFmtId="3" fontId="8" fillId="4" borderId="643" xfId="0" applyNumberFormat="1" applyFont="1" applyFill="1" applyBorder="1" applyAlignment="1" applyProtection="1">
      <alignment horizontal="center" vertical="center"/>
      <protection locked="0"/>
    </xf>
    <xf numFmtId="0" fontId="19" fillId="16" borderId="402" xfId="0" applyFont="1" applyFill="1" applyBorder="1"/>
    <xf numFmtId="0" fontId="19" fillId="16" borderId="282" xfId="0" applyFont="1" applyFill="1" applyBorder="1"/>
    <xf numFmtId="0" fontId="19" fillId="16" borderId="650" xfId="0" applyFont="1" applyFill="1" applyBorder="1"/>
    <xf numFmtId="1" fontId="8" fillId="6" borderId="581" xfId="0" applyNumberFormat="1" applyFont="1" applyFill="1" applyBorder="1" applyAlignment="1" applyProtection="1">
      <alignment horizontal="center" vertical="center" wrapText="1"/>
      <protection locked="0"/>
    </xf>
    <xf numFmtId="1" fontId="8" fillId="6" borderId="655" xfId="0" applyNumberFormat="1" applyFont="1" applyFill="1" applyBorder="1" applyAlignment="1" applyProtection="1">
      <alignment horizontal="center" vertical="center" wrapText="1"/>
      <protection locked="0"/>
    </xf>
    <xf numFmtId="1" fontId="8" fillId="6" borderId="571" xfId="0" applyNumberFormat="1" applyFont="1" applyFill="1" applyBorder="1" applyAlignment="1" applyProtection="1">
      <alignment horizontal="center" vertical="center" wrapText="1"/>
      <protection locked="0"/>
    </xf>
    <xf numFmtId="0" fontId="8" fillId="0" borderId="593" xfId="0" applyFont="1" applyBorder="1" applyAlignment="1">
      <alignment horizontal="center" vertical="center"/>
    </xf>
    <xf numFmtId="0" fontId="19" fillId="16" borderId="595" xfId="0" applyFont="1" applyFill="1" applyBorder="1"/>
    <xf numFmtId="0" fontId="19" fillId="16" borderId="602" xfId="0" applyFont="1" applyFill="1" applyBorder="1"/>
    <xf numFmtId="0" fontId="8" fillId="0" borderId="603" xfId="0" applyFont="1" applyBorder="1" applyAlignment="1">
      <alignment horizontal="center" vertical="center"/>
    </xf>
    <xf numFmtId="1" fontId="8" fillId="8" borderId="647" xfId="0" applyNumberFormat="1" applyFont="1" applyFill="1" applyBorder="1" applyAlignment="1">
      <alignment horizontal="center" vertical="center" wrapText="1"/>
    </xf>
    <xf numFmtId="1" fontId="8" fillId="8" borderId="643" xfId="0" applyNumberFormat="1" applyFont="1" applyFill="1" applyBorder="1" applyAlignment="1">
      <alignment horizontal="center" vertical="center" wrapText="1"/>
    </xf>
    <xf numFmtId="1" fontId="8" fillId="8" borderId="653" xfId="0" applyNumberFormat="1" applyFont="1" applyFill="1" applyBorder="1" applyAlignment="1">
      <alignment horizontal="center" vertical="center" wrapText="1"/>
    </xf>
    <xf numFmtId="1" fontId="8" fillId="0" borderId="653" xfId="0" applyNumberFormat="1" applyFont="1" applyBorder="1" applyAlignment="1">
      <alignment horizontal="center" vertical="center" wrapText="1"/>
    </xf>
    <xf numFmtId="1" fontId="8" fillId="0" borderId="654" xfId="0" applyNumberFormat="1" applyFont="1" applyBorder="1" applyAlignment="1">
      <alignment horizontal="center" vertical="center" wrapText="1"/>
    </xf>
    <xf numFmtId="0" fontId="8" fillId="5" borderId="641" xfId="0" applyFont="1" applyFill="1" applyBorder="1" applyAlignment="1">
      <alignment horizontal="center" vertical="center"/>
    </xf>
    <xf numFmtId="0" fontId="8" fillId="5" borderId="642" xfId="0" applyFont="1" applyFill="1" applyBorder="1" applyAlignment="1">
      <alignment horizontal="center" vertical="center"/>
    </xf>
    <xf numFmtId="0" fontId="8" fillId="5" borderId="643" xfId="0" applyFont="1" applyFill="1" applyBorder="1" applyAlignment="1">
      <alignment horizontal="center" vertical="center"/>
    </xf>
    <xf numFmtId="164" fontId="8" fillId="0" borderId="646" xfId="0" applyNumberFormat="1" applyFont="1" applyBorder="1" applyAlignment="1">
      <alignment horizontal="center" vertical="center"/>
    </xf>
    <xf numFmtId="3" fontId="8" fillId="6" borderId="646" xfId="0" applyNumberFormat="1" applyFont="1" applyFill="1" applyBorder="1" applyAlignment="1" applyProtection="1">
      <alignment horizontal="center" vertical="center" wrapText="1"/>
      <protection locked="0"/>
    </xf>
    <xf numFmtId="1" fontId="8" fillId="10" borderId="646" xfId="0" applyNumberFormat="1" applyFont="1" applyFill="1" applyBorder="1" applyAlignment="1" applyProtection="1">
      <alignment horizontal="right" vertical="center" wrapText="1"/>
      <protection locked="0"/>
    </xf>
    <xf numFmtId="1" fontId="8" fillId="10" borderId="593" xfId="0" applyNumberFormat="1" applyFont="1" applyFill="1" applyBorder="1" applyAlignment="1" applyProtection="1">
      <alignment horizontal="right" vertical="center" wrapText="1"/>
      <protection locked="0"/>
    </xf>
    <xf numFmtId="0" fontId="0" fillId="16" borderId="402" xfId="0" applyFill="1" applyBorder="1"/>
    <xf numFmtId="1" fontId="8" fillId="10" borderId="593" xfId="0" applyNumberFormat="1" applyFont="1" applyFill="1" applyBorder="1" applyAlignment="1" applyProtection="1">
      <alignment horizontal="right" vertical="top" wrapText="1"/>
      <protection locked="0"/>
    </xf>
    <xf numFmtId="3" fontId="8" fillId="6" borderId="567" xfId="0" applyNumberFormat="1" applyFont="1" applyFill="1" applyBorder="1" applyAlignment="1" applyProtection="1">
      <alignment horizontal="center" vertical="center" wrapText="1"/>
      <protection locked="0"/>
    </xf>
    <xf numFmtId="1" fontId="8" fillId="10" borderId="603" xfId="0" applyNumberFormat="1" applyFont="1" applyFill="1" applyBorder="1" applyAlignment="1" applyProtection="1">
      <alignment horizontal="right" vertical="top" wrapText="1"/>
      <protection locked="0"/>
    </xf>
    <xf numFmtId="0" fontId="8" fillId="0" borderId="641" xfId="0" applyFont="1" applyBorder="1" applyAlignment="1">
      <alignment horizontal="center" vertical="center"/>
    </xf>
    <xf numFmtId="0" fontId="8" fillId="0" borderId="642" xfId="0" applyFont="1" applyBorder="1" applyAlignment="1">
      <alignment horizontal="center" vertical="center"/>
    </xf>
    <xf numFmtId="0" fontId="8" fillId="0" borderId="643" xfId="0" applyFont="1" applyBorder="1" applyAlignment="1">
      <alignment horizontal="center" vertical="center"/>
    </xf>
    <xf numFmtId="0" fontId="8" fillId="0" borderId="647" xfId="0" applyFont="1" applyBorder="1" applyAlignment="1">
      <alignment horizontal="center" vertical="center"/>
    </xf>
    <xf numFmtId="0" fontId="8" fillId="0" borderId="653" xfId="0" applyFont="1" applyBorder="1" applyAlignment="1">
      <alignment horizontal="center" vertical="center"/>
    </xf>
    <xf numFmtId="3" fontId="8" fillId="0" borderId="592" xfId="0" applyNumberFormat="1" applyFont="1" applyBorder="1" applyProtection="1">
      <protection locked="0"/>
    </xf>
    <xf numFmtId="3" fontId="8" fillId="0" borderId="603" xfId="0" applyNumberFormat="1" applyFont="1" applyBorder="1" applyProtection="1">
      <protection locked="0"/>
    </xf>
    <xf numFmtId="1" fontId="8" fillId="0" borderId="581" xfId="0" applyNumberFormat="1" applyFont="1" applyBorder="1" applyAlignment="1">
      <alignment horizontal="center" vertical="center" wrapText="1"/>
    </xf>
    <xf numFmtId="1" fontId="8" fillId="0" borderId="656" xfId="0" applyNumberFormat="1" applyFont="1" applyBorder="1" applyAlignment="1">
      <alignment horizontal="center" vertical="center" wrapText="1"/>
    </xf>
    <xf numFmtId="1" fontId="8" fillId="0" borderId="642" xfId="0" applyNumberFormat="1" applyFont="1" applyBorder="1" applyAlignment="1">
      <alignment horizontal="center" vertical="center" wrapText="1"/>
    </xf>
    <xf numFmtId="49" fontId="8" fillId="0" borderId="402" xfId="0" applyNumberFormat="1" applyFont="1" applyBorder="1" applyAlignment="1">
      <alignment horizontal="right" wrapText="1"/>
    </xf>
    <xf numFmtId="1" fontId="8" fillId="0" borderId="650" xfId="0" applyNumberFormat="1" applyFont="1" applyBorder="1"/>
    <xf numFmtId="1" fontId="8" fillId="0" borderId="282" xfId="0" applyNumberFormat="1" applyFont="1" applyBorder="1"/>
    <xf numFmtId="1" fontId="8" fillId="6" borderId="650" xfId="0" applyNumberFormat="1" applyFont="1" applyFill="1" applyBorder="1" applyProtection="1">
      <protection locked="0"/>
    </xf>
    <xf numFmtId="1" fontId="8" fillId="6" borderId="640" xfId="0" applyNumberFormat="1" applyFont="1" applyFill="1" applyBorder="1" applyProtection="1">
      <protection locked="0"/>
    </xf>
    <xf numFmtId="49" fontId="8" fillId="0" borderId="595" xfId="0" applyNumberFormat="1" applyFont="1" applyBorder="1" applyAlignment="1">
      <alignment horizontal="right" wrapText="1"/>
    </xf>
    <xf numFmtId="1" fontId="8" fillId="0" borderId="599" xfId="0" applyNumberFormat="1" applyFont="1" applyBorder="1"/>
    <xf numFmtId="1" fontId="8" fillId="6" borderId="608" xfId="0" applyNumberFormat="1" applyFont="1" applyFill="1" applyBorder="1" applyProtection="1">
      <protection locked="0"/>
    </xf>
    <xf numFmtId="1" fontId="8" fillId="8" borderId="595" xfId="0" applyNumberFormat="1" applyFont="1" applyFill="1" applyBorder="1"/>
    <xf numFmtId="1" fontId="8" fillId="8" borderId="602" xfId="0" applyNumberFormat="1" applyFont="1" applyFill="1" applyBorder="1"/>
    <xf numFmtId="1" fontId="8" fillId="8" borderId="614" xfId="0" applyNumberFormat="1" applyFont="1" applyFill="1" applyBorder="1"/>
    <xf numFmtId="1" fontId="8" fillId="8" borderId="599" xfId="0" applyNumberFormat="1" applyFont="1" applyFill="1" applyBorder="1"/>
    <xf numFmtId="1" fontId="8" fillId="8" borderId="598" xfId="0" applyNumberFormat="1" applyFont="1" applyFill="1" applyBorder="1"/>
    <xf numFmtId="1" fontId="8" fillId="8" borderId="608" xfId="0" applyNumberFormat="1" applyFont="1" applyFill="1" applyBorder="1"/>
    <xf numFmtId="1" fontId="8" fillId="8" borderId="593" xfId="0" applyNumberFormat="1" applyFont="1" applyFill="1" applyBorder="1"/>
    <xf numFmtId="1" fontId="8" fillId="7" borderId="614" xfId="0" applyNumberFormat="1" applyFont="1" applyFill="1" applyBorder="1"/>
    <xf numFmtId="1" fontId="8" fillId="8" borderId="594" xfId="0" applyNumberFormat="1" applyFont="1" applyFill="1" applyBorder="1"/>
    <xf numFmtId="1" fontId="8" fillId="10" borderId="595" xfId="0" applyNumberFormat="1" applyFont="1" applyFill="1" applyBorder="1" applyProtection="1">
      <protection locked="0"/>
    </xf>
    <xf numFmtId="1" fontId="8" fillId="10" borderId="602" xfId="0" applyNumberFormat="1" applyFont="1" applyFill="1" applyBorder="1" applyProtection="1">
      <protection locked="0"/>
    </xf>
    <xf numFmtId="49" fontId="8" fillId="0" borderId="595" xfId="0" applyNumberFormat="1" applyFont="1" applyBorder="1" applyAlignment="1">
      <alignment horizontal="right" vertical="center" wrapText="1"/>
    </xf>
    <xf numFmtId="1" fontId="8" fillId="10" borderId="593" xfId="0" applyNumberFormat="1" applyFont="1" applyFill="1" applyBorder="1" applyProtection="1">
      <protection locked="0"/>
    </xf>
    <xf numFmtId="1" fontId="8" fillId="10" borderId="614" xfId="0" applyNumberFormat="1" applyFont="1" applyFill="1" applyBorder="1" applyProtection="1">
      <protection locked="0"/>
    </xf>
    <xf numFmtId="1" fontId="8" fillId="10" borderId="599" xfId="0" applyNumberFormat="1" applyFont="1" applyFill="1" applyBorder="1" applyProtection="1">
      <protection locked="0"/>
    </xf>
    <xf numFmtId="1" fontId="8" fillId="10" borderId="594" xfId="0" applyNumberFormat="1" applyFont="1" applyFill="1" applyBorder="1" applyProtection="1">
      <protection locked="0"/>
    </xf>
    <xf numFmtId="49" fontId="8" fillId="0" borderId="604" xfId="0" applyNumberFormat="1" applyFont="1" applyBorder="1" applyAlignment="1">
      <alignment horizontal="right" wrapText="1"/>
    </xf>
    <xf numFmtId="1" fontId="8" fillId="0" borderId="606" xfId="0" applyNumberFormat="1" applyFont="1" applyBorder="1"/>
    <xf numFmtId="1" fontId="8" fillId="10" borderId="140" xfId="0" applyNumberFormat="1" applyFont="1" applyFill="1" applyBorder="1" applyProtection="1">
      <protection locked="0"/>
    </xf>
    <xf numFmtId="49" fontId="8" fillId="0" borderId="647" xfId="0" applyNumberFormat="1" applyFont="1" applyBorder="1" applyAlignment="1">
      <alignment horizontal="right" wrapText="1"/>
    </xf>
    <xf numFmtId="1" fontId="8" fillId="0" borderId="653" xfId="0" applyNumberFormat="1" applyFont="1" applyBorder="1"/>
    <xf numFmtId="1" fontId="8" fillId="6" borderId="606" xfId="0" applyNumberFormat="1" applyFont="1" applyFill="1" applyBorder="1" applyProtection="1">
      <protection locked="0"/>
    </xf>
    <xf numFmtId="1" fontId="8" fillId="6" borderId="604" xfId="0" applyNumberFormat="1" applyFont="1" applyFill="1" applyBorder="1" applyProtection="1">
      <protection locked="0"/>
    </xf>
    <xf numFmtId="1" fontId="8" fillId="6" borderId="591" xfId="0" applyNumberFormat="1" applyFont="1" applyFill="1" applyBorder="1" applyProtection="1">
      <protection locked="0"/>
    </xf>
    <xf numFmtId="1" fontId="8" fillId="6" borderId="609" xfId="0" applyNumberFormat="1" applyFont="1" applyFill="1" applyBorder="1" applyProtection="1">
      <protection locked="0"/>
    </xf>
    <xf numFmtId="1" fontId="8" fillId="6" borderId="589" xfId="0" applyNumberFormat="1" applyFont="1" applyFill="1" applyBorder="1" applyProtection="1">
      <protection locked="0"/>
    </xf>
    <xf numFmtId="0" fontId="8" fillId="0" borderId="642" xfId="0" applyFont="1" applyBorder="1" applyAlignment="1">
      <alignment horizontal="center" vertical="center" wrapText="1"/>
    </xf>
    <xf numFmtId="1" fontId="8" fillId="0" borderId="647" xfId="0" applyNumberFormat="1" applyFont="1" applyBorder="1" applyAlignment="1">
      <alignment horizontal="right" wrapText="1"/>
    </xf>
    <xf numFmtId="1" fontId="8" fillId="0" borderId="643" xfId="0" applyNumberFormat="1" applyFont="1" applyBorder="1" applyAlignment="1">
      <alignment horizontal="right" wrapText="1"/>
    </xf>
    <xf numFmtId="1" fontId="8" fillId="0" borderId="642" xfId="0" applyNumberFormat="1" applyFont="1" applyBorder="1" applyAlignment="1">
      <alignment horizontal="right" wrapText="1"/>
    </xf>
    <xf numFmtId="1" fontId="8" fillId="0" borderId="641" xfId="0" applyNumberFormat="1" applyFont="1" applyBorder="1" applyAlignment="1">
      <alignment horizontal="right"/>
    </xf>
    <xf numFmtId="1" fontId="8" fillId="0" borderId="643" xfId="0" applyNumberFormat="1" applyFont="1" applyBorder="1" applyAlignment="1">
      <alignment horizontal="right"/>
    </xf>
    <xf numFmtId="1" fontId="8" fillId="0" borderId="642" xfId="0" applyNumberFormat="1" applyFont="1" applyBorder="1" applyAlignment="1">
      <alignment horizontal="right"/>
    </xf>
    <xf numFmtId="1" fontId="8" fillId="0" borderId="644" xfId="0" applyNumberFormat="1" applyFont="1" applyBorder="1" applyAlignment="1">
      <alignment horizontal="right"/>
    </xf>
    <xf numFmtId="1" fontId="8" fillId="0" borderId="654" xfId="0" applyNumberFormat="1" applyFont="1" applyBorder="1" applyAlignment="1">
      <alignment horizontal="right"/>
    </xf>
    <xf numFmtId="1" fontId="8" fillId="0" borderId="646" xfId="0" applyNumberFormat="1" applyFont="1" applyBorder="1" applyAlignment="1">
      <alignment horizontal="right"/>
    </xf>
    <xf numFmtId="1" fontId="8" fillId="6" borderId="597" xfId="0" applyNumberFormat="1" applyFont="1" applyFill="1" applyBorder="1" applyProtection="1">
      <protection locked="0"/>
    </xf>
    <xf numFmtId="1" fontId="8" fillId="0" borderId="594" xfId="0" applyNumberFormat="1" applyFont="1" applyBorder="1" applyAlignment="1">
      <alignment horizontal="right" wrapText="1"/>
    </xf>
    <xf numFmtId="1" fontId="8" fillId="6" borderId="605" xfId="0" applyNumberFormat="1" applyFont="1" applyFill="1" applyBorder="1" applyProtection="1">
      <protection locked="0"/>
    </xf>
    <xf numFmtId="1" fontId="8" fillId="0" borderId="647" xfId="0" applyNumberFormat="1" applyFont="1" applyBorder="1" applyAlignment="1">
      <alignment horizontal="right"/>
    </xf>
    <xf numFmtId="1" fontId="8" fillId="0" borderId="645" xfId="0" applyNumberFormat="1" applyFont="1" applyBorder="1" applyAlignment="1">
      <alignment horizontal="right"/>
    </xf>
    <xf numFmtId="1" fontId="8" fillId="4" borderId="646" xfId="0" applyNumberFormat="1" applyFont="1" applyFill="1" applyBorder="1" applyAlignment="1">
      <alignment horizontal="right"/>
    </xf>
    <xf numFmtId="0" fontId="8" fillId="0" borderId="646" xfId="0" applyFont="1" applyBorder="1" applyAlignment="1">
      <alignment horizontal="center" vertical="center" wrapText="1"/>
    </xf>
    <xf numFmtId="3" fontId="8" fillId="7" borderId="646" xfId="0" applyNumberFormat="1" applyFont="1" applyFill="1" applyBorder="1"/>
    <xf numFmtId="1" fontId="8" fillId="7" borderId="282" xfId="0" applyNumberFormat="1" applyFont="1" applyFill="1" applyBorder="1"/>
    <xf numFmtId="1" fontId="8" fillId="6" borderId="657" xfId="0" applyNumberFormat="1" applyFont="1" applyFill="1" applyBorder="1" applyProtection="1">
      <protection locked="0"/>
    </xf>
    <xf numFmtId="1" fontId="8" fillId="8" borderId="650" xfId="0" applyNumberFormat="1" applyFont="1" applyFill="1" applyBorder="1"/>
    <xf numFmtId="49" fontId="8" fillId="4" borderId="593" xfId="0" applyNumberFormat="1" applyFont="1" applyFill="1" applyBorder="1" applyAlignment="1" applyProtection="1">
      <alignment horizontal="right" wrapText="1"/>
      <protection locked="0"/>
    </xf>
    <xf numFmtId="3" fontId="8" fillId="4" borderId="593" xfId="0" applyNumberFormat="1" applyFont="1" applyFill="1" applyBorder="1" applyAlignment="1" applyProtection="1">
      <alignment horizontal="right"/>
      <protection locked="0"/>
    </xf>
    <xf numFmtId="1" fontId="8" fillId="4" borderId="593" xfId="0" applyNumberFormat="1" applyFont="1" applyFill="1" applyBorder="1" applyAlignment="1">
      <alignment horizontal="right" wrapText="1"/>
    </xf>
    <xf numFmtId="1" fontId="8" fillId="4" borderId="593" xfId="0" applyNumberFormat="1" applyFont="1" applyFill="1" applyBorder="1" applyAlignment="1">
      <alignment horizontal="right"/>
    </xf>
    <xf numFmtId="1" fontId="8" fillId="8" borderId="140" xfId="0" applyNumberFormat="1" applyFont="1" applyFill="1" applyBorder="1"/>
    <xf numFmtId="1" fontId="8" fillId="6" borderId="598" xfId="0" applyNumberFormat="1" applyFont="1" applyFill="1" applyBorder="1" applyProtection="1">
      <protection locked="0"/>
    </xf>
    <xf numFmtId="1" fontId="8" fillId="8" borderId="139" xfId="0" applyNumberFormat="1" applyFont="1" applyFill="1" applyBorder="1"/>
    <xf numFmtId="49" fontId="8" fillId="4" borderId="603" xfId="0" applyNumberFormat="1" applyFont="1" applyFill="1" applyBorder="1" applyAlignment="1" applyProtection="1">
      <alignment horizontal="right" wrapText="1"/>
      <protection locked="0"/>
    </xf>
    <xf numFmtId="3" fontId="8" fillId="4" borderId="603" xfId="0" applyNumberFormat="1" applyFont="1" applyFill="1" applyBorder="1" applyAlignment="1" applyProtection="1">
      <alignment horizontal="right"/>
      <protection locked="0"/>
    </xf>
    <xf numFmtId="1" fontId="8" fillId="7" borderId="604" xfId="0" applyNumberFormat="1" applyFont="1" applyFill="1" applyBorder="1"/>
    <xf numFmtId="1" fontId="8" fillId="7" borderId="606" xfId="0" applyNumberFormat="1" applyFont="1" applyFill="1" applyBorder="1"/>
    <xf numFmtId="1" fontId="8" fillId="8" borderId="572" xfId="0" applyNumberFormat="1" applyFont="1" applyFill="1" applyBorder="1"/>
    <xf numFmtId="1" fontId="8" fillId="6" borderId="596" xfId="0" applyNumberFormat="1" applyFont="1" applyFill="1" applyBorder="1" applyProtection="1">
      <protection locked="0"/>
    </xf>
    <xf numFmtId="1" fontId="8" fillId="6" borderId="557" xfId="0" applyNumberFormat="1" applyFont="1" applyFill="1" applyBorder="1" applyProtection="1">
      <protection locked="0"/>
    </xf>
    <xf numFmtId="1" fontId="8" fillId="8" borderId="567" xfId="0" applyNumberFormat="1" applyFont="1" applyFill="1" applyBorder="1"/>
    <xf numFmtId="1" fontId="8" fillId="0" borderId="646" xfId="0" applyNumberFormat="1" applyFont="1" applyBorder="1" applyAlignment="1">
      <alignment horizontal="left" vertical="center" wrapText="1"/>
    </xf>
    <xf numFmtId="49" fontId="8" fillId="4" borderId="567" xfId="0" applyNumberFormat="1" applyFont="1" applyFill="1" applyBorder="1" applyAlignment="1" applyProtection="1">
      <alignment horizontal="right" wrapText="1"/>
      <protection locked="0"/>
    </xf>
    <xf numFmtId="3" fontId="8" fillId="4" borderId="567" xfId="0" applyNumberFormat="1" applyFont="1" applyFill="1" applyBorder="1" applyAlignment="1" applyProtection="1">
      <alignment horizontal="right"/>
      <protection locked="0"/>
    </xf>
    <xf numFmtId="1" fontId="8" fillId="7" borderId="653" xfId="0" applyNumberFormat="1" applyFont="1" applyFill="1" applyBorder="1"/>
    <xf numFmtId="1" fontId="8" fillId="8" borderId="647" xfId="0" applyNumberFormat="1" applyFont="1" applyFill="1" applyBorder="1"/>
    <xf numFmtId="1" fontId="8" fillId="0" borderId="654" xfId="0" applyNumberFormat="1" applyFont="1" applyBorder="1"/>
    <xf numFmtId="1" fontId="8" fillId="0" borderId="643" xfId="0" applyNumberFormat="1" applyFont="1" applyBorder="1"/>
    <xf numFmtId="3" fontId="8" fillId="0" borderId="646" xfId="0" applyNumberFormat="1" applyFont="1" applyBorder="1" applyAlignment="1" applyProtection="1">
      <alignment horizontal="right"/>
      <protection locked="0"/>
    </xf>
    <xf numFmtId="3" fontId="8" fillId="0" borderId="593" xfId="0" applyNumberFormat="1" applyFont="1" applyBorder="1" applyAlignment="1" applyProtection="1">
      <alignment horizontal="right"/>
      <protection locked="0"/>
    </xf>
    <xf numFmtId="0" fontId="8" fillId="4" borderId="642" xfId="0" applyFont="1" applyFill="1" applyBorder="1" applyAlignment="1">
      <alignment vertical="center" wrapText="1"/>
    </xf>
    <xf numFmtId="49" fontId="8" fillId="5" borderId="646" xfId="0" applyNumberFormat="1" applyFont="1" applyFill="1" applyBorder="1" applyAlignment="1">
      <alignment horizontal="right"/>
    </xf>
    <xf numFmtId="3" fontId="64" fillId="0" borderId="139" xfId="0" applyNumberFormat="1" applyFont="1" applyBorder="1" applyAlignment="1" applyProtection="1">
      <alignment horizontal="right"/>
      <protection locked="0"/>
    </xf>
    <xf numFmtId="1" fontId="8" fillId="8" borderId="640" xfId="0" applyNumberFormat="1" applyFont="1" applyFill="1" applyBorder="1"/>
    <xf numFmtId="0" fontId="8" fillId="0" borderId="649" xfId="0" applyFont="1" applyBorder="1" applyAlignment="1">
      <alignment vertical="center" wrapText="1"/>
    </xf>
    <xf numFmtId="3" fontId="64" fillId="0" borderId="646" xfId="0" applyNumberFormat="1" applyFont="1" applyBorder="1" applyAlignment="1" applyProtection="1">
      <alignment horizontal="right"/>
      <protection locked="0"/>
    </xf>
    <xf numFmtId="0" fontId="8" fillId="5" borderId="592" xfId="0" applyFont="1" applyFill="1" applyBorder="1" applyAlignment="1">
      <alignment horizontal="left" vertical="center" wrapText="1"/>
    </xf>
    <xf numFmtId="1" fontId="8" fillId="8" borderId="139" xfId="0" applyNumberFormat="1" applyFont="1" applyFill="1" applyBorder="1" applyAlignment="1">
      <alignment horizontal="right"/>
    </xf>
    <xf numFmtId="0" fontId="8" fillId="5" borderId="607" xfId="0" applyFont="1" applyFill="1" applyBorder="1" applyAlignment="1">
      <alignment vertical="center" wrapText="1"/>
    </xf>
    <xf numFmtId="1" fontId="8" fillId="8" borderId="557" xfId="0" applyNumberFormat="1" applyFont="1" applyFill="1" applyBorder="1"/>
    <xf numFmtId="1" fontId="8" fillId="6" borderId="651" xfId="0" applyNumberFormat="1" applyFont="1" applyFill="1" applyBorder="1" applyProtection="1">
      <protection locked="0"/>
    </xf>
    <xf numFmtId="1" fontId="8" fillId="8" borderId="603" xfId="0" applyNumberFormat="1" applyFont="1" applyFill="1" applyBorder="1"/>
    <xf numFmtId="1" fontId="8" fillId="5" borderId="572" xfId="0" applyNumberFormat="1" applyFont="1" applyFill="1" applyBorder="1"/>
    <xf numFmtId="1" fontId="8" fillId="5" borderId="557" xfId="0" applyNumberFormat="1" applyFont="1" applyFill="1" applyBorder="1"/>
    <xf numFmtId="1" fontId="8" fillId="5" borderId="120" xfId="0" applyNumberFormat="1" applyFont="1" applyFill="1" applyBorder="1"/>
    <xf numFmtId="1" fontId="8" fillId="5" borderId="647" xfId="0" applyNumberFormat="1" applyFont="1" applyFill="1" applyBorder="1"/>
    <xf numFmtId="1" fontId="8" fillId="5" borderId="596" xfId="0" applyNumberFormat="1" applyFont="1" applyFill="1" applyBorder="1"/>
    <xf numFmtId="1" fontId="8" fillId="5" borderId="567" xfId="0" applyNumberFormat="1" applyFont="1" applyFill="1" applyBorder="1"/>
    <xf numFmtId="1" fontId="8" fillId="6" borderId="648" xfId="0" applyNumberFormat="1" applyFont="1" applyFill="1" applyBorder="1" applyProtection="1">
      <protection locked="0"/>
    </xf>
    <xf numFmtId="1" fontId="8" fillId="6" borderId="627" xfId="0" applyNumberFormat="1" applyFont="1" applyFill="1" applyBorder="1" applyProtection="1">
      <protection locked="0"/>
    </xf>
    <xf numFmtId="49" fontId="8" fillId="5" borderId="139" xfId="0" applyNumberFormat="1" applyFont="1" applyFill="1" applyBorder="1" applyAlignment="1" applyProtection="1">
      <alignment horizontal="right"/>
      <protection locked="0"/>
    </xf>
    <xf numFmtId="3" fontId="8" fillId="0" borderId="139" xfId="0" applyNumberFormat="1" applyFont="1" applyBorder="1" applyAlignment="1" applyProtection="1">
      <alignment horizontal="right"/>
      <protection locked="0"/>
    </xf>
    <xf numFmtId="1" fontId="8" fillId="8" borderId="604" xfId="0" applyNumberFormat="1" applyFont="1" applyFill="1" applyBorder="1"/>
    <xf numFmtId="1" fontId="8" fillId="8" borderId="627" xfId="0" applyNumberFormat="1" applyFont="1" applyFill="1" applyBorder="1"/>
    <xf numFmtId="1" fontId="8" fillId="8" borderId="606" xfId="0" applyNumberFormat="1" applyFont="1" applyFill="1" applyBorder="1"/>
    <xf numFmtId="1" fontId="8" fillId="8" borderId="605" xfId="0" applyNumberFormat="1" applyFont="1" applyFill="1" applyBorder="1"/>
    <xf numFmtId="49" fontId="8" fillId="5" borderId="603" xfId="0" applyNumberFormat="1" applyFont="1" applyFill="1" applyBorder="1" applyAlignment="1" applyProtection="1">
      <alignment horizontal="right"/>
      <protection locked="0"/>
    </xf>
    <xf numFmtId="3" fontId="8" fillId="0" borderId="603" xfId="0" applyNumberFormat="1" applyFont="1" applyBorder="1" applyAlignment="1" applyProtection="1">
      <alignment horizontal="right"/>
      <protection locked="0"/>
    </xf>
    <xf numFmtId="49" fontId="8" fillId="5" borderId="567" xfId="0" applyNumberFormat="1" applyFont="1" applyFill="1" applyBorder="1" applyAlignment="1" applyProtection="1">
      <alignment horizontal="right"/>
      <protection locked="0"/>
    </xf>
    <xf numFmtId="3" fontId="8" fillId="0" borderId="567" xfId="0" applyNumberFormat="1" applyFont="1" applyBorder="1" applyAlignment="1" applyProtection="1">
      <alignment horizontal="right"/>
      <protection locked="0"/>
    </xf>
    <xf numFmtId="1" fontId="8" fillId="8" borderId="589" xfId="0" applyNumberFormat="1" applyFont="1" applyFill="1" applyBorder="1"/>
    <xf numFmtId="49" fontId="8" fillId="5" borderId="646" xfId="0" applyNumberFormat="1" applyFont="1" applyFill="1" applyBorder="1" applyAlignment="1" applyProtection="1">
      <alignment horizontal="right"/>
      <protection locked="0"/>
    </xf>
    <xf numFmtId="1" fontId="8" fillId="6" borderId="647" xfId="0" applyNumberFormat="1" applyFont="1" applyFill="1" applyBorder="1" applyProtection="1">
      <protection locked="0"/>
    </xf>
    <xf numFmtId="1" fontId="8" fillId="6" borderId="643" xfId="0" applyNumberFormat="1" applyFont="1" applyFill="1" applyBorder="1" applyProtection="1">
      <protection locked="0"/>
    </xf>
    <xf numFmtId="1" fontId="8" fillId="6" borderId="654" xfId="0" applyNumberFormat="1" applyFont="1" applyFill="1" applyBorder="1" applyProtection="1">
      <protection locked="0"/>
    </xf>
    <xf numFmtId="1" fontId="8" fillId="6" borderId="653" xfId="0" applyNumberFormat="1" applyFont="1" applyFill="1" applyBorder="1" applyProtection="1">
      <protection locked="0"/>
    </xf>
    <xf numFmtId="1" fontId="8" fillId="6" borderId="646" xfId="0" applyNumberFormat="1" applyFont="1" applyFill="1" applyBorder="1" applyProtection="1">
      <protection locked="0"/>
    </xf>
    <xf numFmtId="1" fontId="8" fillId="7" borderId="210" xfId="0" applyNumberFormat="1" applyFont="1" applyFill="1" applyBorder="1"/>
    <xf numFmtId="1" fontId="8" fillId="7" borderId="640" xfId="0" applyNumberFormat="1" applyFont="1" applyFill="1" applyBorder="1"/>
    <xf numFmtId="0" fontId="8" fillId="0" borderId="603" xfId="0" applyFont="1" applyBorder="1" applyAlignment="1">
      <alignment horizontal="left" vertical="center" wrapText="1"/>
    </xf>
    <xf numFmtId="1" fontId="8" fillId="7" borderId="557" xfId="0" applyNumberFormat="1" applyFont="1" applyFill="1" applyBorder="1"/>
    <xf numFmtId="1" fontId="8" fillId="7" borderId="572" xfId="0" applyNumberFormat="1" applyFont="1" applyFill="1" applyBorder="1"/>
    <xf numFmtId="49" fontId="8" fillId="5" borderId="593" xfId="0" applyNumberFormat="1" applyFont="1" applyFill="1" applyBorder="1" applyAlignment="1">
      <alignment horizontal="right" wrapText="1"/>
    </xf>
    <xf numFmtId="1" fontId="8" fillId="5" borderId="603" xfId="0" applyNumberFormat="1" applyFont="1" applyFill="1" applyBorder="1" applyAlignment="1">
      <alignment wrapText="1"/>
    </xf>
    <xf numFmtId="49" fontId="8" fillId="5" borderId="603" xfId="0" applyNumberFormat="1" applyFont="1" applyFill="1" applyBorder="1" applyAlignment="1">
      <alignment horizontal="right" wrapText="1"/>
    </xf>
    <xf numFmtId="1" fontId="8" fillId="4" borderId="603" xfId="0" applyNumberFormat="1" applyFont="1" applyFill="1" applyBorder="1" applyAlignment="1">
      <alignment horizontal="right" wrapText="1"/>
    </xf>
    <xf numFmtId="1" fontId="8" fillId="4" borderId="603" xfId="0" applyNumberFormat="1" applyFont="1" applyFill="1" applyBorder="1" applyAlignment="1">
      <alignment horizontal="right"/>
    </xf>
    <xf numFmtId="1" fontId="8" fillId="7" borderId="657" xfId="0" applyNumberFormat="1" applyFont="1" applyFill="1" applyBorder="1"/>
    <xf numFmtId="1" fontId="8" fillId="9" borderId="603" xfId="0" applyNumberFormat="1" applyFont="1" applyFill="1" applyBorder="1" applyAlignment="1">
      <alignment vertical="center" wrapText="1"/>
    </xf>
    <xf numFmtId="1" fontId="8" fillId="7" borderId="651" xfId="0" applyNumberFormat="1" applyFont="1" applyFill="1" applyBorder="1"/>
    <xf numFmtId="1" fontId="8" fillId="7" borderId="603" xfId="0" applyNumberFormat="1" applyFont="1" applyFill="1" applyBorder="1"/>
    <xf numFmtId="1" fontId="8" fillId="0" borderId="647" xfId="0" applyNumberFormat="1" applyFont="1" applyBorder="1" applyAlignment="1">
      <alignment horizontal="center" vertical="center"/>
    </xf>
    <xf numFmtId="1" fontId="8" fillId="0" borderId="658" xfId="0" applyNumberFormat="1" applyFont="1" applyBorder="1" applyAlignment="1">
      <alignment horizontal="center" vertical="center"/>
    </xf>
    <xf numFmtId="1" fontId="8" fillId="4" borderId="646" xfId="0" applyNumberFormat="1" applyFont="1" applyFill="1" applyBorder="1" applyAlignment="1">
      <alignment horizontal="right" wrapText="1"/>
    </xf>
    <xf numFmtId="1" fontId="8" fillId="8" borderId="640" xfId="0" applyNumberFormat="1" applyFont="1" applyFill="1" applyBorder="1" applyProtection="1">
      <protection locked="0"/>
    </xf>
    <xf numFmtId="1" fontId="8" fillId="8" borderId="648" xfId="0" applyNumberFormat="1" applyFont="1" applyFill="1" applyBorder="1" applyProtection="1">
      <protection locked="0"/>
    </xf>
    <xf numFmtId="1" fontId="8" fillId="0" borderId="593" xfId="0" applyNumberFormat="1" applyFont="1" applyBorder="1" applyProtection="1">
      <protection locked="0"/>
    </xf>
    <xf numFmtId="1" fontId="8" fillId="8" borderId="595" xfId="0" applyNumberFormat="1" applyFont="1" applyFill="1" applyBorder="1" applyProtection="1">
      <protection locked="0"/>
    </xf>
    <xf numFmtId="1" fontId="8" fillId="8" borderId="594" xfId="0" applyNumberFormat="1" applyFont="1" applyFill="1" applyBorder="1" applyProtection="1">
      <protection locked="0"/>
    </xf>
    <xf numFmtId="1" fontId="8" fillId="8" borderId="600" xfId="0" applyNumberFormat="1" applyFont="1" applyFill="1" applyBorder="1" applyProtection="1">
      <protection locked="0"/>
    </xf>
    <xf numFmtId="1" fontId="8" fillId="7" borderId="646" xfId="0" applyNumberFormat="1" applyFont="1" applyFill="1" applyBorder="1"/>
    <xf numFmtId="1" fontId="8" fillId="0" borderId="603" xfId="0" applyNumberFormat="1" applyFont="1" applyBorder="1" applyProtection="1">
      <protection locked="0"/>
    </xf>
    <xf numFmtId="1" fontId="8" fillId="8" borderId="604" xfId="0" applyNumberFormat="1" applyFont="1" applyFill="1" applyBorder="1" applyAlignment="1">
      <alignment horizontal="right" wrapText="1"/>
    </xf>
    <xf numFmtId="1" fontId="8" fillId="8" borderId="605" xfId="0" applyNumberFormat="1" applyFont="1" applyFill="1" applyBorder="1" applyAlignment="1">
      <alignment horizontal="right"/>
    </xf>
    <xf numFmtId="1" fontId="8" fillId="8" borderId="589" xfId="0" applyNumberFormat="1" applyFont="1" applyFill="1" applyBorder="1" applyAlignment="1">
      <alignment horizontal="right"/>
    </xf>
    <xf numFmtId="1" fontId="8" fillId="7" borderId="633" xfId="0" applyNumberFormat="1" applyFont="1" applyFill="1" applyBorder="1"/>
    <xf numFmtId="0" fontId="29" fillId="4" borderId="120" xfId="0" applyFont="1" applyFill="1" applyBorder="1" applyAlignment="1">
      <alignment horizontal="left"/>
    </xf>
    <xf numFmtId="1" fontId="8" fillId="5" borderId="647" xfId="0" applyNumberFormat="1" applyFont="1" applyFill="1" applyBorder="1" applyAlignment="1">
      <alignment horizontal="center" vertical="center" wrapText="1"/>
    </xf>
    <xf numFmtId="1" fontId="8" fillId="5" borderId="643" xfId="0" applyNumberFormat="1" applyFont="1" applyFill="1" applyBorder="1" applyAlignment="1">
      <alignment horizontal="center" vertical="center" wrapText="1"/>
    </xf>
    <xf numFmtId="1" fontId="8" fillId="0" borderId="649" xfId="0" applyNumberFormat="1" applyFont="1" applyBorder="1" applyAlignment="1">
      <alignment horizontal="right" wrapText="1"/>
    </xf>
    <xf numFmtId="1" fontId="8" fillId="5" borderId="659" xfId="0" applyNumberFormat="1" applyFont="1" applyFill="1" applyBorder="1" applyProtection="1">
      <protection locked="0"/>
    </xf>
    <xf numFmtId="1" fontId="8" fillId="5" borderId="282" xfId="0" applyNumberFormat="1" applyFont="1" applyFill="1" applyBorder="1" applyProtection="1">
      <protection locked="0"/>
    </xf>
    <xf numFmtId="1" fontId="8" fillId="5" borderId="650" xfId="0" applyNumberFormat="1" applyFont="1" applyFill="1" applyBorder="1" applyProtection="1">
      <protection locked="0"/>
    </xf>
    <xf numFmtId="1" fontId="8" fillId="5" borderId="626" xfId="0" applyNumberFormat="1" applyFont="1" applyFill="1" applyBorder="1" applyProtection="1">
      <protection locked="0"/>
    </xf>
    <xf numFmtId="1" fontId="8" fillId="5" borderId="602" xfId="0" applyNumberFormat="1" applyFont="1" applyFill="1" applyBorder="1" applyProtection="1">
      <protection locked="0"/>
    </xf>
    <xf numFmtId="1" fontId="8" fillId="5" borderId="599" xfId="0" applyNumberFormat="1" applyFont="1" applyFill="1" applyBorder="1" applyProtection="1">
      <protection locked="0"/>
    </xf>
    <xf numFmtId="1" fontId="8" fillId="5" borderId="597" xfId="0" applyNumberFormat="1" applyFont="1" applyFill="1" applyBorder="1" applyProtection="1">
      <protection locked="0"/>
    </xf>
    <xf numFmtId="1" fontId="8" fillId="0" borderId="557" xfId="0" applyNumberFormat="1" applyFont="1" applyBorder="1" applyAlignment="1">
      <alignment horizontal="right" wrapText="1"/>
    </xf>
    <xf numFmtId="1" fontId="8" fillId="5" borderId="629" xfId="0" applyNumberFormat="1" applyFont="1" applyFill="1" applyBorder="1" applyProtection="1">
      <protection locked="0"/>
    </xf>
    <xf numFmtId="1" fontId="8" fillId="5" borderId="606" xfId="0" applyNumberFormat="1" applyFont="1" applyFill="1" applyBorder="1" applyProtection="1">
      <protection locked="0"/>
    </xf>
    <xf numFmtId="1" fontId="8" fillId="5" borderId="591" xfId="0" applyNumberFormat="1" applyFont="1" applyFill="1" applyBorder="1" applyProtection="1">
      <protection locked="0"/>
    </xf>
    <xf numFmtId="1" fontId="8" fillId="5" borderId="605" xfId="0" applyNumberFormat="1" applyFont="1" applyFill="1" applyBorder="1" applyProtection="1">
      <protection locked="0"/>
    </xf>
    <xf numFmtId="0" fontId="8" fillId="5" borderId="571" xfId="0" applyFont="1" applyFill="1" applyBorder="1" applyAlignment="1">
      <alignment horizontal="center" vertical="center" wrapText="1"/>
    </xf>
    <xf numFmtId="1" fontId="8" fillId="4" borderId="402" xfId="0" applyNumberFormat="1" applyFont="1" applyFill="1" applyBorder="1" applyAlignment="1">
      <alignment horizontal="right" vertical="center" wrapText="1"/>
    </xf>
    <xf numFmtId="1" fontId="8" fillId="0" borderId="640" xfId="0" applyNumberFormat="1" applyFont="1" applyBorder="1" applyAlignment="1">
      <alignment horizontal="right" vertical="center" wrapText="1"/>
    </xf>
    <xf numFmtId="1" fontId="8" fillId="6" borderId="650" xfId="0" applyNumberFormat="1" applyFont="1" applyFill="1" applyBorder="1" applyAlignment="1" applyProtection="1">
      <alignment wrapText="1"/>
      <protection locked="0"/>
    </xf>
    <xf numFmtId="1" fontId="8" fillId="6" borderId="640" xfId="0" applyNumberFormat="1" applyFont="1" applyFill="1" applyBorder="1" applyAlignment="1" applyProtection="1">
      <alignment wrapText="1"/>
      <protection locked="0"/>
    </xf>
    <xf numFmtId="1" fontId="8" fillId="6" borderId="659" xfId="0" applyNumberFormat="1" applyFont="1" applyFill="1" applyBorder="1" applyAlignment="1" applyProtection="1">
      <alignment wrapText="1"/>
      <protection locked="0"/>
    </xf>
    <xf numFmtId="1" fontId="8" fillId="8" borderId="614" xfId="0" applyNumberFormat="1" applyFont="1" applyFill="1" applyBorder="1" applyAlignment="1">
      <alignment wrapText="1"/>
    </xf>
    <xf numFmtId="0" fontId="8" fillId="5" borderId="567" xfId="0" applyFont="1" applyFill="1" applyBorder="1" applyAlignment="1">
      <alignment horizontal="center" vertical="center" wrapText="1"/>
    </xf>
    <xf numFmtId="1" fontId="8" fillId="4" borderId="604" xfId="0" applyNumberFormat="1" applyFont="1" applyFill="1" applyBorder="1" applyAlignment="1">
      <alignment horizontal="right" vertical="center" wrapText="1"/>
    </xf>
    <xf numFmtId="1" fontId="8" fillId="4" borderId="605" xfId="0" applyNumberFormat="1" applyFont="1" applyFill="1" applyBorder="1" applyAlignment="1">
      <alignment horizontal="right" vertical="center" wrapText="1"/>
    </xf>
    <xf numFmtId="1" fontId="8" fillId="0" borderId="589" xfId="0" applyNumberFormat="1" applyFont="1" applyBorder="1" applyAlignment="1">
      <alignment horizontal="right" vertical="center" wrapText="1"/>
    </xf>
    <xf numFmtId="1" fontId="8" fillId="4" borderId="595" xfId="0" applyNumberFormat="1" applyFont="1" applyFill="1" applyBorder="1" applyAlignment="1">
      <alignment horizontal="right" wrapText="1"/>
    </xf>
    <xf numFmtId="1" fontId="8" fillId="0" borderId="597" xfId="0" applyNumberFormat="1" applyFont="1" applyBorder="1" applyAlignment="1">
      <alignment horizontal="right" wrapText="1"/>
    </xf>
    <xf numFmtId="1" fontId="8" fillId="0" borderId="599" xfId="0" applyNumberFormat="1" applyFont="1" applyBorder="1" applyAlignment="1">
      <alignment horizontal="right" wrapText="1"/>
    </xf>
    <xf numFmtId="1" fontId="8" fillId="4" borderId="604" xfId="0" applyNumberFormat="1" applyFont="1" applyFill="1" applyBorder="1" applyAlignment="1">
      <alignment horizontal="right" wrapText="1"/>
    </xf>
    <xf numFmtId="1" fontId="8" fillId="0" borderId="605" xfId="0" applyNumberFormat="1" applyFont="1" applyBorder="1" applyAlignment="1">
      <alignment horizontal="right" wrapText="1"/>
    </xf>
    <xf numFmtId="1" fontId="8" fillId="0" borderId="591" xfId="0" applyNumberFormat="1" applyFont="1" applyBorder="1" applyAlignment="1">
      <alignment horizontal="right" wrapText="1"/>
    </xf>
    <xf numFmtId="1" fontId="8" fillId="8" borderId="633" xfId="0" applyNumberFormat="1" applyFont="1" applyFill="1" applyBorder="1" applyAlignment="1">
      <alignment wrapText="1"/>
    </xf>
    <xf numFmtId="1" fontId="8" fillId="4" borderId="402" xfId="0" applyNumberFormat="1" applyFont="1" applyFill="1" applyBorder="1" applyAlignment="1">
      <alignment horizontal="right" wrapText="1"/>
    </xf>
    <xf numFmtId="1" fontId="8" fillId="0" borderId="650" xfId="0" applyNumberFormat="1" applyFont="1" applyBorder="1" applyAlignment="1">
      <alignment horizontal="right" wrapText="1"/>
    </xf>
    <xf numFmtId="1" fontId="8" fillId="8" borderId="597" xfId="0" applyNumberFormat="1" applyFont="1" applyFill="1" applyBorder="1" applyAlignment="1">
      <alignment wrapText="1"/>
    </xf>
    <xf numFmtId="1" fontId="8" fillId="7" borderId="289" xfId="0" applyNumberFormat="1" applyFont="1" applyFill="1" applyBorder="1" applyAlignment="1">
      <alignment wrapText="1"/>
    </xf>
    <xf numFmtId="1" fontId="8" fillId="7" borderId="614" xfId="0" applyNumberFormat="1" applyFont="1" applyFill="1" applyBorder="1" applyAlignment="1">
      <alignment wrapText="1"/>
    </xf>
    <xf numFmtId="1" fontId="8" fillId="7" borderId="659" xfId="0" applyNumberFormat="1" applyFont="1" applyFill="1" applyBorder="1" applyAlignment="1">
      <alignment wrapText="1"/>
    </xf>
    <xf numFmtId="1" fontId="8" fillId="7" borderId="626" xfId="0" applyNumberFormat="1" applyFont="1" applyFill="1" applyBorder="1" applyAlignment="1">
      <alignment wrapText="1"/>
    </xf>
    <xf numFmtId="1" fontId="8" fillId="8" borderId="629" xfId="0" applyNumberFormat="1" applyFont="1" applyFill="1" applyBorder="1" applyAlignment="1">
      <alignment wrapText="1"/>
    </xf>
    <xf numFmtId="1" fontId="8" fillId="8" borderId="659" xfId="0" applyNumberFormat="1" applyFont="1" applyFill="1" applyBorder="1" applyAlignment="1">
      <alignment wrapText="1"/>
    </xf>
    <xf numFmtId="1" fontId="8" fillId="8" borderId="289" xfId="0" applyNumberFormat="1" applyFont="1" applyFill="1" applyBorder="1" applyAlignment="1">
      <alignment wrapText="1"/>
    </xf>
    <xf numFmtId="1" fontId="8" fillId="8" borderId="626" xfId="0" applyNumberFormat="1" applyFont="1" applyFill="1" applyBorder="1" applyAlignment="1">
      <alignment wrapText="1"/>
    </xf>
    <xf numFmtId="1" fontId="8" fillId="4" borderId="572" xfId="0" applyNumberFormat="1" applyFont="1" applyFill="1" applyBorder="1" applyAlignment="1">
      <alignment horizontal="right" wrapText="1"/>
    </xf>
    <xf numFmtId="1" fontId="8" fillId="8" borderId="569" xfId="0" applyNumberFormat="1" applyFont="1" applyFill="1" applyBorder="1" applyAlignment="1">
      <alignment wrapText="1"/>
    </xf>
    <xf numFmtId="1" fontId="8" fillId="8" borderId="584" xfId="0" applyNumberFormat="1" applyFont="1" applyFill="1" applyBorder="1" applyAlignment="1">
      <alignment wrapText="1"/>
    </xf>
    <xf numFmtId="1" fontId="8" fillId="8" borderId="572" xfId="0" applyNumberFormat="1" applyFont="1" applyFill="1" applyBorder="1" applyAlignment="1">
      <alignment wrapText="1"/>
    </xf>
    <xf numFmtId="1" fontId="8" fillId="8" borderId="632" xfId="0" applyNumberFormat="1" applyFont="1" applyFill="1" applyBorder="1" applyAlignment="1">
      <alignment wrapText="1"/>
    </xf>
    <xf numFmtId="1" fontId="8" fillId="0" borderId="632" xfId="0" applyNumberFormat="1" applyFont="1" applyBorder="1" applyAlignment="1">
      <alignment horizontal="right" wrapText="1"/>
    </xf>
    <xf numFmtId="1" fontId="8" fillId="8" borderId="605" xfId="0" applyNumberFormat="1" applyFont="1" applyFill="1" applyBorder="1" applyAlignment="1">
      <alignment wrapText="1"/>
    </xf>
    <xf numFmtId="1" fontId="8" fillId="7" borderId="650" xfId="0" applyNumberFormat="1" applyFont="1" applyFill="1" applyBorder="1" applyAlignment="1">
      <alignment wrapText="1"/>
    </xf>
    <xf numFmtId="1" fontId="8" fillId="8" borderId="282" xfId="0" applyNumberFormat="1" applyFont="1" applyFill="1" applyBorder="1" applyAlignment="1">
      <alignment wrapText="1"/>
    </xf>
    <xf numFmtId="1" fontId="8" fillId="8" borderId="650" xfId="0" applyNumberFormat="1" applyFont="1" applyFill="1" applyBorder="1" applyAlignment="1">
      <alignment wrapText="1"/>
    </xf>
    <xf numFmtId="1" fontId="8" fillId="0" borderId="662" xfId="40" applyNumberFormat="1" applyFont="1" applyFill="1" applyBorder="1" applyAlignment="1">
      <alignment horizontal="right" wrapText="1"/>
    </xf>
    <xf numFmtId="1" fontId="8" fillId="0" borderId="663" xfId="40" applyNumberFormat="1" applyFont="1" applyFill="1" applyBorder="1" applyAlignment="1">
      <alignment horizontal="right" wrapText="1"/>
    </xf>
    <xf numFmtId="1" fontId="8" fillId="0" borderId="666" xfId="40" applyNumberFormat="1" applyFont="1" applyFill="1" applyBorder="1" applyAlignment="1">
      <alignment horizontal="right" wrapText="1"/>
    </xf>
    <xf numFmtId="1" fontId="8" fillId="0" borderId="667" xfId="40" applyNumberFormat="1" applyFont="1" applyFill="1" applyBorder="1" applyAlignment="1">
      <alignment horizontal="right" wrapText="1"/>
    </xf>
    <xf numFmtId="1" fontId="8" fillId="0" borderId="670" xfId="40" applyNumberFormat="1" applyFont="1" applyFill="1" applyBorder="1" applyAlignment="1">
      <alignment horizontal="right" wrapText="1"/>
    </xf>
    <xf numFmtId="1" fontId="8" fillId="0" borderId="671" xfId="40" applyNumberFormat="1" applyFont="1" applyFill="1" applyBorder="1" applyAlignment="1">
      <alignment horizontal="right" wrapText="1"/>
    </xf>
    <xf numFmtId="1" fontId="8" fillId="0" borderId="673" xfId="40" applyNumberFormat="1" applyFont="1" applyFill="1" applyBorder="1" applyAlignment="1">
      <alignment horizontal="right" wrapText="1"/>
    </xf>
    <xf numFmtId="1" fontId="8" fillId="0" borderId="674" xfId="40" applyNumberFormat="1" applyFont="1" applyFill="1" applyBorder="1" applyAlignment="1">
      <alignment horizontal="right" wrapText="1"/>
    </xf>
    <xf numFmtId="1" fontId="8" fillId="8" borderId="140" xfId="0" applyNumberFormat="1" applyFont="1" applyFill="1" applyBorder="1" applyAlignment="1">
      <alignment wrapText="1"/>
    </xf>
    <xf numFmtId="1" fontId="8" fillId="4" borderId="675" xfId="0" applyNumberFormat="1" applyFont="1" applyFill="1" applyBorder="1" applyAlignment="1">
      <alignment horizontal="right" wrapText="1"/>
    </xf>
    <xf numFmtId="1" fontId="8" fillId="0" borderId="676" xfId="0" applyNumberFormat="1" applyFont="1" applyBorder="1" applyAlignment="1">
      <alignment horizontal="right" wrapText="1"/>
    </xf>
    <xf numFmtId="1" fontId="8" fillId="0" borderId="677" xfId="0" applyNumberFormat="1" applyFont="1" applyBorder="1" applyAlignment="1">
      <alignment horizontal="right" wrapText="1"/>
    </xf>
    <xf numFmtId="1" fontId="8" fillId="8" borderId="675" xfId="0" applyNumberFormat="1" applyFont="1" applyFill="1" applyBorder="1" applyAlignment="1">
      <alignment wrapText="1"/>
    </xf>
    <xf numFmtId="1" fontId="8" fillId="8" borderId="678" xfId="0" applyNumberFormat="1" applyFont="1" applyFill="1" applyBorder="1" applyAlignment="1">
      <alignment wrapText="1"/>
    </xf>
    <xf numFmtId="1" fontId="8" fillId="8" borderId="677" xfId="0" applyNumberFormat="1" applyFont="1" applyFill="1" applyBorder="1" applyAlignment="1">
      <alignment wrapText="1"/>
    </xf>
    <xf numFmtId="1" fontId="8" fillId="0" borderId="680" xfId="6" applyNumberFormat="1" applyFont="1" applyFill="1" applyBorder="1" applyAlignment="1">
      <alignment horizontal="right" wrapText="1"/>
    </xf>
    <xf numFmtId="1" fontId="8" fillId="0" borderId="681" xfId="6" applyNumberFormat="1" applyFont="1" applyFill="1" applyBorder="1" applyAlignment="1">
      <alignment horizontal="right" wrapText="1"/>
    </xf>
    <xf numFmtId="1" fontId="8" fillId="3" borderId="682" xfId="6" applyNumberFormat="1" applyFont="1" applyBorder="1" applyAlignment="1" applyProtection="1">
      <alignment wrapText="1"/>
      <protection locked="0"/>
    </xf>
    <xf numFmtId="1" fontId="8" fillId="3" borderId="683" xfId="6" applyNumberFormat="1" applyFont="1" applyBorder="1" applyAlignment="1" applyProtection="1">
      <alignment wrapText="1"/>
      <protection locked="0"/>
    </xf>
    <xf numFmtId="1" fontId="8" fillId="3" borderId="684" xfId="6" applyNumberFormat="1" applyFont="1" applyBorder="1" applyAlignment="1" applyProtection="1">
      <alignment wrapText="1"/>
      <protection locked="0"/>
    </xf>
    <xf numFmtId="1" fontId="8" fillId="3" borderId="681" xfId="6" applyNumberFormat="1" applyFont="1" applyBorder="1" applyAlignment="1" applyProtection="1">
      <alignment wrapText="1"/>
      <protection locked="0"/>
    </xf>
    <xf numFmtId="1" fontId="8" fillId="3" borderId="685" xfId="6" applyNumberFormat="1" applyFont="1" applyBorder="1" applyAlignment="1" applyProtection="1">
      <alignment wrapText="1"/>
      <protection locked="0"/>
    </xf>
    <xf numFmtId="1" fontId="8" fillId="3" borderId="686" xfId="6" applyNumberFormat="1" applyFont="1" applyBorder="1" applyAlignment="1" applyProtection="1">
      <alignment wrapText="1"/>
      <protection locked="0"/>
    </xf>
    <xf numFmtId="1" fontId="8" fillId="3" borderId="687" xfId="6" applyNumberFormat="1" applyFont="1" applyBorder="1" applyAlignment="1" applyProtection="1">
      <alignment wrapText="1"/>
      <protection locked="0"/>
    </xf>
    <xf numFmtId="1" fontId="8" fillId="6" borderId="688" xfId="0" applyNumberFormat="1" applyFont="1" applyFill="1" applyBorder="1" applyAlignment="1" applyProtection="1">
      <alignment wrapText="1"/>
      <protection locked="0"/>
    </xf>
    <xf numFmtId="1" fontId="8" fillId="0" borderId="595" xfId="0" applyNumberFormat="1" applyFont="1" applyBorder="1" applyAlignment="1">
      <alignment horizontal="right" wrapText="1"/>
    </xf>
    <xf numFmtId="1" fontId="8" fillId="0" borderId="662" xfId="6" applyNumberFormat="1" applyFont="1" applyFill="1" applyBorder="1" applyAlignment="1">
      <alignment horizontal="right" wrapText="1"/>
    </xf>
    <xf numFmtId="1" fontId="8" fillId="0" borderId="691" xfId="6" applyNumberFormat="1" applyFont="1" applyFill="1" applyBorder="1" applyAlignment="1">
      <alignment horizontal="right" wrapText="1"/>
    </xf>
    <xf numFmtId="1" fontId="8" fillId="3" borderId="692" xfId="6" applyNumberFormat="1" applyFont="1" applyBorder="1" applyAlignment="1" applyProtection="1">
      <alignment wrapText="1"/>
      <protection locked="0"/>
    </xf>
    <xf numFmtId="1" fontId="8" fillId="3" borderId="693" xfId="6" applyNumberFormat="1" applyFont="1" applyBorder="1" applyAlignment="1" applyProtection="1">
      <alignment wrapText="1"/>
      <protection locked="0"/>
    </xf>
    <xf numFmtId="1" fontId="8" fillId="3" borderId="694" xfId="6" applyNumberFormat="1" applyFont="1" applyBorder="1" applyAlignment="1" applyProtection="1">
      <alignment wrapText="1"/>
      <protection locked="0"/>
    </xf>
    <xf numFmtId="1" fontId="8" fillId="3" borderId="691" xfId="6" applyNumberFormat="1" applyFont="1" applyBorder="1" applyAlignment="1" applyProtection="1">
      <alignment wrapText="1"/>
      <protection locked="0"/>
    </xf>
    <xf numFmtId="1" fontId="8" fillId="3" borderId="695" xfId="6" applyNumberFormat="1" applyFont="1" applyBorder="1" applyAlignment="1" applyProtection="1">
      <alignment wrapText="1"/>
      <protection locked="0"/>
    </xf>
    <xf numFmtId="1" fontId="8" fillId="3" borderId="696" xfId="6" applyNumberFormat="1" applyFont="1" applyBorder="1" applyAlignment="1" applyProtection="1">
      <alignment wrapText="1"/>
      <protection locked="0"/>
    </xf>
    <xf numFmtId="1" fontId="8" fillId="3" borderId="697" xfId="6" applyNumberFormat="1" applyFont="1" applyBorder="1" applyAlignment="1" applyProtection="1">
      <alignment wrapText="1"/>
      <protection locked="0"/>
    </xf>
    <xf numFmtId="1" fontId="8" fillId="3" borderId="698" xfId="6" applyNumberFormat="1" applyFont="1" applyBorder="1" applyAlignment="1" applyProtection="1">
      <alignment wrapText="1"/>
      <protection locked="0"/>
    </xf>
    <xf numFmtId="1" fontId="8" fillId="3" borderId="699" xfId="6" applyNumberFormat="1" applyFont="1" applyBorder="1" applyAlignment="1" applyProtection="1">
      <alignment wrapText="1"/>
      <protection locked="0"/>
    </xf>
    <xf numFmtId="1" fontId="8" fillId="3" borderId="700" xfId="6" applyNumberFormat="1" applyFont="1" applyBorder="1" applyAlignment="1" applyProtection="1">
      <alignment wrapText="1"/>
      <protection locked="0"/>
    </xf>
    <xf numFmtId="1" fontId="8" fillId="6" borderId="701" xfId="0" applyNumberFormat="1" applyFont="1" applyFill="1" applyBorder="1" applyAlignment="1" applyProtection="1">
      <alignment wrapText="1"/>
      <protection locked="0"/>
    </xf>
    <xf numFmtId="1" fontId="8" fillId="6" borderId="702" xfId="0" applyNumberFormat="1" applyFont="1" applyFill="1" applyBorder="1" applyAlignment="1" applyProtection="1">
      <alignment wrapText="1"/>
      <protection locked="0"/>
    </xf>
    <xf numFmtId="1" fontId="8" fillId="6" borderId="673" xfId="0" applyNumberFormat="1" applyFont="1" applyFill="1" applyBorder="1" applyAlignment="1" applyProtection="1">
      <alignment wrapText="1"/>
      <protection locked="0"/>
    </xf>
    <xf numFmtId="1" fontId="8" fillId="6" borderId="703" xfId="0" applyNumberFormat="1" applyFont="1" applyFill="1" applyBorder="1" applyAlignment="1" applyProtection="1">
      <alignment wrapText="1"/>
      <protection locked="0"/>
    </xf>
    <xf numFmtId="1" fontId="8" fillId="0" borderId="704" xfId="0" applyNumberFormat="1" applyFont="1" applyBorder="1" applyAlignment="1">
      <alignment horizontal="right" wrapText="1"/>
    </xf>
    <xf numFmtId="1" fontId="8" fillId="0" borderId="705" xfId="6" applyNumberFormat="1" applyFont="1" applyFill="1" applyBorder="1" applyAlignment="1">
      <alignment horizontal="right" wrapText="1"/>
    </xf>
    <xf numFmtId="1" fontId="8" fillId="0" borderId="706" xfId="6" applyNumberFormat="1" applyFont="1" applyFill="1" applyBorder="1" applyAlignment="1">
      <alignment horizontal="right" wrapText="1"/>
    </xf>
    <xf numFmtId="1" fontId="8" fillId="3" borderId="707" xfId="6" applyNumberFormat="1" applyFont="1" applyBorder="1" applyAlignment="1" applyProtection="1">
      <alignment wrapText="1"/>
      <protection locked="0"/>
    </xf>
    <xf numFmtId="1" fontId="8" fillId="3" borderId="708" xfId="6" applyNumberFormat="1" applyFont="1" applyBorder="1" applyAlignment="1" applyProtection="1">
      <alignment wrapText="1"/>
      <protection locked="0"/>
    </xf>
    <xf numFmtId="1" fontId="8" fillId="3" borderId="709" xfId="6" applyNumberFormat="1" applyFont="1" applyBorder="1" applyAlignment="1" applyProtection="1">
      <alignment wrapText="1"/>
      <protection locked="0"/>
    </xf>
    <xf numFmtId="1" fontId="8" fillId="3" borderId="710" xfId="6" applyNumberFormat="1" applyFont="1" applyBorder="1" applyAlignment="1" applyProtection="1">
      <alignment wrapText="1"/>
      <protection locked="0"/>
    </xf>
    <xf numFmtId="1" fontId="8" fillId="6" borderId="711" xfId="0" applyNumberFormat="1" applyFont="1" applyFill="1" applyBorder="1" applyAlignment="1" applyProtection="1">
      <alignment wrapText="1"/>
      <protection locked="0"/>
    </xf>
    <xf numFmtId="1" fontId="8" fillId="6" borderId="712" xfId="0" applyNumberFormat="1" applyFont="1" applyFill="1" applyBorder="1" applyAlignment="1" applyProtection="1">
      <alignment wrapText="1"/>
      <protection locked="0"/>
    </xf>
    <xf numFmtId="1" fontId="8" fillId="8" borderId="704" xfId="0" applyNumberFormat="1" applyFont="1" applyFill="1" applyBorder="1" applyAlignment="1">
      <alignment wrapText="1"/>
    </xf>
    <xf numFmtId="1" fontId="8" fillId="8" borderId="713" xfId="0" applyNumberFormat="1" applyFont="1" applyFill="1" applyBorder="1" applyAlignment="1">
      <alignment wrapText="1"/>
    </xf>
    <xf numFmtId="1" fontId="8" fillId="6" borderId="714" xfId="0" applyNumberFormat="1" applyFont="1" applyFill="1" applyBorder="1" applyAlignment="1" applyProtection="1">
      <alignment wrapText="1"/>
      <protection locked="0"/>
    </xf>
    <xf numFmtId="1" fontId="8" fillId="6" borderId="713" xfId="0" applyNumberFormat="1" applyFont="1" applyFill="1" applyBorder="1" applyAlignment="1" applyProtection="1">
      <alignment wrapText="1"/>
      <protection locked="0"/>
    </xf>
    <xf numFmtId="1" fontId="8" fillId="4" borderId="602" xfId="0" applyNumberFormat="1" applyFont="1" applyFill="1" applyBorder="1" applyAlignment="1">
      <alignment horizontal="right" wrapText="1"/>
    </xf>
    <xf numFmtId="1" fontId="8" fillId="4" borderId="599" xfId="0" applyNumberFormat="1" applyFont="1" applyFill="1" applyBorder="1" applyAlignment="1">
      <alignment horizontal="right" wrapText="1"/>
    </xf>
    <xf numFmtId="1" fontId="8" fillId="4" borderId="614" xfId="0" applyNumberFormat="1" applyFont="1" applyFill="1" applyBorder="1" applyAlignment="1">
      <alignment horizontal="right" wrapText="1"/>
    </xf>
    <xf numFmtId="1" fontId="8" fillId="8" borderId="595" xfId="0" applyNumberFormat="1" applyFont="1" applyFill="1" applyBorder="1" applyAlignment="1">
      <alignment horizontal="right" wrapText="1"/>
    </xf>
    <xf numFmtId="1" fontId="8" fillId="8" borderId="597" xfId="0" applyNumberFormat="1" applyFont="1" applyFill="1" applyBorder="1" applyAlignment="1">
      <alignment horizontal="right" wrapText="1"/>
    </xf>
    <xf numFmtId="1" fontId="8" fillId="4" borderId="605" xfId="0" applyNumberFormat="1" applyFont="1" applyFill="1" applyBorder="1" applyAlignment="1">
      <alignment horizontal="right" wrapText="1"/>
    </xf>
    <xf numFmtId="1" fontId="8" fillId="4" borderId="606" xfId="0" applyNumberFormat="1" applyFont="1" applyFill="1" applyBorder="1" applyAlignment="1">
      <alignment horizontal="right" wrapText="1"/>
    </xf>
    <xf numFmtId="1" fontId="8" fillId="4" borderId="591" xfId="0" applyNumberFormat="1" applyFont="1" applyFill="1" applyBorder="1" applyAlignment="1">
      <alignment horizontal="right" wrapText="1"/>
    </xf>
    <xf numFmtId="1" fontId="8" fillId="4" borderId="633" xfId="0" applyNumberFormat="1" applyFont="1" applyFill="1" applyBorder="1" applyAlignment="1">
      <alignment horizontal="right" wrapText="1"/>
    </xf>
    <xf numFmtId="1" fontId="8" fillId="8" borderId="605" xfId="0" applyNumberFormat="1" applyFont="1" applyFill="1" applyBorder="1" applyAlignment="1">
      <alignment horizontal="right" wrapText="1"/>
    </xf>
    <xf numFmtId="0" fontId="8" fillId="0" borderId="720" xfId="0" applyFont="1" applyBorder="1" applyAlignment="1">
      <alignment horizontal="center" vertical="center"/>
    </xf>
    <xf numFmtId="0" fontId="8" fillId="0" borderId="672" xfId="0" applyFont="1" applyBorder="1" applyAlignment="1">
      <alignment horizontal="center" vertical="center" wrapText="1"/>
    </xf>
    <xf numFmtId="1" fontId="8" fillId="5" borderId="721" xfId="0" applyNumberFormat="1" applyFont="1" applyFill="1" applyBorder="1" applyAlignment="1">
      <alignment horizontal="center" vertical="center" wrapText="1"/>
    </xf>
    <xf numFmtId="1" fontId="8" fillId="5" borderId="690" xfId="0" applyNumberFormat="1" applyFont="1" applyFill="1" applyBorder="1" applyAlignment="1">
      <alignment horizontal="center" vertical="center" wrapText="1"/>
    </xf>
    <xf numFmtId="1" fontId="8" fillId="5" borderId="722" xfId="0" applyNumberFormat="1" applyFont="1" applyFill="1" applyBorder="1" applyAlignment="1">
      <alignment horizontal="center" vertical="center" wrapText="1"/>
    </xf>
    <xf numFmtId="49" fontId="8" fillId="0" borderId="669" xfId="0" applyNumberFormat="1" applyFont="1" applyBorder="1" applyAlignment="1" applyProtection="1">
      <alignment horizontal="right" vertical="center" wrapText="1"/>
      <protection locked="0"/>
    </xf>
    <xf numFmtId="3" fontId="8" fillId="6" borderId="469" xfId="0" applyNumberFormat="1" applyFont="1" applyFill="1" applyBorder="1" applyProtection="1">
      <protection locked="0"/>
    </xf>
    <xf numFmtId="1" fontId="8" fillId="6" borderId="688" xfId="0" applyNumberFormat="1" applyFont="1" applyFill="1" applyBorder="1" applyProtection="1">
      <protection locked="0"/>
    </xf>
    <xf numFmtId="3" fontId="8" fillId="6" borderId="672" xfId="0" applyNumberFormat="1" applyFont="1" applyFill="1" applyBorder="1" applyProtection="1">
      <protection locked="0"/>
    </xf>
    <xf numFmtId="49" fontId="8" fillId="0" borderId="594" xfId="0" applyNumberFormat="1" applyFont="1" applyBorder="1" applyAlignment="1" applyProtection="1">
      <alignment horizontal="right" vertical="center" wrapText="1"/>
      <protection locked="0"/>
    </xf>
    <xf numFmtId="3" fontId="8" fillId="6" borderId="140" xfId="0" applyNumberFormat="1" applyFont="1" applyFill="1" applyBorder="1" applyProtection="1">
      <protection locked="0"/>
    </xf>
    <xf numFmtId="49" fontId="8" fillId="0" borderId="589" xfId="0" applyNumberFormat="1" applyFont="1" applyBorder="1" applyAlignment="1" applyProtection="1">
      <alignment horizontal="right"/>
      <protection locked="0"/>
    </xf>
    <xf numFmtId="0" fontId="15" fillId="5" borderId="719" xfId="0" applyFont="1" applyFill="1" applyBorder="1" applyAlignment="1">
      <alignment horizontal="left"/>
    </xf>
    <xf numFmtId="0" fontId="65" fillId="5" borderId="719" xfId="0" applyFont="1" applyFill="1" applyBorder="1" applyAlignment="1">
      <alignment horizontal="left"/>
    </xf>
    <xf numFmtId="0" fontId="8" fillId="0" borderId="724" xfId="0" applyFont="1" applyBorder="1" applyAlignment="1" applyProtection="1">
      <alignment horizontal="center" vertical="center" wrapText="1"/>
      <protection hidden="1"/>
    </xf>
    <xf numFmtId="49" fontId="8" fillId="6" borderId="469" xfId="0" applyNumberFormat="1" applyFont="1" applyFill="1" applyBorder="1" applyProtection="1">
      <protection locked="0"/>
    </xf>
    <xf numFmtId="49" fontId="8" fillId="6" borderId="593" xfId="0" applyNumberFormat="1" applyFont="1" applyFill="1" applyBorder="1" applyProtection="1">
      <protection locked="0"/>
    </xf>
    <xf numFmtId="49" fontId="8" fillId="6" borderId="672" xfId="0" applyNumberFormat="1" applyFont="1" applyFill="1" applyBorder="1" applyProtection="1">
      <protection locked="0"/>
    </xf>
    <xf numFmtId="0" fontId="0" fillId="0" borderId="0" xfId="0"/>
    <xf numFmtId="0" fontId="16" fillId="0" borderId="719" xfId="0" applyFont="1" applyBorder="1"/>
    <xf numFmtId="0" fontId="0" fillId="0" borderId="725" xfId="0" applyBorder="1"/>
    <xf numFmtId="0" fontId="8" fillId="0" borderId="603" xfId="0" applyFont="1" applyBorder="1" applyAlignment="1">
      <alignment horizontal="center" vertical="center" wrapText="1"/>
    </xf>
    <xf numFmtId="3" fontId="8" fillId="0" borderId="603" xfId="0" applyNumberFormat="1" applyFont="1" applyBorder="1" applyAlignment="1" applyProtection="1">
      <alignment horizontal="right" wrapText="1"/>
      <protection locked="0"/>
    </xf>
    <xf numFmtId="3" fontId="8" fillId="0" borderId="589" xfId="0" applyNumberFormat="1" applyFont="1" applyBorder="1" applyAlignment="1" applyProtection="1">
      <alignment horizontal="right"/>
      <protection locked="0"/>
    </xf>
    <xf numFmtId="0" fontId="6" fillId="0" borderId="719" xfId="0" applyFont="1" applyBorder="1"/>
    <xf numFmtId="1" fontId="8" fillId="6" borderId="592" xfId="0" applyNumberFormat="1" applyFont="1" applyFill="1" applyBorder="1" applyProtection="1">
      <protection locked="0"/>
    </xf>
    <xf numFmtId="3" fontId="8" fillId="0" borderId="593" xfId="0" applyNumberFormat="1" applyFont="1" applyBorder="1" applyAlignment="1" applyProtection="1">
      <alignment horizontal="right" wrapText="1"/>
      <protection locked="0"/>
    </xf>
    <xf numFmtId="3" fontId="8" fillId="0" borderId="594" xfId="0" applyNumberFormat="1" applyFont="1" applyBorder="1" applyAlignment="1" applyProtection="1">
      <alignment horizontal="right"/>
      <protection locked="0"/>
    </xf>
    <xf numFmtId="1" fontId="8" fillId="6" borderId="607" xfId="0" applyNumberFormat="1" applyFont="1" applyFill="1" applyBorder="1" applyProtection="1">
      <protection locked="0"/>
    </xf>
    <xf numFmtId="0" fontId="8" fillId="0" borderId="593" xfId="0" applyFont="1" applyBorder="1" applyAlignment="1">
      <alignment horizontal="left" vertical="center" wrapText="1"/>
    </xf>
    <xf numFmtId="0" fontId="26" fillId="0" borderId="719" xfId="0" applyFont="1" applyBorder="1"/>
    <xf numFmtId="3" fontId="8" fillId="0" borderId="589" xfId="0" applyNumberFormat="1" applyFont="1" applyBorder="1" applyAlignment="1" applyProtection="1">
      <alignment vertical="center" wrapText="1"/>
      <protection locked="0"/>
    </xf>
    <xf numFmtId="3" fontId="8" fillId="0" borderId="603" xfId="0" applyNumberFormat="1" applyFont="1" applyBorder="1" applyAlignment="1" applyProtection="1">
      <alignment vertical="center" wrapText="1"/>
      <protection locked="0"/>
    </xf>
    <xf numFmtId="3" fontId="8" fillId="0" borderId="589" xfId="0" applyNumberFormat="1" applyFont="1" applyBorder="1" applyProtection="1">
      <protection locked="0"/>
    </xf>
    <xf numFmtId="3" fontId="8" fillId="0" borderId="594" xfId="0" applyNumberFormat="1" applyFont="1" applyBorder="1" applyAlignment="1" applyProtection="1">
      <alignment horizontal="right" wrapText="1"/>
      <protection locked="0"/>
    </xf>
    <xf numFmtId="3" fontId="8" fillId="0" borderId="589" xfId="0" applyNumberFormat="1" applyFont="1" applyBorder="1" applyAlignment="1" applyProtection="1">
      <alignment horizontal="right" wrapText="1"/>
      <protection locked="0"/>
    </xf>
    <xf numFmtId="1" fontId="40" fillId="0" borderId="719" xfId="0" applyNumberFormat="1" applyFont="1" applyBorder="1"/>
    <xf numFmtId="1" fontId="16" fillId="4" borderId="719" xfId="0" applyNumberFormat="1" applyFont="1" applyFill="1" applyBorder="1"/>
    <xf numFmtId="1" fontId="8" fillId="7" borderId="727" xfId="0" applyNumberFormat="1" applyFont="1" applyFill="1" applyBorder="1"/>
    <xf numFmtId="1" fontId="8" fillId="6" borderId="727" xfId="0" applyNumberFormat="1" applyFont="1" applyFill="1" applyBorder="1" applyProtection="1">
      <protection locked="0"/>
    </xf>
    <xf numFmtId="1" fontId="8" fillId="7" borderId="593" xfId="0" applyNumberFormat="1" applyFont="1" applyFill="1" applyBorder="1"/>
    <xf numFmtId="1" fontId="8" fillId="10" borderId="591" xfId="0" applyNumberFormat="1" applyFont="1" applyFill="1" applyBorder="1" applyProtection="1">
      <protection locked="0"/>
    </xf>
    <xf numFmtId="1" fontId="8" fillId="5" borderId="728" xfId="0" applyNumberFormat="1" applyFont="1" applyFill="1" applyBorder="1" applyAlignment="1">
      <alignment wrapText="1"/>
    </xf>
    <xf numFmtId="1" fontId="18" fillId="0" borderId="12" xfId="0" applyNumberFormat="1" applyFont="1" applyBorder="1" applyAlignment="1">
      <alignment vertical="center" wrapText="1"/>
    </xf>
    <xf numFmtId="1" fontId="18" fillId="0" borderId="600" xfId="0" applyNumberFormat="1" applyFont="1" applyBorder="1" applyAlignment="1">
      <alignment vertical="center" wrapText="1"/>
    </xf>
    <xf numFmtId="1" fontId="18" fillId="0" borderId="593" xfId="0" applyNumberFormat="1" applyFont="1" applyBorder="1" applyAlignment="1">
      <alignment horizontal="right" wrapText="1"/>
    </xf>
    <xf numFmtId="1" fontId="18" fillId="5" borderId="599" xfId="0" applyNumberFormat="1" applyFont="1" applyFill="1" applyBorder="1" applyProtection="1">
      <protection locked="0"/>
    </xf>
    <xf numFmtId="1" fontId="18" fillId="5" borderId="594" xfId="0" applyNumberFormat="1" applyFont="1" applyFill="1" applyBorder="1" applyProtection="1">
      <protection locked="0"/>
    </xf>
    <xf numFmtId="1" fontId="18" fillId="6" borderId="595" xfId="0" applyNumberFormat="1" applyFont="1" applyFill="1" applyBorder="1" applyProtection="1">
      <protection locked="0"/>
    </xf>
    <xf numFmtId="1" fontId="18" fillId="6" borderId="594" xfId="0" applyNumberFormat="1" applyFont="1" applyFill="1" applyBorder="1" applyProtection="1">
      <protection locked="0"/>
    </xf>
    <xf numFmtId="1" fontId="18" fillId="6" borderId="601" xfId="0" applyNumberFormat="1" applyFont="1" applyFill="1" applyBorder="1" applyProtection="1">
      <protection locked="0"/>
    </xf>
    <xf numFmtId="1" fontId="18" fillId="6" borderId="599" xfId="0" applyNumberFormat="1" applyFont="1" applyFill="1" applyBorder="1" applyProtection="1">
      <protection locked="0"/>
    </xf>
    <xf numFmtId="1" fontId="18" fillId="6" borderId="602" xfId="0" applyNumberFormat="1" applyFont="1" applyFill="1" applyBorder="1" applyProtection="1">
      <protection locked="0"/>
    </xf>
    <xf numFmtId="1" fontId="18" fillId="0" borderId="607" xfId="0" applyNumberFormat="1" applyFont="1" applyBorder="1" applyAlignment="1">
      <alignment vertical="center" wrapText="1"/>
    </xf>
    <xf numFmtId="1" fontId="18" fillId="0" borderId="603" xfId="0" applyNumberFormat="1" applyFont="1" applyBorder="1" applyAlignment="1">
      <alignment horizontal="right" wrapText="1"/>
    </xf>
    <xf numFmtId="1" fontId="18" fillId="5" borderId="591" xfId="0" applyNumberFormat="1" applyFont="1" applyFill="1" applyBorder="1" applyProtection="1">
      <protection locked="0"/>
    </xf>
    <xf numFmtId="1" fontId="18" fillId="5" borderId="589" xfId="0" applyNumberFormat="1" applyFont="1" applyFill="1" applyBorder="1" applyProtection="1">
      <protection locked="0"/>
    </xf>
    <xf numFmtId="1" fontId="18" fillId="6" borderId="604" xfId="0" applyNumberFormat="1" applyFont="1" applyFill="1" applyBorder="1" applyProtection="1">
      <protection locked="0"/>
    </xf>
    <xf numFmtId="1" fontId="18" fillId="6" borderId="589" xfId="0" applyNumberFormat="1" applyFont="1" applyFill="1" applyBorder="1" applyProtection="1">
      <protection locked="0"/>
    </xf>
    <xf numFmtId="1" fontId="18" fillId="6" borderId="590" xfId="0" applyNumberFormat="1" applyFont="1" applyFill="1" applyBorder="1" applyProtection="1">
      <protection locked="0"/>
    </xf>
    <xf numFmtId="1" fontId="18" fillId="6" borderId="591" xfId="0" applyNumberFormat="1" applyFont="1" applyFill="1" applyBorder="1" applyProtection="1">
      <protection locked="0"/>
    </xf>
    <xf numFmtId="1" fontId="18" fillId="6" borderId="606" xfId="0" applyNumberFormat="1" applyFont="1" applyFill="1" applyBorder="1" applyProtection="1">
      <protection locked="0"/>
    </xf>
    <xf numFmtId="0" fontId="8" fillId="0" borderId="730" xfId="0" applyFont="1" applyBorder="1" applyAlignment="1">
      <alignment wrapText="1"/>
    </xf>
    <xf numFmtId="1" fontId="8" fillId="0" borderId="595" xfId="0" applyNumberFormat="1" applyFont="1" applyBorder="1" applyAlignment="1">
      <alignment horizontal="right"/>
    </xf>
    <xf numFmtId="1" fontId="8" fillId="0" borderId="597" xfId="0" applyNumberFormat="1" applyFont="1" applyBorder="1" applyAlignment="1">
      <alignment horizontal="right"/>
    </xf>
    <xf numFmtId="1" fontId="8" fillId="0" borderId="594" xfId="0" applyNumberFormat="1" applyFont="1" applyBorder="1" applyAlignment="1">
      <alignment horizontal="right"/>
    </xf>
    <xf numFmtId="1" fontId="8" fillId="5" borderId="595" xfId="0" applyNumberFormat="1" applyFont="1" applyFill="1" applyBorder="1" applyAlignment="1">
      <alignment horizontal="right"/>
    </xf>
    <xf numFmtId="1" fontId="8" fillId="5" borderId="597" xfId="0" applyNumberFormat="1" applyFont="1" applyFill="1" applyBorder="1" applyAlignment="1">
      <alignment horizontal="right"/>
    </xf>
    <xf numFmtId="1" fontId="8" fillId="5" borderId="594" xfId="0" applyNumberFormat="1" applyFont="1" applyFill="1" applyBorder="1" applyAlignment="1">
      <alignment horizontal="right"/>
    </xf>
    <xf numFmtId="1" fontId="8" fillId="8" borderId="592" xfId="0" applyNumberFormat="1" applyFont="1" applyFill="1" applyBorder="1"/>
    <xf numFmtId="1" fontId="8" fillId="5" borderId="632" xfId="0" applyNumberFormat="1" applyFont="1" applyFill="1" applyBorder="1" applyAlignment="1">
      <alignment horizontal="right"/>
    </xf>
    <xf numFmtId="1" fontId="8" fillId="8" borderId="607" xfId="0" applyNumberFormat="1" applyFont="1" applyFill="1" applyBorder="1"/>
    <xf numFmtId="1" fontId="8" fillId="5" borderId="604" xfId="0" applyNumberFormat="1" applyFont="1" applyFill="1" applyBorder="1" applyAlignment="1">
      <alignment horizontal="right"/>
    </xf>
    <xf numFmtId="1" fontId="8" fillId="5" borderId="605" xfId="0" applyNumberFormat="1" applyFont="1" applyFill="1" applyBorder="1" applyAlignment="1">
      <alignment horizontal="right"/>
    </xf>
    <xf numFmtId="1" fontId="8" fillId="5" borderId="589" xfId="0" applyNumberFormat="1" applyFont="1" applyFill="1" applyBorder="1" applyAlignment="1">
      <alignment horizontal="right"/>
    </xf>
    <xf numFmtId="1" fontId="8" fillId="5" borderId="210" xfId="0" applyNumberFormat="1" applyFont="1" applyFill="1" applyBorder="1" applyAlignment="1">
      <alignment horizontal="right"/>
    </xf>
    <xf numFmtId="0" fontId="8" fillId="5" borderId="593" xfId="0" applyFont="1" applyFill="1" applyBorder="1" applyAlignment="1">
      <alignment horizontal="left" vertical="center" wrapText="1"/>
    </xf>
    <xf numFmtId="0" fontId="8" fillId="5" borderId="603" xfId="0" applyFont="1" applyFill="1" applyBorder="1" applyAlignment="1">
      <alignment horizontal="left" vertical="center" wrapText="1"/>
    </xf>
    <xf numFmtId="3" fontId="8" fillId="5" borderId="210" xfId="0" applyNumberFormat="1" applyFont="1" applyFill="1" applyBorder="1" applyAlignment="1">
      <alignment horizontal="center" vertical="center"/>
    </xf>
    <xf numFmtId="1" fontId="7" fillId="0" borderId="210" xfId="0" applyNumberFormat="1" applyFont="1" applyBorder="1" applyAlignment="1">
      <alignment horizontal="center" vertical="center"/>
    </xf>
    <xf numFmtId="1" fontId="7" fillId="5" borderId="592" xfId="0" applyNumberFormat="1" applyFont="1" applyFill="1" applyBorder="1"/>
    <xf numFmtId="1" fontId="7" fillId="5" borderId="607" xfId="0" applyNumberFormat="1" applyFont="1" applyFill="1" applyBorder="1" applyAlignment="1">
      <alignment horizontal="left"/>
    </xf>
    <xf numFmtId="3" fontId="8" fillId="0" borderId="210" xfId="0" applyNumberFormat="1" applyFont="1" applyBorder="1" applyAlignment="1">
      <alignment horizontal="center" vertical="center"/>
    </xf>
    <xf numFmtId="1" fontId="8" fillId="0" borderId="210" xfId="0" applyNumberFormat="1" applyFont="1" applyBorder="1" applyAlignment="1">
      <alignment horizontal="center" vertical="center"/>
    </xf>
    <xf numFmtId="3" fontId="8" fillId="5" borderId="593" xfId="0" applyNumberFormat="1" applyFont="1" applyFill="1" applyBorder="1"/>
    <xf numFmtId="3" fontId="8" fillId="0" borderId="210" xfId="0" applyNumberFormat="1" applyFont="1" applyBorder="1" applyProtection="1">
      <protection locked="0"/>
    </xf>
    <xf numFmtId="0" fontId="8" fillId="5" borderId="603" xfId="0" applyFont="1" applyFill="1" applyBorder="1" applyAlignment="1">
      <alignment wrapText="1"/>
    </xf>
    <xf numFmtId="3" fontId="8" fillId="0" borderId="593" xfId="0" applyNumberFormat="1" applyFont="1" applyBorder="1"/>
    <xf numFmtId="3" fontId="8" fillId="0" borderId="594" xfId="0" applyNumberFormat="1" applyFont="1" applyBorder="1" applyProtection="1">
      <protection locked="0"/>
    </xf>
    <xf numFmtId="3" fontId="8" fillId="0" borderId="603" xfId="0" applyNumberFormat="1" applyFont="1" applyBorder="1"/>
    <xf numFmtId="3" fontId="8" fillId="0" borderId="607" xfId="0" applyNumberFormat="1" applyFont="1" applyBorder="1" applyProtection="1">
      <protection locked="0"/>
    </xf>
    <xf numFmtId="1" fontId="8" fillId="6" borderId="633" xfId="0" applyNumberFormat="1" applyFont="1" applyFill="1" applyBorder="1" applyProtection="1">
      <protection locked="0"/>
    </xf>
    <xf numFmtId="1" fontId="8" fillId="0" borderId="595" xfId="0" applyNumberFormat="1" applyFont="1" applyBorder="1"/>
    <xf numFmtId="1" fontId="8" fillId="0" borderId="597" xfId="0" applyNumberFormat="1" applyFont="1" applyBorder="1"/>
    <xf numFmtId="1" fontId="8" fillId="0" borderId="605" xfId="0" applyNumberFormat="1" applyFont="1" applyBorder="1"/>
    <xf numFmtId="1" fontId="8" fillId="0" borderId="627" xfId="0" applyNumberFormat="1" applyFont="1" applyBorder="1"/>
    <xf numFmtId="1" fontId="8" fillId="0" borderId="604" xfId="0" applyNumberFormat="1" applyFont="1" applyBorder="1" applyAlignment="1">
      <alignment horizontal="right" wrapText="1"/>
    </xf>
    <xf numFmtId="1" fontId="8" fillId="5" borderId="603" xfId="3" applyNumberFormat="1" applyFont="1" applyFill="1" applyBorder="1"/>
    <xf numFmtId="1" fontId="8" fillId="6" borderId="604" xfId="3" applyNumberFormat="1" applyFont="1" applyFill="1" applyBorder="1" applyProtection="1">
      <protection locked="0"/>
    </xf>
    <xf numFmtId="1" fontId="8" fillId="6" borderId="599" xfId="3" applyNumberFormat="1" applyFont="1" applyFill="1" applyBorder="1" applyProtection="1">
      <protection locked="0"/>
    </xf>
    <xf numFmtId="1" fontId="8" fillId="6" borderId="589" xfId="3" applyNumberFormat="1" applyFont="1" applyFill="1" applyBorder="1" applyProtection="1">
      <protection locked="0"/>
    </xf>
    <xf numFmtId="1" fontId="8" fillId="6" borderId="590" xfId="3" applyNumberFormat="1" applyFont="1" applyFill="1" applyBorder="1" applyProtection="1">
      <protection locked="0"/>
    </xf>
    <xf numFmtId="1" fontId="8" fillId="6" borderId="603" xfId="3" applyNumberFormat="1" applyFont="1" applyFill="1" applyBorder="1" applyProtection="1">
      <protection locked="0"/>
    </xf>
    <xf numFmtId="1" fontId="8" fillId="5" borderId="592" xfId="3" applyNumberFormat="1" applyFont="1" applyFill="1" applyBorder="1" applyProtection="1">
      <protection locked="0"/>
    </xf>
    <xf numFmtId="1" fontId="8" fillId="5" borderId="602" xfId="3" applyNumberFormat="1" applyFont="1" applyFill="1" applyBorder="1" applyProtection="1">
      <protection locked="0"/>
    </xf>
    <xf numFmtId="1" fontId="8" fillId="5" borderId="603" xfId="3" applyNumberFormat="1" applyFont="1" applyFill="1" applyBorder="1" applyProtection="1">
      <protection locked="0"/>
    </xf>
    <xf numFmtId="1" fontId="8" fillId="5" borderId="607" xfId="3" applyNumberFormat="1" applyFont="1" applyFill="1" applyBorder="1" applyProtection="1">
      <protection locked="0"/>
    </xf>
    <xf numFmtId="1" fontId="14" fillId="5" borderId="606" xfId="3" applyNumberFormat="1" applyFont="1" applyFill="1" applyBorder="1" applyProtection="1">
      <protection locked="0"/>
    </xf>
    <xf numFmtId="1" fontId="8" fillId="0" borderId="592" xfId="0" applyNumberFormat="1" applyFont="1" applyBorder="1" applyAlignment="1">
      <alignment vertical="center" wrapText="1"/>
    </xf>
    <xf numFmtId="1" fontId="8" fillId="0" borderId="734" xfId="0" applyNumberFormat="1" applyFont="1" applyBorder="1" applyAlignment="1">
      <alignment horizontal="right" wrapText="1"/>
    </xf>
    <xf numFmtId="1" fontId="8" fillId="0" borderId="719" xfId="0" applyNumberFormat="1" applyFont="1" applyBorder="1" applyAlignment="1">
      <alignment horizontal="right"/>
    </xf>
    <xf numFmtId="1" fontId="8" fillId="0" borderId="603" xfId="0" applyNumberFormat="1" applyFont="1" applyBorder="1" applyAlignment="1">
      <alignment horizontal="right" vertical="center" wrapText="1"/>
    </xf>
    <xf numFmtId="1" fontId="8" fillId="0" borderId="591" xfId="0" applyNumberFormat="1" applyFont="1" applyBorder="1"/>
    <xf numFmtId="1" fontId="8" fillId="0" borderId="589" xfId="0" applyNumberFormat="1" applyFont="1" applyBorder="1"/>
    <xf numFmtId="1" fontId="8" fillId="5" borderId="607" xfId="0" applyNumberFormat="1" applyFont="1" applyFill="1" applyBorder="1" applyProtection="1">
      <protection locked="0"/>
    </xf>
    <xf numFmtId="1" fontId="27" fillId="4" borderId="93" xfId="0" applyNumberFormat="1" applyFont="1" applyFill="1" applyBorder="1" applyProtection="1">
      <protection locked="0"/>
    </xf>
    <xf numFmtId="1" fontId="15" fillId="4" borderId="719" xfId="0" applyNumberFormat="1" applyFont="1" applyFill="1" applyBorder="1" applyAlignment="1" applyProtection="1">
      <alignment horizontal="left"/>
      <protection hidden="1"/>
    </xf>
    <xf numFmtId="1" fontId="14" fillId="4" borderId="719" xfId="0" applyNumberFormat="1" applyFont="1" applyFill="1" applyBorder="1" applyAlignment="1">
      <alignment horizontal="left" wrapText="1"/>
    </xf>
    <xf numFmtId="1" fontId="14" fillId="4" borderId="719" xfId="0" applyNumberFormat="1" applyFont="1" applyFill="1" applyBorder="1" applyAlignment="1" applyProtection="1">
      <alignment horizontal="left" wrapText="1"/>
      <protection hidden="1"/>
    </xf>
    <xf numFmtId="1" fontId="14" fillId="4" borderId="719" xfId="0" applyNumberFormat="1" applyFont="1" applyFill="1" applyBorder="1" applyProtection="1">
      <protection hidden="1"/>
    </xf>
    <xf numFmtId="1" fontId="8" fillId="4" borderId="719" xfId="0" applyNumberFormat="1" applyFont="1" applyFill="1" applyBorder="1" applyProtection="1">
      <protection hidden="1"/>
    </xf>
    <xf numFmtId="1" fontId="14" fillId="4" borderId="719" xfId="0" applyNumberFormat="1" applyFont="1" applyFill="1" applyBorder="1" applyAlignment="1" applyProtection="1">
      <alignment wrapText="1"/>
      <protection hidden="1"/>
    </xf>
    <xf numFmtId="1" fontId="8" fillId="6" borderId="719" xfId="0" applyNumberFormat="1" applyFont="1" applyFill="1" applyBorder="1" applyProtection="1">
      <protection locked="0"/>
    </xf>
    <xf numFmtId="1" fontId="8" fillId="0" borderId="210" xfId="0" applyNumberFormat="1" applyFont="1" applyBorder="1" applyAlignment="1" applyProtection="1">
      <alignment horizontal="center" vertical="center" wrapText="1"/>
      <protection hidden="1"/>
    </xf>
    <xf numFmtId="1" fontId="8" fillId="0" borderId="589" xfId="0" applyNumberFormat="1" applyFont="1" applyBorder="1" applyAlignment="1">
      <alignment horizontal="right"/>
    </xf>
    <xf numFmtId="1" fontId="8" fillId="7" borderId="607" xfId="0" applyNumberFormat="1" applyFont="1" applyFill="1" applyBorder="1"/>
    <xf numFmtId="1" fontId="8" fillId="7" borderId="609" xfId="0" applyNumberFormat="1" applyFont="1" applyFill="1" applyBorder="1"/>
    <xf numFmtId="1" fontId="8" fillId="7" borderId="592" xfId="0" applyNumberFormat="1" applyFont="1" applyFill="1" applyBorder="1"/>
    <xf numFmtId="1" fontId="15" fillId="4" borderId="719" xfId="0" applyNumberFormat="1" applyFont="1" applyFill="1" applyBorder="1" applyAlignment="1" applyProtection="1">
      <alignment horizontal="left" wrapText="1"/>
      <protection hidden="1"/>
    </xf>
    <xf numFmtId="1" fontId="26" fillId="4" borderId="719" xfId="0" applyNumberFormat="1" applyFont="1" applyFill="1" applyBorder="1" applyAlignment="1" applyProtection="1">
      <alignment horizontal="left"/>
      <protection hidden="1"/>
    </xf>
    <xf numFmtId="1" fontId="8" fillId="6" borderId="595" xfId="0" applyNumberFormat="1" applyFont="1" applyFill="1" applyBorder="1" applyAlignment="1" applyProtection="1">
      <alignment horizontal="right"/>
      <protection locked="0"/>
    </xf>
    <xf numFmtId="1" fontId="8" fillId="6" borderId="594" xfId="0" applyNumberFormat="1" applyFont="1" applyFill="1" applyBorder="1" applyAlignment="1" applyProtection="1">
      <alignment horizontal="right"/>
      <protection locked="0"/>
    </xf>
    <xf numFmtId="1" fontId="8" fillId="0" borderId="210" xfId="0" applyNumberFormat="1" applyFont="1" applyBorder="1" applyAlignment="1">
      <alignment wrapText="1"/>
    </xf>
    <xf numFmtId="1" fontId="8" fillId="6" borderId="604" xfId="0" applyNumberFormat="1" applyFont="1" applyFill="1" applyBorder="1" applyAlignment="1" applyProtection="1">
      <alignment horizontal="right"/>
      <protection locked="0"/>
    </xf>
    <xf numFmtId="1" fontId="8" fillId="6" borderId="589" xfId="0" applyNumberFormat="1" applyFont="1" applyFill="1" applyBorder="1" applyAlignment="1" applyProtection="1">
      <alignment horizontal="right"/>
      <protection locked="0"/>
    </xf>
    <xf numFmtId="1" fontId="16" fillId="4" borderId="719" xfId="0" applyNumberFormat="1" applyFont="1" applyFill="1" applyBorder="1" applyProtection="1">
      <protection hidden="1"/>
    </xf>
    <xf numFmtId="1" fontId="8" fillId="6" borderId="737" xfId="0" applyNumberFormat="1" applyFont="1" applyFill="1" applyBorder="1" applyAlignment="1" applyProtection="1">
      <alignment horizontal="right"/>
      <protection locked="0"/>
    </xf>
    <xf numFmtId="1" fontId="8" fillId="5" borderId="592" xfId="0" applyNumberFormat="1" applyFont="1" applyFill="1" applyBorder="1" applyAlignment="1">
      <alignment vertical="center" wrapText="1"/>
    </xf>
    <xf numFmtId="1" fontId="8" fillId="5" borderId="595" xfId="0" applyNumberFormat="1" applyFont="1" applyFill="1" applyBorder="1" applyAlignment="1">
      <alignment horizontal="right" wrapText="1"/>
    </xf>
    <xf numFmtId="1" fontId="8" fillId="9" borderId="592" xfId="0" applyNumberFormat="1" applyFont="1" applyFill="1" applyBorder="1"/>
    <xf numFmtId="1" fontId="8" fillId="0" borderId="592" xfId="0" applyNumberFormat="1" applyFont="1" applyBorder="1"/>
    <xf numFmtId="1" fontId="8" fillId="9" borderId="592" xfId="0" quotePrefix="1" applyNumberFormat="1" applyFont="1" applyFill="1" applyBorder="1"/>
    <xf numFmtId="1" fontId="8" fillId="0" borderId="607" xfId="0" applyNumberFormat="1" applyFont="1" applyBorder="1"/>
    <xf numFmtId="0" fontId="8" fillId="9" borderId="603" xfId="0" applyFont="1" applyFill="1" applyBorder="1" applyAlignment="1">
      <alignment vertical="center" wrapText="1"/>
    </xf>
    <xf numFmtId="0" fontId="59" fillId="23" borderId="746" xfId="0" applyFont="1" applyFill="1" applyBorder="1" applyAlignment="1">
      <alignment horizontal="center" vertical="center"/>
    </xf>
    <xf numFmtId="0" fontId="58" fillId="0" borderId="746" xfId="0" applyFont="1" applyBorder="1"/>
    <xf numFmtId="0" fontId="58" fillId="5" borderId="746" xfId="0" applyFont="1" applyFill="1" applyBorder="1"/>
    <xf numFmtId="1" fontId="18" fillId="9" borderId="68" xfId="5" applyNumberFormat="1" applyFont="1" applyFill="1" applyBorder="1" applyAlignment="1">
      <alignment vertical="center" wrapText="1"/>
    </xf>
    <xf numFmtId="1" fontId="8" fillId="9" borderId="263" xfId="0" applyNumberFormat="1" applyFont="1" applyFill="1" applyBorder="1" applyAlignment="1">
      <alignment horizontal="center" wrapText="1"/>
    </xf>
    <xf numFmtId="1" fontId="8" fillId="9" borderId="304" xfId="0" applyNumberFormat="1" applyFont="1" applyFill="1" applyBorder="1" applyAlignment="1">
      <alignment vertical="center" wrapText="1"/>
    </xf>
    <xf numFmtId="49" fontId="8" fillId="9" borderId="304" xfId="0" applyNumberFormat="1" applyFont="1" applyFill="1" applyBorder="1" applyAlignment="1" applyProtection="1">
      <alignment wrapText="1"/>
      <protection locked="0"/>
    </xf>
    <xf numFmtId="49" fontId="8" fillId="9" borderId="161" xfId="0" applyNumberFormat="1" applyFont="1" applyFill="1" applyBorder="1" applyAlignment="1" applyProtection="1">
      <alignment wrapText="1"/>
      <protection locked="0"/>
    </xf>
    <xf numFmtId="1" fontId="16" fillId="9" borderId="227" xfId="0" applyNumberFormat="1" applyFont="1" applyFill="1" applyBorder="1"/>
    <xf numFmtId="1" fontId="8" fillId="9" borderId="305" xfId="0" applyNumberFormat="1" applyFont="1" applyFill="1" applyBorder="1" applyAlignment="1">
      <alignment vertical="center" wrapText="1"/>
    </xf>
    <xf numFmtId="49" fontId="8" fillId="9" borderId="284" xfId="0" applyNumberFormat="1" applyFont="1" applyFill="1" applyBorder="1" applyAlignment="1" applyProtection="1">
      <alignment wrapText="1"/>
      <protection locked="0"/>
    </xf>
    <xf numFmtId="1" fontId="8" fillId="9" borderId="165" xfId="0" applyNumberFormat="1" applyFont="1" applyFill="1" applyBorder="1" applyAlignment="1">
      <alignment vertical="center" wrapText="1"/>
    </xf>
    <xf numFmtId="0" fontId="19" fillId="9" borderId="0" xfId="0" applyFont="1" applyFill="1"/>
    <xf numFmtId="1" fontId="8" fillId="9" borderId="275" xfId="0" applyNumberFormat="1" applyFont="1" applyFill="1" applyBorder="1" applyAlignment="1">
      <alignment horizontal="center" vertical="center" wrapText="1"/>
    </xf>
    <xf numFmtId="1" fontId="8" fillId="9" borderId="285" xfId="0" applyNumberFormat="1" applyFont="1" applyFill="1" applyBorder="1" applyAlignment="1">
      <alignment horizontal="center" vertical="center" wrapText="1"/>
    </xf>
    <xf numFmtId="1" fontId="8" fillId="9" borderId="234" xfId="0" applyNumberFormat="1" applyFont="1" applyFill="1" applyBorder="1" applyAlignment="1">
      <alignment horizontal="center" vertical="center" wrapText="1"/>
    </xf>
    <xf numFmtId="1" fontId="8" fillId="9" borderId="287" xfId="0" applyNumberFormat="1" applyFont="1" applyFill="1" applyBorder="1" applyAlignment="1">
      <alignment horizontal="center" vertical="center" wrapText="1"/>
    </xf>
    <xf numFmtId="1" fontId="8" fillId="9" borderId="307" xfId="0" applyNumberFormat="1" applyFont="1" applyFill="1" applyBorder="1" applyAlignment="1">
      <alignment horizontal="center" vertical="center" wrapText="1"/>
    </xf>
    <xf numFmtId="1" fontId="8" fillId="9" borderId="261" xfId="0" applyNumberFormat="1" applyFont="1" applyFill="1" applyBorder="1" applyAlignment="1">
      <alignment horizontal="center" vertical="center" wrapText="1"/>
    </xf>
    <xf numFmtId="1" fontId="8" fillId="9" borderId="309" xfId="0" applyNumberFormat="1" applyFont="1" applyFill="1" applyBorder="1" applyAlignment="1">
      <alignment horizontal="left" vertical="center" wrapText="1"/>
    </xf>
    <xf numFmtId="1" fontId="8" fillId="9" borderId="275" xfId="30" applyNumberFormat="1" applyFont="1" applyFill="1" applyBorder="1" applyAlignment="1" applyProtection="1">
      <alignment horizontal="right"/>
      <protection locked="0"/>
    </xf>
    <xf numFmtId="1" fontId="8" fillId="9" borderId="285" xfId="30" applyNumberFormat="1" applyFont="1" applyFill="1" applyBorder="1" applyAlignment="1" applyProtection="1">
      <alignment horizontal="right"/>
      <protection locked="0"/>
    </xf>
    <xf numFmtId="1" fontId="8" fillId="9" borderId="261" xfId="30" applyNumberFormat="1" applyFont="1" applyFill="1" applyBorder="1" applyAlignment="1" applyProtection="1">
      <alignment horizontal="right"/>
      <protection locked="0"/>
    </xf>
    <xf numFmtId="49" fontId="8" fillId="9" borderId="275" xfId="0" applyNumberFormat="1" applyFont="1" applyFill="1" applyBorder="1" applyProtection="1">
      <protection locked="0"/>
    </xf>
    <xf numFmtId="49" fontId="8" fillId="9" borderId="286" xfId="0" applyNumberFormat="1" applyFont="1" applyFill="1" applyBorder="1" applyProtection="1">
      <protection locked="0"/>
    </xf>
    <xf numFmtId="1" fontId="8" fillId="9" borderId="324" xfId="32" applyNumberFormat="1" applyFont="1" applyFill="1" applyBorder="1" applyAlignment="1">
      <alignment horizontal="center" vertical="center" wrapText="1"/>
    </xf>
    <xf numFmtId="1" fontId="8" fillId="9" borderId="325" xfId="32" applyNumberFormat="1" applyFont="1" applyFill="1" applyBorder="1" applyAlignment="1">
      <alignment horizontal="center" vertical="center" wrapText="1"/>
    </xf>
    <xf numFmtId="1" fontId="8" fillId="9" borderId="265" xfId="20" applyNumberFormat="1" applyFont="1" applyFill="1" applyBorder="1" applyProtection="1">
      <protection locked="0"/>
    </xf>
    <xf numFmtId="1" fontId="8" fillId="9" borderId="329" xfId="20" applyNumberFormat="1" applyFont="1" applyFill="1" applyBorder="1" applyProtection="1">
      <protection locked="0"/>
    </xf>
    <xf numFmtId="1" fontId="8" fillId="9" borderId="8" xfId="20" applyNumberFormat="1" applyFont="1" applyFill="1" applyBorder="1" applyProtection="1">
      <protection locked="0"/>
    </xf>
    <xf numFmtId="1" fontId="8" fillId="9" borderId="19" xfId="20" applyNumberFormat="1" applyFont="1" applyFill="1" applyBorder="1" applyProtection="1">
      <protection locked="0"/>
    </xf>
    <xf numFmtId="1" fontId="8" fillId="9" borderId="155" xfId="20" applyNumberFormat="1" applyFont="1" applyFill="1" applyBorder="1" applyProtection="1">
      <protection locked="0"/>
    </xf>
    <xf numFmtId="1" fontId="8" fillId="9" borderId="159" xfId="20" applyNumberFormat="1" applyFont="1" applyFill="1" applyBorder="1" applyProtection="1">
      <protection locked="0"/>
    </xf>
    <xf numFmtId="1" fontId="8" fillId="9" borderId="324" xfId="20" applyNumberFormat="1" applyFont="1" applyFill="1" applyBorder="1" applyAlignment="1">
      <alignment horizontal="right"/>
    </xf>
    <xf numFmtId="1" fontId="8" fillId="9" borderId="328" xfId="20" applyNumberFormat="1" applyFont="1" applyFill="1" applyBorder="1" applyAlignment="1">
      <alignment horizontal="right"/>
    </xf>
    <xf numFmtId="1" fontId="8" fillId="9" borderId="326" xfId="32" applyNumberFormat="1" applyFont="1" applyFill="1" applyBorder="1" applyAlignment="1">
      <alignment horizontal="center" vertical="center" wrapText="1"/>
    </xf>
    <xf numFmtId="1" fontId="8" fillId="9" borderId="327" xfId="32" applyNumberFormat="1" applyFont="1" applyFill="1" applyBorder="1" applyAlignment="1">
      <alignment horizontal="center" vertical="center" wrapText="1"/>
    </xf>
    <xf numFmtId="1" fontId="8" fillId="9" borderId="328" xfId="32" applyNumberFormat="1" applyFont="1" applyFill="1" applyBorder="1" applyAlignment="1">
      <alignment horizontal="center" vertical="center" wrapText="1"/>
    </xf>
    <xf numFmtId="1" fontId="8" fillId="9" borderId="330" xfId="20" applyNumberFormat="1" applyFont="1" applyFill="1" applyBorder="1" applyProtection="1">
      <protection locked="0"/>
    </xf>
    <xf numFmtId="1" fontId="8" fillId="9" borderId="282" xfId="20" applyNumberFormat="1" applyFont="1" applyFill="1" applyBorder="1" applyProtection="1">
      <protection locked="0"/>
    </xf>
    <xf numFmtId="1" fontId="8" fillId="9" borderId="28" xfId="20" applyNumberFormat="1" applyFont="1" applyFill="1" applyBorder="1" applyProtection="1">
      <protection locked="0"/>
    </xf>
    <xf numFmtId="1" fontId="8" fillId="9" borderId="11" xfId="20" applyNumberFormat="1" applyFont="1" applyFill="1" applyBorder="1" applyProtection="1">
      <protection locked="0"/>
    </xf>
    <xf numFmtId="1" fontId="8" fillId="9" borderId="167" xfId="20" applyNumberFormat="1" applyFont="1" applyFill="1" applyBorder="1" applyProtection="1">
      <protection locked="0"/>
    </xf>
    <xf numFmtId="1" fontId="8" fillId="9" borderId="146" xfId="20" applyNumberFormat="1" applyFont="1" applyFill="1" applyBorder="1" applyProtection="1">
      <protection locked="0"/>
    </xf>
    <xf numFmtId="1" fontId="8" fillId="9" borderId="326" xfId="20" applyNumberFormat="1" applyFont="1" applyFill="1" applyBorder="1" applyAlignment="1">
      <alignment horizontal="right"/>
    </xf>
    <xf numFmtId="1" fontId="8" fillId="9" borderId="327" xfId="20" applyNumberFormat="1" applyFont="1" applyFill="1" applyBorder="1" applyAlignment="1">
      <alignment horizontal="right"/>
    </xf>
    <xf numFmtId="1" fontId="8" fillId="9" borderId="154" xfId="0" applyNumberFormat="1" applyFont="1" applyFill="1" applyBorder="1"/>
    <xf numFmtId="1" fontId="8" fillId="9" borderId="318" xfId="0" applyNumberFormat="1" applyFont="1" applyFill="1" applyBorder="1" applyAlignment="1" applyProtection="1">
      <alignment wrapText="1"/>
      <protection locked="0"/>
    </xf>
    <xf numFmtId="1" fontId="8" fillId="9" borderId="10" xfId="0" applyNumberFormat="1" applyFont="1" applyFill="1" applyBorder="1" applyAlignment="1" applyProtection="1">
      <alignment wrapText="1"/>
      <protection locked="0"/>
    </xf>
    <xf numFmtId="1" fontId="8" fillId="9" borderId="161" xfId="0" applyNumberFormat="1" applyFont="1" applyFill="1" applyBorder="1" applyAlignment="1" applyProtection="1">
      <alignment wrapText="1"/>
      <protection locked="0"/>
    </xf>
    <xf numFmtId="1" fontId="8" fillId="9" borderId="149" xfId="0" applyNumberFormat="1" applyFont="1" applyFill="1" applyBorder="1" applyAlignment="1" applyProtection="1">
      <alignment wrapText="1"/>
      <protection locked="0"/>
    </xf>
    <xf numFmtId="1" fontId="8" fillId="9" borderId="345" xfId="0" applyNumberFormat="1" applyFont="1" applyFill="1" applyBorder="1" applyAlignment="1">
      <alignment horizontal="left" wrapText="1"/>
    </xf>
    <xf numFmtId="1" fontId="8" fillId="9" borderId="161" xfId="0" applyNumberFormat="1" applyFont="1" applyFill="1" applyBorder="1" applyAlignment="1">
      <alignment horizontal="left" wrapText="1"/>
    </xf>
    <xf numFmtId="0" fontId="15" fillId="0" borderId="0" xfId="0" applyFont="1" applyAlignment="1">
      <alignment horizontal="center" vertical="center" wrapText="1"/>
    </xf>
    <xf numFmtId="0" fontId="15" fillId="0" borderId="205" xfId="0" applyFont="1" applyBorder="1" applyAlignment="1">
      <alignment horizontal="center" vertical="center" wrapText="1"/>
    </xf>
    <xf numFmtId="0" fontId="8" fillId="0" borderId="607" xfId="0" applyFont="1" applyBorder="1" applyAlignment="1">
      <alignment vertical="center" wrapText="1"/>
    </xf>
    <xf numFmtId="1" fontId="18" fillId="0" borderId="210" xfId="0" applyNumberFormat="1" applyFont="1" applyBorder="1" applyAlignment="1">
      <alignment horizontal="center" vertical="center" wrapText="1"/>
    </xf>
    <xf numFmtId="0" fontId="8" fillId="0" borderId="729" xfId="0" applyFont="1" applyBorder="1" applyAlignment="1">
      <alignment horizontal="center" vertical="center" wrapText="1"/>
    </xf>
    <xf numFmtId="0" fontId="8" fillId="0" borderId="731" xfId="0" applyFont="1" applyBorder="1" applyAlignment="1">
      <alignment horizontal="center" vertical="center" wrapText="1"/>
    </xf>
    <xf numFmtId="0" fontId="8" fillId="0" borderId="0" xfId="0" applyFont="1" applyAlignment="1">
      <alignment horizontal="center" vertical="center" wrapText="1"/>
    </xf>
    <xf numFmtId="0" fontId="0" fillId="0" borderId="0" xfId="0"/>
    <xf numFmtId="0" fontId="7" fillId="0" borderId="0" xfId="0" applyFont="1"/>
    <xf numFmtId="0" fontId="16" fillId="0" borderId="0" xfId="0" applyFont="1" applyAlignment="1">
      <alignment horizontal="left" wrapText="1"/>
    </xf>
    <xf numFmtId="1" fontId="7" fillId="0" borderId="3" xfId="0" applyNumberFormat="1" applyFont="1" applyBorder="1" applyAlignment="1">
      <alignment horizontal="center" vertical="center"/>
    </xf>
    <xf numFmtId="1" fontId="5" fillId="4" borderId="0" xfId="0" applyNumberFormat="1" applyFont="1" applyFill="1" applyAlignment="1">
      <alignment horizontal="center" vertical="center" wrapText="1"/>
    </xf>
    <xf numFmtId="0" fontId="8" fillId="0" borderId="18" xfId="0" applyFont="1" applyBorder="1" applyAlignment="1">
      <alignment horizontal="center" vertical="center"/>
    </xf>
    <xf numFmtId="1" fontId="7" fillId="0" borderId="287" xfId="0" applyNumberFormat="1" applyFont="1" applyBorder="1" applyAlignment="1">
      <alignment horizontal="center" vertical="center" wrapText="1"/>
    </xf>
    <xf numFmtId="0" fontId="0" fillId="0" borderId="733" xfId="0" applyBorder="1"/>
    <xf numFmtId="0" fontId="0" fillId="0" borderId="748" xfId="0" applyBorder="1"/>
    <xf numFmtId="0" fontId="8" fillId="0" borderId="750" xfId="0" applyFont="1" applyBorder="1" applyAlignment="1" applyProtection="1">
      <alignment wrapText="1"/>
      <protection locked="0"/>
    </xf>
    <xf numFmtId="0" fontId="8" fillId="0" borderId="751" xfId="0" applyFont="1" applyBorder="1" applyAlignment="1">
      <alignment horizontal="center" vertical="center" wrapText="1"/>
    </xf>
    <xf numFmtId="0" fontId="8" fillId="0" borderId="736" xfId="0" applyFont="1" applyBorder="1" applyAlignment="1">
      <alignment horizontal="center" vertical="center" wrapText="1"/>
    </xf>
    <xf numFmtId="1" fontId="8" fillId="0" borderId="752" xfId="0" applyNumberFormat="1" applyFont="1" applyBorder="1" applyAlignment="1">
      <alignment horizontal="center" vertical="center" wrapText="1"/>
    </xf>
    <xf numFmtId="1" fontId="53" fillId="0" borderId="753" xfId="0" applyNumberFormat="1" applyFont="1" applyBorder="1" applyAlignment="1">
      <alignment horizontal="center" vertical="center"/>
    </xf>
    <xf numFmtId="0" fontId="8" fillId="0" borderId="754" xfId="0" applyFont="1" applyBorder="1" applyAlignment="1" applyProtection="1">
      <alignment wrapText="1"/>
      <protection locked="0"/>
    </xf>
    <xf numFmtId="3" fontId="8" fillId="0" borderId="751" xfId="0" applyNumberFormat="1" applyFont="1" applyBorder="1" applyAlignment="1" applyProtection="1">
      <alignment horizontal="right"/>
      <protection locked="0"/>
    </xf>
    <xf numFmtId="3" fontId="8" fillId="0" borderId="736" xfId="0" applyNumberFormat="1" applyFont="1" applyBorder="1" applyAlignment="1" applyProtection="1">
      <alignment horizontal="right"/>
      <protection locked="0"/>
    </xf>
    <xf numFmtId="1" fontId="8" fillId="6" borderId="755" xfId="0" applyNumberFormat="1" applyFont="1" applyFill="1" applyBorder="1" applyProtection="1">
      <protection locked="0"/>
    </xf>
    <xf numFmtId="1" fontId="8" fillId="6" borderId="752" xfId="0" applyNumberFormat="1" applyFont="1" applyFill="1" applyBorder="1" applyProtection="1">
      <protection locked="0"/>
    </xf>
    <xf numFmtId="1" fontId="8" fillId="6" borderId="756" xfId="0" applyNumberFormat="1" applyFont="1" applyFill="1" applyBorder="1" applyProtection="1">
      <protection locked="0"/>
    </xf>
    <xf numFmtId="0" fontId="28" fillId="0" borderId="757" xfId="0" applyFont="1" applyBorder="1" applyProtection="1">
      <protection locked="0"/>
    </xf>
    <xf numFmtId="3" fontId="87" fillId="0" borderId="759" xfId="0" applyNumberFormat="1" applyFont="1" applyBorder="1" applyAlignment="1" applyProtection="1">
      <alignment horizontal="right"/>
      <protection locked="0"/>
    </xf>
    <xf numFmtId="1" fontId="8" fillId="6" borderId="760" xfId="0" applyNumberFormat="1" applyFont="1" applyFill="1" applyBorder="1" applyProtection="1">
      <protection locked="0"/>
    </xf>
    <xf numFmtId="0" fontId="8" fillId="0" borderId="761" xfId="0" applyFont="1" applyBorder="1" applyAlignment="1" applyProtection="1">
      <alignment wrapText="1"/>
      <protection locked="0"/>
    </xf>
    <xf numFmtId="3" fontId="87" fillId="0" borderId="731" xfId="0" applyNumberFormat="1" applyFont="1" applyBorder="1" applyAlignment="1" applyProtection="1">
      <alignment horizontal="right"/>
      <protection locked="0"/>
    </xf>
    <xf numFmtId="1" fontId="8" fillId="20" borderId="763" xfId="43" applyNumberFormat="1" applyFont="1" applyBorder="1" applyAlignment="1" applyProtection="1">
      <protection locked="0"/>
    </xf>
    <xf numFmtId="1" fontId="8" fillId="20" borderId="764" xfId="43" applyNumberFormat="1" applyFont="1" applyBorder="1" applyAlignment="1" applyProtection="1">
      <protection locked="0"/>
    </xf>
    <xf numFmtId="1" fontId="8" fillId="20" borderId="765" xfId="43" applyNumberFormat="1" applyFont="1" applyBorder="1" applyAlignment="1" applyProtection="1">
      <protection locked="0"/>
    </xf>
    <xf numFmtId="1" fontId="8" fillId="20" borderId="766" xfId="43" applyNumberFormat="1" applyFont="1" applyBorder="1" applyAlignment="1" applyProtection="1">
      <protection locked="0"/>
    </xf>
    <xf numFmtId="1" fontId="8" fillId="20" borderId="767" xfId="43" applyNumberFormat="1" applyFont="1" applyBorder="1" applyAlignment="1" applyProtection="1">
      <protection locked="0"/>
    </xf>
    <xf numFmtId="0" fontId="8" fillId="0" borderId="768" xfId="0" applyFont="1" applyBorder="1" applyAlignment="1" applyProtection="1">
      <alignment wrapText="1"/>
      <protection locked="0"/>
    </xf>
    <xf numFmtId="0" fontId="8" fillId="0" borderId="777" xfId="0" applyFont="1" applyBorder="1" applyAlignment="1">
      <alignment horizontal="center" vertical="center" wrapText="1"/>
    </xf>
    <xf numFmtId="0" fontId="8" fillId="0" borderId="776" xfId="0" applyFont="1" applyBorder="1" applyAlignment="1">
      <alignment horizontal="center" vertical="center" wrapText="1"/>
    </xf>
    <xf numFmtId="1" fontId="8" fillId="0" borderId="773" xfId="0" applyNumberFormat="1" applyFont="1" applyBorder="1" applyAlignment="1">
      <alignment horizontal="center" vertical="center" wrapText="1"/>
    </xf>
    <xf numFmtId="1" fontId="8" fillId="0" borderId="776" xfId="0" applyNumberFormat="1" applyFont="1" applyBorder="1" applyAlignment="1">
      <alignment horizontal="center" vertical="center" wrapText="1"/>
    </xf>
    <xf numFmtId="1" fontId="8" fillId="0" borderId="775" xfId="0" applyNumberFormat="1" applyFont="1" applyBorder="1" applyAlignment="1">
      <alignment horizontal="center" vertical="center" wrapText="1"/>
    </xf>
    <xf numFmtId="1" fontId="8" fillId="0" borderId="777" xfId="0" applyNumberFormat="1" applyFont="1" applyBorder="1" applyAlignment="1">
      <alignment horizontal="right" wrapText="1"/>
    </xf>
    <xf numFmtId="3" fontId="8" fillId="0" borderId="769" xfId="0" applyNumberFormat="1" applyFont="1" applyBorder="1" applyAlignment="1" applyProtection="1">
      <alignment horizontal="right" wrapText="1"/>
      <protection locked="0"/>
    </xf>
    <xf numFmtId="3" fontId="8" fillId="0" borderId="776" xfId="0" applyNumberFormat="1" applyFont="1" applyBorder="1" applyAlignment="1" applyProtection="1">
      <alignment horizontal="right" wrapText="1"/>
      <protection locked="0"/>
    </xf>
    <xf numFmtId="1" fontId="8" fillId="6" borderId="778" xfId="0" applyNumberFormat="1" applyFont="1" applyFill="1" applyBorder="1" applyProtection="1">
      <protection locked="0"/>
    </xf>
    <xf numFmtId="1" fontId="8" fillId="6" borderId="779" xfId="0" applyNumberFormat="1" applyFont="1" applyFill="1" applyBorder="1" applyProtection="1">
      <protection locked="0"/>
    </xf>
    <xf numFmtId="1" fontId="8" fillId="6" borderId="773" xfId="0" applyNumberFormat="1" applyFont="1" applyFill="1" applyBorder="1" applyProtection="1">
      <protection locked="0"/>
    </xf>
    <xf numFmtId="1" fontId="8" fillId="6" borderId="780" xfId="0" applyNumberFormat="1" applyFont="1" applyFill="1" applyBorder="1" applyProtection="1">
      <protection locked="0"/>
    </xf>
    <xf numFmtId="1" fontId="8" fillId="6" borderId="776" xfId="0" applyNumberFormat="1" applyFont="1" applyFill="1" applyBorder="1" applyProtection="1">
      <protection locked="0"/>
    </xf>
    <xf numFmtId="0" fontId="8" fillId="0" borderId="777" xfId="0" applyFont="1" applyBorder="1" applyAlignment="1">
      <alignment horizontal="left" vertical="center" wrapText="1"/>
    </xf>
    <xf numFmtId="3" fontId="8" fillId="0" borderId="781" xfId="0" applyNumberFormat="1" applyFont="1" applyBorder="1" applyAlignment="1" applyProtection="1">
      <alignment horizontal="right" wrapText="1"/>
      <protection locked="0"/>
    </xf>
    <xf numFmtId="3" fontId="8" fillId="0" borderId="782" xfId="0" applyNumberFormat="1" applyFont="1" applyBorder="1" applyAlignment="1" applyProtection="1">
      <alignment horizontal="right"/>
      <protection locked="0"/>
    </xf>
    <xf numFmtId="1" fontId="7" fillId="5" borderId="777" xfId="0" applyNumberFormat="1" applyFont="1" applyFill="1" applyBorder="1" applyAlignment="1">
      <alignment horizontal="left" vertical="center"/>
    </xf>
    <xf numFmtId="1" fontId="8" fillId="6" borderId="784" xfId="0" applyNumberFormat="1" applyFont="1" applyFill="1" applyBorder="1" applyProtection="1">
      <protection locked="0"/>
    </xf>
    <xf numFmtId="1" fontId="8" fillId="6" borderId="785" xfId="0" applyNumberFormat="1" applyFont="1" applyFill="1" applyBorder="1" applyProtection="1">
      <protection locked="0"/>
    </xf>
    <xf numFmtId="1" fontId="8" fillId="6" borderId="782" xfId="0" applyNumberFormat="1" applyFont="1" applyFill="1" applyBorder="1" applyProtection="1">
      <protection locked="0"/>
    </xf>
    <xf numFmtId="1" fontId="7" fillId="0" borderId="777" xfId="0" applyNumberFormat="1" applyFont="1" applyBorder="1" applyAlignment="1">
      <alignment horizontal="left" vertical="center"/>
    </xf>
    <xf numFmtId="1" fontId="8" fillId="5" borderId="777" xfId="0" applyNumberFormat="1" applyFont="1" applyFill="1" applyBorder="1" applyAlignment="1">
      <alignment horizontal="left" vertical="center"/>
    </xf>
    <xf numFmtId="0" fontId="8" fillId="5" borderId="777" xfId="0" applyFont="1" applyFill="1" applyBorder="1"/>
    <xf numFmtId="1" fontId="8" fillId="0" borderId="781" xfId="0" applyNumberFormat="1" applyFont="1" applyBorder="1" applyAlignment="1">
      <alignment horizontal="right" wrapText="1"/>
    </xf>
    <xf numFmtId="1" fontId="8" fillId="0" borderId="731" xfId="0" applyNumberFormat="1" applyFont="1" applyBorder="1" applyAlignment="1">
      <alignment horizontal="right" wrapText="1"/>
    </xf>
    <xf numFmtId="1" fontId="8" fillId="5" borderId="769" xfId="0" applyNumberFormat="1" applyFont="1" applyFill="1" applyBorder="1" applyAlignment="1">
      <alignment horizontal="left" vertical="center" wrapText="1"/>
    </xf>
    <xf numFmtId="1" fontId="8" fillId="0" borderId="783" xfId="0" applyNumberFormat="1" applyFont="1" applyBorder="1" applyAlignment="1">
      <alignment horizontal="center" vertical="center" wrapText="1"/>
    </xf>
    <xf numFmtId="1" fontId="8" fillId="0" borderId="758" xfId="0" applyNumberFormat="1" applyFont="1" applyBorder="1" applyAlignment="1">
      <alignment horizontal="center" vertical="center" wrapText="1"/>
    </xf>
    <xf numFmtId="3" fontId="8" fillId="0" borderId="782" xfId="0" applyNumberFormat="1" applyFont="1" applyBorder="1" applyAlignment="1" applyProtection="1">
      <alignment vertical="center" wrapText="1"/>
      <protection locked="0"/>
    </xf>
    <xf numFmtId="3" fontId="8" fillId="0" borderId="781" xfId="0" applyNumberFormat="1" applyFont="1" applyBorder="1" applyAlignment="1" applyProtection="1">
      <alignment vertical="center" wrapText="1"/>
      <protection locked="0"/>
    </xf>
    <xf numFmtId="3" fontId="8" fillId="0" borderId="782" xfId="0" applyNumberFormat="1" applyFont="1" applyBorder="1" applyProtection="1">
      <protection locked="0"/>
    </xf>
    <xf numFmtId="3" fontId="8" fillId="0" borderId="776" xfId="0" applyNumberFormat="1" applyFont="1" applyBorder="1" applyAlignment="1" applyProtection="1">
      <alignment vertical="center" wrapText="1"/>
      <protection locked="0"/>
    </xf>
    <xf numFmtId="3" fontId="8" fillId="0" borderId="777" xfId="0" applyNumberFormat="1" applyFont="1" applyBorder="1" applyAlignment="1" applyProtection="1">
      <alignment vertical="center" wrapText="1"/>
      <protection locked="0"/>
    </xf>
    <xf numFmtId="3" fontId="8" fillId="0" borderId="776" xfId="0" applyNumberFormat="1" applyFont="1" applyBorder="1" applyProtection="1">
      <protection locked="0"/>
    </xf>
    <xf numFmtId="3" fontId="8" fillId="0" borderId="777" xfId="0" applyNumberFormat="1" applyFont="1" applyBorder="1" applyAlignment="1" applyProtection="1">
      <alignment horizontal="right" wrapText="1"/>
      <protection locked="0"/>
    </xf>
    <xf numFmtId="1" fontId="8" fillId="0" borderId="778" xfId="0" applyNumberFormat="1" applyFont="1" applyBorder="1"/>
    <xf numFmtId="1" fontId="8" fillId="0" borderId="776" xfId="0" applyNumberFormat="1" applyFont="1" applyBorder="1"/>
    <xf numFmtId="1" fontId="8" fillId="0" borderId="773" xfId="0" applyNumberFormat="1" applyFont="1" applyBorder="1"/>
    <xf numFmtId="1" fontId="8" fillId="0" borderId="779" xfId="0" applyNumberFormat="1" applyFont="1" applyBorder="1"/>
    <xf numFmtId="1" fontId="18" fillId="0" borderId="777" xfId="0" applyNumberFormat="1" applyFont="1" applyBorder="1" applyAlignment="1">
      <alignment horizontal="center" vertical="center" wrapText="1"/>
    </xf>
    <xf numFmtId="1" fontId="8" fillId="0" borderId="777" xfId="0" applyNumberFormat="1" applyFont="1" applyBorder="1" applyAlignment="1">
      <alignment horizontal="center" vertical="center" wrapText="1"/>
    </xf>
    <xf numFmtId="1" fontId="8" fillId="0" borderId="774" xfId="0" applyNumberFormat="1" applyFont="1" applyBorder="1" applyAlignment="1">
      <alignment horizontal="center" vertical="center" wrapText="1"/>
    </xf>
    <xf numFmtId="1" fontId="8" fillId="0" borderId="788" xfId="0" applyNumberFormat="1" applyFont="1" applyBorder="1" applyAlignment="1">
      <alignment horizontal="center" vertical="center" wrapText="1"/>
    </xf>
    <xf numFmtId="1" fontId="8" fillId="6" borderId="781" xfId="0" applyNumberFormat="1" applyFont="1" applyFill="1" applyBorder="1" applyProtection="1">
      <protection locked="0"/>
    </xf>
    <xf numFmtId="1" fontId="8" fillId="6" borderId="789" xfId="0" applyNumberFormat="1" applyFont="1" applyFill="1" applyBorder="1" applyProtection="1">
      <protection locked="0"/>
    </xf>
    <xf numFmtId="1" fontId="8" fillId="8" borderId="784" xfId="0" applyNumberFormat="1" applyFont="1" applyFill="1" applyBorder="1" applyProtection="1">
      <protection locked="0"/>
    </xf>
    <xf numFmtId="1" fontId="8" fillId="8" borderId="790" xfId="0" applyNumberFormat="1" applyFont="1" applyFill="1" applyBorder="1" applyProtection="1">
      <protection locked="0"/>
    </xf>
    <xf numFmtId="1" fontId="19" fillId="5" borderId="791" xfId="0" applyNumberFormat="1" applyFont="1" applyFill="1" applyBorder="1"/>
    <xf numFmtId="1" fontId="8" fillId="5" borderId="738" xfId="0" applyNumberFormat="1" applyFont="1" applyFill="1" applyBorder="1"/>
    <xf numFmtId="1" fontId="19" fillId="5" borderId="738" xfId="0" applyNumberFormat="1" applyFont="1" applyFill="1" applyBorder="1"/>
    <xf numFmtId="3" fontId="8" fillId="0" borderId="729" xfId="0" applyNumberFormat="1" applyFont="1" applyBorder="1" applyAlignment="1" applyProtection="1">
      <alignment horizontal="right" wrapText="1"/>
      <protection locked="0"/>
    </xf>
    <xf numFmtId="1" fontId="8" fillId="20" borderId="18" xfId="44" applyNumberFormat="1" applyFont="1" applyBorder="1" applyProtection="1">
      <protection locked="0"/>
    </xf>
    <xf numFmtId="1" fontId="8" fillId="20" borderId="10" xfId="44" applyNumberFormat="1" applyFont="1" applyBorder="1" applyProtection="1">
      <protection locked="0"/>
    </xf>
    <xf numFmtId="1" fontId="8" fillId="20" borderId="208" xfId="44" applyNumberFormat="1" applyFont="1" applyBorder="1" applyProtection="1">
      <protection locked="0"/>
    </xf>
    <xf numFmtId="1" fontId="8" fillId="5" borderId="738" xfId="0" applyNumberFormat="1" applyFont="1" applyFill="1" applyBorder="1" applyAlignment="1">
      <alignment wrapText="1"/>
    </xf>
    <xf numFmtId="1" fontId="8" fillId="0" borderId="675" xfId="0" applyNumberFormat="1" applyFont="1" applyBorder="1" applyAlignment="1">
      <alignment horizontal="right" wrapText="1"/>
    </xf>
    <xf numFmtId="1" fontId="8" fillId="5" borderId="793" xfId="0" applyNumberFormat="1" applyFont="1" applyFill="1" applyBorder="1" applyAlignment="1">
      <alignment wrapText="1"/>
    </xf>
    <xf numFmtId="1" fontId="8" fillId="6" borderId="794" xfId="0" applyNumberFormat="1" applyFont="1" applyFill="1" applyBorder="1" applyProtection="1">
      <protection locked="0"/>
    </xf>
    <xf numFmtId="1" fontId="8" fillId="6" borderId="795" xfId="0" applyNumberFormat="1" applyFont="1" applyFill="1" applyBorder="1" applyProtection="1">
      <protection locked="0"/>
    </xf>
    <xf numFmtId="1" fontId="40" fillId="0" borderId="796" xfId="0" applyNumberFormat="1" applyFont="1" applyBorder="1"/>
    <xf numFmtId="1" fontId="40" fillId="4" borderId="796" xfId="0" applyNumberFormat="1" applyFont="1" applyFill="1" applyBorder="1"/>
    <xf numFmtId="1" fontId="18" fillId="5" borderId="793" xfId="0" applyNumberFormat="1" applyFont="1" applyFill="1" applyBorder="1" applyAlignment="1">
      <alignment wrapText="1"/>
    </xf>
    <xf numFmtId="1" fontId="18" fillId="0" borderId="798" xfId="0" applyNumberFormat="1" applyFont="1" applyBorder="1" applyAlignment="1">
      <alignment horizontal="center" vertical="center" wrapText="1"/>
    </xf>
    <xf numFmtId="1" fontId="18" fillId="0" borderId="797" xfId="0" applyNumberFormat="1" applyFont="1" applyBorder="1" applyAlignment="1">
      <alignment horizontal="center" vertical="center" wrapText="1"/>
    </xf>
    <xf numFmtId="1" fontId="18" fillId="0" borderId="778" xfId="0" applyNumberFormat="1" applyFont="1" applyBorder="1" applyAlignment="1">
      <alignment horizontal="center" vertical="center" wrapText="1"/>
    </xf>
    <xf numFmtId="1" fontId="18" fillId="0" borderId="776" xfId="0" applyNumberFormat="1" applyFont="1" applyBorder="1" applyAlignment="1">
      <alignment horizontal="center" vertical="center" wrapText="1"/>
    </xf>
    <xf numFmtId="1" fontId="18" fillId="0" borderId="774" xfId="0" applyNumberFormat="1" applyFont="1" applyBorder="1" applyAlignment="1">
      <alignment horizontal="center" vertical="center" wrapText="1"/>
    </xf>
    <xf numFmtId="1" fontId="18" fillId="6" borderId="784" xfId="0" applyNumberFormat="1" applyFont="1" applyFill="1" applyBorder="1" applyProtection="1">
      <protection locked="0"/>
    </xf>
    <xf numFmtId="1" fontId="8" fillId="20" borderId="777" xfId="43" applyNumberFormat="1" applyFont="1" applyBorder="1" applyAlignment="1" applyProtection="1">
      <protection locked="0"/>
    </xf>
    <xf numFmtId="1" fontId="8" fillId="5" borderId="777" xfId="0" applyNumberFormat="1" applyFont="1" applyFill="1" applyBorder="1" applyAlignment="1">
      <alignment horizontal="center" vertical="center" wrapText="1"/>
    </xf>
    <xf numFmtId="3" fontId="8" fillId="0" borderId="777" xfId="0" applyNumberFormat="1" applyFont="1" applyBorder="1" applyProtection="1">
      <protection locked="0"/>
    </xf>
    <xf numFmtId="1" fontId="8" fillId="6" borderId="799" xfId="0" applyNumberFormat="1" applyFont="1" applyFill="1" applyBorder="1" applyProtection="1">
      <protection locked="0"/>
    </xf>
    <xf numFmtId="0" fontId="8" fillId="0" borderId="801" xfId="0" applyFont="1" applyBorder="1" applyAlignment="1">
      <alignment wrapText="1"/>
    </xf>
    <xf numFmtId="0" fontId="8" fillId="0" borderId="747" xfId="0" applyFont="1" applyBorder="1" applyAlignment="1">
      <alignment wrapText="1"/>
    </xf>
    <xf numFmtId="0" fontId="8" fillId="5" borderId="769" xfId="0" applyFont="1" applyFill="1" applyBorder="1" applyAlignment="1">
      <alignment horizontal="center" vertical="center" wrapText="1"/>
    </xf>
    <xf numFmtId="0" fontId="49" fillId="5" borderId="769" xfId="0" applyFont="1" applyFill="1" applyBorder="1" applyAlignment="1">
      <alignment horizontal="center" vertical="center" wrapText="1"/>
    </xf>
    <xf numFmtId="1" fontId="49" fillId="5" borderId="777" xfId="0" applyNumberFormat="1" applyFont="1" applyFill="1" applyBorder="1" applyAlignment="1">
      <alignment horizontal="center" vertical="center" wrapText="1"/>
    </xf>
    <xf numFmtId="0" fontId="8" fillId="0" borderId="785" xfId="0" applyFont="1" applyBorder="1" applyAlignment="1">
      <alignment vertical="center" wrapText="1"/>
    </xf>
    <xf numFmtId="3" fontId="8" fillId="8" borderId="777" xfId="0" applyNumberFormat="1" applyFont="1" applyFill="1" applyBorder="1"/>
    <xf numFmtId="1" fontId="8" fillId="6" borderId="777" xfId="0" applyNumberFormat="1" applyFont="1" applyFill="1" applyBorder="1" applyProtection="1">
      <protection locked="0"/>
    </xf>
    <xf numFmtId="0" fontId="8" fillId="0" borderId="802" xfId="0" applyFont="1" applyBorder="1" applyAlignment="1">
      <alignment wrapText="1"/>
    </xf>
    <xf numFmtId="1" fontId="8" fillId="0" borderId="777" xfId="0" applyNumberFormat="1" applyFont="1" applyBorder="1"/>
    <xf numFmtId="0" fontId="16" fillId="9" borderId="0" xfId="0" applyFont="1" applyFill="1" applyAlignment="1">
      <alignment horizontal="left"/>
    </xf>
    <xf numFmtId="0" fontId="16" fillId="9" borderId="0" xfId="0" applyFont="1" applyFill="1" applyAlignment="1">
      <alignment horizontal="left" wrapText="1"/>
    </xf>
    <xf numFmtId="0" fontId="8" fillId="0" borderId="797" xfId="0" applyFont="1" applyBorder="1" applyAlignment="1">
      <alignment horizontal="center" vertical="center" wrapText="1"/>
    </xf>
    <xf numFmtId="1" fontId="8" fillId="0" borderId="786" xfId="0" applyNumberFormat="1" applyFont="1" applyBorder="1" applyAlignment="1">
      <alignment horizontal="center" vertical="center" wrapText="1"/>
    </xf>
    <xf numFmtId="1" fontId="8" fillId="5" borderId="778" xfId="0" applyNumberFormat="1" applyFont="1" applyFill="1" applyBorder="1" applyAlignment="1">
      <alignment horizontal="center" vertical="center" wrapText="1"/>
    </xf>
    <xf numFmtId="1" fontId="8" fillId="5" borderId="758" xfId="0" applyNumberFormat="1" applyFont="1" applyFill="1" applyBorder="1" applyAlignment="1">
      <alignment horizontal="center" vertical="center" wrapText="1"/>
    </xf>
    <xf numFmtId="1" fontId="8" fillId="0" borderId="784" xfId="0" applyNumberFormat="1" applyFont="1" applyBorder="1" applyAlignment="1">
      <alignment horizontal="right"/>
    </xf>
    <xf numFmtId="1" fontId="8" fillId="0" borderId="782" xfId="0" applyNumberFormat="1" applyFont="1" applyBorder="1" applyAlignment="1">
      <alignment horizontal="right"/>
    </xf>
    <xf numFmtId="1" fontId="8" fillId="8" borderId="784" xfId="0" applyNumberFormat="1" applyFont="1" applyFill="1" applyBorder="1"/>
    <xf numFmtId="1" fontId="8" fillId="8" borderId="782" xfId="0" applyNumberFormat="1" applyFont="1" applyFill="1" applyBorder="1"/>
    <xf numFmtId="1" fontId="8" fillId="6" borderId="787" xfId="0" applyNumberFormat="1" applyFont="1" applyFill="1" applyBorder="1" applyProtection="1">
      <protection locked="0"/>
    </xf>
    <xf numFmtId="1" fontId="8" fillId="6" borderId="804" xfId="0" applyNumberFormat="1" applyFont="1" applyFill="1" applyBorder="1" applyProtection="1">
      <protection locked="0"/>
    </xf>
    <xf numFmtId="1" fontId="8" fillId="8" borderId="785" xfId="0" applyNumberFormat="1" applyFont="1" applyFill="1" applyBorder="1"/>
    <xf numFmtId="0" fontId="8" fillId="9" borderId="805" xfId="0" applyFont="1" applyFill="1" applyBorder="1" applyAlignment="1">
      <alignment vertical="center" wrapText="1"/>
    </xf>
    <xf numFmtId="1" fontId="8" fillId="6" borderId="803" xfId="0" applyNumberFormat="1" applyFont="1" applyFill="1" applyBorder="1" applyProtection="1">
      <protection locked="0"/>
    </xf>
    <xf numFmtId="0" fontId="8" fillId="9" borderId="595" xfId="0" applyFont="1" applyFill="1" applyBorder="1" applyAlignment="1">
      <alignment vertical="center" wrapText="1"/>
    </xf>
    <xf numFmtId="0" fontId="8" fillId="9" borderId="604" xfId="0" applyFont="1" applyFill="1" applyBorder="1" applyAlignment="1">
      <alignment vertical="center" wrapText="1"/>
    </xf>
    <xf numFmtId="0" fontId="8" fillId="0" borderId="806" xfId="0" applyFont="1" applyBorder="1" applyAlignment="1">
      <alignment wrapText="1"/>
    </xf>
    <xf numFmtId="0" fontId="8" fillId="0" borderId="796" xfId="0" applyFont="1" applyBorder="1" applyAlignment="1">
      <alignment wrapText="1"/>
    </xf>
    <xf numFmtId="0" fontId="16" fillId="0" borderId="796" xfId="0" applyFont="1" applyBorder="1"/>
    <xf numFmtId="0" fontId="8" fillId="0" borderId="796" xfId="0" applyFont="1" applyBorder="1" applyAlignment="1">
      <alignment horizontal="center" vertical="center"/>
    </xf>
    <xf numFmtId="0" fontId="8" fillId="0" borderId="797" xfId="0" applyFont="1" applyBorder="1" applyAlignment="1">
      <alignment horizontal="center" vertical="center"/>
    </xf>
    <xf numFmtId="0" fontId="8" fillId="0" borderId="773" xfId="0" applyFont="1" applyBorder="1" applyAlignment="1">
      <alignment horizontal="center" vertical="center" wrapText="1"/>
    </xf>
    <xf numFmtId="0" fontId="8" fillId="0" borderId="800" xfId="0" applyFont="1" applyBorder="1" applyAlignment="1">
      <alignment horizontal="center" vertical="center" wrapText="1"/>
    </xf>
    <xf numFmtId="0" fontId="8" fillId="0" borderId="799" xfId="0" applyFont="1" applyBorder="1" applyAlignment="1">
      <alignment horizontal="center" vertical="center" wrapText="1"/>
    </xf>
    <xf numFmtId="0" fontId="8" fillId="5" borderId="781" xfId="0" applyFont="1" applyFill="1" applyBorder="1" applyAlignment="1">
      <alignment horizontal="left" vertical="center" wrapText="1"/>
    </xf>
    <xf numFmtId="3" fontId="8" fillId="0" borderId="781" xfId="0" applyNumberFormat="1" applyFont="1" applyBorder="1" applyProtection="1">
      <protection locked="0"/>
    </xf>
    <xf numFmtId="1" fontId="8" fillId="0" borderId="777" xfId="0" applyNumberFormat="1" applyFont="1" applyBorder="1" applyAlignment="1" applyProtection="1">
      <alignment vertical="center"/>
      <protection locked="0"/>
    </xf>
    <xf numFmtId="1" fontId="8" fillId="0" borderId="774" xfId="0" applyNumberFormat="1" applyFont="1" applyBorder="1" applyAlignment="1" applyProtection="1">
      <alignment vertical="center"/>
      <protection locked="0"/>
    </xf>
    <xf numFmtId="3" fontId="8" fillId="0" borderId="803" xfId="0" applyNumberFormat="1" applyFont="1" applyBorder="1" applyProtection="1">
      <protection locked="0"/>
    </xf>
    <xf numFmtId="3" fontId="8" fillId="0" borderId="799" xfId="0" applyNumberFormat="1" applyFont="1" applyBorder="1" applyProtection="1">
      <protection locked="0"/>
    </xf>
    <xf numFmtId="3" fontId="8" fillId="0" borderId="796" xfId="0" applyNumberFormat="1" applyFont="1" applyBorder="1" applyProtection="1">
      <protection locked="0"/>
    </xf>
    <xf numFmtId="1" fontId="6" fillId="5" borderId="796" xfId="0" applyNumberFormat="1" applyFont="1" applyFill="1" applyBorder="1"/>
    <xf numFmtId="0" fontId="16" fillId="5" borderId="796" xfId="0" applyFont="1" applyFill="1" applyBorder="1"/>
    <xf numFmtId="1" fontId="7" fillId="0" borderId="774" xfId="0" applyNumberFormat="1" applyFont="1" applyBorder="1" applyAlignment="1">
      <alignment horizontal="center" vertical="center" wrapText="1"/>
    </xf>
    <xf numFmtId="1" fontId="7" fillId="0" borderId="776" xfId="0" applyNumberFormat="1" applyFont="1" applyBorder="1" applyAlignment="1">
      <alignment horizontal="center" vertical="center" wrapText="1"/>
    </xf>
    <xf numFmtId="1" fontId="7" fillId="0" borderId="773" xfId="0" applyNumberFormat="1" applyFont="1" applyBorder="1" applyAlignment="1">
      <alignment horizontal="center" vertical="center" wrapText="1"/>
    </xf>
    <xf numFmtId="3" fontId="8" fillId="5" borderId="769" xfId="0" applyNumberFormat="1" applyFont="1" applyFill="1" applyBorder="1" applyAlignment="1">
      <alignment horizontal="center" vertical="center"/>
    </xf>
    <xf numFmtId="1" fontId="7" fillId="0" borderId="783" xfId="0" applyNumberFormat="1" applyFont="1" applyBorder="1" applyAlignment="1">
      <alignment horizontal="center" vertical="center"/>
    </xf>
    <xf numFmtId="1" fontId="7" fillId="0" borderId="777" xfId="0" applyNumberFormat="1" applyFont="1" applyBorder="1" applyAlignment="1">
      <alignment horizontal="center" vertical="center"/>
    </xf>
    <xf numFmtId="1" fontId="7" fillId="0" borderId="805" xfId="0" applyNumberFormat="1" applyFont="1" applyBorder="1" applyAlignment="1">
      <alignment horizontal="center" vertical="center"/>
    </xf>
    <xf numFmtId="1" fontId="7" fillId="0" borderId="778" xfId="0" applyNumberFormat="1" applyFont="1" applyBorder="1" applyAlignment="1">
      <alignment horizontal="center" vertical="center" wrapText="1"/>
    </xf>
    <xf numFmtId="1" fontId="7" fillId="0" borderId="808" xfId="0" applyNumberFormat="1" applyFont="1" applyBorder="1" applyAlignment="1">
      <alignment horizontal="center" vertical="center" wrapText="1"/>
    </xf>
    <xf numFmtId="1" fontId="7" fillId="0" borderId="779" xfId="0" applyNumberFormat="1" applyFont="1" applyBorder="1" applyAlignment="1">
      <alignment horizontal="center" vertical="center" wrapText="1"/>
    </xf>
    <xf numFmtId="1" fontId="7" fillId="0" borderId="798" xfId="0" applyNumberFormat="1" applyFont="1" applyBorder="1" applyAlignment="1">
      <alignment horizontal="center" vertical="center" wrapText="1"/>
    </xf>
    <xf numFmtId="1" fontId="7" fillId="0" borderId="797" xfId="0" applyNumberFormat="1" applyFont="1" applyBorder="1" applyAlignment="1">
      <alignment horizontal="center" vertical="center" wrapText="1"/>
    </xf>
    <xf numFmtId="1" fontId="7" fillId="5" borderId="778" xfId="0" applyNumberFormat="1" applyFont="1" applyFill="1" applyBorder="1" applyAlignment="1">
      <alignment horizontal="center" vertical="center" wrapText="1"/>
    </xf>
    <xf numFmtId="1" fontId="7" fillId="5" borderId="797" xfId="0" applyNumberFormat="1" applyFont="1" applyFill="1" applyBorder="1" applyAlignment="1">
      <alignment horizontal="center" vertical="center" wrapText="1"/>
    </xf>
    <xf numFmtId="1" fontId="7" fillId="5" borderId="798" xfId="0" applyNumberFormat="1" applyFont="1" applyFill="1" applyBorder="1" applyAlignment="1">
      <alignment horizontal="center" vertical="center" wrapText="1"/>
    </xf>
    <xf numFmtId="1" fontId="7" fillId="5" borderId="785" xfId="0" applyNumberFormat="1" applyFont="1" applyFill="1" applyBorder="1"/>
    <xf numFmtId="1" fontId="8" fillId="5" borderId="777" xfId="0" applyNumberFormat="1" applyFont="1" applyFill="1" applyBorder="1"/>
    <xf numFmtId="1" fontId="7" fillId="6" borderId="789" xfId="0" applyNumberFormat="1" applyFont="1" applyFill="1" applyBorder="1" applyProtection="1">
      <protection locked="0"/>
    </xf>
    <xf numFmtId="1" fontId="7" fillId="6" borderId="784" xfId="0" applyNumberFormat="1" applyFont="1" applyFill="1" applyBorder="1" applyProtection="1">
      <protection locked="0"/>
    </xf>
    <xf numFmtId="1" fontId="7" fillId="10" borderId="784" xfId="0" applyNumberFormat="1" applyFont="1" applyFill="1" applyBorder="1" applyProtection="1">
      <protection locked="0"/>
    </xf>
    <xf numFmtId="1" fontId="7" fillId="10" borderId="789" xfId="0" applyNumberFormat="1" applyFont="1" applyFill="1" applyBorder="1" applyProtection="1">
      <protection locked="0"/>
    </xf>
    <xf numFmtId="3" fontId="8" fillId="0" borderId="769" xfId="0" applyNumberFormat="1" applyFont="1" applyBorder="1" applyAlignment="1">
      <alignment horizontal="center" vertical="center"/>
    </xf>
    <xf numFmtId="1" fontId="8" fillId="0" borderId="778" xfId="0" applyNumberFormat="1" applyFont="1" applyBorder="1" applyAlignment="1">
      <alignment horizontal="center" vertical="center"/>
    </xf>
    <xf numFmtId="1" fontId="8" fillId="0" borderId="776" xfId="0" applyNumberFormat="1" applyFont="1" applyBorder="1" applyAlignment="1">
      <alignment horizontal="center" vertical="center"/>
    </xf>
    <xf numFmtId="1" fontId="8" fillId="0" borderId="805" xfId="0" applyNumberFormat="1" applyFont="1" applyBorder="1" applyAlignment="1">
      <alignment horizontal="center" vertical="center"/>
    </xf>
    <xf numFmtId="3" fontId="8" fillId="5" borderId="785" xfId="0" applyNumberFormat="1" applyFont="1" applyFill="1" applyBorder="1"/>
    <xf numFmtId="3" fontId="8" fillId="0" borderId="785" xfId="0" applyNumberFormat="1" applyFont="1" applyBorder="1" applyProtection="1">
      <protection locked="0"/>
    </xf>
    <xf numFmtId="3" fontId="8" fillId="0" borderId="781" xfId="0" applyNumberFormat="1" applyFont="1" applyBorder="1"/>
    <xf numFmtId="1" fontId="8" fillId="0" borderId="805" xfId="0" applyNumberFormat="1" applyFont="1" applyBorder="1" applyAlignment="1">
      <alignment horizontal="center" vertical="center" wrapText="1"/>
    </xf>
    <xf numFmtId="1" fontId="8" fillId="0" borderId="809" xfId="0" applyNumberFormat="1" applyFont="1" applyBorder="1" applyAlignment="1">
      <alignment horizontal="center" vertical="center"/>
    </xf>
    <xf numFmtId="1" fontId="8" fillId="0" borderId="777" xfId="0" applyNumberFormat="1" applyFont="1" applyBorder="1" applyAlignment="1">
      <alignment horizontal="center" vertical="center"/>
    </xf>
    <xf numFmtId="1" fontId="8" fillId="0" borderId="784" xfId="0" applyNumberFormat="1" applyFont="1" applyBorder="1"/>
    <xf numFmtId="1" fontId="8" fillId="0" borderId="803" xfId="0" applyNumberFormat="1" applyFont="1" applyBorder="1"/>
    <xf numFmtId="1" fontId="8" fillId="0" borderId="794" xfId="0" applyNumberFormat="1" applyFont="1" applyBorder="1" applyAlignment="1">
      <alignment wrapText="1"/>
    </xf>
    <xf numFmtId="1" fontId="8" fillId="0" borderId="808" xfId="0" applyNumberFormat="1" applyFont="1" applyBorder="1"/>
    <xf numFmtId="1" fontId="38" fillId="0" borderId="0" xfId="0" applyNumberFormat="1" applyFont="1"/>
    <xf numFmtId="1" fontId="8" fillId="0" borderId="778" xfId="0" applyNumberFormat="1" applyFont="1" applyBorder="1" applyAlignment="1">
      <alignment horizontal="center" vertical="center" wrapText="1"/>
    </xf>
    <xf numFmtId="1" fontId="8" fillId="0" borderId="808" xfId="0" applyNumberFormat="1" applyFont="1" applyBorder="1" applyAlignment="1">
      <alignment horizontal="center" vertical="center" wrapText="1"/>
    </xf>
    <xf numFmtId="1" fontId="8" fillId="0" borderId="779" xfId="0" applyNumberFormat="1" applyFont="1" applyBorder="1" applyAlignment="1">
      <alignment horizontal="center" vertical="center" wrapText="1"/>
    </xf>
    <xf numFmtId="1" fontId="8" fillId="0" borderId="798" xfId="0" applyNumberFormat="1" applyFont="1" applyBorder="1" applyAlignment="1">
      <alignment horizontal="center" vertical="center" wrapText="1"/>
    </xf>
    <xf numFmtId="1" fontId="8" fillId="0" borderId="589" xfId="0" applyNumberFormat="1" applyFont="1" applyBorder="1" applyAlignment="1">
      <alignment horizontal="right" wrapText="1"/>
    </xf>
    <xf numFmtId="1" fontId="8" fillId="0" borderId="794" xfId="0" applyNumberFormat="1" applyFont="1" applyBorder="1" applyAlignment="1">
      <alignment horizontal="right" wrapText="1"/>
    </xf>
    <xf numFmtId="1" fontId="8" fillId="0" borderId="797" xfId="0" applyNumberFormat="1" applyFont="1" applyBorder="1" applyAlignment="1">
      <alignment horizontal="right" wrapText="1"/>
    </xf>
    <xf numFmtId="1" fontId="8" fillId="0" borderId="794" xfId="0" applyNumberFormat="1" applyFont="1" applyBorder="1"/>
    <xf numFmtId="1" fontId="8" fillId="0" borderId="737" xfId="0" applyNumberFormat="1" applyFont="1" applyBorder="1"/>
    <xf numFmtId="1" fontId="8" fillId="0" borderId="810" xfId="0" applyNumberFormat="1" applyFont="1" applyBorder="1"/>
    <xf numFmtId="1" fontId="8" fillId="0" borderId="805" xfId="4" applyNumberFormat="1" applyFont="1" applyBorder="1" applyAlignment="1" applyProtection="1">
      <alignment horizontal="center" vertical="center"/>
      <protection hidden="1"/>
    </xf>
    <xf numFmtId="1" fontId="8" fillId="0" borderId="809" xfId="3" applyNumberFormat="1" applyFont="1" applyBorder="1" applyAlignment="1">
      <alignment horizontal="center" vertical="center" wrapText="1"/>
    </xf>
    <xf numFmtId="1" fontId="8" fillId="0" borderId="758" xfId="3" applyNumberFormat="1" applyFont="1" applyBorder="1" applyAlignment="1">
      <alignment horizontal="center" vertical="center" wrapText="1"/>
    </xf>
    <xf numFmtId="1" fontId="8" fillId="0" borderId="778" xfId="3" applyNumberFormat="1" applyFont="1" applyBorder="1" applyAlignment="1">
      <alignment horizontal="center" vertical="center" wrapText="1"/>
    </xf>
    <xf numFmtId="1" fontId="8" fillId="0" borderId="779" xfId="3" applyNumberFormat="1" applyFont="1" applyBorder="1" applyAlignment="1">
      <alignment horizontal="center" vertical="center" wrapText="1"/>
    </xf>
    <xf numFmtId="1" fontId="8" fillId="0" borderId="780" xfId="3" applyNumberFormat="1" applyFont="1" applyBorder="1" applyAlignment="1">
      <alignment horizontal="center" vertical="center" wrapText="1"/>
    </xf>
    <xf numFmtId="1" fontId="8" fillId="5" borderId="781" xfId="3" applyNumberFormat="1" applyFont="1" applyFill="1" applyBorder="1"/>
    <xf numFmtId="1" fontId="8" fillId="0" borderId="784" xfId="3" applyNumberFormat="1" applyFont="1" applyBorder="1"/>
    <xf numFmtId="1" fontId="8" fillId="0" borderId="782" xfId="3" applyNumberFormat="1" applyFont="1" applyBorder="1"/>
    <xf numFmtId="1" fontId="8" fillId="6" borderId="784" xfId="3" applyNumberFormat="1" applyFont="1" applyFill="1" applyBorder="1" applyProtection="1">
      <protection locked="0"/>
    </xf>
    <xf numFmtId="1" fontId="8" fillId="6" borderId="789" xfId="3" applyNumberFormat="1" applyFont="1" applyFill="1" applyBorder="1" applyProtection="1">
      <protection locked="0"/>
    </xf>
    <xf numFmtId="1" fontId="8" fillId="6" borderId="782" xfId="3" applyNumberFormat="1" applyFont="1" applyFill="1" applyBorder="1" applyProtection="1">
      <protection locked="0"/>
    </xf>
    <xf numFmtId="1" fontId="8" fillId="6" borderId="813" xfId="3" applyNumberFormat="1" applyFont="1" applyFill="1" applyBorder="1" applyProtection="1">
      <protection locked="0"/>
    </xf>
    <xf numFmtId="1" fontId="8" fillId="6" borderId="781" xfId="3" applyNumberFormat="1" applyFont="1" applyFill="1" applyBorder="1" applyProtection="1">
      <protection locked="0"/>
    </xf>
    <xf numFmtId="1" fontId="8" fillId="0" borderId="778" xfId="3" applyNumberFormat="1" applyFont="1" applyBorder="1"/>
    <xf numFmtId="1" fontId="8" fillId="0" borderId="808" xfId="3" applyNumberFormat="1" applyFont="1" applyBorder="1"/>
    <xf numFmtId="1" fontId="8" fillId="0" borderId="776" xfId="3" applyNumberFormat="1" applyFont="1" applyBorder="1"/>
    <xf numFmtId="1" fontId="8" fillId="0" borderId="779" xfId="3" applyNumberFormat="1" applyFont="1" applyBorder="1"/>
    <xf numFmtId="1" fontId="8" fillId="0" borderId="780" xfId="3" applyNumberFormat="1" applyFont="1" applyBorder="1"/>
    <xf numFmtId="1" fontId="8" fillId="0" borderId="777" xfId="3" applyNumberFormat="1" applyFont="1" applyBorder="1"/>
    <xf numFmtId="1" fontId="7" fillId="0" borderId="774" xfId="3" quotePrefix="1" applyNumberFormat="1" applyFont="1" applyBorder="1" applyAlignment="1">
      <alignment horizontal="center" vertical="center" wrapText="1"/>
    </xf>
    <xf numFmtId="1" fontId="7" fillId="0" borderId="776" xfId="3" quotePrefix="1" applyNumberFormat="1" applyFont="1" applyBorder="1" applyAlignment="1">
      <alignment horizontal="center" vertical="center" wrapText="1"/>
    </xf>
    <xf numFmtId="1" fontId="7" fillId="0" borderId="778" xfId="3" applyNumberFormat="1" applyFont="1" applyBorder="1" applyAlignment="1">
      <alignment horizontal="center" vertical="center" wrapText="1"/>
    </xf>
    <xf numFmtId="1" fontId="7" fillId="0" borderId="779" xfId="3" applyNumberFormat="1" applyFont="1" applyBorder="1" applyAlignment="1">
      <alignment horizontal="center" vertical="center" wrapText="1"/>
    </xf>
    <xf numFmtId="1" fontId="7" fillId="0" borderId="798" xfId="3" applyNumberFormat="1" applyFont="1" applyBorder="1" applyAlignment="1">
      <alignment horizontal="center" vertical="center" wrapText="1"/>
    </xf>
    <xf numFmtId="1" fontId="8" fillId="6" borderId="778" xfId="3" applyNumberFormat="1" applyFont="1" applyFill="1" applyBorder="1" applyProtection="1">
      <protection locked="0"/>
    </xf>
    <xf numFmtId="1" fontId="8" fillId="6" borderId="798" xfId="3" applyNumberFormat="1" applyFont="1" applyFill="1" applyBorder="1" applyProtection="1">
      <protection locked="0"/>
    </xf>
    <xf numFmtId="1" fontId="8" fillId="6" borderId="775" xfId="3" applyNumberFormat="1" applyFont="1" applyFill="1" applyBorder="1" applyProtection="1">
      <protection locked="0"/>
    </xf>
    <xf numFmtId="1" fontId="8" fillId="6" borderId="776" xfId="3" applyNumberFormat="1" applyFont="1" applyFill="1" applyBorder="1" applyProtection="1">
      <protection locked="0"/>
    </xf>
    <xf numFmtId="1" fontId="8" fillId="6" borderId="777" xfId="3" applyNumberFormat="1" applyFont="1" applyFill="1" applyBorder="1" applyProtection="1">
      <protection locked="0"/>
    </xf>
    <xf numFmtId="1" fontId="8" fillId="6" borderId="595" xfId="3" applyNumberFormat="1" applyFont="1" applyFill="1" applyBorder="1" applyProtection="1">
      <protection locked="0"/>
    </xf>
    <xf numFmtId="1" fontId="8" fillId="6" borderId="601" xfId="3" applyNumberFormat="1" applyFont="1" applyFill="1" applyBorder="1" applyProtection="1">
      <protection locked="0"/>
    </xf>
    <xf numFmtId="1" fontId="8" fillId="6" borderId="594" xfId="3" applyNumberFormat="1" applyFont="1" applyFill="1" applyBorder="1" applyProtection="1">
      <protection locked="0"/>
    </xf>
    <xf numFmtId="1" fontId="18" fillId="0" borderId="10" xfId="3" applyNumberFormat="1" applyFont="1" applyBorder="1" applyAlignment="1">
      <alignment horizontal="left" vertical="center" wrapText="1"/>
    </xf>
    <xf numFmtId="1" fontId="8" fillId="6" borderId="8" xfId="3" applyNumberFormat="1" applyFont="1" applyFill="1" applyBorder="1" applyProtection="1">
      <protection locked="0"/>
    </xf>
    <xf numFmtId="1" fontId="8" fillId="6" borderId="19" xfId="3" applyNumberFormat="1" applyFont="1" applyFill="1" applyBorder="1" applyProtection="1">
      <protection locked="0"/>
    </xf>
    <xf numFmtId="1" fontId="8" fillId="6" borderId="10" xfId="3" applyNumberFormat="1" applyFont="1" applyFill="1" applyBorder="1" applyProtection="1">
      <protection locked="0"/>
    </xf>
    <xf numFmtId="1" fontId="18" fillId="0" borderId="782" xfId="3" applyNumberFormat="1" applyFont="1" applyBorder="1" applyAlignment="1">
      <alignment horizontal="left" vertical="center" wrapText="1"/>
    </xf>
    <xf numFmtId="1" fontId="18" fillId="0" borderId="777" xfId="3" applyNumberFormat="1" applyFont="1" applyBorder="1" applyAlignment="1">
      <alignment horizontal="left" vertical="center" wrapText="1"/>
    </xf>
    <xf numFmtId="1" fontId="8" fillId="6" borderId="794" xfId="3" applyNumberFormat="1" applyFont="1" applyFill="1" applyBorder="1" applyProtection="1">
      <protection locked="0"/>
    </xf>
    <xf numFmtId="1" fontId="8" fillId="6" borderId="814" xfId="3" applyNumberFormat="1" applyFont="1" applyFill="1" applyBorder="1" applyProtection="1">
      <protection locked="0"/>
    </xf>
    <xf numFmtId="1" fontId="8" fillId="6" borderId="797" xfId="3" applyNumberFormat="1" applyFont="1" applyFill="1" applyBorder="1" applyProtection="1">
      <protection locked="0"/>
    </xf>
    <xf numFmtId="1" fontId="8" fillId="5" borderId="773" xfId="3" applyNumberFormat="1" applyFont="1" applyFill="1" applyBorder="1" applyAlignment="1">
      <alignment horizontal="center" vertical="center" wrapText="1"/>
    </xf>
    <xf numFmtId="1" fontId="8" fillId="5" borderId="779" xfId="3" applyNumberFormat="1" applyFont="1" applyFill="1" applyBorder="1" applyAlignment="1">
      <alignment horizontal="center" vertical="center" wrapText="1"/>
    </xf>
    <xf numFmtId="1" fontId="8" fillId="5" borderId="785" xfId="3" applyNumberFormat="1" applyFont="1" applyFill="1" applyBorder="1" applyProtection="1">
      <protection locked="0"/>
    </xf>
    <xf numFmtId="1" fontId="8" fillId="5" borderId="784" xfId="3" applyNumberFormat="1" applyFont="1" applyFill="1" applyBorder="1" applyProtection="1">
      <protection locked="0"/>
    </xf>
    <xf numFmtId="1" fontId="14" fillId="5" borderId="782" xfId="3" applyNumberFormat="1" applyFont="1" applyFill="1" applyBorder="1" applyProtection="1">
      <protection locked="0"/>
    </xf>
    <xf numFmtId="1" fontId="18" fillId="0" borderId="41" xfId="5" applyNumberFormat="1" applyFont="1" applyBorder="1" applyAlignment="1">
      <alignment horizontal="center" vertical="center" wrapText="1"/>
    </xf>
    <xf numFmtId="1" fontId="18" fillId="0" borderId="42" xfId="5" applyNumberFormat="1" applyFont="1" applyBorder="1" applyAlignment="1">
      <alignment horizontal="center" vertical="center" wrapText="1"/>
    </xf>
    <xf numFmtId="1" fontId="18" fillId="0" borderId="39" xfId="5" applyNumberFormat="1" applyFont="1" applyBorder="1" applyAlignment="1">
      <alignment horizontal="center" vertical="center" wrapText="1"/>
    </xf>
    <xf numFmtId="1" fontId="18" fillId="0" borderId="32" xfId="5" applyNumberFormat="1" applyFont="1" applyBorder="1" applyAlignment="1">
      <alignment horizontal="center" vertical="center" wrapText="1"/>
    </xf>
    <xf numFmtId="1" fontId="18" fillId="0" borderId="212" xfId="5" applyNumberFormat="1" applyFont="1" applyBorder="1" applyAlignment="1">
      <alignment horizontal="center" vertical="center" wrapText="1"/>
    </xf>
    <xf numFmtId="1" fontId="18" fillId="0" borderId="33" xfId="5" applyNumberFormat="1" applyFont="1" applyBorder="1" applyAlignment="1">
      <alignment horizontal="center" vertical="center" wrapText="1"/>
    </xf>
    <xf numFmtId="1" fontId="18" fillId="0" borderId="69" xfId="5" applyNumberFormat="1" applyFont="1" applyBorder="1" applyAlignment="1">
      <alignment horizontal="right"/>
    </xf>
    <xf numFmtId="1" fontId="18" fillId="0" borderId="56" xfId="5" applyNumberFormat="1" applyFont="1" applyBorder="1" applyAlignment="1">
      <alignment horizontal="right"/>
    </xf>
    <xf numFmtId="1" fontId="18" fillId="0" borderId="214" xfId="5" applyNumberFormat="1" applyFont="1" applyBorder="1" applyAlignment="1">
      <alignment horizontal="right"/>
    </xf>
    <xf numFmtId="1" fontId="18" fillId="35" borderId="47" xfId="5" applyNumberFormat="1" applyFont="1" applyFill="1" applyBorder="1"/>
    <xf numFmtId="1" fontId="18" fillId="35" borderId="51" xfId="5" applyNumberFormat="1" applyFont="1" applyFill="1" applyBorder="1"/>
    <xf numFmtId="1" fontId="18" fillId="36" borderId="55" xfId="5" applyNumberFormat="1" applyFont="1" applyFill="1" applyBorder="1"/>
    <xf numFmtId="1" fontId="18" fillId="36" borderId="73" xfId="5" applyNumberFormat="1" applyFont="1" applyFill="1" applyBorder="1"/>
    <xf numFmtId="1" fontId="18" fillId="0" borderId="55" xfId="5" applyNumberFormat="1" applyFont="1" applyBorder="1" applyAlignment="1">
      <alignment horizontal="right"/>
    </xf>
    <xf numFmtId="1" fontId="18" fillId="35" borderId="55" xfId="5" applyNumberFormat="1" applyFont="1" applyFill="1" applyBorder="1"/>
    <xf numFmtId="1" fontId="18" fillId="35" borderId="59" xfId="5" applyNumberFormat="1" applyFont="1" applyFill="1" applyBorder="1"/>
    <xf numFmtId="1" fontId="18" fillId="36" borderId="59" xfId="5" applyNumberFormat="1" applyFont="1" applyFill="1" applyBorder="1"/>
    <xf numFmtId="1" fontId="18" fillId="36" borderId="58" xfId="5" applyNumberFormat="1" applyFont="1" applyFill="1" applyBorder="1"/>
    <xf numFmtId="1" fontId="18" fillId="0" borderId="63" xfId="5" applyNumberFormat="1" applyFont="1" applyBorder="1" applyAlignment="1">
      <alignment horizontal="right" wrapText="1"/>
    </xf>
    <xf numFmtId="1" fontId="18" fillId="0" borderId="64" xfId="5" applyNumberFormat="1" applyFont="1" applyBorder="1" applyAlignment="1">
      <alignment horizontal="right" wrapText="1"/>
    </xf>
    <xf numFmtId="1" fontId="18" fillId="0" borderId="217" xfId="5" applyNumberFormat="1" applyFont="1" applyBorder="1" applyAlignment="1">
      <alignment horizontal="right" wrapText="1"/>
    </xf>
    <xf numFmtId="1" fontId="18" fillId="35" borderId="63" xfId="5" applyNumberFormat="1" applyFont="1" applyFill="1" applyBorder="1"/>
    <xf numFmtId="1" fontId="18" fillId="35" borderId="67" xfId="5" applyNumberFormat="1" applyFont="1" applyFill="1" applyBorder="1"/>
    <xf numFmtId="1" fontId="18" fillId="35" borderId="66" xfId="5" applyNumberFormat="1" applyFont="1" applyFill="1" applyBorder="1"/>
    <xf numFmtId="1" fontId="18" fillId="36" borderId="63" xfId="5" applyNumberFormat="1" applyFont="1" applyFill="1" applyBorder="1"/>
    <xf numFmtId="1" fontId="18" fillId="36" borderId="67" xfId="5" applyNumberFormat="1" applyFont="1" applyFill="1" applyBorder="1"/>
    <xf numFmtId="1" fontId="18" fillId="0" borderId="218" xfId="5" applyNumberFormat="1" applyFont="1" applyBorder="1" applyAlignment="1">
      <alignment horizontal="right" wrapText="1"/>
    </xf>
    <xf numFmtId="1" fontId="18" fillId="0" borderId="219" xfId="5" applyNumberFormat="1" applyFont="1" applyBorder="1" applyAlignment="1">
      <alignment horizontal="right" wrapText="1"/>
    </xf>
    <xf numFmtId="1" fontId="18" fillId="0" borderId="213" xfId="5" applyNumberFormat="1" applyFont="1" applyBorder="1" applyAlignment="1">
      <alignment horizontal="right"/>
    </xf>
    <xf numFmtId="1" fontId="18" fillId="36" borderId="69" xfId="5" applyNumberFormat="1" applyFont="1" applyFill="1" applyBorder="1"/>
    <xf numFmtId="1" fontId="18" fillId="35" borderId="69" xfId="5" applyNumberFormat="1" applyFont="1" applyFill="1" applyBorder="1"/>
    <xf numFmtId="1" fontId="18" fillId="35" borderId="73" xfId="5" applyNumberFormat="1" applyFont="1" applyFill="1" applyBorder="1"/>
    <xf numFmtId="1" fontId="18" fillId="0" borderId="68" xfId="5" applyNumberFormat="1" applyFont="1" applyBorder="1" applyAlignment="1">
      <alignment vertical="center" wrapText="1"/>
    </xf>
    <xf numFmtId="1" fontId="18" fillId="0" borderId="221" xfId="5" applyNumberFormat="1" applyFont="1" applyBorder="1" applyAlignment="1">
      <alignment horizontal="right" wrapText="1"/>
    </xf>
    <xf numFmtId="1" fontId="18" fillId="0" borderId="222" xfId="5" applyNumberFormat="1" applyFont="1" applyBorder="1" applyAlignment="1">
      <alignment horizontal="right" wrapText="1"/>
    </xf>
    <xf numFmtId="1" fontId="18" fillId="0" borderId="223" xfId="5" applyNumberFormat="1" applyFont="1" applyBorder="1" applyAlignment="1">
      <alignment horizontal="right" wrapText="1"/>
    </xf>
    <xf numFmtId="0" fontId="40" fillId="0" borderId="0" xfId="0" applyFont="1"/>
    <xf numFmtId="1" fontId="18" fillId="0" borderId="805" xfId="0" applyNumberFormat="1" applyFont="1" applyBorder="1" applyAlignment="1">
      <alignment horizontal="center" vertical="center" wrapText="1"/>
    </xf>
    <xf numFmtId="1" fontId="18" fillId="0" borderId="809" xfId="0" applyNumberFormat="1" applyFont="1" applyBorder="1" applyAlignment="1">
      <alignment horizontal="center" vertical="center"/>
    </xf>
    <xf numFmtId="1" fontId="18" fillId="0" borderId="210" xfId="0" applyNumberFormat="1" applyFont="1" applyBorder="1" applyAlignment="1">
      <alignment horizontal="center" vertical="center"/>
    </xf>
    <xf numFmtId="1" fontId="18" fillId="0" borderId="805" xfId="0" applyNumberFormat="1" applyFont="1" applyBorder="1" applyAlignment="1">
      <alignment horizontal="center" vertical="center"/>
    </xf>
    <xf numFmtId="1" fontId="18" fillId="0" borderId="287" xfId="0" applyNumberFormat="1" applyFont="1" applyBorder="1" applyAlignment="1">
      <alignment horizontal="center" vertical="center" wrapText="1"/>
    </xf>
    <xf numFmtId="1" fontId="18" fillId="0" borderId="808" xfId="0" applyNumberFormat="1" applyFont="1" applyBorder="1" applyAlignment="1">
      <alignment horizontal="center" vertical="center" wrapText="1"/>
    </xf>
    <xf numFmtId="1" fontId="18" fillId="0" borderId="779" xfId="0" applyNumberFormat="1" applyFont="1" applyBorder="1" applyAlignment="1">
      <alignment horizontal="center" vertical="center" wrapText="1"/>
    </xf>
    <xf numFmtId="0" fontId="18" fillId="0" borderId="781" xfId="0" applyFont="1" applyBorder="1" applyAlignment="1">
      <alignment vertical="center" wrapText="1"/>
    </xf>
    <xf numFmtId="1" fontId="18" fillId="0" borderId="784" xfId="0" applyNumberFormat="1" applyFont="1" applyBorder="1"/>
    <xf numFmtId="1" fontId="18" fillId="0" borderId="80" xfId="0" applyNumberFormat="1" applyFont="1" applyBorder="1"/>
    <xf numFmtId="1" fontId="18" fillId="0" borderId="782" xfId="0" applyNumberFormat="1" applyFont="1" applyBorder="1"/>
    <xf numFmtId="1" fontId="18" fillId="6" borderId="789" xfId="0" applyNumberFormat="1" applyFont="1" applyFill="1" applyBorder="1" applyProtection="1">
      <protection locked="0"/>
    </xf>
    <xf numFmtId="1" fontId="18" fillId="6" borderId="282" xfId="0" applyNumberFormat="1" applyFont="1" applyFill="1" applyBorder="1" applyProtection="1">
      <protection locked="0"/>
    </xf>
    <xf numFmtId="0" fontId="18" fillId="0" borderId="815" xfId="0" applyFont="1" applyBorder="1" applyAlignment="1">
      <alignment vertical="center" wrapText="1"/>
    </xf>
    <xf numFmtId="1" fontId="18" fillId="0" borderId="8" xfId="0" applyNumberFormat="1" applyFont="1" applyBorder="1"/>
    <xf numFmtId="1" fontId="18" fillId="0" borderId="9" xfId="0" applyNumberFormat="1" applyFont="1" applyBorder="1"/>
    <xf numFmtId="1" fontId="18" fillId="0" borderId="10" xfId="0" applyNumberFormat="1" applyFont="1" applyBorder="1"/>
    <xf numFmtId="1" fontId="18" fillId="6" borderId="588" xfId="0" applyNumberFormat="1" applyFont="1" applyFill="1" applyBorder="1" applyProtection="1">
      <protection locked="0"/>
    </xf>
    <xf numFmtId="1" fontId="18" fillId="6" borderId="586" xfId="0" applyNumberFormat="1" applyFont="1" applyFill="1" applyBorder="1" applyProtection="1">
      <protection locked="0"/>
    </xf>
    <xf numFmtId="0" fontId="18" fillId="0" borderId="603" xfId="0" applyFont="1" applyBorder="1" applyAlignment="1">
      <alignment vertical="center" wrapText="1"/>
    </xf>
    <xf numFmtId="1" fontId="18" fillId="0" borderId="794" xfId="0" applyNumberFormat="1" applyFont="1" applyBorder="1"/>
    <xf numFmtId="1" fontId="18" fillId="0" borderId="287" xfId="0" applyNumberFormat="1" applyFont="1" applyBorder="1"/>
    <xf numFmtId="1" fontId="18" fillId="0" borderId="797" xfId="0" applyNumberFormat="1" applyFont="1" applyBorder="1"/>
    <xf numFmtId="1" fontId="18" fillId="6" borderId="605" xfId="0" applyNumberFormat="1" applyFont="1" applyFill="1" applyBorder="1" applyProtection="1">
      <protection locked="0"/>
    </xf>
    <xf numFmtId="0" fontId="18" fillId="0" borderId="18" xfId="0" applyFont="1" applyBorder="1" applyAlignment="1">
      <alignment vertical="center" wrapText="1"/>
    </xf>
    <xf numFmtId="0" fontId="18" fillId="0" borderId="799" xfId="0" applyFont="1" applyBorder="1" applyAlignment="1">
      <alignment vertical="center" wrapText="1"/>
    </xf>
    <xf numFmtId="1" fontId="40" fillId="0" borderId="0" xfId="0" applyNumberFormat="1" applyFont="1" applyAlignment="1">
      <alignment vertical="center"/>
    </xf>
    <xf numFmtId="1" fontId="18" fillId="0" borderId="809" xfId="0" applyNumberFormat="1" applyFont="1" applyBorder="1" applyAlignment="1">
      <alignment horizontal="center" vertical="center" wrapText="1"/>
    </xf>
    <xf numFmtId="1" fontId="18" fillId="0" borderId="30" xfId="0" applyNumberFormat="1" applyFont="1" applyBorder="1" applyAlignment="1">
      <alignment horizontal="center" vertical="center" wrapText="1"/>
    </xf>
    <xf numFmtId="1" fontId="18" fillId="5" borderId="785" xfId="0" applyNumberFormat="1" applyFont="1" applyFill="1" applyBorder="1" applyAlignment="1">
      <alignment vertical="center" wrapText="1"/>
    </xf>
    <xf numFmtId="1" fontId="18" fillId="5" borderId="784" xfId="0" applyNumberFormat="1" applyFont="1" applyFill="1" applyBorder="1" applyAlignment="1">
      <alignment horizontal="right" wrapText="1"/>
    </xf>
    <xf numFmtId="1" fontId="18" fillId="5" borderId="80" xfId="0" applyNumberFormat="1" applyFont="1" applyFill="1" applyBorder="1" applyAlignment="1">
      <alignment horizontal="right" wrapText="1"/>
    </xf>
    <xf numFmtId="1" fontId="18" fillId="5" borderId="782" xfId="0" applyNumberFormat="1" applyFont="1" applyFill="1" applyBorder="1" applyAlignment="1">
      <alignment horizontal="right"/>
    </xf>
    <xf numFmtId="1" fontId="18" fillId="6" borderId="264" xfId="0" applyNumberFormat="1" applyFont="1" applyFill="1" applyBorder="1" applyProtection="1">
      <protection locked="0"/>
    </xf>
    <xf numFmtId="1" fontId="18" fillId="8" borderId="782" xfId="0" applyNumberFormat="1" applyFont="1" applyFill="1" applyBorder="1" applyProtection="1">
      <protection locked="0"/>
    </xf>
    <xf numFmtId="1" fontId="18" fillId="6" borderId="782" xfId="0" applyNumberFormat="1" applyFont="1" applyFill="1" applyBorder="1" applyProtection="1">
      <protection locked="0"/>
    </xf>
    <xf numFmtId="1" fontId="18" fillId="6" borderId="781" xfId="0" applyNumberFormat="1" applyFont="1" applyFill="1" applyBorder="1" applyProtection="1">
      <protection locked="0"/>
    </xf>
    <xf numFmtId="1" fontId="18" fillId="5" borderId="12" xfId="0" applyNumberFormat="1" applyFont="1" applyFill="1" applyBorder="1" applyAlignment="1">
      <alignment vertical="center" wrapText="1"/>
    </xf>
    <xf numFmtId="1" fontId="18" fillId="5" borderId="8" xfId="0" applyNumberFormat="1" applyFont="1" applyFill="1" applyBorder="1" applyAlignment="1">
      <alignment horizontal="right" wrapText="1"/>
    </xf>
    <xf numFmtId="1" fontId="18" fillId="5" borderId="9" xfId="0" applyNumberFormat="1" applyFont="1" applyFill="1" applyBorder="1" applyAlignment="1">
      <alignment horizontal="right" wrapText="1"/>
    </xf>
    <xf numFmtId="1" fontId="18" fillId="5" borderId="10" xfId="0" applyNumberFormat="1" applyFont="1" applyFill="1" applyBorder="1" applyAlignment="1">
      <alignment horizontal="right"/>
    </xf>
    <xf numFmtId="1" fontId="18" fillId="6" borderId="13" xfId="0" applyNumberFormat="1" applyFont="1" applyFill="1" applyBorder="1" applyProtection="1">
      <protection locked="0"/>
    </xf>
    <xf numFmtId="1" fontId="18" fillId="8" borderId="10" xfId="0" applyNumberFormat="1" applyFont="1" applyFill="1" applyBorder="1" applyProtection="1">
      <protection locked="0"/>
    </xf>
    <xf numFmtId="1" fontId="18" fillId="6" borderId="18" xfId="0" applyNumberFormat="1" applyFont="1" applyFill="1" applyBorder="1" applyProtection="1">
      <protection locked="0"/>
    </xf>
    <xf numFmtId="1" fontId="18" fillId="5" borderId="777" xfId="0" applyNumberFormat="1" applyFont="1" applyFill="1" applyBorder="1" applyAlignment="1">
      <alignment horizontal="center"/>
    </xf>
    <xf numFmtId="1" fontId="18" fillId="5" borderId="778" xfId="0" applyNumberFormat="1" applyFont="1" applyFill="1" applyBorder="1" applyAlignment="1">
      <alignment horizontal="right"/>
    </xf>
    <xf numFmtId="1" fontId="18" fillId="5" borderId="808" xfId="0" applyNumberFormat="1" applyFont="1" applyFill="1" applyBorder="1" applyAlignment="1">
      <alignment horizontal="right"/>
    </xf>
    <xf numFmtId="1" fontId="18" fillId="5" borderId="776" xfId="0" applyNumberFormat="1" applyFont="1" applyFill="1" applyBorder="1" applyAlignment="1">
      <alignment horizontal="right"/>
    </xf>
    <xf numFmtId="1" fontId="18" fillId="5" borderId="778" xfId="0" applyNumberFormat="1" applyFont="1" applyFill="1" applyBorder="1"/>
    <xf numFmtId="1" fontId="18" fillId="5" borderId="776" xfId="0" applyNumberFormat="1" applyFont="1" applyFill="1" applyBorder="1"/>
    <xf numFmtId="1" fontId="18" fillId="5" borderId="779" xfId="0" applyNumberFormat="1" applyFont="1" applyFill="1" applyBorder="1"/>
    <xf numFmtId="1" fontId="18" fillId="5" borderId="773" xfId="0" applyNumberFormat="1" applyFont="1" applyFill="1" applyBorder="1"/>
    <xf numFmtId="1" fontId="18" fillId="5" borderId="780" xfId="0" applyNumberFormat="1" applyFont="1" applyFill="1" applyBorder="1"/>
    <xf numFmtId="1" fontId="18" fillId="5" borderId="777" xfId="0" applyNumberFormat="1" applyFont="1" applyFill="1" applyBorder="1"/>
    <xf numFmtId="1" fontId="18" fillId="8" borderId="784" xfId="0" applyNumberFormat="1" applyFont="1" applyFill="1" applyBorder="1" applyAlignment="1">
      <alignment horizontal="right" wrapText="1"/>
    </xf>
    <xf numFmtId="1" fontId="18" fillId="8" borderId="784" xfId="0" applyNumberFormat="1" applyFont="1" applyFill="1" applyBorder="1" applyProtection="1">
      <protection locked="0"/>
    </xf>
    <xf numFmtId="1" fontId="18" fillId="8" borderId="282" xfId="0" applyNumberFormat="1" applyFont="1" applyFill="1" applyBorder="1" applyProtection="1">
      <protection locked="0"/>
    </xf>
    <xf numFmtId="1" fontId="18" fillId="8" borderId="264" xfId="0" applyNumberFormat="1" applyFont="1" applyFill="1" applyBorder="1" applyProtection="1">
      <protection locked="0"/>
    </xf>
    <xf numFmtId="1" fontId="18" fillId="8" borderId="781" xfId="0" applyNumberFormat="1" applyFont="1" applyFill="1" applyBorder="1" applyProtection="1">
      <protection locked="0"/>
    </xf>
    <xf numFmtId="1" fontId="18" fillId="8" borderId="8" xfId="0" applyNumberFormat="1" applyFont="1" applyFill="1" applyBorder="1" applyAlignment="1">
      <alignment horizontal="right" wrapText="1"/>
    </xf>
    <xf numFmtId="1" fontId="18" fillId="8" borderId="8" xfId="0" applyNumberFormat="1" applyFont="1" applyFill="1" applyBorder="1" applyProtection="1">
      <protection locked="0"/>
    </xf>
    <xf numFmtId="1" fontId="18" fillId="8" borderId="11" xfId="0" applyNumberFormat="1" applyFont="1" applyFill="1" applyBorder="1" applyProtection="1">
      <protection locked="0"/>
    </xf>
    <xf numFmtId="1" fontId="18" fillId="8" borderId="13" xfId="0" applyNumberFormat="1" applyFont="1" applyFill="1" applyBorder="1" applyProtection="1">
      <protection locked="0"/>
    </xf>
    <xf numFmtId="1" fontId="18" fillId="8" borderId="18" xfId="0" applyNumberFormat="1" applyFont="1" applyFill="1" applyBorder="1" applyProtection="1">
      <protection locked="0"/>
    </xf>
    <xf numFmtId="1" fontId="18" fillId="5" borderId="585" xfId="0" applyNumberFormat="1" applyFont="1" applyFill="1" applyBorder="1" applyAlignment="1">
      <alignment vertical="center" wrapText="1"/>
    </xf>
    <xf numFmtId="1" fontId="18" fillId="5" borderId="586" xfId="0" applyNumberFormat="1" applyFont="1" applyFill="1" applyBorder="1" applyAlignment="1">
      <alignment horizontal="right" wrapText="1"/>
    </xf>
    <xf numFmtId="1" fontId="18" fillId="5" borderId="147" xfId="0" applyNumberFormat="1" applyFont="1" applyFill="1" applyBorder="1" applyAlignment="1">
      <alignment horizontal="right" wrapText="1"/>
    </xf>
    <xf numFmtId="1" fontId="18" fillId="5" borderId="594" xfId="0" applyNumberFormat="1" applyFont="1" applyFill="1" applyBorder="1" applyAlignment="1">
      <alignment horizontal="right"/>
    </xf>
    <xf numFmtId="1" fontId="18" fillId="6" borderId="148" xfId="0" applyNumberFormat="1" applyFont="1" applyFill="1" applyBorder="1" applyProtection="1">
      <protection locked="0"/>
    </xf>
    <xf numFmtId="1" fontId="18" fillId="8" borderId="586" xfId="0" applyNumberFormat="1" applyFont="1" applyFill="1" applyBorder="1" applyAlignment="1">
      <alignment horizontal="right" wrapText="1"/>
    </xf>
    <xf numFmtId="1" fontId="18" fillId="8" borderId="586" xfId="0" applyNumberFormat="1" applyFont="1" applyFill="1" applyBorder="1" applyProtection="1">
      <protection locked="0"/>
    </xf>
    <xf numFmtId="1" fontId="18" fillId="8" borderId="146" xfId="0" applyNumberFormat="1" applyFont="1" applyFill="1" applyBorder="1" applyProtection="1">
      <protection locked="0"/>
    </xf>
    <xf numFmtId="1" fontId="18" fillId="8" borderId="148" xfId="0" applyNumberFormat="1" applyFont="1" applyFill="1" applyBorder="1" applyProtection="1">
      <protection locked="0"/>
    </xf>
    <xf numFmtId="1" fontId="18" fillId="8" borderId="594" xfId="0" applyNumberFormat="1" applyFont="1" applyFill="1" applyBorder="1" applyProtection="1">
      <protection locked="0"/>
    </xf>
    <xf numFmtId="1" fontId="18" fillId="8" borderId="815" xfId="0" applyNumberFormat="1" applyFont="1" applyFill="1" applyBorder="1" applyProtection="1">
      <protection locked="0"/>
    </xf>
    <xf numFmtId="1" fontId="18" fillId="8" borderId="778" xfId="0" applyNumberFormat="1" applyFont="1" applyFill="1" applyBorder="1" applyAlignment="1">
      <alignment horizontal="right"/>
    </xf>
    <xf numFmtId="1" fontId="18" fillId="8" borderId="778" xfId="0" applyNumberFormat="1" applyFont="1" applyFill="1" applyBorder="1"/>
    <xf numFmtId="1" fontId="18" fillId="8" borderId="779" xfId="0" applyNumberFormat="1" applyFont="1" applyFill="1" applyBorder="1"/>
    <xf numFmtId="1" fontId="18" fillId="8" borderId="773" xfId="0" applyNumberFormat="1" applyFont="1" applyFill="1" applyBorder="1"/>
    <xf numFmtId="1" fontId="18" fillId="8" borderId="780" xfId="0" applyNumberFormat="1" applyFont="1" applyFill="1" applyBorder="1"/>
    <xf numFmtId="1" fontId="18" fillId="8" borderId="776" xfId="0" applyNumberFormat="1" applyFont="1" applyFill="1" applyBorder="1"/>
    <xf numFmtId="1" fontId="18" fillId="8" borderId="777" xfId="0" applyNumberFormat="1" applyFont="1" applyFill="1" applyBorder="1"/>
    <xf numFmtId="1" fontId="18" fillId="5" borderId="779" xfId="0" applyNumberFormat="1" applyFont="1" applyFill="1" applyBorder="1" applyAlignment="1">
      <alignment horizontal="right"/>
    </xf>
    <xf numFmtId="1" fontId="18" fillId="5" borderId="798" xfId="0" applyNumberFormat="1" applyFont="1" applyFill="1" applyBorder="1"/>
    <xf numFmtId="1" fontId="18" fillId="5" borderId="774" xfId="0" applyNumberFormat="1" applyFont="1" applyFill="1" applyBorder="1"/>
    <xf numFmtId="1" fontId="18" fillId="8" borderId="817" xfId="0" applyNumberFormat="1" applyFont="1" applyFill="1" applyBorder="1" applyAlignment="1">
      <alignment horizontal="right"/>
    </xf>
    <xf numFmtId="1" fontId="18" fillId="8" borderId="818" xfId="0" applyNumberFormat="1" applyFont="1" applyFill="1" applyBorder="1"/>
    <xf numFmtId="1" fontId="18" fillId="8" borderId="819" xfId="0" applyNumberFormat="1" applyFont="1" applyFill="1" applyBorder="1"/>
    <xf numFmtId="1" fontId="18" fillId="8" borderId="820" xfId="0" applyNumberFormat="1" applyFont="1" applyFill="1" applyBorder="1"/>
    <xf numFmtId="1" fontId="18" fillId="8" borderId="821" xfId="0" applyNumberFormat="1" applyFont="1" applyFill="1" applyBorder="1"/>
    <xf numFmtId="1" fontId="18" fillId="8" borderId="822" xfId="0" applyNumberFormat="1" applyFont="1" applyFill="1" applyBorder="1"/>
    <xf numFmtId="1" fontId="18" fillId="8" borderId="823" xfId="0" applyNumberFormat="1" applyFont="1" applyFill="1" applyBorder="1"/>
    <xf numFmtId="1" fontId="18" fillId="8" borderId="817" xfId="0" applyNumberFormat="1" applyFont="1" applyFill="1" applyBorder="1"/>
    <xf numFmtId="1" fontId="18" fillId="5" borderId="794" xfId="0" applyNumberFormat="1" applyFont="1" applyFill="1" applyBorder="1"/>
    <xf numFmtId="1" fontId="18" fillId="5" borderId="287" xfId="0" applyNumberFormat="1" applyFont="1" applyFill="1" applyBorder="1"/>
    <xf numFmtId="1" fontId="18" fillId="5" borderId="737" xfId="0" applyNumberFormat="1" applyFont="1" applyFill="1" applyBorder="1"/>
    <xf numFmtId="1" fontId="18" fillId="5" borderId="810" xfId="0" applyNumberFormat="1" applyFont="1" applyFill="1" applyBorder="1"/>
    <xf numFmtId="1" fontId="18" fillId="5" borderId="740" xfId="0" applyNumberFormat="1" applyFont="1" applyFill="1" applyBorder="1"/>
    <xf numFmtId="1" fontId="18" fillId="5" borderId="797" xfId="0" applyNumberFormat="1" applyFont="1" applyFill="1" applyBorder="1"/>
    <xf numFmtId="1" fontId="18" fillId="5" borderId="744" xfId="0" applyNumberFormat="1" applyFont="1" applyFill="1" applyBorder="1"/>
    <xf numFmtId="1" fontId="18" fillId="5" borderId="799" xfId="0" applyNumberFormat="1" applyFont="1" applyFill="1" applyBorder="1"/>
    <xf numFmtId="1" fontId="6" fillId="4" borderId="719" xfId="0" applyNumberFormat="1" applyFont="1" applyFill="1" applyBorder="1"/>
    <xf numFmtId="1" fontId="7" fillId="4" borderId="719" xfId="0" applyNumberFormat="1" applyFont="1" applyFill="1" applyBorder="1"/>
    <xf numFmtId="1" fontId="4" fillId="4" borderId="719" xfId="0" applyNumberFormat="1" applyFont="1" applyFill="1" applyBorder="1"/>
    <xf numFmtId="1" fontId="7" fillId="0" borderId="769" xfId="0" applyNumberFormat="1" applyFont="1" applyBorder="1" applyAlignment="1">
      <alignment horizontal="center" vertical="center"/>
    </xf>
    <xf numFmtId="1" fontId="7" fillId="0" borderId="787" xfId="0" applyNumberFormat="1" applyFont="1" applyBorder="1" applyAlignment="1">
      <alignment horizontal="center" vertical="center"/>
    </xf>
    <xf numFmtId="1" fontId="7" fillId="0" borderId="758" xfId="0" applyNumberFormat="1" applyFont="1" applyBorder="1" applyAlignment="1">
      <alignment horizontal="center" vertical="center"/>
    </xf>
    <xf numFmtId="1" fontId="7" fillId="0" borderId="825" xfId="0" applyNumberFormat="1" applyFont="1" applyBorder="1" applyAlignment="1">
      <alignment horizontal="center" vertical="center"/>
    </xf>
    <xf numFmtId="1" fontId="7" fillId="0" borderId="784" xfId="0" applyNumberFormat="1" applyFont="1" applyBorder="1" applyAlignment="1">
      <alignment vertical="center"/>
    </xf>
    <xf numFmtId="1" fontId="7" fillId="0" borderId="781" xfId="0" applyNumberFormat="1" applyFont="1" applyBorder="1" applyAlignment="1">
      <alignment horizontal="right" vertical="center"/>
    </xf>
    <xf numFmtId="1" fontId="7" fillId="0" borderId="789" xfId="0" applyNumberFormat="1" applyFont="1" applyBorder="1" applyAlignment="1">
      <alignment horizontal="right" vertical="center"/>
    </xf>
    <xf numFmtId="1" fontId="7" fillId="0" borderId="782" xfId="0" applyNumberFormat="1" applyFont="1" applyBorder="1" applyAlignment="1">
      <alignment horizontal="right" vertical="center"/>
    </xf>
    <xf numFmtId="1" fontId="7" fillId="6" borderId="784" xfId="0" applyNumberFormat="1" applyFont="1" applyFill="1" applyBorder="1" applyAlignment="1" applyProtection="1">
      <alignment horizontal="right"/>
      <protection locked="0"/>
    </xf>
    <xf numFmtId="1" fontId="7" fillId="6" borderId="782" xfId="0" applyNumberFormat="1" applyFont="1" applyFill="1" applyBorder="1" applyAlignment="1" applyProtection="1">
      <alignment horizontal="right"/>
      <protection locked="0"/>
    </xf>
    <xf numFmtId="1" fontId="7" fillId="6" borderId="282" xfId="0" applyNumberFormat="1" applyFont="1" applyFill="1" applyBorder="1" applyAlignment="1" applyProtection="1">
      <alignment horizontal="right"/>
      <protection locked="0"/>
    </xf>
    <xf numFmtId="1" fontId="7" fillId="6" borderId="789" xfId="0" applyNumberFormat="1" applyFont="1" applyFill="1" applyBorder="1" applyAlignment="1" applyProtection="1">
      <alignment horizontal="right"/>
      <protection locked="0"/>
    </xf>
    <xf numFmtId="1" fontId="7" fillId="6" borderId="289" xfId="0" applyNumberFormat="1" applyFont="1" applyFill="1" applyBorder="1" applyAlignment="1" applyProtection="1">
      <alignment horizontal="right"/>
      <protection locked="0"/>
    </xf>
    <xf numFmtId="1" fontId="7" fillId="6" borderId="803" xfId="0" applyNumberFormat="1" applyFont="1" applyFill="1" applyBorder="1" applyAlignment="1" applyProtection="1">
      <alignment horizontal="right"/>
      <protection locked="0"/>
    </xf>
    <xf numFmtId="1" fontId="7" fillId="6" borderId="264" xfId="0" applyNumberFormat="1" applyFont="1" applyFill="1" applyBorder="1" applyAlignment="1" applyProtection="1">
      <alignment horizontal="right"/>
      <protection locked="0"/>
    </xf>
    <xf numFmtId="1" fontId="8" fillId="6" borderId="782" xfId="0" applyNumberFormat="1" applyFont="1" applyFill="1" applyBorder="1" applyAlignment="1" applyProtection="1">
      <alignment horizontal="right"/>
      <protection locked="0"/>
    </xf>
    <xf numFmtId="1" fontId="7" fillId="0" borderId="585" xfId="0" applyNumberFormat="1" applyFont="1" applyBorder="1" applyAlignment="1">
      <alignment vertical="center"/>
    </xf>
    <xf numFmtId="1" fontId="7" fillId="0" borderId="815" xfId="0" applyNumberFormat="1" applyFont="1" applyBorder="1" applyAlignment="1">
      <alignment horizontal="right" vertical="center"/>
    </xf>
    <xf numFmtId="1" fontId="7" fillId="0" borderId="588" xfId="0" applyNumberFormat="1" applyFont="1" applyBorder="1" applyAlignment="1">
      <alignment horizontal="right" vertical="center"/>
    </xf>
    <xf numFmtId="1" fontId="7" fillId="0" borderId="594" xfId="0" applyNumberFormat="1" applyFont="1" applyBorder="1" applyAlignment="1">
      <alignment horizontal="right" vertical="center"/>
    </xf>
    <xf numFmtId="1" fontId="7" fillId="6" borderId="586" xfId="0" applyNumberFormat="1" applyFont="1" applyFill="1" applyBorder="1" applyAlignment="1" applyProtection="1">
      <alignment horizontal="right"/>
      <protection locked="0"/>
    </xf>
    <xf numFmtId="1" fontId="7" fillId="6" borderId="588" xfId="0" applyNumberFormat="1" applyFont="1" applyFill="1" applyBorder="1" applyAlignment="1" applyProtection="1">
      <alignment horizontal="right"/>
      <protection locked="0"/>
    </xf>
    <xf numFmtId="1" fontId="7" fillId="6" borderId="600" xfId="0" applyNumberFormat="1" applyFont="1" applyFill="1" applyBorder="1" applyAlignment="1" applyProtection="1">
      <alignment horizontal="right"/>
      <protection locked="0"/>
    </xf>
    <xf numFmtId="1" fontId="7" fillId="0" borderId="585" xfId="0" applyNumberFormat="1" applyFont="1" applyBorder="1" applyAlignment="1">
      <alignment vertical="center" wrapText="1"/>
    </xf>
    <xf numFmtId="1" fontId="7" fillId="0" borderId="815" xfId="0" applyNumberFormat="1" applyFont="1" applyBorder="1" applyAlignment="1">
      <alignment horizontal="right" vertical="center" wrapText="1"/>
    </xf>
    <xf numFmtId="1" fontId="7" fillId="0" borderId="588" xfId="0" applyNumberFormat="1" applyFont="1" applyBorder="1" applyAlignment="1">
      <alignment horizontal="right" vertical="center" wrapText="1"/>
    </xf>
    <xf numFmtId="1" fontId="7" fillId="0" borderId="586" xfId="0" applyNumberFormat="1" applyFont="1" applyBorder="1" applyAlignment="1">
      <alignment vertical="center"/>
    </xf>
    <xf numFmtId="1" fontId="7" fillId="0" borderId="586" xfId="0" applyNumberFormat="1" applyFont="1" applyBorder="1" applyAlignment="1">
      <alignment vertical="center" wrapText="1"/>
    </xf>
    <xf numFmtId="1" fontId="7" fillId="7" borderId="586" xfId="0" applyNumberFormat="1" applyFont="1" applyFill="1" applyBorder="1" applyAlignment="1">
      <alignment horizontal="right"/>
    </xf>
    <xf numFmtId="1" fontId="7" fillId="7" borderId="588" xfId="0" applyNumberFormat="1" applyFont="1" applyFill="1" applyBorder="1" applyAlignment="1">
      <alignment horizontal="right"/>
    </xf>
    <xf numFmtId="1" fontId="7" fillId="7" borderId="600" xfId="0" applyNumberFormat="1" applyFont="1" applyFill="1" applyBorder="1" applyAlignment="1">
      <alignment horizontal="right"/>
    </xf>
    <xf numFmtId="1" fontId="7" fillId="7" borderId="594" xfId="0" applyNumberFormat="1" applyFont="1" applyFill="1" applyBorder="1" applyAlignment="1">
      <alignment horizontal="right"/>
    </xf>
    <xf numFmtId="1" fontId="7" fillId="0" borderId="604" xfId="0" applyNumberFormat="1" applyFont="1" applyBorder="1" applyAlignment="1">
      <alignment vertical="center" wrapText="1"/>
    </xf>
    <xf numFmtId="1" fontId="7" fillId="0" borderId="603" xfId="0" applyNumberFormat="1" applyFont="1" applyBorder="1" applyAlignment="1">
      <alignment horizontal="right" vertical="center" wrapText="1"/>
    </xf>
    <xf numFmtId="1" fontId="7" fillId="0" borderId="591" xfId="0" applyNumberFormat="1" applyFont="1" applyBorder="1" applyAlignment="1">
      <alignment horizontal="right" vertical="center" wrapText="1"/>
    </xf>
    <xf numFmtId="1" fontId="7" fillId="0" borderId="589" xfId="0" applyNumberFormat="1" applyFont="1" applyBorder="1" applyAlignment="1">
      <alignment horizontal="right" vertical="center"/>
    </xf>
    <xf numFmtId="1" fontId="7" fillId="6" borderId="606" xfId="0" applyNumberFormat="1" applyFont="1" applyFill="1" applyBorder="1" applyAlignment="1" applyProtection="1">
      <alignment horizontal="right"/>
      <protection locked="0"/>
    </xf>
    <xf numFmtId="1" fontId="7" fillId="6" borderId="591" xfId="0" applyNumberFormat="1" applyFont="1" applyFill="1" applyBorder="1" applyAlignment="1" applyProtection="1">
      <alignment horizontal="right"/>
      <protection locked="0"/>
    </xf>
    <xf numFmtId="1" fontId="7" fillId="6" borderId="633" xfId="0" applyNumberFormat="1" applyFont="1" applyFill="1" applyBorder="1" applyAlignment="1" applyProtection="1">
      <alignment horizontal="right"/>
      <protection locked="0"/>
    </xf>
    <xf numFmtId="1" fontId="7" fillId="6" borderId="627" xfId="0" applyNumberFormat="1" applyFont="1" applyFill="1" applyBorder="1" applyAlignment="1" applyProtection="1">
      <alignment horizontal="right"/>
      <protection locked="0"/>
    </xf>
    <xf numFmtId="1" fontId="7" fillId="6" borderId="609" xfId="0" applyNumberFormat="1" applyFont="1" applyFill="1" applyBorder="1" applyAlignment="1" applyProtection="1">
      <alignment horizontal="right"/>
      <protection locked="0"/>
    </xf>
    <xf numFmtId="1" fontId="7" fillId="0" borderId="799" xfId="0" applyNumberFormat="1" applyFont="1" applyBorder="1" applyAlignment="1">
      <alignment horizontal="center" vertical="center"/>
    </xf>
    <xf numFmtId="1" fontId="7" fillId="0" borderId="799" xfId="0" applyNumberFormat="1" applyFont="1" applyBorder="1" applyAlignment="1">
      <alignment horizontal="right" vertical="center"/>
    </xf>
    <xf numFmtId="1" fontId="7" fillId="0" borderId="810" xfId="0" applyNumberFormat="1" applyFont="1" applyBorder="1" applyAlignment="1">
      <alignment horizontal="right" vertical="center"/>
    </xf>
    <xf numFmtId="1" fontId="7" fillId="0" borderId="797" xfId="0" applyNumberFormat="1" applyFont="1" applyBorder="1" applyAlignment="1">
      <alignment horizontal="right" vertical="center"/>
    </xf>
    <xf numFmtId="1" fontId="7" fillId="0" borderId="778" xfId="0" applyNumberFormat="1" applyFont="1" applyBorder="1" applyAlignment="1">
      <alignment horizontal="right"/>
    </xf>
    <xf numFmtId="1" fontId="7" fillId="0" borderId="776" xfId="0" applyNumberFormat="1" applyFont="1" applyBorder="1" applyAlignment="1">
      <alignment horizontal="right"/>
    </xf>
    <xf numFmtId="1" fontId="7" fillId="0" borderId="779" xfId="0" applyNumberFormat="1" applyFont="1" applyBorder="1" applyAlignment="1">
      <alignment horizontal="right"/>
    </xf>
    <xf numFmtId="1" fontId="7" fillId="0" borderId="798" xfId="0" applyNumberFormat="1" applyFont="1" applyBorder="1" applyAlignment="1">
      <alignment horizontal="right"/>
    </xf>
    <xf numFmtId="1" fontId="7" fillId="0" borderId="807" xfId="0" applyNumberFormat="1" applyFont="1" applyBorder="1" applyAlignment="1">
      <alignment horizontal="right"/>
    </xf>
    <xf numFmtId="1" fontId="7" fillId="0" borderId="780" xfId="0" applyNumberFormat="1" applyFont="1" applyBorder="1" applyAlignment="1">
      <alignment horizontal="right"/>
    </xf>
    <xf numFmtId="1" fontId="8" fillId="0" borderId="776" xfId="0" applyNumberFormat="1" applyFont="1" applyBorder="1" applyAlignment="1">
      <alignment horizontal="right"/>
    </xf>
    <xf numFmtId="1" fontId="7" fillId="4" borderId="774" xfId="0" applyNumberFormat="1" applyFont="1" applyFill="1" applyBorder="1"/>
    <xf numFmtId="1" fontId="4" fillId="4" borderId="774" xfId="0" applyNumberFormat="1" applyFont="1" applyFill="1" applyBorder="1"/>
    <xf numFmtId="1" fontId="7" fillId="0" borderId="778" xfId="0" applyNumberFormat="1" applyFont="1" applyBorder="1" applyAlignment="1">
      <alignment horizontal="center" vertical="center"/>
    </xf>
    <xf numFmtId="1" fontId="7" fillId="0" borderId="808" xfId="0" applyNumberFormat="1" applyFont="1" applyBorder="1" applyAlignment="1">
      <alignment horizontal="center" vertical="center"/>
    </xf>
    <xf numFmtId="1" fontId="7" fillId="0" borderId="776" xfId="0" applyNumberFormat="1" applyFont="1" applyBorder="1" applyAlignment="1">
      <alignment horizontal="center" vertical="center"/>
    </xf>
    <xf numFmtId="1" fontId="7" fillId="0" borderId="773" xfId="0" applyNumberFormat="1" applyFont="1" applyBorder="1" applyAlignment="1">
      <alignment horizontal="center" vertical="center"/>
    </xf>
    <xf numFmtId="1" fontId="7" fillId="0" borderId="824" xfId="0" applyNumberFormat="1" applyFont="1" applyBorder="1" applyAlignment="1">
      <alignment horizontal="center" vertical="center"/>
    </xf>
    <xf numFmtId="1" fontId="7" fillId="0" borderId="781" xfId="0" applyNumberFormat="1" applyFont="1" applyBorder="1" applyAlignment="1">
      <alignment vertical="center" wrapText="1"/>
    </xf>
    <xf numFmtId="1" fontId="7" fillId="7" borderId="805" xfId="0" applyNumberFormat="1" applyFont="1" applyFill="1" applyBorder="1" applyAlignment="1">
      <alignment horizontal="right"/>
    </xf>
    <xf numFmtId="1" fontId="7" fillId="7" borderId="264" xfId="0" applyNumberFormat="1" applyFont="1" applyFill="1" applyBorder="1" applyAlignment="1">
      <alignment horizontal="right"/>
    </xf>
    <xf numFmtId="1" fontId="7" fillId="0" borderId="815" xfId="0" applyNumberFormat="1" applyFont="1" applyBorder="1" applyAlignment="1">
      <alignment vertical="center" wrapText="1"/>
    </xf>
    <xf numFmtId="1" fontId="7" fillId="0" borderId="210" xfId="0" applyNumberFormat="1" applyFont="1" applyBorder="1" applyAlignment="1">
      <alignment horizontal="right" vertical="center"/>
    </xf>
    <xf numFmtId="1" fontId="7" fillId="6" borderId="210" xfId="0" applyNumberFormat="1" applyFont="1" applyFill="1" applyBorder="1" applyAlignment="1" applyProtection="1">
      <alignment horizontal="right"/>
      <protection locked="0"/>
    </xf>
    <xf numFmtId="1" fontId="7" fillId="7" borderId="93" xfId="0" applyNumberFormat="1" applyFont="1" applyFill="1" applyBorder="1" applyAlignment="1">
      <alignment horizontal="right"/>
    </xf>
    <xf numFmtId="1" fontId="7" fillId="0" borderId="784" xfId="0" applyNumberFormat="1" applyFont="1" applyBorder="1" applyAlignment="1">
      <alignment horizontal="right" vertical="center" wrapText="1"/>
    </xf>
    <xf numFmtId="1" fontId="7" fillId="7" borderId="784" xfId="2" applyNumberFormat="1" applyFont="1" applyFill="1" applyBorder="1"/>
    <xf numFmtId="1" fontId="7" fillId="7" borderId="782" xfId="2" applyNumberFormat="1" applyFont="1" applyFill="1" applyBorder="1"/>
    <xf numFmtId="1" fontId="7" fillId="6" borderId="785" xfId="0" applyNumberFormat="1" applyFont="1" applyFill="1" applyBorder="1" applyAlignment="1" applyProtection="1">
      <alignment horizontal="right"/>
      <protection locked="0"/>
    </xf>
    <xf numFmtId="1" fontId="7" fillId="7" borderId="586" xfId="2" applyNumberFormat="1" applyFont="1" applyFill="1" applyBorder="1"/>
    <xf numFmtId="1" fontId="7" fillId="7" borderId="594" xfId="2" applyNumberFormat="1" applyFont="1" applyFill="1" applyBorder="1"/>
    <xf numFmtId="1" fontId="7" fillId="0" borderId="603" xfId="0" applyNumberFormat="1" applyFont="1" applyBorder="1" applyAlignment="1">
      <alignment vertical="center" wrapText="1"/>
    </xf>
    <xf numFmtId="1" fontId="7" fillId="6" borderId="607" xfId="0" applyNumberFormat="1" applyFont="1" applyFill="1" applyBorder="1" applyAlignment="1" applyProtection="1">
      <alignment horizontal="right"/>
      <protection locked="0"/>
    </xf>
    <xf numFmtId="1" fontId="7" fillId="7" borderId="784" xfId="0" applyNumberFormat="1" applyFont="1" applyFill="1" applyBorder="1" applyAlignment="1">
      <alignment horizontal="right"/>
    </xf>
    <xf numFmtId="1" fontId="7" fillId="7" borderId="282" xfId="0" applyNumberFormat="1" applyFont="1" applyFill="1" applyBorder="1" applyAlignment="1">
      <alignment horizontal="right"/>
    </xf>
    <xf numFmtId="1" fontId="7" fillId="0" borderId="604" xfId="0" applyNumberFormat="1" applyFont="1" applyBorder="1" applyAlignment="1">
      <alignment horizontal="right" vertical="center" wrapText="1"/>
    </xf>
    <xf numFmtId="1" fontId="7" fillId="0" borderId="605" xfId="0" applyNumberFormat="1" applyFont="1" applyBorder="1" applyAlignment="1">
      <alignment horizontal="right" vertical="center" wrapText="1"/>
    </xf>
    <xf numFmtId="1" fontId="7" fillId="7" borderId="604" xfId="0" applyNumberFormat="1" applyFont="1" applyFill="1" applyBorder="1" applyAlignment="1">
      <alignment horizontal="right"/>
    </xf>
    <xf numFmtId="1" fontId="7" fillId="7" borderId="606" xfId="0" applyNumberFormat="1" applyFont="1" applyFill="1" applyBorder="1" applyAlignment="1">
      <alignment horizontal="right"/>
    </xf>
    <xf numFmtId="1" fontId="7" fillId="0" borderId="586" xfId="0" applyNumberFormat="1" applyFont="1" applyBorder="1" applyAlignment="1">
      <alignment horizontal="right" vertical="center"/>
    </xf>
    <xf numFmtId="1" fontId="7" fillId="6" borderId="585" xfId="0" applyNumberFormat="1" applyFont="1" applyFill="1" applyBorder="1" applyAlignment="1" applyProtection="1">
      <alignment horizontal="right"/>
      <protection locked="0"/>
    </xf>
    <xf numFmtId="1" fontId="7" fillId="0" borderId="586" xfId="0" applyNumberFormat="1" applyFont="1" applyBorder="1" applyAlignment="1">
      <alignment horizontal="right" vertical="center" wrapText="1"/>
    </xf>
    <xf numFmtId="1" fontId="7" fillId="0" borderId="604" xfId="0" applyNumberFormat="1" applyFont="1" applyBorder="1" applyAlignment="1">
      <alignment horizontal="right" vertical="center"/>
    </xf>
    <xf numFmtId="1" fontId="7" fillId="0" borderId="632" xfId="0" applyNumberFormat="1" applyFont="1" applyBorder="1" applyAlignment="1">
      <alignment horizontal="right" vertical="center"/>
    </xf>
    <xf numFmtId="1" fontId="7" fillId="0" borderId="778" xfId="0" applyNumberFormat="1" applyFont="1" applyBorder="1" applyAlignment="1">
      <alignment horizontal="right" vertical="center"/>
    </xf>
    <xf numFmtId="1" fontId="7" fillId="0" borderId="808" xfId="0" applyNumberFormat="1" applyFont="1" applyBorder="1" applyAlignment="1">
      <alignment horizontal="right" vertical="center"/>
    </xf>
    <xf numFmtId="1" fontId="7" fillId="0" borderId="776" xfId="0" applyNumberFormat="1" applyFont="1" applyBorder="1" applyAlignment="1">
      <alignment horizontal="right" vertical="center"/>
    </xf>
    <xf numFmtId="1" fontId="7" fillId="0" borderId="773" xfId="0" applyNumberFormat="1" applyFont="1" applyBorder="1" applyAlignment="1">
      <alignment horizontal="right"/>
    </xf>
    <xf numFmtId="1" fontId="7" fillId="0" borderId="774" xfId="0" applyNumberFormat="1" applyFont="1" applyBorder="1" applyAlignment="1">
      <alignment horizontal="right"/>
    </xf>
    <xf numFmtId="1" fontId="7" fillId="0" borderId="777" xfId="0" applyNumberFormat="1" applyFont="1" applyBorder="1" applyAlignment="1">
      <alignment horizontal="right"/>
    </xf>
    <xf numFmtId="1" fontId="7" fillId="0" borderId="826" xfId="0" applyNumberFormat="1" applyFont="1" applyBorder="1" applyAlignment="1">
      <alignment horizontal="right"/>
    </xf>
    <xf numFmtId="1" fontId="7" fillId="0" borderId="808" xfId="0" applyNumberFormat="1" applyFont="1" applyBorder="1" applyAlignment="1">
      <alignment horizontal="right"/>
    </xf>
    <xf numFmtId="1" fontId="7" fillId="0" borderId="769" xfId="2" applyNumberFormat="1" applyFont="1" applyBorder="1" applyAlignment="1">
      <alignment horizontal="center" vertical="center" wrapText="1"/>
    </xf>
    <xf numFmtId="1" fontId="7" fillId="0" borderId="787" xfId="2" applyNumberFormat="1" applyFont="1" applyBorder="1" applyAlignment="1">
      <alignment horizontal="center" vertical="center" wrapText="1"/>
    </xf>
    <xf numFmtId="1" fontId="7" fillId="0" borderId="210" xfId="2" applyNumberFormat="1" applyFont="1" applyBorder="1" applyAlignment="1">
      <alignment horizontal="center" vertical="center"/>
    </xf>
    <xf numFmtId="1" fontId="7" fillId="0" borderId="785" xfId="3" applyNumberFormat="1" applyFont="1" applyBorder="1" applyAlignment="1">
      <alignment wrapText="1"/>
    </xf>
    <xf numFmtId="1" fontId="7" fillId="0" borderId="781" xfId="3" applyNumberFormat="1" applyFont="1" applyBorder="1" applyAlignment="1">
      <alignment horizontal="right" wrapText="1"/>
    </xf>
    <xf numFmtId="1" fontId="7" fillId="0" borderId="789" xfId="3" applyNumberFormat="1" applyFont="1" applyBorder="1" applyAlignment="1">
      <alignment horizontal="right" wrapText="1"/>
    </xf>
    <xf numFmtId="1" fontId="7" fillId="0" borderId="782" xfId="2" applyNumberFormat="1" applyFont="1" applyBorder="1" applyAlignment="1">
      <alignment horizontal="right"/>
    </xf>
    <xf numFmtId="1" fontId="7" fillId="6" borderId="784" xfId="2" applyNumberFormat="1" applyFont="1" applyFill="1" applyBorder="1" applyProtection="1">
      <protection locked="0"/>
    </xf>
    <xf numFmtId="1" fontId="7" fillId="6" borderId="782" xfId="2" applyNumberFormat="1" applyFont="1" applyFill="1" applyBorder="1" applyProtection="1">
      <protection locked="0"/>
    </xf>
    <xf numFmtId="1" fontId="7" fillId="7" borderId="813" xfId="2" applyNumberFormat="1" applyFont="1" applyFill="1" applyBorder="1"/>
    <xf numFmtId="1" fontId="7" fillId="5" borderId="93" xfId="0" applyNumberFormat="1" applyFont="1" applyFill="1" applyBorder="1" applyAlignment="1" applyProtection="1">
      <alignment vertical="center"/>
      <protection locked="0"/>
    </xf>
    <xf numFmtId="1" fontId="7" fillId="0" borderId="585" xfId="4" applyNumberFormat="1" applyFont="1" applyBorder="1" applyAlignment="1">
      <alignment vertical="center" wrapText="1"/>
    </xf>
    <xf numFmtId="1" fontId="7" fillId="0" borderId="815" xfId="4" applyNumberFormat="1" applyFont="1" applyBorder="1" applyAlignment="1">
      <alignment horizontal="right" wrapText="1"/>
    </xf>
    <xf numFmtId="1" fontId="7" fillId="0" borderId="588" xfId="4" applyNumberFormat="1" applyFont="1" applyBorder="1" applyAlignment="1">
      <alignment horizontal="right" wrapText="1"/>
    </xf>
    <xf numFmtId="1" fontId="7" fillId="0" borderId="594" xfId="2" applyNumberFormat="1" applyFont="1" applyBorder="1" applyAlignment="1">
      <alignment horizontal="right"/>
    </xf>
    <xf numFmtId="1" fontId="7" fillId="7" borderId="210" xfId="2" applyNumberFormat="1" applyFont="1" applyFill="1" applyBorder="1"/>
    <xf numFmtId="1" fontId="7" fillId="6" borderId="210" xfId="2" applyNumberFormat="1" applyFont="1" applyFill="1" applyBorder="1" applyProtection="1">
      <protection locked="0"/>
    </xf>
    <xf numFmtId="1" fontId="7" fillId="6" borderId="586" xfId="2" applyNumberFormat="1" applyFont="1" applyFill="1" applyBorder="1" applyProtection="1">
      <protection locked="0"/>
    </xf>
    <xf numFmtId="1" fontId="7" fillId="6" borderId="594" xfId="2" applyNumberFormat="1" applyFont="1" applyFill="1" applyBorder="1" applyProtection="1">
      <protection locked="0"/>
    </xf>
    <xf numFmtId="1" fontId="7" fillId="6" borderId="827" xfId="2" applyNumberFormat="1" applyFont="1" applyFill="1" applyBorder="1" applyProtection="1">
      <protection locked="0"/>
    </xf>
    <xf numFmtId="1" fontId="7" fillId="6" borderId="588" xfId="2" applyNumberFormat="1" applyFont="1" applyFill="1" applyBorder="1" applyProtection="1">
      <protection locked="0"/>
    </xf>
    <xf numFmtId="1" fontId="7" fillId="0" borderId="585" xfId="3" applyNumberFormat="1" applyFont="1" applyBorder="1" applyAlignment="1">
      <alignment vertical="center" wrapText="1"/>
    </xf>
    <xf numFmtId="1" fontId="7" fillId="0" borderId="815" xfId="3" applyNumberFormat="1" applyFont="1" applyBorder="1" applyAlignment="1">
      <alignment vertical="center" wrapText="1"/>
    </xf>
    <xf numFmtId="1" fontId="7" fillId="0" borderId="600" xfId="0" applyNumberFormat="1" applyFont="1" applyBorder="1" applyAlignment="1">
      <alignment vertical="center" wrapText="1"/>
    </xf>
    <xf numFmtId="1" fontId="7" fillId="0" borderId="815" xfId="0" applyNumberFormat="1" applyFont="1" applyBorder="1" applyAlignment="1">
      <alignment horizontal="right"/>
    </xf>
    <xf numFmtId="1" fontId="7" fillId="0" borderId="588" xfId="0" applyNumberFormat="1" applyFont="1" applyBorder="1" applyAlignment="1">
      <alignment horizontal="right"/>
    </xf>
    <xf numFmtId="1" fontId="7" fillId="0" borderId="603" xfId="3" applyNumberFormat="1" applyFont="1" applyBorder="1" applyAlignment="1">
      <alignment vertical="center" wrapText="1"/>
    </xf>
    <xf numFmtId="1" fontId="7" fillId="0" borderId="799" xfId="0" applyNumberFormat="1" applyFont="1" applyBorder="1" applyAlignment="1">
      <alignment horizontal="right"/>
    </xf>
    <xf numFmtId="1" fontId="7" fillId="0" borderId="810" xfId="0" applyNumberFormat="1" applyFont="1" applyBorder="1" applyAlignment="1">
      <alignment horizontal="right"/>
    </xf>
    <xf numFmtId="1" fontId="7" fillId="0" borderId="589" xfId="2" applyNumberFormat="1" applyFont="1" applyBorder="1" applyAlignment="1">
      <alignment horizontal="right"/>
    </xf>
    <xf numFmtId="1" fontId="7" fillId="6" borderId="604" xfId="2" applyNumberFormat="1" applyFont="1" applyFill="1" applyBorder="1" applyProtection="1">
      <protection locked="0"/>
    </xf>
    <xf numFmtId="1" fontId="7" fillId="6" borderId="589" xfId="2" applyNumberFormat="1" applyFont="1" applyFill="1" applyBorder="1" applyProtection="1">
      <protection locked="0"/>
    </xf>
    <xf numFmtId="1" fontId="7" fillId="6" borderId="590" xfId="2" applyNumberFormat="1" applyFont="1" applyFill="1" applyBorder="1" applyProtection="1">
      <protection locked="0"/>
    </xf>
    <xf numFmtId="1" fontId="7" fillId="6" borderId="591" xfId="2" applyNumberFormat="1" applyFont="1" applyFill="1" applyBorder="1" applyProtection="1">
      <protection locked="0"/>
    </xf>
    <xf numFmtId="1" fontId="7" fillId="6" borderId="606" xfId="2" applyNumberFormat="1" applyFont="1" applyFill="1" applyBorder="1" applyProtection="1">
      <protection locked="0"/>
    </xf>
    <xf numFmtId="1" fontId="7" fillId="0" borderId="798" xfId="0" applyNumberFormat="1" applyFont="1" applyBorder="1" applyAlignment="1">
      <alignment horizontal="center" vertical="center"/>
    </xf>
    <xf numFmtId="1" fontId="7" fillId="0" borderId="774" xfId="0" applyNumberFormat="1" applyFont="1" applyBorder="1" applyAlignment="1">
      <alignment horizontal="center" vertical="center"/>
    </xf>
    <xf numFmtId="1" fontId="7" fillId="0" borderId="775" xfId="0" applyNumberFormat="1" applyFont="1" applyBorder="1" applyAlignment="1">
      <alignment horizontal="center" vertical="center"/>
    </xf>
    <xf numFmtId="1" fontId="7" fillId="0" borderId="777" xfId="0" applyNumberFormat="1" applyFont="1" applyBorder="1"/>
    <xf numFmtId="1" fontId="7" fillId="6" borderId="778" xfId="0" applyNumberFormat="1" applyFont="1" applyFill="1" applyBorder="1" applyProtection="1">
      <protection locked="0"/>
    </xf>
    <xf numFmtId="1" fontId="7" fillId="6" borderId="776" xfId="0" applyNumberFormat="1" applyFont="1" applyFill="1" applyBorder="1" applyProtection="1">
      <protection locked="0"/>
    </xf>
    <xf numFmtId="1" fontId="7" fillId="6" borderId="798" xfId="0" applyNumberFormat="1" applyFont="1" applyFill="1" applyBorder="1" applyProtection="1">
      <protection locked="0"/>
    </xf>
    <xf numFmtId="1" fontId="7" fillId="6" borderId="807" xfId="0" applyNumberFormat="1" applyFont="1" applyFill="1" applyBorder="1" applyProtection="1">
      <protection locked="0"/>
    </xf>
    <xf numFmtId="1" fontId="7" fillId="6" borderId="779" xfId="0" applyNumberFormat="1" applyFont="1" applyFill="1" applyBorder="1" applyProtection="1">
      <protection locked="0"/>
    </xf>
    <xf numFmtId="1" fontId="7" fillId="6" borderId="780" xfId="0" applyNumberFormat="1" applyFont="1" applyFill="1" applyBorder="1" applyProtection="1">
      <protection locked="0"/>
    </xf>
    <xf numFmtId="1" fontId="7" fillId="0" borderId="769" xfId="0" applyNumberFormat="1" applyFont="1" applyBorder="1"/>
    <xf numFmtId="1" fontId="7" fillId="0" borderId="781" xfId="0" applyNumberFormat="1" applyFont="1" applyBorder="1" applyAlignment="1">
      <alignment horizontal="right"/>
    </xf>
    <xf numFmtId="1" fontId="7" fillId="0" borderId="789" xfId="0" applyNumberFormat="1" applyFont="1" applyBorder="1" applyAlignment="1">
      <alignment horizontal="right"/>
    </xf>
    <xf numFmtId="1" fontId="7" fillId="0" borderId="782" xfId="0" applyNumberFormat="1" applyFont="1" applyBorder="1" applyAlignment="1">
      <alignment horizontal="right"/>
    </xf>
    <xf numFmtId="1" fontId="7" fillId="6" borderId="782" xfId="0" applyNumberFormat="1" applyFont="1" applyFill="1" applyBorder="1" applyProtection="1">
      <protection locked="0"/>
    </xf>
    <xf numFmtId="1" fontId="7" fillId="6" borderId="289" xfId="0" applyNumberFormat="1" applyFont="1" applyFill="1" applyBorder="1" applyProtection="1">
      <protection locked="0"/>
    </xf>
    <xf numFmtId="1" fontId="7" fillId="6" borderId="785" xfId="0" applyNumberFormat="1" applyFont="1" applyFill="1" applyBorder="1" applyProtection="1">
      <protection locked="0"/>
    </xf>
    <xf numFmtId="1" fontId="7" fillId="6" borderId="264" xfId="0" applyNumberFormat="1" applyFont="1" applyFill="1" applyBorder="1" applyProtection="1">
      <protection locked="0"/>
    </xf>
    <xf numFmtId="1" fontId="7" fillId="6" borderId="758" xfId="0" applyNumberFormat="1" applyFont="1" applyFill="1" applyBorder="1" applyProtection="1">
      <protection locked="0"/>
    </xf>
    <xf numFmtId="1" fontId="7" fillId="0" borderId="594" xfId="0" applyNumberFormat="1" applyFont="1" applyBorder="1" applyAlignment="1">
      <alignment horizontal="right"/>
    </xf>
    <xf numFmtId="1" fontId="7" fillId="0" borderId="603" xfId="0" applyNumberFormat="1" applyFont="1" applyBorder="1" applyAlignment="1">
      <alignment horizontal="right"/>
    </xf>
    <xf numFmtId="1" fontId="7" fillId="0" borderId="591" xfId="0" applyNumberFormat="1" applyFont="1" applyBorder="1" applyAlignment="1">
      <alignment horizontal="right"/>
    </xf>
    <xf numFmtId="1" fontId="7" fillId="6" borderId="210" xfId="0" applyNumberFormat="1" applyFont="1" applyFill="1" applyBorder="1" applyProtection="1">
      <protection locked="0"/>
    </xf>
    <xf numFmtId="1" fontId="7" fillId="0" borderId="777" xfId="0" applyNumberFormat="1" applyFont="1" applyBorder="1" applyAlignment="1">
      <alignment horizontal="center"/>
    </xf>
    <xf numFmtId="1" fontId="7" fillId="0" borderId="778" xfId="0" applyNumberFormat="1" applyFont="1" applyBorder="1"/>
    <xf numFmtId="1" fontId="7" fillId="0" borderId="776" xfId="0" applyNumberFormat="1" applyFont="1" applyBorder="1"/>
    <xf numFmtId="1" fontId="7" fillId="0" borderId="798" xfId="0" applyNumberFormat="1" applyFont="1" applyBorder="1"/>
    <xf numFmtId="1" fontId="7" fillId="0" borderId="807" xfId="0" applyNumberFormat="1" applyFont="1" applyBorder="1"/>
    <xf numFmtId="1" fontId="7" fillId="0" borderId="779" xfId="0" applyNumberFormat="1" applyFont="1" applyBorder="1"/>
    <xf numFmtId="1" fontId="7" fillId="0" borderId="773" xfId="0" applyNumberFormat="1" applyFont="1" applyBorder="1"/>
    <xf numFmtId="1" fontId="7" fillId="0" borderId="780" xfId="0" applyNumberFormat="1" applyFont="1" applyBorder="1"/>
    <xf numFmtId="1" fontId="7" fillId="0" borderId="775" xfId="0" applyNumberFormat="1" applyFont="1" applyBorder="1" applyAlignment="1">
      <alignment horizontal="center" vertical="center" wrapText="1"/>
    </xf>
    <xf numFmtId="1" fontId="7" fillId="0" borderId="785" xfId="0" applyNumberFormat="1" applyFont="1" applyBorder="1"/>
    <xf numFmtId="1" fontId="7" fillId="0" borderId="607" xfId="0" applyNumberFormat="1" applyFont="1" applyBorder="1"/>
    <xf numFmtId="1" fontId="7" fillId="0" borderId="210" xfId="0" applyNumberFormat="1" applyFont="1" applyBorder="1" applyAlignment="1">
      <alignment horizontal="right"/>
    </xf>
    <xf numFmtId="1" fontId="7" fillId="0" borderId="773" xfId="0" applyNumberFormat="1" applyFont="1" applyBorder="1" applyAlignment="1">
      <alignment horizontal="center"/>
    </xf>
    <xf numFmtId="1" fontId="7" fillId="0" borderId="808" xfId="0" applyNumberFormat="1" applyFont="1" applyBorder="1"/>
    <xf numFmtId="1" fontId="7" fillId="0" borderId="797" xfId="0" applyNumberFormat="1" applyFont="1" applyBorder="1" applyAlignment="1">
      <alignment horizontal="center" vertical="center"/>
    </xf>
    <xf numFmtId="1" fontId="7" fillId="0" borderId="785" xfId="0" applyNumberFormat="1" applyFont="1" applyBorder="1" applyAlignment="1">
      <alignment vertical="center"/>
    </xf>
    <xf numFmtId="1" fontId="7" fillId="7" borderId="282" xfId="2" applyNumberFormat="1" applyFont="1" applyFill="1" applyBorder="1"/>
    <xf numFmtId="1" fontId="7" fillId="7" borderId="789" xfId="2" applyNumberFormat="1" applyFont="1" applyFill="1" applyBorder="1"/>
    <xf numFmtId="1" fontId="7" fillId="7" borderId="289" xfId="2" applyNumberFormat="1" applyFont="1" applyFill="1" applyBorder="1"/>
    <xf numFmtId="1" fontId="7" fillId="7" borderId="785" xfId="2" applyNumberFormat="1" applyFont="1" applyFill="1" applyBorder="1"/>
    <xf numFmtId="1" fontId="7" fillId="7" borderId="588" xfId="2" applyNumberFormat="1" applyFont="1" applyFill="1" applyBorder="1"/>
    <xf numFmtId="1" fontId="7" fillId="6" borderId="633" xfId="0" applyNumberFormat="1" applyFont="1" applyFill="1" applyBorder="1" applyProtection="1">
      <protection locked="0"/>
    </xf>
    <xf numFmtId="1" fontId="7" fillId="6" borderId="607" xfId="0" applyNumberFormat="1" applyFont="1" applyFill="1" applyBorder="1" applyProtection="1">
      <protection locked="0"/>
    </xf>
    <xf numFmtId="1" fontId="7" fillId="0" borderId="777" xfId="0" applyNumberFormat="1" applyFont="1" applyBorder="1" applyAlignment="1">
      <alignment horizontal="right" vertical="center"/>
    </xf>
    <xf numFmtId="1" fontId="7" fillId="7" borderId="782" xfId="0" applyNumberFormat="1" applyFont="1" applyFill="1" applyBorder="1" applyAlignment="1">
      <alignment horizontal="right"/>
    </xf>
    <xf numFmtId="1" fontId="7" fillId="4" borderId="585" xfId="0" applyNumberFormat="1" applyFont="1" applyFill="1" applyBorder="1" applyAlignment="1">
      <alignment vertical="center" wrapText="1"/>
    </xf>
    <xf numFmtId="1" fontId="7" fillId="4" borderId="588" xfId="0" applyNumberFormat="1" applyFont="1" applyFill="1" applyBorder="1" applyAlignment="1">
      <alignment horizontal="right" wrapText="1"/>
    </xf>
    <xf numFmtId="1" fontId="7" fillId="4" borderId="607" xfId="0" applyNumberFormat="1" applyFont="1" applyFill="1" applyBorder="1" applyAlignment="1">
      <alignment vertical="center" wrapText="1"/>
    </xf>
    <xf numFmtId="1" fontId="7" fillId="4" borderId="603" xfId="0" applyNumberFormat="1" applyFont="1" applyFill="1" applyBorder="1" applyAlignment="1">
      <alignment horizontal="right" wrapText="1"/>
    </xf>
    <xf numFmtId="1" fontId="7" fillId="4" borderId="591" xfId="0" applyNumberFormat="1" applyFont="1" applyFill="1" applyBorder="1" applyAlignment="1">
      <alignment horizontal="right" wrapText="1"/>
    </xf>
    <xf numFmtId="1" fontId="7" fillId="0" borderId="785" xfId="0" applyNumberFormat="1" applyFont="1" applyBorder="1" applyAlignment="1">
      <alignment vertical="center" wrapText="1"/>
    </xf>
    <xf numFmtId="1" fontId="7" fillId="0" borderId="603" xfId="0" applyNumberFormat="1" applyFont="1" applyBorder="1" applyAlignment="1">
      <alignment horizontal="right" vertical="center"/>
    </xf>
    <xf numFmtId="1" fontId="7" fillId="0" borderId="591" xfId="0" applyNumberFormat="1" applyFont="1" applyBorder="1" applyAlignment="1">
      <alignment horizontal="right" vertical="center"/>
    </xf>
    <xf numFmtId="1" fontId="8" fillId="0" borderId="815" xfId="0" applyNumberFormat="1" applyFont="1" applyBorder="1" applyAlignment="1">
      <alignment horizontal="right" vertical="center"/>
    </xf>
    <xf numFmtId="1" fontId="7" fillId="4" borderId="585" xfId="0" applyNumberFormat="1" applyFont="1" applyFill="1" applyBorder="1"/>
    <xf numFmtId="1" fontId="7" fillId="0" borderId="607" xfId="0" applyNumberFormat="1" applyFont="1" applyBorder="1" applyAlignment="1">
      <alignment vertical="center" wrapText="1"/>
    </xf>
    <xf numFmtId="1" fontId="8" fillId="4" borderId="603" xfId="0" applyNumberFormat="1" applyFont="1" applyFill="1" applyBorder="1" applyAlignment="1">
      <alignment horizontal="right" vertical="center"/>
    </xf>
    <xf numFmtId="1" fontId="7" fillId="4" borderId="777" xfId="0" applyNumberFormat="1" applyFont="1" applyFill="1" applyBorder="1" applyAlignment="1">
      <alignment horizontal="center" vertical="center"/>
    </xf>
    <xf numFmtId="1" fontId="7" fillId="4" borderId="798" xfId="0" applyNumberFormat="1" applyFont="1" applyFill="1" applyBorder="1" applyAlignment="1">
      <alignment horizontal="center" vertical="center"/>
    </xf>
    <xf numFmtId="1" fontId="7" fillId="4" borderId="776" xfId="0" applyNumberFormat="1" applyFont="1" applyFill="1" applyBorder="1" applyAlignment="1">
      <alignment horizontal="center" vertical="center"/>
    </xf>
    <xf numFmtId="1" fontId="7" fillId="4" borderId="785" xfId="0" applyNumberFormat="1" applyFont="1" applyFill="1" applyBorder="1" applyAlignment="1">
      <alignment vertical="center" wrapText="1"/>
    </xf>
    <xf numFmtId="1" fontId="7" fillId="4" borderId="815" xfId="0" applyNumberFormat="1" applyFont="1" applyFill="1" applyBorder="1" applyAlignment="1">
      <alignment horizontal="right" wrapText="1"/>
    </xf>
    <xf numFmtId="1" fontId="7" fillId="4" borderId="594" xfId="0" applyNumberFormat="1" applyFont="1" applyFill="1" applyBorder="1" applyAlignment="1">
      <alignment horizontal="right"/>
    </xf>
    <xf numFmtId="1" fontId="7" fillId="6" borderId="657" xfId="0" applyNumberFormat="1" applyFont="1" applyFill="1" applyBorder="1" applyAlignment="1" applyProtection="1">
      <alignment horizontal="right"/>
      <protection locked="0"/>
    </xf>
    <xf numFmtId="1" fontId="7" fillId="4" borderId="585" xfId="0" applyNumberFormat="1" applyFont="1" applyFill="1" applyBorder="1" applyAlignment="1">
      <alignment vertical="center"/>
    </xf>
    <xf numFmtId="1" fontId="7" fillId="4" borderId="815" xfId="0" applyNumberFormat="1" applyFont="1" applyFill="1" applyBorder="1" applyAlignment="1">
      <alignment horizontal="right"/>
    </xf>
    <xf numFmtId="1" fontId="7" fillId="4" borderId="588" xfId="0" applyNumberFormat="1" applyFont="1" applyFill="1" applyBorder="1" applyAlignment="1">
      <alignment horizontal="right"/>
    </xf>
    <xf numFmtId="1" fontId="7" fillId="7" borderId="585" xfId="0" applyNumberFormat="1" applyFont="1" applyFill="1" applyBorder="1" applyAlignment="1">
      <alignment horizontal="right"/>
    </xf>
    <xf numFmtId="1" fontId="7" fillId="6" borderId="829" xfId="0" applyNumberFormat="1" applyFont="1" applyFill="1" applyBorder="1" applyAlignment="1" applyProtection="1">
      <alignment horizontal="right"/>
      <protection locked="0"/>
    </xf>
    <xf numFmtId="1" fontId="7" fillId="6" borderId="587" xfId="0" applyNumberFormat="1" applyFont="1" applyFill="1" applyBorder="1" applyAlignment="1" applyProtection="1">
      <alignment horizontal="right"/>
      <protection locked="0"/>
    </xf>
    <xf numFmtId="1" fontId="7" fillId="6" borderId="830" xfId="0" applyNumberFormat="1" applyFont="1" applyFill="1" applyBorder="1" applyAlignment="1" applyProtection="1">
      <alignment horizontal="right"/>
      <protection locked="0"/>
    </xf>
    <xf numFmtId="1" fontId="7" fillId="7" borderId="587" xfId="0" applyNumberFormat="1" applyFont="1" applyFill="1" applyBorder="1" applyAlignment="1">
      <alignment horizontal="right"/>
    </xf>
    <xf numFmtId="1" fontId="7" fillId="7" borderId="830" xfId="0" applyNumberFormat="1" applyFont="1" applyFill="1" applyBorder="1" applyAlignment="1">
      <alignment horizontal="right"/>
    </xf>
    <xf numFmtId="1" fontId="7" fillId="4" borderId="607" xfId="0" applyNumberFormat="1" applyFont="1" applyFill="1" applyBorder="1" applyAlignment="1">
      <alignment vertical="center"/>
    </xf>
    <xf numFmtId="1" fontId="7" fillId="6" borderId="651" xfId="0" applyNumberFormat="1" applyFont="1" applyFill="1" applyBorder="1" applyAlignment="1" applyProtection="1">
      <alignment horizontal="right"/>
      <protection locked="0"/>
    </xf>
    <xf numFmtId="1" fontId="7" fillId="4" borderId="773" xfId="0" applyNumberFormat="1" applyFont="1" applyFill="1" applyBorder="1" applyAlignment="1">
      <alignment vertical="center"/>
    </xf>
    <xf numFmtId="1" fontId="7" fillId="4" borderId="777" xfId="0" applyNumberFormat="1" applyFont="1" applyFill="1" applyBorder="1" applyAlignment="1">
      <alignment horizontal="right"/>
    </xf>
    <xf numFmtId="1" fontId="7" fillId="4" borderId="798" xfId="0" applyNumberFormat="1" applyFont="1" applyFill="1" applyBorder="1" applyAlignment="1">
      <alignment horizontal="right"/>
    </xf>
    <xf numFmtId="1" fontId="7" fillId="4" borderId="776" xfId="0" applyNumberFormat="1" applyFont="1" applyFill="1" applyBorder="1" applyAlignment="1">
      <alignment horizontal="right"/>
    </xf>
    <xf numFmtId="1" fontId="7" fillId="4" borderId="778" xfId="0" applyNumberFormat="1" applyFont="1" applyFill="1" applyBorder="1" applyAlignment="1">
      <alignment horizontal="right"/>
    </xf>
    <xf numFmtId="1" fontId="7" fillId="4" borderId="807" xfId="0" applyNumberFormat="1" applyFont="1" applyFill="1" applyBorder="1" applyAlignment="1">
      <alignment horizontal="right"/>
    </xf>
    <xf numFmtId="1" fontId="7" fillId="4" borderId="779" xfId="0" applyNumberFormat="1" applyFont="1" applyFill="1" applyBorder="1" applyAlignment="1">
      <alignment horizontal="right"/>
    </xf>
    <xf numFmtId="1" fontId="7" fillId="4" borderId="773" xfId="0" applyNumberFormat="1" applyFont="1" applyFill="1" applyBorder="1" applyAlignment="1">
      <alignment horizontal="right"/>
    </xf>
    <xf numFmtId="1" fontId="7" fillId="4" borderId="831" xfId="0" applyNumberFormat="1" applyFont="1" applyFill="1" applyBorder="1" applyAlignment="1">
      <alignment horizontal="right"/>
    </xf>
    <xf numFmtId="1" fontId="7" fillId="0" borderId="781" xfId="0" applyNumberFormat="1" applyFont="1" applyBorder="1"/>
    <xf numFmtId="1" fontId="7" fillId="0" borderId="782" xfId="0" applyNumberFormat="1" applyFont="1" applyBorder="1"/>
    <xf numFmtId="1" fontId="7" fillId="0" borderId="594" xfId="0" applyNumberFormat="1" applyFont="1" applyBorder="1" applyAlignment="1">
      <alignment vertical="center"/>
    </xf>
    <xf numFmtId="1" fontId="7" fillId="0" borderId="815" xfId="0" applyNumberFormat="1" applyFont="1" applyBorder="1"/>
    <xf numFmtId="1" fontId="7" fillId="0" borderId="603" xfId="0" applyNumberFormat="1" applyFont="1" applyBorder="1"/>
    <xf numFmtId="1" fontId="6" fillId="4" borderId="774" xfId="0" applyNumberFormat="1" applyFont="1" applyFill="1" applyBorder="1"/>
    <xf numFmtId="1" fontId="7" fillId="4" borderId="778" xfId="0" applyNumberFormat="1" applyFont="1" applyFill="1" applyBorder="1" applyAlignment="1">
      <alignment horizontal="center" vertical="center" wrapText="1"/>
    </xf>
    <xf numFmtId="1" fontId="7" fillId="4" borderId="779" xfId="0" applyNumberFormat="1" applyFont="1" applyFill="1" applyBorder="1" applyAlignment="1">
      <alignment horizontal="center" vertical="center" wrapText="1"/>
    </xf>
    <xf numFmtId="1" fontId="7" fillId="4" borderId="789" xfId="0" applyNumberFormat="1" applyFont="1" applyFill="1" applyBorder="1" applyAlignment="1">
      <alignment vertical="center" wrapText="1"/>
    </xf>
    <xf numFmtId="1" fontId="7" fillId="4" borderId="588" xfId="0" applyNumberFormat="1" applyFont="1" applyFill="1" applyBorder="1" applyAlignment="1">
      <alignment vertical="center" wrapText="1"/>
    </xf>
    <xf numFmtId="1" fontId="7" fillId="4" borderId="591" xfId="0" applyNumberFormat="1" applyFont="1" applyFill="1" applyBorder="1" applyAlignment="1">
      <alignment vertical="center" wrapText="1"/>
    </xf>
    <xf numFmtId="1" fontId="7" fillId="4" borderId="794" xfId="0" applyNumberFormat="1" applyFont="1" applyFill="1" applyBorder="1" applyAlignment="1">
      <alignment horizontal="right"/>
    </xf>
    <xf numFmtId="1" fontId="7" fillId="4" borderId="737" xfId="0" applyNumberFormat="1" applyFont="1" applyFill="1" applyBorder="1" applyAlignment="1">
      <alignment horizontal="right"/>
    </xf>
    <xf numFmtId="1" fontId="7" fillId="4" borderId="779" xfId="0" applyNumberFormat="1" applyFont="1" applyFill="1" applyBorder="1" applyAlignment="1">
      <alignment horizontal="center" vertical="center"/>
    </xf>
    <xf numFmtId="1" fontId="7" fillId="0" borderId="779" xfId="0" applyNumberFormat="1" applyFont="1" applyBorder="1" applyAlignment="1">
      <alignment horizontal="center" vertical="center"/>
    </xf>
    <xf numFmtId="1" fontId="7" fillId="4" borderId="781" xfId="0" applyNumberFormat="1" applyFont="1" applyFill="1" applyBorder="1" applyAlignment="1">
      <alignment vertical="center" wrapText="1"/>
    </xf>
    <xf numFmtId="1" fontId="7" fillId="4" borderId="781" xfId="0" applyNumberFormat="1" applyFont="1" applyFill="1" applyBorder="1" applyAlignment="1">
      <alignment horizontal="right" vertical="center" wrapText="1"/>
    </xf>
    <xf numFmtId="1" fontId="7" fillId="5" borderId="588" xfId="0" applyNumberFormat="1" applyFont="1" applyFill="1" applyBorder="1" applyAlignment="1">
      <alignment horizontal="right"/>
    </xf>
    <xf numFmtId="1" fontId="7" fillId="5" borderId="591" xfId="0" applyNumberFormat="1" applyFont="1" applyFill="1" applyBorder="1" applyAlignment="1">
      <alignment horizontal="right"/>
    </xf>
    <xf numFmtId="1" fontId="7" fillId="5" borderId="606" xfId="0" applyNumberFormat="1" applyFont="1" applyFill="1" applyBorder="1" applyAlignment="1">
      <alignment horizontal="right"/>
    </xf>
    <xf numFmtId="1" fontId="7" fillId="9" borderId="758" xfId="0" applyNumberFormat="1" applyFont="1" applyFill="1" applyBorder="1" applyAlignment="1">
      <alignment horizontal="center" vertical="center" wrapText="1"/>
    </xf>
    <xf numFmtId="1" fontId="7" fillId="9" borderId="758" xfId="0" applyNumberFormat="1" applyFont="1" applyFill="1" applyBorder="1" applyAlignment="1">
      <alignment horizontal="center" vertical="center"/>
    </xf>
    <xf numFmtId="1" fontId="7" fillId="9" borderId="781" xfId="0" applyNumberFormat="1" applyFont="1" applyFill="1" applyBorder="1" applyAlignment="1">
      <alignment horizontal="left" vertical="center" wrapText="1"/>
    </xf>
    <xf numFmtId="1" fontId="7" fillId="9" borderId="781" xfId="0" applyNumberFormat="1" applyFont="1" applyFill="1" applyBorder="1" applyAlignment="1">
      <alignment horizontal="right"/>
    </xf>
    <xf numFmtId="1" fontId="7" fillId="9" borderId="769" xfId="0" applyNumberFormat="1" applyFont="1" applyFill="1" applyBorder="1" applyAlignment="1" applyProtection="1">
      <alignment horizontal="right"/>
      <protection locked="0"/>
    </xf>
    <xf numFmtId="1" fontId="7" fillId="9" borderId="815" xfId="0" applyNumberFormat="1" applyFont="1" applyFill="1" applyBorder="1" applyAlignment="1">
      <alignment horizontal="left" vertical="center" wrapText="1"/>
    </xf>
    <xf numFmtId="1" fontId="7" fillId="9" borderId="815" xfId="0" applyNumberFormat="1" applyFont="1" applyFill="1" applyBorder="1" applyAlignment="1">
      <alignment horizontal="right"/>
    </xf>
    <xf numFmtId="1" fontId="7" fillId="9" borderId="603" xfId="0" applyNumberFormat="1" applyFont="1" applyFill="1" applyBorder="1" applyAlignment="1">
      <alignment horizontal="right"/>
    </xf>
    <xf numFmtId="1" fontId="7" fillId="9" borderId="603" xfId="0" applyNumberFormat="1" applyFont="1" applyFill="1" applyBorder="1" applyAlignment="1" applyProtection="1">
      <alignment horizontal="right"/>
      <protection locked="0"/>
    </xf>
    <xf numFmtId="1" fontId="7" fillId="9" borderId="799" xfId="0" applyNumberFormat="1" applyFont="1" applyFill="1" applyBorder="1" applyAlignment="1">
      <alignment horizontal="left" vertical="center" wrapText="1"/>
    </xf>
    <xf numFmtId="1" fontId="7" fillId="9" borderId="776" xfId="0" applyNumberFormat="1" applyFont="1" applyFill="1" applyBorder="1" applyAlignment="1">
      <alignment horizontal="center" vertical="center" wrapText="1"/>
    </xf>
    <xf numFmtId="1" fontId="7" fillId="9" borderId="777" xfId="0" applyNumberFormat="1" applyFont="1" applyFill="1" applyBorder="1" applyAlignment="1">
      <alignment horizontal="center" vertical="center" wrapText="1"/>
    </xf>
    <xf numFmtId="1" fontId="7" fillId="9" borderId="778" xfId="0" applyNumberFormat="1" applyFont="1" applyFill="1" applyBorder="1" applyAlignment="1">
      <alignment horizontal="center" vertical="center"/>
    </xf>
    <xf numFmtId="1" fontId="7" fillId="9" borderId="776" xfId="0" applyNumberFormat="1" applyFont="1" applyFill="1" applyBorder="1" applyAlignment="1">
      <alignment horizontal="center" vertical="center"/>
    </xf>
    <xf numFmtId="1" fontId="7" fillId="9" borderId="798" xfId="0" applyNumberFormat="1" applyFont="1" applyFill="1" applyBorder="1" applyAlignment="1">
      <alignment horizontal="center" vertical="center"/>
    </xf>
    <xf numFmtId="1" fontId="7" fillId="9" borderId="210" xfId="0" applyNumberFormat="1" applyFont="1" applyFill="1" applyBorder="1" applyAlignment="1" applyProtection="1">
      <alignment horizontal="right"/>
      <protection locked="0"/>
    </xf>
    <xf numFmtId="1" fontId="7" fillId="9" borderId="604" xfId="0" applyNumberFormat="1" applyFont="1" applyFill="1" applyBorder="1" applyAlignment="1" applyProtection="1">
      <alignment horizontal="right"/>
      <protection locked="0"/>
    </xf>
    <xf numFmtId="1" fontId="7" fillId="9" borderId="589" xfId="0" applyNumberFormat="1" applyFont="1" applyFill="1" applyBorder="1" applyAlignment="1" applyProtection="1">
      <alignment horizontal="right"/>
      <protection locked="0"/>
    </xf>
    <xf numFmtId="1" fontId="7" fillId="9" borderId="591" xfId="0" applyNumberFormat="1" applyFont="1" applyFill="1" applyBorder="1" applyAlignment="1" applyProtection="1">
      <alignment horizontal="right"/>
      <protection locked="0"/>
    </xf>
    <xf numFmtId="1" fontId="7" fillId="4" borderId="778" xfId="0" applyNumberFormat="1" applyFont="1" applyFill="1" applyBorder="1" applyAlignment="1">
      <alignment horizontal="center" vertical="center"/>
    </xf>
    <xf numFmtId="1" fontId="7" fillId="4" borderId="781" xfId="0" applyNumberFormat="1" applyFont="1" applyFill="1" applyBorder="1" applyAlignment="1">
      <alignment horizontal="left" vertical="center" wrapText="1"/>
    </xf>
    <xf numFmtId="1" fontId="7" fillId="4" borderId="784" xfId="0" applyNumberFormat="1" applyFont="1" applyFill="1" applyBorder="1" applyAlignment="1">
      <alignment vertical="center" wrapText="1"/>
    </xf>
    <xf numFmtId="1" fontId="7" fillId="4" borderId="782" xfId="0" applyNumberFormat="1" applyFont="1" applyFill="1" applyBorder="1" applyAlignment="1">
      <alignment vertical="center" wrapText="1"/>
    </xf>
    <xf numFmtId="1" fontId="7" fillId="4" borderId="603" xfId="0" applyNumberFormat="1" applyFont="1" applyFill="1" applyBorder="1" applyAlignment="1">
      <alignment horizontal="left" vertical="center" wrapText="1"/>
    </xf>
    <xf numFmtId="1" fontId="7" fillId="4" borderId="603" xfId="0" applyNumberFormat="1" applyFont="1" applyFill="1" applyBorder="1" applyAlignment="1">
      <alignment vertical="center" wrapText="1"/>
    </xf>
    <xf numFmtId="1" fontId="7" fillId="4" borderId="604" xfId="0" applyNumberFormat="1" applyFont="1" applyFill="1" applyBorder="1" applyAlignment="1">
      <alignment vertical="center" wrapText="1"/>
    </xf>
    <xf numFmtId="1" fontId="7" fillId="4" borderId="589" xfId="0" applyNumberFormat="1" applyFont="1" applyFill="1" applyBorder="1" applyAlignment="1">
      <alignment vertical="center" wrapText="1"/>
    </xf>
    <xf numFmtId="1" fontId="8" fillId="9" borderId="592" xfId="0" applyNumberFormat="1" applyFont="1" applyFill="1" applyBorder="1" applyAlignment="1">
      <alignment horizontal="left" vertical="center"/>
    </xf>
    <xf numFmtId="1" fontId="8" fillId="0" borderId="808" xfId="0" applyNumberFormat="1" applyFont="1" applyBorder="1" applyAlignment="1">
      <alignment horizontal="center" vertical="center"/>
    </xf>
    <xf numFmtId="1" fontId="8" fillId="0" borderId="745" xfId="0" applyNumberFormat="1" applyFont="1" applyBorder="1" applyAlignment="1">
      <alignment horizontal="center" vertical="center"/>
    </xf>
    <xf numFmtId="1" fontId="8" fillId="0" borderId="716" xfId="0" applyNumberFormat="1" applyFont="1" applyBorder="1" applyAlignment="1">
      <alignment horizontal="center" vertical="center" wrapText="1"/>
    </xf>
    <xf numFmtId="49" fontId="27" fillId="4" borderId="0" xfId="0" applyNumberFormat="1" applyFont="1" applyFill="1"/>
    <xf numFmtId="1" fontId="16" fillId="0" borderId="719" xfId="0" applyNumberFormat="1" applyFont="1" applyBorder="1"/>
    <xf numFmtId="49" fontId="17" fillId="0" borderId="0" xfId="0" applyNumberFormat="1" applyFont="1"/>
    <xf numFmtId="49" fontId="8" fillId="0" borderId="745" xfId="0" applyNumberFormat="1" applyFont="1" applyBorder="1" applyAlignment="1">
      <alignment horizontal="center" vertical="center" wrapText="1"/>
    </xf>
    <xf numFmtId="1" fontId="8" fillId="0" borderId="839" xfId="0" applyNumberFormat="1" applyFont="1" applyBorder="1" applyAlignment="1">
      <alignment horizontal="center" vertical="center"/>
    </xf>
    <xf numFmtId="1" fontId="8" fillId="0" borderId="729" xfId="0" applyNumberFormat="1" applyFont="1" applyBorder="1" applyAlignment="1">
      <alignment horizontal="center" vertical="center"/>
    </xf>
    <xf numFmtId="1" fontId="8" fillId="0" borderId="834" xfId="0" applyNumberFormat="1" applyFont="1" applyBorder="1" applyAlignment="1">
      <alignment horizontal="center" vertical="center"/>
    </xf>
    <xf numFmtId="0" fontId="8" fillId="0" borderId="836" xfId="0" applyFont="1" applyBorder="1" applyAlignment="1">
      <alignment horizontal="center" vertical="center" wrapText="1"/>
    </xf>
    <xf numFmtId="0" fontId="8" fillId="9" borderId="838" xfId="0" applyFont="1" applyFill="1" applyBorder="1" applyAlignment="1">
      <alignment horizontal="center" vertical="center" wrapText="1"/>
    </xf>
    <xf numFmtId="0" fontId="8" fillId="9" borderId="840" xfId="0" applyFont="1" applyFill="1" applyBorder="1" applyAlignment="1">
      <alignment horizontal="center" vertical="center" wrapText="1"/>
    </xf>
    <xf numFmtId="49" fontId="8" fillId="7" borderId="836" xfId="0" applyNumberFormat="1" applyFont="1" applyFill="1" applyBorder="1"/>
    <xf numFmtId="1" fontId="8" fillId="7" borderId="836" xfId="0" applyNumberFormat="1" applyFont="1" applyFill="1" applyBorder="1"/>
    <xf numFmtId="1" fontId="8" fillId="7" borderId="835" xfId="0" applyNumberFormat="1" applyFont="1" applyFill="1" applyBorder="1"/>
    <xf numFmtId="1" fontId="8" fillId="7" borderId="839" xfId="0" applyNumberFormat="1" applyFont="1" applyFill="1" applyBorder="1"/>
    <xf numFmtId="1" fontId="8" fillId="7" borderId="834" xfId="0" applyNumberFormat="1" applyFont="1" applyFill="1" applyBorder="1"/>
    <xf numFmtId="0" fontId="8" fillId="32" borderId="836" xfId="0" applyFont="1" applyFill="1" applyBorder="1" applyAlignment="1">
      <alignment horizontal="left" vertical="center"/>
    </xf>
    <xf numFmtId="0" fontId="8" fillId="32" borderId="836" xfId="0" applyFont="1" applyFill="1" applyBorder="1" applyAlignment="1">
      <alignment horizontal="left" vertical="center" wrapText="1"/>
    </xf>
    <xf numFmtId="1" fontId="8" fillId="8" borderId="836" xfId="0" applyNumberFormat="1" applyFont="1" applyFill="1" applyBorder="1"/>
    <xf numFmtId="1" fontId="8" fillId="8" borderId="837" xfId="0" applyNumberFormat="1" applyFont="1" applyFill="1" applyBorder="1"/>
    <xf numFmtId="0" fontId="8" fillId="32" borderId="835" xfId="0" applyFont="1" applyFill="1" applyBorder="1" applyAlignment="1">
      <alignment horizontal="left" vertical="center" wrapText="1"/>
    </xf>
    <xf numFmtId="49" fontId="8" fillId="0" borderId="781" xfId="0" applyNumberFormat="1" applyFont="1" applyBorder="1" applyAlignment="1">
      <alignment wrapText="1"/>
    </xf>
    <xf numFmtId="1" fontId="8" fillId="0" borderId="781" xfId="0" applyNumberFormat="1" applyFont="1" applyBorder="1" applyAlignment="1">
      <alignment wrapText="1"/>
    </xf>
    <xf numFmtId="1" fontId="8" fillId="6" borderId="841" xfId="0" applyNumberFormat="1" applyFont="1" applyFill="1" applyBorder="1" applyProtection="1">
      <protection locked="0"/>
    </xf>
    <xf numFmtId="1" fontId="8" fillId="6" borderId="842" xfId="0" applyNumberFormat="1" applyFont="1" applyFill="1" applyBorder="1" applyProtection="1">
      <protection locked="0"/>
    </xf>
    <xf numFmtId="1" fontId="8" fillId="6" borderId="843" xfId="0" applyNumberFormat="1" applyFont="1" applyFill="1" applyBorder="1" applyProtection="1">
      <protection locked="0"/>
    </xf>
    <xf numFmtId="1" fontId="8" fillId="6" borderId="844" xfId="0" applyNumberFormat="1" applyFont="1" applyFill="1" applyBorder="1" applyProtection="1">
      <protection locked="0"/>
    </xf>
    <xf numFmtId="49" fontId="8" fillId="0" borderId="815" xfId="0" applyNumberFormat="1" applyFont="1" applyBorder="1" applyAlignment="1">
      <alignment wrapText="1"/>
    </xf>
    <xf numFmtId="1" fontId="8" fillId="0" borderId="815" xfId="0" applyNumberFormat="1" applyFont="1" applyBorder="1" applyAlignment="1">
      <alignment wrapText="1"/>
    </xf>
    <xf numFmtId="1" fontId="8" fillId="6" borderId="815" xfId="0" applyNumberFormat="1" applyFont="1" applyFill="1" applyBorder="1" applyProtection="1">
      <protection locked="0"/>
    </xf>
    <xf numFmtId="49" fontId="8" fillId="0" borderId="843" xfId="0" applyNumberFormat="1" applyFont="1" applyBorder="1" applyAlignment="1">
      <alignment wrapText="1"/>
    </xf>
    <xf numFmtId="1" fontId="8" fillId="8" borderId="727" xfId="0" applyNumberFormat="1" applyFont="1" applyFill="1" applyBorder="1" applyProtection="1">
      <protection locked="0"/>
    </xf>
    <xf numFmtId="49" fontId="8" fillId="7" borderId="839" xfId="0" applyNumberFormat="1" applyFont="1" applyFill="1" applyBorder="1"/>
    <xf numFmtId="1" fontId="8" fillId="7" borderId="808" xfId="0" applyNumberFormat="1" applyFont="1" applyFill="1" applyBorder="1"/>
    <xf numFmtId="1" fontId="8" fillId="7" borderId="845" xfId="0" applyNumberFormat="1" applyFont="1" applyFill="1" applyBorder="1"/>
    <xf numFmtId="1" fontId="8" fillId="8" borderId="781" xfId="0" applyNumberFormat="1" applyFont="1" applyFill="1" applyBorder="1"/>
    <xf numFmtId="1" fontId="8" fillId="8" borderId="815" xfId="0" applyNumberFormat="1" applyFont="1" applyFill="1" applyBorder="1"/>
    <xf numFmtId="1" fontId="8" fillId="8" borderId="727" xfId="0" applyNumberFormat="1" applyFont="1" applyFill="1" applyBorder="1"/>
    <xf numFmtId="1" fontId="8" fillId="4" borderId="600" xfId="0" applyNumberFormat="1" applyFont="1" applyFill="1" applyBorder="1"/>
    <xf numFmtId="1" fontId="8" fillId="4" borderId="178" xfId="0" applyNumberFormat="1" applyFont="1" applyFill="1" applyBorder="1"/>
    <xf numFmtId="1" fontId="8" fillId="0" borderId="594" xfId="0" applyNumberFormat="1" applyFont="1" applyBorder="1"/>
    <xf numFmtId="1" fontId="8" fillId="6" borderId="600" xfId="0" applyNumberFormat="1" applyFont="1" applyFill="1" applyBorder="1" applyProtection="1">
      <protection locked="0"/>
    </xf>
    <xf numFmtId="0" fontId="8" fillId="0" borderId="600" xfId="0" applyFont="1" applyBorder="1"/>
    <xf numFmtId="0" fontId="8" fillId="0" borderId="627" xfId="0" applyFont="1" applyBorder="1"/>
    <xf numFmtId="1" fontId="8" fillId="7" borderId="846" xfId="0" applyNumberFormat="1" applyFont="1" applyFill="1" applyBorder="1"/>
    <xf numFmtId="1" fontId="8" fillId="8" borderId="847" xfId="0" applyNumberFormat="1" applyFont="1" applyFill="1" applyBorder="1"/>
    <xf numFmtId="1" fontId="8" fillId="4" borderId="803" xfId="0" applyNumberFormat="1" applyFont="1" applyFill="1" applyBorder="1"/>
    <xf numFmtId="1" fontId="8" fillId="4" borderId="782" xfId="0" applyNumberFormat="1" applyFont="1" applyFill="1" applyBorder="1"/>
    <xf numFmtId="49" fontId="8" fillId="0" borderId="838" xfId="0" applyNumberFormat="1" applyFont="1" applyBorder="1" applyAlignment="1">
      <alignment wrapText="1"/>
    </xf>
    <xf numFmtId="1" fontId="8" fillId="0" borderId="838" xfId="0" applyNumberFormat="1" applyFont="1" applyBorder="1" applyAlignment="1">
      <alignment wrapText="1"/>
    </xf>
    <xf numFmtId="1" fontId="8" fillId="6" borderId="805" xfId="0" applyNumberFormat="1" applyFont="1" applyFill="1" applyBorder="1" applyProtection="1">
      <protection locked="0"/>
    </xf>
    <xf numFmtId="1" fontId="8" fillId="6" borderId="716" xfId="0" applyNumberFormat="1" applyFont="1" applyFill="1" applyBorder="1" applyProtection="1">
      <protection locked="0"/>
    </xf>
    <xf numFmtId="49" fontId="8" fillId="0" borderId="603" xfId="0" applyNumberFormat="1" applyFont="1" applyBorder="1" applyAlignment="1">
      <alignment wrapText="1"/>
    </xf>
    <xf numFmtId="49" fontId="8" fillId="0" borderId="836" xfId="0" applyNumberFormat="1" applyFont="1" applyBorder="1" applyAlignment="1">
      <alignment wrapText="1"/>
    </xf>
    <xf numFmtId="1" fontId="8" fillId="6" borderId="847" xfId="0" applyNumberFormat="1" applyFont="1" applyFill="1" applyBorder="1" applyProtection="1">
      <protection locked="0"/>
    </xf>
    <xf numFmtId="1" fontId="17" fillId="0" borderId="719" xfId="0" applyNumberFormat="1" applyFont="1" applyBorder="1"/>
    <xf numFmtId="1" fontId="17" fillId="5" borderId="719" xfId="0" applyNumberFormat="1" applyFont="1" applyFill="1" applyBorder="1"/>
    <xf numFmtId="1" fontId="49" fillId="0" borderId="838" xfId="0" applyNumberFormat="1" applyFont="1" applyBorder="1" applyAlignment="1">
      <alignment horizontal="center" vertical="center" wrapText="1"/>
    </xf>
    <xf numFmtId="1" fontId="8" fillId="0" borderId="833" xfId="0" applyNumberFormat="1" applyFont="1" applyBorder="1"/>
    <xf numFmtId="1" fontId="8" fillId="20" borderId="839" xfId="45" applyNumberFormat="1" applyFont="1" applyBorder="1" applyProtection="1">
      <protection locked="0"/>
    </xf>
    <xf numFmtId="1" fontId="8" fillId="20" borderId="808" xfId="45" applyNumberFormat="1" applyFont="1" applyBorder="1" applyProtection="1">
      <protection locked="0"/>
    </xf>
    <xf numFmtId="1" fontId="8" fillId="20" borderId="835" xfId="45" applyNumberFormat="1" applyFont="1" applyBorder="1" applyProtection="1">
      <protection locked="0"/>
    </xf>
    <xf numFmtId="1" fontId="8" fillId="8" borderId="836" xfId="45" applyNumberFormat="1" applyFont="1" applyFill="1" applyBorder="1"/>
    <xf numFmtId="1" fontId="8" fillId="20" borderId="594" xfId="46" applyNumberFormat="1" applyFont="1" applyBorder="1" applyProtection="1">
      <protection locked="0"/>
    </xf>
    <xf numFmtId="1" fontId="8" fillId="20" borderId="815" xfId="46" applyNumberFormat="1" applyFont="1" applyBorder="1" applyProtection="1">
      <protection locked="0"/>
    </xf>
    <xf numFmtId="1" fontId="8" fillId="0" borderId="836" xfId="0" applyNumberFormat="1" applyFont="1" applyBorder="1"/>
    <xf numFmtId="1" fontId="8" fillId="0" borderId="839" xfId="45" applyNumberFormat="1" applyFont="1" applyFill="1" applyBorder="1"/>
    <xf numFmtId="1" fontId="8" fillId="0" borderId="808" xfId="45" applyNumberFormat="1" applyFont="1" applyFill="1" applyBorder="1"/>
    <xf numFmtId="1" fontId="8" fillId="0" borderId="849" xfId="45" applyNumberFormat="1" applyFont="1" applyFill="1" applyBorder="1"/>
    <xf numFmtId="1" fontId="8" fillId="20" borderId="815" xfId="45" applyNumberFormat="1" applyFont="1" applyBorder="1" applyProtection="1">
      <protection locked="0"/>
    </xf>
    <xf numFmtId="1" fontId="8" fillId="20" borderId="8" xfId="45" applyNumberFormat="1" applyFont="1" applyBorder="1" applyProtection="1">
      <protection locked="0"/>
    </xf>
    <xf numFmtId="1" fontId="8" fillId="20" borderId="9" xfId="45" applyNumberFormat="1" applyFont="1" applyBorder="1" applyProtection="1">
      <protection locked="0"/>
    </xf>
    <xf numFmtId="1" fontId="8" fillId="20" borderId="10" xfId="45" applyNumberFormat="1" applyFont="1" applyBorder="1" applyProtection="1">
      <protection locked="0"/>
    </xf>
    <xf numFmtId="1" fontId="8" fillId="8" borderId="18" xfId="45" applyNumberFormat="1" applyFont="1" applyFill="1" applyBorder="1"/>
    <xf numFmtId="1" fontId="8" fillId="0" borderId="815" xfId="0" applyNumberFormat="1" applyFont="1" applyBorder="1"/>
    <xf numFmtId="1" fontId="8" fillId="20" borderId="597" xfId="45" applyNumberFormat="1" applyFont="1" applyBorder="1" applyProtection="1">
      <protection locked="0"/>
    </xf>
    <xf numFmtId="1" fontId="8" fillId="20" borderId="594" xfId="45" applyNumberFormat="1" applyFont="1" applyBorder="1" applyProtection="1">
      <protection locked="0"/>
    </xf>
    <xf numFmtId="1" fontId="8" fillId="8" borderId="815" xfId="45" applyNumberFormat="1" applyFont="1" applyFill="1" applyBorder="1"/>
    <xf numFmtId="1" fontId="8" fillId="20" borderId="850" xfId="45" applyNumberFormat="1" applyFont="1" applyBorder="1" applyProtection="1">
      <protection locked="0"/>
    </xf>
    <xf numFmtId="1" fontId="8" fillId="20" borderId="851" xfId="45" applyNumberFormat="1" applyFont="1" applyBorder="1" applyProtection="1">
      <protection locked="0"/>
    </xf>
    <xf numFmtId="1" fontId="8" fillId="8" borderId="852" xfId="45" applyNumberFormat="1" applyFont="1" applyFill="1" applyBorder="1"/>
    <xf numFmtId="1" fontId="8" fillId="20" borderId="853" xfId="45" applyNumberFormat="1" applyFont="1" applyBorder="1" applyProtection="1">
      <protection locked="0"/>
    </xf>
    <xf numFmtId="1" fontId="8" fillId="20" borderId="854" xfId="45" applyNumberFormat="1" applyFont="1" applyBorder="1" applyProtection="1">
      <protection locked="0"/>
    </xf>
    <xf numFmtId="1" fontId="8" fillId="8" borderId="855" xfId="45" applyNumberFormat="1" applyFont="1" applyFill="1" applyBorder="1"/>
    <xf numFmtId="1" fontId="8" fillId="9" borderId="815" xfId="0" applyNumberFormat="1" applyFont="1" applyFill="1" applyBorder="1"/>
    <xf numFmtId="1" fontId="8" fillId="20" borderId="604" xfId="45" applyNumberFormat="1" applyFont="1" applyBorder="1" applyProtection="1">
      <protection locked="0"/>
    </xf>
    <xf numFmtId="1" fontId="8" fillId="20" borderId="15" xfId="45" applyNumberFormat="1" applyFont="1" applyBorder="1" applyProtection="1">
      <protection locked="0"/>
    </xf>
    <xf numFmtId="1" fontId="8" fillId="20" borderId="210" xfId="45" applyNumberFormat="1" applyFont="1" applyBorder="1" applyProtection="1">
      <protection locked="0"/>
    </xf>
    <xf numFmtId="1" fontId="8" fillId="8" borderId="139" xfId="45" applyNumberFormat="1" applyFont="1" applyFill="1" applyBorder="1"/>
    <xf numFmtId="1" fontId="8" fillId="20" borderId="651" xfId="46" applyNumberFormat="1" applyFont="1" applyBorder="1" applyProtection="1">
      <protection locked="0"/>
    </xf>
    <xf numFmtId="1" fontId="8" fillId="20" borderId="603" xfId="46" applyNumberFormat="1" applyFont="1" applyBorder="1" applyProtection="1">
      <protection locked="0"/>
    </xf>
    <xf numFmtId="1" fontId="8" fillId="0" borderId="858" xfId="0" applyNumberFormat="1" applyFont="1" applyBorder="1"/>
    <xf numFmtId="1" fontId="8" fillId="20" borderId="80" xfId="45" applyNumberFormat="1" applyFont="1" applyBorder="1" applyProtection="1">
      <protection locked="0"/>
    </xf>
    <xf numFmtId="49" fontId="8" fillId="20" borderId="80" xfId="45" applyNumberFormat="1" applyFont="1" applyBorder="1" applyProtection="1">
      <protection locked="0"/>
    </xf>
    <xf numFmtId="1" fontId="8" fillId="20" borderId="782" xfId="45" applyNumberFormat="1" applyFont="1" applyBorder="1" applyProtection="1">
      <protection locked="0"/>
    </xf>
    <xf numFmtId="1" fontId="8" fillId="8" borderId="781" xfId="45" applyNumberFormat="1" applyFont="1" applyFill="1" applyBorder="1"/>
    <xf numFmtId="1" fontId="8" fillId="20" borderId="10" xfId="46" applyNumberFormat="1" applyFont="1" applyBorder="1" applyProtection="1">
      <protection locked="0"/>
    </xf>
    <xf numFmtId="1" fontId="8" fillId="20" borderId="18" xfId="46" applyNumberFormat="1" applyFont="1" applyBorder="1" applyProtection="1">
      <protection locked="0"/>
    </xf>
    <xf numFmtId="1" fontId="8" fillId="20" borderId="595" xfId="45" applyNumberFormat="1" applyFont="1" applyBorder="1" applyProtection="1">
      <protection locked="0"/>
    </xf>
    <xf numFmtId="49" fontId="8" fillId="20" borderId="597" xfId="45" applyNumberFormat="1" applyFont="1" applyBorder="1" applyProtection="1">
      <protection locked="0"/>
    </xf>
    <xf numFmtId="1" fontId="8" fillId="0" borderId="856" xfId="0" applyNumberFormat="1" applyFont="1" applyBorder="1" applyAlignment="1">
      <alignment vertical="center"/>
    </xf>
    <xf numFmtId="1" fontId="8" fillId="20" borderId="859" xfId="45" applyNumberFormat="1" applyFont="1" applyBorder="1" applyProtection="1">
      <protection locked="0"/>
    </xf>
    <xf numFmtId="1" fontId="8" fillId="20" borderId="860" xfId="45" applyNumberFormat="1" applyFont="1" applyBorder="1" applyProtection="1">
      <protection locked="0"/>
    </xf>
    <xf numFmtId="49" fontId="8" fillId="20" borderId="860" xfId="45" applyNumberFormat="1" applyFont="1" applyBorder="1" applyProtection="1">
      <protection locked="0"/>
    </xf>
    <xf numFmtId="1" fontId="8" fillId="20" borderId="861" xfId="45" applyNumberFormat="1" applyFont="1" applyBorder="1" applyProtection="1">
      <protection locked="0"/>
    </xf>
    <xf numFmtId="1" fontId="8" fillId="8" borderId="856" xfId="45" applyNumberFormat="1" applyFont="1" applyFill="1" applyBorder="1"/>
    <xf numFmtId="1" fontId="8" fillId="20" borderId="841" xfId="45" applyNumberFormat="1" applyFont="1" applyBorder="1" applyProtection="1">
      <protection locked="0"/>
    </xf>
    <xf numFmtId="1" fontId="8" fillId="5" borderId="781" xfId="0" applyNumberFormat="1" applyFont="1" applyFill="1" applyBorder="1"/>
    <xf numFmtId="1" fontId="8" fillId="20" borderId="841" xfId="47" applyNumberFormat="1" applyFont="1" applyBorder="1" applyProtection="1">
      <protection locked="0"/>
    </xf>
    <xf numFmtId="1" fontId="8" fillId="20" borderId="80" xfId="47" applyNumberFormat="1" applyFont="1" applyBorder="1" applyProtection="1">
      <protection locked="0"/>
    </xf>
    <xf numFmtId="1" fontId="8" fillId="20" borderId="782" xfId="47" applyNumberFormat="1" applyFont="1" applyBorder="1" applyProtection="1">
      <protection locked="0"/>
    </xf>
    <xf numFmtId="1" fontId="8" fillId="8" borderId="781" xfId="47" applyNumberFormat="1" applyFont="1" applyFill="1" applyBorder="1"/>
    <xf numFmtId="1" fontId="8" fillId="20" borderId="595" xfId="47" applyNumberFormat="1" applyFont="1" applyBorder="1" applyProtection="1">
      <protection locked="0"/>
    </xf>
    <xf numFmtId="1" fontId="8" fillId="20" borderId="597" xfId="47" applyNumberFormat="1" applyFont="1" applyBorder="1" applyProtection="1">
      <protection locked="0"/>
    </xf>
    <xf numFmtId="1" fontId="8" fillId="20" borderId="594" xfId="47" applyNumberFormat="1" applyFont="1" applyBorder="1" applyProtection="1">
      <protection locked="0"/>
    </xf>
    <xf numFmtId="1" fontId="8" fillId="20" borderId="815" xfId="47" applyNumberFormat="1" applyFont="1" applyBorder="1" applyProtection="1">
      <protection locked="0"/>
    </xf>
    <xf numFmtId="1" fontId="8" fillId="5" borderId="856" xfId="0" applyNumberFormat="1" applyFont="1" applyFill="1" applyBorder="1" applyAlignment="1">
      <alignment vertical="center" wrapText="1"/>
    </xf>
    <xf numFmtId="1" fontId="8" fillId="20" borderId="140" xfId="47" applyNumberFormat="1" applyFont="1" applyBorder="1" applyProtection="1">
      <protection locked="0"/>
    </xf>
    <xf numFmtId="1" fontId="8" fillId="20" borderId="15" xfId="47" applyNumberFormat="1" applyFont="1" applyBorder="1" applyProtection="1">
      <protection locked="0"/>
    </xf>
    <xf numFmtId="1" fontId="8" fillId="20" borderId="210" xfId="47" applyNumberFormat="1" applyFont="1" applyBorder="1" applyProtection="1">
      <protection locked="0"/>
    </xf>
    <xf numFmtId="1" fontId="8" fillId="8" borderId="139" xfId="47" applyNumberFormat="1" applyFont="1" applyFill="1" applyBorder="1"/>
    <xf numFmtId="1" fontId="8" fillId="20" borderId="862" xfId="45" applyNumberFormat="1" applyFont="1" applyBorder="1" applyProtection="1">
      <protection locked="0"/>
    </xf>
    <xf numFmtId="1" fontId="8" fillId="20" borderId="863" xfId="45" applyNumberFormat="1" applyFont="1" applyBorder="1" applyProtection="1">
      <protection locked="0"/>
    </xf>
    <xf numFmtId="1" fontId="8" fillId="20" borderId="864" xfId="45" applyNumberFormat="1" applyFont="1" applyBorder="1" applyProtection="1">
      <protection locked="0"/>
    </xf>
    <xf numFmtId="1" fontId="8" fillId="8" borderId="865" xfId="45" applyNumberFormat="1" applyFont="1" applyFill="1" applyBorder="1"/>
    <xf numFmtId="1" fontId="8" fillId="20" borderId="866" xfId="45" applyNumberFormat="1" applyFont="1" applyBorder="1" applyProtection="1">
      <protection locked="0"/>
    </xf>
    <xf numFmtId="1" fontId="8" fillId="20" borderId="855" xfId="45" applyNumberFormat="1" applyFont="1" applyBorder="1" applyProtection="1">
      <protection locked="0"/>
    </xf>
    <xf numFmtId="1" fontId="8" fillId="0" borderId="815" xfId="0" applyNumberFormat="1" applyFont="1" applyBorder="1" applyAlignment="1">
      <alignment vertical="center" wrapText="1"/>
    </xf>
    <xf numFmtId="1" fontId="8" fillId="4" borderId="603" xfId="0" applyNumberFormat="1" applyFont="1" applyFill="1" applyBorder="1"/>
    <xf numFmtId="1" fontId="8" fillId="20" borderId="140" xfId="45" applyNumberFormat="1" applyFont="1" applyBorder="1" applyProtection="1">
      <protection locked="0"/>
    </xf>
    <xf numFmtId="1" fontId="8" fillId="8" borderId="841" xfId="45" applyNumberFormat="1" applyFont="1" applyFill="1" applyBorder="1"/>
    <xf numFmtId="1" fontId="8" fillId="8" borderId="80" xfId="45" applyNumberFormat="1" applyFont="1" applyFill="1" applyBorder="1"/>
    <xf numFmtId="1" fontId="8" fillId="8" borderId="782" xfId="45" applyNumberFormat="1" applyFont="1" applyFill="1" applyBorder="1"/>
    <xf numFmtId="1" fontId="8" fillId="0" borderId="846" xfId="45" applyNumberFormat="1" applyFont="1" applyFill="1" applyBorder="1"/>
    <xf numFmtId="1" fontId="8" fillId="20" borderId="139" xfId="45" applyNumberFormat="1" applyFont="1" applyBorder="1" applyProtection="1">
      <protection locked="0"/>
    </xf>
    <xf numFmtId="1" fontId="8" fillId="0" borderId="603" xfId="0" applyNumberFormat="1" applyFont="1" applyBorder="1"/>
    <xf numFmtId="1" fontId="8" fillId="8" borderId="604" xfId="45" applyNumberFormat="1" applyFont="1" applyFill="1" applyBorder="1"/>
    <xf numFmtId="1" fontId="8" fillId="8" borderId="605" xfId="45" applyNumberFormat="1" applyFont="1" applyFill="1" applyBorder="1"/>
    <xf numFmtId="1" fontId="8" fillId="8" borderId="589" xfId="45" applyNumberFormat="1" applyFont="1" applyFill="1" applyBorder="1"/>
    <xf numFmtId="1" fontId="8" fillId="20" borderId="603" xfId="45" applyNumberFormat="1" applyFont="1" applyBorder="1" applyProtection="1">
      <protection locked="0"/>
    </xf>
    <xf numFmtId="49" fontId="17" fillId="4" borderId="0" xfId="0" applyNumberFormat="1" applyFont="1" applyFill="1"/>
    <xf numFmtId="49" fontId="8" fillId="20" borderId="836" xfId="45" applyNumberFormat="1" applyFont="1" applyBorder="1" applyAlignment="1" applyProtection="1">
      <alignment horizontal="right" vertical="center"/>
      <protection locked="0"/>
    </xf>
    <xf numFmtId="1" fontId="8" fillId="20" borderId="836" xfId="46" applyNumberFormat="1" applyFont="1" applyBorder="1" applyAlignment="1" applyProtection="1">
      <alignment horizontal="right" vertical="center"/>
      <protection locked="0"/>
    </xf>
    <xf numFmtId="49" fontId="8" fillId="20" borderId="836" xfId="48" applyNumberFormat="1" applyFont="1" applyBorder="1" applyAlignment="1" applyProtection="1">
      <alignment horizontal="right" vertical="center"/>
      <protection locked="0"/>
    </xf>
    <xf numFmtId="1" fontId="8" fillId="0" borderId="0" xfId="45" applyNumberFormat="1" applyFont="1" applyFill="1" applyBorder="1" applyAlignment="1" applyProtection="1">
      <alignment horizontal="right" vertical="center"/>
      <protection locked="0"/>
    </xf>
    <xf numFmtId="1" fontId="8" fillId="0" borderId="607" xfId="0" applyNumberFormat="1" applyFont="1" applyBorder="1" applyAlignment="1">
      <alignment horizontal="left" wrapText="1"/>
    </xf>
    <xf numFmtId="49" fontId="8" fillId="0" borderId="589" xfId="0" applyNumberFormat="1" applyFont="1" applyBorder="1" applyAlignment="1">
      <alignment horizontal="left" wrapText="1"/>
    </xf>
    <xf numFmtId="49" fontId="8" fillId="20" borderId="836" xfId="47" applyNumberFormat="1" applyFont="1" applyBorder="1" applyAlignment="1" applyProtection="1">
      <alignment horizontal="right" vertical="center"/>
      <protection locked="0"/>
    </xf>
    <xf numFmtId="1" fontId="17" fillId="4" borderId="719" xfId="0" applyNumberFormat="1" applyFont="1" applyFill="1" applyBorder="1"/>
    <xf numFmtId="49" fontId="16" fillId="0" borderId="719" xfId="0" applyNumberFormat="1" applyFont="1" applyBorder="1"/>
    <xf numFmtId="1" fontId="8" fillId="0" borderId="836" xfId="0" applyNumberFormat="1" applyFont="1" applyBorder="1" applyAlignment="1">
      <alignment horizontal="center" vertical="center"/>
    </xf>
    <xf numFmtId="1" fontId="8" fillId="0" borderId="861" xfId="0" applyNumberFormat="1" applyFont="1" applyBorder="1" applyAlignment="1">
      <alignment horizontal="center" vertical="center"/>
    </xf>
    <xf numFmtId="1" fontId="8" fillId="20" borderId="781" xfId="45" applyNumberFormat="1" applyFont="1" applyBorder="1" applyAlignment="1" applyProtection="1">
      <alignment wrapText="1"/>
      <protection locked="0"/>
    </xf>
    <xf numFmtId="1" fontId="8" fillId="20" borderId="856" xfId="45" applyNumberFormat="1" applyFont="1" applyBorder="1" applyProtection="1">
      <protection locked="0"/>
    </xf>
    <xf numFmtId="1" fontId="16" fillId="9" borderId="719" xfId="0" applyNumberFormat="1" applyFont="1" applyFill="1" applyBorder="1" applyAlignment="1">
      <alignment horizontal="left"/>
    </xf>
    <xf numFmtId="49" fontId="17" fillId="4" borderId="0" xfId="0" applyNumberFormat="1" applyFont="1" applyFill="1" applyAlignment="1">
      <alignment horizontal="left"/>
    </xf>
    <xf numFmtId="1" fontId="8" fillId="5" borderId="835" xfId="0" applyNumberFormat="1" applyFont="1" applyFill="1" applyBorder="1" applyAlignment="1">
      <alignment horizontal="center" vertical="center" wrapText="1"/>
    </xf>
    <xf numFmtId="1" fontId="16" fillId="5" borderId="836" xfId="0" applyNumberFormat="1" applyFont="1" applyFill="1" applyBorder="1" applyAlignment="1">
      <alignment horizontal="center"/>
    </xf>
    <xf numFmtId="1" fontId="8" fillId="5" borderId="781" xfId="0" applyNumberFormat="1" applyFont="1" applyFill="1" applyBorder="1" applyAlignment="1">
      <alignment vertical="center"/>
    </xf>
    <xf numFmtId="1" fontId="8" fillId="5" borderId="781" xfId="47" applyNumberFormat="1" applyFont="1" applyFill="1" applyBorder="1" applyProtection="1">
      <protection locked="0"/>
    </xf>
    <xf numFmtId="1" fontId="8" fillId="5" borderId="815" xfId="0" applyNumberFormat="1" applyFont="1" applyFill="1" applyBorder="1" applyAlignment="1">
      <alignment vertical="center"/>
    </xf>
    <xf numFmtId="1" fontId="8" fillId="5" borderId="18" xfId="47" applyNumberFormat="1" applyFont="1" applyFill="1" applyBorder="1" applyProtection="1">
      <protection locked="0"/>
    </xf>
    <xf numFmtId="1" fontId="8" fillId="5" borderId="815" xfId="47" applyNumberFormat="1" applyFont="1" applyFill="1" applyBorder="1" applyProtection="1">
      <protection locked="0"/>
    </xf>
    <xf numFmtId="1" fontId="8" fillId="5" borderId="815" xfId="0" applyNumberFormat="1" applyFont="1" applyFill="1" applyBorder="1" applyAlignment="1">
      <alignment vertical="center" wrapText="1"/>
    </xf>
    <xf numFmtId="1" fontId="8" fillId="5" borderId="603" xfId="0" applyNumberFormat="1" applyFont="1" applyFill="1" applyBorder="1" applyAlignment="1">
      <alignment vertical="center"/>
    </xf>
    <xf numFmtId="1" fontId="8" fillId="5" borderId="603" xfId="47" applyNumberFormat="1" applyFont="1" applyFill="1" applyBorder="1" applyProtection="1">
      <protection locked="0"/>
    </xf>
    <xf numFmtId="41" fontId="8" fillId="5" borderId="856" xfId="14" applyFont="1" applyFill="1" applyBorder="1" applyAlignment="1">
      <alignment vertical="center" wrapText="1"/>
    </xf>
    <xf numFmtId="1" fontId="8" fillId="5" borderId="603" xfId="47" applyNumberFormat="1" applyFont="1" applyFill="1" applyBorder="1" applyProtection="1"/>
    <xf numFmtId="1" fontId="16" fillId="9" borderId="719" xfId="0" applyNumberFormat="1" applyFont="1" applyFill="1" applyBorder="1"/>
    <xf numFmtId="49" fontId="19" fillId="0" borderId="0" xfId="0" applyNumberFormat="1" applyFont="1"/>
    <xf numFmtId="1" fontId="8" fillId="9" borderId="836" xfId="0" applyNumberFormat="1" applyFont="1" applyFill="1" applyBorder="1" applyAlignment="1">
      <alignment horizontal="center" vertical="center" wrapText="1"/>
    </xf>
    <xf numFmtId="49" fontId="8" fillId="9" borderId="836" xfId="0" applyNumberFormat="1" applyFont="1" applyFill="1" applyBorder="1" applyAlignment="1">
      <alignment horizontal="center" vertical="center" wrapText="1"/>
    </xf>
    <xf numFmtId="1" fontId="8" fillId="9" borderId="781" xfId="0" applyNumberFormat="1" applyFont="1" applyFill="1" applyBorder="1" applyAlignment="1">
      <alignment horizontal="left" vertical="center"/>
    </xf>
    <xf numFmtId="1" fontId="8" fillId="20" borderId="781" xfId="49" applyNumberFormat="1" applyFont="1" applyBorder="1" applyProtection="1">
      <protection locked="0"/>
    </xf>
    <xf numFmtId="1" fontId="8" fillId="8" borderId="781" xfId="46" applyNumberFormat="1" applyFont="1" applyFill="1" applyBorder="1" applyProtection="1">
      <protection locked="0"/>
    </xf>
    <xf numFmtId="1" fontId="8" fillId="9" borderId="603" xfId="0" applyNumberFormat="1" applyFont="1" applyFill="1" applyBorder="1" applyAlignment="1">
      <alignment horizontal="left" vertical="center"/>
    </xf>
    <xf numFmtId="1" fontId="8" fillId="20" borderId="603" xfId="49" applyNumberFormat="1" applyFont="1" applyBorder="1" applyProtection="1">
      <protection locked="0"/>
    </xf>
    <xf numFmtId="1" fontId="8" fillId="8" borderId="603" xfId="46" applyNumberFormat="1" applyFont="1" applyFill="1" applyBorder="1" applyProtection="1">
      <protection locked="0"/>
    </xf>
    <xf numFmtId="49" fontId="8" fillId="20" borderId="18" xfId="49" applyNumberFormat="1" applyFont="1" applyBorder="1" applyProtection="1">
      <protection locked="0"/>
    </xf>
    <xf numFmtId="1" fontId="8" fillId="8" borderId="18" xfId="46" applyNumberFormat="1" applyFont="1" applyFill="1" applyBorder="1" applyProtection="1">
      <protection locked="0"/>
    </xf>
    <xf numFmtId="1" fontId="8" fillId="9" borderId="815" xfId="0" applyNumberFormat="1" applyFont="1" applyFill="1" applyBorder="1" applyAlignment="1">
      <alignment horizontal="left" vertical="center"/>
    </xf>
    <xf numFmtId="1" fontId="8" fillId="20" borderId="815" xfId="49" applyNumberFormat="1" applyFont="1" applyBorder="1" applyProtection="1">
      <protection locked="0"/>
    </xf>
    <xf numFmtId="1" fontId="8" fillId="8" borderId="815" xfId="46" applyNumberFormat="1" applyFont="1" applyFill="1" applyBorder="1" applyProtection="1">
      <protection locked="0"/>
    </xf>
    <xf numFmtId="1" fontId="8" fillId="20" borderId="781" xfId="46" applyNumberFormat="1" applyFont="1" applyBorder="1" applyProtection="1">
      <protection locked="0"/>
    </xf>
    <xf numFmtId="1" fontId="8" fillId="9" borderId="870" xfId="0" applyNumberFormat="1" applyFont="1" applyFill="1" applyBorder="1" applyAlignment="1">
      <alignment horizontal="center" vertical="center" wrapText="1"/>
    </xf>
    <xf numFmtId="49" fontId="8" fillId="9" borderId="870" xfId="0" applyNumberFormat="1" applyFont="1" applyFill="1" applyBorder="1" applyAlignment="1">
      <alignment horizontal="center" vertical="center" wrapText="1"/>
    </xf>
    <xf numFmtId="1" fontId="8" fillId="9" borderId="871" xfId="0" applyNumberFormat="1" applyFont="1" applyFill="1" applyBorder="1" applyAlignment="1">
      <alignment horizontal="left" vertical="center"/>
    </xf>
    <xf numFmtId="1" fontId="8" fillId="20" borderId="871" xfId="49" applyNumberFormat="1" applyFont="1" applyBorder="1" applyProtection="1">
      <protection locked="0"/>
    </xf>
    <xf numFmtId="49" fontId="8" fillId="20" borderId="871" xfId="46" applyNumberFormat="1" applyFont="1" applyBorder="1" applyProtection="1">
      <protection locked="0"/>
    </xf>
    <xf numFmtId="1" fontId="8" fillId="20" borderId="871" xfId="46" applyNumberFormat="1" applyFont="1" applyBorder="1" applyProtection="1">
      <protection locked="0"/>
    </xf>
    <xf numFmtId="49" fontId="8" fillId="20" borderId="815" xfId="46" applyNumberFormat="1" applyFont="1" applyBorder="1" applyProtection="1">
      <protection locked="0"/>
    </xf>
    <xf numFmtId="49" fontId="8" fillId="8" borderId="815" xfId="46" applyNumberFormat="1" applyFont="1" applyFill="1" applyBorder="1" applyProtection="1">
      <protection locked="0"/>
    </xf>
    <xf numFmtId="1" fontId="8" fillId="9" borderId="856" xfId="0" applyNumberFormat="1" applyFont="1" applyFill="1" applyBorder="1" applyAlignment="1">
      <alignment horizontal="left" vertical="center"/>
    </xf>
    <xf numFmtId="1" fontId="8" fillId="20" borderId="856" xfId="49" applyNumberFormat="1" applyFont="1" applyBorder="1" applyProtection="1">
      <protection locked="0"/>
    </xf>
    <xf numFmtId="49" fontId="8" fillId="20" borderId="856" xfId="46" applyNumberFormat="1" applyFont="1" applyBorder="1" applyProtection="1">
      <protection locked="0"/>
    </xf>
    <xf numFmtId="1" fontId="8" fillId="20" borderId="856" xfId="46" applyNumberFormat="1" applyFont="1" applyBorder="1" applyProtection="1">
      <protection locked="0"/>
    </xf>
    <xf numFmtId="49" fontId="8" fillId="9" borderId="870" xfId="0" applyNumberFormat="1" applyFont="1" applyFill="1" applyBorder="1" applyAlignment="1">
      <alignment horizontal="center" vertical="center"/>
    </xf>
    <xf numFmtId="1" fontId="8" fillId="9" borderId="870" xfId="0" applyNumberFormat="1" applyFont="1" applyFill="1" applyBorder="1" applyAlignment="1">
      <alignment horizontal="center" vertical="center"/>
    </xf>
    <xf numFmtId="1" fontId="8" fillId="9" borderId="874" xfId="0" applyNumberFormat="1" applyFont="1" applyFill="1" applyBorder="1" applyAlignment="1">
      <alignment horizontal="center" vertical="center"/>
    </xf>
    <xf numFmtId="0" fontId="8" fillId="9" borderId="873" xfId="0" applyFont="1" applyFill="1" applyBorder="1" applyAlignment="1">
      <alignment horizontal="center" vertical="center"/>
    </xf>
    <xf numFmtId="0" fontId="8" fillId="9" borderId="870" xfId="0" applyFont="1" applyFill="1" applyBorder="1" applyAlignment="1">
      <alignment horizontal="center" vertical="center"/>
    </xf>
    <xf numFmtId="1" fontId="8" fillId="9" borderId="875" xfId="0" applyNumberFormat="1" applyFont="1" applyFill="1" applyBorder="1" applyAlignment="1">
      <alignment horizontal="left" vertical="center"/>
    </xf>
    <xf numFmtId="1" fontId="8" fillId="8" borderId="871" xfId="0" applyNumberFormat="1" applyFont="1" applyFill="1" applyBorder="1" applyAlignment="1">
      <alignment horizontal="center" vertical="center"/>
    </xf>
    <xf numFmtId="49" fontId="8" fillId="7" borderId="871" xfId="0" applyNumberFormat="1" applyFont="1" applyFill="1" applyBorder="1"/>
    <xf numFmtId="1" fontId="8" fillId="7" borderId="871" xfId="0" applyNumberFormat="1" applyFont="1" applyFill="1" applyBorder="1"/>
    <xf numFmtId="1" fontId="8" fillId="7" borderId="844" xfId="0" applyNumberFormat="1" applyFont="1" applyFill="1" applyBorder="1"/>
    <xf numFmtId="1" fontId="8" fillId="6" borderId="876" xfId="0" applyNumberFormat="1" applyFont="1" applyFill="1" applyBorder="1" applyProtection="1">
      <protection locked="0"/>
    </xf>
    <xf numFmtId="1" fontId="8" fillId="6" borderId="871" xfId="0" applyNumberFormat="1" applyFont="1" applyFill="1" applyBorder="1" applyProtection="1">
      <protection locked="0"/>
    </xf>
    <xf numFmtId="1" fontId="8" fillId="5" borderId="815" xfId="50" applyNumberFormat="1" applyFont="1" applyFill="1" applyBorder="1" applyAlignment="1" applyProtection="1">
      <alignment wrapText="1"/>
      <protection locked="0"/>
    </xf>
    <xf numFmtId="49" fontId="8" fillId="6" borderId="815" xfId="0" applyNumberFormat="1" applyFont="1" applyFill="1" applyBorder="1" applyProtection="1">
      <protection locked="0"/>
    </xf>
    <xf numFmtId="1" fontId="8" fillId="9" borderId="867" xfId="0" applyNumberFormat="1" applyFont="1" applyFill="1" applyBorder="1" applyAlignment="1">
      <alignment vertical="center"/>
    </xf>
    <xf numFmtId="1" fontId="8" fillId="5" borderId="856" xfId="50" applyNumberFormat="1" applyFont="1" applyFill="1" applyBorder="1" applyAlignment="1" applyProtection="1">
      <alignment wrapText="1"/>
      <protection locked="0"/>
    </xf>
    <xf numFmtId="49" fontId="8" fillId="6" borderId="856" xfId="0" applyNumberFormat="1" applyFont="1" applyFill="1" applyBorder="1" applyProtection="1">
      <protection locked="0"/>
    </xf>
    <xf numFmtId="1" fontId="8" fillId="6" borderId="856" xfId="0" applyNumberFormat="1" applyFont="1" applyFill="1" applyBorder="1" applyProtection="1">
      <protection locked="0"/>
    </xf>
    <xf numFmtId="1" fontId="8" fillId="6" borderId="878" xfId="0" applyNumberFormat="1" applyFont="1" applyFill="1" applyBorder="1" applyProtection="1">
      <protection locked="0"/>
    </xf>
    <xf numFmtId="1" fontId="8" fillId="6" borderId="861" xfId="0" applyNumberFormat="1" applyFont="1" applyFill="1" applyBorder="1" applyProtection="1">
      <protection locked="0"/>
    </xf>
    <xf numFmtId="49" fontId="16" fillId="0" borderId="3" xfId="0" applyNumberFormat="1" applyFont="1" applyBorder="1"/>
    <xf numFmtId="1" fontId="17" fillId="4" borderId="3" xfId="0" applyNumberFormat="1" applyFont="1" applyFill="1" applyBorder="1"/>
    <xf numFmtId="1" fontId="8" fillId="5" borderId="871" xfId="0" applyNumberFormat="1" applyFont="1" applyFill="1" applyBorder="1" applyAlignment="1">
      <alignment horizontal="right" vertical="center"/>
    </xf>
    <xf numFmtId="49" fontId="8" fillId="6" borderId="871" xfId="0" applyNumberFormat="1" applyFont="1" applyFill="1" applyBorder="1" applyProtection="1">
      <protection locked="0"/>
    </xf>
    <xf numFmtId="1" fontId="8" fillId="6" borderId="880" xfId="0" applyNumberFormat="1" applyFont="1" applyFill="1" applyBorder="1" applyProtection="1">
      <protection locked="0"/>
    </xf>
    <xf numFmtId="1" fontId="8" fillId="6" borderId="881" xfId="0" applyNumberFormat="1" applyFont="1" applyFill="1" applyBorder="1" applyProtection="1">
      <protection locked="0"/>
    </xf>
    <xf numFmtId="1" fontId="8" fillId="6" borderId="882" xfId="0" applyNumberFormat="1" applyFont="1" applyFill="1" applyBorder="1" applyProtection="1">
      <protection locked="0"/>
    </xf>
    <xf numFmtId="1" fontId="8" fillId="9" borderId="592" xfId="0" applyNumberFormat="1" applyFont="1" applyFill="1" applyBorder="1" applyAlignment="1">
      <alignment vertical="center"/>
    </xf>
    <xf numFmtId="1" fontId="8" fillId="5" borderId="815" xfId="51" applyNumberFormat="1" applyFont="1" applyFill="1" applyBorder="1" applyAlignment="1" applyProtection="1">
      <alignment horizontal="right" wrapText="1"/>
      <protection locked="0"/>
    </xf>
    <xf numFmtId="1" fontId="8" fillId="9" borderId="719" xfId="0" applyNumberFormat="1" applyFont="1" applyFill="1" applyBorder="1" applyAlignment="1">
      <alignment vertical="center"/>
    </xf>
    <xf numFmtId="1" fontId="8" fillId="5" borderId="856" xfId="51" applyNumberFormat="1" applyFont="1" applyFill="1" applyBorder="1" applyAlignment="1" applyProtection="1">
      <alignment horizontal="right" wrapText="1"/>
      <protection locked="0"/>
    </xf>
    <xf numFmtId="1" fontId="8" fillId="0" borderId="0" xfId="0" applyNumberFormat="1" applyFont="1" applyAlignment="1">
      <alignment horizontal="center" vertical="center" wrapText="1"/>
    </xf>
    <xf numFmtId="1" fontId="15" fillId="4" borderId="0" xfId="0" applyNumberFormat="1" applyFont="1" applyFill="1" applyAlignment="1">
      <alignment horizontal="center" vertical="center" wrapText="1"/>
    </xf>
    <xf numFmtId="1" fontId="8" fillId="0" borderId="787" xfId="0" applyNumberFormat="1" applyFont="1" applyBorder="1" applyAlignment="1">
      <alignment horizontal="center" vertical="center" wrapText="1"/>
    </xf>
    <xf numFmtId="1" fontId="8" fillId="0" borderId="210" xfId="0" applyNumberFormat="1" applyFont="1" applyBorder="1" applyAlignment="1">
      <alignment horizontal="center" vertical="center" wrapText="1"/>
    </xf>
    <xf numFmtId="1" fontId="8" fillId="0" borderId="592" xfId="0" applyNumberFormat="1" applyFont="1" applyBorder="1" applyAlignment="1">
      <alignment horizontal="left" vertical="center" wrapText="1"/>
    </xf>
    <xf numFmtId="1" fontId="8" fillId="0" borderId="607" xfId="0" applyNumberFormat="1" applyFont="1" applyBorder="1" applyAlignment="1">
      <alignment horizontal="left" vertical="center" wrapText="1"/>
    </xf>
    <xf numFmtId="1" fontId="8" fillId="0" borderId="797" xfId="0" applyNumberFormat="1" applyFont="1" applyBorder="1" applyAlignment="1">
      <alignment horizontal="center" vertical="center" wrapText="1"/>
    </xf>
    <xf numFmtId="1" fontId="8" fillId="0" borderId="716" xfId="0" applyNumberFormat="1" applyFont="1" applyBorder="1" applyAlignment="1">
      <alignment horizontal="center" vertical="center" wrapText="1"/>
    </xf>
    <xf numFmtId="1" fontId="8" fillId="0" borderId="603" xfId="0" applyNumberFormat="1" applyFont="1" applyBorder="1" applyAlignment="1" applyProtection="1">
      <alignment horizontal="left" vertical="center" wrapText="1"/>
      <protection hidden="1"/>
    </xf>
    <xf numFmtId="1" fontId="15" fillId="4" borderId="0" xfId="0" applyNumberFormat="1" applyFont="1" applyFill="1" applyAlignment="1">
      <alignment wrapText="1"/>
    </xf>
    <xf numFmtId="1" fontId="17" fillId="37" borderId="0" xfId="0" applyNumberFormat="1" applyFont="1" applyFill="1" applyProtection="1">
      <protection locked="0"/>
    </xf>
    <xf numFmtId="1" fontId="15" fillId="4" borderId="719" xfId="0" applyNumberFormat="1" applyFont="1" applyFill="1" applyBorder="1"/>
    <xf numFmtId="1" fontId="8" fillId="5" borderId="891" xfId="0" applyNumberFormat="1" applyFont="1" applyFill="1" applyBorder="1" applyAlignment="1">
      <alignment horizontal="center" vertical="center" wrapText="1"/>
    </xf>
    <xf numFmtId="1" fontId="8" fillId="5" borderId="892" xfId="0" applyNumberFormat="1" applyFont="1" applyFill="1" applyBorder="1" applyAlignment="1">
      <alignment horizontal="center" vertical="center" wrapText="1"/>
    </xf>
    <xf numFmtId="1" fontId="8" fillId="0" borderId="892" xfId="0" applyNumberFormat="1" applyFont="1" applyBorder="1" applyAlignment="1">
      <alignment horizontal="center" vertical="center" wrapText="1"/>
    </xf>
    <xf numFmtId="1" fontId="8" fillId="0" borderId="892" xfId="0" applyNumberFormat="1" applyFont="1" applyBorder="1" applyAlignment="1">
      <alignment horizontal="center" vertical="center"/>
    </xf>
    <xf numFmtId="1" fontId="8" fillId="0" borderId="893" xfId="0" applyNumberFormat="1" applyFont="1" applyBorder="1" applyAlignment="1">
      <alignment horizontal="center" vertical="center"/>
    </xf>
    <xf numFmtId="1" fontId="8" fillId="0" borderId="891" xfId="0" applyNumberFormat="1" applyFont="1" applyBorder="1" applyAlignment="1">
      <alignment horizontal="center" vertical="center"/>
    </xf>
    <xf numFmtId="1" fontId="8" fillId="0" borderId="894" xfId="0" applyNumberFormat="1" applyFont="1" applyBorder="1" applyAlignment="1">
      <alignment horizontal="center" vertical="center"/>
    </xf>
    <xf numFmtId="1" fontId="18" fillId="0" borderId="895" xfId="0" applyNumberFormat="1" applyFont="1" applyBorder="1"/>
    <xf numFmtId="3" fontId="8" fillId="4" borderId="895" xfId="0" applyNumberFormat="1" applyFont="1" applyFill="1" applyBorder="1" applyProtection="1">
      <protection locked="0"/>
    </xf>
    <xf numFmtId="1" fontId="8" fillId="7" borderId="841" xfId="0" applyNumberFormat="1" applyFont="1" applyFill="1" applyBorder="1"/>
    <xf numFmtId="1" fontId="8" fillId="7" borderId="896" xfId="0" applyNumberFormat="1" applyFont="1" applyFill="1" applyBorder="1"/>
    <xf numFmtId="1" fontId="8" fillId="6" borderId="897" xfId="0" applyNumberFormat="1" applyFont="1" applyFill="1" applyBorder="1" applyProtection="1">
      <protection locked="0"/>
    </xf>
    <xf numFmtId="1" fontId="8" fillId="7" borderId="898" xfId="0" applyNumberFormat="1" applyFont="1" applyFill="1" applyBorder="1"/>
    <xf numFmtId="1" fontId="8" fillId="7" borderId="895" xfId="0" applyNumberFormat="1" applyFont="1" applyFill="1" applyBorder="1"/>
    <xf numFmtId="1" fontId="8" fillId="5" borderId="0" xfId="0" applyNumberFormat="1" applyFont="1" applyFill="1" applyAlignment="1" applyProtection="1">
      <alignment vertical="top"/>
      <protection locked="0"/>
    </xf>
    <xf numFmtId="1" fontId="17" fillId="11" borderId="0" xfId="0" applyNumberFormat="1" applyFont="1" applyFill="1" applyAlignment="1" applyProtection="1">
      <alignment wrapText="1"/>
      <protection locked="0"/>
    </xf>
    <xf numFmtId="3" fontId="8" fillId="4" borderId="672" xfId="0" applyNumberFormat="1" applyFont="1" applyFill="1" applyBorder="1" applyProtection="1">
      <protection locked="0"/>
    </xf>
    <xf numFmtId="1" fontId="8" fillId="7" borderId="591" xfId="0" applyNumberFormat="1" applyFont="1" applyFill="1" applyBorder="1"/>
    <xf numFmtId="1" fontId="8" fillId="7" borderId="605" xfId="0" applyNumberFormat="1" applyFont="1" applyFill="1" applyBorder="1"/>
    <xf numFmtId="1" fontId="8" fillId="6" borderId="590" xfId="0" applyNumberFormat="1" applyFont="1" applyFill="1" applyBorder="1" applyProtection="1">
      <protection locked="0"/>
    </xf>
    <xf numFmtId="3" fontId="8" fillId="4" borderId="18" xfId="0" applyNumberFormat="1" applyFont="1" applyFill="1" applyBorder="1" applyProtection="1">
      <protection locked="0"/>
    </xf>
    <xf numFmtId="1" fontId="8" fillId="7" borderId="17" xfId="0" applyNumberFormat="1" applyFont="1" applyFill="1" applyBorder="1"/>
    <xf numFmtId="1" fontId="8" fillId="7" borderId="11" xfId="0" applyNumberFormat="1" applyFont="1" applyFill="1" applyBorder="1"/>
    <xf numFmtId="3" fontId="8" fillId="4" borderId="139" xfId="0" applyNumberFormat="1" applyFont="1" applyFill="1" applyBorder="1" applyProtection="1">
      <protection locked="0"/>
    </xf>
    <xf numFmtId="1" fontId="8" fillId="6" borderId="860" xfId="0" applyNumberFormat="1" applyFont="1" applyFill="1" applyBorder="1" applyProtection="1">
      <protection locked="0"/>
    </xf>
    <xf numFmtId="2" fontId="17" fillId="5" borderId="0" xfId="0" applyNumberFormat="1" applyFont="1" applyFill="1"/>
    <xf numFmtId="3" fontId="8" fillId="4" borderId="895" xfId="0" applyNumberFormat="1" applyFont="1" applyFill="1" applyBorder="1"/>
    <xf numFmtId="1" fontId="8" fillId="7" borderId="734" xfId="0" applyNumberFormat="1" applyFont="1" applyFill="1" applyBorder="1"/>
    <xf numFmtId="1" fontId="8" fillId="7" borderId="9" xfId="0" applyNumberFormat="1" applyFont="1" applyFill="1" applyBorder="1"/>
    <xf numFmtId="1" fontId="8" fillId="7" borderId="139" xfId="0" applyNumberFormat="1" applyFont="1" applyFill="1" applyBorder="1"/>
    <xf numFmtId="1" fontId="8" fillId="6" borderId="576" xfId="0" applyNumberFormat="1" applyFont="1" applyFill="1" applyBorder="1" applyProtection="1">
      <protection locked="0"/>
    </xf>
    <xf numFmtId="1" fontId="8" fillId="7" borderId="861" xfId="0" applyNumberFormat="1" applyFont="1" applyFill="1" applyBorder="1"/>
    <xf numFmtId="1" fontId="8" fillId="7" borderId="672" xfId="0" applyNumberFormat="1" applyFont="1" applyFill="1" applyBorder="1"/>
    <xf numFmtId="3" fontId="8" fillId="0" borderId="139" xfId="0" applyNumberFormat="1" applyFont="1" applyBorder="1" applyProtection="1">
      <protection locked="0"/>
    </xf>
    <xf numFmtId="3" fontId="8" fillId="0" borderId="895" xfId="0" applyNumberFormat="1" applyFont="1" applyBorder="1" applyProtection="1">
      <protection locked="0"/>
    </xf>
    <xf numFmtId="1" fontId="8" fillId="6" borderId="890" xfId="0" applyNumberFormat="1" applyFont="1" applyFill="1" applyBorder="1" applyProtection="1">
      <protection locked="0"/>
    </xf>
    <xf numFmtId="3" fontId="8" fillId="0" borderId="672" xfId="0" applyNumberFormat="1" applyFont="1" applyBorder="1" applyProtection="1">
      <protection locked="0"/>
    </xf>
    <xf numFmtId="1" fontId="18" fillId="0" borderId="18" xfId="0" applyNumberFormat="1" applyFont="1" applyBorder="1"/>
    <xf numFmtId="1" fontId="8" fillId="6" borderId="734" xfId="0" applyNumberFormat="1" applyFont="1" applyFill="1" applyBorder="1" applyProtection="1">
      <protection locked="0"/>
    </xf>
    <xf numFmtId="3" fontId="8" fillId="0" borderId="867" xfId="0" applyNumberFormat="1" applyFont="1" applyBorder="1" applyProtection="1">
      <protection locked="0"/>
    </xf>
    <xf numFmtId="1" fontId="8" fillId="7" borderId="860" xfId="0" applyNumberFormat="1" applyFont="1" applyFill="1" applyBorder="1"/>
    <xf numFmtId="1" fontId="8" fillId="7" borderId="899" xfId="0" applyNumberFormat="1" applyFont="1" applyFill="1" applyBorder="1"/>
    <xf numFmtId="1" fontId="46" fillId="11" borderId="0" xfId="0" applyNumberFormat="1" applyFont="1" applyFill="1" applyProtection="1">
      <protection locked="0"/>
    </xf>
    <xf numFmtId="1" fontId="46" fillId="37" borderId="0" xfId="0" applyNumberFormat="1" applyFont="1" applyFill="1" applyProtection="1">
      <protection locked="0"/>
    </xf>
    <xf numFmtId="1" fontId="27" fillId="11" borderId="0" xfId="0" applyNumberFormat="1" applyFont="1" applyFill="1" applyProtection="1">
      <protection locked="0"/>
    </xf>
    <xf numFmtId="1" fontId="27" fillId="37" borderId="0" xfId="0" applyNumberFormat="1" applyFont="1" applyFill="1" applyProtection="1">
      <protection locked="0"/>
    </xf>
    <xf numFmtId="1" fontId="8" fillId="0" borderId="672" xfId="0" applyNumberFormat="1" applyFont="1" applyBorder="1" applyAlignment="1">
      <alignment horizontal="center" vertical="center"/>
    </xf>
    <xf numFmtId="1" fontId="8" fillId="0" borderId="887" xfId="0" applyNumberFormat="1" applyFont="1" applyBorder="1" applyAlignment="1">
      <alignment horizontal="center" vertical="center" wrapText="1"/>
    </xf>
    <xf numFmtId="1" fontId="8" fillId="0" borderId="867" xfId="0" applyNumberFormat="1" applyFont="1" applyBorder="1" applyAlignment="1">
      <alignment horizontal="center" vertical="center" wrapText="1"/>
    </xf>
    <xf numFmtId="1" fontId="8" fillId="0" borderId="900" xfId="0" applyNumberFormat="1" applyFont="1" applyBorder="1" applyAlignment="1">
      <alignment horizontal="center" vertical="center" wrapText="1"/>
    </xf>
    <xf numFmtId="1" fontId="8" fillId="4" borderId="891" xfId="0" applyNumberFormat="1" applyFont="1" applyFill="1" applyBorder="1" applyAlignment="1">
      <alignment horizontal="center" vertical="center"/>
    </xf>
    <xf numFmtId="1" fontId="8" fillId="4" borderId="893" xfId="0" applyNumberFormat="1" applyFont="1" applyFill="1" applyBorder="1" applyAlignment="1">
      <alignment horizontal="center" vertical="center" wrapText="1"/>
    </xf>
    <xf numFmtId="1" fontId="8" fillId="0" borderId="901" xfId="0" applyNumberFormat="1" applyFont="1" applyBorder="1"/>
    <xf numFmtId="1" fontId="8" fillId="3" borderId="902" xfId="6" applyNumberFormat="1" applyFont="1" applyBorder="1" applyProtection="1">
      <protection locked="0"/>
    </xf>
    <xf numFmtId="1" fontId="8" fillId="3" borderId="903" xfId="6" applyNumberFormat="1" applyFont="1" applyBorder="1" applyProtection="1">
      <protection locked="0"/>
    </xf>
    <xf numFmtId="1" fontId="8" fillId="3" borderId="80" xfId="6" applyNumberFormat="1" applyFont="1" applyBorder="1" applyProtection="1">
      <protection locked="0"/>
    </xf>
    <xf numFmtId="1" fontId="8" fillId="3" borderId="896" xfId="6" applyNumberFormat="1" applyFont="1" applyBorder="1" applyProtection="1">
      <protection locked="0"/>
    </xf>
    <xf numFmtId="1" fontId="8" fillId="6" borderId="896" xfId="0" applyNumberFormat="1" applyFont="1" applyFill="1" applyBorder="1" applyProtection="1">
      <protection locked="0"/>
    </xf>
    <xf numFmtId="1" fontId="8" fillId="3" borderId="897" xfId="6" applyNumberFormat="1" applyFont="1" applyBorder="1" applyProtection="1">
      <protection locked="0"/>
    </xf>
    <xf numFmtId="1" fontId="8" fillId="6" borderId="898" xfId="0" applyNumberFormat="1" applyFont="1" applyFill="1" applyBorder="1" applyProtection="1">
      <protection locked="0"/>
    </xf>
    <xf numFmtId="1" fontId="8" fillId="3" borderId="597" xfId="6" applyNumberFormat="1" applyFont="1" applyBorder="1" applyProtection="1">
      <protection locked="0"/>
    </xf>
    <xf numFmtId="1" fontId="8" fillId="3" borderId="608" xfId="6" applyNumberFormat="1" applyFont="1" applyBorder="1" applyProtection="1">
      <protection locked="0"/>
    </xf>
    <xf numFmtId="1" fontId="8" fillId="3" borderId="594" xfId="6" applyNumberFormat="1" applyFont="1" applyBorder="1" applyProtection="1">
      <protection locked="0"/>
    </xf>
    <xf numFmtId="1" fontId="8" fillId="0" borderId="904" xfId="0" applyNumberFormat="1" applyFont="1" applyBorder="1"/>
    <xf numFmtId="1" fontId="8" fillId="7" borderId="597" xfId="0" applyNumberFormat="1" applyFont="1" applyFill="1" applyBorder="1"/>
    <xf numFmtId="1" fontId="18" fillId="9" borderId="603" xfId="0" applyNumberFormat="1" applyFont="1" applyFill="1" applyBorder="1"/>
    <xf numFmtId="1" fontId="8" fillId="9" borderId="607" xfId="0" applyNumberFormat="1" applyFont="1" applyFill="1" applyBorder="1"/>
    <xf numFmtId="1" fontId="8" fillId="3" borderId="905" xfId="6" applyNumberFormat="1" applyFont="1" applyBorder="1" applyProtection="1">
      <protection locked="0"/>
    </xf>
    <xf numFmtId="1" fontId="8" fillId="3" borderId="906" xfId="6" applyNumberFormat="1" applyFont="1" applyBorder="1" applyProtection="1">
      <protection locked="0"/>
    </xf>
    <xf numFmtId="1" fontId="8" fillId="7" borderId="677" xfId="0" applyNumberFormat="1" applyFont="1" applyFill="1" applyBorder="1"/>
    <xf numFmtId="1" fontId="8" fillId="3" borderId="605" xfId="6" applyNumberFormat="1" applyFont="1" applyBorder="1" applyProtection="1">
      <protection locked="0"/>
    </xf>
    <xf numFmtId="1" fontId="8" fillId="7" borderId="907" xfId="0" applyNumberFormat="1" applyFont="1" applyFill="1" applyBorder="1"/>
    <xf numFmtId="1" fontId="8" fillId="7" borderId="908" xfId="0" applyNumberFormat="1" applyFont="1" applyFill="1" applyBorder="1"/>
    <xf numFmtId="1" fontId="8" fillId="16" borderId="629" xfId="0" applyNumberFormat="1" applyFont="1" applyFill="1" applyBorder="1"/>
    <xf numFmtId="1" fontId="8" fillId="3" borderId="589" xfId="6" applyNumberFormat="1" applyFont="1" applyBorder="1" applyProtection="1">
      <protection locked="0"/>
    </xf>
    <xf numFmtId="1" fontId="17" fillId="0" borderId="909" xfId="0" applyNumberFormat="1" applyFont="1" applyBorder="1"/>
    <xf numFmtId="1" fontId="17" fillId="0" borderId="910" xfId="0" applyNumberFormat="1" applyFont="1" applyBorder="1"/>
    <xf numFmtId="1" fontId="17" fillId="0" borderId="911" xfId="0" applyNumberFormat="1" applyFont="1" applyBorder="1"/>
    <xf numFmtId="1" fontId="17" fillId="0" borderId="912" xfId="0" applyNumberFormat="1" applyFont="1" applyBorder="1"/>
    <xf numFmtId="1" fontId="17" fillId="5" borderId="911" xfId="0" applyNumberFormat="1" applyFont="1" applyFill="1" applyBorder="1"/>
    <xf numFmtId="1" fontId="17" fillId="5" borderId="913" xfId="0" applyNumberFormat="1" applyFont="1" applyFill="1" applyBorder="1"/>
    <xf numFmtId="1" fontId="8" fillId="0" borderId="918" xfId="0" applyNumberFormat="1" applyFont="1" applyBorder="1" applyAlignment="1">
      <alignment horizontal="center" vertical="center"/>
    </xf>
    <xf numFmtId="1" fontId="8" fillId="0" borderId="919" xfId="0" applyNumberFormat="1" applyFont="1" applyBorder="1" applyAlignment="1">
      <alignment horizontal="center" vertical="center" wrapText="1"/>
    </xf>
    <xf numFmtId="1" fontId="8" fillId="0" borderId="918" xfId="0" applyNumberFormat="1" applyFont="1" applyBorder="1" applyAlignment="1">
      <alignment horizontal="center" vertical="center" wrapText="1"/>
    </xf>
    <xf numFmtId="1" fontId="8" fillId="0" borderId="916" xfId="0" applyNumberFormat="1" applyFont="1" applyBorder="1" applyAlignment="1">
      <alignment horizontal="center" vertical="center" wrapText="1"/>
    </xf>
    <xf numFmtId="1" fontId="18" fillId="0" borderId="920" xfId="0" applyNumberFormat="1" applyFont="1" applyBorder="1"/>
    <xf numFmtId="3" fontId="8" fillId="4" borderId="921" xfId="8" applyNumberFormat="1" applyFont="1" applyFill="1" applyBorder="1" applyAlignment="1" applyProtection="1">
      <alignment horizontal="right"/>
      <protection locked="0"/>
    </xf>
    <xf numFmtId="1" fontId="8" fillId="4" borderId="922" xfId="6" applyNumberFormat="1" applyFont="1" applyFill="1" applyBorder="1" applyAlignment="1">
      <alignment horizontal="right"/>
    </xf>
    <xf numFmtId="1" fontId="8" fillId="6" borderId="923" xfId="0" applyNumberFormat="1" applyFont="1" applyFill="1" applyBorder="1" applyProtection="1">
      <protection locked="0"/>
    </xf>
    <xf numFmtId="1" fontId="8" fillId="0" borderId="815" xfId="0" applyNumberFormat="1" applyFont="1" applyBorder="1" applyAlignment="1">
      <alignment horizontal="left"/>
    </xf>
    <xf numFmtId="1" fontId="8" fillId="4" borderId="924" xfId="6" applyNumberFormat="1" applyFont="1" applyFill="1" applyBorder="1" applyAlignment="1">
      <alignment horizontal="right"/>
    </xf>
    <xf numFmtId="3" fontId="8" fillId="9" borderId="921" xfId="8" applyNumberFormat="1" applyFont="1" applyFill="1" applyBorder="1" applyAlignment="1" applyProtection="1">
      <alignment horizontal="right"/>
      <protection locked="0"/>
    </xf>
    <xf numFmtId="1" fontId="8" fillId="4" borderId="925" xfId="6" applyNumberFormat="1" applyFont="1" applyFill="1" applyBorder="1" applyAlignment="1">
      <alignment horizontal="right"/>
    </xf>
    <xf numFmtId="1" fontId="8" fillId="7" borderId="926" xfId="0" applyNumberFormat="1" applyFont="1" applyFill="1" applyBorder="1"/>
    <xf numFmtId="1" fontId="8" fillId="4" borderId="927" xfId="6" applyNumberFormat="1" applyFont="1" applyFill="1" applyBorder="1" applyAlignment="1">
      <alignment horizontal="right"/>
    </xf>
    <xf numFmtId="1" fontId="8" fillId="4" borderId="928" xfId="6" applyNumberFormat="1" applyFont="1" applyFill="1" applyBorder="1" applyAlignment="1">
      <alignment horizontal="right"/>
    </xf>
    <xf numFmtId="1" fontId="8" fillId="7" borderId="923" xfId="0" applyNumberFormat="1" applyFont="1" applyFill="1" applyBorder="1"/>
    <xf numFmtId="1" fontId="8" fillId="4" borderId="15" xfId="6" applyNumberFormat="1" applyFont="1" applyFill="1" applyBorder="1" applyAlignment="1">
      <alignment horizontal="right"/>
    </xf>
    <xf numFmtId="1" fontId="8" fillId="4" borderId="210" xfId="6" applyNumberFormat="1" applyFont="1" applyFill="1" applyBorder="1" applyAlignment="1">
      <alignment horizontal="right"/>
    </xf>
    <xf numFmtId="1" fontId="8" fillId="7" borderId="929" xfId="0" applyNumberFormat="1" applyFont="1" applyFill="1" applyBorder="1"/>
    <xf numFmtId="1" fontId="8" fillId="6" borderId="929" xfId="0" applyNumberFormat="1" applyFont="1" applyFill="1" applyBorder="1" applyProtection="1">
      <protection locked="0"/>
    </xf>
    <xf numFmtId="1" fontId="18" fillId="9" borderId="603" xfId="0" applyNumberFormat="1" applyFont="1" applyFill="1" applyBorder="1" applyAlignment="1">
      <alignment horizontal="left" wrapText="1"/>
    </xf>
    <xf numFmtId="1" fontId="8" fillId="4" borderId="930" xfId="6" applyNumberFormat="1" applyFont="1" applyFill="1" applyBorder="1" applyAlignment="1">
      <alignment horizontal="right"/>
    </xf>
    <xf numFmtId="1" fontId="8" fillId="4" borderId="931" xfId="6" applyNumberFormat="1" applyFont="1" applyFill="1" applyBorder="1" applyAlignment="1">
      <alignment horizontal="right"/>
    </xf>
    <xf numFmtId="1" fontId="8" fillId="4" borderId="933" xfId="6" applyNumberFormat="1" applyFont="1" applyFill="1" applyBorder="1" applyAlignment="1">
      <alignment horizontal="right"/>
    </xf>
    <xf numFmtId="1" fontId="8" fillId="6" borderId="934" xfId="0" applyNumberFormat="1" applyFont="1" applyFill="1" applyBorder="1" applyProtection="1">
      <protection locked="0"/>
    </xf>
    <xf numFmtId="1" fontId="17" fillId="5" borderId="0" xfId="0" applyNumberFormat="1" applyFont="1" applyFill="1" applyAlignment="1" applyProtection="1">
      <alignment wrapText="1"/>
      <protection locked="0"/>
    </xf>
    <xf numFmtId="1" fontId="8" fillId="4" borderId="935" xfId="6" applyNumberFormat="1" applyFont="1" applyFill="1" applyBorder="1" applyAlignment="1">
      <alignment horizontal="right"/>
    </xf>
    <xf numFmtId="1" fontId="8" fillId="4" borderId="936" xfId="6" applyNumberFormat="1" applyFont="1" applyFill="1" applyBorder="1" applyAlignment="1">
      <alignment horizontal="right"/>
    </xf>
    <xf numFmtId="1" fontId="8" fillId="4" borderId="937" xfId="6" applyNumberFormat="1" applyFont="1" applyFill="1" applyBorder="1" applyAlignment="1">
      <alignment horizontal="right"/>
    </xf>
    <xf numFmtId="1" fontId="8" fillId="4" borderId="938" xfId="6" applyNumberFormat="1" applyFont="1" applyFill="1" applyBorder="1" applyAlignment="1">
      <alignment horizontal="right"/>
    </xf>
    <xf numFmtId="1" fontId="8" fillId="4" borderId="940" xfId="6" applyNumberFormat="1" applyFont="1" applyFill="1" applyBorder="1" applyAlignment="1">
      <alignment horizontal="right"/>
    </xf>
    <xf numFmtId="1" fontId="8" fillId="4" borderId="941" xfId="6" applyNumberFormat="1" applyFont="1" applyFill="1" applyBorder="1" applyAlignment="1">
      <alignment horizontal="right"/>
    </xf>
    <xf numFmtId="1" fontId="8" fillId="4" borderId="942" xfId="6" applyNumberFormat="1" applyFont="1" applyFill="1" applyBorder="1" applyAlignment="1">
      <alignment horizontal="right"/>
    </xf>
    <xf numFmtId="1" fontId="18" fillId="9" borderId="815" xfId="0" applyNumberFormat="1" applyFont="1" applyFill="1" applyBorder="1"/>
    <xf numFmtId="1" fontId="8" fillId="4" borderId="943" xfId="6" applyNumberFormat="1" applyFont="1" applyFill="1" applyBorder="1" applyAlignment="1">
      <alignment horizontal="right"/>
    </xf>
    <xf numFmtId="1" fontId="8" fillId="4" borderId="944" xfId="6" applyNumberFormat="1" applyFont="1" applyFill="1" applyBorder="1" applyAlignment="1">
      <alignment horizontal="right"/>
    </xf>
    <xf numFmtId="1" fontId="18" fillId="9" borderId="139" xfId="0" applyNumberFormat="1" applyFont="1" applyFill="1" applyBorder="1" applyAlignment="1">
      <alignment wrapText="1"/>
    </xf>
    <xf numFmtId="1" fontId="8" fillId="4" borderId="606" xfId="6" applyNumberFormat="1" applyFont="1" applyFill="1" applyBorder="1" applyAlignment="1">
      <alignment horizontal="right"/>
    </xf>
    <xf numFmtId="1" fontId="8" fillId="4" borderId="946" xfId="6" applyNumberFormat="1" applyFont="1" applyFill="1" applyBorder="1" applyAlignment="1">
      <alignment horizontal="right"/>
    </xf>
    <xf numFmtId="1" fontId="8" fillId="7" borderId="947" xfId="0" applyNumberFormat="1" applyFont="1" applyFill="1" applyBorder="1"/>
    <xf numFmtId="1" fontId="8" fillId="7" borderId="264" xfId="0" applyNumberFormat="1" applyFont="1" applyFill="1" applyBorder="1"/>
    <xf numFmtId="3" fontId="8" fillId="4" borderId="948" xfId="8" applyNumberFormat="1" applyFont="1" applyFill="1" applyBorder="1" applyAlignment="1" applyProtection="1">
      <alignment horizontal="right"/>
      <protection locked="0"/>
    </xf>
    <xf numFmtId="1" fontId="8" fillId="4" borderId="949" xfId="6" applyNumberFormat="1" applyFont="1" applyFill="1" applyBorder="1" applyAlignment="1">
      <alignment horizontal="right"/>
    </xf>
    <xf numFmtId="1" fontId="8" fillId="4" borderId="950" xfId="6" applyNumberFormat="1" applyFont="1" applyFill="1" applyBorder="1" applyAlignment="1">
      <alignment horizontal="right"/>
    </xf>
    <xf numFmtId="1" fontId="8" fillId="0" borderId="956" xfId="0" applyNumberFormat="1" applyFont="1" applyBorder="1" applyAlignment="1">
      <alignment horizontal="center" vertical="center"/>
    </xf>
    <xf numFmtId="1" fontId="8" fillId="0" borderId="957" xfId="0" applyNumberFormat="1" applyFont="1" applyBorder="1" applyAlignment="1">
      <alignment horizontal="center" vertical="center" wrapText="1"/>
    </xf>
    <xf numFmtId="1" fontId="8" fillId="0" borderId="958" xfId="0" applyNumberFormat="1" applyFont="1" applyBorder="1" applyAlignment="1">
      <alignment horizontal="center" vertical="center" wrapText="1"/>
    </xf>
    <xf numFmtId="1" fontId="18" fillId="9" borderId="959" xfId="0" applyNumberFormat="1" applyFont="1" applyFill="1" applyBorder="1" applyAlignment="1">
      <alignment horizontal="center" vertical="center" wrapText="1"/>
    </xf>
    <xf numFmtId="1" fontId="18" fillId="9" borderId="955" xfId="0" applyNumberFormat="1" applyFont="1" applyFill="1" applyBorder="1" applyAlignment="1">
      <alignment horizontal="center" vertical="center" wrapText="1"/>
    </xf>
    <xf numFmtId="1" fontId="8" fillId="0" borderId="951" xfId="0" applyNumberFormat="1" applyFont="1" applyBorder="1" applyAlignment="1">
      <alignment horizontal="center" vertical="center" wrapText="1"/>
    </xf>
    <xf numFmtId="1" fontId="8" fillId="0" borderId="960" xfId="0" applyNumberFormat="1" applyFont="1" applyBorder="1" applyAlignment="1">
      <alignment horizontal="center" vertical="center" wrapText="1"/>
    </xf>
    <xf numFmtId="1" fontId="18" fillId="9" borderId="961" xfId="0" applyNumberFormat="1" applyFont="1" applyFill="1" applyBorder="1" applyAlignment="1">
      <alignment horizontal="center" vertical="center" wrapText="1"/>
    </xf>
    <xf numFmtId="1" fontId="8" fillId="0" borderId="920" xfId="0" applyNumberFormat="1" applyFont="1" applyBorder="1"/>
    <xf numFmtId="1" fontId="8" fillId="6" borderId="827" xfId="0" applyNumberFormat="1" applyFont="1" applyFill="1" applyBorder="1" applyProtection="1">
      <protection locked="0"/>
    </xf>
    <xf numFmtId="1" fontId="8" fillId="0" borderId="948" xfId="0" applyNumberFormat="1" applyFont="1" applyBorder="1"/>
    <xf numFmtId="1" fontId="8" fillId="0" borderId="900" xfId="0" applyNumberFormat="1" applyFont="1" applyBorder="1"/>
    <xf numFmtId="1" fontId="8" fillId="0" borderId="888" xfId="0" applyNumberFormat="1" applyFont="1" applyBorder="1"/>
    <xf numFmtId="1" fontId="8" fillId="0" borderId="887" xfId="0" applyNumberFormat="1" applyFont="1" applyBorder="1"/>
    <xf numFmtId="1" fontId="8" fillId="0" borderId="960" xfId="0" applyNumberFormat="1" applyFont="1" applyBorder="1"/>
    <xf numFmtId="1" fontId="8" fillId="0" borderId="962" xfId="0" applyNumberFormat="1" applyFont="1" applyBorder="1"/>
    <xf numFmtId="1" fontId="16" fillId="4" borderId="915" xfId="0" applyNumberFormat="1" applyFont="1" applyFill="1" applyBorder="1"/>
    <xf numFmtId="1" fontId="8" fillId="4" borderId="915" xfId="0" applyNumberFormat="1" applyFont="1" applyFill="1" applyBorder="1" applyAlignment="1">
      <alignment horizontal="left" vertical="center" wrapText="1"/>
    </xf>
    <xf numFmtId="1" fontId="8" fillId="0" borderId="915" xfId="0" applyNumberFormat="1" applyFont="1" applyBorder="1"/>
    <xf numFmtId="1" fontId="40" fillId="4" borderId="719" xfId="0" applyNumberFormat="1" applyFont="1" applyFill="1" applyBorder="1"/>
    <xf numFmtId="1" fontId="8" fillId="6" borderId="829" xfId="0" applyNumberFormat="1" applyFont="1" applyFill="1" applyBorder="1" applyProtection="1">
      <protection locked="0"/>
    </xf>
    <xf numFmtId="0" fontId="8" fillId="0" borderId="815" xfId="0" applyFont="1" applyBorder="1"/>
    <xf numFmtId="0" fontId="8" fillId="0" borderId="603" xfId="0" applyFont="1" applyBorder="1"/>
    <xf numFmtId="1" fontId="40" fillId="4" borderId="886" xfId="0" applyNumberFormat="1" applyFont="1" applyFill="1" applyBorder="1"/>
    <xf numFmtId="3" fontId="7" fillId="4" borderId="18" xfId="0" applyNumberFormat="1" applyFont="1" applyFill="1" applyBorder="1" applyProtection="1">
      <protection locked="0"/>
    </xf>
    <xf numFmtId="3" fontId="7" fillId="4" borderId="815" xfId="0" applyNumberFormat="1" applyFont="1" applyFill="1" applyBorder="1" applyProtection="1">
      <protection locked="0"/>
    </xf>
    <xf numFmtId="3" fontId="7" fillId="4" borderId="603" xfId="0" applyNumberFormat="1" applyFont="1" applyFill="1" applyBorder="1" applyProtection="1">
      <protection locked="0"/>
    </xf>
    <xf numFmtId="1" fontId="34" fillId="4" borderId="0" xfId="0" applyNumberFormat="1" applyFont="1" applyFill="1"/>
    <xf numFmtId="1" fontId="34" fillId="0" borderId="0" xfId="0" applyNumberFormat="1" applyFont="1"/>
    <xf numFmtId="1" fontId="8" fillId="0" borderId="888" xfId="0" applyNumberFormat="1" applyFont="1" applyBorder="1" applyAlignment="1">
      <alignment horizontal="center" vertical="center" wrapText="1"/>
    </xf>
    <xf numFmtId="1" fontId="8" fillId="5" borderId="920" xfId="0" applyNumberFormat="1" applyFont="1" applyFill="1" applyBorder="1"/>
    <xf numFmtId="1" fontId="8" fillId="4" borderId="595" xfId="6" applyNumberFormat="1" applyFont="1" applyFill="1" applyBorder="1" applyAlignment="1">
      <alignment horizontal="right"/>
    </xf>
    <xf numFmtId="1" fontId="8" fillId="4" borderId="597" xfId="6" applyNumberFormat="1" applyFont="1" applyFill="1" applyBorder="1" applyAlignment="1">
      <alignment horizontal="right"/>
    </xf>
    <xf numFmtId="1" fontId="8" fillId="4" borderId="602" xfId="6" applyNumberFormat="1" applyFont="1" applyFill="1" applyBorder="1" applyAlignment="1">
      <alignment horizontal="right"/>
    </xf>
    <xf numFmtId="1" fontId="8" fillId="10" borderId="597" xfId="0" applyNumberFormat="1" applyFont="1" applyFill="1" applyBorder="1" applyProtection="1">
      <protection locked="0"/>
    </xf>
    <xf numFmtId="1" fontId="8" fillId="10" borderId="608" xfId="0" applyNumberFormat="1" applyFont="1" applyFill="1" applyBorder="1" applyProtection="1">
      <protection locked="0"/>
    </xf>
    <xf numFmtId="1" fontId="8" fillId="5" borderId="815" xfId="0" applyNumberFormat="1" applyFont="1" applyFill="1" applyBorder="1"/>
    <xf numFmtId="1" fontId="8" fillId="5" borderId="964" xfId="0" applyNumberFormat="1" applyFont="1" applyFill="1" applyBorder="1"/>
    <xf numFmtId="1" fontId="8" fillId="4" borderId="604" xfId="6" applyNumberFormat="1" applyFont="1" applyFill="1" applyBorder="1" applyAlignment="1">
      <alignment horizontal="right"/>
    </xf>
    <xf numFmtId="1" fontId="8" fillId="4" borderId="605" xfId="6" applyNumberFormat="1" applyFont="1" applyFill="1" applyBorder="1" applyAlignment="1">
      <alignment horizontal="right"/>
    </xf>
    <xf numFmtId="1" fontId="8" fillId="6" borderId="926" xfId="0" applyNumberFormat="1" applyFont="1" applyFill="1" applyBorder="1" applyProtection="1">
      <protection locked="0"/>
    </xf>
    <xf numFmtId="1" fontId="8" fillId="6" borderId="677" xfId="0" applyNumberFormat="1" applyFont="1" applyFill="1" applyBorder="1" applyProtection="1">
      <protection locked="0"/>
    </xf>
    <xf numFmtId="1" fontId="8" fillId="10" borderId="677" xfId="0" applyNumberFormat="1" applyFont="1" applyFill="1" applyBorder="1" applyProtection="1">
      <protection locked="0"/>
    </xf>
    <xf numFmtId="1" fontId="8" fillId="10" borderId="926" xfId="0" applyNumberFormat="1" applyFont="1" applyFill="1" applyBorder="1" applyProtection="1">
      <protection locked="0"/>
    </xf>
    <xf numFmtId="1" fontId="8" fillId="10" borderId="734" xfId="0" applyNumberFormat="1" applyFont="1" applyFill="1" applyBorder="1" applyProtection="1">
      <protection locked="0"/>
    </xf>
    <xf numFmtId="1" fontId="8" fillId="10" borderId="965" xfId="0" applyNumberFormat="1" applyFont="1" applyFill="1" applyBorder="1" applyProtection="1">
      <protection locked="0"/>
    </xf>
    <xf numFmtId="1" fontId="8" fillId="10" borderId="966" xfId="0" applyNumberFormat="1" applyFont="1" applyFill="1" applyBorder="1" applyProtection="1">
      <protection locked="0"/>
    </xf>
    <xf numFmtId="1" fontId="8" fillId="4" borderId="8" xfId="6" applyNumberFormat="1" applyFont="1" applyFill="1" applyBorder="1" applyAlignment="1">
      <alignment horizontal="right"/>
    </xf>
    <xf numFmtId="1" fontId="8" fillId="4" borderId="9" xfId="6" applyNumberFormat="1" applyFont="1" applyFill="1" applyBorder="1" applyAlignment="1">
      <alignment horizontal="right"/>
    </xf>
    <xf numFmtId="1" fontId="8" fillId="4" borderId="11" xfId="6" applyNumberFormat="1" applyFont="1" applyFill="1" applyBorder="1" applyAlignment="1">
      <alignment horizontal="right"/>
    </xf>
    <xf numFmtId="1" fontId="8" fillId="5" borderId="815" xfId="0" applyNumberFormat="1" applyFont="1" applyFill="1" applyBorder="1" applyAlignment="1">
      <alignment wrapText="1"/>
    </xf>
    <xf numFmtId="1" fontId="8" fillId="5" borderId="672" xfId="0" applyNumberFormat="1" applyFont="1" applyFill="1" applyBorder="1" applyAlignment="1">
      <alignment horizontal="left" vertical="center" wrapText="1"/>
    </xf>
    <xf numFmtId="1" fontId="16" fillId="4" borderId="967" xfId="0" applyNumberFormat="1" applyFont="1" applyFill="1" applyBorder="1" applyAlignment="1">
      <alignment horizontal="left"/>
    </xf>
    <xf numFmtId="1" fontId="8" fillId="0" borderId="968" xfId="0" applyNumberFormat="1" applyFont="1" applyBorder="1" applyAlignment="1">
      <alignment horizontal="center" vertical="center" wrapText="1"/>
    </xf>
    <xf numFmtId="1" fontId="8" fillId="0" borderId="969" xfId="0" applyNumberFormat="1" applyFont="1" applyBorder="1" applyAlignment="1">
      <alignment horizontal="center" vertical="center" wrapText="1"/>
    </xf>
    <xf numFmtId="1" fontId="8" fillId="0" borderId="947" xfId="0" applyNumberFormat="1" applyFont="1" applyBorder="1" applyAlignment="1">
      <alignment vertical="center" wrapText="1"/>
    </xf>
    <xf numFmtId="1" fontId="8" fillId="0" borderId="841" xfId="0" applyNumberFormat="1" applyFont="1" applyBorder="1" applyAlignment="1">
      <alignment horizontal="right" wrapText="1"/>
    </xf>
    <xf numFmtId="1" fontId="8" fillId="0" borderId="923" xfId="0" applyNumberFormat="1" applyFont="1" applyBorder="1" applyAlignment="1">
      <alignment horizontal="right"/>
    </xf>
    <xf numFmtId="1" fontId="8" fillId="6" borderId="947" xfId="0" applyNumberFormat="1" applyFont="1" applyFill="1" applyBorder="1" applyProtection="1">
      <protection locked="0"/>
    </xf>
    <xf numFmtId="1" fontId="8" fillId="6" borderId="904" xfId="0" applyNumberFormat="1" applyFont="1" applyFill="1" applyBorder="1" applyProtection="1">
      <protection locked="0"/>
    </xf>
    <xf numFmtId="1" fontId="8" fillId="0" borderId="948" xfId="0" applyNumberFormat="1" applyFont="1" applyBorder="1" applyAlignment="1">
      <alignment horizontal="center" wrapText="1"/>
    </xf>
    <xf numFmtId="1" fontId="8" fillId="0" borderId="918" xfId="0" applyNumberFormat="1" applyFont="1" applyBorder="1" applyAlignment="1">
      <alignment horizontal="right"/>
    </xf>
    <xf numFmtId="1" fontId="8" fillId="0" borderId="970" xfId="0" applyNumberFormat="1" applyFont="1" applyBorder="1" applyAlignment="1">
      <alignment horizontal="right"/>
    </xf>
    <xf numFmtId="1" fontId="8" fillId="0" borderId="887" xfId="0" applyNumberFormat="1" applyFont="1" applyBorder="1" applyAlignment="1">
      <alignment horizontal="right"/>
    </xf>
    <xf numFmtId="1" fontId="8" fillId="0" borderId="918" xfId="0" applyNumberFormat="1" applyFont="1" applyBorder="1"/>
    <xf numFmtId="1" fontId="8" fillId="0" borderId="971" xfId="0" applyNumberFormat="1" applyFont="1" applyBorder="1"/>
    <xf numFmtId="1" fontId="8" fillId="0" borderId="953" xfId="0" applyNumberFormat="1" applyFont="1" applyBorder="1"/>
    <xf numFmtId="1" fontId="8" fillId="0" borderId="918" xfId="0" applyNumberFormat="1" applyFont="1" applyBorder="1" applyAlignment="1">
      <alignment horizontal="right" wrapText="1"/>
    </xf>
    <xf numFmtId="1" fontId="8" fillId="0" borderId="970" xfId="0" applyNumberFormat="1" applyFont="1" applyBorder="1" applyAlignment="1">
      <alignment horizontal="right" wrapText="1"/>
    </xf>
    <xf numFmtId="1" fontId="8" fillId="6" borderId="918" xfId="0" applyNumberFormat="1" applyFont="1" applyFill="1" applyBorder="1" applyProtection="1">
      <protection locked="0"/>
    </xf>
    <xf numFmtId="1" fontId="8" fillId="6" borderId="887" xfId="0" applyNumberFormat="1" applyFont="1" applyFill="1" applyBorder="1" applyProtection="1">
      <protection locked="0"/>
    </xf>
    <xf numFmtId="1" fontId="8" fillId="6" borderId="971" xfId="0" applyNumberFormat="1" applyFont="1" applyFill="1" applyBorder="1" applyProtection="1">
      <protection locked="0"/>
    </xf>
    <xf numFmtId="1" fontId="8" fillId="6" borderId="953" xfId="0" applyNumberFormat="1" applyFont="1" applyFill="1" applyBorder="1" applyProtection="1">
      <protection locked="0"/>
    </xf>
    <xf numFmtId="1" fontId="8" fillId="6" borderId="960" xfId="0" applyNumberFormat="1" applyFont="1" applyFill="1" applyBorder="1" applyProtection="1">
      <protection locked="0"/>
    </xf>
    <xf numFmtId="1" fontId="8" fillId="0" borderId="948" xfId="0" applyNumberFormat="1" applyFont="1" applyBorder="1" applyAlignment="1">
      <alignment horizontal="center" vertical="center" wrapText="1"/>
    </xf>
    <xf numFmtId="1" fontId="8" fillId="0" borderId="914" xfId="0" applyNumberFormat="1" applyFont="1" applyBorder="1" applyAlignment="1">
      <alignment horizontal="left" vertical="center" wrapText="1"/>
    </xf>
    <xf numFmtId="1" fontId="8" fillId="0" borderId="968" xfId="0" applyNumberFormat="1" applyFont="1" applyBorder="1" applyAlignment="1">
      <alignment horizontal="right" wrapText="1"/>
    </xf>
    <xf numFmtId="1" fontId="8" fillId="0" borderId="969" xfId="0" applyNumberFormat="1" applyFont="1" applyBorder="1" applyAlignment="1">
      <alignment horizontal="right" wrapText="1"/>
    </xf>
    <xf numFmtId="1" fontId="8" fillId="0" borderId="716" xfId="0" applyNumberFormat="1" applyFont="1" applyBorder="1" applyAlignment="1">
      <alignment horizontal="right"/>
    </xf>
    <xf numFmtId="1" fontId="8" fillId="6" borderId="968" xfId="0" applyNumberFormat="1" applyFont="1" applyFill="1" applyBorder="1" applyProtection="1">
      <protection locked="0"/>
    </xf>
    <xf numFmtId="1" fontId="8" fillId="6" borderId="972" xfId="0" applyNumberFormat="1" applyFont="1" applyFill="1" applyBorder="1" applyProtection="1">
      <protection locked="0"/>
    </xf>
    <xf numFmtId="1" fontId="8" fillId="6" borderId="914" xfId="0" applyNumberFormat="1" applyFont="1" applyFill="1" applyBorder="1" applyProtection="1">
      <protection locked="0"/>
    </xf>
    <xf numFmtId="1" fontId="8" fillId="6" borderId="973" xfId="0" applyNumberFormat="1" applyFont="1" applyFill="1" applyBorder="1" applyProtection="1">
      <protection locked="0"/>
    </xf>
    <xf numFmtId="1" fontId="8" fillId="0" borderId="920" xfId="0" applyNumberFormat="1" applyFont="1" applyBorder="1" applyAlignment="1">
      <alignment horizontal="left" vertical="center" wrapText="1"/>
    </xf>
    <xf numFmtId="1" fontId="8" fillId="0" borderId="867" xfId="0" applyNumberFormat="1" applyFont="1" applyBorder="1" applyAlignment="1">
      <alignment horizontal="left" vertical="center" wrapText="1"/>
    </xf>
    <xf numFmtId="1" fontId="8" fillId="0" borderId="965" xfId="0" applyNumberFormat="1" applyFont="1" applyBorder="1" applyAlignment="1">
      <alignment horizontal="right" wrapText="1"/>
    </xf>
    <xf numFmtId="1" fontId="8" fillId="6" borderId="867" xfId="0" applyNumberFormat="1" applyFont="1" applyFill="1" applyBorder="1" applyProtection="1">
      <protection locked="0"/>
    </xf>
    <xf numFmtId="1" fontId="8" fillId="0" borderId="913" xfId="0" applyNumberFormat="1" applyFont="1" applyBorder="1" applyAlignment="1">
      <alignment horizontal="center" vertical="center"/>
    </xf>
    <xf numFmtId="1" fontId="8" fillId="5" borderId="913" xfId="0" applyNumberFormat="1" applyFont="1" applyFill="1" applyBorder="1"/>
    <xf numFmtId="1" fontId="8" fillId="0" borderId="672" xfId="0" applyNumberFormat="1" applyFont="1" applyBorder="1" applyAlignment="1">
      <alignment horizontal="center" vertical="center" wrapText="1"/>
    </xf>
    <xf numFmtId="1" fontId="8" fillId="0" borderId="970" xfId="0" applyNumberFormat="1" applyFont="1" applyBorder="1" applyAlignment="1">
      <alignment horizontal="center" vertical="center" wrapText="1"/>
    </xf>
    <xf numFmtId="1" fontId="8" fillId="0" borderId="886" xfId="0" applyNumberFormat="1" applyFont="1" applyBorder="1" applyAlignment="1">
      <alignment horizontal="center" vertical="center" wrapText="1"/>
    </xf>
    <xf numFmtId="1" fontId="8" fillId="5" borderId="918" xfId="0" applyNumberFormat="1" applyFont="1" applyFill="1" applyBorder="1" applyAlignment="1">
      <alignment horizontal="center" vertical="center" wrapText="1"/>
    </xf>
    <xf numFmtId="1" fontId="8" fillId="5" borderId="887" xfId="0" applyNumberFormat="1" applyFont="1" applyFill="1" applyBorder="1" applyAlignment="1">
      <alignment horizontal="center" vertical="center" wrapText="1"/>
    </xf>
    <xf numFmtId="1" fontId="8" fillId="0" borderId="974" xfId="0" applyNumberFormat="1" applyFont="1" applyBorder="1" applyAlignment="1">
      <alignment horizontal="center" vertical="center"/>
    </xf>
    <xf numFmtId="1" fontId="8" fillId="5" borderId="974" xfId="0" applyNumberFormat="1" applyFont="1" applyFill="1" applyBorder="1"/>
    <xf numFmtId="1" fontId="17" fillId="5" borderId="974" xfId="0" applyNumberFormat="1" applyFont="1" applyFill="1" applyBorder="1"/>
    <xf numFmtId="1" fontId="8" fillId="0" borderId="920" xfId="0" applyNumberFormat="1" applyFont="1" applyBorder="1" applyAlignment="1">
      <alignment horizontal="right" vertical="center" wrapText="1"/>
    </xf>
    <xf numFmtId="1" fontId="8" fillId="6" borderId="920" xfId="0" applyNumberFormat="1" applyFont="1" applyFill="1" applyBorder="1" applyProtection="1">
      <protection locked="0"/>
    </xf>
    <xf numFmtId="1" fontId="8" fillId="0" borderId="975" xfId="0" applyNumberFormat="1" applyFont="1" applyBorder="1"/>
    <xf numFmtId="1" fontId="8" fillId="0" borderId="923" xfId="0" applyNumberFormat="1" applyFont="1" applyBorder="1"/>
    <xf numFmtId="1" fontId="8" fillId="5" borderId="947" xfId="0" applyNumberFormat="1" applyFont="1" applyFill="1" applyBorder="1" applyProtection="1">
      <protection locked="0"/>
    </xf>
    <xf numFmtId="1" fontId="8" fillId="0" borderId="976" xfId="0" applyNumberFormat="1" applyFont="1" applyBorder="1" applyAlignment="1">
      <alignment horizontal="center" vertical="center"/>
    </xf>
    <xf numFmtId="1" fontId="8" fillId="5" borderId="976" xfId="0" applyNumberFormat="1" applyFont="1" applyFill="1" applyBorder="1"/>
    <xf numFmtId="1" fontId="17" fillId="5" borderId="976" xfId="0" applyNumberFormat="1" applyFont="1" applyFill="1" applyBorder="1"/>
    <xf numFmtId="0" fontId="19" fillId="0" borderId="836" xfId="0" applyFont="1" applyBorder="1" applyAlignment="1">
      <alignment horizontal="center"/>
    </xf>
    <xf numFmtId="1" fontId="19" fillId="0" borderId="836" xfId="0" applyNumberFormat="1" applyFont="1" applyBorder="1"/>
    <xf numFmtId="1" fontId="19" fillId="0" borderId="835" xfId="0" applyNumberFormat="1" applyFont="1" applyBorder="1"/>
    <xf numFmtId="1" fontId="19" fillId="0" borderId="849" xfId="0" applyNumberFormat="1" applyFont="1" applyBorder="1"/>
    <xf numFmtId="1" fontId="8" fillId="5" borderId="977" xfId="0" applyNumberFormat="1" applyFont="1" applyFill="1" applyBorder="1"/>
    <xf numFmtId="1" fontId="8" fillId="5" borderId="849" xfId="0" applyNumberFormat="1" applyFont="1" applyFill="1" applyBorder="1"/>
    <xf numFmtId="1" fontId="8" fillId="5" borderId="835" xfId="0" applyNumberFormat="1" applyFont="1" applyFill="1" applyBorder="1"/>
    <xf numFmtId="1" fontId="8" fillId="5" borderId="836" xfId="0" applyNumberFormat="1" applyFont="1" applyFill="1" applyBorder="1"/>
    <xf numFmtId="1" fontId="8" fillId="0" borderId="978" xfId="0" applyNumberFormat="1" applyFont="1" applyBorder="1" applyAlignment="1">
      <alignment horizontal="center" vertical="center"/>
    </xf>
    <xf numFmtId="1" fontId="8" fillId="5" borderId="978" xfId="0" applyNumberFormat="1" applyFont="1" applyFill="1" applyBorder="1"/>
    <xf numFmtId="1" fontId="17" fillId="5" borderId="978" xfId="0" applyNumberFormat="1" applyFont="1" applyFill="1" applyBorder="1"/>
    <xf numFmtId="1" fontId="8" fillId="5" borderId="979" xfId="0" applyNumberFormat="1" applyFont="1" applyFill="1" applyBorder="1"/>
    <xf numFmtId="1" fontId="8" fillId="0" borderId="980" xfId="0" applyNumberFormat="1" applyFont="1" applyBorder="1" applyAlignment="1">
      <alignment horizontal="center" vertical="center" wrapText="1"/>
    </xf>
    <xf numFmtId="1" fontId="8" fillId="0" borderId="977" xfId="0" applyNumberFormat="1" applyFont="1" applyBorder="1" applyAlignment="1">
      <alignment horizontal="center" vertical="center" wrapText="1"/>
    </xf>
    <xf numFmtId="1" fontId="8" fillId="0" borderId="981" xfId="0" applyNumberFormat="1" applyFont="1" applyBorder="1" applyAlignment="1">
      <alignment horizontal="center" vertical="center" wrapText="1"/>
    </xf>
    <xf numFmtId="9" fontId="8" fillId="0" borderId="835" xfId="7" applyFont="1" applyBorder="1" applyAlignment="1">
      <alignment horizontal="center" vertical="center" wrapText="1"/>
    </xf>
    <xf numFmtId="0" fontId="8" fillId="0" borderId="977" xfId="0" applyFont="1" applyBorder="1" applyAlignment="1">
      <alignment horizontal="center" vertical="center" wrapText="1"/>
    </xf>
    <xf numFmtId="0" fontId="8" fillId="0" borderId="981" xfId="0" applyFont="1" applyBorder="1" applyAlignment="1">
      <alignment horizontal="center" vertical="center" wrapText="1"/>
    </xf>
    <xf numFmtId="0" fontId="8" fillId="5" borderId="835" xfId="0" applyFont="1" applyFill="1" applyBorder="1" applyAlignment="1">
      <alignment horizontal="center" vertical="center" wrapText="1"/>
    </xf>
    <xf numFmtId="1" fontId="8" fillId="6" borderId="982" xfId="0" applyNumberFormat="1" applyFont="1" applyFill="1" applyBorder="1" applyProtection="1">
      <protection locked="0"/>
    </xf>
    <xf numFmtId="1" fontId="8" fillId="0" borderId="841" xfId="0" applyNumberFormat="1" applyFont="1" applyBorder="1"/>
    <xf numFmtId="1" fontId="8" fillId="6" borderId="983" xfId="0" applyNumberFormat="1" applyFont="1" applyFill="1" applyBorder="1" applyProtection="1">
      <protection locked="0"/>
    </xf>
    <xf numFmtId="1" fontId="8" fillId="0" borderId="980" xfId="0" applyNumberFormat="1" applyFont="1" applyBorder="1" applyAlignment="1">
      <alignment horizontal="left" vertical="center" wrapText="1"/>
    </xf>
    <xf numFmtId="1" fontId="8" fillId="0" borderId="980" xfId="0" applyNumberFormat="1" applyFont="1" applyBorder="1" applyAlignment="1">
      <alignment horizontal="right" vertical="center" wrapText="1"/>
    </xf>
    <xf numFmtId="1" fontId="8" fillId="6" borderId="984" xfId="0" applyNumberFormat="1" applyFont="1" applyFill="1" applyBorder="1" applyProtection="1">
      <protection locked="0"/>
    </xf>
    <xf numFmtId="1" fontId="8" fillId="0" borderId="985" xfId="0" applyNumberFormat="1" applyFont="1" applyBorder="1"/>
    <xf numFmtId="1" fontId="8" fillId="6" borderId="986" xfId="0" applyNumberFormat="1" applyFont="1" applyFill="1" applyBorder="1" applyProtection="1">
      <protection locked="0"/>
    </xf>
    <xf numFmtId="1" fontId="8" fillId="6" borderId="985" xfId="0" applyNumberFormat="1" applyFont="1" applyFill="1" applyBorder="1" applyProtection="1">
      <protection locked="0"/>
    </xf>
    <xf numFmtId="1" fontId="8" fillId="6" borderId="987" xfId="0" applyNumberFormat="1" applyFont="1" applyFill="1" applyBorder="1" applyProtection="1">
      <protection locked="0"/>
    </xf>
    <xf numFmtId="1" fontId="8" fillId="6" borderId="988" xfId="0" applyNumberFormat="1" applyFont="1" applyFill="1" applyBorder="1" applyProtection="1">
      <protection locked="0"/>
    </xf>
    <xf numFmtId="1" fontId="19" fillId="5" borderId="977" xfId="0" applyNumberFormat="1" applyFont="1" applyFill="1" applyBorder="1"/>
    <xf numFmtId="1" fontId="8" fillId="5" borderId="981" xfId="0" applyNumberFormat="1" applyFont="1" applyFill="1" applyBorder="1"/>
    <xf numFmtId="1" fontId="8" fillId="5" borderId="989" xfId="0" applyNumberFormat="1" applyFont="1" applyFill="1" applyBorder="1"/>
    <xf numFmtId="1" fontId="8" fillId="4" borderId="978" xfId="0" applyNumberFormat="1" applyFont="1" applyFill="1" applyBorder="1"/>
    <xf numFmtId="1" fontId="8" fillId="0" borderId="978" xfId="0" applyNumberFormat="1" applyFont="1" applyBorder="1"/>
    <xf numFmtId="1" fontId="8" fillId="0" borderId="832" xfId="0" applyNumberFormat="1" applyFont="1" applyBorder="1" applyAlignment="1">
      <alignment horizontal="left" vertical="center" wrapText="1"/>
    </xf>
    <xf numFmtId="1" fontId="8" fillId="6" borderId="990" xfId="0" applyNumberFormat="1" applyFont="1" applyFill="1" applyBorder="1" applyProtection="1">
      <protection locked="0"/>
    </xf>
    <xf numFmtId="1" fontId="8" fillId="4" borderId="991" xfId="0" applyNumberFormat="1" applyFont="1" applyFill="1" applyBorder="1"/>
    <xf numFmtId="1" fontId="8" fillId="0" borderId="991" xfId="0" applyNumberFormat="1" applyFont="1" applyBorder="1"/>
    <xf numFmtId="1" fontId="15" fillId="4" borderId="992" xfId="0" applyNumberFormat="1" applyFont="1" applyFill="1" applyBorder="1" applyAlignment="1" applyProtection="1">
      <alignment horizontal="left"/>
      <protection hidden="1"/>
    </xf>
    <xf numFmtId="1" fontId="8" fillId="0" borderId="997" xfId="0" applyNumberFormat="1" applyFont="1" applyBorder="1" applyAlignment="1" applyProtection="1">
      <alignment horizontal="center" vertical="center"/>
      <protection hidden="1"/>
    </xf>
    <xf numFmtId="1" fontId="8" fillId="0" borderId="998" xfId="0" applyNumberFormat="1" applyFont="1" applyBorder="1" applyAlignment="1" applyProtection="1">
      <alignment horizontal="center" vertical="center"/>
      <protection hidden="1"/>
    </xf>
    <xf numFmtId="1" fontId="8" fillId="0" borderId="984" xfId="0" applyNumberFormat="1" applyFont="1" applyBorder="1" applyAlignment="1" applyProtection="1">
      <alignment horizontal="center" vertical="center" wrapText="1"/>
      <protection hidden="1"/>
    </xf>
    <xf numFmtId="1" fontId="8" fillId="0" borderId="996" xfId="0" applyNumberFormat="1" applyFont="1" applyBorder="1" applyAlignment="1">
      <alignment horizontal="center" vertical="center" wrapText="1"/>
    </xf>
    <xf numFmtId="1" fontId="8" fillId="0" borderId="999" xfId="0" applyNumberFormat="1" applyFont="1" applyBorder="1" applyAlignment="1">
      <alignment horizontal="center" vertical="center" wrapText="1"/>
    </xf>
    <xf numFmtId="1" fontId="8" fillId="0" borderId="994" xfId="0" applyNumberFormat="1" applyFont="1" applyBorder="1" applyAlignment="1">
      <alignment horizontal="center" vertical="center" wrapText="1"/>
    </xf>
    <xf numFmtId="1" fontId="8" fillId="9" borderId="1000" xfId="0" applyNumberFormat="1" applyFont="1" applyFill="1" applyBorder="1" applyAlignment="1" applyProtection="1">
      <alignment horizontal="center" vertical="center" wrapText="1"/>
      <protection hidden="1"/>
    </xf>
    <xf numFmtId="1" fontId="8" fillId="9" borderId="1000" xfId="0" applyNumberFormat="1" applyFont="1" applyFill="1" applyBorder="1" applyAlignment="1" applyProtection="1">
      <alignment horizontal="left" vertical="center" wrapText="1"/>
      <protection hidden="1"/>
    </xf>
    <xf numFmtId="1" fontId="8" fillId="9" borderId="977" xfId="0" applyNumberFormat="1" applyFont="1" applyFill="1" applyBorder="1" applyAlignment="1">
      <alignment horizontal="right" wrapText="1"/>
    </xf>
    <xf numFmtId="1" fontId="8" fillId="0" borderId="981" xfId="0" applyNumberFormat="1" applyFont="1" applyBorder="1" applyAlignment="1">
      <alignment horizontal="right" wrapText="1"/>
    </xf>
    <xf numFmtId="1" fontId="8" fillId="0" borderId="996" xfId="0" applyNumberFormat="1" applyFont="1" applyBorder="1" applyAlignment="1">
      <alignment horizontal="right"/>
    </xf>
    <xf numFmtId="1" fontId="8" fillId="6" borderId="977" xfId="0" applyNumberFormat="1" applyFont="1" applyFill="1" applyBorder="1" applyProtection="1">
      <protection locked="0"/>
    </xf>
    <xf numFmtId="1" fontId="8" fillId="6" borderId="989" xfId="0" applyNumberFormat="1" applyFont="1" applyFill="1" applyBorder="1" applyProtection="1">
      <protection locked="0"/>
    </xf>
    <xf numFmtId="1" fontId="8" fillId="6" borderId="833" xfId="0" applyNumberFormat="1" applyFont="1" applyFill="1" applyBorder="1" applyProtection="1">
      <protection locked="0"/>
    </xf>
    <xf numFmtId="1" fontId="8" fillId="6" borderId="992" xfId="0" applyNumberFormat="1" applyFont="1" applyFill="1" applyBorder="1" applyProtection="1">
      <protection locked="0"/>
    </xf>
    <xf numFmtId="1" fontId="8" fillId="6" borderId="1001" xfId="0" applyNumberFormat="1" applyFont="1" applyFill="1" applyBorder="1" applyProtection="1">
      <protection locked="0"/>
    </xf>
    <xf numFmtId="1" fontId="8" fillId="6" borderId="996" xfId="0" applyNumberFormat="1" applyFont="1" applyFill="1" applyBorder="1" applyAlignment="1" applyProtection="1">
      <alignment wrapText="1"/>
      <protection locked="0"/>
    </xf>
    <xf numFmtId="1" fontId="8" fillId="9" borderId="836" xfId="0" applyNumberFormat="1" applyFont="1" applyFill="1" applyBorder="1" applyAlignment="1" applyProtection="1">
      <alignment horizontal="center" vertical="center" wrapText="1"/>
      <protection hidden="1"/>
    </xf>
    <xf numFmtId="1" fontId="8" fillId="9" borderId="836" xfId="0" applyNumberFormat="1" applyFont="1" applyFill="1" applyBorder="1" applyAlignment="1" applyProtection="1">
      <alignment horizontal="left" vertical="center" wrapText="1"/>
      <protection hidden="1"/>
    </xf>
    <xf numFmtId="1" fontId="8" fillId="9" borderId="985" xfId="0" applyNumberFormat="1" applyFont="1" applyFill="1" applyBorder="1" applyAlignment="1">
      <alignment horizontal="right" wrapText="1"/>
    </xf>
    <xf numFmtId="1" fontId="8" fillId="0" borderId="987" xfId="0" applyNumberFormat="1" applyFont="1" applyBorder="1" applyAlignment="1">
      <alignment horizontal="right" wrapText="1"/>
    </xf>
    <xf numFmtId="1" fontId="8" fillId="0" borderId="984" xfId="0" applyNumberFormat="1" applyFont="1" applyBorder="1" applyAlignment="1">
      <alignment horizontal="right"/>
    </xf>
    <xf numFmtId="1" fontId="8" fillId="6" borderId="995" xfId="0" applyNumberFormat="1" applyFont="1" applyFill="1" applyBorder="1" applyProtection="1">
      <protection locked="0"/>
    </xf>
    <xf numFmtId="1" fontId="8" fillId="6" borderId="1002" xfId="0" applyNumberFormat="1" applyFont="1" applyFill="1" applyBorder="1" applyProtection="1">
      <protection locked="0"/>
    </xf>
    <xf numFmtId="1" fontId="8" fillId="6" borderId="984" xfId="0" applyNumberFormat="1" applyFont="1" applyFill="1" applyBorder="1" applyAlignment="1" applyProtection="1">
      <alignment wrapText="1"/>
      <protection locked="0"/>
    </xf>
    <xf numFmtId="1" fontId="8" fillId="5" borderId="1004" xfId="0" applyNumberFormat="1" applyFont="1" applyFill="1" applyBorder="1" applyProtection="1">
      <protection hidden="1"/>
    </xf>
    <xf numFmtId="1" fontId="8" fillId="0" borderId="1009" xfId="0" applyNumberFormat="1" applyFont="1" applyBorder="1" applyAlignment="1" applyProtection="1">
      <alignment horizontal="center" vertical="center"/>
      <protection hidden="1"/>
    </xf>
    <xf numFmtId="1" fontId="8" fillId="0" borderId="1010" xfId="0" applyNumberFormat="1" applyFont="1" applyBorder="1" applyAlignment="1" applyProtection="1">
      <alignment horizontal="center" vertical="center"/>
      <protection hidden="1"/>
    </xf>
    <xf numFmtId="1" fontId="8" fillId="0" borderId="1011" xfId="0" applyNumberFormat="1" applyFont="1" applyBorder="1" applyAlignment="1">
      <alignment horizontal="center" vertical="center" wrapText="1"/>
    </xf>
    <xf numFmtId="1" fontId="8" fillId="0" borderId="934" xfId="0" applyNumberFormat="1" applyFont="1" applyBorder="1" applyAlignment="1">
      <alignment horizontal="center" vertical="center" wrapText="1"/>
    </xf>
    <xf numFmtId="1" fontId="8" fillId="5" borderId="1013" xfId="0" applyNumberFormat="1" applyFont="1" applyFill="1" applyBorder="1" applyProtection="1">
      <protection hidden="1"/>
    </xf>
    <xf numFmtId="1" fontId="8" fillId="0" borderId="1015" xfId="0" applyNumberFormat="1" applyFont="1" applyBorder="1" applyAlignment="1" applyProtection="1">
      <alignment horizontal="left" vertical="center" wrapText="1"/>
      <protection hidden="1"/>
    </xf>
    <xf numFmtId="1" fontId="8" fillId="0" borderId="1016" xfId="0" applyNumberFormat="1" applyFont="1" applyBorder="1" applyAlignment="1">
      <alignment horizontal="right" wrapText="1"/>
    </xf>
    <xf numFmtId="1" fontId="8" fillId="0" borderId="1017" xfId="0" applyNumberFormat="1" applyFont="1" applyBorder="1" applyAlignment="1">
      <alignment horizontal="right" wrapText="1"/>
    </xf>
    <xf numFmtId="1" fontId="8" fillId="0" borderId="1018" xfId="0" applyNumberFormat="1" applyFont="1" applyBorder="1" applyAlignment="1">
      <alignment horizontal="right"/>
    </xf>
    <xf numFmtId="1" fontId="8" fillId="7" borderId="1016" xfId="0" applyNumberFormat="1" applyFont="1" applyFill="1" applyBorder="1"/>
    <xf numFmtId="1" fontId="8" fillId="7" borderId="1018" xfId="0" applyNumberFormat="1" applyFont="1" applyFill="1" applyBorder="1"/>
    <xf numFmtId="1" fontId="8" fillId="6" borderId="1016" xfId="0" applyNumberFormat="1" applyFont="1" applyFill="1" applyBorder="1" applyProtection="1">
      <protection locked="0"/>
    </xf>
    <xf numFmtId="1" fontId="8" fillId="6" borderId="1018" xfId="0" applyNumberFormat="1" applyFont="1" applyFill="1" applyBorder="1" applyProtection="1">
      <protection locked="0"/>
    </xf>
    <xf numFmtId="1" fontId="8" fillId="6" borderId="1019" xfId="0" applyNumberFormat="1" applyFont="1" applyFill="1" applyBorder="1" applyProtection="1">
      <protection locked="0"/>
    </xf>
    <xf numFmtId="1" fontId="8" fillId="6" borderId="1015" xfId="0" applyNumberFormat="1" applyFont="1" applyFill="1" applyBorder="1" applyProtection="1">
      <protection locked="0"/>
    </xf>
    <xf numFmtId="1" fontId="8" fillId="6" borderId="1020" xfId="0" applyNumberFormat="1" applyFont="1" applyFill="1" applyBorder="1" applyProtection="1">
      <protection locked="0"/>
    </xf>
    <xf numFmtId="1" fontId="8" fillId="6" borderId="1018" xfId="0" applyNumberFormat="1" applyFont="1" applyFill="1" applyBorder="1" applyAlignment="1" applyProtection="1">
      <alignment wrapText="1"/>
      <protection locked="0"/>
    </xf>
    <xf numFmtId="1" fontId="8" fillId="6" borderId="1021" xfId="0" applyNumberFormat="1" applyFont="1" applyFill="1" applyBorder="1" applyAlignment="1" applyProtection="1">
      <alignment wrapText="1"/>
      <protection locked="0"/>
    </xf>
    <xf numFmtId="1" fontId="8" fillId="0" borderId="815" xfId="0" applyNumberFormat="1" applyFont="1" applyBorder="1" applyAlignment="1" applyProtection="1">
      <alignment horizontal="left" vertical="center" wrapText="1"/>
      <protection hidden="1"/>
    </xf>
    <xf numFmtId="1" fontId="8" fillId="6" borderId="815" xfId="0" applyNumberFormat="1" applyFont="1" applyFill="1" applyBorder="1" applyAlignment="1" applyProtection="1">
      <alignment wrapText="1"/>
      <protection locked="0"/>
    </xf>
    <xf numFmtId="1" fontId="8" fillId="7" borderId="1015" xfId="0" applyNumberFormat="1" applyFont="1" applyFill="1" applyBorder="1"/>
    <xf numFmtId="1" fontId="8" fillId="6" borderId="920" xfId="0" applyNumberFormat="1" applyFont="1" applyFill="1" applyBorder="1" applyAlignment="1" applyProtection="1">
      <alignment wrapText="1"/>
      <protection locked="0"/>
    </xf>
    <xf numFmtId="1" fontId="16" fillId="4" borderId="1022" xfId="0" applyNumberFormat="1" applyFont="1" applyFill="1" applyBorder="1" applyAlignment="1" applyProtection="1">
      <alignment horizontal="left"/>
      <protection hidden="1"/>
    </xf>
    <xf numFmtId="1" fontId="15" fillId="4" borderId="1022" xfId="0" applyNumberFormat="1" applyFont="1" applyFill="1" applyBorder="1" applyAlignment="1" applyProtection="1">
      <alignment horizontal="left" wrapText="1"/>
      <protection hidden="1"/>
    </xf>
    <xf numFmtId="1" fontId="14" fillId="4" borderId="991" xfId="0" applyNumberFormat="1" applyFont="1" applyFill="1" applyBorder="1" applyAlignment="1" applyProtection="1">
      <alignment wrapText="1"/>
      <protection hidden="1"/>
    </xf>
    <xf numFmtId="1" fontId="8" fillId="0" borderId="991" xfId="0" applyNumberFormat="1" applyFont="1" applyBorder="1" applyProtection="1">
      <protection hidden="1"/>
    </xf>
    <xf numFmtId="1" fontId="8" fillId="0" borderId="1026" xfId="0" applyNumberFormat="1" applyFont="1" applyBorder="1" applyAlignment="1" applyProtection="1">
      <alignment horizontal="center" vertical="center" wrapText="1"/>
      <protection hidden="1"/>
    </xf>
    <xf numFmtId="1" fontId="8" fillId="0" borderId="1027" xfId="0" applyNumberFormat="1" applyFont="1" applyBorder="1" applyAlignment="1" applyProtection="1">
      <alignment horizontal="center" vertical="center" wrapText="1"/>
      <protection hidden="1"/>
    </xf>
    <xf numFmtId="1" fontId="8" fillId="0" borderId="1028" xfId="0" applyNumberFormat="1" applyFont="1" applyBorder="1" applyAlignment="1" applyProtection="1">
      <alignment horizontal="center" vertical="center" wrapText="1"/>
      <protection hidden="1"/>
    </xf>
    <xf numFmtId="1" fontId="8" fillId="0" borderId="1029" xfId="0" applyNumberFormat="1" applyFont="1" applyBorder="1" applyAlignment="1" applyProtection="1">
      <alignment horizontal="center" vertical="center" wrapText="1"/>
      <protection hidden="1"/>
    </xf>
    <xf numFmtId="1" fontId="8" fillId="6" borderId="1031" xfId="0" applyNumberFormat="1" applyFont="1" applyFill="1" applyBorder="1" applyAlignment="1" applyProtection="1">
      <alignment wrapText="1"/>
      <protection locked="0"/>
    </xf>
    <xf numFmtId="1" fontId="8" fillId="6" borderId="1032" xfId="0" applyNumberFormat="1" applyFont="1" applyFill="1" applyBorder="1" applyAlignment="1" applyProtection="1">
      <alignment wrapText="1"/>
      <protection locked="0"/>
    </xf>
    <xf numFmtId="1" fontId="8" fillId="6" borderId="1033" xfId="0" applyNumberFormat="1" applyFont="1" applyFill="1" applyBorder="1" applyAlignment="1" applyProtection="1">
      <alignment wrapText="1"/>
      <protection locked="0"/>
    </xf>
    <xf numFmtId="1" fontId="8" fillId="6" borderId="1034" xfId="0" applyNumberFormat="1" applyFont="1" applyFill="1" applyBorder="1" applyAlignment="1" applyProtection="1">
      <alignment wrapText="1"/>
      <protection locked="0"/>
    </xf>
    <xf numFmtId="1" fontId="14" fillId="4" borderId="1035" xfId="0" applyNumberFormat="1" applyFont="1" applyFill="1" applyBorder="1" applyAlignment="1" applyProtection="1">
      <alignment wrapText="1"/>
      <protection hidden="1"/>
    </xf>
    <xf numFmtId="1" fontId="8" fillId="0" borderId="1035" xfId="0" applyNumberFormat="1" applyFont="1" applyBorder="1" applyProtection="1">
      <protection hidden="1"/>
    </xf>
    <xf numFmtId="1" fontId="8" fillId="4" borderId="1036" xfId="0" applyNumberFormat="1" applyFont="1" applyFill="1" applyBorder="1" applyProtection="1">
      <protection hidden="1"/>
    </xf>
    <xf numFmtId="1" fontId="8" fillId="4" borderId="1035" xfId="0" applyNumberFormat="1" applyFont="1" applyFill="1" applyBorder="1" applyProtection="1">
      <protection hidden="1"/>
    </xf>
    <xf numFmtId="1" fontId="8" fillId="4" borderId="1038" xfId="0" applyNumberFormat="1" applyFont="1" applyFill="1" applyBorder="1"/>
    <xf numFmtId="1" fontId="8" fillId="4" borderId="1039" xfId="0" applyNumberFormat="1" applyFont="1" applyFill="1" applyBorder="1" applyAlignment="1" applyProtection="1">
      <alignment wrapText="1"/>
      <protection hidden="1"/>
    </xf>
    <xf numFmtId="1" fontId="46" fillId="4" borderId="1039" xfId="0" applyNumberFormat="1" applyFont="1" applyFill="1" applyBorder="1" applyProtection="1">
      <protection hidden="1"/>
    </xf>
    <xf numFmtId="1" fontId="17" fillId="0" borderId="1035" xfId="0" applyNumberFormat="1" applyFont="1" applyBorder="1"/>
    <xf numFmtId="1" fontId="17" fillId="0" borderId="967" xfId="0" applyNumberFormat="1" applyFont="1" applyBorder="1"/>
    <xf numFmtId="1" fontId="8" fillId="4" borderId="967" xfId="0" applyNumberFormat="1" applyFont="1" applyFill="1" applyBorder="1" applyProtection="1">
      <protection hidden="1"/>
    </xf>
    <xf numFmtId="1" fontId="17" fillId="4" borderId="1035" xfId="0" applyNumberFormat="1" applyFont="1" applyFill="1" applyBorder="1"/>
    <xf numFmtId="1" fontId="8" fillId="6" borderId="1030" xfId="0" applyNumberFormat="1" applyFont="1" applyFill="1" applyBorder="1" applyAlignment="1" applyProtection="1">
      <alignment horizontal="right" wrapText="1"/>
      <protection locked="0"/>
    </xf>
    <xf numFmtId="1" fontId="8" fillId="6" borderId="1031" xfId="0" applyNumberFormat="1" applyFont="1" applyFill="1" applyBorder="1" applyAlignment="1" applyProtection="1">
      <alignment horizontal="right"/>
      <protection locked="0"/>
    </xf>
    <xf numFmtId="1" fontId="8" fillId="6" borderId="1040" xfId="0" applyNumberFormat="1" applyFont="1" applyFill="1" applyBorder="1" applyAlignment="1" applyProtection="1">
      <alignment horizontal="right"/>
      <protection locked="0"/>
    </xf>
    <xf numFmtId="1" fontId="8" fillId="0" borderId="815" xfId="0" applyNumberFormat="1" applyFont="1" applyBorder="1" applyAlignment="1" applyProtection="1">
      <alignment vertical="center" wrapText="1"/>
      <protection hidden="1"/>
    </xf>
    <xf numFmtId="1" fontId="8" fillId="6" borderId="815" xfId="0" applyNumberFormat="1" applyFont="1" applyFill="1" applyBorder="1" applyAlignment="1" applyProtection="1">
      <alignment horizontal="right" wrapText="1"/>
      <protection locked="0"/>
    </xf>
    <xf numFmtId="1" fontId="8" fillId="4" borderId="991" xfId="0" applyNumberFormat="1" applyFont="1" applyFill="1" applyBorder="1" applyProtection="1">
      <protection hidden="1"/>
    </xf>
    <xf numFmtId="1" fontId="17" fillId="0" borderId="991" xfId="0" applyNumberFormat="1" applyFont="1" applyBorder="1"/>
    <xf numFmtId="1" fontId="17" fillId="4" borderId="991" xfId="0" applyNumberFormat="1" applyFont="1" applyFill="1" applyBorder="1"/>
    <xf numFmtId="1" fontId="8" fillId="4" borderId="815" xfId="0" applyNumberFormat="1" applyFont="1" applyFill="1" applyBorder="1" applyAlignment="1" applyProtection="1">
      <alignment vertical="center" wrapText="1"/>
      <protection hidden="1"/>
    </xf>
    <xf numFmtId="1" fontId="17" fillId="0" borderId="1041" xfId="0" applyNumberFormat="1" applyFont="1" applyBorder="1"/>
    <xf numFmtId="1" fontId="17" fillId="4" borderId="1041" xfId="0" applyNumberFormat="1" applyFont="1" applyFill="1" applyBorder="1"/>
    <xf numFmtId="1" fontId="8" fillId="0" borderId="1042" xfId="0" applyNumberFormat="1" applyFont="1" applyBorder="1" applyAlignment="1">
      <alignment wrapText="1"/>
    </xf>
    <xf numFmtId="1" fontId="17" fillId="0" borderId="1036" xfId="0" applyNumberFormat="1" applyFont="1" applyBorder="1"/>
    <xf numFmtId="1" fontId="8" fillId="0" borderId="1044" xfId="0" applyNumberFormat="1" applyFont="1" applyBorder="1" applyProtection="1">
      <protection hidden="1"/>
    </xf>
    <xf numFmtId="1" fontId="8" fillId="0" borderId="1046" xfId="0" applyNumberFormat="1" applyFont="1" applyBorder="1" applyAlignment="1" applyProtection="1">
      <alignment horizontal="center" vertical="center" wrapText="1"/>
      <protection hidden="1"/>
    </xf>
    <xf numFmtId="1" fontId="8" fillId="0" borderId="1025" xfId="0" applyNumberFormat="1" applyFont="1" applyBorder="1" applyAlignment="1" applyProtection="1">
      <alignment horizontal="center" vertical="center" wrapText="1"/>
      <protection hidden="1"/>
    </xf>
    <xf numFmtId="1" fontId="8" fillId="0" borderId="1047" xfId="0" applyNumberFormat="1" applyFont="1" applyBorder="1" applyAlignment="1" applyProtection="1">
      <alignment horizontal="left" vertical="center" wrapText="1"/>
      <protection hidden="1"/>
    </xf>
    <xf numFmtId="1" fontId="8" fillId="6" borderId="1030" xfId="0" applyNumberFormat="1" applyFont="1" applyFill="1" applyBorder="1" applyProtection="1">
      <protection locked="0"/>
    </xf>
    <xf numFmtId="1" fontId="8" fillId="6" borderId="1031" xfId="0" applyNumberFormat="1" applyFont="1" applyFill="1" applyBorder="1" applyProtection="1">
      <protection locked="0"/>
    </xf>
    <xf numFmtId="1" fontId="8" fillId="6" borderId="1040" xfId="0" applyNumberFormat="1" applyFont="1" applyFill="1" applyBorder="1" applyProtection="1">
      <protection locked="0"/>
    </xf>
    <xf numFmtId="1" fontId="8" fillId="0" borderId="1043" xfId="0" applyNumberFormat="1" applyFont="1" applyBorder="1" applyAlignment="1" applyProtection="1">
      <alignment horizontal="center" vertical="center" wrapText="1"/>
      <protection hidden="1"/>
    </xf>
    <xf numFmtId="1" fontId="8" fillId="4" borderId="1048" xfId="0" applyNumberFormat="1" applyFont="1" applyFill="1" applyBorder="1" applyAlignment="1">
      <alignment wrapText="1"/>
    </xf>
    <xf numFmtId="1" fontId="8" fillId="4" borderId="1046" xfId="0" applyNumberFormat="1" applyFont="1" applyFill="1" applyBorder="1" applyAlignment="1">
      <alignment wrapText="1"/>
    </xf>
    <xf numFmtId="1" fontId="8" fillId="4" borderId="1025" xfId="0" applyNumberFormat="1" applyFont="1" applyFill="1" applyBorder="1" applyAlignment="1">
      <alignment wrapText="1"/>
    </xf>
    <xf numFmtId="1" fontId="16" fillId="0" borderId="1049" xfId="0" applyNumberFormat="1" applyFont="1" applyBorder="1" applyAlignment="1">
      <alignment horizontal="left"/>
    </xf>
    <xf numFmtId="1" fontId="17" fillId="0" borderId="1050" xfId="0" applyNumberFormat="1" applyFont="1" applyBorder="1"/>
    <xf numFmtId="1" fontId="17" fillId="4" borderId="1050" xfId="0" applyNumberFormat="1" applyFont="1" applyFill="1" applyBorder="1" applyProtection="1">
      <protection hidden="1"/>
    </xf>
    <xf numFmtId="1" fontId="27" fillId="4" borderId="1050" xfId="0" applyNumberFormat="1" applyFont="1" applyFill="1" applyBorder="1" applyProtection="1">
      <protection hidden="1"/>
    </xf>
    <xf numFmtId="1" fontId="8" fillId="4" borderId="1050" xfId="0" applyNumberFormat="1" applyFont="1" applyFill="1" applyBorder="1" applyProtection="1">
      <protection hidden="1"/>
    </xf>
    <xf numFmtId="1" fontId="8" fillId="4" borderId="1044" xfId="0" applyNumberFormat="1" applyFont="1" applyFill="1" applyBorder="1" applyProtection="1">
      <protection hidden="1"/>
    </xf>
    <xf numFmtId="1" fontId="8" fillId="4" borderId="1025" xfId="0" applyNumberFormat="1" applyFont="1" applyFill="1" applyBorder="1" applyProtection="1">
      <protection hidden="1"/>
    </xf>
    <xf numFmtId="1" fontId="8" fillId="0" borderId="1048" xfId="0" applyNumberFormat="1" applyFont="1" applyBorder="1" applyAlignment="1">
      <alignment horizontal="center" vertical="center"/>
    </xf>
    <xf numFmtId="1" fontId="8" fillId="0" borderId="999" xfId="0" applyNumberFormat="1" applyFont="1" applyBorder="1" applyAlignment="1">
      <alignment horizontal="center" vertical="center"/>
    </xf>
    <xf numFmtId="1" fontId="8" fillId="0" borderId="1052" xfId="0" applyNumberFormat="1" applyFont="1" applyBorder="1" applyAlignment="1">
      <alignment horizontal="center" vertical="center" wrapText="1"/>
    </xf>
    <xf numFmtId="1" fontId="8" fillId="0" borderId="1046" xfId="0" applyNumberFormat="1" applyFont="1" applyBorder="1" applyAlignment="1">
      <alignment horizontal="center" vertical="center" wrapText="1"/>
    </xf>
    <xf numFmtId="1" fontId="8" fillId="0" borderId="1025" xfId="0" applyNumberFormat="1" applyFont="1" applyBorder="1" applyAlignment="1">
      <alignment horizontal="center" vertical="center" wrapText="1"/>
    </xf>
    <xf numFmtId="1" fontId="8" fillId="0" borderId="1030" xfId="0" applyNumberFormat="1" applyFont="1" applyBorder="1" applyAlignment="1">
      <alignment horizontal="left" vertical="center" wrapText="1"/>
    </xf>
    <xf numFmtId="1" fontId="8" fillId="0" borderId="1030" xfId="0" applyNumberFormat="1" applyFont="1" applyBorder="1" applyAlignment="1">
      <alignment horizontal="right" wrapText="1"/>
    </xf>
    <xf numFmtId="1" fontId="8" fillId="0" borderId="1033" xfId="0" applyNumberFormat="1" applyFont="1" applyBorder="1" applyAlignment="1">
      <alignment horizontal="right" wrapText="1"/>
    </xf>
    <xf numFmtId="1" fontId="8" fillId="0" borderId="1040" xfId="0" applyNumberFormat="1" applyFont="1" applyBorder="1" applyAlignment="1">
      <alignment horizontal="right"/>
    </xf>
    <xf numFmtId="1" fontId="8" fillId="6" borderId="1054" xfId="0" applyNumberFormat="1" applyFont="1" applyFill="1" applyBorder="1" applyAlignment="1" applyProtection="1">
      <alignment horizontal="right"/>
      <protection locked="0"/>
    </xf>
    <xf numFmtId="1" fontId="8" fillId="6" borderId="1047" xfId="0" applyNumberFormat="1" applyFont="1" applyFill="1" applyBorder="1" applyAlignment="1" applyProtection="1">
      <alignment horizontal="right"/>
      <protection locked="0"/>
    </xf>
    <xf numFmtId="1" fontId="8" fillId="9" borderId="815" xfId="0" applyNumberFormat="1" applyFont="1" applyFill="1" applyBorder="1" applyAlignment="1">
      <alignment horizontal="left" vertical="center" wrapText="1"/>
    </xf>
    <xf numFmtId="1" fontId="8" fillId="0" borderId="1053" xfId="0" applyNumberFormat="1" applyFont="1" applyBorder="1" applyAlignment="1">
      <alignment horizontal="right" wrapText="1"/>
    </xf>
    <xf numFmtId="1" fontId="8" fillId="0" borderId="1055" xfId="0" applyNumberFormat="1" applyFont="1" applyBorder="1" applyAlignment="1">
      <alignment horizontal="right" wrapText="1"/>
    </xf>
    <xf numFmtId="1" fontId="8" fillId="0" borderId="1052" xfId="0" applyNumberFormat="1" applyFont="1" applyBorder="1" applyAlignment="1">
      <alignment horizontal="right"/>
    </xf>
    <xf numFmtId="1" fontId="8" fillId="6" borderId="1056" xfId="0" applyNumberFormat="1" applyFont="1" applyFill="1" applyBorder="1" applyAlignment="1" applyProtection="1">
      <alignment horizontal="right"/>
      <protection locked="0"/>
    </xf>
    <xf numFmtId="1" fontId="8" fillId="6" borderId="1052" xfId="0" applyNumberFormat="1" applyFont="1" applyFill="1" applyBorder="1" applyAlignment="1" applyProtection="1">
      <alignment horizontal="right"/>
      <protection locked="0"/>
    </xf>
    <xf numFmtId="1" fontId="8" fillId="6" borderId="899" xfId="0" applyNumberFormat="1" applyFont="1" applyFill="1" applyBorder="1" applyAlignment="1" applyProtection="1">
      <alignment horizontal="right"/>
      <protection locked="0"/>
    </xf>
    <xf numFmtId="1" fontId="8" fillId="6" borderId="1050" xfId="0" applyNumberFormat="1" applyFont="1" applyFill="1" applyBorder="1" applyAlignment="1" applyProtection="1">
      <alignment horizontal="right"/>
      <protection locked="0"/>
    </xf>
    <xf numFmtId="1" fontId="8" fillId="0" borderId="1053" xfId="0" applyNumberFormat="1" applyFont="1" applyBorder="1" applyAlignment="1">
      <alignment horizontal="left" vertical="center" wrapText="1"/>
    </xf>
    <xf numFmtId="1" fontId="8" fillId="6" borderId="1057" xfId="0" applyNumberFormat="1" applyFont="1" applyFill="1" applyBorder="1" applyAlignment="1" applyProtection="1">
      <alignment horizontal="right"/>
      <protection locked="0"/>
    </xf>
    <xf numFmtId="1" fontId="8" fillId="0" borderId="1046" xfId="0" applyNumberFormat="1" applyFont="1" applyBorder="1" applyAlignment="1">
      <alignment horizontal="center" vertical="center"/>
    </xf>
    <xf numFmtId="1" fontId="8" fillId="0" borderId="1060" xfId="0" applyNumberFormat="1" applyFont="1" applyBorder="1" applyAlignment="1">
      <alignment horizontal="center" vertical="center"/>
    </xf>
    <xf numFmtId="0" fontId="19" fillId="0" borderId="1048" xfId="0" applyFont="1" applyBorder="1"/>
    <xf numFmtId="1" fontId="8" fillId="6" borderId="1046" xfId="0" applyNumberFormat="1" applyFont="1" applyFill="1" applyBorder="1" applyAlignment="1" applyProtection="1">
      <alignment horizontal="right"/>
      <protection locked="0"/>
    </xf>
    <xf numFmtId="1" fontId="8" fillId="6" borderId="1060" xfId="0" applyNumberFormat="1" applyFont="1" applyFill="1" applyBorder="1" applyAlignment="1" applyProtection="1">
      <alignment horizontal="right"/>
      <protection locked="0"/>
    </xf>
    <xf numFmtId="1" fontId="8" fillId="6" borderId="1062" xfId="0" applyNumberFormat="1" applyFont="1" applyFill="1" applyBorder="1" applyAlignment="1" applyProtection="1">
      <alignment horizontal="right"/>
      <protection locked="0"/>
    </xf>
    <xf numFmtId="1" fontId="16" fillId="0" borderId="793" xfId="0" applyNumberFormat="1" applyFont="1" applyBorder="1" applyAlignment="1">
      <alignment horizontal="left"/>
    </xf>
    <xf numFmtId="1" fontId="46" fillId="0" borderId="796" xfId="0" applyNumberFormat="1" applyFont="1" applyBorder="1" applyProtection="1">
      <protection hidden="1"/>
    </xf>
    <xf numFmtId="1" fontId="8" fillId="0" borderId="796" xfId="0" applyNumberFormat="1" applyFont="1" applyBorder="1" applyProtection="1">
      <protection hidden="1"/>
    </xf>
    <xf numFmtId="1" fontId="8" fillId="0" borderId="1029" xfId="0" applyNumberFormat="1" applyFont="1" applyBorder="1" applyAlignment="1">
      <alignment horizontal="center" vertical="center"/>
    </xf>
    <xf numFmtId="1" fontId="8" fillId="0" borderId="815" xfId="0" applyNumberFormat="1" applyFont="1" applyBorder="1" applyAlignment="1">
      <alignment horizontal="left" vertical="center" wrapText="1"/>
    </xf>
    <xf numFmtId="1" fontId="8" fillId="0" borderId="799" xfId="0" applyNumberFormat="1" applyFont="1" applyBorder="1" applyAlignment="1">
      <alignment horizontal="right" wrapText="1"/>
    </xf>
    <xf numFmtId="1" fontId="8" fillId="0" borderId="810" xfId="0" applyNumberFormat="1" applyFont="1" applyBorder="1" applyAlignment="1">
      <alignment horizontal="right" wrapText="1"/>
    </xf>
    <xf numFmtId="1" fontId="8" fillId="0" borderId="797" xfId="0" applyNumberFormat="1" applyFont="1" applyBorder="1" applyAlignment="1">
      <alignment horizontal="right"/>
    </xf>
    <xf numFmtId="1" fontId="8" fillId="6" borderId="794" xfId="0" applyNumberFormat="1" applyFont="1" applyFill="1" applyBorder="1" applyAlignment="1" applyProtection="1">
      <alignment horizontal="right"/>
      <protection locked="0"/>
    </xf>
    <xf numFmtId="1" fontId="8" fillId="6" borderId="797" xfId="0" applyNumberFormat="1" applyFont="1" applyFill="1" applyBorder="1" applyAlignment="1" applyProtection="1">
      <alignment horizontal="right"/>
      <protection locked="0"/>
    </xf>
    <xf numFmtId="1" fontId="15" fillId="0" borderId="793" xfId="0" applyNumberFormat="1" applyFont="1" applyBorder="1" applyAlignment="1">
      <alignment horizontal="left"/>
    </xf>
    <xf numFmtId="1" fontId="57" fillId="0" borderId="1064" xfId="0" applyNumberFormat="1" applyFont="1" applyBorder="1" applyAlignment="1">
      <alignment horizontal="center" vertical="center" wrapText="1"/>
    </xf>
    <xf numFmtId="1" fontId="57" fillId="0" borderId="796" xfId="0" applyNumberFormat="1" applyFont="1" applyBorder="1" applyAlignment="1">
      <alignment horizontal="center" vertical="center" wrapText="1"/>
    </xf>
    <xf numFmtId="1" fontId="39" fillId="0" borderId="1064" xfId="0" applyNumberFormat="1" applyFont="1" applyBorder="1" applyAlignment="1">
      <alignment horizontal="center" vertical="center" wrapText="1"/>
    </xf>
    <xf numFmtId="1" fontId="8" fillId="0" borderId="1065" xfId="0" applyNumberFormat="1" applyFont="1" applyBorder="1" applyAlignment="1">
      <alignment horizontal="center" vertical="center" wrapText="1"/>
    </xf>
    <xf numFmtId="1" fontId="8" fillId="0" borderId="1029" xfId="0" applyNumberFormat="1" applyFont="1" applyBorder="1" applyAlignment="1">
      <alignment horizontal="center" vertical="center" wrapText="1"/>
    </xf>
    <xf numFmtId="1" fontId="8" fillId="0" borderId="1066" xfId="0" applyNumberFormat="1" applyFont="1" applyBorder="1" applyAlignment="1">
      <alignment horizontal="center" vertical="center" wrapText="1"/>
    </xf>
    <xf numFmtId="1" fontId="8" fillId="0" borderId="1048" xfId="0" applyNumberFormat="1" applyFont="1" applyBorder="1" applyAlignment="1">
      <alignment vertical="center" wrapText="1"/>
    </xf>
    <xf numFmtId="1" fontId="39" fillId="0" borderId="1048" xfId="0" applyNumberFormat="1" applyFont="1" applyBorder="1" applyAlignment="1">
      <alignment horizontal="right" vertical="center" wrapText="1"/>
    </xf>
    <xf numFmtId="1" fontId="8" fillId="6" borderId="1029" xfId="0" applyNumberFormat="1" applyFont="1" applyFill="1" applyBorder="1" applyAlignment="1" applyProtection="1">
      <alignment horizontal="right"/>
      <protection locked="0"/>
    </xf>
    <xf numFmtId="1" fontId="8" fillId="6" borderId="1065" xfId="0" applyNumberFormat="1" applyFont="1" applyFill="1" applyBorder="1" applyAlignment="1" applyProtection="1">
      <alignment horizontal="right"/>
      <protection locked="0"/>
    </xf>
    <xf numFmtId="1" fontId="8" fillId="6" borderId="1025" xfId="0" applyNumberFormat="1" applyFont="1" applyFill="1" applyBorder="1" applyAlignment="1" applyProtection="1">
      <alignment horizontal="right"/>
      <protection locked="0"/>
    </xf>
    <xf numFmtId="1" fontId="8" fillId="0" borderId="1037" xfId="0" applyNumberFormat="1" applyFont="1" applyBorder="1" applyAlignment="1">
      <alignment horizontal="center" vertical="center" wrapText="1"/>
    </xf>
    <xf numFmtId="1" fontId="8" fillId="0" borderId="1067" xfId="0" applyNumberFormat="1" applyFont="1" applyBorder="1" applyAlignment="1">
      <alignment horizontal="center" vertical="center" wrapText="1"/>
    </xf>
    <xf numFmtId="1" fontId="8" fillId="5" borderId="1047" xfId="0" applyNumberFormat="1" applyFont="1" applyFill="1" applyBorder="1" applyAlignment="1">
      <alignment vertical="center" wrapText="1"/>
    </xf>
    <xf numFmtId="1" fontId="8" fillId="5" borderId="1031" xfId="0" applyNumberFormat="1" applyFont="1" applyFill="1" applyBorder="1" applyAlignment="1">
      <alignment horizontal="right" wrapText="1"/>
    </xf>
    <xf numFmtId="1" fontId="8" fillId="5" borderId="1040" xfId="0" applyNumberFormat="1" applyFont="1" applyFill="1" applyBorder="1" applyAlignment="1">
      <alignment horizontal="right"/>
    </xf>
    <xf numFmtId="1" fontId="8" fillId="6" borderId="1054" xfId="0" applyNumberFormat="1" applyFont="1" applyFill="1" applyBorder="1" applyProtection="1">
      <protection locked="0"/>
    </xf>
    <xf numFmtId="1" fontId="8" fillId="6" borderId="1068" xfId="0" applyNumberFormat="1" applyFont="1" applyFill="1" applyBorder="1" applyProtection="1">
      <protection locked="0"/>
    </xf>
    <xf numFmtId="1" fontId="8" fillId="5" borderId="597" xfId="0" applyNumberFormat="1" applyFont="1" applyFill="1" applyBorder="1" applyAlignment="1">
      <alignment horizontal="right" wrapText="1"/>
    </xf>
    <xf numFmtId="1" fontId="8" fillId="5" borderId="1048" xfId="0" applyNumberFormat="1" applyFont="1" applyFill="1" applyBorder="1" applyAlignment="1">
      <alignment horizontal="center"/>
    </xf>
    <xf numFmtId="1" fontId="8" fillId="5" borderId="1046" xfId="0" applyNumberFormat="1" applyFont="1" applyFill="1" applyBorder="1" applyAlignment="1">
      <alignment horizontal="right"/>
    </xf>
    <xf numFmtId="1" fontId="8" fillId="5" borderId="1066" xfId="0" applyNumberFormat="1" applyFont="1" applyFill="1" applyBorder="1" applyAlignment="1">
      <alignment horizontal="right"/>
    </xf>
    <xf numFmtId="1" fontId="8" fillId="5" borderId="1025" xfId="0" applyNumberFormat="1" applyFont="1" applyFill="1" applyBorder="1" applyAlignment="1">
      <alignment horizontal="right"/>
    </xf>
    <xf numFmtId="1" fontId="8" fillId="5" borderId="1046" xfId="0" applyNumberFormat="1" applyFont="1" applyFill="1" applyBorder="1"/>
    <xf numFmtId="1" fontId="8" fillId="5" borderId="1025" xfId="0" applyNumberFormat="1" applyFont="1" applyFill="1" applyBorder="1"/>
    <xf numFmtId="1" fontId="8" fillId="5" borderId="1065" xfId="0" applyNumberFormat="1" applyFont="1" applyFill="1" applyBorder="1"/>
    <xf numFmtId="1" fontId="8" fillId="5" borderId="1043" xfId="0" applyNumberFormat="1" applyFont="1" applyFill="1" applyBorder="1"/>
    <xf numFmtId="1" fontId="8" fillId="5" borderId="1069" xfId="0" applyNumberFormat="1" applyFont="1" applyFill="1" applyBorder="1"/>
    <xf numFmtId="1" fontId="8" fillId="5" borderId="1048" xfId="0" applyNumberFormat="1" applyFont="1" applyFill="1" applyBorder="1"/>
    <xf numFmtId="1" fontId="16" fillId="9" borderId="796" xfId="0" applyNumberFormat="1" applyFont="1" applyFill="1" applyBorder="1"/>
    <xf numFmtId="1" fontId="36" fillId="9" borderId="796" xfId="0" applyNumberFormat="1" applyFont="1" applyFill="1" applyBorder="1"/>
    <xf numFmtId="1" fontId="34" fillId="9" borderId="796" xfId="0" applyNumberFormat="1" applyFont="1" applyFill="1" applyBorder="1"/>
    <xf numFmtId="1" fontId="8" fillId="0" borderId="1060" xfId="0" applyNumberFormat="1" applyFont="1" applyBorder="1" applyAlignment="1">
      <alignment vertical="center"/>
    </xf>
    <xf numFmtId="1" fontId="8" fillId="0" borderId="1072" xfId="0" applyNumberFormat="1" applyFont="1" applyBorder="1" applyAlignment="1">
      <alignment horizontal="center" vertical="center" wrapText="1"/>
    </xf>
    <xf numFmtId="1" fontId="8" fillId="0" borderId="1048" xfId="0" applyNumberFormat="1" applyFont="1" applyBorder="1" applyAlignment="1">
      <alignment horizontal="center" vertical="center" wrapText="1"/>
    </xf>
    <xf numFmtId="1" fontId="8" fillId="9" borderId="1063" xfId="0" applyNumberFormat="1" applyFont="1" applyFill="1" applyBorder="1"/>
    <xf numFmtId="0" fontId="8" fillId="9" borderId="1014" xfId="0" applyFont="1" applyFill="1" applyBorder="1" applyAlignment="1">
      <alignment horizontal="center" vertical="center"/>
    </xf>
    <xf numFmtId="0" fontId="8" fillId="0" borderId="1048" xfId="0" applyFont="1" applyBorder="1" applyAlignment="1">
      <alignment horizontal="center" vertical="center" wrapText="1"/>
    </xf>
    <xf numFmtId="0" fontId="8" fillId="9" borderId="1030" xfId="0" applyFont="1" applyFill="1" applyBorder="1" applyAlignment="1">
      <alignment vertical="center" wrapText="1"/>
    </xf>
    <xf numFmtId="1" fontId="8" fillId="9" borderId="571" xfId="0" applyNumberFormat="1" applyFont="1" applyFill="1" applyBorder="1" applyAlignment="1">
      <alignment horizontal="center" vertical="center" wrapText="1"/>
    </xf>
    <xf numFmtId="1" fontId="7" fillId="9" borderId="798" xfId="3" applyNumberFormat="1" applyFont="1" applyFill="1" applyBorder="1" applyAlignment="1">
      <alignment horizontal="center" vertical="center" wrapText="1"/>
    </xf>
    <xf numFmtId="1" fontId="7" fillId="9" borderId="779" xfId="3" applyNumberFormat="1" applyFont="1" applyFill="1" applyBorder="1" applyAlignment="1">
      <alignment horizontal="center" vertical="center" wrapText="1"/>
    </xf>
    <xf numFmtId="1" fontId="7" fillId="9" borderId="789" xfId="3" applyNumberFormat="1" applyFont="1" applyFill="1" applyBorder="1" applyProtection="1">
      <protection locked="0"/>
    </xf>
    <xf numFmtId="1" fontId="7" fillId="9" borderId="782" xfId="3" applyNumberFormat="1" applyFont="1" applyFill="1" applyBorder="1" applyProtection="1">
      <protection locked="0"/>
    </xf>
    <xf numFmtId="1" fontId="7" fillId="9" borderId="591" xfId="3" applyNumberFormat="1" applyFont="1" applyFill="1" applyBorder="1" applyProtection="1">
      <protection locked="0"/>
    </xf>
    <xf numFmtId="1" fontId="7" fillId="9" borderId="589" xfId="3" applyNumberFormat="1" applyFont="1" applyFill="1" applyBorder="1" applyProtection="1">
      <protection locked="0"/>
    </xf>
    <xf numFmtId="1" fontId="7" fillId="9" borderId="798" xfId="3" applyNumberFormat="1" applyFont="1" applyFill="1" applyBorder="1"/>
    <xf numFmtId="1" fontId="7" fillId="9" borderId="779" xfId="3" applyNumberFormat="1" applyFont="1" applyFill="1" applyBorder="1"/>
    <xf numFmtId="1" fontId="7" fillId="9" borderId="4" xfId="0" applyNumberFormat="1" applyFont="1" applyFill="1" applyBorder="1" applyAlignment="1">
      <alignment horizontal="center" vertical="center" wrapText="1"/>
    </xf>
    <xf numFmtId="1" fontId="7" fillId="9" borderId="0" xfId="0" applyNumberFormat="1" applyFont="1" applyFill="1" applyAlignment="1">
      <alignment horizontal="center" vertical="center" wrapText="1"/>
    </xf>
    <xf numFmtId="165" fontId="6" fillId="9" borderId="1075" xfId="10" applyNumberFormat="1" applyFont="1" applyFill="1" applyBorder="1" applyAlignment="1" applyProtection="1">
      <alignment horizontal="left"/>
    </xf>
    <xf numFmtId="165" fontId="70" fillId="9" borderId="0" xfId="10" applyNumberFormat="1" applyFont="1" applyFill="1" applyBorder="1" applyProtection="1"/>
    <xf numFmtId="165" fontId="71" fillId="9" borderId="0" xfId="10" applyNumberFormat="1" applyFont="1" applyFill="1" applyProtection="1"/>
    <xf numFmtId="1" fontId="71" fillId="0" borderId="1081" xfId="0" applyNumberFormat="1" applyFont="1" applyBorder="1" applyAlignment="1">
      <alignment horizontal="center" vertical="center" wrapText="1"/>
    </xf>
    <xf numFmtId="1" fontId="71" fillId="0" borderId="1066" xfId="0" applyNumberFormat="1" applyFont="1" applyBorder="1" applyAlignment="1">
      <alignment horizontal="center" vertical="center" wrapText="1"/>
    </xf>
    <xf numFmtId="1" fontId="71" fillId="0" borderId="1029" xfId="0" applyNumberFormat="1" applyFont="1" applyBorder="1" applyAlignment="1">
      <alignment horizontal="center" vertical="center" wrapText="1"/>
    </xf>
    <xf numFmtId="1" fontId="71" fillId="0" borderId="1066" xfId="0" applyNumberFormat="1" applyFont="1" applyBorder="1" applyAlignment="1">
      <alignment horizontal="center" vertical="center"/>
    </xf>
    <xf numFmtId="1" fontId="71" fillId="0" borderId="1065" xfId="0" applyNumberFormat="1" applyFont="1" applyBorder="1" applyAlignment="1">
      <alignment horizontal="center" vertical="center"/>
    </xf>
    <xf numFmtId="165" fontId="71" fillId="5" borderId="1076" xfId="10" applyNumberFormat="1" applyFont="1" applyFill="1" applyBorder="1" applyAlignment="1" applyProtection="1">
      <alignment horizontal="center" vertical="center" wrapText="1"/>
    </xf>
    <xf numFmtId="165" fontId="71" fillId="5" borderId="1058" xfId="10" applyNumberFormat="1" applyFont="1" applyFill="1" applyBorder="1" applyAlignment="1" applyProtection="1">
      <alignment horizontal="center" vertical="center"/>
    </xf>
    <xf numFmtId="165" fontId="7" fillId="9" borderId="1047" xfId="10" applyNumberFormat="1" applyFont="1" applyFill="1" applyBorder="1" applyProtection="1"/>
    <xf numFmtId="49" fontId="71" fillId="9" borderId="18" xfId="10" applyNumberFormat="1" applyFont="1" applyFill="1" applyBorder="1" applyAlignment="1" applyProtection="1">
      <alignment horizontal="center"/>
    </xf>
    <xf numFmtId="1" fontId="7" fillId="6" borderId="1082" xfId="0" applyNumberFormat="1" applyFont="1" applyFill="1" applyBorder="1" applyProtection="1">
      <protection locked="0"/>
    </xf>
    <xf numFmtId="1" fontId="7" fillId="6" borderId="1083" xfId="0" applyNumberFormat="1" applyFont="1" applyFill="1" applyBorder="1" applyProtection="1">
      <protection locked="0"/>
    </xf>
    <xf numFmtId="1" fontId="7" fillId="6" borderId="1033" xfId="0" applyNumberFormat="1" applyFont="1" applyFill="1" applyBorder="1" applyProtection="1">
      <protection locked="0"/>
    </xf>
    <xf numFmtId="1" fontId="7" fillId="6" borderId="1084" xfId="0" applyNumberFormat="1" applyFont="1" applyFill="1" applyBorder="1" applyProtection="1">
      <protection locked="0"/>
    </xf>
    <xf numFmtId="1" fontId="7" fillId="6" borderId="1054" xfId="0" applyNumberFormat="1" applyFont="1" applyFill="1" applyBorder="1" applyProtection="1">
      <protection locked="0"/>
    </xf>
    <xf numFmtId="1" fontId="7" fillId="6" borderId="1030" xfId="0" applyNumberFormat="1" applyFont="1" applyFill="1" applyBorder="1" applyProtection="1">
      <protection locked="0"/>
    </xf>
    <xf numFmtId="1" fontId="7" fillId="6" borderId="1085" xfId="0" applyNumberFormat="1" applyFont="1" applyFill="1" applyBorder="1" applyProtection="1">
      <protection locked="0"/>
    </xf>
    <xf numFmtId="1" fontId="7" fillId="6" borderId="1040" xfId="0" applyNumberFormat="1" applyFont="1" applyFill="1" applyBorder="1" applyProtection="1">
      <protection locked="0"/>
    </xf>
    <xf numFmtId="1" fontId="7" fillId="9" borderId="1040" xfId="0" applyNumberFormat="1" applyFont="1" applyFill="1" applyBorder="1" applyProtection="1">
      <protection locked="0"/>
    </xf>
    <xf numFmtId="165" fontId="7" fillId="9" borderId="1086" xfId="10" applyNumberFormat="1" applyFont="1" applyFill="1" applyBorder="1" applyProtection="1"/>
    <xf numFmtId="1" fontId="7" fillId="6" borderId="1087" xfId="0" applyNumberFormat="1" applyFont="1" applyFill="1" applyBorder="1" applyProtection="1">
      <protection locked="0"/>
    </xf>
    <xf numFmtId="1" fontId="7" fillId="6" borderId="1088" xfId="0" applyNumberFormat="1" applyFont="1" applyFill="1" applyBorder="1" applyProtection="1">
      <protection locked="0"/>
    </xf>
    <xf numFmtId="1" fontId="7" fillId="6" borderId="1089" xfId="0" applyNumberFormat="1" applyFont="1" applyFill="1" applyBorder="1" applyProtection="1">
      <protection locked="0"/>
    </xf>
    <xf numFmtId="1" fontId="7" fillId="6" borderId="1090" xfId="0" applyNumberFormat="1" applyFont="1" applyFill="1" applyBorder="1" applyProtection="1">
      <protection locked="0"/>
    </xf>
    <xf numFmtId="1" fontId="7" fillId="6" borderId="1091" xfId="0" applyNumberFormat="1" applyFont="1" applyFill="1" applyBorder="1" applyProtection="1">
      <protection locked="0"/>
    </xf>
    <xf numFmtId="1" fontId="7" fillId="9" borderId="1091" xfId="0" applyNumberFormat="1" applyFont="1" applyFill="1" applyBorder="1" applyProtection="1">
      <protection locked="0"/>
    </xf>
    <xf numFmtId="1" fontId="7" fillId="28" borderId="1082" xfId="0" applyNumberFormat="1" applyFont="1" applyFill="1" applyBorder="1"/>
    <xf numFmtId="1" fontId="7" fillId="28" borderId="1083" xfId="0" applyNumberFormat="1" applyFont="1" applyFill="1" applyBorder="1"/>
    <xf numFmtId="1" fontId="7" fillId="18" borderId="1083" xfId="0" applyNumberFormat="1" applyFont="1" applyFill="1" applyBorder="1"/>
    <xf numFmtId="1" fontId="7" fillId="18" borderId="1088" xfId="0" applyNumberFormat="1" applyFont="1" applyFill="1" applyBorder="1"/>
    <xf numFmtId="165" fontId="71" fillId="18" borderId="1089" xfId="11" applyNumberFormat="1" applyFont="1" applyFill="1" applyBorder="1" applyProtection="1"/>
    <xf numFmtId="165" fontId="7" fillId="5" borderId="1053" xfId="10" applyNumberFormat="1" applyFont="1" applyFill="1" applyBorder="1" applyAlignment="1" applyProtection="1">
      <alignment horizontal="left"/>
    </xf>
    <xf numFmtId="49" fontId="71" fillId="5" borderId="18" xfId="10" applyNumberFormat="1" applyFont="1" applyFill="1" applyBorder="1" applyAlignment="1" applyProtection="1">
      <alignment horizontal="center"/>
    </xf>
    <xf numFmtId="165" fontId="7" fillId="5" borderId="1043" xfId="10" applyNumberFormat="1" applyFont="1" applyFill="1" applyBorder="1" applyProtection="1"/>
    <xf numFmtId="49" fontId="71" fillId="5" borderId="1092" xfId="10" applyNumberFormat="1" applyFont="1" applyFill="1" applyBorder="1" applyAlignment="1" applyProtection="1">
      <alignment horizontal="center"/>
    </xf>
    <xf numFmtId="166" fontId="71" fillId="5" borderId="1093" xfId="10" applyNumberFormat="1" applyFont="1" applyFill="1" applyBorder="1" applyAlignment="1" applyProtection="1">
      <alignment horizontal="center"/>
    </xf>
    <xf numFmtId="166" fontId="71" fillId="5" borderId="1029" xfId="10" applyNumberFormat="1" applyFont="1" applyFill="1" applyBorder="1" applyAlignment="1" applyProtection="1">
      <alignment horizontal="center"/>
    </xf>
    <xf numFmtId="166" fontId="71" fillId="5" borderId="1094" xfId="10" applyNumberFormat="1" applyFont="1" applyFill="1" applyBorder="1" applyAlignment="1" applyProtection="1">
      <alignment horizontal="center"/>
    </xf>
    <xf numFmtId="166" fontId="71" fillId="5" borderId="1095" xfId="10" applyNumberFormat="1" applyFont="1" applyFill="1" applyBorder="1" applyAlignment="1" applyProtection="1">
      <alignment horizontal="center"/>
    </xf>
    <xf numFmtId="166" fontId="71" fillId="5" borderId="1092" xfId="10" applyNumberFormat="1" applyFont="1" applyFill="1" applyBorder="1" applyAlignment="1" applyProtection="1">
      <alignment horizontal="center"/>
    </xf>
    <xf numFmtId="166" fontId="71" fillId="5" borderId="1058" xfId="10" applyNumberFormat="1" applyFont="1" applyFill="1" applyBorder="1" applyAlignment="1" applyProtection="1">
      <alignment horizontal="center"/>
    </xf>
    <xf numFmtId="166" fontId="71" fillId="5" borderId="1025" xfId="10" applyNumberFormat="1" applyFont="1" applyFill="1" applyBorder="1" applyAlignment="1" applyProtection="1">
      <alignment horizontal="center"/>
    </xf>
    <xf numFmtId="1" fontId="7" fillId="9" borderId="1092" xfId="16" applyNumberFormat="1" applyFont="1" applyFill="1" applyBorder="1" applyAlignment="1">
      <alignment horizontal="center" vertical="center"/>
    </xf>
    <xf numFmtId="1" fontId="7" fillId="9" borderId="1092" xfId="16" applyNumberFormat="1" applyFont="1" applyFill="1" applyBorder="1" applyAlignment="1">
      <alignment horizontal="center" vertical="center" wrapText="1"/>
    </xf>
    <xf numFmtId="1" fontId="7" fillId="9" borderId="1096" xfId="16" applyNumberFormat="1" applyFont="1" applyFill="1" applyBorder="1" applyAlignment="1">
      <alignment horizontal="center" vertical="center" wrapText="1"/>
    </xf>
    <xf numFmtId="0" fontId="7" fillId="9" borderId="1097" xfId="16" applyFont="1" applyFill="1" applyBorder="1" applyAlignment="1">
      <alignment horizontal="left" vertical="center" wrapText="1"/>
    </xf>
    <xf numFmtId="1" fontId="7" fillId="9" borderId="1097" xfId="16" applyNumberFormat="1" applyFont="1" applyFill="1" applyBorder="1" applyAlignment="1">
      <alignment horizontal="center" vertical="center" wrapText="1"/>
    </xf>
    <xf numFmtId="1" fontId="7" fillId="9" borderId="1097" xfId="16" applyNumberFormat="1" applyFont="1" applyFill="1" applyBorder="1" applyProtection="1">
      <protection locked="0"/>
    </xf>
    <xf numFmtId="1" fontId="7" fillId="9" borderId="1098" xfId="16" applyNumberFormat="1" applyFont="1" applyFill="1" applyBorder="1" applyProtection="1">
      <protection locked="0"/>
    </xf>
    <xf numFmtId="1" fontId="7" fillId="9" borderId="1099" xfId="16" applyNumberFormat="1" applyFont="1" applyFill="1" applyBorder="1" applyProtection="1">
      <protection locked="0"/>
    </xf>
    <xf numFmtId="0" fontId="7" fillId="9" borderId="1089" xfId="16" applyFont="1" applyFill="1" applyBorder="1" applyAlignment="1">
      <alignment horizontal="left" vertical="center" wrapText="1"/>
    </xf>
    <xf numFmtId="1" fontId="7" fillId="9" borderId="1089" xfId="16" applyNumberFormat="1" applyFont="1" applyFill="1" applyBorder="1" applyAlignment="1">
      <alignment horizontal="center" vertical="center" wrapText="1"/>
    </xf>
    <xf numFmtId="1" fontId="7" fillId="9" borderId="1089" xfId="16" applyNumberFormat="1" applyFont="1" applyFill="1" applyBorder="1" applyProtection="1">
      <protection locked="0"/>
    </xf>
    <xf numFmtId="1" fontId="7" fillId="9" borderId="1100" xfId="16" applyNumberFormat="1" applyFont="1" applyFill="1" applyBorder="1" applyProtection="1">
      <protection locked="0"/>
    </xf>
    <xf numFmtId="1" fontId="7" fillId="9" borderId="1091" xfId="16" applyNumberFormat="1" applyFont="1" applyFill="1" applyBorder="1" applyProtection="1">
      <protection locked="0"/>
    </xf>
    <xf numFmtId="0" fontId="7" fillId="9" borderId="603" xfId="16" applyFont="1" applyFill="1" applyBorder="1" applyAlignment="1">
      <alignment horizontal="left" vertical="center" wrapText="1"/>
    </xf>
    <xf numFmtId="1" fontId="7" fillId="9" borderId="603" xfId="16" applyNumberFormat="1" applyFont="1" applyFill="1" applyBorder="1" applyAlignment="1">
      <alignment horizontal="center" vertical="center" wrapText="1"/>
    </xf>
    <xf numFmtId="1" fontId="7" fillId="9" borderId="603" xfId="16" applyNumberFormat="1" applyFont="1" applyFill="1" applyBorder="1" applyProtection="1">
      <protection locked="0"/>
    </xf>
    <xf numFmtId="1" fontId="7" fillId="9" borderId="1101" xfId="16" applyNumberFormat="1" applyFont="1" applyFill="1" applyBorder="1" applyProtection="1">
      <protection locked="0"/>
    </xf>
    <xf numFmtId="1" fontId="7" fillId="9" borderId="589" xfId="16" applyNumberFormat="1" applyFont="1" applyFill="1" applyBorder="1" applyProtection="1">
      <protection locked="0"/>
    </xf>
    <xf numFmtId="165" fontId="7" fillId="9" borderId="1043" xfId="10" applyNumberFormat="1" applyFont="1" applyFill="1" applyBorder="1" applyProtection="1"/>
    <xf numFmtId="1" fontId="7" fillId="9" borderId="1025" xfId="16" applyNumberFormat="1" applyFont="1" applyFill="1" applyBorder="1" applyAlignment="1">
      <alignment horizontal="center" vertical="center" wrapText="1"/>
    </xf>
    <xf numFmtId="165" fontId="6" fillId="9" borderId="1102" xfId="10" applyNumberFormat="1" applyFont="1" applyFill="1" applyBorder="1" applyAlignment="1" applyProtection="1">
      <alignment horizontal="left"/>
    </xf>
    <xf numFmtId="165" fontId="71" fillId="9" borderId="0" xfId="10" applyNumberFormat="1" applyFont="1" applyFill="1" applyBorder="1" applyProtection="1"/>
    <xf numFmtId="165" fontId="71" fillId="9" borderId="0" xfId="10" applyNumberFormat="1" applyFont="1" applyFill="1" applyBorder="1" applyAlignment="1" applyProtection="1">
      <alignment horizontal="center"/>
    </xf>
    <xf numFmtId="1" fontId="71" fillId="0" borderId="1093" xfId="0" applyNumberFormat="1" applyFont="1" applyBorder="1" applyAlignment="1">
      <alignment horizontal="center" vertical="center" wrapText="1"/>
    </xf>
    <xf numFmtId="1" fontId="71" fillId="0" borderId="1094" xfId="0" applyNumberFormat="1" applyFont="1" applyBorder="1" applyAlignment="1">
      <alignment horizontal="center" vertical="center" wrapText="1"/>
    </xf>
    <xf numFmtId="1" fontId="71" fillId="0" borderId="1103" xfId="0" applyNumberFormat="1" applyFont="1" applyBorder="1" applyAlignment="1">
      <alignment horizontal="center" vertical="center" wrapText="1"/>
    </xf>
    <xf numFmtId="1" fontId="71" fillId="0" borderId="1095" xfId="0" applyNumberFormat="1" applyFont="1" applyBorder="1" applyAlignment="1">
      <alignment horizontal="center" vertical="center" wrapText="1"/>
    </xf>
    <xf numFmtId="165" fontId="71" fillId="5" borderId="1092" xfId="10" applyNumberFormat="1" applyFont="1" applyFill="1" applyBorder="1" applyAlignment="1" applyProtection="1">
      <alignment horizontal="center" vertical="center" wrapText="1"/>
    </xf>
    <xf numFmtId="0" fontId="7" fillId="9" borderId="1092" xfId="16" applyFont="1" applyFill="1" applyBorder="1" applyAlignment="1">
      <alignment horizontal="left" vertical="center" wrapText="1"/>
    </xf>
    <xf numFmtId="49" fontId="71" fillId="5" borderId="1092" xfId="10" applyNumberFormat="1" applyFont="1" applyFill="1" applyBorder="1" applyAlignment="1" applyProtection="1">
      <alignment horizontal="center" vertical="center"/>
    </xf>
    <xf numFmtId="1" fontId="7" fillId="6" borderId="1093" xfId="0" applyNumberFormat="1" applyFont="1" applyFill="1" applyBorder="1" applyProtection="1">
      <protection locked="0"/>
    </xf>
    <xf numFmtId="1" fontId="7" fillId="6" borderId="1094" xfId="0" applyNumberFormat="1" applyFont="1" applyFill="1" applyBorder="1" applyProtection="1">
      <protection locked="0"/>
    </xf>
    <xf numFmtId="1" fontId="7" fillId="6" borderId="1095" xfId="0" applyNumberFormat="1" applyFont="1" applyFill="1" applyBorder="1" applyProtection="1">
      <protection locked="0"/>
    </xf>
    <xf numFmtId="1" fontId="7" fillId="6" borderId="1092" xfId="0" applyNumberFormat="1" applyFont="1" applyFill="1" applyBorder="1" applyProtection="1">
      <protection locked="0"/>
    </xf>
    <xf numFmtId="1" fontId="7" fillId="6" borderId="1096" xfId="0" applyNumberFormat="1" applyFont="1" applyFill="1" applyBorder="1" applyProtection="1">
      <protection locked="0"/>
    </xf>
    <xf numFmtId="1" fontId="7" fillId="6" borderId="1025" xfId="0" applyNumberFormat="1" applyFont="1" applyFill="1" applyBorder="1" applyProtection="1">
      <protection locked="0"/>
    </xf>
    <xf numFmtId="165" fontId="6" fillId="9" borderId="500" xfId="10" applyNumberFormat="1" applyFont="1" applyFill="1" applyBorder="1" applyAlignment="1" applyProtection="1">
      <alignment horizontal="left"/>
    </xf>
    <xf numFmtId="166" fontId="71" fillId="9" borderId="0" xfId="10" applyNumberFormat="1" applyFont="1" applyFill="1" applyBorder="1" applyAlignment="1" applyProtection="1">
      <alignment horizontal="center"/>
    </xf>
    <xf numFmtId="1" fontId="7" fillId="0" borderId="1093" xfId="0" applyNumberFormat="1" applyFont="1" applyBorder="1" applyAlignment="1">
      <alignment horizontal="center" vertical="center" wrapText="1"/>
    </xf>
    <xf numFmtId="1" fontId="7" fillId="0" borderId="1094" xfId="0" applyNumberFormat="1" applyFont="1" applyBorder="1" applyAlignment="1">
      <alignment horizontal="center" vertical="center" wrapText="1"/>
    </xf>
    <xf numFmtId="1" fontId="7" fillId="0" borderId="1095" xfId="0" applyNumberFormat="1" applyFont="1" applyBorder="1" applyAlignment="1">
      <alignment horizontal="center" vertical="center" wrapText="1"/>
    </xf>
    <xf numFmtId="165" fontId="7" fillId="5" borderId="1093" xfId="10" applyNumberFormat="1" applyFont="1" applyFill="1" applyBorder="1" applyAlignment="1" applyProtection="1">
      <alignment horizontal="center" vertical="center" wrapText="1"/>
    </xf>
    <xf numFmtId="165" fontId="7" fillId="5" borderId="1025" xfId="10" applyNumberFormat="1" applyFont="1" applyFill="1" applyBorder="1" applyAlignment="1" applyProtection="1">
      <alignment horizontal="center" vertical="center"/>
    </xf>
    <xf numFmtId="1" fontId="7" fillId="9" borderId="1093" xfId="0" applyNumberFormat="1" applyFont="1" applyFill="1" applyBorder="1" applyAlignment="1">
      <alignment horizontal="center" vertical="center" wrapText="1"/>
    </xf>
    <xf numFmtId="1" fontId="7" fillId="9" borderId="1025" xfId="0" applyNumberFormat="1" applyFont="1" applyFill="1" applyBorder="1" applyAlignment="1">
      <alignment horizontal="center" vertical="center" wrapText="1"/>
    </xf>
    <xf numFmtId="1" fontId="7" fillId="0" borderId="1043" xfId="0" applyNumberFormat="1" applyFont="1" applyBorder="1" applyAlignment="1">
      <alignment horizontal="center" vertical="center"/>
    </xf>
    <xf numFmtId="1" fontId="7" fillId="9" borderId="1093" xfId="0" applyNumberFormat="1" applyFont="1" applyFill="1" applyBorder="1" applyAlignment="1">
      <alignment horizontal="center" vertical="center"/>
    </xf>
    <xf numFmtId="1" fontId="7" fillId="9" borderId="1094" xfId="0" applyNumberFormat="1" applyFont="1" applyFill="1" applyBorder="1" applyAlignment="1">
      <alignment horizontal="center" vertical="center" wrapText="1"/>
    </xf>
    <xf numFmtId="1" fontId="7" fillId="21" borderId="1094" xfId="0" applyNumberFormat="1" applyFont="1" applyFill="1" applyBorder="1" applyAlignment="1">
      <alignment horizontal="center" vertical="center" wrapText="1"/>
    </xf>
    <xf numFmtId="1" fontId="7" fillId="21" borderId="1025" xfId="0" applyNumberFormat="1" applyFont="1" applyFill="1" applyBorder="1" applyAlignment="1">
      <alignment horizontal="center" vertical="center" wrapText="1"/>
    </xf>
    <xf numFmtId="1" fontId="7" fillId="0" borderId="1057" xfId="0" applyNumberFormat="1" applyFont="1" applyBorder="1" applyAlignment="1">
      <alignment horizontal="center" vertical="center"/>
    </xf>
    <xf numFmtId="1" fontId="7" fillId="9" borderId="1104" xfId="0" applyNumberFormat="1" applyFont="1" applyFill="1" applyBorder="1" applyAlignment="1">
      <alignment horizontal="center" vertical="center" wrapText="1"/>
    </xf>
    <xf numFmtId="1" fontId="7" fillId="9" borderId="1092" xfId="0" applyNumberFormat="1" applyFont="1" applyFill="1" applyBorder="1" applyAlignment="1">
      <alignment horizontal="center" vertical="center" wrapText="1"/>
    </xf>
    <xf numFmtId="1" fontId="7" fillId="6" borderId="1105" xfId="0" applyNumberFormat="1" applyFont="1" applyFill="1" applyBorder="1" applyProtection="1">
      <protection locked="0"/>
    </xf>
    <xf numFmtId="1" fontId="7" fillId="6" borderId="1017" xfId="0" applyNumberFormat="1" applyFont="1" applyFill="1" applyBorder="1" applyProtection="1">
      <protection locked="0"/>
    </xf>
    <xf numFmtId="1" fontId="7" fillId="20" borderId="1107" xfId="52" applyNumberFormat="1" applyFont="1" applyBorder="1" applyProtection="1">
      <protection locked="0"/>
    </xf>
    <xf numFmtId="1" fontId="7" fillId="20" borderId="1108" xfId="52" applyNumberFormat="1" applyFont="1" applyBorder="1" applyProtection="1">
      <protection locked="0"/>
    </xf>
    <xf numFmtId="1" fontId="7" fillId="6" borderId="1109" xfId="0" applyNumberFormat="1" applyFont="1" applyFill="1" applyBorder="1" applyProtection="1">
      <protection locked="0"/>
    </xf>
    <xf numFmtId="1" fontId="7" fillId="6" borderId="1108" xfId="0" applyNumberFormat="1" applyFont="1" applyFill="1" applyBorder="1" applyProtection="1">
      <protection locked="0"/>
    </xf>
    <xf numFmtId="1" fontId="7" fillId="0" borderId="1110" xfId="0" applyNumberFormat="1" applyFont="1" applyBorder="1"/>
    <xf numFmtId="1" fontId="7" fillId="6" borderId="1107" xfId="0" applyNumberFormat="1" applyFont="1" applyFill="1" applyBorder="1" applyProtection="1">
      <protection locked="0"/>
    </xf>
    <xf numFmtId="1" fontId="7" fillId="6" borderId="1111" xfId="0" applyNumberFormat="1" applyFont="1" applyFill="1" applyBorder="1" applyProtection="1">
      <protection locked="0"/>
    </xf>
    <xf numFmtId="1" fontId="7" fillId="6" borderId="1112" xfId="0" applyNumberFormat="1" applyFont="1" applyFill="1" applyBorder="1" applyProtection="1">
      <protection locked="0"/>
    </xf>
    <xf numFmtId="49" fontId="7" fillId="6" borderId="1112" xfId="0" applyNumberFormat="1" applyFont="1" applyFill="1" applyBorder="1" applyProtection="1">
      <protection locked="0"/>
    </xf>
    <xf numFmtId="1" fontId="7" fillId="9" borderId="1110" xfId="0" applyNumberFormat="1" applyFont="1" applyFill="1" applyBorder="1"/>
    <xf numFmtId="1" fontId="7" fillId="6" borderId="1113" xfId="0" applyNumberFormat="1" applyFont="1" applyFill="1" applyBorder="1" applyProtection="1">
      <protection locked="0"/>
    </xf>
    <xf numFmtId="1" fontId="7" fillId="6" borderId="1114" xfId="0" applyNumberFormat="1" applyFont="1" applyFill="1" applyBorder="1" applyProtection="1">
      <protection locked="0"/>
    </xf>
    <xf numFmtId="1" fontId="7" fillId="6" borderId="1115" xfId="0" applyNumberFormat="1" applyFont="1" applyFill="1" applyBorder="1" applyProtection="1">
      <protection locked="0"/>
    </xf>
    <xf numFmtId="1" fontId="7" fillId="7" borderId="1114" xfId="0" applyNumberFormat="1" applyFont="1" applyFill="1" applyBorder="1"/>
    <xf numFmtId="1" fontId="7" fillId="7" borderId="1115" xfId="0" applyNumberFormat="1" applyFont="1" applyFill="1" applyBorder="1"/>
    <xf numFmtId="1" fontId="7" fillId="7" borderId="1113" xfId="0" applyNumberFormat="1" applyFont="1" applyFill="1" applyBorder="1"/>
    <xf numFmtId="1" fontId="7" fillId="20" borderId="1114" xfId="52" applyNumberFormat="1" applyFont="1" applyBorder="1" applyProtection="1">
      <protection locked="0"/>
    </xf>
    <xf numFmtId="1" fontId="7" fillId="20" borderId="1113" xfId="52" applyNumberFormat="1" applyFont="1" applyBorder="1" applyProtection="1">
      <protection locked="0"/>
    </xf>
    <xf numFmtId="1" fontId="7" fillId="9" borderId="1110" xfId="0" applyNumberFormat="1" applyFont="1" applyFill="1" applyBorder="1" applyAlignment="1">
      <alignment wrapText="1"/>
    </xf>
    <xf numFmtId="1" fontId="7" fillId="6" borderId="1116" xfId="0" applyNumberFormat="1" applyFont="1" applyFill="1" applyBorder="1" applyProtection="1">
      <protection locked="0"/>
    </xf>
    <xf numFmtId="1" fontId="7" fillId="22" borderId="1113" xfId="0" applyNumberFormat="1" applyFont="1" applyFill="1" applyBorder="1"/>
    <xf numFmtId="1" fontId="7" fillId="22" borderId="1114" xfId="0" applyNumberFormat="1" applyFont="1" applyFill="1" applyBorder="1"/>
    <xf numFmtId="1" fontId="7" fillId="9" borderId="93" xfId="0" applyNumberFormat="1" applyFont="1" applyFill="1" applyBorder="1"/>
    <xf numFmtId="1" fontId="7" fillId="6" borderId="1117" xfId="0" applyNumberFormat="1" applyFont="1" applyFill="1" applyBorder="1" applyProtection="1">
      <protection locked="0"/>
    </xf>
    <xf numFmtId="1" fontId="7" fillId="6" borderId="1118" xfId="0" applyNumberFormat="1" applyFont="1" applyFill="1" applyBorder="1" applyProtection="1">
      <protection locked="0"/>
    </xf>
    <xf numFmtId="1" fontId="7" fillId="6" borderId="1119" xfId="0" applyNumberFormat="1" applyFont="1" applyFill="1" applyBorder="1" applyProtection="1">
      <protection locked="0"/>
    </xf>
    <xf numFmtId="165" fontId="71" fillId="5" borderId="1043" xfId="10" applyNumberFormat="1" applyFont="1" applyFill="1" applyBorder="1" applyAlignment="1" applyProtection="1">
      <alignment vertical="center" wrapText="1"/>
    </xf>
    <xf numFmtId="49" fontId="71" fillId="5" borderId="1092" xfId="11" applyNumberFormat="1" applyFont="1" applyFill="1" applyBorder="1" applyAlignment="1" applyProtection="1">
      <alignment horizontal="center"/>
    </xf>
    <xf numFmtId="166" fontId="71" fillId="5" borderId="1093" xfId="11" applyNumberFormat="1" applyFont="1" applyFill="1" applyBorder="1" applyProtection="1"/>
    <xf numFmtId="166" fontId="71" fillId="5" borderId="1094" xfId="11" applyNumberFormat="1" applyFont="1" applyFill="1" applyBorder="1" applyProtection="1"/>
    <xf numFmtId="166" fontId="71" fillId="5" borderId="1029" xfId="11" applyNumberFormat="1" applyFont="1" applyFill="1" applyBorder="1" applyProtection="1"/>
    <xf numFmtId="166" fontId="71" fillId="5" borderId="1025" xfId="11" applyNumberFormat="1" applyFont="1" applyFill="1" applyBorder="1" applyProtection="1"/>
    <xf numFmtId="166" fontId="71" fillId="5" borderId="1092" xfId="11" applyNumberFormat="1" applyFont="1" applyFill="1" applyBorder="1" applyProtection="1"/>
    <xf numFmtId="166" fontId="71" fillId="5" borderId="1058" xfId="11" applyNumberFormat="1" applyFont="1" applyFill="1" applyBorder="1" applyProtection="1"/>
    <xf numFmtId="165" fontId="6" fillId="9" borderId="1120" xfId="10" applyNumberFormat="1" applyFont="1" applyFill="1" applyBorder="1" applyAlignment="1" applyProtection="1">
      <alignment horizontal="left"/>
    </xf>
    <xf numFmtId="1" fontId="3" fillId="9" borderId="227" xfId="0" applyNumberFormat="1" applyFont="1" applyFill="1" applyBorder="1"/>
    <xf numFmtId="1" fontId="7" fillId="0" borderId="1093" xfId="0" applyNumberFormat="1" applyFont="1" applyBorder="1" applyAlignment="1">
      <alignment horizontal="center" vertical="center"/>
    </xf>
    <xf numFmtId="1" fontId="7" fillId="0" borderId="1094" xfId="0" applyNumberFormat="1" applyFont="1" applyBorder="1" applyAlignment="1">
      <alignment horizontal="center" vertical="center"/>
    </xf>
    <xf numFmtId="1" fontId="7" fillId="0" borderId="1025" xfId="0" applyNumberFormat="1" applyFont="1" applyBorder="1" applyAlignment="1">
      <alignment horizontal="center" vertical="center"/>
    </xf>
    <xf numFmtId="1" fontId="7" fillId="0" borderId="1080" xfId="0" applyNumberFormat="1" applyFont="1" applyBorder="1" applyAlignment="1">
      <alignment horizontal="center" vertical="center" wrapText="1"/>
    </xf>
    <xf numFmtId="1" fontId="7" fillId="0" borderId="1122" xfId="0" applyNumberFormat="1" applyFont="1" applyBorder="1" applyAlignment="1">
      <alignment horizontal="center" vertical="center" wrapText="1"/>
    </xf>
    <xf numFmtId="165" fontId="7" fillId="9" borderId="1092" xfId="10" applyNumberFormat="1" applyFont="1" applyFill="1" applyBorder="1" applyAlignment="1" applyProtection="1">
      <alignment horizontal="center" vertical="center" wrapText="1"/>
    </xf>
    <xf numFmtId="165" fontId="7" fillId="9" borderId="1077" xfId="10" applyNumberFormat="1" applyFont="1" applyFill="1" applyBorder="1" applyAlignment="1" applyProtection="1">
      <alignment horizontal="center" vertical="center" wrapText="1"/>
    </xf>
    <xf numFmtId="1" fontId="7" fillId="0" borderId="1093" xfId="0" applyNumberFormat="1" applyFont="1" applyBorder="1" applyAlignment="1">
      <alignment horizontal="right"/>
    </xf>
    <xf numFmtId="1" fontId="7" fillId="0" borderId="1067" xfId="0" applyNumberFormat="1" applyFont="1" applyBorder="1" applyAlignment="1">
      <alignment horizontal="right"/>
    </xf>
    <xf numFmtId="1" fontId="7" fillId="0" borderId="1080" xfId="0" applyNumberFormat="1" applyFont="1" applyBorder="1" applyAlignment="1">
      <alignment horizontal="right"/>
    </xf>
    <xf numFmtId="1" fontId="7" fillId="6" borderId="1080" xfId="0" applyNumberFormat="1" applyFont="1" applyFill="1" applyBorder="1" applyProtection="1">
      <protection locked="0"/>
    </xf>
    <xf numFmtId="1" fontId="7" fillId="6" borderId="1122" xfId="0" applyNumberFormat="1" applyFont="1" applyFill="1" applyBorder="1" applyProtection="1">
      <protection locked="0"/>
    </xf>
    <xf numFmtId="1" fontId="7" fillId="6" borderId="1029" xfId="0" applyNumberFormat="1" applyFont="1" applyFill="1" applyBorder="1" applyProtection="1">
      <protection locked="0"/>
    </xf>
    <xf numFmtId="1" fontId="7" fillId="9" borderId="1097" xfId="0" applyNumberFormat="1" applyFont="1" applyFill="1" applyBorder="1"/>
    <xf numFmtId="1" fontId="7" fillId="7" borderId="1107" xfId="0" applyNumberFormat="1" applyFont="1" applyFill="1" applyBorder="1" applyAlignment="1">
      <alignment horizontal="right"/>
    </xf>
    <xf numFmtId="1" fontId="7" fillId="7" borderId="1109" xfId="0" applyNumberFormat="1" applyFont="1" applyFill="1" applyBorder="1"/>
    <xf numFmtId="1" fontId="7" fillId="7" borderId="1099" xfId="0" applyNumberFormat="1" applyFont="1" applyFill="1" applyBorder="1"/>
    <xf numFmtId="1" fontId="7" fillId="6" borderId="1099" xfId="0" applyNumberFormat="1" applyFont="1" applyFill="1" applyBorder="1" applyProtection="1">
      <protection locked="0"/>
    </xf>
    <xf numFmtId="1" fontId="7" fillId="6" borderId="1123" xfId="0" applyNumberFormat="1" applyFont="1" applyFill="1" applyBorder="1" applyProtection="1">
      <protection locked="0"/>
    </xf>
    <xf numFmtId="1" fontId="7" fillId="0" borderId="1113" xfId="0" applyNumberFormat="1" applyFont="1" applyBorder="1" applyAlignment="1">
      <alignment horizontal="right" wrapText="1"/>
    </xf>
    <xf numFmtId="1" fontId="7" fillId="0" borderId="1124" xfId="0" applyNumberFormat="1" applyFont="1" applyBorder="1" applyAlignment="1">
      <alignment horizontal="right"/>
    </xf>
    <xf numFmtId="1" fontId="7" fillId="0" borderId="1112" xfId="0" applyNumberFormat="1" applyFont="1" applyBorder="1" applyAlignment="1">
      <alignment horizontal="right"/>
    </xf>
    <xf numFmtId="1" fontId="7" fillId="6" borderId="1110" xfId="0" applyNumberFormat="1" applyFont="1" applyFill="1" applyBorder="1" applyProtection="1">
      <protection locked="0"/>
    </xf>
    <xf numFmtId="1" fontId="7" fillId="6" borderId="1125" xfId="0" applyNumberFormat="1" applyFont="1" applyFill="1" applyBorder="1" applyProtection="1">
      <protection locked="0"/>
    </xf>
    <xf numFmtId="1" fontId="7" fillId="6" borderId="1126" xfId="0" applyNumberFormat="1" applyFont="1" applyFill="1" applyBorder="1" applyProtection="1">
      <protection locked="0"/>
    </xf>
    <xf numFmtId="1" fontId="7" fillId="9" borderId="1127" xfId="0" applyNumberFormat="1" applyFont="1" applyFill="1" applyBorder="1"/>
    <xf numFmtId="1" fontId="7" fillId="0" borderId="1057" xfId="0" applyNumberFormat="1" applyFont="1" applyBorder="1" applyAlignment="1">
      <alignment horizontal="right"/>
    </xf>
    <xf numFmtId="1" fontId="7" fillId="0" borderId="860" xfId="0" applyNumberFormat="1" applyFont="1" applyBorder="1" applyAlignment="1">
      <alignment horizontal="right"/>
    </xf>
    <xf numFmtId="1" fontId="7" fillId="0" borderId="984" xfId="0" applyNumberFormat="1" applyFont="1" applyBorder="1" applyAlignment="1">
      <alignment horizontal="right"/>
    </xf>
    <xf numFmtId="1" fontId="7" fillId="7" borderId="1117" xfId="0" applyNumberFormat="1" applyFont="1" applyFill="1" applyBorder="1"/>
    <xf numFmtId="1" fontId="7" fillId="0" borderId="1123" xfId="0" applyNumberFormat="1" applyFont="1" applyBorder="1" applyAlignment="1">
      <alignment horizontal="right"/>
    </xf>
    <xf numFmtId="1" fontId="7" fillId="0" borderId="1113" xfId="0" applyNumberFormat="1" applyFont="1" applyBorder="1" applyAlignment="1">
      <alignment horizontal="right"/>
    </xf>
    <xf numFmtId="1" fontId="7" fillId="0" borderId="1113" xfId="0" applyNumberFormat="1" applyFont="1" applyBorder="1" applyAlignment="1">
      <alignment horizontal="right" shrinkToFit="1"/>
    </xf>
    <xf numFmtId="1" fontId="7" fillId="0" borderId="1124" xfId="0" applyNumberFormat="1" applyFont="1" applyBorder="1" applyAlignment="1">
      <alignment horizontal="right" shrinkToFit="1"/>
    </xf>
    <xf numFmtId="1" fontId="7" fillId="0" borderId="1117" xfId="0" applyNumberFormat="1" applyFont="1" applyBorder="1" applyAlignment="1">
      <alignment horizontal="right"/>
    </xf>
    <xf numFmtId="1" fontId="7" fillId="0" borderId="1118" xfId="0" applyNumberFormat="1" applyFont="1" applyBorder="1" applyAlignment="1">
      <alignment horizontal="right"/>
    </xf>
    <xf numFmtId="1" fontId="7" fillId="6" borderId="1128" xfId="0" applyNumberFormat="1" applyFont="1" applyFill="1" applyBorder="1" applyProtection="1">
      <protection locked="0"/>
    </xf>
    <xf numFmtId="1" fontId="7" fillId="6" borderId="1129" xfId="0" applyNumberFormat="1" applyFont="1" applyFill="1" applyBorder="1" applyProtection="1">
      <protection locked="0"/>
    </xf>
    <xf numFmtId="1" fontId="7" fillId="0" borderId="1057" xfId="0" applyNumberFormat="1" applyFont="1" applyBorder="1" applyAlignment="1">
      <alignment horizontal="right" wrapText="1"/>
    </xf>
    <xf numFmtId="1" fontId="7" fillId="0" borderId="860" xfId="0" applyNumberFormat="1" applyFont="1" applyBorder="1" applyAlignment="1">
      <alignment horizontal="right" wrapText="1"/>
    </xf>
    <xf numFmtId="1" fontId="7" fillId="0" borderId="1057" xfId="0" applyNumberFormat="1" applyFont="1" applyBorder="1"/>
    <xf numFmtId="1" fontId="7" fillId="0" borderId="984" xfId="0" applyNumberFormat="1" applyFont="1" applyBorder="1"/>
    <xf numFmtId="1" fontId="7" fillId="0" borderId="1093" xfId="0" applyNumberFormat="1" applyFont="1" applyBorder="1"/>
    <xf numFmtId="1" fontId="7" fillId="0" borderId="1095" xfId="0" applyNumberFormat="1" applyFont="1" applyBorder="1"/>
    <xf numFmtId="1" fontId="7" fillId="0" borderId="1043" xfId="0" applyNumberFormat="1" applyFont="1" applyBorder="1"/>
    <xf numFmtId="1" fontId="7" fillId="0" borderId="1130" xfId="0" applyNumberFormat="1" applyFont="1" applyBorder="1"/>
    <xf numFmtId="1" fontId="7" fillId="0" borderId="1131" xfId="0" applyNumberFormat="1" applyFont="1" applyBorder="1"/>
    <xf numFmtId="1" fontId="7" fillId="0" borderId="986" xfId="0" applyNumberFormat="1" applyFont="1" applyBorder="1"/>
    <xf numFmtId="166" fontId="71" fillId="5" borderId="984" xfId="11" applyNumberFormat="1" applyFont="1" applyFill="1" applyBorder="1" applyProtection="1"/>
    <xf numFmtId="165" fontId="6" fillId="9" borderId="1132" xfId="10" applyNumberFormat="1" applyFont="1" applyFill="1" applyBorder="1" applyAlignment="1" applyProtection="1">
      <alignment horizontal="left"/>
    </xf>
    <xf numFmtId="1" fontId="7" fillId="4" borderId="1092" xfId="0" applyNumberFormat="1" applyFont="1" applyFill="1" applyBorder="1" applyAlignment="1">
      <alignment horizontal="center" vertical="center" wrapText="1"/>
    </xf>
    <xf numFmtId="1" fontId="7" fillId="4" borderId="1025" xfId="0" applyNumberFormat="1" applyFont="1" applyFill="1" applyBorder="1" applyAlignment="1">
      <alignment horizontal="center" vertical="center" wrapText="1"/>
    </xf>
    <xf numFmtId="1" fontId="7" fillId="0" borderId="1092" xfId="0" applyNumberFormat="1" applyFont="1" applyBorder="1" applyAlignment="1">
      <alignment horizontal="center" vertical="center" wrapText="1"/>
    </xf>
    <xf numFmtId="1" fontId="7" fillId="0" borderId="1130" xfId="0" applyNumberFormat="1" applyFont="1" applyBorder="1" applyAlignment="1">
      <alignment horizontal="center" vertical="center" wrapText="1"/>
    </xf>
    <xf numFmtId="165" fontId="7" fillId="9" borderId="1134" xfId="10" applyNumberFormat="1" applyFont="1" applyFill="1" applyBorder="1" applyAlignment="1" applyProtection="1">
      <alignment vertical="center" wrapText="1"/>
    </xf>
    <xf numFmtId="1" fontId="7" fillId="9" borderId="1043" xfId="0" applyNumberFormat="1" applyFont="1" applyFill="1" applyBorder="1" applyAlignment="1">
      <alignment vertical="center" wrapText="1"/>
    </xf>
    <xf numFmtId="1" fontId="7" fillId="0" borderId="1092" xfId="0" applyNumberFormat="1" applyFont="1" applyBorder="1" applyAlignment="1">
      <alignment horizontal="center" wrapText="1"/>
    </xf>
    <xf numFmtId="1" fontId="7" fillId="0" borderId="1025" xfId="0" applyNumberFormat="1" applyFont="1" applyBorder="1" applyAlignment="1">
      <alignment horizontal="right" wrapText="1"/>
    </xf>
    <xf numFmtId="1" fontId="7" fillId="0" borderId="1092" xfId="0" applyNumberFormat="1" applyFont="1" applyBorder="1" applyAlignment="1">
      <alignment horizontal="right"/>
    </xf>
    <xf numFmtId="1" fontId="7" fillId="0" borderId="1094" xfId="0" applyNumberFormat="1" applyFont="1" applyBorder="1" applyAlignment="1">
      <alignment horizontal="right"/>
    </xf>
    <xf numFmtId="1" fontId="7" fillId="0" borderId="1130" xfId="0" applyNumberFormat="1" applyFont="1" applyBorder="1" applyAlignment="1">
      <alignment horizontal="right"/>
    </xf>
    <xf numFmtId="1" fontId="7" fillId="0" borderId="1131" xfId="0" applyNumberFormat="1" applyFont="1" applyBorder="1" applyAlignment="1">
      <alignment horizontal="right"/>
    </xf>
    <xf numFmtId="1" fontId="7" fillId="4" borderId="1094" xfId="0" applyNumberFormat="1" applyFont="1" applyFill="1" applyBorder="1" applyAlignment="1">
      <alignment horizontal="right"/>
    </xf>
    <xf numFmtId="1" fontId="7" fillId="4" borderId="1025" xfId="0" applyNumberFormat="1" applyFont="1" applyFill="1" applyBorder="1" applyAlignment="1">
      <alignment horizontal="right"/>
    </xf>
    <xf numFmtId="0" fontId="6" fillId="9" borderId="1022" xfId="15" applyFont="1" applyFill="1" applyBorder="1" applyAlignment="1" applyProtection="1"/>
    <xf numFmtId="165" fontId="71" fillId="9" borderId="1022" xfId="18" applyFont="1" applyFill="1" applyBorder="1" applyAlignment="1" applyProtection="1"/>
    <xf numFmtId="0" fontId="70" fillId="9" borderId="1022" xfId="15" applyFont="1" applyFill="1" applyBorder="1" applyAlignment="1" applyProtection="1"/>
    <xf numFmtId="0" fontId="71" fillId="9" borderId="1022" xfId="15" applyFont="1" applyFill="1" applyBorder="1" applyAlignment="1" applyProtection="1"/>
    <xf numFmtId="1" fontId="7" fillId="4" borderId="1053" xfId="0" applyNumberFormat="1" applyFont="1" applyFill="1" applyBorder="1" applyAlignment="1">
      <alignment horizontal="center" vertical="center" wrapText="1"/>
    </xf>
    <xf numFmtId="1" fontId="7" fillId="0" borderId="984" xfId="0" applyNumberFormat="1" applyFont="1" applyBorder="1" applyAlignment="1">
      <alignment horizontal="center" vertical="center" wrapText="1"/>
    </xf>
    <xf numFmtId="49" fontId="7" fillId="5" borderId="18" xfId="10" applyNumberFormat="1" applyFont="1" applyFill="1" applyBorder="1" applyAlignment="1" applyProtection="1">
      <alignment horizontal="center"/>
    </xf>
    <xf numFmtId="1" fontId="7" fillId="6" borderId="1135" xfId="0" applyNumberFormat="1" applyFont="1" applyFill="1" applyBorder="1" applyProtection="1">
      <protection locked="0"/>
    </xf>
    <xf numFmtId="1" fontId="7" fillId="6" borderId="1136" xfId="0" applyNumberFormat="1" applyFont="1" applyFill="1" applyBorder="1" applyProtection="1">
      <protection locked="0"/>
    </xf>
    <xf numFmtId="1" fontId="7" fillId="6" borderId="1137" xfId="0" applyNumberFormat="1" applyFont="1" applyFill="1" applyBorder="1" applyProtection="1">
      <protection locked="0"/>
    </xf>
    <xf numFmtId="1" fontId="7" fillId="6" borderId="1138" xfId="0" applyNumberFormat="1" applyFont="1" applyFill="1" applyBorder="1" applyProtection="1">
      <protection locked="0"/>
    </xf>
    <xf numFmtId="1" fontId="7" fillId="6" borderId="1139" xfId="0" applyNumberFormat="1" applyFont="1" applyFill="1" applyBorder="1" applyProtection="1">
      <protection locked="0"/>
    </xf>
    <xf numFmtId="49" fontId="7" fillId="0" borderId="1092" xfId="0" applyNumberFormat="1" applyFont="1" applyBorder="1" applyAlignment="1">
      <alignment horizontal="center" wrapText="1"/>
    </xf>
    <xf numFmtId="1" fontId="7" fillId="0" borderId="1092" xfId="0" applyNumberFormat="1" applyFont="1" applyBorder="1" applyAlignment="1">
      <alignment horizontal="right" wrapText="1"/>
    </xf>
    <xf numFmtId="1" fontId="7" fillId="0" borderId="1025" xfId="0" applyNumberFormat="1" applyFont="1" applyBorder="1" applyAlignment="1">
      <alignment horizontal="right"/>
    </xf>
    <xf numFmtId="165" fontId="6" fillId="9" borderId="1140" xfId="10" applyNumberFormat="1" applyFont="1" applyFill="1" applyBorder="1" applyAlignment="1" applyProtection="1">
      <alignment horizontal="left"/>
    </xf>
    <xf numFmtId="0" fontId="71" fillId="9" borderId="227" xfId="0" applyFont="1" applyFill="1" applyBorder="1"/>
    <xf numFmtId="1" fontId="7" fillId="0" borderId="1025" xfId="0" applyNumberFormat="1" applyFont="1" applyBorder="1" applyAlignment="1">
      <alignment horizontal="center" vertical="center" wrapText="1"/>
    </xf>
    <xf numFmtId="165" fontId="7" fillId="5" borderId="1058" xfId="10" applyNumberFormat="1" applyFont="1" applyFill="1" applyBorder="1" applyAlignment="1" applyProtection="1">
      <alignment horizontal="center" vertical="center"/>
    </xf>
    <xf numFmtId="1" fontId="7" fillId="9" borderId="1141" xfId="0" applyNumberFormat="1" applyFont="1" applyFill="1" applyBorder="1" applyAlignment="1">
      <alignment vertical="center" wrapText="1"/>
    </xf>
    <xf numFmtId="1" fontId="7" fillId="4" borderId="1097" xfId="0" applyNumberFormat="1" applyFont="1" applyFill="1" applyBorder="1" applyAlignment="1">
      <alignment horizontal="center" vertical="center"/>
    </xf>
    <xf numFmtId="1" fontId="7" fillId="10" borderId="1137" xfId="0" applyNumberFormat="1" applyFont="1" applyFill="1" applyBorder="1" applyProtection="1">
      <protection locked="0"/>
    </xf>
    <xf numFmtId="1" fontId="7" fillId="10" borderId="1142" xfId="0" applyNumberFormat="1" applyFont="1" applyFill="1" applyBorder="1" applyProtection="1">
      <protection locked="0"/>
    </xf>
    <xf numFmtId="1" fontId="7" fillId="10" borderId="1136" xfId="0" applyNumberFormat="1" applyFont="1" applyFill="1" applyBorder="1" applyProtection="1">
      <protection locked="0"/>
    </xf>
    <xf numFmtId="1" fontId="7" fillId="10" borderId="1143" xfId="0" applyNumberFormat="1" applyFont="1" applyFill="1" applyBorder="1" applyProtection="1">
      <protection locked="0"/>
    </xf>
    <xf numFmtId="1" fontId="7" fillId="10" borderId="1144" xfId="0" applyNumberFormat="1" applyFont="1" applyFill="1" applyBorder="1" applyProtection="1">
      <protection locked="0"/>
    </xf>
    <xf numFmtId="1" fontId="7" fillId="9" borderId="1136" xfId="0" applyNumberFormat="1" applyFont="1" applyFill="1" applyBorder="1" applyProtection="1">
      <protection locked="0"/>
    </xf>
    <xf numFmtId="1" fontId="7" fillId="9" borderId="1145" xfId="0" applyNumberFormat="1" applyFont="1" applyFill="1" applyBorder="1" applyAlignment="1">
      <alignment vertical="center" wrapText="1"/>
    </xf>
    <xf numFmtId="1" fontId="7" fillId="4" borderId="1135" xfId="0" applyNumberFormat="1" applyFont="1" applyFill="1" applyBorder="1" applyAlignment="1">
      <alignment horizontal="center" vertical="center"/>
    </xf>
    <xf numFmtId="1" fontId="7" fillId="10" borderId="1146" xfId="0" applyNumberFormat="1" applyFont="1" applyFill="1" applyBorder="1" applyProtection="1">
      <protection locked="0"/>
    </xf>
    <xf numFmtId="1" fontId="7" fillId="4" borderId="1053" xfId="0" applyNumberFormat="1" applyFont="1" applyFill="1" applyBorder="1" applyAlignment="1">
      <alignment horizontal="center" vertical="center"/>
    </xf>
    <xf numFmtId="1" fontId="7" fillId="10" borderId="1057" xfId="0" applyNumberFormat="1" applyFont="1" applyFill="1" applyBorder="1" applyProtection="1">
      <protection locked="0"/>
    </xf>
    <xf numFmtId="1" fontId="7" fillId="10" borderId="860" xfId="0" applyNumberFormat="1" applyFont="1" applyFill="1" applyBorder="1" applyProtection="1">
      <protection locked="0"/>
    </xf>
    <xf numFmtId="1" fontId="7" fillId="10" borderId="984" xfId="0" applyNumberFormat="1" applyFont="1" applyFill="1" applyBorder="1" applyProtection="1">
      <protection locked="0"/>
    </xf>
    <xf numFmtId="1" fontId="7" fillId="10" borderId="1061" xfId="0" applyNumberFormat="1" applyFont="1" applyFill="1" applyBorder="1" applyProtection="1">
      <protection locked="0"/>
    </xf>
    <xf numFmtId="1" fontId="7" fillId="10" borderId="986" xfId="0" applyNumberFormat="1" applyFont="1" applyFill="1" applyBorder="1" applyProtection="1">
      <protection locked="0"/>
    </xf>
    <xf numFmtId="1" fontId="7" fillId="9" borderId="984" xfId="0" applyNumberFormat="1" applyFont="1" applyFill="1" applyBorder="1" applyProtection="1">
      <protection locked="0"/>
    </xf>
    <xf numFmtId="1" fontId="7" fillId="0" borderId="1029" xfId="0" applyNumberFormat="1" applyFont="1" applyBorder="1" applyAlignment="1">
      <alignment horizontal="center" vertical="center" wrapText="1"/>
    </xf>
    <xf numFmtId="1" fontId="7" fillId="9" borderId="1147" xfId="0" applyNumberFormat="1" applyFont="1" applyFill="1" applyBorder="1" applyAlignment="1">
      <alignment vertical="center" wrapText="1"/>
    </xf>
    <xf numFmtId="1" fontId="7" fillId="4" borderId="1109" xfId="53" applyNumberFormat="1" applyFont="1" applyFill="1" applyBorder="1" applyAlignment="1">
      <alignment horizontal="right"/>
    </xf>
    <xf numFmtId="1" fontId="7" fillId="4" borderId="1107" xfId="53" applyNumberFormat="1" applyFont="1" applyFill="1" applyBorder="1" applyAlignment="1">
      <alignment horizontal="right"/>
    </xf>
    <xf numFmtId="1" fontId="7" fillId="4" borderId="1099" xfId="53" applyNumberFormat="1" applyFont="1" applyFill="1" applyBorder="1" applyAlignment="1">
      <alignment horizontal="right"/>
    </xf>
    <xf numFmtId="1" fontId="7" fillId="10" borderId="1109" xfId="0" applyNumberFormat="1" applyFont="1" applyFill="1" applyBorder="1" applyProtection="1">
      <protection locked="0"/>
    </xf>
    <xf numFmtId="1" fontId="7" fillId="10" borderId="1099" xfId="0" applyNumberFormat="1" applyFont="1" applyFill="1" applyBorder="1" applyProtection="1">
      <protection locked="0"/>
    </xf>
    <xf numFmtId="1" fontId="7" fillId="10" borderId="1149" xfId="0" applyNumberFormat="1" applyFont="1" applyFill="1" applyBorder="1" applyProtection="1">
      <protection locked="0"/>
    </xf>
    <xf numFmtId="1" fontId="7" fillId="10" borderId="1107" xfId="0" applyNumberFormat="1" applyFont="1" applyFill="1" applyBorder="1" applyProtection="1">
      <protection locked="0"/>
    </xf>
    <xf numFmtId="1" fontId="7" fillId="10" borderId="1108" xfId="0" applyNumberFormat="1" applyFont="1" applyFill="1" applyBorder="1" applyProtection="1">
      <protection locked="0"/>
    </xf>
    <xf numFmtId="1" fontId="7" fillId="9" borderId="1108" xfId="0" applyNumberFormat="1" applyFont="1" applyFill="1" applyBorder="1" applyProtection="1">
      <protection locked="0"/>
    </xf>
    <xf numFmtId="1" fontId="7" fillId="9" borderId="1134" xfId="0" applyNumberFormat="1" applyFont="1" applyFill="1" applyBorder="1" applyAlignment="1">
      <alignment vertical="center" wrapText="1"/>
    </xf>
    <xf numFmtId="1" fontId="7" fillId="4" borderId="1137" xfId="53" applyNumberFormat="1" applyFont="1" applyFill="1" applyBorder="1" applyAlignment="1">
      <alignment horizontal="right"/>
    </xf>
    <xf numFmtId="1" fontId="7" fillId="4" borderId="1142" xfId="53" applyNumberFormat="1" applyFont="1" applyFill="1" applyBorder="1" applyAlignment="1">
      <alignment horizontal="right"/>
    </xf>
    <xf numFmtId="1" fontId="7" fillId="4" borderId="1136" xfId="53" applyNumberFormat="1" applyFont="1" applyFill="1" applyBorder="1" applyAlignment="1">
      <alignment horizontal="right"/>
    </xf>
    <xf numFmtId="1" fontId="7" fillId="10" borderId="1150" xfId="0" applyNumberFormat="1" applyFont="1" applyFill="1" applyBorder="1" applyProtection="1">
      <protection locked="0"/>
    </xf>
    <xf numFmtId="1" fontId="7" fillId="9" borderId="1127" xfId="0" applyNumberFormat="1" applyFont="1" applyFill="1" applyBorder="1" applyAlignment="1">
      <alignment vertical="center" wrapText="1"/>
    </xf>
    <xf numFmtId="1" fontId="7" fillId="4" borderId="1117" xfId="53" applyNumberFormat="1" applyFont="1" applyFill="1" applyBorder="1" applyAlignment="1">
      <alignment horizontal="right"/>
    </xf>
    <xf numFmtId="1" fontId="7" fillId="4" borderId="1151" xfId="53" applyNumberFormat="1" applyFont="1" applyFill="1" applyBorder="1" applyAlignment="1">
      <alignment horizontal="right"/>
    </xf>
    <xf numFmtId="1" fontId="7" fillId="4" borderId="589" xfId="53" applyNumberFormat="1" applyFont="1" applyFill="1" applyBorder="1" applyAlignment="1">
      <alignment horizontal="right"/>
    </xf>
    <xf numFmtId="1" fontId="7" fillId="10" borderId="1117" xfId="0" applyNumberFormat="1" applyFont="1" applyFill="1" applyBorder="1" applyProtection="1">
      <protection locked="0"/>
    </xf>
    <xf numFmtId="1" fontId="7" fillId="10" borderId="1151" xfId="0" applyNumberFormat="1" applyFont="1" applyFill="1" applyBorder="1" applyProtection="1">
      <protection locked="0"/>
    </xf>
    <xf numFmtId="1" fontId="7" fillId="10" borderId="1119" xfId="0" applyNumberFormat="1" applyFont="1" applyFill="1" applyBorder="1" applyProtection="1">
      <protection locked="0"/>
    </xf>
    <xf numFmtId="1" fontId="7" fillId="4" borderId="86" xfId="53" applyNumberFormat="1" applyFont="1" applyFill="1" applyBorder="1" applyAlignment="1">
      <alignment horizontal="right"/>
    </xf>
    <xf numFmtId="1" fontId="7" fillId="4" borderId="87" xfId="53" applyNumberFormat="1" applyFont="1" applyFill="1" applyBorder="1" applyAlignment="1">
      <alignment horizontal="right"/>
    </xf>
    <xf numFmtId="1" fontId="7" fillId="4" borderId="82" xfId="53" applyNumberFormat="1" applyFont="1" applyFill="1" applyBorder="1" applyAlignment="1">
      <alignment horizontal="right"/>
    </xf>
    <xf numFmtId="1" fontId="7" fillId="4" borderId="8" xfId="53" applyNumberFormat="1" applyFont="1" applyFill="1" applyBorder="1" applyAlignment="1">
      <alignment horizontal="right"/>
    </xf>
    <xf numFmtId="1" fontId="7" fillId="4" borderId="9" xfId="53" applyNumberFormat="1" applyFont="1" applyFill="1" applyBorder="1" applyAlignment="1">
      <alignment horizontal="right"/>
    </xf>
    <xf numFmtId="1" fontId="7" fillId="4" borderId="1123" xfId="53" applyNumberFormat="1" applyFont="1" applyFill="1" applyBorder="1" applyAlignment="1">
      <alignment horizontal="right"/>
    </xf>
    <xf numFmtId="1" fontId="7" fillId="10" borderId="1123" xfId="0" applyNumberFormat="1" applyFont="1" applyFill="1" applyBorder="1" applyProtection="1">
      <protection locked="0"/>
    </xf>
    <xf numFmtId="1" fontId="7" fillId="9" borderId="1128" xfId="0" applyNumberFormat="1" applyFont="1" applyFill="1" applyBorder="1" applyAlignment="1">
      <alignment vertical="center" wrapText="1"/>
    </xf>
    <xf numFmtId="1" fontId="7" fillId="9" borderId="1063" xfId="0" applyNumberFormat="1" applyFont="1" applyFill="1" applyBorder="1"/>
    <xf numFmtId="1" fontId="7" fillId="4" borderId="1057" xfId="53" applyNumberFormat="1" applyFont="1" applyFill="1" applyBorder="1" applyAlignment="1">
      <alignment horizontal="right"/>
    </xf>
    <xf numFmtId="1" fontId="7" fillId="4" borderId="860" xfId="53" applyNumberFormat="1" applyFont="1" applyFill="1" applyBorder="1" applyAlignment="1">
      <alignment horizontal="right"/>
    </xf>
    <xf numFmtId="1" fontId="7" fillId="4" borderId="984" xfId="53" applyNumberFormat="1" applyFont="1" applyFill="1" applyBorder="1" applyAlignment="1">
      <alignment horizontal="right"/>
    </xf>
    <xf numFmtId="1" fontId="7" fillId="0" borderId="1057" xfId="0" applyNumberFormat="1" applyFont="1" applyBorder="1" applyAlignment="1">
      <alignment horizontal="center" vertical="center" wrapText="1"/>
    </xf>
    <xf numFmtId="1" fontId="7" fillId="0" borderId="986" xfId="0" applyNumberFormat="1" applyFont="1" applyBorder="1" applyAlignment="1">
      <alignment horizontal="center" vertical="center" wrapText="1"/>
    </xf>
    <xf numFmtId="1" fontId="7" fillId="0" borderId="860" xfId="0" applyNumberFormat="1" applyFont="1" applyBorder="1" applyAlignment="1">
      <alignment horizontal="center" vertical="center" wrapText="1"/>
    </xf>
    <xf numFmtId="1" fontId="7" fillId="0" borderId="899" xfId="0" applyNumberFormat="1" applyFont="1" applyBorder="1" applyAlignment="1">
      <alignment horizontal="center" vertical="center" wrapText="1"/>
    </xf>
    <xf numFmtId="1" fontId="7" fillId="0" borderId="227" xfId="0" applyNumberFormat="1" applyFont="1" applyBorder="1" applyAlignment="1">
      <alignment horizontal="center" vertical="center" wrapText="1"/>
    </xf>
    <xf numFmtId="1" fontId="7" fillId="0" borderId="1157" xfId="0" applyNumberFormat="1" applyFont="1" applyBorder="1" applyAlignment="1">
      <alignment horizontal="center" vertical="center"/>
    </xf>
    <xf numFmtId="1" fontId="7" fillId="0" borderId="1158" xfId="0" applyNumberFormat="1" applyFont="1" applyBorder="1" applyAlignment="1">
      <alignment horizontal="center" vertical="center" wrapText="1"/>
    </xf>
    <xf numFmtId="1" fontId="7" fillId="0" borderId="1156" xfId="0" applyNumberFormat="1" applyFont="1" applyBorder="1" applyAlignment="1">
      <alignment horizontal="center" vertical="center" wrapText="1"/>
    </xf>
    <xf numFmtId="1" fontId="7" fillId="0" borderId="1157" xfId="0" applyNumberFormat="1" applyFont="1" applyBorder="1" applyAlignment="1">
      <alignment horizontal="center" vertical="center" wrapText="1"/>
    </xf>
    <xf numFmtId="1" fontId="7" fillId="0" borderId="1155" xfId="0" applyNumberFormat="1" applyFont="1" applyBorder="1" applyAlignment="1">
      <alignment horizontal="center" vertical="center" wrapText="1"/>
    </xf>
    <xf numFmtId="1" fontId="7" fillId="4" borderId="1159" xfId="53" applyNumberFormat="1" applyFont="1" applyFill="1" applyBorder="1" applyAlignment="1">
      <alignment horizontal="right"/>
    </xf>
    <xf numFmtId="1" fontId="7" fillId="9" borderId="1135" xfId="0" applyNumberFormat="1" applyFont="1" applyFill="1" applyBorder="1" applyAlignment="1">
      <alignment horizontal="left"/>
    </xf>
    <xf numFmtId="1" fontId="7" fillId="4" borderId="1160" xfId="53" applyNumberFormat="1" applyFont="1" applyFill="1" applyBorder="1" applyAlignment="1">
      <alignment horizontal="right"/>
    </xf>
    <xf numFmtId="1" fontId="7" fillId="6" borderId="1150" xfId="0" applyNumberFormat="1" applyFont="1" applyFill="1" applyBorder="1" applyProtection="1">
      <protection locked="0"/>
    </xf>
    <xf numFmtId="1" fontId="7" fillId="6" borderId="1161" xfId="0" applyNumberFormat="1" applyFont="1" applyFill="1" applyBorder="1" applyProtection="1">
      <protection locked="0"/>
    </xf>
    <xf numFmtId="1" fontId="7" fillId="9" borderId="1135" xfId="0" applyNumberFormat="1" applyFont="1" applyFill="1" applyBorder="1"/>
    <xf numFmtId="1" fontId="7" fillId="4" borderId="1162" xfId="53" applyNumberFormat="1" applyFont="1" applyFill="1" applyBorder="1" applyAlignment="1">
      <alignment horizontal="right"/>
    </xf>
    <xf numFmtId="1" fontId="7" fillId="6" borderId="1163" xfId="0" applyNumberFormat="1" applyFont="1" applyFill="1" applyBorder="1" applyProtection="1">
      <protection locked="0"/>
    </xf>
    <xf numFmtId="1" fontId="7" fillId="9" borderId="1078" xfId="20" applyNumberFormat="1" applyFont="1" applyFill="1" applyBorder="1" applyAlignment="1">
      <alignment horizontal="right"/>
    </xf>
    <xf numFmtId="1" fontId="7" fillId="0" borderId="1167" xfId="0" applyNumberFormat="1" applyFont="1" applyBorder="1" applyAlignment="1">
      <alignment horizontal="center" vertical="center"/>
    </xf>
    <xf numFmtId="1" fontId="7" fillId="0" borderId="1167" xfId="0" applyNumberFormat="1" applyFont="1" applyBorder="1" applyAlignment="1">
      <alignment horizontal="center" vertical="center" wrapText="1"/>
    </xf>
    <xf numFmtId="1" fontId="7" fillId="0" borderId="1166" xfId="0" applyNumberFormat="1" applyFont="1" applyBorder="1" applyAlignment="1">
      <alignment horizontal="center" vertical="center" wrapText="1"/>
    </xf>
    <xf numFmtId="1" fontId="7" fillId="0" borderId="1165" xfId="0" applyNumberFormat="1" applyFont="1" applyBorder="1" applyAlignment="1">
      <alignment horizontal="center" vertical="center" wrapText="1"/>
    </xf>
    <xf numFmtId="49" fontId="7" fillId="4" borderId="1097" xfId="53" applyNumberFormat="1" applyFont="1" applyFill="1" applyBorder="1" applyAlignment="1">
      <alignment horizontal="right"/>
    </xf>
    <xf numFmtId="1" fontId="7" fillId="6" borderId="1168" xfId="0" applyNumberFormat="1" applyFont="1" applyFill="1" applyBorder="1" applyProtection="1">
      <protection locked="0"/>
    </xf>
    <xf numFmtId="1" fontId="7" fillId="6" borderId="1097" xfId="0" applyNumberFormat="1" applyFont="1" applyFill="1" applyBorder="1" applyProtection="1">
      <protection locked="0"/>
    </xf>
    <xf numFmtId="49" fontId="7" fillId="4" borderId="18" xfId="53" applyNumberFormat="1" applyFont="1" applyFill="1" applyBorder="1" applyAlignment="1">
      <alignment horizontal="right"/>
    </xf>
    <xf numFmtId="1" fontId="7" fillId="6" borderId="1169" xfId="0" applyNumberFormat="1" applyFont="1" applyFill="1" applyBorder="1" applyProtection="1">
      <protection locked="0"/>
    </xf>
    <xf numFmtId="49" fontId="7" fillId="18" borderId="1127" xfId="53" applyNumberFormat="1" applyFont="1" applyFill="1" applyBorder="1" applyAlignment="1">
      <alignment horizontal="right"/>
    </xf>
    <xf numFmtId="1" fontId="7" fillId="18" borderId="1057" xfId="0" applyNumberFormat="1" applyFont="1" applyFill="1" applyBorder="1"/>
    <xf numFmtId="1" fontId="7" fillId="18" borderId="899" xfId="0" applyNumberFormat="1" applyFont="1" applyFill="1" applyBorder="1"/>
    <xf numFmtId="1" fontId="7" fillId="18" borderId="907" xfId="0" applyNumberFormat="1" applyFont="1" applyFill="1" applyBorder="1"/>
    <xf numFmtId="1" fontId="7" fillId="9" borderId="1053" xfId="0" applyNumberFormat="1" applyFont="1" applyFill="1" applyBorder="1" applyProtection="1">
      <protection locked="0"/>
    </xf>
    <xf numFmtId="1" fontId="7" fillId="18" borderId="1053" xfId="0" applyNumberFormat="1" applyFont="1" applyFill="1" applyBorder="1"/>
    <xf numFmtId="0" fontId="6" fillId="9" borderId="1165" xfId="0" applyFont="1" applyFill="1" applyBorder="1"/>
    <xf numFmtId="0" fontId="71" fillId="9" borderId="1165" xfId="0" applyFont="1" applyFill="1" applyBorder="1"/>
    <xf numFmtId="0" fontId="7" fillId="9" borderId="1167" xfId="0" applyFont="1" applyFill="1" applyBorder="1" applyAlignment="1">
      <alignment horizontal="center" vertical="center" wrapText="1"/>
    </xf>
    <xf numFmtId="1" fontId="7" fillId="9" borderId="1137" xfId="0" applyNumberFormat="1" applyFont="1" applyFill="1" applyBorder="1" applyProtection="1">
      <protection locked="0"/>
    </xf>
    <xf numFmtId="0" fontId="7" fillId="9" borderId="1097" xfId="0" applyFont="1" applyFill="1" applyBorder="1"/>
    <xf numFmtId="1" fontId="7" fillId="9" borderId="1135" xfId="0" applyNumberFormat="1" applyFont="1" applyFill="1" applyBorder="1" applyProtection="1">
      <protection locked="0"/>
    </xf>
    <xf numFmtId="0" fontId="7" fillId="9" borderId="1135" xfId="0" applyFont="1" applyFill="1" applyBorder="1"/>
    <xf numFmtId="1" fontId="7" fillId="9" borderId="1127" xfId="0" applyNumberFormat="1" applyFont="1" applyFill="1" applyBorder="1" applyAlignment="1">
      <alignment horizontal="left" vertical="center" wrapText="1"/>
    </xf>
    <xf numFmtId="0" fontId="7" fillId="9" borderId="1053" xfId="0" applyFont="1" applyFill="1" applyBorder="1"/>
    <xf numFmtId="1" fontId="7" fillId="9" borderId="1117" xfId="0" applyNumberFormat="1" applyFont="1" applyFill="1" applyBorder="1" applyProtection="1">
      <protection locked="0"/>
    </xf>
    <xf numFmtId="1" fontId="7" fillId="9" borderId="1053" xfId="0" applyNumberFormat="1" applyFont="1" applyFill="1" applyBorder="1"/>
    <xf numFmtId="1" fontId="7" fillId="9" borderId="1127" xfId="0" applyNumberFormat="1" applyFont="1" applyFill="1" applyBorder="1" applyProtection="1">
      <protection locked="0"/>
    </xf>
    <xf numFmtId="0" fontId="75" fillId="0" borderId="1165" xfId="0" applyFont="1" applyBorder="1" applyAlignment="1">
      <alignment horizontal="center" vertical="center" wrapText="1"/>
    </xf>
    <xf numFmtId="0" fontId="7" fillId="0" borderId="1167" xfId="0" applyFont="1" applyBorder="1" applyAlignment="1">
      <alignment horizontal="center" vertical="center"/>
    </xf>
    <xf numFmtId="0" fontId="7" fillId="0" borderId="1157" xfId="0" applyFont="1" applyBorder="1" applyAlignment="1">
      <alignment horizontal="center" vertical="center" wrapText="1"/>
    </xf>
    <xf numFmtId="0" fontId="7" fillId="0" borderId="1166" xfId="0" applyFont="1" applyBorder="1" applyAlignment="1">
      <alignment horizontal="center" vertical="center" wrapText="1"/>
    </xf>
    <xf numFmtId="0" fontId="7" fillId="0" borderId="1097" xfId="0" applyFont="1" applyBorder="1" applyAlignment="1">
      <alignment horizontal="right" vertical="center"/>
    </xf>
    <xf numFmtId="0" fontId="7" fillId="10" borderId="1109" xfId="0" applyFont="1" applyFill="1" applyBorder="1" applyAlignment="1" applyProtection="1">
      <alignment horizontal="justify" vertical="center"/>
      <protection locked="0"/>
    </xf>
    <xf numFmtId="0" fontId="7" fillId="10" borderId="1099" xfId="0" applyFont="1" applyFill="1" applyBorder="1" applyAlignment="1" applyProtection="1">
      <alignment horizontal="justify" vertical="center"/>
      <protection locked="0"/>
    </xf>
    <xf numFmtId="0" fontId="7" fillId="0" borderId="1053" xfId="0" applyFont="1" applyBorder="1" applyAlignment="1">
      <alignment horizontal="right" vertical="center"/>
    </xf>
    <xf numFmtId="0" fontId="7" fillId="10" borderId="1057" xfId="0" applyFont="1" applyFill="1" applyBorder="1" applyAlignment="1" applyProtection="1">
      <alignment horizontal="justify" vertical="center"/>
      <protection locked="0"/>
    </xf>
    <xf numFmtId="0" fontId="7" fillId="10" borderId="984" xfId="0" applyFont="1" applyFill="1" applyBorder="1" applyAlignment="1" applyProtection="1">
      <alignment horizontal="justify" vertical="center"/>
      <protection locked="0"/>
    </xf>
    <xf numFmtId="1" fontId="7" fillId="5" borderId="1153" xfId="0" applyNumberFormat="1" applyFont="1" applyFill="1" applyBorder="1" applyAlignment="1">
      <alignment horizontal="center" vertical="center" wrapText="1"/>
    </xf>
    <xf numFmtId="1" fontId="7" fillId="5" borderId="1170" xfId="0" applyNumberFormat="1" applyFont="1" applyFill="1" applyBorder="1" applyAlignment="1">
      <alignment horizontal="center" vertical="top" wrapText="1"/>
    </xf>
    <xf numFmtId="0" fontId="7" fillId="5" borderId="1171" xfId="0" applyFont="1" applyFill="1" applyBorder="1" applyAlignment="1">
      <alignment horizontal="center" vertical="center" wrapText="1"/>
    </xf>
    <xf numFmtId="1" fontId="7" fillId="5" borderId="1172" xfId="0" applyNumberFormat="1" applyFont="1" applyFill="1" applyBorder="1" applyAlignment="1" applyProtection="1">
      <alignment horizontal="center" vertical="center" wrapText="1"/>
      <protection locked="0"/>
    </xf>
    <xf numFmtId="49" fontId="7" fillId="9" borderId="8" xfId="0" applyNumberFormat="1" applyFont="1" applyFill="1" applyBorder="1" applyProtection="1">
      <protection locked="0"/>
    </xf>
    <xf numFmtId="49" fontId="7" fillId="9" borderId="18" xfId="0" applyNumberFormat="1" applyFont="1" applyFill="1" applyBorder="1"/>
    <xf numFmtId="1" fontId="7" fillId="0" borderId="1097" xfId="0" applyNumberFormat="1" applyFont="1" applyBorder="1"/>
    <xf numFmtId="1" fontId="7" fillId="0" borderId="1135" xfId="0" applyNumberFormat="1" applyFont="1" applyBorder="1" applyAlignment="1">
      <alignment vertical="center"/>
    </xf>
    <xf numFmtId="49" fontId="7" fillId="9" borderId="1137" xfId="0" applyNumberFormat="1" applyFont="1" applyFill="1" applyBorder="1" applyProtection="1">
      <protection locked="0"/>
    </xf>
    <xf numFmtId="0" fontId="7" fillId="0" borderId="1135" xfId="0" applyFont="1" applyBorder="1"/>
    <xf numFmtId="1" fontId="7" fillId="6" borderId="1142" xfId="0" applyNumberFormat="1" applyFont="1" applyFill="1" applyBorder="1" applyProtection="1">
      <protection locked="0"/>
    </xf>
    <xf numFmtId="1" fontId="7" fillId="0" borderId="1127" xfId="0" applyNumberFormat="1" applyFont="1" applyBorder="1" applyAlignment="1">
      <alignment horizontal="left" vertical="center" wrapText="1"/>
    </xf>
    <xf numFmtId="1" fontId="7" fillId="0" borderId="984" xfId="0" applyNumberFormat="1" applyFont="1" applyBorder="1" applyAlignment="1">
      <alignment vertical="center"/>
    </xf>
    <xf numFmtId="49" fontId="7" fillId="9" borderId="1117" xfId="0" applyNumberFormat="1" applyFont="1" applyFill="1" applyBorder="1" applyProtection="1">
      <protection locked="0"/>
    </xf>
    <xf numFmtId="49" fontId="7" fillId="9" borderId="1127" xfId="0" applyNumberFormat="1" applyFont="1" applyFill="1" applyBorder="1"/>
    <xf numFmtId="0" fontId="7" fillId="0" borderId="1053" xfId="0" applyFont="1" applyBorder="1"/>
    <xf numFmtId="1" fontId="7" fillId="6" borderId="1151" xfId="0" applyNumberFormat="1" applyFont="1" applyFill="1" applyBorder="1" applyProtection="1">
      <protection locked="0"/>
    </xf>
    <xf numFmtId="1" fontId="7" fillId="9" borderId="1153" xfId="0" applyNumberFormat="1" applyFont="1" applyFill="1" applyBorder="1" applyAlignment="1">
      <alignment horizontal="center" vertical="center" wrapText="1"/>
    </xf>
    <xf numFmtId="1" fontId="7" fillId="9" borderId="1157" xfId="0" applyNumberFormat="1" applyFont="1" applyFill="1" applyBorder="1" applyAlignment="1">
      <alignment horizontal="center" vertical="center" wrapText="1"/>
    </xf>
    <xf numFmtId="1" fontId="7" fillId="9" borderId="1173" xfId="0" applyNumberFormat="1" applyFont="1" applyFill="1" applyBorder="1" applyAlignment="1">
      <alignment horizontal="center" vertical="center" wrapText="1"/>
    </xf>
    <xf numFmtId="1" fontId="7" fillId="9" borderId="1166" xfId="0" applyNumberFormat="1" applyFont="1" applyFill="1" applyBorder="1" applyAlignment="1">
      <alignment horizontal="center" vertical="center" wrapText="1"/>
    </xf>
    <xf numFmtId="1" fontId="7" fillId="0" borderId="1097" xfId="0" applyNumberFormat="1" applyFont="1" applyBorder="1" applyAlignment="1">
      <alignment horizontal="left" vertical="top"/>
    </xf>
    <xf numFmtId="0" fontId="7" fillId="18" borderId="1097" xfId="0" applyFont="1" applyFill="1" applyBorder="1"/>
    <xf numFmtId="1" fontId="7" fillId="6" borderId="1144" xfId="0" applyNumberFormat="1" applyFont="1" applyFill="1" applyBorder="1" applyProtection="1">
      <protection locked="0"/>
    </xf>
    <xf numFmtId="0" fontId="7" fillId="18" borderId="1136" xfId="0" applyFont="1" applyFill="1" applyBorder="1"/>
    <xf numFmtId="1" fontId="7" fillId="0" borderId="1135" xfId="0" applyNumberFormat="1" applyFont="1" applyBorder="1" applyAlignment="1">
      <alignment horizontal="left" vertical="top"/>
    </xf>
    <xf numFmtId="1" fontId="7" fillId="0" borderId="1135" xfId="0" applyNumberFormat="1" applyFont="1" applyBorder="1"/>
    <xf numFmtId="0" fontId="7" fillId="18" borderId="1123" xfId="0" applyFont="1" applyFill="1" applyBorder="1"/>
    <xf numFmtId="0" fontId="7" fillId="0" borderId="1127" xfId="0" applyFont="1" applyBorder="1" applyAlignment="1">
      <alignment horizontal="left" vertical="top" wrapText="1"/>
    </xf>
    <xf numFmtId="1" fontId="7" fillId="0" borderId="1053" xfId="0" applyNumberFormat="1" applyFont="1" applyBorder="1" applyAlignment="1">
      <alignment wrapText="1"/>
    </xf>
    <xf numFmtId="1" fontId="7" fillId="0" borderId="1053" xfId="0" applyNumberFormat="1" applyFont="1" applyBorder="1"/>
    <xf numFmtId="0" fontId="7" fillId="18" borderId="1127" xfId="0" applyFont="1" applyFill="1" applyBorder="1"/>
    <xf numFmtId="0" fontId="7" fillId="18" borderId="1151" xfId="0" applyFont="1" applyFill="1" applyBorder="1"/>
    <xf numFmtId="0" fontId="7" fillId="5" borderId="1157" xfId="0" applyFont="1" applyFill="1" applyBorder="1" applyAlignment="1" applyProtection="1">
      <alignment horizontal="center" wrapText="1"/>
      <protection locked="0"/>
    </xf>
    <xf numFmtId="0" fontId="7" fillId="5" borderId="1166" xfId="0" applyFont="1" applyFill="1" applyBorder="1" applyAlignment="1" applyProtection="1">
      <alignment horizontal="center" wrapText="1"/>
      <protection locked="0"/>
    </xf>
    <xf numFmtId="0" fontId="7" fillId="5" borderId="1173" xfId="0" applyFont="1" applyFill="1" applyBorder="1" applyAlignment="1" applyProtection="1">
      <alignment horizontal="center" vertical="center" wrapText="1"/>
      <protection locked="0"/>
    </xf>
    <xf numFmtId="0" fontId="7" fillId="5" borderId="1172" xfId="0" applyFont="1" applyFill="1" applyBorder="1" applyAlignment="1" applyProtection="1">
      <alignment horizontal="center" vertical="center" wrapText="1"/>
      <protection locked="0"/>
    </xf>
    <xf numFmtId="1" fontId="71" fillId="6" borderId="1137" xfId="0" applyNumberFormat="1" applyFont="1" applyFill="1" applyBorder="1" applyProtection="1">
      <protection locked="0"/>
    </xf>
    <xf numFmtId="1" fontId="71" fillId="5" borderId="1097" xfId="0" applyNumberFormat="1" applyFont="1" applyFill="1" applyBorder="1" applyAlignment="1">
      <alignment horizontal="right" wrapText="1"/>
    </xf>
    <xf numFmtId="1" fontId="71" fillId="9" borderId="1137" xfId="0" applyNumberFormat="1" applyFont="1" applyFill="1" applyBorder="1" applyProtection="1">
      <protection locked="0"/>
    </xf>
    <xf numFmtId="1" fontId="71" fillId="9" borderId="1144" xfId="0" applyNumberFormat="1" applyFont="1" applyFill="1" applyBorder="1" applyProtection="1">
      <protection locked="0"/>
    </xf>
    <xf numFmtId="1" fontId="71" fillId="6" borderId="1142" xfId="0" applyNumberFormat="1" applyFont="1" applyFill="1" applyBorder="1" applyProtection="1">
      <protection locked="0"/>
    </xf>
    <xf numFmtId="1" fontId="71" fillId="6" borderId="1150" xfId="0" applyNumberFormat="1" applyFont="1" applyFill="1" applyBorder="1" applyProtection="1">
      <protection locked="0"/>
    </xf>
    <xf numFmtId="1" fontId="71" fillId="5" borderId="1135" xfId="0" applyNumberFormat="1" applyFont="1" applyFill="1" applyBorder="1" applyAlignment="1">
      <alignment horizontal="right" wrapText="1"/>
    </xf>
    <xf numFmtId="1" fontId="71" fillId="6" borderId="1144" xfId="0" applyNumberFormat="1" applyFont="1" applyFill="1" applyBorder="1" applyProtection="1">
      <protection locked="0"/>
    </xf>
    <xf numFmtId="1" fontId="71" fillId="6" borderId="1135" xfId="0" applyNumberFormat="1" applyFont="1" applyFill="1" applyBorder="1" applyProtection="1">
      <protection locked="0"/>
    </xf>
    <xf numFmtId="1" fontId="71" fillId="6" borderId="1127" xfId="0" applyNumberFormat="1" applyFont="1" applyFill="1" applyBorder="1" applyProtection="1">
      <protection locked="0"/>
    </xf>
    <xf numFmtId="1" fontId="71" fillId="5" borderId="1053" xfId="0" applyNumberFormat="1" applyFont="1" applyFill="1" applyBorder="1" applyAlignment="1">
      <alignment horizontal="right" wrapText="1"/>
    </xf>
    <xf numFmtId="1" fontId="71" fillId="9" borderId="1117" xfId="0" applyNumberFormat="1" applyFont="1" applyFill="1" applyBorder="1" applyProtection="1">
      <protection locked="0"/>
    </xf>
    <xf numFmtId="49" fontId="71" fillId="9" borderId="591" xfId="0" applyNumberFormat="1" applyFont="1" applyFill="1" applyBorder="1" applyProtection="1">
      <protection locked="0"/>
    </xf>
    <xf numFmtId="1" fontId="71" fillId="6" borderId="1117" xfId="0" applyNumberFormat="1" applyFont="1" applyFill="1" applyBorder="1" applyProtection="1">
      <protection locked="0"/>
    </xf>
    <xf numFmtId="1" fontId="71" fillId="6" borderId="1151" xfId="0" applyNumberFormat="1" applyFont="1" applyFill="1" applyBorder="1" applyProtection="1">
      <protection locked="0"/>
    </xf>
    <xf numFmtId="1" fontId="71" fillId="6" borderId="1119" xfId="0" applyNumberFormat="1" applyFont="1" applyFill="1" applyBorder="1" applyProtection="1">
      <protection locked="0"/>
    </xf>
    <xf numFmtId="0" fontId="7" fillId="9" borderId="1157" xfId="0" applyFont="1" applyFill="1" applyBorder="1" applyAlignment="1" applyProtection="1">
      <alignment horizontal="center" vertical="center" wrapText="1"/>
      <protection locked="0"/>
    </xf>
    <xf numFmtId="0" fontId="7" fillId="9" borderId="1166" xfId="0" applyFont="1" applyFill="1" applyBorder="1" applyAlignment="1" applyProtection="1">
      <alignment horizontal="center" wrapText="1"/>
      <protection locked="0"/>
    </xf>
    <xf numFmtId="0" fontId="7" fillId="5" borderId="1157" xfId="0" applyFont="1" applyFill="1" applyBorder="1" applyAlignment="1" applyProtection="1">
      <alignment horizontal="center" vertical="center" wrapText="1"/>
      <protection locked="0"/>
    </xf>
    <xf numFmtId="0" fontId="7" fillId="5" borderId="1166" xfId="0" applyFont="1" applyFill="1" applyBorder="1" applyAlignment="1" applyProtection="1">
      <alignment horizontal="center" vertical="center" wrapText="1"/>
      <protection locked="0"/>
    </xf>
    <xf numFmtId="1" fontId="7" fillId="0" borderId="1097" xfId="0" applyNumberFormat="1" applyFont="1" applyBorder="1" applyAlignment="1">
      <alignment horizontal="right" vertical="center" wrapText="1"/>
    </xf>
    <xf numFmtId="49" fontId="7" fillId="6" borderId="18" xfId="0" applyNumberFormat="1" applyFont="1" applyFill="1" applyBorder="1" applyProtection="1">
      <protection locked="0"/>
    </xf>
    <xf numFmtId="1" fontId="7" fillId="0" borderId="1053" xfId="0" applyNumberFormat="1" applyFont="1" applyBorder="1" applyAlignment="1">
      <alignment horizontal="right" vertical="center" wrapText="1"/>
    </xf>
    <xf numFmtId="49" fontId="7" fillId="6" borderId="1127" xfId="0" applyNumberFormat="1" applyFont="1" applyFill="1" applyBorder="1" applyProtection="1">
      <protection locked="0"/>
    </xf>
    <xf numFmtId="1" fontId="7" fillId="9" borderId="1157" xfId="0" applyNumberFormat="1" applyFont="1" applyFill="1" applyBorder="1" applyAlignment="1">
      <alignment horizontal="center" vertical="center"/>
    </xf>
    <xf numFmtId="1" fontId="7" fillId="9" borderId="1158" xfId="0" applyNumberFormat="1" applyFont="1" applyFill="1" applyBorder="1" applyAlignment="1">
      <alignment horizontal="center" vertical="center" wrapText="1"/>
    </xf>
    <xf numFmtId="1" fontId="7" fillId="9" borderId="1137" xfId="6" applyNumberFormat="1" applyFont="1" applyFill="1" applyBorder="1" applyAlignment="1">
      <alignment horizontal="right"/>
    </xf>
    <xf numFmtId="1" fontId="7" fillId="9" borderId="1142" xfId="6" applyNumberFormat="1" applyFont="1" applyFill="1" applyBorder="1" applyAlignment="1">
      <alignment horizontal="right"/>
    </xf>
    <xf numFmtId="1" fontId="7" fillId="9" borderId="1150" xfId="6" applyNumberFormat="1" applyFont="1" applyFill="1" applyBorder="1" applyAlignment="1">
      <alignment horizontal="right"/>
    </xf>
    <xf numFmtId="1" fontId="7" fillId="9" borderId="1150" xfId="0" applyNumberFormat="1" applyFont="1" applyFill="1" applyBorder="1" applyProtection="1">
      <protection locked="0"/>
    </xf>
    <xf numFmtId="1" fontId="7" fillId="9" borderId="1144" xfId="0" applyNumberFormat="1" applyFont="1" applyFill="1" applyBorder="1" applyProtection="1">
      <protection locked="0"/>
    </xf>
    <xf numFmtId="1" fontId="7" fillId="9" borderId="1142" xfId="0" applyNumberFormat="1" applyFont="1" applyFill="1" applyBorder="1" applyProtection="1">
      <protection locked="0"/>
    </xf>
    <xf numFmtId="1" fontId="7" fillId="9" borderId="1053" xfId="0" applyNumberFormat="1" applyFont="1" applyFill="1" applyBorder="1" applyAlignment="1">
      <alignment horizontal="left" vertical="center" wrapText="1"/>
    </xf>
    <xf numFmtId="1" fontId="7" fillId="9" borderId="1057" xfId="6" applyNumberFormat="1" applyFont="1" applyFill="1" applyBorder="1" applyAlignment="1">
      <alignment horizontal="right"/>
    </xf>
    <xf numFmtId="1" fontId="7" fillId="9" borderId="860" xfId="6" applyNumberFormat="1" applyFont="1" applyFill="1" applyBorder="1" applyAlignment="1">
      <alignment horizontal="right"/>
    </xf>
    <xf numFmtId="1" fontId="7" fillId="9" borderId="899" xfId="6" applyNumberFormat="1" applyFont="1" applyFill="1" applyBorder="1" applyAlignment="1">
      <alignment horizontal="right"/>
    </xf>
    <xf numFmtId="1" fontId="7" fillId="9" borderId="1057" xfId="0" applyNumberFormat="1" applyFont="1" applyFill="1" applyBorder="1" applyProtection="1">
      <protection locked="0"/>
    </xf>
    <xf numFmtId="1" fontId="7" fillId="9" borderId="899" xfId="0" applyNumberFormat="1" applyFont="1" applyFill="1" applyBorder="1" applyProtection="1">
      <protection locked="0"/>
    </xf>
    <xf numFmtId="1" fontId="7" fillId="9" borderId="986" xfId="0" applyNumberFormat="1" applyFont="1" applyFill="1" applyBorder="1" applyProtection="1">
      <protection locked="0"/>
    </xf>
    <xf numFmtId="1" fontId="7" fillId="9" borderId="860" xfId="0" applyNumberFormat="1" applyFont="1" applyFill="1" applyBorder="1" applyProtection="1">
      <protection locked="0"/>
    </xf>
    <xf numFmtId="1" fontId="7" fillId="9" borderId="1172" xfId="0" applyNumberFormat="1" applyFont="1" applyFill="1" applyBorder="1" applyAlignment="1">
      <alignment horizontal="center" vertical="center" wrapText="1"/>
    </xf>
    <xf numFmtId="1" fontId="7" fillId="9" borderId="1165" xfId="0" applyNumberFormat="1" applyFont="1" applyFill="1" applyBorder="1" applyAlignment="1">
      <alignment wrapText="1"/>
    </xf>
    <xf numFmtId="1" fontId="7" fillId="9" borderId="1167" xfId="0" applyNumberFormat="1" applyFont="1" applyFill="1" applyBorder="1"/>
    <xf numFmtId="1" fontId="71" fillId="9" borderId="1157" xfId="0" applyNumberFormat="1" applyFont="1" applyFill="1" applyBorder="1" applyProtection="1">
      <protection locked="0"/>
    </xf>
    <xf numFmtId="1" fontId="71" fillId="9" borderId="1173" xfId="0" applyNumberFormat="1" applyFont="1" applyFill="1" applyBorder="1" applyProtection="1">
      <protection locked="0"/>
    </xf>
    <xf numFmtId="1" fontId="71" fillId="9" borderId="1158" xfId="0" applyNumberFormat="1" applyFont="1" applyFill="1" applyBorder="1" applyProtection="1">
      <protection locked="0"/>
    </xf>
    <xf numFmtId="1" fontId="71" fillId="9" borderId="1172" xfId="0" applyNumberFormat="1" applyFont="1" applyFill="1" applyBorder="1" applyProtection="1">
      <protection locked="0"/>
    </xf>
    <xf numFmtId="1" fontId="7" fillId="9" borderId="1167" xfId="0" applyNumberFormat="1" applyFont="1" applyFill="1" applyBorder="1" applyAlignment="1">
      <alignment horizontal="center" vertical="center" wrapText="1"/>
    </xf>
    <xf numFmtId="1" fontId="7" fillId="9" borderId="1166" xfId="0" applyNumberFormat="1" applyFont="1" applyFill="1" applyBorder="1" applyAlignment="1">
      <alignment vertical="center" wrapText="1"/>
    </xf>
    <xf numFmtId="1" fontId="7" fillId="9" borderId="1167" xfId="0" applyNumberFormat="1" applyFont="1" applyFill="1" applyBorder="1" applyAlignment="1">
      <alignment vertical="center" wrapText="1"/>
    </xf>
    <xf numFmtId="1" fontId="7" fillId="9" borderId="1167" xfId="0" applyNumberFormat="1" applyFont="1" applyFill="1" applyBorder="1" applyProtection="1">
      <protection locked="0"/>
    </xf>
    <xf numFmtId="1" fontId="7" fillId="9" borderId="1158" xfId="0" applyNumberFormat="1" applyFont="1" applyFill="1" applyBorder="1" applyProtection="1">
      <protection locked="0"/>
    </xf>
    <xf numFmtId="1" fontId="7" fillId="9" borderId="1172" xfId="0" applyNumberFormat="1" applyFont="1" applyFill="1" applyBorder="1" applyProtection="1">
      <protection locked="0"/>
    </xf>
    <xf numFmtId="1" fontId="8" fillId="0" borderId="210" xfId="0" applyNumberFormat="1" applyFont="1" applyBorder="1" applyAlignment="1">
      <alignment horizontal="center" vertical="center" wrapText="1"/>
    </xf>
    <xf numFmtId="0" fontId="8" fillId="0" borderId="7" xfId="0" applyFont="1" applyBorder="1" applyAlignment="1">
      <alignment horizontal="center" vertical="center" wrapText="1"/>
    </xf>
    <xf numFmtId="0" fontId="15" fillId="4" borderId="0" xfId="0" applyFont="1" applyFill="1" applyAlignment="1">
      <alignment horizontal="center" vertical="center" wrapText="1"/>
    </xf>
    <xf numFmtId="1" fontId="8" fillId="0" borderId="1058" xfId="0" applyNumberFormat="1" applyFont="1" applyBorder="1" applyAlignment="1">
      <alignment horizontal="center" vertical="center" wrapText="1"/>
    </xf>
    <xf numFmtId="1" fontId="8" fillId="0" borderId="1052" xfId="0" applyNumberFormat="1" applyFont="1" applyBorder="1" applyAlignment="1">
      <alignment horizontal="center" vertical="center" wrapText="1"/>
    </xf>
    <xf numFmtId="1" fontId="8" fillId="0" borderId="1005" xfId="0" applyNumberFormat="1" applyFont="1" applyBorder="1" applyAlignment="1">
      <alignment horizontal="center" vertical="center" wrapText="1"/>
    </xf>
    <xf numFmtId="0" fontId="8" fillId="4" borderId="0" xfId="0" applyFont="1" applyFill="1" applyAlignment="1">
      <alignment horizontal="center" vertical="center"/>
    </xf>
    <xf numFmtId="0" fontId="8" fillId="4" borderId="0" xfId="0" applyFont="1" applyFill="1" applyAlignment="1">
      <alignment horizontal="center"/>
    </xf>
    <xf numFmtId="168" fontId="8" fillId="4" borderId="0" xfId="0" applyNumberFormat="1" applyFont="1" applyFill="1"/>
    <xf numFmtId="0" fontId="8" fillId="0" borderId="1157" xfId="0" applyFont="1" applyBorder="1" applyAlignment="1">
      <alignment horizontal="center" vertical="center" wrapText="1"/>
    </xf>
    <xf numFmtId="0" fontId="8" fillId="0" borderId="1173" xfId="0" applyFont="1" applyBorder="1" applyAlignment="1">
      <alignment horizontal="center" vertical="center"/>
    </xf>
    <xf numFmtId="0" fontId="8" fillId="0" borderId="1172" xfId="0" applyFont="1" applyBorder="1" applyAlignment="1">
      <alignment horizontal="center" vertical="center"/>
    </xf>
    <xf numFmtId="0" fontId="8" fillId="0" borderId="1166" xfId="0" applyFont="1" applyBorder="1" applyAlignment="1">
      <alignment horizontal="center" vertical="center"/>
    </xf>
    <xf numFmtId="3" fontId="8" fillId="4" borderId="1175" xfId="0" applyNumberFormat="1" applyFont="1" applyFill="1" applyBorder="1" applyProtection="1">
      <protection locked="0"/>
    </xf>
    <xf numFmtId="3" fontId="8" fillId="6" borderId="1109" xfId="0" applyNumberFormat="1" applyFont="1" applyFill="1" applyBorder="1" applyProtection="1">
      <protection locked="0"/>
    </xf>
    <xf numFmtId="3" fontId="8" fillId="6" borderId="1084" xfId="0" applyNumberFormat="1" applyFont="1" applyFill="1" applyBorder="1" applyProtection="1">
      <protection locked="0"/>
    </xf>
    <xf numFmtId="3" fontId="8" fillId="0" borderId="1108" xfId="0" applyNumberFormat="1" applyFont="1" applyBorder="1" applyProtection="1">
      <protection locked="0"/>
    </xf>
    <xf numFmtId="3" fontId="8" fillId="6" borderId="1108" xfId="0" applyNumberFormat="1" applyFont="1" applyFill="1" applyBorder="1" applyProtection="1">
      <protection locked="0"/>
    </xf>
    <xf numFmtId="3" fontId="8" fillId="6" borderId="1150" xfId="0" applyNumberFormat="1" applyFont="1" applyFill="1" applyBorder="1" applyProtection="1">
      <protection locked="0"/>
    </xf>
    <xf numFmtId="1" fontId="8" fillId="6" borderId="1108" xfId="0" applyNumberFormat="1" applyFont="1" applyFill="1" applyBorder="1" applyProtection="1">
      <protection locked="0"/>
    </xf>
    <xf numFmtId="3" fontId="8" fillId="4" borderId="1135" xfId="0" applyNumberFormat="1" applyFont="1" applyFill="1" applyBorder="1" applyProtection="1">
      <protection locked="0"/>
    </xf>
    <xf numFmtId="3" fontId="8" fillId="6" borderId="1137" xfId="0" applyNumberFormat="1" applyFont="1" applyFill="1" applyBorder="1" applyProtection="1">
      <protection locked="0"/>
    </xf>
    <xf numFmtId="3" fontId="8" fillId="6" borderId="1142" xfId="0" applyNumberFormat="1" applyFont="1" applyFill="1" applyBorder="1" applyProtection="1">
      <protection locked="0"/>
    </xf>
    <xf numFmtId="3" fontId="8" fillId="0" borderId="1150" xfId="0" applyNumberFormat="1" applyFont="1" applyBorder="1" applyProtection="1">
      <protection locked="0"/>
    </xf>
    <xf numFmtId="1" fontId="8" fillId="6" borderId="1150" xfId="0" applyNumberFormat="1" applyFont="1" applyFill="1" applyBorder="1" applyProtection="1">
      <protection locked="0"/>
    </xf>
    <xf numFmtId="3" fontId="8" fillId="4" borderId="1177" xfId="0" applyNumberFormat="1" applyFont="1" applyFill="1" applyBorder="1" applyProtection="1">
      <protection locked="0"/>
    </xf>
    <xf numFmtId="3" fontId="8" fillId="6" borderId="1178" xfId="0" applyNumberFormat="1" applyFont="1" applyFill="1" applyBorder="1" applyProtection="1">
      <protection locked="0"/>
    </xf>
    <xf numFmtId="3" fontId="8" fillId="6" borderId="1151" xfId="0" applyNumberFormat="1" applyFont="1" applyFill="1" applyBorder="1" applyProtection="1">
      <protection locked="0"/>
    </xf>
    <xf numFmtId="3" fontId="8" fillId="0" borderId="1179" xfId="0" applyNumberFormat="1" applyFont="1" applyBorder="1" applyProtection="1">
      <protection locked="0"/>
    </xf>
    <xf numFmtId="3" fontId="8" fillId="6" borderId="1179" xfId="0" applyNumberFormat="1" applyFont="1" applyFill="1" applyBorder="1" applyProtection="1">
      <protection locked="0"/>
    </xf>
    <xf numFmtId="1" fontId="8" fillId="6" borderId="1179" xfId="0" applyNumberFormat="1" applyFont="1" applyFill="1" applyBorder="1" applyProtection="1">
      <protection locked="0"/>
    </xf>
    <xf numFmtId="3" fontId="8" fillId="6" borderId="1167" xfId="0" applyNumberFormat="1" applyFont="1" applyFill="1" applyBorder="1" applyProtection="1">
      <protection locked="0"/>
    </xf>
    <xf numFmtId="0" fontId="8" fillId="4" borderId="0" xfId="0" applyFont="1" applyFill="1" applyAlignment="1">
      <alignment wrapText="1"/>
    </xf>
    <xf numFmtId="3" fontId="8" fillId="6" borderId="1135" xfId="0" applyNumberFormat="1" applyFont="1" applyFill="1" applyBorder="1" applyProtection="1">
      <protection locked="0"/>
    </xf>
    <xf numFmtId="3" fontId="8" fillId="6" borderId="1177" xfId="0" applyNumberFormat="1" applyFont="1" applyFill="1" applyBorder="1" applyProtection="1">
      <protection locked="0"/>
    </xf>
    <xf numFmtId="0" fontId="16" fillId="5" borderId="0" xfId="0" applyFont="1" applyFill="1" applyAlignment="1">
      <alignment horizontal="left"/>
    </xf>
    <xf numFmtId="0" fontId="14" fillId="5" borderId="139" xfId="0" applyFont="1" applyFill="1" applyBorder="1" applyAlignment="1">
      <alignment horizontal="left"/>
    </xf>
    <xf numFmtId="0" fontId="14" fillId="5" borderId="93" xfId="0" applyFont="1" applyFill="1" applyBorder="1" applyAlignment="1">
      <alignment horizontal="right"/>
    </xf>
    <xf numFmtId="0" fontId="14" fillId="5" borderId="0" xfId="0" applyFont="1" applyFill="1" applyAlignment="1">
      <alignment horizontal="left"/>
    </xf>
    <xf numFmtId="168" fontId="14" fillId="5" borderId="0" xfId="0" applyNumberFormat="1" applyFont="1" applyFill="1"/>
    <xf numFmtId="0" fontId="14" fillId="5" borderId="0" xfId="0" applyFont="1" applyFill="1" applyAlignment="1">
      <alignment vertical="center"/>
    </xf>
    <xf numFmtId="0" fontId="14" fillId="5" borderId="0" xfId="0" applyFont="1" applyFill="1"/>
    <xf numFmtId="0" fontId="8" fillId="0" borderId="1167" xfId="0" applyFont="1" applyBorder="1" applyAlignment="1">
      <alignment horizontal="center" vertical="center" wrapText="1"/>
    </xf>
    <xf numFmtId="0" fontId="8" fillId="0" borderId="1167" xfId="0" applyFont="1" applyBorder="1" applyAlignment="1">
      <alignment horizontal="center" vertical="center"/>
    </xf>
    <xf numFmtId="1" fontId="8" fillId="5" borderId="1173" xfId="0" applyNumberFormat="1" applyFont="1" applyFill="1" applyBorder="1" applyAlignment="1">
      <alignment horizontal="center" vertical="center"/>
    </xf>
    <xf numFmtId="1" fontId="8" fillId="5" borderId="1029" xfId="0" applyNumberFormat="1" applyFont="1" applyFill="1" applyBorder="1" applyAlignment="1">
      <alignment horizontal="center" vertical="center"/>
    </xf>
    <xf numFmtId="1" fontId="8" fillId="5" borderId="1181" xfId="0" applyNumberFormat="1" applyFont="1" applyFill="1" applyBorder="1" applyAlignment="1">
      <alignment horizontal="center" vertical="center"/>
    </xf>
    <xf numFmtId="3" fontId="8" fillId="5" borderId="1167" xfId="0" applyNumberFormat="1" applyFont="1" applyFill="1" applyBorder="1" applyProtection="1">
      <protection locked="0"/>
    </xf>
    <xf numFmtId="3" fontId="8" fillId="0" borderId="1167" xfId="0" applyNumberFormat="1" applyFont="1" applyBorder="1" applyProtection="1">
      <protection locked="0"/>
    </xf>
    <xf numFmtId="1" fontId="8" fillId="0" borderId="1029" xfId="0" applyNumberFormat="1" applyFont="1" applyBorder="1"/>
    <xf numFmtId="1" fontId="8" fillId="0" borderId="1173" xfId="0" applyNumberFormat="1" applyFont="1" applyBorder="1"/>
    <xf numFmtId="1" fontId="8" fillId="0" borderId="1181" xfId="0" applyNumberFormat="1" applyFont="1" applyBorder="1"/>
    <xf numFmtId="1" fontId="8" fillId="0" borderId="1167" xfId="0" applyNumberFormat="1" applyFont="1" applyBorder="1"/>
    <xf numFmtId="3" fontId="8" fillId="0" borderId="1175" xfId="0" applyNumberFormat="1" applyFont="1" applyBorder="1" applyProtection="1">
      <protection locked="0"/>
    </xf>
    <xf numFmtId="1" fontId="8" fillId="18" borderId="1167" xfId="0" applyNumberFormat="1" applyFont="1" applyFill="1" applyBorder="1"/>
    <xf numFmtId="1" fontId="8" fillId="18" borderId="1164" xfId="0" applyNumberFormat="1" applyFont="1" applyFill="1" applyBorder="1"/>
    <xf numFmtId="1" fontId="8" fillId="6" borderId="1167" xfId="0" applyNumberFormat="1" applyFont="1" applyFill="1" applyBorder="1" applyProtection="1">
      <protection locked="0"/>
    </xf>
    <xf numFmtId="1" fontId="8" fillId="6" borderId="1180" xfId="0" applyNumberFormat="1" applyFont="1" applyFill="1" applyBorder="1" applyProtection="1">
      <protection locked="0"/>
    </xf>
    <xf numFmtId="3" fontId="8" fillId="0" borderId="1177" xfId="0" applyNumberFormat="1" applyFont="1" applyBorder="1" applyProtection="1">
      <protection locked="0"/>
    </xf>
    <xf numFmtId="0" fontId="8" fillId="5" borderId="1141" xfId="0" applyFont="1" applyFill="1" applyBorder="1" applyAlignment="1">
      <alignment horizontal="left" wrapText="1"/>
    </xf>
    <xf numFmtId="0" fontId="8" fillId="5" borderId="1145" xfId="0" applyFont="1" applyFill="1" applyBorder="1" applyAlignment="1">
      <alignment horizontal="left" wrapText="1"/>
    </xf>
    <xf numFmtId="3" fontId="8" fillId="0" borderId="1135" xfId="0" applyNumberFormat="1" applyFont="1" applyBorder="1" applyProtection="1">
      <protection locked="0"/>
    </xf>
    <xf numFmtId="1" fontId="8" fillId="6" borderId="1136" xfId="0" applyNumberFormat="1" applyFont="1" applyFill="1" applyBorder="1" applyProtection="1">
      <protection locked="0"/>
    </xf>
    <xf numFmtId="1" fontId="8" fillId="5" borderId="1136" xfId="0" applyNumberFormat="1" applyFont="1" applyFill="1" applyBorder="1" applyAlignment="1" applyProtection="1">
      <alignment horizontal="left" wrapText="1"/>
      <protection hidden="1"/>
    </xf>
    <xf numFmtId="1" fontId="8" fillId="0" borderId="1135" xfId="0" applyNumberFormat="1" applyFont="1" applyBorder="1"/>
    <xf numFmtId="1" fontId="8" fillId="5" borderId="589" xfId="0" applyNumberFormat="1" applyFont="1" applyFill="1" applyBorder="1" applyAlignment="1" applyProtection="1">
      <alignment horizontal="left" wrapText="1"/>
      <protection hidden="1"/>
    </xf>
    <xf numFmtId="1" fontId="8" fillId="0" borderId="1174" xfId="0" applyNumberFormat="1" applyFont="1" applyBorder="1"/>
    <xf numFmtId="1" fontId="8" fillId="5" borderId="1166" xfId="0" applyNumberFormat="1" applyFont="1" applyFill="1" applyBorder="1" applyAlignment="1">
      <alignment vertical="center" wrapText="1"/>
    </xf>
    <xf numFmtId="1" fontId="8" fillId="8" borderId="20" xfId="0" applyNumberFormat="1" applyFont="1" applyFill="1" applyBorder="1"/>
    <xf numFmtId="1" fontId="8" fillId="8" borderId="15" xfId="0" applyNumberFormat="1" applyFont="1" applyFill="1" applyBorder="1"/>
    <xf numFmtId="1" fontId="8" fillId="8" borderId="81" xfId="0" applyNumberFormat="1" applyFont="1" applyFill="1" applyBorder="1"/>
    <xf numFmtId="1" fontId="8" fillId="4" borderId="1182" xfId="0" applyNumberFormat="1" applyFont="1" applyFill="1" applyBorder="1"/>
    <xf numFmtId="1" fontId="8" fillId="0" borderId="1182" xfId="0" applyNumberFormat="1" applyFont="1" applyBorder="1"/>
    <xf numFmtId="0" fontId="8" fillId="5" borderId="23" xfId="0" applyFont="1" applyFill="1" applyBorder="1" applyAlignment="1">
      <alignment horizontal="left" wrapText="1"/>
    </xf>
    <xf numFmtId="0" fontId="8" fillId="5" borderId="1135" xfId="0" applyFont="1" applyFill="1" applyBorder="1" applyAlignment="1">
      <alignment horizontal="left" wrapText="1"/>
    </xf>
    <xf numFmtId="1" fontId="8" fillId="5" borderId="1135" xfId="0" applyNumberFormat="1" applyFont="1" applyFill="1" applyBorder="1" applyAlignment="1" applyProtection="1">
      <alignment horizontal="left" wrapText="1"/>
      <protection hidden="1"/>
    </xf>
    <xf numFmtId="1" fontId="8" fillId="0" borderId="1175" xfId="0" applyNumberFormat="1" applyFont="1" applyBorder="1"/>
    <xf numFmtId="1" fontId="8" fillId="6" borderId="82" xfId="0" applyNumberFormat="1" applyFont="1" applyFill="1" applyBorder="1" applyProtection="1">
      <protection locked="0"/>
    </xf>
    <xf numFmtId="1" fontId="8" fillId="5" borderId="82" xfId="0" applyNumberFormat="1" applyFont="1" applyFill="1" applyBorder="1" applyAlignment="1" applyProtection="1">
      <alignment horizontal="left" wrapText="1"/>
      <protection hidden="1"/>
    </xf>
    <xf numFmtId="1" fontId="8" fillId="0" borderId="83" xfId="0" applyNumberFormat="1" applyFont="1" applyBorder="1"/>
    <xf numFmtId="1" fontId="8" fillId="6" borderId="1123" xfId="0" applyNumberFormat="1" applyFont="1" applyFill="1" applyBorder="1" applyProtection="1">
      <protection locked="0"/>
    </xf>
    <xf numFmtId="3" fontId="8" fillId="0" borderId="85" xfId="0" applyNumberFormat="1" applyFont="1" applyBorder="1" applyProtection="1">
      <protection locked="0"/>
    </xf>
    <xf numFmtId="1" fontId="8" fillId="6" borderId="1052" xfId="0" applyNumberFormat="1" applyFont="1" applyFill="1" applyBorder="1" applyProtection="1">
      <protection locked="0"/>
    </xf>
    <xf numFmtId="1" fontId="8" fillId="5" borderId="1175" xfId="0" applyNumberFormat="1" applyFont="1" applyFill="1" applyBorder="1" applyAlignment="1" applyProtection="1">
      <alignment horizontal="left" wrapText="1"/>
      <protection hidden="1"/>
    </xf>
    <xf numFmtId="1" fontId="8" fillId="5" borderId="233" xfId="0" applyNumberFormat="1" applyFont="1" applyFill="1" applyBorder="1" applyAlignment="1" applyProtection="1">
      <alignment horizontal="left" wrapText="1"/>
      <protection hidden="1"/>
    </xf>
    <xf numFmtId="1" fontId="8" fillId="5" borderId="1174" xfId="0" applyNumberFormat="1" applyFont="1" applyFill="1" applyBorder="1" applyAlignment="1" applyProtection="1">
      <alignment horizontal="left" wrapText="1"/>
      <protection hidden="1"/>
    </xf>
    <xf numFmtId="1" fontId="8" fillId="6" borderId="1166" xfId="0" applyNumberFormat="1" applyFont="1" applyFill="1" applyBorder="1" applyProtection="1">
      <protection locked="0"/>
    </xf>
    <xf numFmtId="1" fontId="8" fillId="5" borderId="139" xfId="0" applyNumberFormat="1" applyFont="1" applyFill="1" applyBorder="1"/>
    <xf numFmtId="1" fontId="8" fillId="5" borderId="93" xfId="0" applyNumberFormat="1" applyFont="1" applyFill="1" applyBorder="1"/>
    <xf numFmtId="1" fontId="8" fillId="5" borderId="1157" xfId="0" applyNumberFormat="1" applyFont="1" applyFill="1" applyBorder="1" applyAlignment="1">
      <alignment horizontal="center" vertical="center" wrapText="1"/>
    </xf>
    <xf numFmtId="1" fontId="8" fillId="5" borderId="1172" xfId="0" applyNumberFormat="1" applyFont="1" applyFill="1" applyBorder="1" applyAlignment="1">
      <alignment horizontal="center" vertical="center"/>
    </xf>
    <xf numFmtId="1" fontId="8" fillId="0" borderId="1157" xfId="0" applyNumberFormat="1" applyFont="1" applyBorder="1"/>
    <xf numFmtId="1" fontId="8" fillId="0" borderId="1172" xfId="0" applyNumberFormat="1" applyFont="1" applyBorder="1"/>
    <xf numFmtId="1" fontId="8" fillId="6" borderId="1109" xfId="0" applyNumberFormat="1" applyFont="1" applyFill="1" applyBorder="1" applyProtection="1">
      <protection locked="0"/>
    </xf>
    <xf numFmtId="1" fontId="8" fillId="6" borderId="1084" xfId="0" applyNumberFormat="1" applyFont="1" applyFill="1" applyBorder="1" applyProtection="1">
      <protection locked="0"/>
    </xf>
    <xf numFmtId="1" fontId="8" fillId="18" borderId="1149" xfId="0" applyNumberFormat="1" applyFont="1" applyFill="1" applyBorder="1"/>
    <xf numFmtId="1" fontId="8" fillId="18" borderId="1084" xfId="0" applyNumberFormat="1" applyFont="1" applyFill="1" applyBorder="1"/>
    <xf numFmtId="1" fontId="8" fillId="18" borderId="1108" xfId="0" applyNumberFormat="1" applyFont="1" applyFill="1" applyBorder="1"/>
    <xf numFmtId="1" fontId="8" fillId="0" borderId="1177" xfId="0" applyNumberFormat="1" applyFont="1" applyBorder="1"/>
    <xf numFmtId="1" fontId="8" fillId="6" borderId="1178" xfId="0" applyNumberFormat="1" applyFont="1" applyFill="1" applyBorder="1" applyProtection="1">
      <protection locked="0"/>
    </xf>
    <xf numFmtId="1" fontId="8" fillId="6" borderId="1151" xfId="0" applyNumberFormat="1" applyFont="1" applyFill="1" applyBorder="1" applyProtection="1">
      <protection locked="0"/>
    </xf>
    <xf numFmtId="1" fontId="8" fillId="18" borderId="591" xfId="0" applyNumberFormat="1" applyFont="1" applyFill="1" applyBorder="1"/>
    <xf numFmtId="1" fontId="8" fillId="18" borderId="1151" xfId="0" applyNumberFormat="1" applyFont="1" applyFill="1" applyBorder="1"/>
    <xf numFmtId="1" fontId="8" fillId="18" borderId="1179" xfId="0" applyNumberFormat="1" applyFont="1" applyFill="1" applyBorder="1"/>
    <xf numFmtId="1" fontId="8" fillId="5" borderId="1175" xfId="0" applyNumberFormat="1" applyFont="1" applyFill="1" applyBorder="1" applyAlignment="1" applyProtection="1">
      <alignment wrapText="1"/>
      <protection hidden="1"/>
    </xf>
    <xf numFmtId="1" fontId="8" fillId="5" borderId="1135" xfId="0" applyNumberFormat="1" applyFont="1" applyFill="1" applyBorder="1" applyAlignment="1" applyProtection="1">
      <alignment wrapText="1"/>
      <protection hidden="1"/>
    </xf>
    <xf numFmtId="1" fontId="8" fillId="6" borderId="1137" xfId="0" applyNumberFormat="1" applyFont="1" applyFill="1" applyBorder="1" applyProtection="1">
      <protection locked="0"/>
    </xf>
    <xf numFmtId="1" fontId="8" fillId="6" borderId="1142" xfId="0" applyNumberFormat="1" applyFont="1" applyFill="1" applyBorder="1" applyProtection="1">
      <protection locked="0"/>
    </xf>
    <xf numFmtId="1" fontId="8" fillId="18" borderId="1144" xfId="0" applyNumberFormat="1" applyFont="1" applyFill="1" applyBorder="1"/>
    <xf numFmtId="1" fontId="8" fillId="18" borderId="1142" xfId="0" applyNumberFormat="1" applyFont="1" applyFill="1" applyBorder="1"/>
    <xf numFmtId="1" fontId="8" fillId="18" borderId="1150" xfId="0" applyNumberFormat="1" applyFont="1" applyFill="1" applyBorder="1"/>
    <xf numFmtId="1" fontId="8" fillId="5" borderId="1177" xfId="0" applyNumberFormat="1" applyFont="1" applyFill="1" applyBorder="1" applyAlignment="1" applyProtection="1">
      <alignment wrapText="1"/>
      <protection hidden="1"/>
    </xf>
    <xf numFmtId="1" fontId="8" fillId="6" borderId="1057" xfId="0" applyNumberFormat="1" applyFont="1" applyFill="1" applyBorder="1" applyProtection="1">
      <protection locked="0"/>
    </xf>
    <xf numFmtId="1" fontId="8" fillId="18" borderId="1055" xfId="0" applyNumberFormat="1" applyFont="1" applyFill="1" applyBorder="1"/>
    <xf numFmtId="1" fontId="8" fillId="18" borderId="860" xfId="0" applyNumberFormat="1" applyFont="1" applyFill="1" applyBorder="1"/>
    <xf numFmtId="1" fontId="8" fillId="18" borderId="899" xfId="0" applyNumberFormat="1" applyFont="1" applyFill="1" applyBorder="1"/>
    <xf numFmtId="1" fontId="8" fillId="0" borderId="1177" xfId="0" applyNumberFormat="1" applyFont="1" applyBorder="1" applyAlignment="1">
      <alignment vertical="center" wrapText="1"/>
    </xf>
    <xf numFmtId="1" fontId="8" fillId="8" borderId="16" xfId="0" applyNumberFormat="1" applyFont="1" applyFill="1" applyBorder="1"/>
    <xf numFmtId="1" fontId="27" fillId="4" borderId="1182" xfId="0" applyNumberFormat="1" applyFont="1" applyFill="1" applyBorder="1"/>
    <xf numFmtId="1" fontId="27" fillId="4" borderId="1185" xfId="0" applyNumberFormat="1" applyFont="1" applyFill="1" applyBorder="1"/>
    <xf numFmtId="1" fontId="8" fillId="5" borderId="1180" xfId="0" applyNumberFormat="1" applyFont="1" applyFill="1" applyBorder="1" applyAlignment="1" applyProtection="1">
      <alignment wrapText="1"/>
      <protection hidden="1"/>
    </xf>
    <xf numFmtId="1" fontId="8" fillId="5" borderId="1123" xfId="0" applyNumberFormat="1" applyFont="1" applyFill="1" applyBorder="1" applyAlignment="1" applyProtection="1">
      <alignment wrapText="1"/>
      <protection hidden="1"/>
    </xf>
    <xf numFmtId="1" fontId="8" fillId="5" borderId="82" xfId="0" applyNumberFormat="1" applyFont="1" applyFill="1" applyBorder="1" applyAlignment="1" applyProtection="1">
      <alignment wrapText="1"/>
      <protection hidden="1"/>
    </xf>
    <xf numFmtId="1" fontId="8" fillId="6" borderId="86" xfId="0" applyNumberFormat="1" applyFont="1" applyFill="1" applyBorder="1" applyProtection="1">
      <protection locked="0"/>
    </xf>
    <xf numFmtId="1" fontId="8" fillId="18" borderId="88" xfId="0" applyNumberFormat="1" applyFont="1" applyFill="1" applyBorder="1"/>
    <xf numFmtId="1" fontId="8" fillId="18" borderId="87" xfId="0" applyNumberFormat="1" applyFont="1" applyFill="1" applyBorder="1"/>
    <xf numFmtId="1" fontId="8" fillId="18" borderId="89" xfId="0" applyNumberFormat="1" applyFont="1" applyFill="1" applyBorder="1"/>
    <xf numFmtId="1" fontId="8" fillId="6" borderId="1186" xfId="0" applyNumberFormat="1" applyFont="1" applyFill="1" applyBorder="1" applyProtection="1">
      <protection locked="0"/>
    </xf>
    <xf numFmtId="1" fontId="8" fillId="6" borderId="1092" xfId="0" applyNumberFormat="1" applyFont="1" applyFill="1" applyBorder="1" applyProtection="1">
      <protection locked="0"/>
    </xf>
    <xf numFmtId="3" fontId="8" fillId="6" borderId="1092" xfId="0" applyNumberFormat="1" applyFont="1" applyFill="1" applyBorder="1" applyProtection="1">
      <protection locked="0"/>
    </xf>
    <xf numFmtId="1" fontId="8" fillId="6" borderId="1149" xfId="0" applyNumberFormat="1" applyFont="1" applyFill="1" applyBorder="1" applyProtection="1">
      <protection locked="0"/>
    </xf>
    <xf numFmtId="1" fontId="8" fillId="5" borderId="1174" xfId="0" applyNumberFormat="1" applyFont="1" applyFill="1" applyBorder="1" applyAlignment="1" applyProtection="1">
      <alignment wrapText="1"/>
      <protection hidden="1"/>
    </xf>
    <xf numFmtId="1" fontId="8" fillId="6" borderId="1055" xfId="0" applyNumberFormat="1" applyFont="1" applyFill="1" applyBorder="1" applyProtection="1">
      <protection locked="0"/>
    </xf>
    <xf numFmtId="1" fontId="8" fillId="6" borderId="899" xfId="0" applyNumberFormat="1" applyFont="1" applyFill="1" applyBorder="1" applyProtection="1">
      <protection locked="0"/>
    </xf>
    <xf numFmtId="0" fontId="16" fillId="4" borderId="92" xfId="0" applyFont="1" applyFill="1" applyBorder="1"/>
    <xf numFmtId="0" fontId="27" fillId="4" borderId="1187" xfId="0" applyFont="1" applyFill="1" applyBorder="1"/>
    <xf numFmtId="0" fontId="8" fillId="0" borderId="1188" xfId="0" applyFont="1" applyBorder="1" applyAlignment="1">
      <alignment horizontal="center" vertical="center" wrapText="1"/>
    </xf>
    <xf numFmtId="0" fontId="8" fillId="0" borderId="1092" xfId="0" applyFont="1" applyBorder="1" applyAlignment="1">
      <alignment horizontal="center" vertical="center" wrapText="1"/>
    </xf>
    <xf numFmtId="0" fontId="8" fillId="0" borderId="1188" xfId="0" applyFont="1" applyBorder="1" applyAlignment="1">
      <alignment horizontal="left"/>
    </xf>
    <xf numFmtId="0" fontId="14" fillId="4" borderId="0" xfId="0" applyFont="1" applyFill="1" applyProtection="1">
      <protection locked="0"/>
    </xf>
    <xf numFmtId="0" fontId="27" fillId="4" borderId="1189" xfId="0" applyFont="1" applyFill="1" applyBorder="1"/>
    <xf numFmtId="0" fontId="16" fillId="0" borderId="92" xfId="0" applyFont="1" applyBorder="1"/>
    <xf numFmtId="164" fontId="17" fillId="0" borderId="0" xfId="0" applyNumberFormat="1" applyFont="1" applyAlignment="1">
      <alignment horizontal="right"/>
    </xf>
    <xf numFmtId="164" fontId="17" fillId="4" borderId="0" xfId="0" applyNumberFormat="1" applyFont="1" applyFill="1" applyAlignment="1">
      <alignment horizontal="right"/>
    </xf>
    <xf numFmtId="0" fontId="8" fillId="0" borderId="1093" xfId="0" applyFont="1" applyBorder="1" applyAlignment="1">
      <alignment horizontal="center" vertical="center" wrapText="1"/>
    </xf>
    <xf numFmtId="0" fontId="8" fillId="0" borderId="1172" xfId="0" applyFont="1" applyBorder="1" applyAlignment="1">
      <alignment horizontal="center" vertical="center" wrapText="1"/>
    </xf>
    <xf numFmtId="0" fontId="8" fillId="4" borderId="1182" xfId="0" applyFont="1" applyFill="1" applyBorder="1"/>
    <xf numFmtId="3" fontId="8" fillId="6" borderId="1157" xfId="0" applyNumberFormat="1" applyFont="1" applyFill="1" applyBorder="1" applyProtection="1">
      <protection locked="0"/>
    </xf>
    <xf numFmtId="0" fontId="8" fillId="0" borderId="1182" xfId="0" applyFont="1" applyBorder="1"/>
    <xf numFmtId="1" fontId="8" fillId="4" borderId="1182" xfId="0" applyNumberFormat="1" applyFont="1" applyFill="1" applyBorder="1" applyAlignment="1">
      <alignment wrapText="1"/>
    </xf>
    <xf numFmtId="1" fontId="8" fillId="0" borderId="1182" xfId="0" applyNumberFormat="1" applyFont="1" applyBorder="1" applyAlignment="1">
      <alignment wrapText="1"/>
    </xf>
    <xf numFmtId="1" fontId="17" fillId="4" borderId="1182" xfId="0" applyNumberFormat="1" applyFont="1" applyFill="1" applyBorder="1"/>
    <xf numFmtId="1" fontId="8" fillId="4" borderId="1187" xfId="0" applyNumberFormat="1" applyFont="1" applyFill="1" applyBorder="1" applyAlignment="1">
      <alignment wrapText="1"/>
    </xf>
    <xf numFmtId="1" fontId="8" fillId="0" borderId="1187" xfId="0" applyNumberFormat="1" applyFont="1" applyBorder="1" applyAlignment="1">
      <alignment wrapText="1"/>
    </xf>
    <xf numFmtId="1" fontId="17" fillId="4" borderId="1187" xfId="0" applyNumberFormat="1" applyFont="1" applyFill="1" applyBorder="1"/>
    <xf numFmtId="1" fontId="8" fillId="0" borderId="1093" xfId="0" applyNumberFormat="1" applyFont="1" applyBorder="1" applyAlignment="1">
      <alignment horizontal="center" vertical="center" wrapText="1"/>
    </xf>
    <xf numFmtId="1" fontId="8" fillId="0" borderId="1173" xfId="0" applyNumberFormat="1" applyFont="1" applyBorder="1" applyAlignment="1">
      <alignment horizontal="center" vertical="center" wrapText="1"/>
    </xf>
    <xf numFmtId="1" fontId="8" fillId="0" borderId="1170" xfId="0" applyNumberFormat="1" applyFont="1" applyBorder="1" applyAlignment="1">
      <alignment horizontal="center" vertical="center" wrapText="1"/>
    </xf>
    <xf numFmtId="1" fontId="8" fillId="0" borderId="1166" xfId="0" applyNumberFormat="1" applyFont="1" applyBorder="1" applyAlignment="1">
      <alignment horizontal="center" vertical="center" wrapText="1"/>
    </xf>
    <xf numFmtId="1" fontId="8" fillId="0" borderId="1121" xfId="0" applyNumberFormat="1" applyFont="1" applyBorder="1" applyAlignment="1">
      <alignment horizontal="center" vertical="center" wrapText="1"/>
    </xf>
    <xf numFmtId="0" fontId="8" fillId="0" borderId="1077" xfId="0" applyFont="1" applyBorder="1" applyAlignment="1">
      <alignment horizontal="center" vertical="center" wrapText="1"/>
    </xf>
    <xf numFmtId="0" fontId="8" fillId="0" borderId="1164" xfId="0" applyFont="1" applyBorder="1" applyAlignment="1">
      <alignment horizontal="center" vertical="center" wrapText="1"/>
    </xf>
    <xf numFmtId="1" fontId="8" fillId="0" borderId="1193" xfId="0" applyNumberFormat="1" applyFont="1" applyBorder="1"/>
    <xf numFmtId="1" fontId="8" fillId="0" borderId="1194" xfId="0" applyNumberFormat="1" applyFont="1" applyBorder="1"/>
    <xf numFmtId="1" fontId="8" fillId="0" borderId="1192" xfId="0" applyNumberFormat="1" applyFont="1" applyBorder="1"/>
    <xf numFmtId="1" fontId="8" fillId="6" borderId="1193" xfId="0" applyNumberFormat="1" applyFont="1" applyFill="1" applyBorder="1" applyProtection="1">
      <protection locked="0"/>
    </xf>
    <xf numFmtId="1" fontId="8" fillId="6" borderId="1192" xfId="0" applyNumberFormat="1" applyFont="1" applyFill="1" applyBorder="1" applyProtection="1">
      <protection locked="0"/>
    </xf>
    <xf numFmtId="1" fontId="8" fillId="6" borderId="1195" xfId="0" applyNumberFormat="1" applyFont="1" applyFill="1" applyBorder="1" applyProtection="1">
      <protection locked="0"/>
    </xf>
    <xf numFmtId="1" fontId="8" fillId="6" borderId="1196" xfId="0" applyNumberFormat="1" applyFont="1" applyFill="1" applyBorder="1" applyProtection="1">
      <protection locked="0"/>
    </xf>
    <xf numFmtId="1" fontId="8" fillId="6" borderId="1191" xfId="0" applyNumberFormat="1" applyFont="1" applyFill="1" applyBorder="1" applyProtection="1">
      <protection locked="0"/>
    </xf>
    <xf numFmtId="1" fontId="8" fillId="6" borderId="1197" xfId="0" applyNumberFormat="1" applyFont="1" applyFill="1" applyBorder="1" applyProtection="1">
      <protection locked="0"/>
    </xf>
    <xf numFmtId="1" fontId="8" fillId="0" borderId="1137" xfId="0" applyNumberFormat="1" applyFont="1" applyBorder="1"/>
    <xf numFmtId="1" fontId="8" fillId="0" borderId="1142" xfId="0" applyNumberFormat="1" applyFont="1" applyBorder="1"/>
    <xf numFmtId="1" fontId="8" fillId="0" borderId="1136" xfId="0" applyNumberFormat="1" applyFont="1" applyBorder="1"/>
    <xf numFmtId="1" fontId="8" fillId="6" borderId="1144" xfId="0" applyNumberFormat="1" applyFont="1" applyFill="1" applyBorder="1" applyProtection="1">
      <protection locked="0"/>
    </xf>
    <xf numFmtId="1" fontId="8" fillId="6" borderId="1146" xfId="0" applyNumberFormat="1" applyFont="1" applyFill="1" applyBorder="1" applyProtection="1">
      <protection locked="0"/>
    </xf>
    <xf numFmtId="1" fontId="8" fillId="6" borderId="1134" xfId="0" applyNumberFormat="1" applyFont="1" applyFill="1" applyBorder="1" applyProtection="1">
      <protection locked="0"/>
    </xf>
    <xf numFmtId="1" fontId="8" fillId="6" borderId="1135" xfId="0" applyNumberFormat="1" applyFont="1" applyFill="1" applyBorder="1" applyProtection="1">
      <protection locked="0"/>
    </xf>
    <xf numFmtId="1" fontId="8" fillId="0" borderId="1057" xfId="0" applyNumberFormat="1" applyFont="1" applyBorder="1"/>
    <xf numFmtId="1" fontId="8" fillId="0" borderId="860" xfId="0" applyNumberFormat="1" applyFont="1" applyBorder="1"/>
    <xf numFmtId="1" fontId="8" fillId="0" borderId="1052" xfId="0" applyNumberFormat="1" applyFont="1" applyBorder="1"/>
    <xf numFmtId="1" fontId="8" fillId="6" borderId="1176" xfId="0" applyNumberFormat="1" applyFont="1" applyFill="1" applyBorder="1" applyProtection="1">
      <protection locked="0"/>
    </xf>
    <xf numFmtId="1" fontId="8" fillId="7" borderId="1174" xfId="0" applyNumberFormat="1" applyFont="1" applyFill="1" applyBorder="1"/>
    <xf numFmtId="1" fontId="8" fillId="0" borderId="1199" xfId="0" applyNumberFormat="1" applyFont="1" applyBorder="1" applyAlignment="1">
      <alignment horizontal="center" vertical="center" wrapText="1"/>
    </xf>
    <xf numFmtId="1" fontId="8" fillId="0" borderId="1200" xfId="0" applyNumberFormat="1" applyFont="1" applyBorder="1" applyAlignment="1">
      <alignment horizontal="center" vertical="center" wrapText="1"/>
    </xf>
    <xf numFmtId="1" fontId="8" fillId="0" borderId="1201" xfId="0" applyNumberFormat="1" applyFont="1" applyBorder="1" applyAlignment="1">
      <alignment horizontal="center" vertical="center" wrapText="1"/>
    </xf>
    <xf numFmtId="1" fontId="8" fillId="0" borderId="1077" xfId="0" applyNumberFormat="1" applyFont="1" applyBorder="1" applyAlignment="1">
      <alignment horizontal="center" vertical="center" wrapText="1"/>
    </xf>
    <xf numFmtId="1" fontId="8" fillId="0" borderId="1164" xfId="0" applyNumberFormat="1" applyFont="1" applyBorder="1" applyAlignment="1">
      <alignment horizontal="center" vertical="center" wrapText="1"/>
    </xf>
    <xf numFmtId="1" fontId="8" fillId="0" borderId="1189" xfId="0" applyNumberFormat="1" applyFont="1" applyBorder="1" applyAlignment="1" applyProtection="1">
      <alignment wrapText="1"/>
      <protection locked="0"/>
    </xf>
    <xf numFmtId="1" fontId="8" fillId="0" borderId="1189" xfId="0" applyNumberFormat="1" applyFont="1" applyBorder="1" applyAlignment="1">
      <alignment wrapText="1"/>
    </xf>
    <xf numFmtId="1" fontId="8" fillId="4" borderId="1189" xfId="0" applyNumberFormat="1" applyFont="1" applyFill="1" applyBorder="1" applyAlignment="1">
      <alignment wrapText="1"/>
    </xf>
    <xf numFmtId="0" fontId="8" fillId="4" borderId="5" xfId="0" applyFont="1" applyFill="1" applyBorder="1" applyAlignment="1">
      <alignment wrapText="1"/>
    </xf>
    <xf numFmtId="0" fontId="8" fillId="4" borderId="1189" xfId="0" applyFont="1" applyFill="1" applyBorder="1" applyAlignment="1">
      <alignment wrapText="1"/>
    </xf>
    <xf numFmtId="0" fontId="8" fillId="0" borderId="1189" xfId="0" applyFont="1" applyBorder="1" applyAlignment="1">
      <alignment wrapText="1"/>
    </xf>
    <xf numFmtId="0" fontId="17" fillId="4" borderId="1187" xfId="0" applyFont="1" applyFill="1" applyBorder="1"/>
    <xf numFmtId="0" fontId="8" fillId="0" borderId="1202" xfId="0" applyFont="1" applyBorder="1" applyAlignment="1">
      <alignment horizontal="center" vertical="center"/>
    </xf>
    <xf numFmtId="0" fontId="8" fillId="4" borderId="0" xfId="0" applyFont="1" applyFill="1" applyAlignment="1" applyProtection="1">
      <alignment wrapText="1"/>
      <protection locked="0"/>
    </xf>
    <xf numFmtId="3" fontId="8" fillId="4" borderId="1188" xfId="8" applyNumberFormat="1" applyFont="1" applyFill="1" applyBorder="1" applyAlignment="1" applyProtection="1">
      <protection locked="0"/>
    </xf>
    <xf numFmtId="3" fontId="8" fillId="4" borderId="1092" xfId="8" applyNumberFormat="1" applyFont="1" applyFill="1" applyBorder="1" applyAlignment="1" applyProtection="1">
      <protection locked="0"/>
    </xf>
    <xf numFmtId="3" fontId="8" fillId="4" borderId="1207" xfId="8" applyNumberFormat="1" applyFont="1" applyFill="1" applyBorder="1" applyAlignment="1" applyProtection="1">
      <protection locked="0"/>
    </xf>
    <xf numFmtId="3" fontId="8" fillId="6" borderId="1093" xfId="0" applyNumberFormat="1" applyFont="1" applyFill="1" applyBorder="1" applyProtection="1">
      <protection locked="0"/>
    </xf>
    <xf numFmtId="3" fontId="8" fillId="6" borderId="1206" xfId="0" applyNumberFormat="1" applyFont="1" applyFill="1" applyBorder="1" applyProtection="1">
      <protection locked="0"/>
    </xf>
    <xf numFmtId="3" fontId="8" fillId="6" borderId="1172" xfId="0" applyNumberFormat="1" applyFont="1" applyFill="1" applyBorder="1" applyProtection="1">
      <protection locked="0"/>
    </xf>
    <xf numFmtId="0" fontId="8" fillId="4" borderId="1185" xfId="0" applyFont="1" applyFill="1" applyBorder="1" applyAlignment="1">
      <alignment wrapText="1"/>
    </xf>
    <xf numFmtId="0" fontId="8" fillId="0" borderId="1185" xfId="0" applyFont="1" applyBorder="1" applyAlignment="1">
      <alignment wrapText="1"/>
    </xf>
    <xf numFmtId="0" fontId="17" fillId="4" borderId="1182" xfId="0" applyFont="1" applyFill="1" applyBorder="1"/>
    <xf numFmtId="0" fontId="16" fillId="4" borderId="1208" xfId="0" applyFont="1" applyFill="1" applyBorder="1"/>
    <xf numFmtId="0" fontId="17" fillId="4" borderId="0" xfId="0" applyFont="1" applyFill="1" applyAlignment="1">
      <alignment wrapText="1"/>
    </xf>
    <xf numFmtId="0" fontId="16" fillId="4" borderId="0" xfId="0" applyFont="1" applyFill="1" applyAlignment="1">
      <alignment wrapText="1"/>
    </xf>
    <xf numFmtId="0" fontId="8" fillId="0" borderId="92" xfId="0" applyFont="1" applyBorder="1" applyAlignment="1">
      <alignment wrapText="1"/>
    </xf>
    <xf numFmtId="0" fontId="8" fillId="0" borderId="1049" xfId="0" applyFont="1" applyBorder="1" applyAlignment="1">
      <alignment wrapText="1"/>
    </xf>
    <xf numFmtId="0" fontId="8" fillId="4" borderId="1212" xfId="0" applyFont="1" applyFill="1" applyBorder="1"/>
    <xf numFmtId="0" fontId="8" fillId="0" borderId="1156" xfId="0" applyFont="1" applyBorder="1" applyAlignment="1">
      <alignment horizontal="center" vertical="center" wrapText="1"/>
    </xf>
    <xf numFmtId="0" fontId="8" fillId="0" borderId="1213" xfId="0" applyFont="1" applyBorder="1" applyAlignment="1">
      <alignment horizontal="center" vertical="center" wrapText="1"/>
    </xf>
    <xf numFmtId="0" fontId="8" fillId="0" borderId="1214" xfId="0" applyFont="1" applyBorder="1" applyAlignment="1">
      <alignment horizontal="center" vertical="center" wrapText="1"/>
    </xf>
    <xf numFmtId="3" fontId="8" fillId="0" borderId="1156" xfId="0" applyNumberFormat="1" applyFont="1" applyBorder="1" applyProtection="1">
      <protection locked="0"/>
    </xf>
    <xf numFmtId="3" fontId="8" fillId="6" borderId="1175" xfId="0" applyNumberFormat="1" applyFont="1" applyFill="1" applyBorder="1" applyProtection="1">
      <protection locked="0"/>
    </xf>
    <xf numFmtId="0" fontId="8" fillId="0" borderId="1212" xfId="0" applyFont="1" applyBorder="1"/>
    <xf numFmtId="0" fontId="8" fillId="0" borderId="1175" xfId="0" applyFont="1" applyBorder="1" applyAlignment="1">
      <alignment horizontal="left"/>
    </xf>
    <xf numFmtId="0" fontId="8" fillId="0" borderId="1185" xfId="0" applyFont="1" applyBorder="1"/>
    <xf numFmtId="0" fontId="8" fillId="0" borderId="1135" xfId="0" applyFont="1" applyBorder="1" applyAlignment="1">
      <alignment horizontal="left"/>
    </xf>
    <xf numFmtId="0" fontId="8" fillId="0" borderId="1216" xfId="0" applyFont="1" applyBorder="1"/>
    <xf numFmtId="0" fontId="8" fillId="0" borderId="1217" xfId="0" applyFont="1" applyBorder="1"/>
    <xf numFmtId="1" fontId="8" fillId="0" borderId="1135" xfId="0" applyNumberFormat="1" applyFont="1" applyBorder="1" applyAlignment="1">
      <alignment wrapText="1"/>
    </xf>
    <xf numFmtId="0" fontId="8" fillId="0" borderId="1218" xfId="0" applyFont="1" applyBorder="1"/>
    <xf numFmtId="1" fontId="8" fillId="0" borderId="1150" xfId="0" applyNumberFormat="1" applyFont="1" applyBorder="1"/>
    <xf numFmtId="1" fontId="8" fillId="5" borderId="1219" xfId="0" applyNumberFormat="1" applyFont="1" applyFill="1" applyBorder="1" applyProtection="1">
      <protection locked="0"/>
    </xf>
    <xf numFmtId="1" fontId="8" fillId="5" borderId="1182" xfId="0" applyNumberFormat="1" applyFont="1" applyFill="1" applyBorder="1"/>
    <xf numFmtId="1" fontId="17" fillId="5" borderId="1219" xfId="0" applyNumberFormat="1" applyFont="1" applyFill="1" applyBorder="1"/>
    <xf numFmtId="0" fontId="8" fillId="0" borderId="1177" xfId="0" applyFont="1" applyBorder="1" applyAlignment="1">
      <alignment horizontal="left"/>
    </xf>
    <xf numFmtId="1" fontId="8" fillId="0" borderId="1157" xfId="0" applyNumberFormat="1" applyFont="1" applyBorder="1" applyAlignment="1">
      <alignment horizontal="right"/>
    </xf>
    <xf numFmtId="1" fontId="8" fillId="0" borderId="1173" xfId="0" applyNumberFormat="1" applyFont="1" applyBorder="1" applyAlignment="1">
      <alignment horizontal="right"/>
    </xf>
    <xf numFmtId="1" fontId="8" fillId="0" borderId="1156" xfId="0" applyNumberFormat="1" applyFont="1" applyBorder="1" applyAlignment="1">
      <alignment horizontal="right"/>
    </xf>
    <xf numFmtId="1" fontId="8" fillId="6" borderId="1157" xfId="0" applyNumberFormat="1" applyFont="1" applyFill="1" applyBorder="1" applyAlignment="1" applyProtection="1">
      <alignment horizontal="left"/>
      <protection locked="0"/>
    </xf>
    <xf numFmtId="1" fontId="8" fillId="6" borderId="1156" xfId="0" applyNumberFormat="1" applyFont="1" applyFill="1" applyBorder="1" applyAlignment="1" applyProtection="1">
      <alignment horizontal="left"/>
      <protection locked="0"/>
    </xf>
    <xf numFmtId="1" fontId="8" fillId="6" borderId="1130" xfId="0" applyNumberFormat="1" applyFont="1" applyFill="1" applyBorder="1" applyAlignment="1" applyProtection="1">
      <alignment horizontal="left"/>
      <protection locked="0"/>
    </xf>
    <xf numFmtId="1" fontId="8" fillId="6" borderId="1167" xfId="0" applyNumberFormat="1" applyFont="1" applyFill="1" applyBorder="1" applyAlignment="1" applyProtection="1">
      <alignment horizontal="left"/>
      <protection locked="0"/>
    </xf>
    <xf numFmtId="0" fontId="96" fillId="4" borderId="92" xfId="0" applyFont="1" applyFill="1" applyBorder="1"/>
    <xf numFmtId="0" fontId="27" fillId="4" borderId="1182" xfId="0" applyFont="1" applyFill="1" applyBorder="1"/>
    <xf numFmtId="0" fontId="8" fillId="0" borderId="1224" xfId="0" applyFont="1" applyBorder="1"/>
    <xf numFmtId="0" fontId="8" fillId="0" borderId="1222" xfId="0" applyFont="1" applyBorder="1" applyAlignment="1">
      <alignment horizontal="center" vertical="center" wrapText="1"/>
    </xf>
    <xf numFmtId="1" fontId="8" fillId="6" borderId="1175" xfId="0" applyNumberFormat="1" applyFont="1" applyFill="1" applyBorder="1" applyProtection="1">
      <protection locked="0"/>
    </xf>
    <xf numFmtId="1" fontId="27" fillId="5" borderId="1182" xfId="0" applyNumberFormat="1" applyFont="1" applyFill="1" applyBorder="1"/>
    <xf numFmtId="1" fontId="27" fillId="5" borderId="1226" xfId="0" applyNumberFormat="1" applyFont="1" applyFill="1" applyBorder="1"/>
    <xf numFmtId="1" fontId="17" fillId="5" borderId="1182" xfId="0" applyNumberFormat="1" applyFont="1" applyFill="1" applyBorder="1"/>
    <xf numFmtId="3" fontId="8" fillId="6" borderId="1197" xfId="0" applyNumberFormat="1" applyFont="1" applyFill="1" applyBorder="1" applyProtection="1">
      <protection locked="0"/>
    </xf>
    <xf numFmtId="1" fontId="8" fillId="6" borderId="1177" xfId="0" applyNumberFormat="1" applyFont="1" applyFill="1" applyBorder="1" applyProtection="1">
      <protection locked="0"/>
    </xf>
    <xf numFmtId="0" fontId="27" fillId="0" borderId="1182" xfId="0" applyFont="1" applyBorder="1"/>
    <xf numFmtId="0" fontId="8" fillId="0" borderId="1228" xfId="0" applyFont="1" applyBorder="1"/>
    <xf numFmtId="0" fontId="8" fillId="0" borderId="1201" xfId="0" applyFont="1" applyBorder="1" applyAlignment="1">
      <alignment horizontal="center" vertical="center" wrapText="1"/>
    </xf>
    <xf numFmtId="1" fontId="8" fillId="0" borderId="1229" xfId="0" applyNumberFormat="1" applyFont="1" applyBorder="1" applyAlignment="1">
      <alignment horizontal="center" vertical="center" wrapText="1"/>
    </xf>
    <xf numFmtId="1" fontId="8" fillId="0" borderId="1080" xfId="0" applyNumberFormat="1" applyFont="1" applyBorder="1" applyAlignment="1">
      <alignment horizontal="center" vertical="center" wrapText="1"/>
    </xf>
    <xf numFmtId="1" fontId="8" fillId="0" borderId="1122" xfId="0" applyNumberFormat="1" applyFont="1" applyBorder="1" applyAlignment="1">
      <alignment horizontal="center" vertical="center" wrapText="1"/>
    </xf>
    <xf numFmtId="3" fontId="8" fillId="0" borderId="1197" xfId="0" applyNumberFormat="1" applyFont="1" applyBorder="1" applyProtection="1">
      <protection locked="0"/>
    </xf>
    <xf numFmtId="1" fontId="8" fillId="0" borderId="1109" xfId="0" applyNumberFormat="1" applyFont="1" applyBorder="1" applyProtection="1">
      <protection locked="0"/>
    </xf>
    <xf numFmtId="1" fontId="8" fillId="0" borderId="1180" xfId="0" applyNumberFormat="1" applyFont="1" applyBorder="1" applyProtection="1">
      <protection locked="0"/>
    </xf>
    <xf numFmtId="1" fontId="8" fillId="0" borderId="1230" xfId="0" applyNumberFormat="1" applyFont="1" applyBorder="1" applyProtection="1">
      <protection locked="0"/>
    </xf>
    <xf numFmtId="3" fontId="14" fillId="0" borderId="1175" xfId="0" applyNumberFormat="1" applyFont="1" applyBorder="1" applyProtection="1">
      <protection locked="0"/>
    </xf>
    <xf numFmtId="1" fontId="8" fillId="0" borderId="1175" xfId="0" applyNumberFormat="1" applyFont="1" applyBorder="1" applyProtection="1">
      <protection locked="0"/>
    </xf>
    <xf numFmtId="0" fontId="8" fillId="0" borderId="1231" xfId="0" applyFont="1" applyBorder="1"/>
    <xf numFmtId="3" fontId="14" fillId="6" borderId="1175" xfId="0" applyNumberFormat="1" applyFont="1" applyFill="1" applyBorder="1" applyProtection="1">
      <protection locked="0"/>
    </xf>
    <xf numFmtId="0" fontId="8" fillId="4" borderId="1231" xfId="0" applyFont="1" applyFill="1" applyBorder="1"/>
    <xf numFmtId="1" fontId="8" fillId="6" borderId="1232" xfId="0" applyNumberFormat="1" applyFont="1" applyFill="1" applyBorder="1" applyProtection="1">
      <protection locked="0"/>
    </xf>
    <xf numFmtId="1" fontId="8" fillId="6" borderId="1233" xfId="0" applyNumberFormat="1" applyFont="1" applyFill="1" applyBorder="1" applyProtection="1">
      <protection locked="0"/>
    </xf>
    <xf numFmtId="0" fontId="8" fillId="4" borderId="1234" xfId="0" applyFont="1" applyFill="1" applyBorder="1"/>
    <xf numFmtId="0" fontId="8" fillId="4" borderId="1235" xfId="0" applyFont="1" applyFill="1" applyBorder="1"/>
    <xf numFmtId="3" fontId="8" fillId="0" borderId="1053" xfId="0" applyNumberFormat="1" applyFont="1" applyBorder="1" applyProtection="1">
      <protection locked="0"/>
    </xf>
    <xf numFmtId="3" fontId="14" fillId="6" borderId="1236" xfId="0" applyNumberFormat="1" applyFont="1" applyFill="1" applyBorder="1" applyProtection="1">
      <protection locked="0"/>
    </xf>
    <xf numFmtId="3" fontId="8" fillId="6" borderId="1236" xfId="0" applyNumberFormat="1" applyFont="1" applyFill="1" applyBorder="1" applyProtection="1">
      <protection locked="0"/>
    </xf>
    <xf numFmtId="1" fontId="8" fillId="6" borderId="1236" xfId="0" applyNumberFormat="1" applyFont="1" applyFill="1" applyBorder="1" applyProtection="1">
      <protection locked="0"/>
    </xf>
    <xf numFmtId="1" fontId="8" fillId="6" borderId="1053" xfId="0" applyNumberFormat="1" applyFont="1" applyFill="1" applyBorder="1" applyProtection="1">
      <protection locked="0"/>
    </xf>
    <xf numFmtId="0" fontId="27" fillId="0" borderId="1237" xfId="0" applyFont="1" applyBorder="1"/>
    <xf numFmtId="0" fontId="27" fillId="0" borderId="0" xfId="0" applyFont="1"/>
    <xf numFmtId="0" fontId="27" fillId="0" borderId="1238" xfId="0" applyFont="1" applyBorder="1"/>
    <xf numFmtId="0" fontId="27" fillId="0" borderId="1231" xfId="0" applyFont="1" applyBorder="1"/>
    <xf numFmtId="0" fontId="8" fillId="0" borderId="1243" xfId="0" applyFont="1" applyBorder="1"/>
    <xf numFmtId="0" fontId="8" fillId="0" borderId="1244" xfId="0" applyFont="1" applyBorder="1"/>
    <xf numFmtId="0" fontId="8" fillId="0" borderId="1245" xfId="0" applyFont="1" applyBorder="1"/>
    <xf numFmtId="0" fontId="8" fillId="0" borderId="1246" xfId="0" applyFont="1" applyBorder="1"/>
    <xf numFmtId="0" fontId="27" fillId="0" borderId="1245" xfId="0" applyFont="1" applyBorder="1"/>
    <xf numFmtId="0" fontId="17" fillId="4" borderId="1245" xfId="0" applyFont="1" applyFill="1" applyBorder="1"/>
    <xf numFmtId="0" fontId="17" fillId="4" borderId="1247" xfId="0" applyFont="1" applyFill="1" applyBorder="1"/>
    <xf numFmtId="0" fontId="8" fillId="0" borderId="1236" xfId="0" applyFont="1" applyBorder="1" applyAlignment="1">
      <alignment horizontal="center" vertical="center" wrapText="1"/>
    </xf>
    <xf numFmtId="0" fontId="8" fillId="0" borderId="1247" xfId="0" applyFont="1" applyBorder="1"/>
    <xf numFmtId="0" fontId="8" fillId="0" borderId="1175" xfId="0" applyFont="1" applyBorder="1"/>
    <xf numFmtId="0" fontId="8" fillId="0" borderId="1135" xfId="0" applyFont="1" applyBorder="1"/>
    <xf numFmtId="0" fontId="8" fillId="0" borderId="233" xfId="0" applyFont="1" applyBorder="1" applyAlignment="1" applyProtection="1">
      <alignment vertical="center" wrapText="1"/>
      <protection hidden="1"/>
    </xf>
    <xf numFmtId="3" fontId="8" fillId="0" borderId="1236" xfId="0" applyNumberFormat="1" applyFont="1" applyBorder="1" applyProtection="1">
      <protection locked="0"/>
    </xf>
    <xf numFmtId="1" fontId="8" fillId="0" borderId="1249" xfId="0" applyNumberFormat="1" applyFont="1" applyBorder="1"/>
    <xf numFmtId="1" fontId="8" fillId="0" borderId="1242" xfId="0" applyNumberFormat="1" applyFont="1" applyBorder="1"/>
    <xf numFmtId="0" fontId="8" fillId="0" borderId="1250" xfId="0" applyFont="1" applyBorder="1"/>
    <xf numFmtId="0" fontId="8" fillId="0" borderId="1251" xfId="0" applyFont="1" applyBorder="1"/>
    <xf numFmtId="0" fontId="27" fillId="0" borderId="1250" xfId="0" applyFont="1" applyBorder="1"/>
    <xf numFmtId="0" fontId="17" fillId="4" borderId="1250" xfId="0" applyFont="1" applyFill="1" applyBorder="1"/>
    <xf numFmtId="1" fontId="8" fillId="6" borderId="1143" xfId="0" applyNumberFormat="1" applyFont="1" applyFill="1" applyBorder="1" applyProtection="1">
      <protection locked="0"/>
    </xf>
    <xf numFmtId="3" fontId="8" fillId="0" borderId="1252" xfId="0" applyNumberFormat="1" applyFont="1" applyBorder="1" applyProtection="1">
      <protection locked="0"/>
    </xf>
    <xf numFmtId="1" fontId="8" fillId="0" borderId="1253" xfId="0" applyNumberFormat="1" applyFont="1" applyBorder="1"/>
    <xf numFmtId="0" fontId="8" fillId="0" borderId="1254" xfId="0" applyFont="1" applyBorder="1"/>
    <xf numFmtId="0" fontId="8" fillId="0" borderId="1255" xfId="0" applyFont="1" applyBorder="1"/>
    <xf numFmtId="0" fontId="8" fillId="0" borderId="1256" xfId="0" applyFont="1" applyBorder="1"/>
    <xf numFmtId="0" fontId="27" fillId="0" borderId="1255" xfId="0" applyFont="1" applyBorder="1"/>
    <xf numFmtId="0" fontId="17" fillId="4" borderId="1255" xfId="0" applyFont="1" applyFill="1" applyBorder="1"/>
    <xf numFmtId="1" fontId="8" fillId="0" borderId="1061" xfId="0" applyNumberFormat="1" applyFont="1" applyBorder="1"/>
    <xf numFmtId="1" fontId="8" fillId="0" borderId="984" xfId="0" applyNumberFormat="1" applyFont="1" applyBorder="1"/>
    <xf numFmtId="0" fontId="27" fillId="4" borderId="1257" xfId="0" applyFont="1" applyFill="1" applyBorder="1"/>
    <xf numFmtId="0" fontId="27" fillId="4" borderId="1255" xfId="0" applyFont="1" applyFill="1" applyBorder="1"/>
    <xf numFmtId="0" fontId="27" fillId="0" borderId="1256" xfId="0" applyFont="1" applyBorder="1"/>
    <xf numFmtId="0" fontId="8" fillId="0" borderId="1266" xfId="0" applyFont="1" applyBorder="1"/>
    <xf numFmtId="0" fontId="8" fillId="0" borderId="1265" xfId="0" applyFont="1" applyBorder="1"/>
    <xf numFmtId="0" fontId="27" fillId="0" borderId="1265" xfId="0" applyFont="1" applyBorder="1"/>
    <xf numFmtId="0" fontId="8" fillId="4" borderId="1265" xfId="0" applyFont="1" applyFill="1" applyBorder="1"/>
    <xf numFmtId="0" fontId="8" fillId="4" borderId="1266" xfId="0" applyFont="1" applyFill="1" applyBorder="1"/>
    <xf numFmtId="0" fontId="8" fillId="0" borderId="1267" xfId="0" applyFont="1" applyBorder="1" applyAlignment="1">
      <alignment horizontal="center" vertical="center" wrapText="1"/>
    </xf>
    <xf numFmtId="0" fontId="8" fillId="0" borderId="1260" xfId="0" applyFont="1" applyBorder="1" applyAlignment="1">
      <alignment horizontal="center" vertical="center" wrapText="1"/>
    </xf>
    <xf numFmtId="0" fontId="8" fillId="5" borderId="1268" xfId="0" applyFont="1" applyFill="1" applyBorder="1" applyAlignment="1">
      <alignment horizontal="center" vertical="center" wrapText="1"/>
    </xf>
    <xf numFmtId="0" fontId="8" fillId="5" borderId="1260" xfId="0" applyFont="1" applyFill="1" applyBorder="1" applyAlignment="1">
      <alignment horizontal="center" vertical="center" wrapText="1"/>
    </xf>
    <xf numFmtId="0" fontId="8" fillId="5" borderId="1267" xfId="0" applyFont="1" applyFill="1" applyBorder="1" applyAlignment="1">
      <alignment horizontal="center" vertical="center" wrapText="1"/>
    </xf>
    <xf numFmtId="0" fontId="8" fillId="0" borderId="1265" xfId="0" applyFont="1" applyBorder="1" applyAlignment="1">
      <alignment horizontal="center" vertical="center" wrapText="1"/>
    </xf>
    <xf numFmtId="0" fontId="8" fillId="4" borderId="1256" xfId="0" applyFont="1" applyFill="1" applyBorder="1"/>
    <xf numFmtId="3" fontId="8" fillId="0" borderId="1175" xfId="0" applyNumberFormat="1" applyFont="1" applyBorder="1" applyAlignment="1" applyProtection="1">
      <alignment horizontal="right" vertical="center" wrapText="1"/>
      <protection locked="0"/>
    </xf>
    <xf numFmtId="3" fontId="8" fillId="0" borderId="1175" xfId="0" applyNumberFormat="1" applyFont="1" applyBorder="1" applyAlignment="1" applyProtection="1">
      <alignment horizontal="right"/>
      <protection locked="0"/>
    </xf>
    <xf numFmtId="3" fontId="8" fillId="0" borderId="1270" xfId="0" applyNumberFormat="1" applyFont="1" applyBorder="1" applyProtection="1">
      <protection locked="0"/>
    </xf>
    <xf numFmtId="3" fontId="8" fillId="5" borderId="1271" xfId="0" applyNumberFormat="1" applyFont="1" applyFill="1" applyBorder="1" applyProtection="1">
      <protection locked="0"/>
    </xf>
    <xf numFmtId="3" fontId="8" fillId="5" borderId="1270" xfId="0" applyNumberFormat="1" applyFont="1" applyFill="1" applyBorder="1" applyProtection="1">
      <protection locked="0"/>
    </xf>
    <xf numFmtId="3" fontId="8" fillId="5" borderId="1175" xfId="0" applyNumberFormat="1" applyFont="1" applyFill="1" applyBorder="1" applyProtection="1">
      <protection locked="0"/>
    </xf>
    <xf numFmtId="3" fontId="8" fillId="0" borderId="1234" xfId="0" applyNumberFormat="1" applyFont="1" applyBorder="1" applyProtection="1">
      <protection locked="0"/>
    </xf>
    <xf numFmtId="0" fontId="8" fillId="0" borderId="1272" xfId="0" applyFont="1" applyBorder="1"/>
    <xf numFmtId="0" fontId="8" fillId="0" borderId="1234" xfId="0" applyFont="1" applyBorder="1"/>
    <xf numFmtId="0" fontId="27" fillId="0" borderId="1234" xfId="0" applyFont="1" applyBorder="1"/>
    <xf numFmtId="3" fontId="8" fillId="0" borderId="1135" xfId="0" applyNumberFormat="1" applyFont="1" applyBorder="1" applyAlignment="1" applyProtection="1">
      <alignment horizontal="right"/>
      <protection locked="0"/>
    </xf>
    <xf numFmtId="3" fontId="8" fillId="0" borderId="1134" xfId="0" applyNumberFormat="1" applyFont="1" applyBorder="1" applyProtection="1">
      <protection locked="0"/>
    </xf>
    <xf numFmtId="3" fontId="8" fillId="5" borderId="1143" xfId="0" applyNumberFormat="1" applyFont="1" applyFill="1" applyBorder="1" applyProtection="1">
      <protection locked="0"/>
    </xf>
    <xf numFmtId="3" fontId="8" fillId="5" borderId="1134" xfId="0" applyNumberFormat="1" applyFont="1" applyFill="1" applyBorder="1" applyProtection="1">
      <protection locked="0"/>
    </xf>
    <xf numFmtId="3" fontId="8" fillId="5" borderId="1135" xfId="0" applyNumberFormat="1" applyFont="1" applyFill="1" applyBorder="1" applyProtection="1">
      <protection locked="0"/>
    </xf>
    <xf numFmtId="3" fontId="8" fillId="0" borderId="1235" xfId="0" applyNumberFormat="1" applyFont="1" applyBorder="1" applyProtection="1">
      <protection locked="0"/>
    </xf>
    <xf numFmtId="0" fontId="8" fillId="0" borderId="1273" xfId="0" applyFont="1" applyBorder="1"/>
    <xf numFmtId="0" fontId="8" fillId="0" borderId="1235" xfId="0" applyFont="1" applyBorder="1"/>
    <xf numFmtId="0" fontId="27" fillId="0" borderId="1235" xfId="0" applyFont="1" applyBorder="1"/>
    <xf numFmtId="3" fontId="8" fillId="0" borderId="179" xfId="0" applyNumberFormat="1" applyFont="1" applyBorder="1" applyProtection="1">
      <protection locked="0"/>
    </xf>
    <xf numFmtId="3" fontId="8" fillId="5" borderId="78" xfId="0" applyNumberFormat="1" applyFont="1" applyFill="1" applyBorder="1" applyProtection="1">
      <protection locked="0"/>
    </xf>
    <xf numFmtId="3" fontId="8" fillId="5" borderId="179" xfId="0" applyNumberFormat="1" applyFont="1" applyFill="1" applyBorder="1" applyProtection="1">
      <protection locked="0"/>
    </xf>
    <xf numFmtId="3" fontId="8" fillId="5" borderId="233" xfId="0" applyNumberFormat="1" applyFont="1" applyFill="1" applyBorder="1" applyProtection="1">
      <protection locked="0"/>
    </xf>
    <xf numFmtId="3" fontId="8" fillId="0" borderId="1274" xfId="0" applyNumberFormat="1" applyFont="1" applyBorder="1" applyProtection="1">
      <protection locked="0"/>
    </xf>
    <xf numFmtId="3" fontId="8" fillId="0" borderId="1275" xfId="0" applyNumberFormat="1" applyFont="1" applyBorder="1" applyAlignment="1" applyProtection="1">
      <alignment horizontal="right"/>
      <protection locked="0"/>
    </xf>
    <xf numFmtId="3" fontId="8" fillId="0" borderId="1276" xfId="0" applyNumberFormat="1" applyFont="1" applyBorder="1" applyAlignment="1" applyProtection="1">
      <alignment horizontal="right"/>
      <protection locked="0"/>
    </xf>
    <xf numFmtId="3" fontId="8" fillId="5" borderId="1277" xfId="0" applyNumberFormat="1" applyFont="1" applyFill="1" applyBorder="1" applyAlignment="1" applyProtection="1">
      <alignment horizontal="right"/>
      <protection locked="0"/>
    </xf>
    <xf numFmtId="3" fontId="8" fillId="5" borderId="1276" xfId="0" applyNumberFormat="1" applyFont="1" applyFill="1" applyBorder="1" applyAlignment="1" applyProtection="1">
      <alignment horizontal="right"/>
      <protection locked="0"/>
    </xf>
    <xf numFmtId="3" fontId="8" fillId="5" borderId="1275" xfId="0" applyNumberFormat="1" applyFont="1" applyFill="1" applyBorder="1" applyAlignment="1" applyProtection="1">
      <alignment horizontal="right"/>
      <protection locked="0"/>
    </xf>
    <xf numFmtId="1" fontId="8" fillId="0" borderId="1242" xfId="0" applyNumberFormat="1" applyFont="1" applyBorder="1" applyAlignment="1">
      <alignment horizontal="right"/>
    </xf>
    <xf numFmtId="3" fontId="8" fillId="0" borderId="1234" xfId="0" applyNumberFormat="1" applyFont="1" applyBorder="1"/>
    <xf numFmtId="3" fontId="8" fillId="0" borderId="1274" xfId="0" applyNumberFormat="1" applyFont="1" applyBorder="1"/>
    <xf numFmtId="3" fontId="8" fillId="5" borderId="77" xfId="0" applyNumberFormat="1" applyFont="1" applyFill="1" applyBorder="1" applyProtection="1">
      <protection locked="0"/>
    </xf>
    <xf numFmtId="3" fontId="8" fillId="5" borderId="12" xfId="0" applyNumberFormat="1" applyFont="1" applyFill="1" applyBorder="1" applyProtection="1">
      <protection locked="0"/>
    </xf>
    <xf numFmtId="3" fontId="8" fillId="5" borderId="18" xfId="0" applyNumberFormat="1" applyFont="1" applyFill="1" applyBorder="1" applyProtection="1">
      <protection locked="0"/>
    </xf>
    <xf numFmtId="0" fontId="8" fillId="0" borderId="1274" xfId="0" applyFont="1" applyBorder="1"/>
    <xf numFmtId="3" fontId="8" fillId="0" borderId="1053" xfId="0" applyNumberFormat="1" applyFont="1" applyBorder="1" applyAlignment="1" applyProtection="1">
      <alignment horizontal="right"/>
      <protection locked="0"/>
    </xf>
    <xf numFmtId="3" fontId="8" fillId="0" borderId="558" xfId="0" applyNumberFormat="1" applyFont="1" applyBorder="1" applyAlignment="1" applyProtection="1">
      <alignment horizontal="right"/>
      <protection locked="0"/>
    </xf>
    <xf numFmtId="3" fontId="8" fillId="5" borderId="1061" xfId="0" applyNumberFormat="1" applyFont="1" applyFill="1" applyBorder="1" applyAlignment="1" applyProtection="1">
      <alignment horizontal="right"/>
      <protection locked="0"/>
    </xf>
    <xf numFmtId="3" fontId="8" fillId="5" borderId="558" xfId="0" applyNumberFormat="1" applyFont="1" applyFill="1" applyBorder="1" applyAlignment="1" applyProtection="1">
      <alignment horizontal="right"/>
      <protection locked="0"/>
    </xf>
    <xf numFmtId="3" fontId="8" fillId="5" borderId="1053" xfId="0" applyNumberFormat="1" applyFont="1" applyFill="1" applyBorder="1" applyAlignment="1" applyProtection="1">
      <alignment horizontal="right"/>
      <protection locked="0"/>
    </xf>
    <xf numFmtId="0" fontId="17" fillId="0" borderId="0" xfId="0" applyFont="1" applyAlignment="1">
      <alignment wrapText="1"/>
    </xf>
    <xf numFmtId="3" fontId="8" fillId="0" borderId="0" xfId="0" applyNumberFormat="1" applyFont="1" applyAlignment="1">
      <alignment horizontal="right"/>
    </xf>
    <xf numFmtId="0" fontId="8" fillId="0" borderId="0" xfId="0" applyFont="1" applyAlignment="1">
      <alignment vertical="center"/>
    </xf>
    <xf numFmtId="0" fontId="8" fillId="0" borderId="1284" xfId="0" applyFont="1" applyBorder="1"/>
    <xf numFmtId="1" fontId="8" fillId="0" borderId="1285" xfId="0" applyNumberFormat="1" applyFont="1" applyBorder="1" applyAlignment="1">
      <alignment horizontal="center" vertical="center" wrapText="1"/>
    </xf>
    <xf numFmtId="1" fontId="8" fillId="0" borderId="1286" xfId="0" applyNumberFormat="1" applyFont="1" applyBorder="1" applyAlignment="1">
      <alignment horizontal="center" vertical="center" wrapText="1"/>
    </xf>
    <xf numFmtId="1" fontId="8" fillId="0" borderId="1287" xfId="0" applyNumberFormat="1" applyFont="1" applyBorder="1" applyAlignment="1">
      <alignment horizontal="center" vertical="center" wrapText="1"/>
    </xf>
    <xf numFmtId="1" fontId="8" fillId="0" borderId="1288" xfId="0" applyNumberFormat="1" applyFont="1" applyBorder="1" applyAlignment="1">
      <alignment horizontal="center" vertical="center" wrapText="1"/>
    </xf>
    <xf numFmtId="0" fontId="8" fillId="0" borderId="1289" xfId="0" applyFont="1" applyBorder="1"/>
    <xf numFmtId="0" fontId="8" fillId="0" borderId="1291" xfId="0" applyFont="1" applyBorder="1"/>
    <xf numFmtId="1" fontId="8" fillId="0" borderId="1123" xfId="0" applyNumberFormat="1" applyFont="1" applyBorder="1"/>
    <xf numFmtId="1" fontId="8" fillId="6" borderId="1292" xfId="0" applyNumberFormat="1" applyFont="1" applyFill="1" applyBorder="1" applyProtection="1">
      <protection locked="0"/>
    </xf>
    <xf numFmtId="1" fontId="8" fillId="6" borderId="1111" xfId="0" applyNumberFormat="1" applyFont="1" applyFill="1" applyBorder="1" applyProtection="1">
      <protection locked="0"/>
    </xf>
    <xf numFmtId="0" fontId="8" fillId="0" borderId="1035" xfId="0" applyFont="1" applyBorder="1"/>
    <xf numFmtId="0" fontId="8" fillId="0" borderId="1293" xfId="0" applyFont="1" applyBorder="1"/>
    <xf numFmtId="1" fontId="8" fillId="7" borderId="1137" xfId="0" applyNumberFormat="1" applyFont="1" applyFill="1" applyBorder="1"/>
    <xf numFmtId="1" fontId="8" fillId="7" borderId="1136" xfId="0" applyNumberFormat="1" applyFont="1" applyFill="1" applyBorder="1"/>
    <xf numFmtId="0" fontId="8" fillId="0" borderId="1036" xfId="0" applyFont="1" applyBorder="1"/>
    <xf numFmtId="0" fontId="17" fillId="0" borderId="1035" xfId="0" applyFont="1" applyBorder="1"/>
    <xf numFmtId="0" fontId="17" fillId="4" borderId="1035" xfId="0" applyFont="1" applyFill="1" applyBorder="1"/>
    <xf numFmtId="1" fontId="8" fillId="0" borderId="1178" xfId="0" applyNumberFormat="1" applyFont="1" applyBorder="1"/>
    <xf numFmtId="1" fontId="8" fillId="0" borderId="1151" xfId="0" applyNumberFormat="1" applyFont="1" applyBorder="1"/>
    <xf numFmtId="1" fontId="8" fillId="7" borderId="1178" xfId="0" applyNumberFormat="1" applyFont="1" applyFill="1" applyBorder="1"/>
    <xf numFmtId="1" fontId="8" fillId="6" borderId="1163" xfId="0" applyNumberFormat="1" applyFont="1" applyFill="1" applyBorder="1" applyProtection="1">
      <protection locked="0"/>
    </xf>
    <xf numFmtId="0" fontId="8" fillId="0" borderId="1294" xfId="0" applyFont="1" applyBorder="1"/>
    <xf numFmtId="0" fontId="8" fillId="0" borderId="83" xfId="0" applyFont="1" applyBorder="1"/>
    <xf numFmtId="1" fontId="8" fillId="0" borderId="86" xfId="0" applyNumberFormat="1" applyFont="1" applyBorder="1"/>
    <xf numFmtId="1" fontId="8" fillId="0" borderId="87" xfId="0" applyNumberFormat="1" applyFont="1" applyBorder="1"/>
    <xf numFmtId="1" fontId="8" fillId="0" borderId="82" xfId="0" applyNumberFormat="1" applyFont="1" applyBorder="1"/>
    <xf numFmtId="1" fontId="8" fillId="0" borderId="105" xfId="0" applyNumberFormat="1" applyFont="1" applyBorder="1"/>
    <xf numFmtId="0" fontId="8" fillId="0" borderId="1044" xfId="0" applyFont="1" applyBorder="1"/>
    <xf numFmtId="0" fontId="8" fillId="0" borderId="7" xfId="0" applyFont="1" applyBorder="1"/>
    <xf numFmtId="1" fontId="8" fillId="0" borderId="106" xfId="0" applyNumberFormat="1" applyFont="1" applyBorder="1"/>
    <xf numFmtId="1" fontId="8" fillId="0" borderId="107" xfId="0" applyNumberFormat="1" applyFont="1" applyBorder="1"/>
    <xf numFmtId="1" fontId="8" fillId="0" borderId="91" xfId="0" applyNumberFormat="1" applyFont="1" applyBorder="1"/>
    <xf numFmtId="1" fontId="8" fillId="6" borderId="5" xfId="0" applyNumberFormat="1" applyFont="1" applyFill="1" applyBorder="1" applyProtection="1">
      <protection locked="0"/>
    </xf>
    <xf numFmtId="1" fontId="8" fillId="0" borderId="8" xfId="0" applyNumberFormat="1" applyFont="1" applyBorder="1" applyAlignment="1">
      <alignment horizontal="right" vertical="center" wrapText="1"/>
    </xf>
    <xf numFmtId="1" fontId="8" fillId="0" borderId="1123" xfId="0" applyNumberFormat="1" applyFont="1" applyBorder="1" applyAlignment="1">
      <alignment horizontal="right"/>
    </xf>
    <xf numFmtId="1" fontId="8" fillId="0" borderId="1137" xfId="0" applyNumberFormat="1" applyFont="1" applyBorder="1" applyAlignment="1">
      <alignment horizontal="right"/>
    </xf>
    <xf numFmtId="1" fontId="8" fillId="0" borderId="1142" xfId="0" applyNumberFormat="1" applyFont="1" applyBorder="1" applyAlignment="1">
      <alignment horizontal="right"/>
    </xf>
    <xf numFmtId="1" fontId="8" fillId="0" borderId="1136" xfId="0" applyNumberFormat="1" applyFont="1" applyBorder="1" applyAlignment="1">
      <alignment horizontal="right"/>
    </xf>
    <xf numFmtId="1" fontId="8" fillId="6" borderId="1161" xfId="0" applyNumberFormat="1" applyFont="1" applyFill="1" applyBorder="1" applyProtection="1">
      <protection locked="0"/>
    </xf>
    <xf numFmtId="0" fontId="17" fillId="0" borderId="1044" xfId="0" applyFont="1" applyBorder="1"/>
    <xf numFmtId="1" fontId="8" fillId="0" borderId="1178" xfId="0" applyNumberFormat="1" applyFont="1" applyBorder="1" applyAlignment="1">
      <alignment horizontal="right"/>
    </xf>
    <xf numFmtId="1" fontId="8" fillId="0" borderId="1151" xfId="0" applyNumberFormat="1" applyFont="1" applyBorder="1" applyAlignment="1">
      <alignment horizontal="right"/>
    </xf>
    <xf numFmtId="0" fontId="8" fillId="0" borderId="1296" xfId="0" applyFont="1" applyBorder="1"/>
    <xf numFmtId="0" fontId="8" fillId="0" borderId="1041" xfId="0" applyFont="1" applyBorder="1"/>
    <xf numFmtId="0" fontId="8" fillId="0" borderId="1297" xfId="0" applyFont="1" applyBorder="1"/>
    <xf numFmtId="0" fontId="17" fillId="0" borderId="110" xfId="0" applyFont="1" applyBorder="1" applyAlignment="1">
      <alignment wrapText="1"/>
    </xf>
    <xf numFmtId="164" fontId="8" fillId="0" borderId="0" xfId="0" applyNumberFormat="1" applyFont="1"/>
    <xf numFmtId="165" fontId="27" fillId="0" borderId="0" xfId="0" applyNumberFormat="1" applyFont="1"/>
    <xf numFmtId="165" fontId="17" fillId="0" borderId="0" xfId="0" applyNumberFormat="1" applyFont="1"/>
    <xf numFmtId="0" fontId="27" fillId="0" borderId="1298" xfId="0" applyFont="1" applyBorder="1"/>
    <xf numFmtId="0" fontId="27" fillId="0" borderId="1299" xfId="0" applyFont="1" applyBorder="1"/>
    <xf numFmtId="0" fontId="27" fillId="0" borderId="1300" xfId="0" applyFont="1" applyBorder="1"/>
    <xf numFmtId="0" fontId="27" fillId="0" borderId="979" xfId="0" applyFont="1" applyBorder="1"/>
    <xf numFmtId="1" fontId="8" fillId="0" borderId="1307" xfId="0" applyNumberFormat="1" applyFont="1" applyBorder="1" applyAlignment="1">
      <alignment horizontal="center" vertical="center"/>
    </xf>
    <xf numFmtId="1" fontId="8" fillId="0" borderId="1308" xfId="0" applyNumberFormat="1" applyFont="1" applyBorder="1" applyAlignment="1">
      <alignment horizontal="center" vertical="center"/>
    </xf>
    <xf numFmtId="1" fontId="8" fillId="0" borderId="1052" xfId="0" applyNumberFormat="1" applyFont="1" applyBorder="1" applyAlignment="1">
      <alignment horizontal="center" vertical="center"/>
    </xf>
    <xf numFmtId="1" fontId="8" fillId="0" borderId="1050" xfId="0" applyNumberFormat="1" applyFont="1" applyBorder="1" applyAlignment="1">
      <alignment horizontal="center" vertical="center"/>
    </xf>
    <xf numFmtId="1" fontId="8" fillId="0" borderId="1055" xfId="0" applyNumberFormat="1" applyFont="1" applyBorder="1" applyAlignment="1">
      <alignment horizontal="center" vertical="center" wrapText="1"/>
    </xf>
    <xf numFmtId="1" fontId="8" fillId="0" borderId="1307" xfId="0" applyNumberFormat="1" applyFont="1" applyBorder="1" applyAlignment="1">
      <alignment wrapText="1"/>
    </xf>
    <xf numFmtId="1" fontId="8" fillId="0" borderId="1308" xfId="0" applyNumberFormat="1" applyFont="1" applyBorder="1" applyAlignment="1">
      <alignment wrapText="1"/>
    </xf>
    <xf numFmtId="1" fontId="8" fillId="6" borderId="1307" xfId="0" applyNumberFormat="1" applyFont="1" applyFill="1" applyBorder="1" applyProtection="1">
      <protection locked="0"/>
    </xf>
    <xf numFmtId="1" fontId="8" fillId="6" borderId="1311" xfId="0" applyNumberFormat="1" applyFont="1" applyFill="1" applyBorder="1" applyProtection="1">
      <protection locked="0"/>
    </xf>
    <xf numFmtId="1" fontId="8" fillId="6" borderId="1303" xfId="0" applyNumberFormat="1" applyFont="1" applyFill="1" applyBorder="1" applyProtection="1">
      <protection locked="0"/>
    </xf>
    <xf numFmtId="1" fontId="8" fillId="8" borderId="1302" xfId="0" applyNumberFormat="1" applyFont="1" applyFill="1" applyBorder="1" applyAlignment="1">
      <alignment horizontal="center"/>
    </xf>
    <xf numFmtId="1" fontId="8" fillId="8" borderId="1310" xfId="0" applyNumberFormat="1" applyFont="1" applyFill="1" applyBorder="1" applyAlignment="1">
      <alignment horizontal="center"/>
    </xf>
    <xf numFmtId="1" fontId="8" fillId="8" borderId="1303" xfId="0" applyNumberFormat="1" applyFont="1" applyFill="1" applyBorder="1" applyAlignment="1">
      <alignment horizontal="center"/>
    </xf>
    <xf numFmtId="0" fontId="8" fillId="5" borderId="1034" xfId="0" applyFont="1" applyFill="1" applyBorder="1" applyAlignment="1">
      <alignment vertical="center" wrapText="1"/>
    </xf>
    <xf numFmtId="1" fontId="8" fillId="0" borderId="1313" xfId="0" applyNumberFormat="1" applyFont="1" applyBorder="1" applyAlignment="1">
      <alignment wrapText="1"/>
    </xf>
    <xf numFmtId="1" fontId="8" fillId="0" borderId="1017" xfId="0" applyNumberFormat="1" applyFont="1" applyBorder="1" applyAlignment="1">
      <alignment wrapText="1"/>
    </xf>
    <xf numFmtId="1" fontId="8" fillId="0" borderId="1314" xfId="0" applyNumberFormat="1" applyFont="1" applyBorder="1" applyAlignment="1">
      <alignment wrapText="1"/>
    </xf>
    <xf numFmtId="1" fontId="8" fillId="6" borderId="1313" xfId="0" applyNumberFormat="1" applyFont="1" applyFill="1" applyBorder="1" applyProtection="1">
      <protection locked="0"/>
    </xf>
    <xf numFmtId="1" fontId="8" fillId="6" borderId="1314" xfId="0" applyNumberFormat="1" applyFont="1" applyFill="1" applyBorder="1" applyProtection="1">
      <protection locked="0"/>
    </xf>
    <xf numFmtId="1" fontId="8" fillId="6" borderId="1315" xfId="0" applyNumberFormat="1" applyFont="1" applyFill="1" applyBorder="1" applyProtection="1">
      <protection locked="0"/>
    </xf>
    <xf numFmtId="1" fontId="8" fillId="6" borderId="1316" xfId="0" applyNumberFormat="1" applyFont="1" applyFill="1" applyBorder="1" applyProtection="1">
      <protection locked="0"/>
    </xf>
    <xf numFmtId="1" fontId="8" fillId="6" borderId="1304" xfId="0" applyNumberFormat="1" applyFont="1" applyFill="1" applyBorder="1" applyProtection="1">
      <protection locked="0"/>
    </xf>
    <xf numFmtId="0" fontId="8" fillId="5" borderId="1179" xfId="0" applyFont="1" applyFill="1" applyBorder="1" applyAlignment="1">
      <alignment vertical="center" wrapText="1"/>
    </xf>
    <xf numFmtId="1" fontId="8" fillId="0" borderId="1057" xfId="0" applyNumberFormat="1" applyFont="1" applyBorder="1" applyAlignment="1">
      <alignment wrapText="1"/>
    </xf>
    <xf numFmtId="1" fontId="8" fillId="0" borderId="860" xfId="0" applyNumberFormat="1" applyFont="1" applyBorder="1" applyAlignment="1">
      <alignment wrapText="1"/>
    </xf>
    <xf numFmtId="1" fontId="8" fillId="0" borderId="1052" xfId="0" applyNumberFormat="1" applyFont="1" applyBorder="1" applyAlignment="1">
      <alignment wrapText="1"/>
    </xf>
    <xf numFmtId="1" fontId="8" fillId="6" borderId="1050" xfId="0" applyNumberFormat="1" applyFont="1" applyFill="1" applyBorder="1" applyProtection="1">
      <protection locked="0"/>
    </xf>
    <xf numFmtId="1" fontId="8" fillId="6" borderId="1061" xfId="0" applyNumberFormat="1" applyFont="1" applyFill="1" applyBorder="1" applyProtection="1">
      <protection locked="0"/>
    </xf>
    <xf numFmtId="1" fontId="8" fillId="0" borderId="1303" xfId="0" applyNumberFormat="1" applyFont="1" applyBorder="1" applyAlignment="1">
      <alignment wrapText="1"/>
    </xf>
    <xf numFmtId="1" fontId="8" fillId="6" borderId="1310" xfId="0" applyNumberFormat="1" applyFont="1" applyFill="1" applyBorder="1" applyProtection="1">
      <protection locked="0"/>
    </xf>
    <xf numFmtId="1" fontId="8" fillId="6" borderId="1293" xfId="0" applyNumberFormat="1" applyFont="1" applyFill="1" applyBorder="1" applyProtection="1">
      <protection locked="0"/>
    </xf>
    <xf numFmtId="1" fontId="8" fillId="0" borderId="1034" xfId="0" applyNumberFormat="1" applyFont="1" applyBorder="1" applyAlignment="1">
      <alignment vertical="center" wrapText="1"/>
    </xf>
    <xf numFmtId="1" fontId="8" fillId="8" borderId="1313" xfId="0" applyNumberFormat="1" applyFont="1" applyFill="1" applyBorder="1" applyProtection="1">
      <protection locked="0"/>
    </xf>
    <xf numFmtId="1" fontId="8" fillId="8" borderId="1314" xfId="0" applyNumberFormat="1" applyFont="1" applyFill="1" applyBorder="1" applyProtection="1">
      <protection locked="0"/>
    </xf>
    <xf numFmtId="1" fontId="8" fillId="0" borderId="1179" xfId="0" applyNumberFormat="1" applyFont="1" applyBorder="1" applyAlignment="1">
      <alignment vertical="center" wrapText="1"/>
    </xf>
    <xf numFmtId="1" fontId="8" fillId="0" borderId="14" xfId="0" applyNumberFormat="1" applyFont="1" applyBorder="1" applyAlignment="1">
      <alignment wrapText="1"/>
    </xf>
    <xf numFmtId="1" fontId="8" fillId="8" borderId="14" xfId="0" applyNumberFormat="1" applyFont="1" applyFill="1" applyBorder="1" applyProtection="1">
      <protection locked="0"/>
    </xf>
    <xf numFmtId="1" fontId="8" fillId="8" borderId="210" xfId="0" applyNumberFormat="1" applyFont="1" applyFill="1" applyBorder="1" applyProtection="1">
      <protection locked="0"/>
    </xf>
    <xf numFmtId="1" fontId="8" fillId="0" borderId="1307" xfId="0" applyNumberFormat="1" applyFont="1" applyBorder="1"/>
    <xf numFmtId="1" fontId="8" fillId="0" borderId="1308" xfId="0" applyNumberFormat="1" applyFont="1" applyBorder="1"/>
    <xf numFmtId="1" fontId="8" fillId="0" borderId="1303" xfId="0" applyNumberFormat="1" applyFont="1" applyBorder="1"/>
    <xf numFmtId="0" fontId="8" fillId="0" borderId="1318" xfId="0" applyFont="1" applyBorder="1" applyAlignment="1">
      <alignment vertical="center" wrapText="1"/>
    </xf>
    <xf numFmtId="1" fontId="8" fillId="0" borderId="8" xfId="0" applyNumberFormat="1" applyFont="1" applyBorder="1" applyAlignment="1">
      <alignment wrapText="1"/>
    </xf>
    <xf numFmtId="1" fontId="8" fillId="0" borderId="9" xfId="0" applyNumberFormat="1" applyFont="1" applyBorder="1" applyAlignment="1">
      <alignment wrapText="1"/>
    </xf>
    <xf numFmtId="1" fontId="8" fillId="0" borderId="1123" xfId="0" applyNumberFormat="1" applyFont="1" applyBorder="1" applyAlignment="1">
      <alignment wrapText="1"/>
    </xf>
    <xf numFmtId="0" fontId="8" fillId="0" borderId="1150" xfId="0" applyFont="1" applyBorder="1" applyAlignment="1">
      <alignment vertical="center" wrapText="1"/>
    </xf>
    <xf numFmtId="1" fontId="8" fillId="0" borderId="1137" xfId="0" applyNumberFormat="1" applyFont="1" applyBorder="1" applyAlignment="1">
      <alignment wrapText="1"/>
    </xf>
    <xf numFmtId="1" fontId="8" fillId="0" borderId="1142" xfId="0" applyNumberFormat="1" applyFont="1" applyBorder="1" applyAlignment="1">
      <alignment wrapText="1"/>
    </xf>
    <xf numFmtId="1" fontId="8" fillId="0" borderId="1136" xfId="0" applyNumberFormat="1" applyFont="1" applyBorder="1" applyAlignment="1">
      <alignment wrapText="1"/>
    </xf>
    <xf numFmtId="1" fontId="8" fillId="6" borderId="1145" xfId="0" applyNumberFormat="1" applyFont="1" applyFill="1" applyBorder="1" applyProtection="1">
      <protection locked="0"/>
    </xf>
    <xf numFmtId="0" fontId="8" fillId="0" borderId="1169" xfId="0" applyFont="1" applyBorder="1" applyAlignment="1">
      <alignment vertical="center" wrapText="1"/>
    </xf>
    <xf numFmtId="0" fontId="8" fillId="0" borderId="22" xfId="5" applyFont="1" applyBorder="1" applyAlignment="1">
      <alignment vertical="center" wrapText="1"/>
    </xf>
    <xf numFmtId="0" fontId="8" fillId="0" borderId="1169" xfId="5" applyFont="1" applyBorder="1" applyAlignment="1">
      <alignment vertical="center" wrapText="1"/>
    </xf>
    <xf numFmtId="0" fontId="8" fillId="0" borderId="170" xfId="5" applyFont="1" applyBorder="1" applyAlignment="1">
      <alignment vertical="center" wrapText="1"/>
    </xf>
    <xf numFmtId="1" fontId="8" fillId="0" borderId="1315" xfId="0" applyNumberFormat="1" applyFont="1" applyBorder="1" applyAlignment="1">
      <alignment wrapText="1"/>
    </xf>
    <xf numFmtId="1" fontId="8" fillId="6" borderId="1080" xfId="0" applyNumberFormat="1" applyFont="1" applyFill="1" applyBorder="1" applyProtection="1">
      <protection locked="0"/>
    </xf>
    <xf numFmtId="1" fontId="8" fillId="0" borderId="1178" xfId="0" applyNumberFormat="1" applyFont="1" applyBorder="1" applyAlignment="1">
      <alignment wrapText="1"/>
    </xf>
    <xf numFmtId="1" fontId="8" fillId="0" borderId="1151" xfId="0" applyNumberFormat="1" applyFont="1" applyBorder="1" applyAlignment="1">
      <alignment wrapText="1"/>
    </xf>
    <xf numFmtId="1" fontId="8" fillId="6" borderId="1319" xfId="0" applyNumberFormat="1" applyFont="1" applyFill="1" applyBorder="1" applyProtection="1">
      <protection locked="0"/>
    </xf>
    <xf numFmtId="0" fontId="8" fillId="0" borderId="1034" xfId="0" applyFont="1" applyBorder="1" applyAlignment="1">
      <alignment vertical="center" wrapText="1"/>
    </xf>
    <xf numFmtId="1" fontId="8" fillId="7" borderId="1313" xfId="0" applyNumberFormat="1" applyFont="1" applyFill="1" applyBorder="1"/>
    <xf numFmtId="1" fontId="8" fillId="7" borderId="1314" xfId="0" applyNumberFormat="1" applyFont="1" applyFill="1" applyBorder="1"/>
    <xf numFmtId="1" fontId="8" fillId="7" borderId="1320" xfId="0" applyNumberFormat="1" applyFont="1" applyFill="1" applyBorder="1"/>
    <xf numFmtId="1" fontId="8" fillId="7" borderId="1304" xfId="0" applyNumberFormat="1" applyFont="1" applyFill="1" applyBorder="1"/>
    <xf numFmtId="1" fontId="8" fillId="7" borderId="1146" xfId="0" applyNumberFormat="1" applyFont="1" applyFill="1" applyBorder="1"/>
    <xf numFmtId="1" fontId="8" fillId="7" borderId="7" xfId="0" applyNumberFormat="1" applyFont="1" applyFill="1" applyBorder="1"/>
    <xf numFmtId="0" fontId="8" fillId="5" borderId="168" xfId="0" applyFont="1" applyFill="1" applyBorder="1" applyAlignment="1">
      <alignment vertical="center" wrapText="1"/>
    </xf>
    <xf numFmtId="1" fontId="8" fillId="7" borderId="1057" xfId="0" applyNumberFormat="1" applyFont="1" applyFill="1" applyBorder="1"/>
    <xf numFmtId="1" fontId="8" fillId="7" borderId="1052" xfId="0" applyNumberFormat="1" applyFont="1" applyFill="1" applyBorder="1"/>
    <xf numFmtId="1" fontId="8" fillId="0" borderId="1321" xfId="0" applyNumberFormat="1" applyFont="1" applyBorder="1" applyAlignment="1">
      <alignment vertical="center" wrapText="1"/>
    </xf>
    <xf numFmtId="1" fontId="8" fillId="6" borderId="1322" xfId="0" applyNumberFormat="1" applyFont="1" applyFill="1" applyBorder="1" applyProtection="1">
      <protection locked="0"/>
    </xf>
    <xf numFmtId="1" fontId="8" fillId="0" borderId="12" xfId="0" applyNumberFormat="1" applyFont="1" applyBorder="1" applyAlignment="1">
      <alignment vertical="center" wrapText="1"/>
    </xf>
    <xf numFmtId="1" fontId="8" fillId="5" borderId="0" xfId="0" applyNumberFormat="1" applyFont="1" applyFill="1" applyAlignment="1" applyProtection="1">
      <alignment vertical="top" wrapText="1"/>
      <protection locked="0"/>
    </xf>
    <xf numFmtId="1" fontId="8" fillId="0" borderId="1134" xfId="0" applyNumberFormat="1" applyFont="1" applyBorder="1" applyAlignment="1">
      <alignment vertical="center" wrapText="1"/>
    </xf>
    <xf numFmtId="1" fontId="8" fillId="0" borderId="1306" xfId="0" applyNumberFormat="1" applyFont="1" applyBorder="1" applyAlignment="1">
      <alignment vertical="center" wrapText="1"/>
    </xf>
    <xf numFmtId="1" fontId="8" fillId="6" borderId="1032" xfId="0" applyNumberFormat="1" applyFont="1" applyFill="1" applyBorder="1" applyProtection="1">
      <protection locked="0"/>
    </xf>
    <xf numFmtId="1" fontId="8" fillId="7" borderId="1080" xfId="0" applyNumberFormat="1" applyFont="1" applyFill="1" applyBorder="1"/>
    <xf numFmtId="0" fontId="8" fillId="0" borderId="1323" xfId="0" applyFont="1" applyBorder="1" applyAlignment="1">
      <alignment vertical="center" wrapText="1"/>
    </xf>
    <xf numFmtId="1" fontId="8" fillId="5" borderId="1302" xfId="0" applyNumberFormat="1" applyFont="1" applyFill="1" applyBorder="1" applyAlignment="1">
      <alignment wrapText="1"/>
    </xf>
    <xf numFmtId="1" fontId="8" fillId="0" borderId="1034" xfId="0" applyNumberFormat="1" applyFont="1" applyBorder="1" applyAlignment="1">
      <alignment wrapText="1"/>
    </xf>
    <xf numFmtId="1" fontId="8" fillId="0" borderId="1150" xfId="0" applyNumberFormat="1" applyFont="1" applyBorder="1" applyAlignment="1">
      <alignment wrapText="1"/>
    </xf>
    <xf numFmtId="1" fontId="8" fillId="0" borderId="1179" xfId="0" applyNumberFormat="1" applyFont="1" applyBorder="1" applyAlignment="1">
      <alignment wrapText="1"/>
    </xf>
    <xf numFmtId="1" fontId="8" fillId="10" borderId="1319" xfId="0" applyNumberFormat="1" applyFont="1" applyFill="1" applyBorder="1" applyProtection="1">
      <protection locked="0"/>
    </xf>
    <xf numFmtId="1" fontId="8" fillId="10" borderId="1177" xfId="0" applyNumberFormat="1" applyFont="1" applyFill="1" applyBorder="1" applyProtection="1">
      <protection locked="0"/>
    </xf>
    <xf numFmtId="165" fontId="8" fillId="0" borderId="0" xfId="0" applyNumberFormat="1" applyFont="1"/>
    <xf numFmtId="1" fontId="8" fillId="0" borderId="1307" xfId="0" applyNumberFormat="1" applyFont="1" applyBorder="1" applyAlignment="1">
      <alignment horizontal="center" vertical="center" wrapText="1"/>
    </xf>
    <xf numFmtId="1" fontId="8" fillId="0" borderId="1325" xfId="0" applyNumberFormat="1" applyFont="1" applyBorder="1" applyAlignment="1">
      <alignment horizontal="center" vertical="center"/>
    </xf>
    <xf numFmtId="1" fontId="49" fillId="0" borderId="1326" xfId="0" applyNumberFormat="1" applyFont="1" applyBorder="1" applyAlignment="1">
      <alignment horizontal="center" vertical="center" wrapText="1"/>
    </xf>
    <xf numFmtId="1" fontId="49" fillId="0" borderId="1325" xfId="0" applyNumberFormat="1" applyFont="1" applyBorder="1" applyAlignment="1">
      <alignment horizontal="center" vertical="center" wrapText="1"/>
    </xf>
    <xf numFmtId="1" fontId="49" fillId="0" borderId="1303" xfId="0" applyNumberFormat="1" applyFont="1" applyBorder="1" applyAlignment="1">
      <alignment horizontal="center" vertical="center" wrapText="1"/>
    </xf>
    <xf numFmtId="1" fontId="8" fillId="6" borderId="1327" xfId="0" applyNumberFormat="1" applyFont="1" applyFill="1" applyBorder="1" applyProtection="1">
      <protection locked="0"/>
    </xf>
    <xf numFmtId="1" fontId="8" fillId="8" borderId="1301" xfId="0" applyNumberFormat="1" applyFont="1" applyFill="1" applyBorder="1"/>
    <xf numFmtId="1" fontId="8" fillId="8" borderId="3" xfId="0" applyNumberFormat="1" applyFont="1" applyFill="1" applyBorder="1"/>
    <xf numFmtId="1" fontId="8" fillId="8" borderId="1328" xfId="0" applyNumberFormat="1" applyFont="1" applyFill="1" applyBorder="1"/>
    <xf numFmtId="1" fontId="8" fillId="8" borderId="1121" xfId="0" applyNumberFormat="1" applyFont="1" applyFill="1" applyBorder="1"/>
    <xf numFmtId="1" fontId="8" fillId="8" borderId="1080" xfId="0" applyNumberFormat="1" applyFont="1" applyFill="1" applyBorder="1"/>
    <xf numFmtId="0" fontId="8" fillId="0" borderId="1304" xfId="0" applyFont="1" applyBorder="1" applyAlignment="1">
      <alignment vertical="center" wrapText="1"/>
    </xf>
    <xf numFmtId="1" fontId="8" fillId="6" borderId="1329" xfId="0" applyNumberFormat="1" applyFont="1" applyFill="1" applyBorder="1" applyProtection="1">
      <protection locked="0"/>
    </xf>
    <xf numFmtId="0" fontId="8" fillId="0" borderId="1177" xfId="0" applyFont="1" applyBorder="1" applyAlignment="1">
      <alignment vertical="center" wrapText="1"/>
    </xf>
    <xf numFmtId="1" fontId="8" fillId="6" borderId="1330" xfId="0" applyNumberFormat="1" applyFont="1" applyFill="1" applyBorder="1" applyProtection="1">
      <protection locked="0"/>
    </xf>
    <xf numFmtId="1" fontId="8" fillId="0" borderId="1325" xfId="0" applyNumberFormat="1" applyFont="1" applyBorder="1" applyAlignment="1">
      <alignment wrapText="1"/>
    </xf>
    <xf numFmtId="1" fontId="8" fillId="6" borderId="1326" xfId="0" applyNumberFormat="1" applyFont="1" applyFill="1" applyBorder="1" applyProtection="1">
      <protection locked="0"/>
    </xf>
    <xf numFmtId="1" fontId="8" fillId="6" borderId="1325" xfId="0" applyNumberFormat="1" applyFont="1" applyFill="1" applyBorder="1" applyProtection="1">
      <protection locked="0"/>
    </xf>
    <xf numFmtId="1" fontId="8" fillId="5" borderId="1034" xfId="0" applyNumberFormat="1" applyFont="1" applyFill="1" applyBorder="1" applyAlignment="1">
      <alignment vertical="center" wrapText="1"/>
    </xf>
    <xf numFmtId="1" fontId="8" fillId="5" borderId="899" xfId="0" applyNumberFormat="1" applyFont="1" applyFill="1" applyBorder="1" applyAlignment="1">
      <alignment vertical="center" wrapText="1"/>
    </xf>
    <xf numFmtId="0" fontId="14" fillId="5" borderId="1302" xfId="0" applyFont="1" applyFill="1" applyBorder="1" applyAlignment="1">
      <alignment vertical="center"/>
    </xf>
    <xf numFmtId="0" fontId="14" fillId="5" borderId="1310" xfId="0" applyFont="1" applyFill="1" applyBorder="1" applyAlignment="1">
      <alignment vertical="center"/>
    </xf>
    <xf numFmtId="0" fontId="8" fillId="5" borderId="18" xfId="0" applyFont="1" applyFill="1" applyBorder="1" applyAlignment="1">
      <alignment vertical="center" wrapText="1"/>
    </xf>
    <xf numFmtId="0" fontId="8" fillId="5" borderId="1135" xfId="0" applyFont="1" applyFill="1" applyBorder="1" applyAlignment="1">
      <alignment vertical="center" wrapText="1"/>
    </xf>
    <xf numFmtId="0" fontId="8" fillId="5" borderId="1169" xfId="0" applyFont="1" applyFill="1" applyBorder="1" applyAlignment="1">
      <alignment vertical="center" wrapText="1"/>
    </xf>
    <xf numFmtId="1" fontId="8" fillId="7" borderId="1142" xfId="0" applyNumberFormat="1" applyFont="1" applyFill="1" applyBorder="1"/>
    <xf numFmtId="0" fontId="8" fillId="5" borderId="1135" xfId="5" applyFont="1" applyFill="1" applyBorder="1" applyAlignment="1">
      <alignment vertical="center" wrapText="1"/>
    </xf>
    <xf numFmtId="0" fontId="8" fillId="5" borderId="233" xfId="5" applyFont="1" applyFill="1" applyBorder="1" applyAlignment="1">
      <alignment vertical="center" wrapText="1"/>
    </xf>
    <xf numFmtId="1" fontId="8" fillId="9" borderId="1315" xfId="0" applyNumberFormat="1" applyFont="1" applyFill="1" applyBorder="1" applyAlignment="1">
      <alignment wrapText="1"/>
    </xf>
    <xf numFmtId="1" fontId="8" fillId="6" borderId="1317" xfId="0" applyNumberFormat="1" applyFont="1" applyFill="1" applyBorder="1" applyProtection="1">
      <protection locked="0"/>
    </xf>
    <xf numFmtId="1" fontId="8" fillId="9" borderId="1136" xfId="0" applyNumberFormat="1" applyFont="1" applyFill="1" applyBorder="1" applyAlignment="1">
      <alignment wrapText="1"/>
    </xf>
    <xf numFmtId="1" fontId="8" fillId="6" borderId="1331" xfId="0" applyNumberFormat="1" applyFont="1" applyFill="1" applyBorder="1" applyProtection="1">
      <protection locked="0"/>
    </xf>
    <xf numFmtId="1" fontId="8" fillId="9" borderId="589" xfId="0" applyNumberFormat="1" applyFont="1" applyFill="1" applyBorder="1" applyAlignment="1">
      <alignment wrapText="1"/>
    </xf>
    <xf numFmtId="0" fontId="8" fillId="5" borderId="1304" xfId="0" applyFont="1" applyFill="1" applyBorder="1" applyAlignment="1">
      <alignment vertical="center" wrapText="1"/>
    </xf>
    <xf numFmtId="1" fontId="8" fillId="7" borderId="1315" xfId="0" applyNumberFormat="1" applyFont="1" applyFill="1" applyBorder="1"/>
    <xf numFmtId="1" fontId="8" fillId="7" borderId="1145" xfId="0" applyNumberFormat="1" applyFont="1" applyFill="1" applyBorder="1"/>
    <xf numFmtId="1" fontId="8" fillId="7" borderId="1135" xfId="0" applyNumberFormat="1" applyFont="1" applyFill="1" applyBorder="1"/>
    <xf numFmtId="0" fontId="8" fillId="5" borderId="233" xfId="0" applyFont="1" applyFill="1" applyBorder="1" applyAlignment="1">
      <alignment vertical="center" wrapText="1"/>
    </xf>
    <xf numFmtId="1" fontId="8" fillId="7" borderId="627" xfId="0" applyNumberFormat="1" applyFont="1" applyFill="1" applyBorder="1"/>
    <xf numFmtId="1" fontId="8" fillId="7" borderId="1177" xfId="0" applyNumberFormat="1" applyFont="1" applyFill="1" applyBorder="1"/>
    <xf numFmtId="1" fontId="8" fillId="5" borderId="1312" xfId="0" applyNumberFormat="1" applyFont="1" applyFill="1" applyBorder="1" applyAlignment="1">
      <alignment vertical="center" wrapText="1"/>
    </xf>
    <xf numFmtId="1" fontId="8" fillId="6" borderId="1017" xfId="0" applyNumberFormat="1" applyFont="1" applyFill="1" applyBorder="1" applyProtection="1">
      <protection locked="0"/>
    </xf>
    <xf numFmtId="1" fontId="8" fillId="6" borderId="1034" xfId="0" applyNumberFormat="1" applyFont="1" applyFill="1" applyBorder="1" applyProtection="1">
      <protection locked="0"/>
    </xf>
    <xf numFmtId="1" fontId="8" fillId="5" borderId="12" xfId="0" applyNumberFormat="1" applyFont="1" applyFill="1" applyBorder="1" applyAlignment="1">
      <alignment vertical="center" wrapText="1"/>
    </xf>
    <xf numFmtId="1" fontId="8" fillId="5" borderId="1050" xfId="0" applyNumberFormat="1" applyFont="1" applyFill="1" applyBorder="1" applyAlignment="1">
      <alignment vertical="center" wrapText="1"/>
    </xf>
    <xf numFmtId="0" fontId="8" fillId="5" borderId="1318" xfId="0" applyFont="1" applyFill="1" applyBorder="1" applyAlignment="1">
      <alignment vertical="center" wrapText="1"/>
    </xf>
    <xf numFmtId="1" fontId="8" fillId="7" borderId="1123" xfId="0" applyNumberFormat="1" applyFont="1" applyFill="1" applyBorder="1"/>
    <xf numFmtId="0" fontId="8" fillId="5" borderId="1323" xfId="0" applyFont="1" applyFill="1" applyBorder="1" applyAlignment="1">
      <alignment vertical="center" wrapText="1"/>
    </xf>
    <xf numFmtId="1" fontId="8" fillId="5" borderId="1303" xfId="0" applyNumberFormat="1" applyFont="1" applyFill="1" applyBorder="1" applyAlignment="1">
      <alignment horizontal="left" wrapText="1"/>
    </xf>
    <xf numFmtId="1" fontId="8" fillId="5" borderId="1303" xfId="0" applyNumberFormat="1" applyFont="1" applyFill="1" applyBorder="1" applyAlignment="1">
      <alignment wrapText="1"/>
    </xf>
    <xf numFmtId="1" fontId="8" fillId="10" borderId="589" xfId="0" applyNumberFormat="1" applyFont="1" applyFill="1" applyBorder="1" applyProtection="1">
      <protection locked="0"/>
    </xf>
    <xf numFmtId="0" fontId="8" fillId="0" borderId="210" xfId="0" applyFont="1" applyBorder="1" applyAlignment="1" applyProtection="1">
      <alignment horizontal="center" vertical="center" wrapText="1"/>
      <protection hidden="1"/>
    </xf>
    <xf numFmtId="49" fontId="8" fillId="0" borderId="1305" xfId="0" applyNumberFormat="1" applyFont="1" applyBorder="1" applyAlignment="1" applyProtection="1">
      <alignment horizontal="center" vertical="center"/>
      <protection hidden="1"/>
    </xf>
    <xf numFmtId="0" fontId="8" fillId="0" borderId="1305" xfId="0" applyFont="1" applyBorder="1" applyAlignment="1" applyProtection="1">
      <alignment horizontal="left" vertical="center" wrapText="1"/>
      <protection hidden="1"/>
    </xf>
    <xf numFmtId="3" fontId="8" fillId="0" borderId="1305" xfId="0" applyNumberFormat="1" applyFont="1" applyBorder="1" applyAlignment="1" applyProtection="1">
      <alignment horizontal="right" wrapText="1"/>
      <protection locked="0"/>
    </xf>
    <xf numFmtId="3" fontId="8" fillId="0" borderId="1304" xfId="0" applyNumberFormat="1" applyFont="1" applyBorder="1" applyAlignment="1" applyProtection="1">
      <alignment horizontal="right"/>
      <protection locked="0"/>
    </xf>
    <xf numFmtId="3" fontId="8" fillId="6" borderId="1304" xfId="0" applyNumberFormat="1" applyFont="1" applyFill="1" applyBorder="1" applyProtection="1">
      <protection locked="0"/>
    </xf>
    <xf numFmtId="0" fontId="8" fillId="0" borderId="1332" xfId="0" applyFont="1" applyBorder="1"/>
    <xf numFmtId="0" fontId="8" fillId="0" borderId="1177" xfId="0" applyFont="1" applyBorder="1" applyAlignment="1" applyProtection="1">
      <alignment horizontal="left" vertical="center" wrapText="1"/>
      <protection hidden="1"/>
    </xf>
    <xf numFmtId="3" fontId="8" fillId="0" borderId="1177" xfId="0" applyNumberFormat="1" applyFont="1" applyBorder="1" applyAlignment="1" applyProtection="1">
      <alignment horizontal="right" wrapText="1"/>
      <protection locked="0"/>
    </xf>
    <xf numFmtId="3" fontId="8" fillId="0" borderId="1177" xfId="0" applyNumberFormat="1" applyFont="1" applyBorder="1" applyAlignment="1" applyProtection="1">
      <alignment horizontal="right"/>
      <protection locked="0"/>
    </xf>
    <xf numFmtId="0" fontId="8" fillId="0" borderId="7" xfId="0" applyFont="1" applyBorder="1" applyAlignment="1" applyProtection="1">
      <alignment horizontal="left" vertical="center" wrapText="1"/>
      <protection hidden="1"/>
    </xf>
    <xf numFmtId="3" fontId="8" fillId="0" borderId="7" xfId="0" applyNumberFormat="1" applyFont="1" applyBorder="1" applyAlignment="1" applyProtection="1">
      <alignment horizontal="right" wrapText="1"/>
      <protection locked="0"/>
    </xf>
    <xf numFmtId="1" fontId="16" fillId="4" borderId="92" xfId="0" applyNumberFormat="1" applyFont="1" applyFill="1" applyBorder="1"/>
    <xf numFmtId="1" fontId="8" fillId="5" borderId="1333" xfId="0" applyNumberFormat="1" applyFont="1" applyFill="1" applyBorder="1"/>
    <xf numFmtId="1" fontId="8" fillId="5" borderId="1334" xfId="0" applyNumberFormat="1" applyFont="1" applyFill="1" applyBorder="1"/>
    <xf numFmtId="0" fontId="8" fillId="0" borderId="1005" xfId="0" applyFont="1" applyBorder="1" applyAlignment="1">
      <alignment horizontal="center" vertical="center" wrapText="1"/>
    </xf>
    <xf numFmtId="0" fontId="8" fillId="0" borderId="1338" xfId="0" applyFont="1" applyBorder="1" applyAlignment="1">
      <alignment horizontal="center" vertical="center"/>
    </xf>
    <xf numFmtId="0" fontId="8" fillId="0" borderId="1009" xfId="0" applyFont="1" applyBorder="1" applyAlignment="1">
      <alignment horizontal="center" vertical="center" wrapText="1"/>
    </xf>
    <xf numFmtId="0" fontId="8" fillId="0" borderId="1340" xfId="0" applyFont="1" applyBorder="1" applyAlignment="1">
      <alignment horizontal="center" vertical="center" wrapText="1"/>
    </xf>
    <xf numFmtId="3" fontId="8" fillId="0" borderId="1005" xfId="0" applyNumberFormat="1" applyFont="1" applyBorder="1" applyAlignment="1" applyProtection="1">
      <alignment wrapText="1"/>
      <protection locked="0"/>
    </xf>
    <xf numFmtId="3" fontId="8" fillId="0" borderId="1338" xfId="0" applyNumberFormat="1" applyFont="1" applyBorder="1" applyAlignment="1" applyProtection="1">
      <alignment wrapText="1"/>
      <protection locked="0"/>
    </xf>
    <xf numFmtId="3" fontId="8" fillId="0" borderId="1009" xfId="0" applyNumberFormat="1" applyFont="1" applyBorder="1" applyAlignment="1" applyProtection="1">
      <alignment wrapText="1"/>
      <protection locked="0"/>
    </xf>
    <xf numFmtId="3" fontId="8" fillId="0" borderId="1340" xfId="0" applyNumberFormat="1" applyFont="1" applyBorder="1" applyAlignment="1" applyProtection="1">
      <alignment wrapText="1"/>
      <protection locked="0"/>
    </xf>
    <xf numFmtId="3" fontId="8" fillId="0" borderId="1337" xfId="0" applyNumberFormat="1" applyFont="1" applyBorder="1" applyAlignment="1" applyProtection="1">
      <alignment wrapText="1"/>
      <protection locked="0"/>
    </xf>
    <xf numFmtId="3" fontId="8" fillId="0" borderId="1302" xfId="0" applyNumberFormat="1" applyFont="1" applyBorder="1" applyAlignment="1" applyProtection="1">
      <alignment wrapText="1"/>
      <protection locked="0"/>
    </xf>
    <xf numFmtId="1" fontId="8" fillId="0" borderId="1338" xfId="0" applyNumberFormat="1" applyFont="1" applyBorder="1" applyAlignment="1">
      <alignment wrapText="1"/>
    </xf>
    <xf numFmtId="0" fontId="8" fillId="0" borderId="5" xfId="0" applyFont="1" applyBorder="1" applyAlignment="1">
      <alignment vertical="center"/>
    </xf>
    <xf numFmtId="3" fontId="8" fillId="0" borderId="18" xfId="0" applyNumberFormat="1" applyFont="1" applyBorder="1" applyAlignment="1" applyProtection="1">
      <alignment wrapText="1"/>
      <protection locked="0"/>
    </xf>
    <xf numFmtId="3" fontId="8" fillId="7" borderId="18" xfId="0" applyNumberFormat="1" applyFont="1" applyFill="1" applyBorder="1" applyAlignment="1">
      <alignment wrapText="1"/>
    </xf>
    <xf numFmtId="3" fontId="8" fillId="0" borderId="1123" xfId="0" applyNumberFormat="1" applyFont="1" applyBorder="1" applyAlignment="1" applyProtection="1">
      <alignment wrapText="1"/>
      <protection locked="0"/>
    </xf>
    <xf numFmtId="3" fontId="8" fillId="8" borderId="11" xfId="0" applyNumberFormat="1" applyFont="1" applyFill="1" applyBorder="1"/>
    <xf numFmtId="3" fontId="8" fillId="6" borderId="1123" xfId="0" applyNumberFormat="1" applyFont="1" applyFill="1" applyBorder="1" applyProtection="1">
      <protection locked="0"/>
    </xf>
    <xf numFmtId="1" fontId="8" fillId="0" borderId="1123" xfId="0" applyNumberFormat="1" applyFont="1" applyBorder="1" applyProtection="1">
      <protection locked="0"/>
    </xf>
    <xf numFmtId="3" fontId="8" fillId="8" borderId="11" xfId="0" applyNumberFormat="1" applyFont="1" applyFill="1" applyBorder="1" applyProtection="1">
      <protection locked="0"/>
    </xf>
    <xf numFmtId="0" fontId="8" fillId="0" borderId="1134" xfId="0" applyFont="1" applyBorder="1"/>
    <xf numFmtId="3" fontId="8" fillId="0" borderId="1136" xfId="0" applyNumberFormat="1" applyFont="1" applyBorder="1" applyAlignment="1" applyProtection="1">
      <alignment wrapText="1"/>
      <protection locked="0"/>
    </xf>
    <xf numFmtId="3" fontId="8" fillId="8" borderId="1150" xfId="0" applyNumberFormat="1" applyFont="1" applyFill="1" applyBorder="1" applyProtection="1">
      <protection locked="0"/>
    </xf>
    <xf numFmtId="3" fontId="8" fillId="6" borderId="1136" xfId="0" applyNumberFormat="1" applyFont="1" applyFill="1" applyBorder="1" applyProtection="1">
      <protection locked="0"/>
    </xf>
    <xf numFmtId="1" fontId="8" fillId="0" borderId="1136" xfId="0" applyNumberFormat="1" applyFont="1" applyBorder="1" applyProtection="1">
      <protection locked="0"/>
    </xf>
    <xf numFmtId="0" fontId="8" fillId="0" borderId="1176" xfId="0" applyFont="1" applyBorder="1"/>
    <xf numFmtId="3" fontId="8" fillId="7" borderId="1177" xfId="0" applyNumberFormat="1" applyFont="1" applyFill="1" applyBorder="1" applyAlignment="1">
      <alignment wrapText="1"/>
    </xf>
    <xf numFmtId="3" fontId="8" fillId="0" borderId="589" xfId="0" applyNumberFormat="1" applyFont="1" applyBorder="1" applyAlignment="1" applyProtection="1">
      <alignment wrapText="1"/>
      <protection locked="0"/>
    </xf>
    <xf numFmtId="3" fontId="8" fillId="7" borderId="1179" xfId="0" applyNumberFormat="1" applyFont="1" applyFill="1" applyBorder="1"/>
    <xf numFmtId="1" fontId="8" fillId="0" borderId="589" xfId="0" applyNumberFormat="1" applyFont="1" applyBorder="1" applyProtection="1">
      <protection locked="0"/>
    </xf>
    <xf numFmtId="3" fontId="8" fillId="20" borderId="1342" xfId="54" applyNumberFormat="1" applyFont="1" applyBorder="1" applyAlignment="1" applyProtection="1">
      <protection locked="0"/>
    </xf>
    <xf numFmtId="3" fontId="8" fillId="20" borderId="1343" xfId="54" applyNumberFormat="1" applyFont="1" applyBorder="1" applyAlignment="1" applyProtection="1">
      <protection locked="0"/>
    </xf>
    <xf numFmtId="3" fontId="8" fillId="20" borderId="1344" xfId="54" applyNumberFormat="1" applyFont="1" applyBorder="1" applyAlignment="1" applyProtection="1">
      <protection locked="0"/>
    </xf>
    <xf numFmtId="3" fontId="8" fillId="20" borderId="1345" xfId="54" applyNumberFormat="1" applyFont="1" applyBorder="1" applyAlignment="1" applyProtection="1">
      <protection locked="0"/>
    </xf>
    <xf numFmtId="3" fontId="8" fillId="20" borderId="1346" xfId="54" applyNumberFormat="1" applyFont="1" applyBorder="1" applyAlignment="1" applyProtection="1">
      <protection locked="0"/>
    </xf>
    <xf numFmtId="3" fontId="8" fillId="6" borderId="920" xfId="0" applyNumberFormat="1" applyFont="1" applyFill="1" applyBorder="1" applyProtection="1">
      <protection locked="0"/>
    </xf>
    <xf numFmtId="3" fontId="8" fillId="6" borderId="1169" xfId="0" applyNumberFormat="1" applyFont="1" applyFill="1" applyBorder="1" applyProtection="1">
      <protection locked="0"/>
    </xf>
    <xf numFmtId="3" fontId="8" fillId="6" borderId="1144" xfId="0" applyNumberFormat="1" applyFont="1" applyFill="1" applyBorder="1" applyProtection="1">
      <protection locked="0"/>
    </xf>
    <xf numFmtId="3" fontId="8" fillId="6" borderId="1323" xfId="0" applyNumberFormat="1" applyFont="1" applyFill="1" applyBorder="1" applyProtection="1">
      <protection locked="0"/>
    </xf>
    <xf numFmtId="3" fontId="8" fillId="6" borderId="591" xfId="0" applyNumberFormat="1" applyFont="1" applyFill="1" applyBorder="1" applyProtection="1">
      <protection locked="0"/>
    </xf>
    <xf numFmtId="1" fontId="17" fillId="4" borderId="1050" xfId="0" applyNumberFormat="1" applyFont="1" applyFill="1" applyBorder="1"/>
    <xf numFmtId="1" fontId="8" fillId="5" borderId="1004" xfId="0" applyNumberFormat="1" applyFont="1" applyFill="1" applyBorder="1"/>
    <xf numFmtId="1" fontId="8" fillId="5" borderId="991" xfId="0" applyNumberFormat="1" applyFont="1" applyFill="1" applyBorder="1"/>
    <xf numFmtId="1" fontId="8" fillId="0" borderId="1350" xfId="0" applyNumberFormat="1" applyFont="1" applyBorder="1" applyAlignment="1">
      <alignment horizontal="center" vertical="center" wrapText="1"/>
    </xf>
    <xf numFmtId="1" fontId="8" fillId="0" borderId="1348" xfId="0" applyNumberFormat="1" applyFont="1" applyBorder="1" applyAlignment="1">
      <alignment horizontal="center" vertical="center"/>
    </xf>
    <xf numFmtId="1" fontId="8" fillId="0" borderId="989" xfId="0" applyNumberFormat="1" applyFont="1" applyBorder="1" applyAlignment="1">
      <alignment horizontal="center" vertical="center" wrapText="1"/>
    </xf>
    <xf numFmtId="1" fontId="8" fillId="0" borderId="1351" xfId="0" applyNumberFormat="1" applyFont="1" applyBorder="1" applyAlignment="1">
      <alignment horizontal="center" vertical="center" wrapText="1"/>
    </xf>
    <xf numFmtId="1" fontId="8" fillId="0" borderId="982" xfId="0" applyNumberFormat="1" applyFont="1" applyBorder="1"/>
    <xf numFmtId="1" fontId="8" fillId="8" borderId="920" xfId="0" applyNumberFormat="1" applyFont="1" applyFill="1" applyBorder="1"/>
    <xf numFmtId="1" fontId="8" fillId="8" borderId="983" xfId="0" applyNumberFormat="1" applyFont="1" applyFill="1" applyBorder="1" applyProtection="1">
      <protection locked="0"/>
    </xf>
    <xf numFmtId="1" fontId="8" fillId="8" borderId="841" xfId="0" applyNumberFormat="1" applyFont="1" applyFill="1" applyBorder="1" applyProtection="1">
      <protection locked="0"/>
    </xf>
    <xf numFmtId="1" fontId="8" fillId="8" borderId="982" xfId="0" applyNumberFormat="1" applyFont="1" applyFill="1" applyBorder="1" applyProtection="1">
      <protection locked="0"/>
    </xf>
    <xf numFmtId="1" fontId="8" fillId="8" borderId="1352" xfId="0" applyNumberFormat="1" applyFont="1" applyFill="1" applyBorder="1" applyProtection="1">
      <protection locked="0"/>
    </xf>
    <xf numFmtId="1" fontId="8" fillId="0" borderId="1052" xfId="0" applyNumberFormat="1" applyFont="1" applyBorder="1" applyAlignment="1">
      <alignment horizontal="left"/>
    </xf>
    <xf numFmtId="1" fontId="8" fillId="6" borderId="955" xfId="0" applyNumberFormat="1" applyFont="1" applyFill="1" applyBorder="1" applyProtection="1">
      <protection locked="0"/>
    </xf>
    <xf numFmtId="1" fontId="8" fillId="6" borderId="948" xfId="0" applyNumberFormat="1" applyFont="1" applyFill="1" applyBorder="1" applyProtection="1">
      <protection locked="0"/>
    </xf>
    <xf numFmtId="1" fontId="8" fillId="0" borderId="1353" xfId="0" applyNumberFormat="1" applyFont="1" applyBorder="1"/>
    <xf numFmtId="1" fontId="8" fillId="6" borderId="1354" xfId="0" applyNumberFormat="1" applyFont="1" applyFill="1" applyBorder="1" applyProtection="1">
      <protection locked="0"/>
    </xf>
    <xf numFmtId="1" fontId="8" fillId="6" borderId="1350" xfId="0" applyNumberFormat="1" applyFont="1" applyFill="1" applyBorder="1" applyProtection="1">
      <protection locked="0"/>
    </xf>
    <xf numFmtId="1" fontId="8" fillId="6" borderId="1348" xfId="0" applyNumberFormat="1" applyFont="1" applyFill="1" applyBorder="1" applyProtection="1">
      <protection locked="0"/>
    </xf>
    <xf numFmtId="1" fontId="8" fillId="6" borderId="1349" xfId="0" applyNumberFormat="1" applyFont="1" applyFill="1" applyBorder="1" applyProtection="1">
      <protection locked="0"/>
    </xf>
    <xf numFmtId="1" fontId="8" fillId="0" borderId="113" xfId="0" applyNumberFormat="1" applyFont="1" applyBorder="1"/>
    <xf numFmtId="1" fontId="8" fillId="6" borderId="115" xfId="0" applyNumberFormat="1" applyFont="1" applyFill="1" applyBorder="1" applyProtection="1">
      <protection locked="0"/>
    </xf>
    <xf numFmtId="1" fontId="8" fillId="6" borderId="88" xfId="0" applyNumberFormat="1" applyFont="1" applyFill="1" applyBorder="1" applyProtection="1">
      <protection locked="0"/>
    </xf>
    <xf numFmtId="1" fontId="8" fillId="6" borderId="116" xfId="0" applyNumberFormat="1" applyFont="1" applyFill="1" applyBorder="1" applyProtection="1">
      <protection locked="0"/>
    </xf>
    <xf numFmtId="1" fontId="8" fillId="7" borderId="86" xfId="0" applyNumberFormat="1" applyFont="1" applyFill="1" applyBorder="1"/>
    <xf numFmtId="1" fontId="8" fillId="7" borderId="82" xfId="0" applyNumberFormat="1" applyFont="1" applyFill="1" applyBorder="1"/>
    <xf numFmtId="1" fontId="8" fillId="0" borderId="1134" xfId="0" applyNumberFormat="1" applyFont="1" applyBorder="1"/>
    <xf numFmtId="1" fontId="8" fillId="5" borderId="1134" xfId="0" applyNumberFormat="1" applyFont="1" applyFill="1" applyBorder="1" applyAlignment="1">
      <alignment wrapText="1"/>
    </xf>
    <xf numFmtId="1" fontId="8" fillId="5" borderId="1135" xfId="0" applyNumberFormat="1" applyFont="1" applyFill="1" applyBorder="1" applyAlignment="1">
      <alignment wrapText="1"/>
    </xf>
    <xf numFmtId="1" fontId="8" fillId="5" borderId="1053" xfId="0" applyNumberFormat="1" applyFont="1" applyFill="1" applyBorder="1" applyAlignment="1">
      <alignment wrapText="1"/>
    </xf>
    <xf numFmtId="1" fontId="8" fillId="0" borderId="1053" xfId="0" applyNumberFormat="1" applyFont="1" applyBorder="1"/>
    <xf numFmtId="0" fontId="8" fillId="0" borderId="991" xfId="0" applyFont="1" applyBorder="1"/>
    <xf numFmtId="0" fontId="8" fillId="0" borderId="1357" xfId="0" applyFont="1" applyBorder="1"/>
    <xf numFmtId="0" fontId="8" fillId="0" borderId="948" xfId="0" applyFont="1" applyBorder="1" applyAlignment="1">
      <alignment horizontal="center" vertical="center" wrapText="1"/>
    </xf>
    <xf numFmtId="0" fontId="8" fillId="0" borderId="948" xfId="0" applyFont="1" applyBorder="1" applyAlignment="1">
      <alignment horizontal="center" vertical="center"/>
    </xf>
    <xf numFmtId="0" fontId="8" fillId="0" borderId="989" xfId="0" applyFont="1" applyBorder="1" applyAlignment="1">
      <alignment horizontal="center" vertical="center" wrapText="1"/>
    </xf>
    <xf numFmtId="0" fontId="8" fillId="5" borderId="948" xfId="0" applyFont="1" applyFill="1" applyBorder="1" applyAlignment="1">
      <alignment horizontal="center" vertical="center" wrapText="1"/>
    </xf>
    <xf numFmtId="0" fontId="8" fillId="5" borderId="948" xfId="0" applyFont="1" applyFill="1" applyBorder="1" applyAlignment="1">
      <alignment vertical="center" wrapText="1"/>
    </xf>
    <xf numFmtId="3" fontId="8" fillId="0" borderId="990" xfId="0" applyNumberFormat="1" applyFont="1" applyBorder="1" applyProtection="1">
      <protection locked="0"/>
    </xf>
    <xf numFmtId="3" fontId="8" fillId="0" borderId="990" xfId="0" applyNumberFormat="1" applyFont="1" applyBorder="1" applyAlignment="1" applyProtection="1">
      <alignment wrapText="1"/>
      <protection locked="0"/>
    </xf>
    <xf numFmtId="3" fontId="8" fillId="6" borderId="1350" xfId="0" applyNumberFormat="1" applyFont="1" applyFill="1" applyBorder="1" applyProtection="1">
      <protection locked="0"/>
    </xf>
    <xf numFmtId="3" fontId="8" fillId="6" borderId="990" xfId="0" applyNumberFormat="1" applyFont="1" applyFill="1" applyBorder="1" applyProtection="1">
      <protection locked="0"/>
    </xf>
    <xf numFmtId="3" fontId="8" fillId="12" borderId="990" xfId="0" applyNumberFormat="1" applyFont="1" applyFill="1" applyBorder="1" applyProtection="1">
      <protection locked="0"/>
    </xf>
    <xf numFmtId="3" fontId="8" fillId="12" borderId="1348" xfId="0" applyNumberFormat="1" applyFont="1" applyFill="1" applyBorder="1" applyProtection="1">
      <protection locked="0"/>
    </xf>
    <xf numFmtId="0" fontId="8" fillId="0" borderId="1360" xfId="0" applyFont="1" applyBorder="1" applyProtection="1">
      <protection locked="0"/>
    </xf>
    <xf numFmtId="164" fontId="8" fillId="4" borderId="991" xfId="0" applyNumberFormat="1" applyFont="1" applyFill="1" applyBorder="1"/>
    <xf numFmtId="3" fontId="8" fillId="0" borderId="1363" xfId="0" applyNumberFormat="1" applyFont="1" applyBorder="1" applyProtection="1">
      <protection locked="0"/>
    </xf>
    <xf numFmtId="3" fontId="8" fillId="0" borderId="1363" xfId="0" applyNumberFormat="1" applyFont="1" applyBorder="1" applyAlignment="1" applyProtection="1">
      <alignment wrapText="1"/>
      <protection locked="0"/>
    </xf>
    <xf numFmtId="3" fontId="8" fillId="6" borderId="117" xfId="0" applyNumberFormat="1" applyFont="1" applyFill="1" applyBorder="1" applyProtection="1">
      <protection locked="0"/>
    </xf>
    <xf numFmtId="3" fontId="8" fillId="6" borderId="1363" xfId="0" applyNumberFormat="1" applyFont="1" applyFill="1" applyBorder="1" applyProtection="1">
      <protection locked="0"/>
    </xf>
    <xf numFmtId="3" fontId="8" fillId="12" borderId="1363" xfId="0" applyNumberFormat="1" applyFont="1" applyFill="1" applyBorder="1" applyProtection="1">
      <protection locked="0"/>
    </xf>
    <xf numFmtId="3" fontId="8" fillId="12" borderId="1362" xfId="0" applyNumberFormat="1" applyFont="1" applyFill="1" applyBorder="1" applyProtection="1">
      <protection locked="0"/>
    </xf>
    <xf numFmtId="0" fontId="8" fillId="0" borderId="1357" xfId="0" applyFont="1" applyBorder="1" applyProtection="1">
      <protection locked="0"/>
    </xf>
    <xf numFmtId="3" fontId="8" fillId="0" borderId="1053" xfId="0" applyNumberFormat="1" applyFont="1" applyBorder="1" applyAlignment="1" applyProtection="1">
      <alignment wrapText="1"/>
      <protection locked="0"/>
    </xf>
    <xf numFmtId="3" fontId="8" fillId="6" borderId="118" xfId="0" applyNumberFormat="1" applyFont="1" applyFill="1" applyBorder="1" applyProtection="1">
      <protection locked="0"/>
    </xf>
    <xf numFmtId="3" fontId="8" fillId="6" borderId="85" xfId="0" applyNumberFormat="1" applyFont="1" applyFill="1" applyBorder="1" applyProtection="1">
      <protection locked="0"/>
    </xf>
    <xf numFmtId="3" fontId="8" fillId="12" borderId="85" xfId="0" applyNumberFormat="1" applyFont="1" applyFill="1" applyBorder="1" applyProtection="1">
      <protection locked="0"/>
    </xf>
    <xf numFmtId="3" fontId="8" fillId="12" borderId="84" xfId="0" applyNumberFormat="1" applyFont="1" applyFill="1" applyBorder="1" applyProtection="1">
      <protection locked="0"/>
    </xf>
    <xf numFmtId="0" fontId="27" fillId="4" borderId="991" xfId="0" applyFont="1" applyFill="1" applyBorder="1"/>
    <xf numFmtId="1" fontId="16" fillId="0" borderId="1364" xfId="0" applyNumberFormat="1" applyFont="1" applyBorder="1"/>
    <xf numFmtId="1" fontId="17" fillId="0" borderId="1365" xfId="0" applyNumberFormat="1" applyFont="1" applyBorder="1"/>
    <xf numFmtId="1" fontId="17" fillId="4" borderId="1365" xfId="0" applyNumberFormat="1" applyFont="1" applyFill="1" applyBorder="1"/>
    <xf numFmtId="0" fontId="8" fillId="4" borderId="1052" xfId="0" applyFont="1" applyFill="1" applyBorder="1" applyProtection="1">
      <protection hidden="1"/>
    </xf>
    <xf numFmtId="0" fontId="27" fillId="4" borderId="1035" xfId="0" applyFont="1" applyFill="1" applyBorder="1"/>
    <xf numFmtId="0" fontId="8" fillId="0" borderId="1053" xfId="0" applyFont="1" applyBorder="1" applyAlignment="1">
      <alignment horizontal="center" vertical="center"/>
    </xf>
    <xf numFmtId="0" fontId="8" fillId="0" borderId="1005" xfId="0" applyFont="1" applyBorder="1" applyAlignment="1">
      <alignment horizontal="center" vertical="center"/>
    </xf>
    <xf numFmtId="0" fontId="8" fillId="0" borderId="1052" xfId="0" applyFont="1" applyBorder="1" applyAlignment="1">
      <alignment horizontal="center" vertical="center" wrapText="1"/>
    </xf>
    <xf numFmtId="0" fontId="8" fillId="0" borderId="1338" xfId="0" applyFont="1" applyBorder="1" applyAlignment="1">
      <alignment horizontal="center" vertical="center" wrapText="1"/>
    </xf>
    <xf numFmtId="0" fontId="8" fillId="0" borderId="1005" xfId="0" applyFont="1" applyBorder="1" applyAlignment="1">
      <alignment horizontal="left" vertical="center" wrapText="1"/>
    </xf>
    <xf numFmtId="3" fontId="8" fillId="0" borderId="1053" xfId="0" applyNumberFormat="1" applyFont="1" applyBorder="1" applyAlignment="1" applyProtection="1">
      <alignment horizontal="right" wrapText="1"/>
      <protection locked="0"/>
    </xf>
    <xf numFmtId="3" fontId="8" fillId="0" borderId="1005" xfId="0" applyNumberFormat="1" applyFont="1" applyBorder="1" applyAlignment="1" applyProtection="1">
      <alignment horizontal="right" wrapText="1"/>
      <protection locked="0"/>
    </xf>
    <xf numFmtId="3" fontId="8" fillId="0" borderId="1338" xfId="0" applyNumberFormat="1" applyFont="1" applyBorder="1" applyAlignment="1" applyProtection="1">
      <alignment horizontal="right"/>
      <protection locked="0"/>
    </xf>
    <xf numFmtId="3" fontId="8" fillId="6" borderId="1176" xfId="0" applyNumberFormat="1" applyFont="1" applyFill="1" applyBorder="1" applyProtection="1">
      <protection locked="0"/>
    </xf>
    <xf numFmtId="3" fontId="8" fillId="0" borderId="1338" xfId="0" applyNumberFormat="1" applyFont="1" applyBorder="1" applyAlignment="1" applyProtection="1">
      <alignment horizontal="right" wrapText="1"/>
      <protection locked="0"/>
    </xf>
    <xf numFmtId="3" fontId="8" fillId="6" borderId="1009" xfId="0" applyNumberFormat="1" applyFont="1" applyFill="1" applyBorder="1" applyProtection="1">
      <protection locked="0"/>
    </xf>
    <xf numFmtId="3" fontId="8" fillId="6" borderId="1338" xfId="0" applyNumberFormat="1" applyFont="1" applyFill="1" applyBorder="1" applyProtection="1">
      <protection locked="0"/>
    </xf>
    <xf numFmtId="3" fontId="8" fillId="6" borderId="1340" xfId="0" applyNumberFormat="1" applyFont="1" applyFill="1" applyBorder="1" applyProtection="1">
      <protection locked="0"/>
    </xf>
    <xf numFmtId="3" fontId="8" fillId="6" borderId="1337" xfId="0" applyNumberFormat="1" applyFont="1" applyFill="1" applyBorder="1" applyProtection="1">
      <protection locked="0"/>
    </xf>
    <xf numFmtId="1" fontId="8" fillId="0" borderId="1005" xfId="0" applyNumberFormat="1" applyFont="1" applyBorder="1" applyAlignment="1">
      <alignment horizontal="center" vertical="center"/>
    </xf>
    <xf numFmtId="1" fontId="8" fillId="0" borderId="1009" xfId="0" applyNumberFormat="1" applyFont="1" applyBorder="1" applyAlignment="1">
      <alignment horizontal="center" vertical="center" wrapText="1"/>
    </xf>
    <xf numFmtId="1" fontId="8" fillId="0" borderId="1338" xfId="0" applyNumberFormat="1" applyFont="1" applyBorder="1" applyAlignment="1">
      <alignment horizontal="center" vertical="center" wrapText="1"/>
    </xf>
    <xf numFmtId="1" fontId="8" fillId="0" borderId="920" xfId="0" applyNumberFormat="1" applyFont="1" applyBorder="1" applyAlignment="1">
      <alignment horizontal="right" wrapText="1"/>
    </xf>
    <xf numFmtId="1" fontId="8" fillId="0" borderId="1369" xfId="0" applyNumberFormat="1" applyFont="1" applyBorder="1" applyAlignment="1">
      <alignment horizontal="right"/>
    </xf>
    <xf numFmtId="1" fontId="8" fillId="0" borderId="982" xfId="0" applyNumberFormat="1" applyFont="1" applyBorder="1" applyProtection="1">
      <protection locked="0"/>
    </xf>
    <xf numFmtId="1" fontId="8" fillId="0" borderId="1369" xfId="0" applyNumberFormat="1" applyFont="1" applyBorder="1" applyProtection="1">
      <protection locked="0"/>
    </xf>
    <xf numFmtId="1" fontId="8" fillId="0" borderId="983" xfId="0" applyNumberFormat="1" applyFont="1" applyBorder="1" applyProtection="1">
      <protection locked="0"/>
    </xf>
    <xf numFmtId="1" fontId="8" fillId="0" borderId="80" xfId="0" applyNumberFormat="1" applyFont="1" applyBorder="1" applyProtection="1">
      <protection locked="0"/>
    </xf>
    <xf numFmtId="1" fontId="8" fillId="0" borderId="1135" xfId="0" applyNumberFormat="1" applyFont="1" applyBorder="1" applyAlignment="1">
      <alignment horizontal="right" wrapText="1"/>
    </xf>
    <xf numFmtId="1" fontId="8" fillId="0" borderId="1137" xfId="0" applyNumberFormat="1" applyFont="1" applyBorder="1" applyAlignment="1">
      <alignment horizontal="right" wrapText="1"/>
    </xf>
    <xf numFmtId="1" fontId="8" fillId="0" borderId="1150" xfId="0" applyNumberFormat="1" applyFont="1" applyBorder="1" applyAlignment="1">
      <alignment horizontal="right"/>
    </xf>
    <xf numFmtId="1" fontId="8" fillId="0" borderId="1150" xfId="0" applyNumberFormat="1" applyFont="1" applyBorder="1" applyProtection="1">
      <protection locked="0"/>
    </xf>
    <xf numFmtId="1" fontId="8" fillId="0" borderId="1144" xfId="0" applyNumberFormat="1" applyFont="1" applyBorder="1" applyProtection="1">
      <protection locked="0"/>
    </xf>
    <xf numFmtId="1" fontId="8" fillId="0" borderId="1142" xfId="0" applyNumberFormat="1" applyFont="1" applyBorder="1" applyProtection="1">
      <protection locked="0"/>
    </xf>
    <xf numFmtId="1" fontId="8" fillId="5" borderId="1053" xfId="0" applyNumberFormat="1" applyFont="1" applyFill="1" applyBorder="1"/>
    <xf numFmtId="1" fontId="8" fillId="0" borderId="1177" xfId="0" applyNumberFormat="1" applyFont="1" applyBorder="1" applyAlignment="1">
      <alignment horizontal="right" wrapText="1"/>
    </xf>
    <xf numFmtId="1" fontId="8" fillId="0" borderId="168" xfId="0" applyNumberFormat="1" applyFont="1" applyBorder="1" applyAlignment="1">
      <alignment horizontal="right"/>
    </xf>
    <xf numFmtId="1" fontId="8" fillId="0" borderId="591" xfId="0" applyNumberFormat="1" applyFont="1" applyBorder="1" applyProtection="1">
      <protection locked="0"/>
    </xf>
    <xf numFmtId="1" fontId="8" fillId="0" borderId="1151" xfId="0" applyNumberFormat="1" applyFont="1" applyBorder="1" applyProtection="1">
      <protection locked="0"/>
    </xf>
    <xf numFmtId="1" fontId="8" fillId="0" borderId="1179" xfId="0" applyNumberFormat="1" applyFont="1" applyBorder="1" applyProtection="1">
      <protection locked="0"/>
    </xf>
    <xf numFmtId="1" fontId="8" fillId="0" borderId="17" xfId="0" applyNumberFormat="1" applyFont="1" applyBorder="1" applyProtection="1">
      <protection locked="0"/>
    </xf>
    <xf numFmtId="1" fontId="8" fillId="0" borderId="9" xfId="0" applyNumberFormat="1" applyFont="1" applyBorder="1" applyProtection="1">
      <protection locked="0"/>
    </xf>
    <xf numFmtId="1" fontId="8" fillId="0" borderId="11" xfId="0" applyNumberFormat="1" applyFont="1" applyBorder="1" applyProtection="1">
      <protection locked="0"/>
    </xf>
    <xf numFmtId="1" fontId="8" fillId="5" borderId="1135" xfId="0" applyNumberFormat="1" applyFont="1" applyFill="1" applyBorder="1"/>
    <xf numFmtId="1" fontId="8" fillId="0" borderId="1178" xfId="0" applyNumberFormat="1" applyFont="1" applyBorder="1" applyAlignment="1">
      <alignment horizontal="right" wrapText="1"/>
    </xf>
    <xf numFmtId="1" fontId="8" fillId="0" borderId="1179" xfId="0" applyNumberFormat="1" applyFont="1" applyBorder="1" applyAlignment="1">
      <alignment horizontal="right"/>
    </xf>
    <xf numFmtId="1" fontId="8" fillId="0" borderId="11" xfId="0" applyNumberFormat="1" applyFont="1" applyBorder="1" applyAlignment="1">
      <alignment horizontal="right"/>
    </xf>
    <xf numFmtId="1" fontId="8" fillId="0" borderId="1057" xfId="0" applyNumberFormat="1" applyFont="1" applyBorder="1" applyAlignment="1">
      <alignment horizontal="right" wrapText="1"/>
    </xf>
    <xf numFmtId="1" fontId="8" fillId="0" borderId="899" xfId="0" applyNumberFormat="1" applyFont="1" applyBorder="1" applyAlignment="1">
      <alignment horizontal="right"/>
    </xf>
    <xf numFmtId="1" fontId="8" fillId="6" borderId="1370" xfId="0" applyNumberFormat="1" applyFont="1" applyFill="1" applyBorder="1" applyProtection="1">
      <protection locked="0"/>
    </xf>
    <xf numFmtId="1" fontId="8" fillId="0" borderId="899" xfId="0" applyNumberFormat="1" applyFont="1" applyBorder="1" applyProtection="1">
      <protection locked="0"/>
    </xf>
    <xf numFmtId="1" fontId="8" fillId="0" borderId="1055" xfId="0" applyNumberFormat="1" applyFont="1" applyBorder="1" applyProtection="1">
      <protection locked="0"/>
    </xf>
    <xf numFmtId="1" fontId="8" fillId="0" borderId="860" xfId="0" applyNumberFormat="1" applyFont="1" applyBorder="1" applyProtection="1">
      <protection locked="0"/>
    </xf>
    <xf numFmtId="1" fontId="8" fillId="0" borderId="920" xfId="0" applyNumberFormat="1" applyFont="1" applyBorder="1" applyProtection="1">
      <protection locked="0"/>
    </xf>
    <xf numFmtId="1" fontId="8" fillId="0" borderId="1135" xfId="0" applyNumberFormat="1" applyFont="1" applyBorder="1" applyProtection="1">
      <protection locked="0"/>
    </xf>
    <xf numFmtId="1" fontId="14" fillId="0" borderId="1302" xfId="0" applyNumberFormat="1" applyFont="1" applyBorder="1" applyAlignment="1">
      <alignment horizontal="center" vertical="center" wrapText="1"/>
    </xf>
    <xf numFmtId="1" fontId="8" fillId="0" borderId="1005" xfId="0" applyNumberFormat="1" applyFont="1" applyBorder="1"/>
    <xf numFmtId="1" fontId="8" fillId="5" borderId="0" xfId="0" applyNumberFormat="1" applyFont="1" applyFill="1" applyAlignment="1">
      <alignment horizontal="center"/>
    </xf>
    <xf numFmtId="1" fontId="8" fillId="0" borderId="1366" xfId="0" applyNumberFormat="1" applyFont="1" applyBorder="1" applyAlignment="1">
      <alignment horizontal="center" vertical="center" wrapText="1"/>
    </xf>
    <xf numFmtId="1" fontId="8" fillId="0" borderId="1367" xfId="0" applyNumberFormat="1" applyFont="1" applyBorder="1" applyAlignment="1">
      <alignment horizontal="center" vertical="center" wrapText="1"/>
    </xf>
    <xf numFmtId="1" fontId="8" fillId="0" borderId="1302" xfId="0" applyNumberFormat="1" applyFont="1" applyBorder="1" applyAlignment="1">
      <alignment vertical="center" wrapText="1"/>
    </xf>
    <xf numFmtId="1" fontId="8" fillId="0" borderId="1009" xfId="0" applyNumberFormat="1" applyFont="1" applyBorder="1" applyAlignment="1">
      <alignment horizontal="right" vertical="center" wrapText="1"/>
    </xf>
    <xf numFmtId="1" fontId="8" fillId="0" borderId="1010" xfId="0" applyNumberFormat="1" applyFont="1" applyBorder="1" applyAlignment="1">
      <alignment horizontal="right" vertical="center" wrapText="1"/>
    </xf>
    <xf numFmtId="1" fontId="8" fillId="0" borderId="1338" xfId="0" applyNumberFormat="1" applyFont="1" applyBorder="1" applyAlignment="1">
      <alignment horizontal="right" vertical="center"/>
    </xf>
    <xf numFmtId="1" fontId="8" fillId="0" borderId="1009" xfId="0" applyNumberFormat="1" applyFont="1" applyBorder="1" applyAlignment="1" applyProtection="1">
      <alignment vertical="center"/>
      <protection locked="0"/>
    </xf>
    <xf numFmtId="1" fontId="8" fillId="0" borderId="1340" xfId="0" applyNumberFormat="1" applyFont="1" applyBorder="1" applyAlignment="1" applyProtection="1">
      <alignment vertical="center"/>
      <protection locked="0"/>
    </xf>
    <xf numFmtId="1" fontId="8" fillId="0" borderId="1372" xfId="0" applyNumberFormat="1" applyFont="1" applyBorder="1" applyAlignment="1" applyProtection="1">
      <alignment vertical="center"/>
      <protection locked="0"/>
    </xf>
    <xf numFmtId="1" fontId="8" fillId="0" borderId="1373" xfId="0" applyNumberFormat="1" applyFont="1" applyBorder="1" applyProtection="1">
      <protection locked="0"/>
    </xf>
    <xf numFmtId="1" fontId="8" fillId="0" borderId="1005" xfId="0" applyNumberFormat="1" applyFont="1" applyBorder="1" applyProtection="1">
      <protection locked="0"/>
    </xf>
    <xf numFmtId="1" fontId="14" fillId="5" borderId="5" xfId="0" applyNumberFormat="1" applyFont="1" applyFill="1" applyBorder="1" applyAlignment="1" applyProtection="1">
      <alignment vertical="center"/>
      <protection locked="0"/>
    </xf>
    <xf numFmtId="1" fontId="8" fillId="0" borderId="982" xfId="0" applyNumberFormat="1" applyFont="1" applyBorder="1" applyAlignment="1">
      <alignment horizontal="right"/>
    </xf>
    <xf numFmtId="1" fontId="8" fillId="0" borderId="841" xfId="0" applyNumberFormat="1" applyFont="1" applyBorder="1" applyProtection="1">
      <protection locked="0"/>
    </xf>
    <xf numFmtId="1" fontId="8" fillId="0" borderId="1374" xfId="0" applyNumberFormat="1" applyFont="1" applyBorder="1" applyProtection="1">
      <protection locked="0"/>
    </xf>
    <xf numFmtId="1" fontId="8" fillId="0" borderId="8" xfId="0" applyNumberFormat="1" applyFont="1" applyBorder="1" applyProtection="1">
      <protection locked="0"/>
    </xf>
    <xf numFmtId="1" fontId="8" fillId="0" borderId="13" xfId="0" applyNumberFormat="1" applyFont="1" applyBorder="1" applyProtection="1">
      <protection locked="0"/>
    </xf>
    <xf numFmtId="1" fontId="8" fillId="0" borderId="1142" xfId="0" applyNumberFormat="1" applyFont="1" applyBorder="1" applyAlignment="1">
      <alignment horizontal="right" wrapText="1"/>
    </xf>
    <xf numFmtId="1" fontId="8" fillId="0" borderId="1137" xfId="0" applyNumberFormat="1" applyFont="1" applyBorder="1" applyProtection="1">
      <protection locked="0"/>
    </xf>
    <xf numFmtId="1" fontId="8" fillId="0" borderId="1161" xfId="0" applyNumberFormat="1" applyFont="1" applyBorder="1" applyProtection="1">
      <protection locked="0"/>
    </xf>
    <xf numFmtId="1" fontId="8" fillId="0" borderId="1009" xfId="0" applyNumberFormat="1" applyFont="1" applyBorder="1" applyAlignment="1">
      <alignment horizontal="right"/>
    </xf>
    <xf numFmtId="1" fontId="8" fillId="0" borderId="1010" xfId="0" applyNumberFormat="1" applyFont="1" applyBorder="1" applyAlignment="1">
      <alignment horizontal="right"/>
    </xf>
    <xf numFmtId="1" fontId="8" fillId="0" borderId="1338" xfId="0" applyNumberFormat="1" applyFont="1" applyBorder="1" applyAlignment="1">
      <alignment horizontal="right"/>
    </xf>
    <xf numFmtId="1" fontId="8" fillId="0" borderId="1009" xfId="0" applyNumberFormat="1" applyFont="1" applyBorder="1"/>
    <xf numFmtId="1" fontId="8" fillId="0" borderId="1338" xfId="0" applyNumberFormat="1" applyFont="1" applyBorder="1"/>
    <xf numFmtId="1" fontId="8" fillId="0" borderId="1340" xfId="0" applyNumberFormat="1" applyFont="1" applyBorder="1"/>
    <xf numFmtId="1" fontId="8" fillId="0" borderId="1302" xfId="0" applyNumberFormat="1" applyFont="1" applyBorder="1"/>
    <xf numFmtId="1" fontId="8" fillId="0" borderId="1372" xfId="0" applyNumberFormat="1" applyFont="1" applyBorder="1"/>
    <xf numFmtId="1" fontId="14" fillId="0" borderId="1302" xfId="0" applyNumberFormat="1" applyFont="1" applyBorder="1" applyAlignment="1">
      <alignment horizontal="left" vertical="center" wrapText="1"/>
    </xf>
    <xf numFmtId="1" fontId="18" fillId="9" borderId="716" xfId="0" applyNumberFormat="1" applyFont="1" applyFill="1" applyBorder="1" applyAlignment="1">
      <alignment horizontal="center" vertical="center" wrapText="1"/>
    </xf>
    <xf numFmtId="0" fontId="15" fillId="4" borderId="0" xfId="0" applyFont="1" applyFill="1" applyAlignment="1">
      <alignment horizontal="center" vertical="center" wrapText="1"/>
    </xf>
    <xf numFmtId="1" fontId="8" fillId="0" borderId="1367" xfId="0" applyNumberFormat="1" applyFont="1" applyBorder="1" applyAlignment="1">
      <alignment horizontal="center" vertical="center" wrapText="1"/>
    </xf>
    <xf numFmtId="1" fontId="8" fillId="0" borderId="838" xfId="0" applyNumberFormat="1" applyFont="1" applyBorder="1" applyAlignment="1">
      <alignment horizontal="center" vertical="center" wrapText="1"/>
    </xf>
    <xf numFmtId="0" fontId="0" fillId="0" borderId="0" xfId="0"/>
    <xf numFmtId="1" fontId="5" fillId="4" borderId="0" xfId="0" applyNumberFormat="1" applyFont="1" applyFill="1" applyAlignment="1">
      <alignment horizontal="center" vertical="center" wrapText="1"/>
    </xf>
    <xf numFmtId="1" fontId="7" fillId="0" borderId="0" xfId="0" applyNumberFormat="1" applyFont="1" applyAlignment="1">
      <alignment horizontal="center" vertical="center"/>
    </xf>
    <xf numFmtId="1" fontId="7" fillId="0" borderId="794" xfId="0" applyNumberFormat="1" applyFont="1" applyBorder="1" applyAlignment="1">
      <alignment horizontal="center" vertical="center" wrapText="1"/>
    </xf>
    <xf numFmtId="1" fontId="6" fillId="0" borderId="719" xfId="0" applyNumberFormat="1" applyFont="1" applyBorder="1" applyAlignment="1">
      <alignment horizontal="left"/>
    </xf>
    <xf numFmtId="1" fontId="18" fillId="0" borderId="0" xfId="0" applyNumberFormat="1" applyFont="1" applyAlignment="1">
      <alignment horizontal="left" vertical="center" wrapText="1"/>
    </xf>
    <xf numFmtId="1" fontId="18" fillId="5" borderId="0" xfId="0" applyNumberFormat="1" applyFont="1" applyFill="1" applyAlignment="1">
      <alignment horizontal="left" vertical="center" wrapText="1"/>
    </xf>
    <xf numFmtId="0" fontId="8" fillId="0" borderId="836" xfId="0" applyFont="1" applyBorder="1" applyAlignment="1">
      <alignment horizontal="center" vertical="center" wrapText="1"/>
    </xf>
    <xf numFmtId="0" fontId="3" fillId="0" borderId="0" xfId="0" applyFont="1"/>
    <xf numFmtId="0" fontId="62" fillId="0" borderId="0" xfId="0" applyFont="1"/>
    <xf numFmtId="0" fontId="5" fillId="0" borderId="0" xfId="0" applyFont="1"/>
    <xf numFmtId="0" fontId="99" fillId="0" borderId="0" xfId="0" applyFont="1" applyAlignment="1">
      <alignment horizontal="center" vertical="center"/>
    </xf>
    <xf numFmtId="1" fontId="7" fillId="0" borderId="0" xfId="0" applyNumberFormat="1" applyFont="1" applyAlignment="1">
      <alignment horizontal="center" vertical="center" wrapText="1"/>
    </xf>
    <xf numFmtId="1" fontId="7" fillId="0" borderId="121" xfId="0" applyNumberFormat="1" applyFont="1" applyBorder="1" applyAlignment="1">
      <alignment horizontal="center" vertical="center" wrapText="1"/>
    </xf>
    <xf numFmtId="1" fontId="7" fillId="0" borderId="44" xfId="0" applyNumberFormat="1" applyFont="1" applyBorder="1" applyAlignment="1">
      <alignment horizontal="center" vertical="center" wrapText="1"/>
    </xf>
    <xf numFmtId="1" fontId="7" fillId="0" borderId="37" xfId="0" applyNumberFormat="1" applyFont="1" applyBorder="1" applyAlignment="1">
      <alignment horizontal="center" vertical="center" wrapText="1"/>
    </xf>
    <xf numFmtId="1" fontId="7" fillId="0" borderId="1377" xfId="0" applyNumberFormat="1" applyFont="1" applyBorder="1" applyAlignment="1">
      <alignment horizontal="center" vertical="center" wrapText="1"/>
    </xf>
    <xf numFmtId="1" fontId="7" fillId="0" borderId="835" xfId="0" applyNumberFormat="1" applyFont="1" applyBorder="1" applyAlignment="1">
      <alignment horizontal="center" vertical="center" wrapText="1"/>
    </xf>
    <xf numFmtId="1" fontId="7" fillId="0" borderId="839" xfId="0" applyNumberFormat="1" applyFont="1" applyBorder="1" applyAlignment="1">
      <alignment horizontal="center" vertical="center" wrapText="1"/>
    </xf>
    <xf numFmtId="1" fontId="7" fillId="0" borderId="1376" xfId="0" applyNumberFormat="1" applyFont="1" applyBorder="1" applyAlignment="1">
      <alignment horizontal="center" vertical="center" wrapText="1"/>
    </xf>
    <xf numFmtId="0" fontId="7" fillId="0" borderId="45" xfId="0" applyFont="1" applyBorder="1"/>
    <xf numFmtId="1" fontId="7" fillId="38" borderId="214" xfId="0" applyNumberFormat="1" applyFont="1" applyFill="1" applyBorder="1"/>
    <xf numFmtId="1" fontId="7" fillId="38" borderId="47" xfId="0" applyNumberFormat="1" applyFont="1" applyFill="1" applyBorder="1"/>
    <xf numFmtId="1" fontId="7" fillId="36" borderId="1378" xfId="0" applyNumberFormat="1" applyFont="1" applyFill="1" applyBorder="1" applyProtection="1">
      <protection locked="0"/>
    </xf>
    <xf numFmtId="1" fontId="7" fillId="36" borderId="214" xfId="0" applyNumberFormat="1" applyFont="1" applyFill="1" applyBorder="1" applyProtection="1">
      <protection locked="0"/>
    </xf>
    <xf numFmtId="1" fontId="7" fillId="36" borderId="1379" xfId="0" applyNumberFormat="1" applyFont="1" applyFill="1" applyBorder="1" applyProtection="1">
      <protection locked="0"/>
    </xf>
    <xf numFmtId="1" fontId="7" fillId="36" borderId="1380" xfId="0" applyNumberFormat="1" applyFont="1" applyFill="1" applyBorder="1" applyProtection="1">
      <protection locked="0"/>
    </xf>
    <xf numFmtId="1" fontId="7" fillId="36" borderId="57" xfId="0" applyNumberFormat="1" applyFont="1" applyFill="1" applyBorder="1" applyProtection="1">
      <protection locked="0"/>
    </xf>
    <xf numFmtId="1" fontId="7" fillId="36" borderId="58" xfId="0" applyNumberFormat="1" applyFont="1" applyFill="1" applyBorder="1" applyProtection="1">
      <protection locked="0"/>
    </xf>
    <xf numFmtId="0" fontId="7" fillId="0" borderId="54" xfId="0" applyFont="1" applyBorder="1"/>
    <xf numFmtId="1" fontId="7" fillId="38" borderId="55" xfId="0" applyNumberFormat="1" applyFont="1" applyFill="1" applyBorder="1"/>
    <xf numFmtId="1" fontId="7" fillId="36" borderId="55" xfId="0" applyNumberFormat="1" applyFont="1" applyFill="1" applyBorder="1" applyProtection="1">
      <protection locked="0"/>
    </xf>
    <xf numFmtId="0" fontId="7" fillId="0" borderId="54" xfId="0" applyFont="1" applyBorder="1" applyAlignment="1">
      <alignment wrapText="1"/>
    </xf>
    <xf numFmtId="0" fontId="7" fillId="0" borderId="54" xfId="0" applyFont="1" applyBorder="1" applyAlignment="1">
      <alignment vertical="center" wrapText="1"/>
    </xf>
    <xf numFmtId="0" fontId="7" fillId="0" borderId="40" xfId="0" applyFont="1" applyBorder="1"/>
    <xf numFmtId="1" fontId="7" fillId="38" borderId="63" xfId="0" applyNumberFormat="1" applyFont="1" applyFill="1" applyBorder="1"/>
    <xf numFmtId="1" fontId="7" fillId="38" borderId="217" xfId="0" applyNumberFormat="1" applyFont="1" applyFill="1" applyBorder="1"/>
    <xf numFmtId="1" fontId="7" fillId="36" borderId="63" xfId="0" applyNumberFormat="1" applyFont="1" applyFill="1" applyBorder="1" applyProtection="1">
      <protection locked="0"/>
    </xf>
    <xf numFmtId="1" fontId="7" fillId="36" borderId="217" xfId="0" applyNumberFormat="1" applyFont="1" applyFill="1" applyBorder="1" applyProtection="1">
      <protection locked="0"/>
    </xf>
    <xf numFmtId="1" fontId="7" fillId="36" borderId="1381" xfId="0" applyNumberFormat="1" applyFont="1" applyFill="1" applyBorder="1" applyProtection="1">
      <protection locked="0"/>
    </xf>
    <xf numFmtId="1" fontId="7" fillId="36" borderId="65" xfId="0" applyNumberFormat="1" applyFont="1" applyFill="1" applyBorder="1" applyProtection="1">
      <protection locked="0"/>
    </xf>
    <xf numFmtId="1" fontId="7" fillId="36" borderId="66" xfId="0" applyNumberFormat="1" applyFont="1" applyFill="1" applyBorder="1" applyProtection="1">
      <protection locked="0"/>
    </xf>
    <xf numFmtId="1" fontId="7" fillId="38" borderId="69" xfId="0" applyNumberFormat="1" applyFont="1" applyFill="1" applyBorder="1"/>
    <xf numFmtId="1" fontId="7" fillId="38" borderId="216" xfId="0" applyNumberFormat="1" applyFont="1" applyFill="1" applyBorder="1"/>
    <xf numFmtId="1" fontId="7" fillId="36" borderId="69" xfId="0" applyNumberFormat="1" applyFont="1" applyFill="1" applyBorder="1" applyProtection="1">
      <protection locked="0"/>
    </xf>
    <xf numFmtId="1" fontId="7" fillId="36" borderId="216" xfId="0" applyNumberFormat="1" applyFont="1" applyFill="1" applyBorder="1" applyProtection="1">
      <protection locked="0"/>
    </xf>
    <xf numFmtId="1" fontId="7" fillId="36" borderId="1382" xfId="0" applyNumberFormat="1" applyFont="1" applyFill="1" applyBorder="1" applyProtection="1">
      <protection locked="0"/>
    </xf>
    <xf numFmtId="1" fontId="7" fillId="36" borderId="71" xfId="0" applyNumberFormat="1" applyFont="1" applyFill="1" applyBorder="1" applyProtection="1">
      <protection locked="0"/>
    </xf>
    <xf numFmtId="0" fontId="7" fillId="0" borderId="62" xfId="0" applyFont="1" applyBorder="1"/>
    <xf numFmtId="1" fontId="7" fillId="0" borderId="1371" xfId="0" applyNumberFormat="1" applyFont="1" applyBorder="1" applyAlignment="1">
      <alignment horizontal="center" vertical="center" wrapText="1"/>
    </xf>
    <xf numFmtId="0" fontId="7" fillId="0" borderId="121" xfId="0" applyFont="1" applyBorder="1" applyAlignment="1">
      <alignment horizontal="center" vertical="center" wrapText="1"/>
    </xf>
    <xf numFmtId="0" fontId="7" fillId="0" borderId="121" xfId="0" applyFont="1" applyBorder="1" applyAlignment="1">
      <alignment horizontal="center" wrapText="1"/>
    </xf>
    <xf numFmtId="1" fontId="7" fillId="38" borderId="54" xfId="0" applyNumberFormat="1" applyFont="1" applyFill="1" applyBorder="1"/>
    <xf numFmtId="1" fontId="7" fillId="36" borderId="1383" xfId="0" applyNumberFormat="1" applyFont="1" applyFill="1" applyBorder="1" applyProtection="1">
      <protection locked="0"/>
    </xf>
    <xf numFmtId="0" fontId="7" fillId="0" borderId="46" xfId="0" applyFont="1" applyBorder="1"/>
    <xf numFmtId="0" fontId="7" fillId="0" borderId="1384" xfId="0" applyFont="1" applyBorder="1" applyAlignment="1">
      <alignment wrapText="1"/>
    </xf>
    <xf numFmtId="1" fontId="7" fillId="38" borderId="40" xfId="0" applyNumberFormat="1" applyFont="1" applyFill="1" applyBorder="1"/>
    <xf numFmtId="1" fontId="7" fillId="38" borderId="1385" xfId="0" applyNumberFormat="1" applyFont="1" applyFill="1" applyBorder="1"/>
    <xf numFmtId="1" fontId="7" fillId="38" borderId="39" xfId="0" applyNumberFormat="1" applyFont="1" applyFill="1" applyBorder="1"/>
    <xf numFmtId="1" fontId="7" fillId="36" borderId="1385" xfId="0" applyNumberFormat="1" applyFont="1" applyFill="1" applyBorder="1" applyProtection="1">
      <protection locked="0"/>
    </xf>
    <xf numFmtId="1" fontId="7" fillId="36" borderId="39" xfId="0" applyNumberFormat="1" applyFont="1" applyFill="1" applyBorder="1" applyProtection="1">
      <protection locked="0"/>
    </xf>
    <xf numFmtId="1" fontId="7" fillId="36" borderId="1386" xfId="0" applyNumberFormat="1" applyFont="1" applyFill="1" applyBorder="1" applyProtection="1">
      <protection locked="0"/>
    </xf>
    <xf numFmtId="1" fontId="7" fillId="36" borderId="40" xfId="0" applyNumberFormat="1" applyFont="1" applyFill="1" applyBorder="1" applyProtection="1">
      <protection locked="0"/>
    </xf>
    <xf numFmtId="0" fontId="99" fillId="0" borderId="0" xfId="0" applyFont="1"/>
    <xf numFmtId="1" fontId="7" fillId="0" borderId="1393" xfId="0" applyNumberFormat="1" applyFont="1" applyBorder="1" applyAlignment="1">
      <alignment horizontal="center" vertical="center" wrapText="1"/>
    </xf>
    <xf numFmtId="1" fontId="7" fillId="0" borderId="32" xfId="0" applyNumberFormat="1" applyFont="1" applyBorder="1" applyAlignment="1">
      <alignment horizontal="center" vertical="center" wrapText="1"/>
    </xf>
    <xf numFmtId="1" fontId="7" fillId="0" borderId="849" xfId="0" applyNumberFormat="1" applyFont="1" applyBorder="1" applyAlignment="1">
      <alignment horizontal="center" vertical="center" wrapText="1"/>
    </xf>
    <xf numFmtId="0" fontId="7" fillId="0" borderId="1394" xfId="0" applyFont="1" applyBorder="1"/>
    <xf numFmtId="1" fontId="7" fillId="38" borderId="45" xfId="0" applyNumberFormat="1" applyFont="1" applyFill="1" applyBorder="1"/>
    <xf numFmtId="1" fontId="7" fillId="38" borderId="1395" xfId="0" applyNumberFormat="1" applyFont="1" applyFill="1" applyBorder="1"/>
    <xf numFmtId="1" fontId="7" fillId="36" borderId="1396" xfId="0" applyNumberFormat="1" applyFont="1" applyFill="1" applyBorder="1" applyProtection="1">
      <protection locked="0"/>
    </xf>
    <xf numFmtId="1" fontId="7" fillId="36" borderId="1397" xfId="0" applyNumberFormat="1" applyFont="1" applyFill="1" applyBorder="1" applyProtection="1">
      <protection locked="0"/>
    </xf>
    <xf numFmtId="1" fontId="7" fillId="36" borderId="1398" xfId="0" applyNumberFormat="1" applyFont="1" applyFill="1" applyBorder="1" applyProtection="1">
      <protection locked="0"/>
    </xf>
    <xf numFmtId="1" fontId="7" fillId="36" borderId="213" xfId="0" applyNumberFormat="1" applyFont="1" applyFill="1" applyBorder="1" applyProtection="1">
      <protection locked="0"/>
    </xf>
    <xf numFmtId="1" fontId="7" fillId="36" borderId="49" xfId="0" applyNumberFormat="1" applyFont="1" applyFill="1" applyBorder="1" applyProtection="1">
      <protection locked="0"/>
    </xf>
    <xf numFmtId="1" fontId="7" fillId="36" borderId="1399" xfId="0" applyNumberFormat="1" applyFont="1" applyFill="1" applyBorder="1" applyProtection="1">
      <protection locked="0"/>
    </xf>
    <xf numFmtId="1" fontId="7" fillId="36" borderId="48" xfId="0" applyNumberFormat="1" applyFont="1" applyFill="1" applyBorder="1" applyProtection="1">
      <protection locked="0"/>
    </xf>
    <xf numFmtId="1" fontId="7" fillId="38" borderId="1400" xfId="0" applyNumberFormat="1" applyFont="1" applyFill="1" applyBorder="1"/>
    <xf numFmtId="1" fontId="7" fillId="36" borderId="1401" xfId="0" applyNumberFormat="1" applyFont="1" applyFill="1" applyBorder="1" applyProtection="1">
      <protection locked="0"/>
    </xf>
    <xf numFmtId="1" fontId="7" fillId="36" borderId="1402" xfId="0" applyNumberFormat="1" applyFont="1" applyFill="1" applyBorder="1" applyProtection="1">
      <protection locked="0"/>
    </xf>
    <xf numFmtId="1" fontId="7" fillId="36" borderId="1403" xfId="0" applyNumberFormat="1" applyFont="1" applyFill="1" applyBorder="1" applyProtection="1">
      <protection locked="0"/>
    </xf>
    <xf numFmtId="1" fontId="7" fillId="36" borderId="56" xfId="0" applyNumberFormat="1" applyFont="1" applyFill="1" applyBorder="1" applyProtection="1">
      <protection locked="0"/>
    </xf>
    <xf numFmtId="1" fontId="7" fillId="38" borderId="221" xfId="0" applyNumberFormat="1" applyFont="1" applyFill="1" applyBorder="1"/>
    <xf numFmtId="1" fontId="7" fillId="38" borderId="1404" xfId="0" applyNumberFormat="1" applyFont="1" applyFill="1" applyBorder="1"/>
    <xf numFmtId="1" fontId="7" fillId="36" borderId="1405" xfId="0" applyNumberFormat="1" applyFont="1" applyFill="1" applyBorder="1" applyProtection="1">
      <protection locked="0"/>
    </xf>
    <xf numFmtId="1" fontId="7" fillId="36" borderId="1406" xfId="0" applyNumberFormat="1" applyFont="1" applyFill="1" applyBorder="1" applyProtection="1">
      <protection locked="0"/>
    </xf>
    <xf numFmtId="1" fontId="7" fillId="36" borderId="60" xfId="0" applyNumberFormat="1" applyFont="1" applyFill="1" applyBorder="1" applyProtection="1">
      <protection locked="0"/>
    </xf>
    <xf numFmtId="1" fontId="7" fillId="36" borderId="223" xfId="0" applyNumberFormat="1" applyFont="1" applyFill="1" applyBorder="1" applyProtection="1">
      <protection locked="0"/>
    </xf>
    <xf numFmtId="1" fontId="7" fillId="36" borderId="221" xfId="0" applyNumberFormat="1" applyFont="1" applyFill="1" applyBorder="1" applyProtection="1">
      <protection locked="0"/>
    </xf>
    <xf numFmtId="1" fontId="7" fillId="36" borderId="1407" xfId="0" applyNumberFormat="1" applyFont="1" applyFill="1" applyBorder="1" applyProtection="1">
      <protection locked="0"/>
    </xf>
    <xf numFmtId="1" fontId="7" fillId="36" borderId="1408" xfId="0" applyNumberFormat="1" applyFont="1" applyFill="1" applyBorder="1" applyProtection="1">
      <protection locked="0"/>
    </xf>
    <xf numFmtId="1" fontId="7" fillId="36" borderId="222" xfId="0" applyNumberFormat="1" applyFont="1" applyFill="1" applyBorder="1" applyProtection="1">
      <protection locked="0"/>
    </xf>
    <xf numFmtId="1" fontId="7" fillId="38" borderId="46" xfId="0" applyNumberFormat="1" applyFont="1" applyFill="1" applyBorder="1"/>
    <xf numFmtId="1" fontId="7" fillId="38" borderId="1409" xfId="0" applyNumberFormat="1" applyFont="1" applyFill="1" applyBorder="1"/>
    <xf numFmtId="1" fontId="7" fillId="38" borderId="1410" xfId="0" applyNumberFormat="1" applyFont="1" applyFill="1" applyBorder="1"/>
    <xf numFmtId="1" fontId="7" fillId="36" borderId="1411" xfId="0" applyNumberFormat="1" applyFont="1" applyFill="1" applyBorder="1" applyProtection="1">
      <protection locked="0"/>
    </xf>
    <xf numFmtId="1" fontId="7" fillId="36" borderId="797" xfId="0" applyNumberFormat="1" applyFont="1" applyFill="1" applyBorder="1" applyProtection="1">
      <protection locked="0"/>
    </xf>
    <xf numFmtId="1" fontId="7" fillId="36" borderId="1412" xfId="0" applyNumberFormat="1" applyFont="1" applyFill="1" applyBorder="1" applyProtection="1">
      <protection locked="0"/>
    </xf>
    <xf numFmtId="1" fontId="7" fillId="36" borderId="1413" xfId="0" applyNumberFormat="1" applyFont="1" applyFill="1" applyBorder="1" applyProtection="1">
      <protection locked="0"/>
    </xf>
    <xf numFmtId="1" fontId="7" fillId="36" borderId="1414" xfId="0" applyNumberFormat="1" applyFont="1" applyFill="1" applyBorder="1" applyProtection="1">
      <protection locked="0"/>
    </xf>
    <xf numFmtId="1" fontId="7" fillId="36" borderId="1415" xfId="0" applyNumberFormat="1" applyFont="1" applyFill="1" applyBorder="1" applyProtection="1">
      <protection locked="0"/>
    </xf>
    <xf numFmtId="1" fontId="7" fillId="36" borderId="1416" xfId="0" applyNumberFormat="1" applyFont="1" applyFill="1" applyBorder="1" applyProtection="1">
      <protection locked="0"/>
    </xf>
    <xf numFmtId="1" fontId="7" fillId="36" borderId="1417" xfId="0" applyNumberFormat="1" applyFont="1" applyFill="1" applyBorder="1" applyProtection="1">
      <protection locked="0"/>
    </xf>
    <xf numFmtId="1" fontId="7" fillId="38" borderId="37" xfId="0" applyNumberFormat="1" applyFont="1" applyFill="1" applyBorder="1" applyAlignment="1">
      <alignment horizontal="center" vertical="center"/>
    </xf>
    <xf numFmtId="1" fontId="7" fillId="38" borderId="37" xfId="0" applyNumberFormat="1" applyFont="1" applyFill="1" applyBorder="1" applyAlignment="1">
      <alignment horizontal="center" vertical="center" wrapText="1"/>
    </xf>
    <xf numFmtId="1" fontId="7" fillId="36" borderId="1409" xfId="0" applyNumberFormat="1" applyFont="1" applyFill="1" applyBorder="1" applyProtection="1">
      <protection locked="0"/>
    </xf>
    <xf numFmtId="1" fontId="7" fillId="36" borderId="1418" xfId="0" applyNumberFormat="1" applyFont="1" applyFill="1" applyBorder="1" applyProtection="1">
      <protection locked="0"/>
    </xf>
    <xf numFmtId="1" fontId="7" fillId="39" borderId="1418" xfId="0" applyNumberFormat="1" applyFont="1" applyFill="1" applyBorder="1"/>
    <xf numFmtId="0" fontId="5" fillId="9" borderId="0" xfId="0" applyFont="1" applyFill="1"/>
    <xf numFmtId="1" fontId="7" fillId="40" borderId="0" xfId="0" applyNumberFormat="1" applyFont="1" applyFill="1"/>
    <xf numFmtId="0" fontId="99" fillId="0" borderId="121" xfId="0" applyFont="1" applyBorder="1"/>
    <xf numFmtId="1" fontId="7" fillId="38" borderId="37" xfId="0" applyNumberFormat="1" applyFont="1" applyFill="1" applyBorder="1" applyAlignment="1">
      <alignment horizontal="center" wrapText="1"/>
    </xf>
    <xf numFmtId="1" fontId="7" fillId="39" borderId="216" xfId="0" applyNumberFormat="1" applyFont="1" applyFill="1" applyBorder="1"/>
    <xf numFmtId="1" fontId="7" fillId="39" borderId="217" xfId="0" applyNumberFormat="1" applyFont="1" applyFill="1" applyBorder="1"/>
    <xf numFmtId="0" fontId="7" fillId="0" borderId="121" xfId="0" applyFont="1" applyBorder="1" applyAlignment="1">
      <alignment horizontal="center" vertical="center"/>
    </xf>
    <xf numFmtId="1" fontId="7" fillId="39" borderId="213" xfId="0" applyNumberFormat="1" applyFont="1" applyFill="1" applyBorder="1"/>
    <xf numFmtId="1" fontId="7" fillId="39" borderId="214" xfId="0" applyNumberFormat="1" applyFont="1" applyFill="1" applyBorder="1"/>
    <xf numFmtId="0" fontId="0" fillId="39" borderId="54" xfId="0" applyFill="1" applyBorder="1"/>
    <xf numFmtId="0" fontId="0" fillId="39" borderId="62" xfId="0" applyFill="1" applyBorder="1"/>
    <xf numFmtId="0" fontId="8" fillId="5" borderId="832" xfId="0" applyFont="1" applyFill="1" applyBorder="1" applyAlignment="1">
      <alignment horizontal="center" vertical="center" wrapText="1"/>
    </xf>
    <xf numFmtId="0" fontId="8" fillId="5" borderId="1367" xfId="0" applyFont="1" applyFill="1" applyBorder="1" applyAlignment="1">
      <alignment horizontal="center" vertical="center" wrapText="1"/>
    </xf>
    <xf numFmtId="1" fontId="7" fillId="0" borderId="1367" xfId="0" applyNumberFormat="1" applyFont="1" applyBorder="1" applyAlignment="1">
      <alignment horizontal="center" vertical="center" wrapText="1"/>
    </xf>
    <xf numFmtId="1" fontId="7" fillId="0" borderId="825" xfId="0" applyNumberFormat="1" applyFont="1" applyBorder="1" applyAlignment="1">
      <alignment horizontal="center" vertical="center" wrapText="1"/>
    </xf>
    <xf numFmtId="1" fontId="25" fillId="5" borderId="824" xfId="0" applyNumberFormat="1" applyFont="1" applyFill="1" applyBorder="1" applyAlignment="1">
      <alignment horizontal="center" vertical="center" wrapText="1"/>
    </xf>
    <xf numFmtId="1" fontId="8" fillId="5" borderId="1419" xfId="0" applyNumberFormat="1" applyFont="1" applyFill="1" applyBorder="1" applyAlignment="1">
      <alignment horizontal="center" vertical="center" wrapText="1"/>
    </xf>
    <xf numFmtId="1" fontId="8" fillId="5" borderId="1420" xfId="0" applyNumberFormat="1" applyFont="1" applyFill="1" applyBorder="1" applyAlignment="1">
      <alignment horizontal="center" vertical="center" wrapText="1"/>
    </xf>
    <xf numFmtId="1" fontId="8" fillId="5" borderId="825" xfId="0" applyNumberFormat="1" applyFont="1" applyFill="1" applyBorder="1" applyAlignment="1">
      <alignment horizontal="center" vertical="center" wrapText="1"/>
    </xf>
    <xf numFmtId="0" fontId="49" fillId="5" borderId="828" xfId="0" applyFont="1" applyFill="1" applyBorder="1" applyAlignment="1">
      <alignment horizontal="center" vertical="center" wrapText="1"/>
    </xf>
    <xf numFmtId="1" fontId="7" fillId="0" borderId="716" xfId="0" applyNumberFormat="1" applyFont="1" applyBorder="1" applyAlignment="1">
      <alignment horizontal="center" vertical="center" wrapText="1"/>
    </xf>
    <xf numFmtId="1" fontId="7" fillId="5" borderId="828" xfId="0" applyNumberFormat="1" applyFont="1" applyFill="1" applyBorder="1" applyAlignment="1">
      <alignment horizontal="center" vertical="center" wrapText="1"/>
    </xf>
    <xf numFmtId="3" fontId="8" fillId="5" borderId="836" xfId="0" applyNumberFormat="1" applyFont="1" applyFill="1" applyBorder="1" applyAlignment="1">
      <alignment horizontal="right" vertical="center" wrapText="1"/>
    </xf>
    <xf numFmtId="3" fontId="8" fillId="6" borderId="599" xfId="0" applyNumberFormat="1" applyFont="1" applyFill="1" applyBorder="1" applyAlignment="1" applyProtection="1">
      <alignment horizontal="right"/>
      <protection locked="0"/>
    </xf>
    <xf numFmtId="3" fontId="8" fillId="6" borderId="597" xfId="0" applyNumberFormat="1" applyFont="1" applyFill="1" applyBorder="1" applyAlignment="1" applyProtection="1">
      <alignment horizontal="right"/>
      <protection locked="0"/>
    </xf>
    <xf numFmtId="3" fontId="8" fillId="0" borderId="597" xfId="0" applyNumberFormat="1" applyFont="1" applyBorder="1" applyAlignment="1" applyProtection="1">
      <alignment horizontal="right"/>
      <protection locked="0"/>
    </xf>
    <xf numFmtId="1" fontId="8" fillId="0" borderId="597" xfId="0" applyNumberFormat="1" applyFont="1" applyBorder="1" applyAlignment="1" applyProtection="1">
      <alignment horizontal="right"/>
      <protection locked="0"/>
    </xf>
    <xf numFmtId="1" fontId="8" fillId="7" borderId="597" xfId="0" applyNumberFormat="1" applyFont="1" applyFill="1" applyBorder="1" applyAlignment="1">
      <alignment horizontal="right"/>
    </xf>
    <xf numFmtId="3" fontId="8" fillId="0" borderId="602" xfId="0" applyNumberFormat="1" applyFont="1" applyBorder="1" applyAlignment="1" applyProtection="1">
      <alignment horizontal="right"/>
      <protection locked="0"/>
    </xf>
    <xf numFmtId="1" fontId="8" fillId="6" borderId="597" xfId="0" applyNumberFormat="1" applyFont="1" applyFill="1" applyBorder="1" applyAlignment="1" applyProtection="1">
      <alignment horizontal="right"/>
      <protection locked="0"/>
    </xf>
    <xf numFmtId="3" fontId="8" fillId="0" borderId="602" xfId="0" applyNumberFormat="1" applyFont="1" applyBorder="1" applyAlignment="1">
      <alignment horizontal="right" vertical="center" wrapText="1"/>
    </xf>
    <xf numFmtId="3" fontId="8" fillId="0" borderId="836" xfId="0" applyNumberFormat="1" applyFont="1" applyBorder="1" applyAlignment="1">
      <alignment horizontal="right" vertical="center" wrapText="1"/>
    </xf>
    <xf numFmtId="3" fontId="8" fillId="12" borderId="599" xfId="0" applyNumberFormat="1" applyFont="1" applyFill="1" applyBorder="1" applyAlignment="1" applyProtection="1">
      <alignment horizontal="right"/>
      <protection locked="0"/>
    </xf>
    <xf numFmtId="3" fontId="8" fillId="12" borderId="597" xfId="0" applyNumberFormat="1" applyFont="1" applyFill="1" applyBorder="1" applyAlignment="1" applyProtection="1">
      <alignment horizontal="right"/>
      <protection locked="0"/>
    </xf>
    <xf numFmtId="1" fontId="8" fillId="12" borderId="597" xfId="0" applyNumberFormat="1" applyFont="1" applyFill="1" applyBorder="1" applyAlignment="1" applyProtection="1">
      <alignment horizontal="right"/>
      <protection locked="0"/>
    </xf>
    <xf numFmtId="0" fontId="49" fillId="12" borderId="597" xfId="0" applyFont="1" applyFill="1" applyBorder="1" applyAlignment="1">
      <alignment horizontal="center" vertical="center" wrapText="1"/>
    </xf>
    <xf numFmtId="0" fontId="49" fillId="0" borderId="597" xfId="0" applyFont="1" applyBorder="1" applyAlignment="1">
      <alignment horizontal="center" vertical="center" wrapText="1"/>
    </xf>
    <xf numFmtId="1" fontId="8" fillId="8" borderId="597" xfId="0" applyNumberFormat="1" applyFont="1" applyFill="1" applyBorder="1" applyAlignment="1">
      <alignment horizontal="right"/>
    </xf>
    <xf numFmtId="3" fontId="8" fillId="12" borderId="1423" xfId="0" applyNumberFormat="1" applyFont="1" applyFill="1" applyBorder="1" applyAlignment="1" applyProtection="1">
      <alignment horizontal="right"/>
      <protection locked="0"/>
    </xf>
    <xf numFmtId="3" fontId="8" fillId="0" borderId="1424" xfId="0" applyNumberFormat="1" applyFont="1" applyBorder="1" applyAlignment="1">
      <alignment horizontal="right" vertical="center" wrapText="1"/>
    </xf>
    <xf numFmtId="1" fontId="8" fillId="0" borderId="836" xfId="0" applyNumberFormat="1" applyFont="1" applyBorder="1" applyAlignment="1">
      <alignment horizontal="right" vertical="center" wrapText="1"/>
    </xf>
    <xf numFmtId="1" fontId="8" fillId="0" borderId="1424" xfId="0" applyNumberFormat="1" applyFont="1" applyBorder="1" applyAlignment="1">
      <alignment horizontal="right" vertical="center" wrapText="1"/>
    </xf>
    <xf numFmtId="1" fontId="7" fillId="0" borderId="836" xfId="0" applyNumberFormat="1" applyFont="1" applyBorder="1" applyAlignment="1">
      <alignment horizontal="right" vertical="center" wrapText="1"/>
    </xf>
    <xf numFmtId="1" fontId="8" fillId="0" borderId="1429" xfId="0" applyNumberFormat="1" applyFont="1" applyBorder="1" applyAlignment="1">
      <alignment horizontal="right" vertical="center" wrapText="1"/>
    </xf>
    <xf numFmtId="1" fontId="8" fillId="6" borderId="1423" xfId="0" applyNumberFormat="1" applyFont="1" applyFill="1" applyBorder="1" applyAlignment="1" applyProtection="1">
      <alignment horizontal="right"/>
      <protection locked="0"/>
    </xf>
    <xf numFmtId="1" fontId="8" fillId="6" borderId="1116" xfId="0" applyNumberFormat="1" applyFont="1" applyFill="1" applyBorder="1" applyAlignment="1" applyProtection="1">
      <alignment horizontal="right"/>
      <protection locked="0"/>
    </xf>
    <xf numFmtId="1" fontId="8" fillId="6" borderId="1428" xfId="0" applyNumberFormat="1" applyFont="1" applyFill="1" applyBorder="1" applyAlignment="1" applyProtection="1">
      <alignment horizontal="right"/>
      <protection locked="0"/>
    </xf>
    <xf numFmtId="1" fontId="8" fillId="6" borderId="1430" xfId="0" applyNumberFormat="1" applyFont="1" applyFill="1" applyBorder="1" applyAlignment="1" applyProtection="1">
      <alignment horizontal="right"/>
      <protection locked="0"/>
    </xf>
    <xf numFmtId="1" fontId="8" fillId="6" borderId="1431" xfId="0" applyNumberFormat="1" applyFont="1" applyFill="1" applyBorder="1" applyAlignment="1" applyProtection="1">
      <alignment horizontal="right"/>
      <protection locked="0"/>
    </xf>
    <xf numFmtId="1" fontId="8" fillId="6" borderId="1427" xfId="0" applyNumberFormat="1" applyFont="1" applyFill="1" applyBorder="1" applyAlignment="1" applyProtection="1">
      <alignment horizontal="right"/>
      <protection locked="0"/>
    </xf>
    <xf numFmtId="1" fontId="8" fillId="6" borderId="210" xfId="0" applyNumberFormat="1" applyFont="1" applyFill="1" applyBorder="1" applyAlignment="1" applyProtection="1">
      <alignment horizontal="right"/>
      <protection locked="0"/>
    </xf>
    <xf numFmtId="3" fontId="8" fillId="12" borderId="1432" xfId="0" applyNumberFormat="1" applyFont="1" applyFill="1" applyBorder="1" applyAlignment="1" applyProtection="1">
      <alignment horizontal="right"/>
      <protection locked="0"/>
    </xf>
    <xf numFmtId="3" fontId="8" fillId="12" borderId="1433" xfId="0" applyNumberFormat="1" applyFont="1" applyFill="1" applyBorder="1" applyAlignment="1" applyProtection="1">
      <alignment horizontal="right"/>
      <protection locked="0"/>
    </xf>
    <xf numFmtId="3" fontId="8" fillId="0" borderId="1433" xfId="0" applyNumberFormat="1" applyFont="1" applyBorder="1" applyAlignment="1" applyProtection="1">
      <alignment horizontal="right"/>
      <protection locked="0"/>
    </xf>
    <xf numFmtId="1" fontId="8" fillId="0" borderId="1433" xfId="0" applyNumberFormat="1" applyFont="1" applyBorder="1" applyAlignment="1" applyProtection="1">
      <alignment horizontal="right"/>
      <protection locked="0"/>
    </xf>
    <xf numFmtId="1" fontId="8" fillId="6" borderId="1433" xfId="0" applyNumberFormat="1" applyFont="1" applyFill="1" applyBorder="1" applyAlignment="1" applyProtection="1">
      <alignment horizontal="right"/>
      <protection locked="0"/>
    </xf>
    <xf numFmtId="1" fontId="8" fillId="0" borderId="1434" xfId="0" applyNumberFormat="1" applyFont="1" applyBorder="1" applyAlignment="1">
      <alignment horizontal="right" vertical="center" wrapText="1"/>
    </xf>
    <xf numFmtId="1" fontId="8" fillId="6" borderId="836" xfId="0" applyNumberFormat="1" applyFont="1" applyFill="1" applyBorder="1" applyAlignment="1" applyProtection="1">
      <alignment horizontal="right"/>
      <protection locked="0"/>
    </xf>
    <xf numFmtId="1" fontId="4" fillId="0" borderId="0" xfId="0" applyNumberFormat="1" applyFont="1"/>
    <xf numFmtId="1" fontId="7" fillId="0" borderId="0" xfId="0" applyNumberFormat="1" applyFont="1" applyAlignment="1">
      <alignment vertical="top" wrapText="1"/>
    </xf>
    <xf numFmtId="1" fontId="8" fillId="0" borderId="719" xfId="0" applyNumberFormat="1" applyFont="1" applyBorder="1" applyAlignment="1" applyProtection="1">
      <alignment horizontal="right"/>
      <protection locked="0"/>
    </xf>
    <xf numFmtId="1" fontId="8" fillId="0" borderId="984" xfId="0" applyNumberFormat="1" applyFont="1" applyBorder="1" applyAlignment="1" applyProtection="1">
      <alignment horizontal="right"/>
      <protection locked="0"/>
    </xf>
    <xf numFmtId="1" fontId="8" fillId="9" borderId="1367" xfId="0" applyNumberFormat="1" applyFont="1" applyFill="1" applyBorder="1" applyAlignment="1">
      <alignment horizontal="center" vertical="center" wrapText="1"/>
    </xf>
    <xf numFmtId="1" fontId="8" fillId="0" borderId="1420" xfId="0" applyNumberFormat="1" applyFont="1" applyBorder="1" applyAlignment="1">
      <alignment horizontal="center" vertical="center" wrapText="1"/>
    </xf>
    <xf numFmtId="0" fontId="7" fillId="0" borderId="836" xfId="0" applyFont="1" applyBorder="1" applyAlignment="1">
      <alignment horizontal="left" wrapText="1"/>
    </xf>
    <xf numFmtId="1" fontId="8" fillId="0" borderId="1423" xfId="0" applyNumberFormat="1" applyFont="1" applyBorder="1" applyAlignment="1">
      <alignment horizontal="right" vertical="center" wrapText="1"/>
    </xf>
    <xf numFmtId="1" fontId="8" fillId="0" borderId="1424" xfId="0" applyNumberFormat="1" applyFont="1" applyBorder="1" applyAlignment="1" applyProtection="1">
      <alignment horizontal="right"/>
      <protection locked="0"/>
    </xf>
    <xf numFmtId="1" fontId="7" fillId="0" borderId="836" xfId="0" applyNumberFormat="1" applyFont="1" applyBorder="1" applyAlignment="1">
      <alignment vertical="center" wrapText="1"/>
    </xf>
    <xf numFmtId="1" fontId="8" fillId="0" borderId="1423" xfId="0" applyNumberFormat="1" applyFont="1" applyBorder="1" applyAlignment="1">
      <alignment vertical="center" wrapText="1"/>
    </xf>
    <xf numFmtId="1" fontId="8" fillId="0" borderId="597" xfId="0" applyNumberFormat="1" applyFont="1" applyBorder="1" applyAlignment="1">
      <alignment vertical="center" wrapText="1"/>
    </xf>
    <xf numFmtId="1" fontId="8" fillId="0" borderId="1432" xfId="0" applyNumberFormat="1" applyFont="1" applyBorder="1" applyAlignment="1">
      <alignment vertical="center" wrapText="1"/>
    </xf>
    <xf numFmtId="1" fontId="8" fillId="0" borderId="1433" xfId="0" applyNumberFormat="1" applyFont="1" applyBorder="1" applyAlignment="1">
      <alignment vertical="center" wrapText="1"/>
    </xf>
    <xf numFmtId="1" fontId="8" fillId="0" borderId="1434" xfId="0" applyNumberFormat="1" applyFont="1" applyBorder="1" applyAlignment="1" applyProtection="1">
      <alignment horizontal="right"/>
      <protection locked="0"/>
    </xf>
    <xf numFmtId="1" fontId="7" fillId="0" borderId="836" xfId="0" applyNumberFormat="1" applyFont="1" applyBorder="1" applyAlignment="1">
      <alignment horizontal="center" vertical="center"/>
    </xf>
    <xf numFmtId="1" fontId="7" fillId="0" borderId="1423" xfId="0" applyNumberFormat="1" applyFont="1" applyBorder="1" applyAlignment="1">
      <alignment horizontal="center" vertical="center"/>
    </xf>
    <xf numFmtId="1" fontId="7" fillId="0" borderId="597" xfId="0" applyNumberFormat="1" applyFont="1" applyBorder="1" applyAlignment="1">
      <alignment horizontal="center" vertical="center"/>
    </xf>
    <xf numFmtId="1" fontId="7" fillId="9" borderId="1312" xfId="0" applyNumberFormat="1" applyFont="1" applyFill="1" applyBorder="1" applyAlignment="1">
      <alignment vertical="center" wrapText="1"/>
    </xf>
    <xf numFmtId="1" fontId="7" fillId="0" borderId="836" xfId="0" applyNumberFormat="1" applyFont="1" applyBorder="1" applyAlignment="1" applyProtection="1">
      <alignment horizontal="center" vertical="center"/>
      <protection locked="0"/>
    </xf>
    <xf numFmtId="1" fontId="7" fillId="0" borderId="1423" xfId="0" applyNumberFormat="1" applyFont="1" applyBorder="1" applyAlignment="1" applyProtection="1">
      <alignment horizontal="center" vertical="center"/>
      <protection locked="0"/>
    </xf>
    <xf numFmtId="1" fontId="7" fillId="0" borderId="597" xfId="0" applyNumberFormat="1" applyFont="1" applyBorder="1" applyAlignment="1" applyProtection="1">
      <alignment horizontal="center" vertical="center"/>
      <protection locked="0"/>
    </xf>
    <xf numFmtId="0" fontId="0" fillId="0" borderId="597" xfId="0" applyBorder="1"/>
    <xf numFmtId="0" fontId="0" fillId="0" borderId="1424" xfId="0" applyBorder="1"/>
    <xf numFmtId="1" fontId="7" fillId="9" borderId="1426" xfId="0" applyNumberFormat="1" applyFont="1" applyFill="1" applyBorder="1" applyAlignment="1">
      <alignment vertical="center" wrapText="1"/>
    </xf>
    <xf numFmtId="1" fontId="7" fillId="9" borderId="904" xfId="0" applyNumberFormat="1" applyFont="1" applyFill="1" applyBorder="1" applyAlignment="1">
      <alignment vertical="center" wrapText="1"/>
    </xf>
    <xf numFmtId="1" fontId="7" fillId="0" borderId="1424" xfId="0" applyNumberFormat="1" applyFont="1" applyBorder="1" applyAlignment="1" applyProtection="1">
      <alignment horizontal="center" vertical="center"/>
      <protection locked="0"/>
    </xf>
    <xf numFmtId="1" fontId="7" fillId="9" borderId="833" xfId="0" applyNumberFormat="1" applyFont="1" applyFill="1" applyBorder="1" applyAlignment="1">
      <alignment vertical="center" wrapText="1"/>
    </xf>
    <xf numFmtId="1" fontId="7" fillId="0" borderId="1432" xfId="0" applyNumberFormat="1" applyFont="1" applyBorder="1" applyAlignment="1" applyProtection="1">
      <alignment horizontal="center" vertical="center"/>
      <protection locked="0"/>
    </xf>
    <xf numFmtId="1" fontId="7" fillId="0" borderId="1433" xfId="0" applyNumberFormat="1" applyFont="1" applyBorder="1" applyAlignment="1" applyProtection="1">
      <alignment horizontal="center" vertical="center"/>
      <protection locked="0"/>
    </xf>
    <xf numFmtId="0" fontId="0" fillId="0" borderId="1433" xfId="0" applyBorder="1"/>
    <xf numFmtId="0" fontId="0" fillId="0" borderId="1434" xfId="0" applyBorder="1"/>
    <xf numFmtId="0" fontId="16" fillId="4" borderId="719" xfId="0" applyFont="1" applyFill="1" applyBorder="1" applyAlignment="1">
      <alignment horizontal="left"/>
    </xf>
    <xf numFmtId="0" fontId="8" fillId="4" borderId="719" xfId="0" applyFont="1" applyFill="1" applyBorder="1" applyAlignment="1">
      <alignment horizontal="left" vertical="center"/>
    </xf>
    <xf numFmtId="164" fontId="8" fillId="4" borderId="719" xfId="0" applyNumberFormat="1" applyFont="1" applyFill="1" applyBorder="1"/>
    <xf numFmtId="165" fontId="8" fillId="4" borderId="719" xfId="0" applyNumberFormat="1" applyFont="1" applyFill="1" applyBorder="1"/>
    <xf numFmtId="0" fontId="8" fillId="0" borderId="832" xfId="0" applyFont="1" applyBorder="1" applyAlignment="1">
      <alignment horizontal="center" vertical="center" wrapText="1"/>
    </xf>
    <xf numFmtId="1" fontId="7" fillId="5" borderId="1367" xfId="0" applyNumberFormat="1" applyFont="1" applyFill="1" applyBorder="1" applyAlignment="1">
      <alignment horizontal="center" vertical="center" wrapText="1"/>
    </xf>
    <xf numFmtId="1" fontId="7" fillId="5" borderId="832" xfId="0" applyNumberFormat="1" applyFont="1" applyFill="1" applyBorder="1" applyAlignment="1">
      <alignment horizontal="center" vertical="center" wrapText="1"/>
    </xf>
    <xf numFmtId="1" fontId="7" fillId="5" borderId="838" xfId="0" applyNumberFormat="1" applyFont="1" applyFill="1" applyBorder="1" applyAlignment="1">
      <alignment horizontal="center" vertical="center" wrapText="1"/>
    </xf>
    <xf numFmtId="1" fontId="7" fillId="5" borderId="824" xfId="0" applyNumberFormat="1" applyFont="1" applyFill="1" applyBorder="1" applyAlignment="1">
      <alignment horizontal="center" vertical="center" wrapText="1"/>
    </xf>
    <xf numFmtId="1" fontId="7" fillId="5" borderId="1435" xfId="0" applyNumberFormat="1" applyFont="1" applyFill="1" applyBorder="1" applyAlignment="1">
      <alignment horizontal="center" vertical="center" wrapText="1"/>
    </xf>
    <xf numFmtId="3" fontId="8" fillId="4" borderId="836" xfId="0" applyNumberFormat="1" applyFont="1" applyFill="1" applyBorder="1"/>
    <xf numFmtId="3" fontId="8" fillId="6" borderId="1423" xfId="0" applyNumberFormat="1" applyFont="1" applyFill="1" applyBorder="1" applyProtection="1">
      <protection locked="0"/>
    </xf>
    <xf numFmtId="3" fontId="8" fillId="6" borderId="597" xfId="0" applyNumberFormat="1" applyFont="1" applyFill="1" applyBorder="1" applyProtection="1">
      <protection locked="0"/>
    </xf>
    <xf numFmtId="1" fontId="8" fillId="18" borderId="597" xfId="0" applyNumberFormat="1" applyFont="1" applyFill="1" applyBorder="1"/>
    <xf numFmtId="1" fontId="8" fillId="0" borderId="597" xfId="0" applyNumberFormat="1" applyFont="1" applyBorder="1" applyProtection="1">
      <protection locked="0"/>
    </xf>
    <xf numFmtId="1" fontId="7" fillId="0" borderId="597" xfId="0" applyNumberFormat="1" applyFont="1" applyBorder="1" applyProtection="1">
      <protection locked="0"/>
    </xf>
    <xf numFmtId="1" fontId="7" fillId="0" borderId="1424" xfId="0" applyNumberFormat="1" applyFont="1" applyBorder="1" applyProtection="1">
      <protection locked="0"/>
    </xf>
    <xf numFmtId="3" fontId="8" fillId="12" borderId="1423" xfId="0" applyNumberFormat="1" applyFont="1" applyFill="1" applyBorder="1" applyProtection="1">
      <protection locked="0"/>
    </xf>
    <xf numFmtId="0" fontId="8" fillId="0" borderId="1312" xfId="0" applyFont="1" applyBorder="1" applyAlignment="1">
      <alignment vertical="center"/>
    </xf>
    <xf numFmtId="3" fontId="8" fillId="0" borderId="836" xfId="0" applyNumberFormat="1" applyFont="1" applyBorder="1" applyAlignment="1">
      <alignment vertical="center" wrapText="1"/>
    </xf>
    <xf numFmtId="3" fontId="8" fillId="12" borderId="597" xfId="0" applyNumberFormat="1" applyFont="1" applyFill="1" applyBorder="1" applyProtection="1">
      <protection locked="0"/>
    </xf>
    <xf numFmtId="0" fontId="8" fillId="0" borderId="1426" xfId="0" applyFont="1" applyBorder="1" applyAlignment="1">
      <alignment vertical="center"/>
    </xf>
    <xf numFmtId="0" fontId="8" fillId="0" borderId="1421" xfId="0" applyFont="1" applyBorder="1" applyAlignment="1">
      <alignment vertical="center"/>
    </xf>
    <xf numFmtId="1" fontId="8" fillId="0" borderId="836" xfId="0" applyNumberFormat="1" applyFont="1" applyBorder="1" applyAlignment="1">
      <alignment horizontal="right"/>
    </xf>
    <xf numFmtId="1" fontId="8" fillId="0" borderId="1432" xfId="0" applyNumberFormat="1" applyFont="1" applyBorder="1" applyAlignment="1">
      <alignment horizontal="right"/>
    </xf>
    <xf numFmtId="1" fontId="8" fillId="0" borderId="1433" xfId="0" applyNumberFormat="1" applyFont="1" applyBorder="1" applyAlignment="1">
      <alignment horizontal="right"/>
    </xf>
    <xf numFmtId="1" fontId="7" fillId="0" borderId="1433" xfId="0" applyNumberFormat="1" applyFont="1" applyBorder="1" applyAlignment="1">
      <alignment horizontal="right"/>
    </xf>
    <xf numFmtId="1" fontId="7" fillId="0" borderId="1434" xfId="0" applyNumberFormat="1" applyFont="1" applyBorder="1" applyAlignment="1">
      <alignment horizontal="right"/>
    </xf>
    <xf numFmtId="1" fontId="6" fillId="5" borderId="719" xfId="0" applyNumberFormat="1" applyFont="1" applyFill="1" applyBorder="1"/>
    <xf numFmtId="1" fontId="10" fillId="5" borderId="719" xfId="0" applyNumberFormat="1" applyFont="1" applyFill="1" applyBorder="1"/>
    <xf numFmtId="1" fontId="10" fillId="5" borderId="0" xfId="0" applyNumberFormat="1" applyFont="1" applyFill="1"/>
    <xf numFmtId="1" fontId="35" fillId="5" borderId="0" xfId="0" applyNumberFormat="1" applyFont="1" applyFill="1"/>
    <xf numFmtId="1" fontId="4" fillId="0" borderId="0" xfId="0" applyNumberFormat="1" applyFont="1" applyProtection="1">
      <protection locked="0"/>
    </xf>
    <xf numFmtId="1" fontId="4" fillId="11" borderId="0" xfId="0" applyNumberFormat="1" applyFont="1" applyFill="1" applyProtection="1">
      <protection locked="0"/>
    </xf>
    <xf numFmtId="0" fontId="8" fillId="0" borderId="656" xfId="0" applyFont="1" applyBorder="1" applyAlignment="1">
      <alignment horizontal="center" vertical="center" wrapText="1"/>
    </xf>
    <xf numFmtId="1" fontId="7" fillId="5" borderId="825" xfId="0" applyNumberFormat="1" applyFont="1" applyFill="1" applyBorder="1" applyAlignment="1">
      <alignment horizontal="center" vertical="center" wrapText="1"/>
    </xf>
    <xf numFmtId="1" fontId="7" fillId="5" borderId="656" xfId="0" applyNumberFormat="1" applyFont="1" applyFill="1" applyBorder="1" applyAlignment="1">
      <alignment horizontal="center" vertical="center" wrapText="1"/>
    </xf>
    <xf numFmtId="1" fontId="7" fillId="5" borderId="716" xfId="0" applyNumberFormat="1" applyFont="1" applyFill="1" applyBorder="1" applyAlignment="1">
      <alignment horizontal="center" vertical="center" wrapText="1"/>
    </xf>
    <xf numFmtId="3" fontId="8" fillId="0" borderId="597" xfId="0" applyNumberFormat="1" applyFont="1" applyBorder="1" applyProtection="1">
      <protection locked="0"/>
    </xf>
    <xf numFmtId="1" fontId="8" fillId="6" borderId="597" xfId="0" applyNumberFormat="1" applyFont="1" applyFill="1" applyBorder="1" applyAlignment="1" applyProtection="1">
      <alignment horizontal="center" vertical="center"/>
      <protection locked="0"/>
    </xf>
    <xf numFmtId="1" fontId="8" fillId="6" borderId="1424" xfId="0" applyNumberFormat="1" applyFont="1" applyFill="1" applyBorder="1" applyAlignment="1" applyProtection="1">
      <alignment horizontal="center" vertical="center"/>
      <protection locked="0"/>
    </xf>
    <xf numFmtId="1" fontId="8" fillId="0" borderId="1352" xfId="0" applyNumberFormat="1" applyFont="1" applyBorder="1" applyAlignment="1">
      <alignment vertical="center" wrapText="1"/>
    </xf>
    <xf numFmtId="3" fontId="8" fillId="0" borderId="1423" xfId="0" applyNumberFormat="1" applyFont="1" applyBorder="1" applyProtection="1">
      <protection locked="0"/>
    </xf>
    <xf numFmtId="3" fontId="14" fillId="0" borderId="597" xfId="0" applyNumberFormat="1" applyFont="1" applyBorder="1" applyProtection="1">
      <protection locked="0"/>
    </xf>
    <xf numFmtId="0" fontId="8" fillId="0" borderId="1422" xfId="0" applyFont="1" applyBorder="1" applyAlignment="1">
      <alignment vertical="center" wrapText="1"/>
    </xf>
    <xf numFmtId="1" fontId="7" fillId="0" borderId="904" xfId="0" applyNumberFormat="1" applyFont="1" applyBorder="1" applyAlignment="1">
      <alignment horizontal="left" vertical="center" wrapText="1"/>
    </xf>
    <xf numFmtId="0" fontId="24" fillId="0" borderId="836" xfId="0" applyFont="1" applyBorder="1" applyAlignment="1">
      <alignment vertical="center" wrapText="1"/>
    </xf>
    <xf numFmtId="3" fontId="8" fillId="7" borderId="597" xfId="0" applyNumberFormat="1" applyFont="1" applyFill="1" applyBorder="1"/>
    <xf numFmtId="1" fontId="8" fillId="8" borderId="597" xfId="0" applyNumberFormat="1" applyFont="1" applyFill="1" applyBorder="1" applyProtection="1">
      <protection locked="0"/>
    </xf>
    <xf numFmtId="1" fontId="7" fillId="0" borderId="1426" xfId="0" applyNumberFormat="1" applyFont="1" applyBorder="1" applyAlignment="1">
      <alignment horizontal="left" vertical="center" wrapText="1"/>
    </xf>
    <xf numFmtId="1" fontId="7" fillId="9" borderId="1426" xfId="0" applyNumberFormat="1" applyFont="1" applyFill="1" applyBorder="1" applyAlignment="1">
      <alignment horizontal="left" vertical="center" wrapText="1"/>
    </xf>
    <xf numFmtId="3" fontId="8" fillId="9" borderId="1423" xfId="0" applyNumberFormat="1" applyFont="1" applyFill="1" applyBorder="1" applyProtection="1">
      <protection locked="0"/>
    </xf>
    <xf numFmtId="3" fontId="8" fillId="7" borderId="1423" xfId="0" applyNumberFormat="1" applyFont="1" applyFill="1" applyBorder="1"/>
    <xf numFmtId="1" fontId="7" fillId="0" borderId="558" xfId="0" applyNumberFormat="1" applyFont="1" applyBorder="1" applyAlignment="1">
      <alignment horizontal="left" vertical="center" wrapText="1"/>
    </xf>
    <xf numFmtId="3" fontId="8" fillId="0" borderId="1432" xfId="0" applyNumberFormat="1" applyFont="1" applyBorder="1" applyProtection="1">
      <protection locked="0"/>
    </xf>
    <xf numFmtId="3" fontId="8" fillId="0" borderId="1433" xfId="0" applyNumberFormat="1" applyFont="1" applyBorder="1" applyProtection="1">
      <protection locked="0"/>
    </xf>
    <xf numFmtId="1" fontId="8" fillId="6" borderId="1433" xfId="0" applyNumberFormat="1" applyFont="1" applyFill="1" applyBorder="1" applyAlignment="1" applyProtection="1">
      <alignment horizontal="center" vertical="center"/>
      <protection locked="0"/>
    </xf>
    <xf numFmtId="1" fontId="8" fillId="6" borderId="1434" xfId="0" applyNumberFormat="1" applyFont="1" applyFill="1" applyBorder="1" applyAlignment="1" applyProtection="1">
      <alignment horizontal="center" vertical="center"/>
      <protection locked="0"/>
    </xf>
    <xf numFmtId="0" fontId="16" fillId="4" borderId="719" xfId="0" applyFont="1" applyFill="1" applyBorder="1"/>
    <xf numFmtId="0" fontId="26" fillId="4" borderId="719" xfId="0" applyFont="1" applyFill="1" applyBorder="1"/>
    <xf numFmtId="165" fontId="27" fillId="4" borderId="719" xfId="0" applyNumberFormat="1" applyFont="1" applyFill="1" applyBorder="1"/>
    <xf numFmtId="1" fontId="7" fillId="0" borderId="833" xfId="0" applyNumberFormat="1" applyFont="1" applyBorder="1" applyAlignment="1">
      <alignment horizontal="center" vertical="center" wrapText="1"/>
    </xf>
    <xf numFmtId="0" fontId="7" fillId="5" borderId="808" xfId="0" applyFont="1" applyFill="1" applyBorder="1" applyAlignment="1">
      <alignment horizontal="center" vertical="center" wrapText="1"/>
    </xf>
    <xf numFmtId="0" fontId="7" fillId="5" borderId="845" xfId="0" applyFont="1" applyFill="1" applyBorder="1" applyAlignment="1">
      <alignment horizontal="center" vertical="center" wrapText="1"/>
    </xf>
    <xf numFmtId="0" fontId="7" fillId="5" borderId="744" xfId="0" applyFont="1" applyFill="1" applyBorder="1" applyAlignment="1">
      <alignment horizontal="center" vertical="center" wrapText="1"/>
    </xf>
    <xf numFmtId="0" fontId="7" fillId="5" borderId="836" xfId="0" applyFont="1" applyFill="1" applyBorder="1" applyAlignment="1">
      <alignment horizontal="center" vertical="center" wrapText="1"/>
    </xf>
    <xf numFmtId="3" fontId="7" fillId="5" borderId="836" xfId="0" applyNumberFormat="1" applyFont="1" applyFill="1" applyBorder="1"/>
    <xf numFmtId="3" fontId="7" fillId="5" borderId="1313" xfId="0" applyNumberFormat="1" applyFont="1" applyFill="1" applyBorder="1" applyProtection="1">
      <protection locked="0"/>
    </xf>
    <xf numFmtId="3" fontId="7" fillId="5" borderId="1084" xfId="0" applyNumberFormat="1" applyFont="1" applyFill="1" applyBorder="1" applyProtection="1">
      <protection locked="0"/>
    </xf>
    <xf numFmtId="3" fontId="7" fillId="5" borderId="1369" xfId="0" applyNumberFormat="1" applyFont="1" applyFill="1" applyBorder="1" applyProtection="1">
      <protection locked="0"/>
    </xf>
    <xf numFmtId="3" fontId="7" fillId="5" borderId="1312" xfId="0" applyNumberFormat="1" applyFont="1" applyFill="1" applyBorder="1" applyProtection="1">
      <protection locked="0"/>
    </xf>
    <xf numFmtId="3" fontId="7" fillId="5" borderId="1316" xfId="0" applyNumberFormat="1" applyFont="1" applyFill="1" applyBorder="1" applyProtection="1">
      <protection locked="0"/>
    </xf>
    <xf numFmtId="3" fontId="7" fillId="5" borderId="1304" xfId="0" applyNumberFormat="1" applyFont="1" applyFill="1" applyBorder="1" applyProtection="1">
      <protection locked="0"/>
    </xf>
    <xf numFmtId="3" fontId="7" fillId="5" borderId="1438" xfId="0" applyNumberFormat="1" applyFont="1" applyFill="1" applyBorder="1" applyProtection="1">
      <protection locked="0"/>
    </xf>
    <xf numFmtId="3" fontId="7" fillId="5" borderId="597" xfId="0" applyNumberFormat="1" applyFont="1" applyFill="1" applyBorder="1" applyProtection="1">
      <protection locked="0"/>
    </xf>
    <xf numFmtId="3" fontId="7" fillId="5" borderId="1424" xfId="0" applyNumberFormat="1" applyFont="1" applyFill="1" applyBorder="1" applyProtection="1">
      <protection locked="0"/>
    </xf>
    <xf numFmtId="3" fontId="7" fillId="5" borderId="1426" xfId="0" applyNumberFormat="1" applyFont="1" applyFill="1" applyBorder="1" applyProtection="1">
      <protection locked="0"/>
    </xf>
    <xf numFmtId="3" fontId="7" fillId="5" borderId="1431" xfId="0" applyNumberFormat="1" applyFont="1" applyFill="1" applyBorder="1" applyProtection="1">
      <protection locked="0"/>
    </xf>
    <xf numFmtId="3" fontId="7" fillId="5" borderId="1429" xfId="0" applyNumberFormat="1" applyFont="1" applyFill="1" applyBorder="1" applyProtection="1">
      <protection locked="0"/>
    </xf>
    <xf numFmtId="3" fontId="7" fillId="0" borderId="1438" xfId="0" applyNumberFormat="1" applyFont="1" applyBorder="1" applyProtection="1">
      <protection locked="0"/>
    </xf>
    <xf numFmtId="3" fontId="7" fillId="0" borderId="1424" xfId="0" applyNumberFormat="1" applyFont="1" applyBorder="1" applyProtection="1">
      <protection locked="0"/>
    </xf>
    <xf numFmtId="3" fontId="7" fillId="0" borderId="1431" xfId="0" applyNumberFormat="1" applyFont="1" applyBorder="1" applyProtection="1">
      <protection locked="0"/>
    </xf>
    <xf numFmtId="3" fontId="7" fillId="5" borderId="1439" xfId="0" applyNumberFormat="1" applyFont="1" applyFill="1" applyBorder="1" applyProtection="1">
      <protection locked="0"/>
    </xf>
    <xf numFmtId="3" fontId="7" fillId="5" borderId="1440" xfId="0" applyNumberFormat="1" applyFont="1" applyFill="1" applyBorder="1" applyProtection="1">
      <protection locked="0"/>
    </xf>
    <xf numFmtId="3" fontId="7" fillId="5" borderId="1436" xfId="0" applyNumberFormat="1" applyFont="1" applyFill="1" applyBorder="1" applyProtection="1">
      <protection locked="0"/>
    </xf>
    <xf numFmtId="3" fontId="7" fillId="5" borderId="1433" xfId="0" applyNumberFormat="1" applyFont="1" applyFill="1" applyBorder="1" applyProtection="1">
      <protection locked="0"/>
    </xf>
    <xf numFmtId="3" fontId="7" fillId="5" borderId="1434" xfId="0" applyNumberFormat="1" applyFont="1" applyFill="1" applyBorder="1" applyProtection="1">
      <protection locked="0"/>
    </xf>
    <xf numFmtId="3" fontId="7" fillId="5" borderId="1422" xfId="0" applyNumberFormat="1" applyFont="1" applyFill="1" applyBorder="1" applyProtection="1">
      <protection locked="0"/>
    </xf>
    <xf numFmtId="3" fontId="7" fillId="5" borderId="1441" xfId="0" applyNumberFormat="1" applyFont="1" applyFill="1" applyBorder="1" applyProtection="1">
      <protection locked="0"/>
    </xf>
    <xf numFmtId="3" fontId="7" fillId="5" borderId="1442" xfId="0" applyNumberFormat="1" applyFont="1" applyFill="1" applyBorder="1" applyProtection="1">
      <protection locked="0"/>
    </xf>
    <xf numFmtId="0" fontId="7" fillId="0" borderId="836" xfId="0" applyFont="1" applyBorder="1" applyAlignment="1">
      <alignment horizontal="center" vertical="center"/>
    </xf>
    <xf numFmtId="0" fontId="7" fillId="0" borderId="716" xfId="0" applyFont="1" applyBorder="1" applyAlignment="1">
      <alignment horizontal="center" vertical="center" wrapText="1"/>
    </xf>
    <xf numFmtId="3" fontId="7" fillId="0" borderId="836" xfId="0" applyNumberFormat="1" applyFont="1" applyBorder="1" applyProtection="1">
      <protection locked="0"/>
    </xf>
    <xf numFmtId="3" fontId="7" fillId="6" borderId="1313" xfId="0" applyNumberFormat="1" applyFont="1" applyFill="1" applyBorder="1" applyProtection="1">
      <protection locked="0"/>
    </xf>
    <xf numFmtId="3" fontId="7" fillId="6" borderId="1322" xfId="0" applyNumberFormat="1" applyFont="1" applyFill="1" applyBorder="1" applyProtection="1">
      <protection locked="0"/>
    </xf>
    <xf numFmtId="3" fontId="7" fillId="6" borderId="1369" xfId="0" applyNumberFormat="1" applyFont="1" applyFill="1" applyBorder="1" applyProtection="1">
      <protection locked="0"/>
    </xf>
    <xf numFmtId="0" fontId="7" fillId="0" borderId="1442" xfId="0" applyFont="1" applyBorder="1" applyAlignment="1" applyProtection="1">
      <alignment horizontal="center" vertical="center" wrapText="1"/>
      <protection hidden="1"/>
    </xf>
    <xf numFmtId="3" fontId="7" fillId="6" borderId="1436" xfId="0" applyNumberFormat="1" applyFont="1" applyFill="1" applyBorder="1" applyProtection="1">
      <protection locked="0"/>
    </xf>
    <xf numFmtId="3" fontId="7" fillId="6" borderId="1432" xfId="0" applyNumberFormat="1" applyFont="1" applyFill="1" applyBorder="1" applyProtection="1">
      <protection locked="0"/>
    </xf>
    <xf numFmtId="3" fontId="7" fillId="6" borderId="1434" xfId="0" applyNumberFormat="1" applyFont="1" applyFill="1" applyBorder="1" applyProtection="1">
      <protection locked="0"/>
    </xf>
    <xf numFmtId="1" fontId="7" fillId="5" borderId="834" xfId="0" applyNumberFormat="1" applyFont="1" applyFill="1" applyBorder="1" applyAlignment="1">
      <alignment horizontal="center" vertical="center" wrapText="1"/>
    </xf>
    <xf numFmtId="1" fontId="7" fillId="5" borderId="836" xfId="0" applyNumberFormat="1" applyFont="1" applyFill="1" applyBorder="1" applyProtection="1">
      <protection locked="0"/>
    </xf>
    <xf numFmtId="165" fontId="6" fillId="0" borderId="500" xfId="10" applyNumberFormat="1" applyFont="1" applyBorder="1" applyAlignment="1" applyProtection="1"/>
    <xf numFmtId="165" fontId="73" fillId="0" borderId="0" xfId="10" applyNumberFormat="1" applyFont="1" applyProtection="1"/>
    <xf numFmtId="0" fontId="45" fillId="0" borderId="0" xfId="0" applyFont="1"/>
    <xf numFmtId="0" fontId="45" fillId="0" borderId="835" xfId="0" applyFont="1" applyBorder="1"/>
    <xf numFmtId="1" fontId="3" fillId="0" borderId="287" xfId="0" applyNumberFormat="1" applyFont="1" applyBorder="1" applyAlignment="1">
      <alignment horizontal="center" vertical="center" wrapText="1"/>
    </xf>
    <xf numFmtId="1" fontId="7" fillId="0" borderId="737" xfId="0" applyNumberFormat="1" applyFont="1" applyBorder="1" applyAlignment="1">
      <alignment horizontal="center" vertical="center" wrapText="1"/>
    </xf>
    <xf numFmtId="165" fontId="7" fillId="0" borderId="836" xfId="10" applyNumberFormat="1" applyFont="1" applyBorder="1" applyAlignment="1" applyProtection="1">
      <alignment horizontal="center" vertical="center" wrapText="1"/>
    </xf>
    <xf numFmtId="165" fontId="7" fillId="0" borderId="835" xfId="10" applyNumberFormat="1" applyFont="1" applyBorder="1" applyAlignment="1" applyProtection="1">
      <alignment horizontal="center" vertical="center"/>
    </xf>
    <xf numFmtId="165" fontId="7" fillId="0" borderId="1312" xfId="10" applyNumberFormat="1" applyFont="1" applyBorder="1" applyAlignment="1" applyProtection="1">
      <alignment vertical="center" wrapText="1"/>
    </xf>
    <xf numFmtId="166" fontId="7" fillId="0" borderId="18" xfId="10" applyNumberFormat="1" applyFont="1" applyBorder="1" applyAlignment="1" applyProtection="1">
      <alignment horizontal="center"/>
    </xf>
    <xf numFmtId="1" fontId="7" fillId="0" borderId="1313" xfId="0" applyNumberFormat="1" applyFont="1" applyBorder="1" applyProtection="1">
      <protection locked="0"/>
    </xf>
    <xf numFmtId="1" fontId="7" fillId="0" borderId="1084" xfId="0" applyNumberFormat="1" applyFont="1" applyBorder="1" applyProtection="1">
      <protection locked="0"/>
    </xf>
    <xf numFmtId="1" fontId="7" fillId="0" borderId="1369" xfId="0" applyNumberFormat="1" applyFont="1" applyBorder="1" applyProtection="1">
      <protection locked="0"/>
    </xf>
    <xf numFmtId="1" fontId="7" fillId="0" borderId="1304" xfId="0" applyNumberFormat="1" applyFont="1" applyBorder="1" applyProtection="1">
      <protection locked="0"/>
    </xf>
    <xf numFmtId="1" fontId="7" fillId="0" borderId="1314" xfId="0" applyNumberFormat="1" applyFont="1" applyBorder="1" applyProtection="1">
      <protection locked="0"/>
    </xf>
    <xf numFmtId="165" fontId="7" fillId="0" borderId="12" xfId="10" applyNumberFormat="1" applyFont="1" applyBorder="1" applyAlignment="1" applyProtection="1">
      <alignment horizontal="left" vertical="center" wrapText="1"/>
    </xf>
    <xf numFmtId="1" fontId="7" fillId="0" borderId="1438" xfId="0" applyNumberFormat="1" applyFont="1" applyBorder="1" applyProtection="1">
      <protection locked="0"/>
    </xf>
    <xf numFmtId="1" fontId="7" fillId="0" borderId="1429" xfId="0" applyNumberFormat="1" applyFont="1" applyBorder="1" applyProtection="1">
      <protection locked="0"/>
    </xf>
    <xf numFmtId="1" fontId="7" fillId="0" borderId="1427" xfId="0" applyNumberFormat="1" applyFont="1" applyBorder="1" applyProtection="1">
      <protection locked="0"/>
    </xf>
    <xf numFmtId="165" fontId="7" fillId="0" borderId="1426" xfId="10" applyNumberFormat="1" applyFont="1" applyBorder="1" applyAlignment="1" applyProtection="1">
      <alignment vertical="center" wrapText="1"/>
    </xf>
    <xf numFmtId="165" fontId="7" fillId="0" borderId="1421" xfId="10" applyNumberFormat="1" applyFont="1" applyBorder="1" applyAlignment="1" applyProtection="1">
      <alignment vertical="center" wrapText="1"/>
    </xf>
    <xf numFmtId="1" fontId="7" fillId="0" borderId="1436" xfId="0" applyNumberFormat="1" applyFont="1" applyBorder="1" applyProtection="1">
      <protection locked="0"/>
    </xf>
    <xf numFmtId="1" fontId="7" fillId="0" borderId="1433" xfId="0" applyNumberFormat="1" applyFont="1" applyBorder="1" applyProtection="1">
      <protection locked="0"/>
    </xf>
    <xf numFmtId="1" fontId="7" fillId="0" borderId="1434" xfId="0" applyNumberFormat="1" applyFont="1" applyBorder="1" applyProtection="1">
      <protection locked="0"/>
    </xf>
    <xf numFmtId="1" fontId="7" fillId="0" borderId="1442" xfId="0" applyNumberFormat="1" applyFont="1" applyBorder="1" applyProtection="1">
      <protection locked="0"/>
    </xf>
    <xf numFmtId="1" fontId="7" fillId="0" borderId="1425" xfId="0" applyNumberFormat="1" applyFont="1" applyBorder="1" applyProtection="1">
      <protection locked="0"/>
    </xf>
    <xf numFmtId="165" fontId="7" fillId="0" borderId="833" xfId="10" applyNumberFormat="1" applyFont="1" applyBorder="1" applyAlignment="1" applyProtection="1">
      <alignment vertical="center" wrapText="1"/>
    </xf>
    <xf numFmtId="166" fontId="7" fillId="0" borderId="836" xfId="11" applyNumberFormat="1" applyFont="1" applyFill="1" applyBorder="1" applyAlignment="1" applyProtection="1">
      <alignment horizontal="center"/>
    </xf>
    <xf numFmtId="166" fontId="7" fillId="0" borderId="839" xfId="11" applyNumberFormat="1" applyFont="1" applyFill="1" applyBorder="1" applyProtection="1"/>
    <xf numFmtId="166" fontId="7" fillId="0" borderId="808" xfId="11" applyNumberFormat="1" applyFont="1" applyFill="1" applyBorder="1" applyProtection="1"/>
    <xf numFmtId="166" fontId="7" fillId="0" borderId="849" xfId="11" applyNumberFormat="1" applyFont="1" applyFill="1" applyBorder="1" applyProtection="1"/>
    <xf numFmtId="166" fontId="7" fillId="0" borderId="835" xfId="11" applyNumberFormat="1" applyFont="1" applyFill="1" applyBorder="1" applyProtection="1"/>
    <xf numFmtId="166" fontId="7" fillId="0" borderId="836" xfId="11" applyNumberFormat="1" applyFont="1" applyFill="1" applyBorder="1" applyProtection="1"/>
    <xf numFmtId="1" fontId="7" fillId="9" borderId="597" xfId="0" applyNumberFormat="1" applyFont="1" applyFill="1" applyBorder="1" applyAlignment="1">
      <alignment horizontal="center" vertical="center"/>
    </xf>
    <xf numFmtId="1" fontId="7" fillId="9" borderId="1424" xfId="0" applyNumberFormat="1" applyFont="1" applyFill="1" applyBorder="1" applyAlignment="1">
      <alignment horizontal="center" vertical="center"/>
    </xf>
    <xf numFmtId="0" fontId="7" fillId="9" borderId="46" xfId="0" applyFont="1" applyFill="1" applyBorder="1"/>
    <xf numFmtId="0" fontId="7" fillId="9" borderId="68" xfId="0" applyFont="1" applyFill="1" applyBorder="1" applyAlignment="1">
      <alignment wrapText="1"/>
    </xf>
    <xf numFmtId="0" fontId="7" fillId="9" borderId="46" xfId="0" applyFont="1" applyFill="1" applyBorder="1" applyAlignment="1">
      <alignment wrapText="1"/>
    </xf>
    <xf numFmtId="1" fontId="18" fillId="13" borderId="34" xfId="0" applyNumberFormat="1" applyFont="1" applyFill="1" applyBorder="1" applyAlignment="1">
      <alignment horizontal="center" vertical="center" wrapText="1"/>
    </xf>
    <xf numFmtId="0" fontId="95" fillId="9" borderId="40" xfId="0" applyFont="1" applyFill="1" applyBorder="1"/>
    <xf numFmtId="1" fontId="8" fillId="0" borderId="890" xfId="0" applyNumberFormat="1" applyFont="1" applyBorder="1" applyAlignment="1">
      <alignment horizontal="center" vertical="center"/>
    </xf>
    <xf numFmtId="1" fontId="8" fillId="0" borderId="139" xfId="0" applyNumberFormat="1" applyFont="1" applyBorder="1" applyAlignment="1">
      <alignment horizontal="center" vertical="center"/>
    </xf>
    <xf numFmtId="1" fontId="8" fillId="0" borderId="672" xfId="0" applyNumberFormat="1" applyFont="1" applyBorder="1" applyAlignment="1">
      <alignment horizontal="center" vertical="center"/>
    </xf>
    <xf numFmtId="1" fontId="8" fillId="0" borderId="914" xfId="0" applyNumberFormat="1" applyFont="1" applyBorder="1" applyAlignment="1">
      <alignment horizontal="center" vertical="center" wrapText="1"/>
    </xf>
    <xf numFmtId="1" fontId="8" fillId="0" borderId="915" xfId="0" applyNumberFormat="1" applyFont="1" applyBorder="1" applyAlignment="1">
      <alignment horizontal="center" vertical="center" wrapText="1"/>
    </xf>
    <xf numFmtId="1" fontId="8" fillId="0" borderId="716" xfId="0" applyNumberFormat="1" applyFont="1" applyBorder="1" applyAlignment="1">
      <alignment horizontal="center" vertical="center" wrapText="1"/>
    </xf>
    <xf numFmtId="1" fontId="8" fillId="0" borderId="93" xfId="0" applyNumberFormat="1" applyFont="1" applyBorder="1" applyAlignment="1">
      <alignment horizontal="center" vertical="center" wrapText="1"/>
    </xf>
    <xf numFmtId="1" fontId="8" fillId="0" borderId="0" xfId="0" applyNumberFormat="1" applyFont="1" applyAlignment="1">
      <alignment horizontal="center" vertical="center" wrapText="1"/>
    </xf>
    <xf numFmtId="1" fontId="8" fillId="0" borderId="210" xfId="0" applyNumberFormat="1" applyFont="1" applyBorder="1" applyAlignment="1">
      <alignment horizontal="center" vertical="center" wrapText="1"/>
    </xf>
    <xf numFmtId="1" fontId="8" fillId="0" borderId="953" xfId="0" applyNumberFormat="1" applyFont="1" applyBorder="1" applyAlignment="1">
      <alignment horizontal="center" vertical="center" wrapText="1"/>
    </xf>
    <xf numFmtId="1" fontId="8" fillId="0" borderId="886" xfId="0" applyNumberFormat="1" applyFont="1" applyBorder="1" applyAlignment="1">
      <alignment horizontal="center" vertical="center" wrapText="1"/>
    </xf>
    <xf numFmtId="1" fontId="8" fillId="0" borderId="888" xfId="0" applyNumberFormat="1" applyFont="1" applyBorder="1" applyAlignment="1">
      <alignment horizontal="center" vertical="center" wrapText="1"/>
    </xf>
    <xf numFmtId="0" fontId="8" fillId="9" borderId="890" xfId="0" applyFont="1" applyFill="1" applyBorder="1" applyAlignment="1">
      <alignment horizontal="center" vertical="center" wrapText="1"/>
    </xf>
    <xf numFmtId="0" fontId="8" fillId="9" borderId="139" xfId="0" applyFont="1" applyFill="1" applyBorder="1" applyAlignment="1">
      <alignment horizontal="center" vertical="center" wrapText="1"/>
    </xf>
    <xf numFmtId="0" fontId="8" fillId="9" borderId="672" xfId="0" applyFont="1" applyFill="1" applyBorder="1" applyAlignment="1">
      <alignment horizontal="center" vertical="center" wrapText="1"/>
    </xf>
    <xf numFmtId="1" fontId="8" fillId="9" borderId="890" xfId="0" applyNumberFormat="1" applyFont="1" applyFill="1" applyBorder="1" applyAlignment="1">
      <alignment horizontal="center" vertical="center" wrapText="1"/>
    </xf>
    <xf numFmtId="1" fontId="8" fillId="9" borderId="210" xfId="0" applyNumberFormat="1" applyFont="1" applyFill="1" applyBorder="1" applyAlignment="1">
      <alignment horizontal="center" vertical="center" wrapText="1"/>
    </xf>
    <xf numFmtId="1" fontId="8" fillId="9" borderId="861" xfId="0" applyNumberFormat="1" applyFont="1" applyFill="1" applyBorder="1" applyAlignment="1">
      <alignment horizontal="center" vertical="center" wrapText="1"/>
    </xf>
    <xf numFmtId="1" fontId="8" fillId="0" borderId="887" xfId="0" applyNumberFormat="1" applyFont="1" applyBorder="1" applyAlignment="1">
      <alignment horizontal="center" vertical="center" wrapText="1"/>
    </xf>
    <xf numFmtId="1" fontId="8" fillId="0" borderId="886" xfId="0" applyNumberFormat="1" applyFont="1" applyBorder="1" applyAlignment="1">
      <alignment horizontal="center" vertical="center"/>
    </xf>
    <xf numFmtId="1" fontId="8" fillId="0" borderId="887" xfId="0" applyNumberFormat="1" applyFont="1" applyBorder="1" applyAlignment="1">
      <alignment horizontal="center" vertical="center"/>
    </xf>
    <xf numFmtId="1" fontId="8" fillId="0" borderId="953" xfId="0" applyNumberFormat="1" applyFont="1" applyBorder="1" applyAlignment="1">
      <alignment horizontal="center" vertical="center"/>
    </xf>
    <xf numFmtId="1" fontId="8" fillId="0" borderId="888" xfId="0" applyNumberFormat="1" applyFont="1" applyBorder="1" applyAlignment="1">
      <alignment horizontal="center" vertical="center"/>
    </xf>
    <xf numFmtId="1" fontId="8" fillId="0" borderId="719" xfId="0" applyNumberFormat="1" applyFont="1" applyBorder="1" applyAlignment="1">
      <alignment horizontal="center" vertical="center" wrapText="1"/>
    </xf>
    <xf numFmtId="1" fontId="8" fillId="0" borderId="963" xfId="0" applyNumberFormat="1" applyFont="1" applyBorder="1" applyAlignment="1">
      <alignment horizontal="center" vertical="center" wrapText="1"/>
    </xf>
    <xf numFmtId="1" fontId="8" fillId="0" borderId="878" xfId="0" applyNumberFormat="1" applyFont="1" applyBorder="1" applyAlignment="1">
      <alignment horizontal="center" vertical="center" wrapText="1"/>
    </xf>
    <xf numFmtId="1" fontId="8" fillId="0" borderId="861" xfId="0" applyNumberFormat="1" applyFont="1" applyBorder="1" applyAlignment="1">
      <alignment horizontal="center" vertical="center" wrapText="1"/>
    </xf>
    <xf numFmtId="1" fontId="18" fillId="9" borderId="716" xfId="0" applyNumberFormat="1" applyFont="1" applyFill="1" applyBorder="1" applyAlignment="1">
      <alignment horizontal="center" vertical="center" wrapText="1"/>
    </xf>
    <xf numFmtId="1" fontId="18" fillId="9" borderId="861" xfId="0" applyNumberFormat="1" applyFont="1" applyFill="1" applyBorder="1" applyAlignment="1">
      <alignment horizontal="center" vertical="center" wrapText="1"/>
    </xf>
    <xf numFmtId="1" fontId="18" fillId="9" borderId="890" xfId="0" applyNumberFormat="1" applyFont="1" applyFill="1" applyBorder="1" applyAlignment="1">
      <alignment horizontal="center" vertical="center" wrapText="1"/>
    </xf>
    <xf numFmtId="1" fontId="18" fillId="9" borderId="672" xfId="0" applyNumberFormat="1" applyFont="1" applyFill="1" applyBorder="1" applyAlignment="1">
      <alignment horizontal="center" vertical="center" wrapText="1"/>
    </xf>
    <xf numFmtId="1" fontId="8" fillId="0" borderId="890" xfId="0" applyNumberFormat="1" applyFont="1" applyBorder="1" applyAlignment="1">
      <alignment horizontal="center" vertical="center" wrapText="1"/>
    </xf>
    <xf numFmtId="1" fontId="8" fillId="0" borderId="672" xfId="0" applyNumberFormat="1" applyFont="1" applyBorder="1" applyAlignment="1">
      <alignment horizontal="center" vertical="center" wrapText="1"/>
    </xf>
    <xf numFmtId="1" fontId="8" fillId="0" borderId="920" xfId="0" applyNumberFormat="1" applyFont="1" applyBorder="1" applyAlignment="1">
      <alignment horizontal="left" vertical="center" wrapText="1"/>
    </xf>
    <xf numFmtId="1" fontId="8" fillId="0" borderId="815" xfId="0" applyNumberFormat="1" applyFont="1" applyBorder="1" applyAlignment="1">
      <alignment horizontal="left" vertical="center" wrapText="1"/>
    </xf>
    <xf numFmtId="1" fontId="8" fillId="0" borderId="233" xfId="0" applyNumberFormat="1" applyFont="1" applyBorder="1" applyAlignment="1">
      <alignment horizontal="left" vertical="center" wrapText="1"/>
    </xf>
    <xf numFmtId="1" fontId="8" fillId="4" borderId="948" xfId="0" applyNumberFormat="1" applyFont="1" applyFill="1" applyBorder="1" applyAlignment="1">
      <alignment horizontal="left" vertical="center" wrapText="1"/>
    </xf>
    <xf numFmtId="1" fontId="8" fillId="0" borderId="939" xfId="0" applyNumberFormat="1" applyFont="1" applyBorder="1" applyAlignment="1">
      <alignment horizontal="center" vertical="center" wrapText="1"/>
    </xf>
    <xf numFmtId="1" fontId="8" fillId="0" borderId="139" xfId="0" applyNumberFormat="1" applyFont="1" applyBorder="1" applyAlignment="1">
      <alignment horizontal="center" vertical="center" wrapText="1"/>
    </xf>
    <xf numFmtId="1" fontId="8" fillId="0" borderId="945" xfId="0" applyNumberFormat="1" applyFont="1" applyBorder="1" applyAlignment="1">
      <alignment horizontal="center" vertical="center" wrapText="1"/>
    </xf>
    <xf numFmtId="1" fontId="8" fillId="0" borderId="951" xfId="0" applyNumberFormat="1" applyFont="1" applyBorder="1" applyAlignment="1">
      <alignment horizontal="center" vertical="center" wrapText="1"/>
    </xf>
    <xf numFmtId="1" fontId="8" fillId="0" borderId="952" xfId="0" applyNumberFormat="1" applyFont="1" applyBorder="1" applyAlignment="1">
      <alignment horizontal="center" vertical="center" wrapText="1"/>
    </xf>
    <xf numFmtId="1" fontId="8" fillId="0" borderId="867" xfId="0" applyNumberFormat="1" applyFont="1" applyBorder="1" applyAlignment="1">
      <alignment horizontal="center" vertical="center" wrapText="1"/>
    </xf>
    <xf numFmtId="1" fontId="8" fillId="0" borderId="954" xfId="0" applyNumberFormat="1" applyFont="1" applyBorder="1" applyAlignment="1">
      <alignment horizontal="center" vertical="center" wrapText="1"/>
    </xf>
    <xf numFmtId="1" fontId="8" fillId="0" borderId="955" xfId="0" applyNumberFormat="1" applyFont="1" applyBorder="1" applyAlignment="1">
      <alignment horizontal="center" vertical="center" wrapText="1"/>
    </xf>
    <xf numFmtId="1" fontId="8" fillId="0" borderId="932" xfId="0" applyNumberFormat="1" applyFont="1" applyBorder="1" applyAlignment="1">
      <alignment horizontal="center" vertical="center" wrapText="1"/>
    </xf>
    <xf numFmtId="1" fontId="8" fillId="0" borderId="885" xfId="0" applyNumberFormat="1" applyFont="1" applyBorder="1" applyAlignment="1">
      <alignment horizontal="center" vertical="center"/>
    </xf>
    <xf numFmtId="1" fontId="8" fillId="0" borderId="917" xfId="0" applyNumberFormat="1" applyFont="1" applyBorder="1" applyAlignment="1">
      <alignment horizontal="center" vertical="center"/>
    </xf>
    <xf numFmtId="1" fontId="18" fillId="9" borderId="139" xfId="0" applyNumberFormat="1" applyFont="1" applyFill="1" applyBorder="1" applyAlignment="1">
      <alignment horizontal="center" vertical="center" wrapText="1"/>
    </xf>
    <xf numFmtId="1" fontId="8" fillId="0" borderId="885" xfId="0" applyNumberFormat="1" applyFont="1" applyBorder="1" applyAlignment="1">
      <alignment horizontal="center" vertical="center" wrapText="1"/>
    </xf>
    <xf numFmtId="1" fontId="8" fillId="0" borderId="917" xfId="0" applyNumberFormat="1" applyFont="1" applyBorder="1" applyAlignment="1">
      <alignment horizontal="center" vertical="center" wrapText="1"/>
    </xf>
    <xf numFmtId="1" fontId="8" fillId="0" borderId="916" xfId="0" applyNumberFormat="1" applyFont="1" applyBorder="1" applyAlignment="1">
      <alignment horizontal="center" vertical="center"/>
    </xf>
    <xf numFmtId="1" fontId="18" fillId="13" borderId="1073" xfId="0" applyNumberFormat="1" applyFont="1" applyFill="1" applyBorder="1" applyAlignment="1">
      <alignment horizontal="center" vertical="center" wrapText="1"/>
    </xf>
    <xf numFmtId="1" fontId="18" fillId="13" borderId="1074" xfId="0" applyNumberFormat="1" applyFont="1" applyFill="1" applyBorder="1" applyAlignment="1">
      <alignment horizontal="center" vertical="center" wrapText="1"/>
    </xf>
    <xf numFmtId="1" fontId="18" fillId="9" borderId="889" xfId="0" applyNumberFormat="1" applyFont="1" applyFill="1" applyBorder="1" applyAlignment="1">
      <alignment horizontal="center" vertical="center" wrapText="1"/>
    </xf>
    <xf numFmtId="1" fontId="8" fillId="0" borderId="916" xfId="0" applyNumberFormat="1" applyFont="1" applyBorder="1" applyAlignment="1">
      <alignment horizontal="center" vertical="center" wrapText="1"/>
    </xf>
    <xf numFmtId="1" fontId="18" fillId="9" borderId="915" xfId="0" applyNumberFormat="1" applyFont="1" applyFill="1" applyBorder="1" applyAlignment="1">
      <alignment horizontal="center" vertical="center" wrapText="1"/>
    </xf>
    <xf numFmtId="1" fontId="18" fillId="9" borderId="0" xfId="0" applyNumberFormat="1" applyFont="1" applyFill="1" applyAlignment="1">
      <alignment horizontal="center" vertical="center" wrapText="1"/>
    </xf>
    <xf numFmtId="1" fontId="18" fillId="9" borderId="719" xfId="0" applyNumberFormat="1" applyFont="1" applyFill="1" applyBorder="1" applyAlignment="1">
      <alignment horizontal="center" vertical="center" wrapText="1"/>
    </xf>
    <xf numFmtId="1" fontId="8" fillId="9" borderId="139" xfId="0" applyNumberFormat="1" applyFont="1" applyFill="1" applyBorder="1" applyAlignment="1">
      <alignment horizontal="center" vertical="center" wrapText="1"/>
    </xf>
    <xf numFmtId="1" fontId="8" fillId="9" borderId="672" xfId="0" applyNumberFormat="1" applyFont="1" applyFill="1" applyBorder="1" applyAlignment="1">
      <alignment horizontal="center" vertical="center" wrapText="1"/>
    </xf>
    <xf numFmtId="1" fontId="8" fillId="4" borderId="885" xfId="0" applyNumberFormat="1" applyFont="1" applyFill="1" applyBorder="1" applyAlignment="1">
      <alignment horizontal="center" vertical="center" wrapText="1"/>
    </xf>
    <xf numFmtId="1" fontId="8" fillId="4" borderId="887" xfId="0" applyNumberFormat="1" applyFont="1" applyFill="1" applyBorder="1" applyAlignment="1">
      <alignment horizontal="center" vertical="center" wrapText="1"/>
    </xf>
    <xf numFmtId="1" fontId="8" fillId="9" borderId="139" xfId="0" applyNumberFormat="1" applyFont="1" applyFill="1" applyBorder="1" applyAlignment="1">
      <alignment horizontal="center" vertical="center"/>
    </xf>
    <xf numFmtId="1" fontId="8" fillId="0" borderId="889" xfId="0" applyNumberFormat="1" applyFont="1" applyBorder="1" applyAlignment="1">
      <alignment horizontal="center" vertical="center" wrapText="1"/>
    </xf>
    <xf numFmtId="1" fontId="15" fillId="4" borderId="0" xfId="0" applyNumberFormat="1" applyFont="1" applyFill="1" applyAlignment="1">
      <alignment horizontal="center" vertical="center" wrapText="1"/>
    </xf>
    <xf numFmtId="1" fontId="8" fillId="0" borderId="884" xfId="0" applyNumberFormat="1" applyFont="1" applyBorder="1" applyAlignment="1">
      <alignment horizontal="center" vertical="center"/>
    </xf>
    <xf numFmtId="1" fontId="8" fillId="0" borderId="884" xfId="0" applyNumberFormat="1" applyFont="1" applyBorder="1" applyAlignment="1">
      <alignment horizontal="center" vertical="center" wrapText="1"/>
    </xf>
    <xf numFmtId="1" fontId="8" fillId="0" borderId="245" xfId="0" applyNumberFormat="1" applyFont="1" applyBorder="1" applyAlignment="1">
      <alignment horizontal="center" vertical="center" wrapText="1"/>
    </xf>
    <xf numFmtId="1" fontId="8" fillId="0" borderId="235" xfId="0" applyNumberFormat="1" applyFont="1" applyBorder="1" applyAlignment="1">
      <alignment horizontal="center" vertical="center" wrapText="1"/>
    </xf>
    <xf numFmtId="1" fontId="8" fillId="0" borderId="250" xfId="0" applyNumberFormat="1" applyFont="1" applyBorder="1" applyAlignment="1">
      <alignment horizontal="center" vertical="center"/>
    </xf>
    <xf numFmtId="1" fontId="8" fillId="0" borderId="249" xfId="0" applyNumberFormat="1" applyFont="1" applyBorder="1" applyAlignment="1">
      <alignment horizontal="center" vertical="center"/>
    </xf>
    <xf numFmtId="1" fontId="8" fillId="0" borderId="246" xfId="0" applyNumberFormat="1" applyFont="1" applyBorder="1" applyAlignment="1">
      <alignment horizontal="center" vertical="center"/>
    </xf>
    <xf numFmtId="0" fontId="7" fillId="9" borderId="245" xfId="0" applyFont="1" applyFill="1" applyBorder="1" applyAlignment="1">
      <alignment vertical="center" wrapText="1"/>
    </xf>
    <xf numFmtId="0" fontId="7" fillId="9" borderId="235" xfId="0" applyFont="1" applyFill="1" applyBorder="1" applyAlignment="1">
      <alignment vertical="center" wrapText="1"/>
    </xf>
    <xf numFmtId="0" fontId="8" fillId="9" borderId="245" xfId="0" applyFont="1" applyFill="1" applyBorder="1" applyAlignment="1">
      <alignment vertical="center" wrapText="1"/>
    </xf>
    <xf numFmtId="0" fontId="8" fillId="9" borderId="18" xfId="0" applyFont="1" applyFill="1" applyBorder="1" applyAlignment="1">
      <alignment vertical="center" wrapText="1"/>
    </xf>
    <xf numFmtId="1" fontId="8" fillId="4" borderId="245" xfId="0" applyNumberFormat="1" applyFont="1" applyFill="1" applyBorder="1" applyAlignment="1">
      <alignment horizontal="center" vertical="center" wrapText="1"/>
    </xf>
    <xf numFmtId="1" fontId="8" fillId="4" borderId="235" xfId="0" applyNumberFormat="1" applyFont="1" applyFill="1" applyBorder="1" applyAlignment="1">
      <alignment horizontal="center" vertical="center" wrapText="1"/>
    </xf>
    <xf numFmtId="1" fontId="8" fillId="0" borderId="244" xfId="0" applyNumberFormat="1" applyFont="1" applyBorder="1" applyAlignment="1">
      <alignment horizontal="center" vertical="center" wrapText="1"/>
    </xf>
    <xf numFmtId="1" fontId="8" fillId="0" borderId="246" xfId="0" applyNumberFormat="1" applyFont="1" applyBorder="1" applyAlignment="1"/>
    <xf numFmtId="1" fontId="8" fillId="0" borderId="246" xfId="0" applyNumberFormat="1" applyFont="1" applyBorder="1" applyAlignment="1">
      <alignment horizontal="center" vertical="center" wrapText="1"/>
    </xf>
    <xf numFmtId="0" fontId="7" fillId="9" borderId="245" xfId="0" applyFont="1" applyFill="1" applyBorder="1" applyAlignment="1">
      <alignment horizontal="center" vertical="center" wrapText="1"/>
    </xf>
    <xf numFmtId="0" fontId="7" fillId="9" borderId="235" xfId="0" applyFont="1" applyFill="1" applyBorder="1" applyAlignment="1">
      <alignment horizontal="center" vertical="center" wrapText="1"/>
    </xf>
    <xf numFmtId="0" fontId="8" fillId="9" borderId="245"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8" fillId="0" borderId="751" xfId="0" applyFont="1" applyBorder="1" applyAlignment="1">
      <alignment horizontal="center" vertical="center" wrapText="1"/>
    </xf>
    <xf numFmtId="0" fontId="8" fillId="0" borderId="758" xfId="0" applyFont="1" applyBorder="1" applyAlignment="1">
      <alignment horizontal="center" vertical="center" wrapText="1"/>
    </xf>
    <xf numFmtId="0" fontId="8" fillId="0" borderId="729" xfId="0" applyFont="1" applyBorder="1" applyAlignment="1">
      <alignment horizontal="center" vertical="center" wrapText="1"/>
    </xf>
    <xf numFmtId="0" fontId="15" fillId="0" borderId="0" xfId="0" applyFont="1" applyAlignment="1">
      <alignment horizontal="center" vertical="center" wrapText="1"/>
    </xf>
    <xf numFmtId="0" fontId="15" fillId="0" borderId="205" xfId="0" applyFont="1" applyBorder="1" applyAlignment="1">
      <alignment horizontal="center" vertical="center" wrapText="1"/>
    </xf>
    <xf numFmtId="0" fontId="8" fillId="0" borderId="741" xfId="0" applyFont="1" applyBorder="1" applyAlignment="1">
      <alignment horizontal="center" vertical="center" wrapText="1"/>
    </xf>
    <xf numFmtId="0" fontId="8" fillId="0" borderId="715" xfId="0" applyFont="1" applyBorder="1" applyAlignment="1">
      <alignment horizontal="center" vertical="center" wrapText="1"/>
    </xf>
    <xf numFmtId="0" fontId="8" fillId="0" borderId="679" xfId="0" applyFont="1" applyBorder="1" applyAlignment="1">
      <alignment horizontal="center" vertical="center" wrapText="1"/>
    </xf>
    <xf numFmtId="0" fontId="8" fillId="0" borderId="749" xfId="0" applyFont="1" applyBorder="1" applyAlignment="1">
      <alignment horizontal="center" vertical="center" wrapText="1"/>
    </xf>
    <xf numFmtId="0" fontId="8" fillId="0" borderId="732" xfId="0" applyFont="1" applyBorder="1" applyAlignment="1">
      <alignment horizontal="center" vertical="center" wrapText="1"/>
    </xf>
    <xf numFmtId="0" fontId="8" fillId="0" borderId="719" xfId="0" applyFont="1" applyBorder="1" applyAlignment="1">
      <alignment horizontal="center" vertical="center" wrapText="1"/>
    </xf>
    <xf numFmtId="1" fontId="8" fillId="0" borderId="742" xfId="0" applyNumberFormat="1" applyFont="1" applyBorder="1" applyAlignment="1">
      <alignment horizontal="center" vertical="center" wrapText="1"/>
    </xf>
    <xf numFmtId="1" fontId="8" fillId="0" borderId="739" xfId="0" applyNumberFormat="1" applyFont="1" applyBorder="1" applyAlignment="1">
      <alignment horizontal="center" vertical="center" wrapText="1"/>
    </xf>
    <xf numFmtId="1" fontId="8" fillId="0" borderId="743" xfId="0" applyNumberFormat="1" applyFont="1" applyBorder="1" applyAlignment="1">
      <alignment horizontal="center" vertical="center" wrapText="1"/>
    </xf>
    <xf numFmtId="1" fontId="8" fillId="0" borderId="735" xfId="0" applyNumberFormat="1" applyFont="1" applyBorder="1" applyAlignment="1">
      <alignment horizontal="center" vertical="center" wrapText="1"/>
    </xf>
    <xf numFmtId="1" fontId="8" fillId="0" borderId="736" xfId="0" applyNumberFormat="1" applyFont="1" applyBorder="1" applyAlignment="1">
      <alignment horizontal="center" vertical="center" wrapText="1"/>
    </xf>
    <xf numFmtId="1" fontId="8" fillId="5" borderId="772" xfId="0" applyNumberFormat="1" applyFont="1" applyFill="1" applyBorder="1" applyAlignment="1">
      <alignment horizontal="center" vertical="center" wrapText="1"/>
    </xf>
    <xf numFmtId="1" fontId="8" fillId="5" borderId="210" xfId="0" applyNumberFormat="1" applyFont="1" applyFill="1" applyBorder="1" applyAlignment="1">
      <alignment horizontal="center" vertical="center" wrapText="1"/>
    </xf>
    <xf numFmtId="1" fontId="8" fillId="5" borderId="729" xfId="0" applyNumberFormat="1" applyFont="1" applyFill="1" applyBorder="1" applyAlignment="1">
      <alignment horizontal="center" vertical="center" wrapText="1"/>
    </xf>
    <xf numFmtId="1" fontId="8" fillId="0" borderId="773" xfId="0" applyNumberFormat="1" applyFont="1" applyBorder="1" applyAlignment="1">
      <alignment horizontal="center" vertical="center" wrapText="1"/>
    </xf>
    <xf numFmtId="1" fontId="8" fillId="0" borderId="776" xfId="0" applyNumberFormat="1" applyFont="1" applyBorder="1" applyAlignment="1">
      <alignment horizontal="center" vertical="center" wrapText="1"/>
    </xf>
    <xf numFmtId="0" fontId="8" fillId="5" borderId="773" xfId="0" applyFont="1" applyFill="1" applyBorder="1" applyAlignment="1">
      <alignment horizontal="left" vertical="top" wrapText="1"/>
    </xf>
    <xf numFmtId="0" fontId="8" fillId="5" borderId="776" xfId="0" applyFont="1" applyFill="1" applyBorder="1" applyAlignment="1">
      <alignment horizontal="left" vertical="top" wrapText="1"/>
    </xf>
    <xf numFmtId="0" fontId="8" fillId="0" borderId="769" xfId="0" applyFont="1" applyBorder="1" applyAlignment="1">
      <alignment horizontal="center" vertical="center" wrapText="1"/>
    </xf>
    <xf numFmtId="0" fontId="8" fillId="0" borderId="139" xfId="0" applyFont="1" applyBorder="1" applyAlignment="1">
      <alignment horizontal="center" vertical="center" wrapText="1"/>
    </xf>
    <xf numFmtId="0" fontId="8" fillId="0" borderId="731" xfId="0" applyFont="1" applyBorder="1" applyAlignment="1">
      <alignment horizontal="center" vertical="center" wrapText="1"/>
    </xf>
    <xf numFmtId="1" fontId="8" fillId="0" borderId="783" xfId="0" applyNumberFormat="1" applyFont="1" applyBorder="1" applyAlignment="1">
      <alignment horizontal="center" vertical="center" wrapText="1"/>
    </xf>
    <xf numFmtId="1" fontId="8" fillId="0" borderId="137" xfId="0" applyNumberFormat="1" applyFont="1" applyBorder="1" applyAlignment="1">
      <alignment horizontal="center" vertical="center" wrapText="1"/>
    </xf>
    <xf numFmtId="0" fontId="8" fillId="0" borderId="207"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770" xfId="0" applyFont="1" applyBorder="1" applyAlignment="1">
      <alignment horizontal="center" vertical="center" wrapText="1"/>
    </xf>
    <xf numFmtId="0" fontId="8" fillId="0" borderId="771" xfId="0" applyFont="1" applyBorder="1" applyAlignment="1">
      <alignment horizontal="center" vertical="center" wrapText="1"/>
    </xf>
    <xf numFmtId="0" fontId="8" fillId="0" borderId="772" xfId="0" applyFont="1" applyBorder="1" applyAlignment="1">
      <alignment horizontal="center" vertical="center" wrapText="1"/>
    </xf>
    <xf numFmtId="1" fontId="8" fillId="0" borderId="773" xfId="0" applyNumberFormat="1" applyFont="1" applyBorder="1" applyAlignment="1">
      <alignment horizontal="center" vertical="center"/>
    </xf>
    <xf numFmtId="1" fontId="8" fillId="0" borderId="774" xfId="0" applyNumberFormat="1" applyFont="1" applyBorder="1" applyAlignment="1">
      <alignment horizontal="center" vertical="center"/>
    </xf>
    <xf numFmtId="1" fontId="8" fillId="0" borderId="775" xfId="0" applyNumberFormat="1" applyFont="1" applyBorder="1" applyAlignment="1">
      <alignment horizontal="center" vertical="center"/>
    </xf>
    <xf numFmtId="1" fontId="18" fillId="5" borderId="772" xfId="0" applyNumberFormat="1" applyFont="1" applyFill="1" applyBorder="1" applyAlignment="1">
      <alignment horizontal="center" vertical="center" wrapText="1"/>
    </xf>
    <xf numFmtId="1" fontId="18" fillId="5" borderId="210" xfId="0" applyNumberFormat="1" applyFont="1" applyFill="1" applyBorder="1" applyAlignment="1">
      <alignment horizontal="center" vertical="center" wrapText="1"/>
    </xf>
    <xf numFmtId="1" fontId="18" fillId="5" borderId="729" xfId="0" applyNumberFormat="1" applyFont="1" applyFill="1" applyBorder="1" applyAlignment="1">
      <alignment horizontal="center" vertical="center" wrapText="1"/>
    </xf>
    <xf numFmtId="1" fontId="8" fillId="0" borderId="776" xfId="0" applyNumberFormat="1" applyFont="1" applyBorder="1" applyAlignment="1">
      <alignment horizontal="center" vertical="center"/>
    </xf>
    <xf numFmtId="1" fontId="8" fillId="0" borderId="775" xfId="0" applyNumberFormat="1" applyFont="1" applyBorder="1" applyAlignment="1">
      <alignment horizontal="center" vertical="center" wrapText="1"/>
    </xf>
    <xf numFmtId="0" fontId="8" fillId="0" borderId="785" xfId="0" applyFont="1" applyBorder="1" applyAlignment="1">
      <alignment vertical="center" wrapText="1"/>
    </xf>
    <xf numFmtId="0" fontId="8" fillId="0" borderId="782" xfId="0" applyFont="1" applyBorder="1" applyAlignment="1">
      <alignment vertical="center" wrapText="1"/>
    </xf>
    <xf numFmtId="0" fontId="8" fillId="0" borderId="592" xfId="0" applyFont="1" applyBorder="1" applyAlignment="1">
      <alignment vertical="center" wrapText="1"/>
    </xf>
    <xf numFmtId="0" fontId="8" fillId="0" borderId="594" xfId="0" applyFont="1" applyBorder="1" applyAlignment="1">
      <alignment vertical="center" wrapText="1"/>
    </xf>
    <xf numFmtId="0" fontId="8" fillId="0" borderId="607" xfId="0" applyFont="1" applyBorder="1" applyAlignment="1">
      <alignment vertical="center" wrapText="1"/>
    </xf>
    <xf numFmtId="0" fontId="8" fillId="0" borderId="589" xfId="0" applyFont="1" applyBorder="1" applyAlignment="1">
      <alignment vertical="center" wrapText="1"/>
    </xf>
    <xf numFmtId="0" fontId="8" fillId="0" borderId="773" xfId="0" applyFont="1" applyBorder="1" applyAlignment="1">
      <alignment vertical="center" wrapText="1"/>
    </xf>
    <xf numFmtId="0" fontId="8" fillId="0" borderId="776" xfId="0" applyFont="1" applyBorder="1" applyAlignment="1">
      <alignment vertical="center" wrapText="1"/>
    </xf>
    <xf numFmtId="0" fontId="8" fillId="0" borderId="783" xfId="0" applyFont="1" applyBorder="1" applyAlignment="1">
      <alignment horizontal="center" vertical="center"/>
    </xf>
    <xf numFmtId="0" fontId="8" fillId="0" borderId="758" xfId="0" applyFont="1" applyBorder="1" applyAlignment="1">
      <alignment horizontal="center" vertical="center"/>
    </xf>
    <xf numFmtId="0" fontId="8" fillId="0" borderId="93" xfId="0" applyFont="1" applyBorder="1" applyAlignment="1">
      <alignment horizontal="center" vertical="center"/>
    </xf>
    <xf numFmtId="0" fontId="8" fillId="0" borderId="210" xfId="0" applyFont="1" applyBorder="1" applyAlignment="1">
      <alignment horizontal="center" vertical="center"/>
    </xf>
    <xf numFmtId="0" fontId="8" fillId="0" borderId="732" xfId="0" applyFont="1" applyBorder="1" applyAlignment="1">
      <alignment horizontal="center" vertical="center"/>
    </xf>
    <xf numFmtId="0" fontId="8" fillId="0" borderId="729" xfId="0" applyFont="1" applyBorder="1" applyAlignment="1">
      <alignment horizontal="center" vertical="center"/>
    </xf>
    <xf numFmtId="0" fontId="8" fillId="0" borderId="783" xfId="0" applyFont="1" applyBorder="1" applyAlignment="1">
      <alignment horizontal="center" vertical="center" wrapText="1"/>
    </xf>
    <xf numFmtId="0" fontId="8" fillId="0" borderId="786" xfId="0" applyFont="1" applyBorder="1" applyAlignment="1">
      <alignment horizontal="center" vertical="center" wrapText="1"/>
    </xf>
    <xf numFmtId="0" fontId="8" fillId="0" borderId="210" xfId="0" applyFont="1" applyBorder="1" applyAlignment="1">
      <alignment horizontal="center" vertical="center" wrapText="1"/>
    </xf>
    <xf numFmtId="1" fontId="8" fillId="0" borderId="774" xfId="0" applyNumberFormat="1" applyFont="1" applyBorder="1" applyAlignment="1">
      <alignment horizontal="center" vertical="center" wrapText="1"/>
    </xf>
    <xf numFmtId="1" fontId="8" fillId="0" borderId="787" xfId="0" applyNumberFormat="1" applyFont="1" applyBorder="1" applyAlignment="1">
      <alignment horizontal="center" vertical="center" wrapText="1"/>
    </xf>
    <xf numFmtId="1" fontId="8" fillId="0" borderId="20" xfId="0" applyNumberFormat="1" applyFont="1" applyBorder="1" applyAlignment="1">
      <alignment horizontal="center" vertical="center" wrapText="1"/>
    </xf>
    <xf numFmtId="1" fontId="8" fillId="0" borderId="758" xfId="0" applyNumberFormat="1" applyFont="1" applyBorder="1" applyAlignment="1">
      <alignment horizontal="center" vertical="center" wrapText="1"/>
    </xf>
    <xf numFmtId="1" fontId="8" fillId="0" borderId="777" xfId="0" applyNumberFormat="1" applyFont="1" applyBorder="1" applyAlignment="1">
      <alignment horizontal="center" vertical="center" wrapText="1"/>
    </xf>
    <xf numFmtId="0" fontId="8" fillId="0" borderId="773" xfId="0" applyFont="1" applyBorder="1" applyAlignment="1">
      <alignment horizontal="center" vertical="center"/>
    </xf>
    <xf numFmtId="0" fontId="8" fillId="0" borderId="776" xfId="0" applyFont="1" applyBorder="1" applyAlignment="1">
      <alignment horizontal="center" vertical="center"/>
    </xf>
    <xf numFmtId="0" fontId="8" fillId="0" borderId="12" xfId="0" applyFont="1" applyBorder="1" applyAlignment="1">
      <alignment horizontal="left" vertical="center"/>
    </xf>
    <xf numFmtId="0" fontId="8" fillId="0" borderId="10" xfId="0" applyFont="1" applyBorder="1" applyAlignment="1">
      <alignment horizontal="left" vertical="center"/>
    </xf>
    <xf numFmtId="0" fontId="8" fillId="0" borderId="592" xfId="0" applyFont="1" applyBorder="1" applyAlignment="1">
      <alignment horizontal="left" vertical="center" wrapText="1"/>
    </xf>
    <xf numFmtId="0" fontId="8" fillId="0" borderId="594" xfId="0" applyFont="1" applyBorder="1" applyAlignment="1">
      <alignment horizontal="left" vertical="center" wrapText="1"/>
    </xf>
    <xf numFmtId="1" fontId="8" fillId="0" borderId="12" xfId="0" applyNumberFormat="1" applyFont="1" applyBorder="1" applyAlignment="1">
      <alignment horizontal="left" vertical="center" wrapText="1"/>
    </xf>
    <xf numFmtId="1" fontId="8" fillId="0" borderId="10" xfId="0" applyNumberFormat="1" applyFont="1" applyBorder="1" applyAlignment="1">
      <alignment horizontal="left" vertical="center" wrapText="1"/>
    </xf>
    <xf numFmtId="1" fontId="8" fillId="0" borderId="600" xfId="0" applyNumberFormat="1" applyFont="1" applyBorder="1" applyAlignment="1">
      <alignment horizontal="left" vertical="center" wrapText="1"/>
    </xf>
    <xf numFmtId="1" fontId="8" fillId="0" borderId="594" xfId="0" applyNumberFormat="1" applyFont="1" applyBorder="1" applyAlignment="1">
      <alignment horizontal="left" vertical="center" wrapText="1"/>
    </xf>
    <xf numFmtId="1" fontId="8" fillId="0" borderId="592" xfId="0" applyNumberFormat="1" applyFont="1" applyBorder="1" applyAlignment="1">
      <alignment horizontal="left" vertical="center" wrapText="1"/>
    </xf>
    <xf numFmtId="1" fontId="8" fillId="0" borderId="593" xfId="0" applyNumberFormat="1" applyFont="1" applyBorder="1" applyAlignment="1">
      <alignment horizontal="left" vertical="center" wrapText="1"/>
    </xf>
    <xf numFmtId="0" fontId="8" fillId="0" borderId="607" xfId="0" applyFont="1" applyBorder="1" applyAlignment="1">
      <alignment horizontal="left" vertical="center" wrapText="1"/>
    </xf>
    <xf numFmtId="0" fontId="8" fillId="0" borderId="589" xfId="0" applyFont="1" applyBorder="1" applyAlignment="1">
      <alignment horizontal="left" vertical="center" wrapText="1"/>
    </xf>
    <xf numFmtId="1" fontId="8" fillId="0" borderId="732" xfId="0" applyNumberFormat="1" applyFont="1" applyBorder="1" applyAlignment="1">
      <alignment horizontal="center" vertical="center" wrapText="1"/>
    </xf>
    <xf numFmtId="1" fontId="8" fillId="0" borderId="729" xfId="0" applyNumberFormat="1" applyFont="1" applyBorder="1" applyAlignment="1">
      <alignment horizontal="center" vertical="center" wrapText="1"/>
    </xf>
    <xf numFmtId="1" fontId="8" fillId="0" borderId="769" xfId="0" applyNumberFormat="1" applyFont="1" applyBorder="1" applyAlignment="1">
      <alignment horizontal="center" vertical="center" wrapText="1"/>
    </xf>
    <xf numFmtId="1" fontId="8" fillId="0" borderId="731" xfId="0" applyNumberFormat="1" applyFont="1" applyBorder="1" applyAlignment="1">
      <alignment horizontal="center" vertical="center" wrapText="1"/>
    </xf>
    <xf numFmtId="1" fontId="8" fillId="0" borderId="607" xfId="0" applyNumberFormat="1" applyFont="1" applyBorder="1" applyAlignment="1">
      <alignment horizontal="left" vertical="center" wrapText="1"/>
    </xf>
    <xf numFmtId="1" fontId="8" fillId="0" borderId="589" xfId="0" applyNumberFormat="1" applyFont="1" applyBorder="1" applyAlignment="1">
      <alignment horizontal="left" vertical="center" wrapText="1"/>
    </xf>
    <xf numFmtId="1" fontId="18" fillId="0" borderId="758" xfId="0" applyNumberFormat="1" applyFont="1" applyBorder="1" applyAlignment="1">
      <alignment horizontal="center" vertical="center" wrapText="1"/>
    </xf>
    <xf numFmtId="1" fontId="18" fillId="0" borderId="210" xfId="0" applyNumberFormat="1" applyFont="1" applyBorder="1" applyAlignment="1">
      <alignment horizontal="center" vertical="center" wrapText="1"/>
    </xf>
    <xf numFmtId="1" fontId="18" fillId="0" borderId="797" xfId="0" applyNumberFormat="1" applyFont="1" applyBorder="1" applyAlignment="1">
      <alignment horizontal="center" vertical="center" wrapText="1"/>
    </xf>
    <xf numFmtId="1" fontId="18" fillId="0" borderId="783" xfId="0" applyNumberFormat="1" applyFont="1" applyBorder="1" applyAlignment="1">
      <alignment horizontal="center" vertical="center" wrapText="1"/>
    </xf>
    <xf numFmtId="1" fontId="18" fillId="0" borderId="786" xfId="0" applyNumberFormat="1" applyFont="1" applyBorder="1" applyAlignment="1">
      <alignment horizontal="center" vertical="center" wrapText="1"/>
    </xf>
    <xf numFmtId="1" fontId="18" fillId="0" borderId="732" xfId="0" applyNumberFormat="1" applyFont="1" applyBorder="1" applyAlignment="1">
      <alignment horizontal="center" vertical="center" wrapText="1"/>
    </xf>
    <xf numFmtId="1" fontId="18" fillId="0" borderId="719" xfId="0" applyNumberFormat="1" applyFont="1" applyBorder="1" applyAlignment="1">
      <alignment horizontal="center" vertical="center" wrapText="1"/>
    </xf>
    <xf numFmtId="1" fontId="18" fillId="0" borderId="729" xfId="0" applyNumberFormat="1" applyFont="1" applyBorder="1" applyAlignment="1">
      <alignment horizontal="center" vertical="center" wrapText="1"/>
    </xf>
    <xf numFmtId="1" fontId="18" fillId="0" borderId="777" xfId="0" applyNumberFormat="1" applyFont="1" applyBorder="1" applyAlignment="1">
      <alignment horizontal="center" vertical="center" wrapText="1"/>
    </xf>
    <xf numFmtId="1" fontId="18" fillId="0" borderId="788" xfId="0" applyNumberFormat="1" applyFont="1" applyBorder="1" applyAlignment="1">
      <alignment horizontal="center" vertical="center" wrapText="1"/>
    </xf>
    <xf numFmtId="1" fontId="18" fillId="0" borderId="774" xfId="0" applyNumberFormat="1" applyFont="1" applyBorder="1" applyAlignment="1">
      <alignment horizontal="center" vertical="center" wrapText="1"/>
    </xf>
    <xf numFmtId="1" fontId="18" fillId="0" borderId="776" xfId="0" applyNumberFormat="1" applyFont="1" applyBorder="1" applyAlignment="1">
      <alignment horizontal="center" vertical="center" wrapText="1"/>
    </xf>
    <xf numFmtId="1" fontId="18" fillId="0" borderId="773" xfId="0" applyNumberFormat="1" applyFont="1" applyBorder="1" applyAlignment="1">
      <alignment horizontal="center" vertical="center" wrapText="1"/>
    </xf>
    <xf numFmtId="14" fontId="8" fillId="0" borderId="593" xfId="0" applyNumberFormat="1" applyFont="1" applyBorder="1" applyAlignment="1">
      <alignment horizontal="left"/>
    </xf>
    <xf numFmtId="14" fontId="8" fillId="0" borderId="603" xfId="0" applyNumberFormat="1" applyFont="1" applyBorder="1" applyAlignment="1">
      <alignment horizontal="left"/>
    </xf>
    <xf numFmtId="0" fontId="8" fillId="0" borderId="773" xfId="0" applyFont="1" applyBorder="1" applyAlignment="1">
      <alignment horizontal="center" vertical="center" wrapText="1"/>
    </xf>
    <xf numFmtId="0" fontId="8" fillId="0" borderId="776" xfId="0" applyFont="1" applyBorder="1" applyAlignment="1">
      <alignment horizontal="center" vertical="center" wrapText="1"/>
    </xf>
    <xf numFmtId="14" fontId="8" fillId="0" borderId="773" xfId="0" applyNumberFormat="1" applyFont="1" applyBorder="1" applyAlignment="1">
      <alignment vertical="center"/>
    </xf>
    <xf numFmtId="0" fontId="89" fillId="0" borderId="776" xfId="0" applyFont="1" applyBorder="1"/>
    <xf numFmtId="1" fontId="8" fillId="5" borderId="800" xfId="0" applyNumberFormat="1" applyFont="1" applyFill="1" applyBorder="1" applyAlignment="1">
      <alignment vertical="center"/>
    </xf>
    <xf numFmtId="1" fontId="89" fillId="5" borderId="797" xfId="0" applyNumberFormat="1" applyFont="1" applyFill="1" applyBorder="1"/>
    <xf numFmtId="0" fontId="8" fillId="0" borderId="799" xfId="0" applyFont="1" applyBorder="1" applyAlignment="1">
      <alignment horizontal="center" vertical="center" wrapText="1"/>
    </xf>
    <xf numFmtId="14" fontId="8" fillId="0" borderId="777" xfId="0" applyNumberFormat="1" applyFont="1" applyBorder="1" applyAlignment="1">
      <alignment horizontal="center"/>
    </xf>
    <xf numFmtId="14" fontId="8" fillId="0" borderId="18" xfId="0" applyNumberFormat="1" applyFont="1" applyBorder="1" applyAlignment="1">
      <alignment horizontal="left"/>
    </xf>
    <xf numFmtId="0" fontId="8" fillId="5" borderId="773" xfId="0" applyFont="1" applyFill="1" applyBorder="1" applyAlignment="1">
      <alignment horizontal="center" vertical="center" wrapText="1"/>
    </xf>
    <xf numFmtId="0" fontId="8" fillId="5" borderId="776" xfId="0" applyFont="1" applyFill="1" applyBorder="1" applyAlignment="1">
      <alignment horizontal="center" vertical="center" wrapText="1"/>
    </xf>
    <xf numFmtId="3" fontId="8" fillId="5" borderId="803" xfId="0" applyNumberFormat="1" applyFont="1" applyFill="1" applyBorder="1" applyAlignment="1">
      <alignment horizontal="left"/>
    </xf>
    <xf numFmtId="3" fontId="8" fillId="5" borderId="782" xfId="0" applyNumberFormat="1" applyFont="1" applyFill="1" applyBorder="1" applyAlignment="1">
      <alignment horizontal="left"/>
    </xf>
    <xf numFmtId="3" fontId="8" fillId="5" borderId="600" xfId="0" applyNumberFormat="1" applyFont="1" applyFill="1" applyBorder="1" applyAlignment="1">
      <alignment horizontal="left"/>
    </xf>
    <xf numFmtId="3" fontId="8" fillId="5" borderId="594" xfId="0" applyNumberFormat="1" applyFont="1" applyFill="1" applyBorder="1" applyAlignment="1">
      <alignment horizontal="left"/>
    </xf>
    <xf numFmtId="3" fontId="8" fillId="5" borderId="796" xfId="0" applyNumberFormat="1" applyFont="1" applyFill="1" applyBorder="1" applyAlignment="1">
      <alignment horizontal="left"/>
    </xf>
    <xf numFmtId="3" fontId="8" fillId="5" borderId="797" xfId="0" applyNumberFormat="1" applyFont="1" applyFill="1" applyBorder="1" applyAlignment="1">
      <alignment horizontal="left"/>
    </xf>
    <xf numFmtId="0" fontId="8" fillId="5" borderId="783" xfId="0" applyFont="1" applyFill="1" applyBorder="1" applyAlignment="1">
      <alignment horizontal="center" vertical="center" wrapText="1"/>
    </xf>
    <xf numFmtId="0" fontId="8" fillId="5" borderId="758" xfId="0" applyFont="1" applyFill="1" applyBorder="1" applyAlignment="1">
      <alignment horizontal="center" vertical="center" wrapText="1"/>
    </xf>
    <xf numFmtId="0" fontId="8" fillId="5" borderId="210" xfId="0" applyFont="1" applyFill="1" applyBorder="1" applyAlignment="1">
      <alignment horizontal="center" vertical="center" wrapText="1"/>
    </xf>
    <xf numFmtId="0" fontId="8" fillId="5" borderId="143" xfId="0" applyFont="1" applyFill="1" applyBorder="1" applyAlignment="1">
      <alignment horizontal="center" vertical="center" wrapText="1"/>
    </xf>
    <xf numFmtId="0" fontId="8" fillId="5" borderId="799" xfId="0" applyFont="1" applyFill="1" applyBorder="1" applyAlignment="1">
      <alignment horizontal="center" vertical="center" wrapText="1"/>
    </xf>
    <xf numFmtId="0" fontId="8" fillId="0" borderId="796" xfId="0" applyFont="1" applyBorder="1" applyAlignment="1">
      <alignment horizontal="center" vertical="center" wrapText="1"/>
    </xf>
    <xf numFmtId="0" fontId="8" fillId="0" borderId="797" xfId="0" applyFont="1" applyBorder="1" applyAlignment="1">
      <alignment horizontal="center" vertical="center" wrapText="1"/>
    </xf>
    <xf numFmtId="3" fontId="8" fillId="5" borderId="773" xfId="0" applyNumberFormat="1" applyFont="1" applyFill="1" applyBorder="1" applyAlignment="1">
      <alignment horizontal="left" vertical="top"/>
    </xf>
    <xf numFmtId="3" fontId="8" fillId="5" borderId="776" xfId="0" applyNumberFormat="1" applyFont="1" applyFill="1" applyBorder="1" applyAlignment="1">
      <alignment horizontal="left" vertical="top"/>
    </xf>
    <xf numFmtId="0" fontId="8" fillId="5" borderId="783" xfId="0" applyFont="1" applyFill="1" applyBorder="1" applyAlignment="1">
      <alignment horizontal="center" vertical="center"/>
    </xf>
    <xf numFmtId="0" fontId="8" fillId="5" borderId="758" xfId="0" applyFont="1" applyFill="1" applyBorder="1" applyAlignment="1">
      <alignment horizontal="center" vertical="center"/>
    </xf>
    <xf numFmtId="0" fontId="8" fillId="5" borderId="93" xfId="0" applyFont="1" applyFill="1" applyBorder="1" applyAlignment="1">
      <alignment horizontal="center" vertical="center"/>
    </xf>
    <xf numFmtId="0" fontId="8" fillId="5" borderId="210" xfId="0" applyFont="1" applyFill="1" applyBorder="1" applyAlignment="1">
      <alignment horizontal="center" vertical="center"/>
    </xf>
    <xf numFmtId="0" fontId="8" fillId="5" borderId="800" xfId="0" applyFont="1" applyFill="1" applyBorder="1" applyAlignment="1">
      <alignment horizontal="center" vertical="center"/>
    </xf>
    <xf numFmtId="0" fontId="8" fillId="5" borderId="797" xfId="0" applyFont="1" applyFill="1" applyBorder="1" applyAlignment="1">
      <alignment horizontal="center" vertical="center"/>
    </xf>
    <xf numFmtId="0" fontId="8" fillId="0" borderId="800" xfId="0" applyFont="1" applyBorder="1" applyAlignment="1">
      <alignment horizontal="center" vertical="center" wrapText="1"/>
    </xf>
    <xf numFmtId="1" fontId="8" fillId="0" borderId="800" xfId="0" applyNumberFormat="1" applyFont="1" applyBorder="1" applyAlignment="1">
      <alignment horizontal="center" vertical="center"/>
    </xf>
    <xf numFmtId="1" fontId="8" fillId="0" borderId="796" xfId="0" applyNumberFormat="1" applyFont="1" applyBorder="1" applyAlignment="1">
      <alignment horizontal="center" vertical="center"/>
    </xf>
    <xf numFmtId="1" fontId="8" fillId="5" borderId="773" xfId="0" applyNumberFormat="1" applyFont="1" applyFill="1" applyBorder="1" applyAlignment="1">
      <alignment horizontal="center" vertical="center" wrapText="1"/>
    </xf>
    <xf numFmtId="1" fontId="8" fillId="5" borderId="776" xfId="0" applyNumberFormat="1" applyFont="1" applyFill="1" applyBorder="1" applyAlignment="1">
      <alignment horizontal="center" vertical="center" wrapText="1"/>
    </xf>
    <xf numFmtId="1" fontId="8" fillId="9" borderId="592" xfId="0" applyNumberFormat="1" applyFont="1" applyFill="1" applyBorder="1" applyAlignment="1">
      <alignment horizontal="left" vertical="center"/>
    </xf>
    <xf numFmtId="0" fontId="19" fillId="9" borderId="594" xfId="0" applyFont="1" applyFill="1" applyBorder="1" applyAlignment="1">
      <alignment horizontal="left" vertical="center"/>
    </xf>
    <xf numFmtId="0" fontId="8" fillId="5" borderId="769" xfId="0" applyFont="1" applyFill="1" applyBorder="1" applyAlignment="1">
      <alignment horizontal="center" vertical="center" wrapText="1"/>
    </xf>
    <xf numFmtId="0" fontId="8" fillId="5" borderId="7" xfId="0" applyFont="1" applyFill="1" applyBorder="1" applyAlignment="1">
      <alignment horizontal="center" vertical="center" wrapText="1"/>
    </xf>
    <xf numFmtId="1" fontId="8" fillId="5" borderId="785" xfId="0" applyNumberFormat="1" applyFont="1" applyFill="1" applyBorder="1" applyAlignment="1">
      <alignment horizontal="left" vertical="center"/>
    </xf>
    <xf numFmtId="1" fontId="8" fillId="5" borderId="782" xfId="0" applyNumberFormat="1" applyFont="1" applyFill="1" applyBorder="1" applyAlignment="1">
      <alignment horizontal="left" vertical="center"/>
    </xf>
    <xf numFmtId="1" fontId="8" fillId="5" borderId="592" xfId="0" applyNumberFormat="1" applyFont="1" applyFill="1" applyBorder="1" applyAlignment="1">
      <alignment horizontal="left" vertical="center"/>
    </xf>
    <xf numFmtId="1" fontId="8" fillId="5" borderId="594" xfId="0" applyNumberFormat="1" applyFont="1" applyFill="1" applyBorder="1" applyAlignment="1">
      <alignment horizontal="left" vertical="center"/>
    </xf>
    <xf numFmtId="1" fontId="8" fillId="5" borderId="593" xfId="0" applyNumberFormat="1" applyFont="1" applyFill="1" applyBorder="1" applyAlignment="1">
      <alignment horizontal="left" vertical="center"/>
    </xf>
    <xf numFmtId="0" fontId="8" fillId="0" borderId="774" xfId="0" applyFont="1" applyBorder="1" applyAlignment="1">
      <alignment horizontal="center" vertical="center"/>
    </xf>
    <xf numFmtId="0" fontId="8" fillId="0" borderId="807" xfId="0" applyFont="1" applyBorder="1" applyAlignment="1">
      <alignment horizontal="center" vertical="center" wrapText="1"/>
    </xf>
    <xf numFmtId="0" fontId="8" fillId="0" borderId="798" xfId="0" applyFont="1" applyBorder="1" applyAlignment="1">
      <alignment horizontal="center" vertical="center" wrapText="1"/>
    </xf>
    <xf numFmtId="1" fontId="7" fillId="0" borderId="774" xfId="0" applyNumberFormat="1" applyFont="1" applyBorder="1" applyAlignment="1">
      <alignment horizontal="center" vertical="center" wrapText="1"/>
    </xf>
    <xf numFmtId="1" fontId="7" fillId="0" borderId="776" xfId="0" applyNumberFormat="1" applyFont="1" applyBorder="1" applyAlignment="1">
      <alignment horizontal="center" vertical="center" wrapText="1"/>
    </xf>
    <xf numFmtId="1" fontId="7" fillId="0" borderId="773" xfId="0" applyNumberFormat="1" applyFont="1" applyBorder="1" applyAlignment="1">
      <alignment horizontal="center" vertical="center" wrapText="1"/>
    </xf>
    <xf numFmtId="0" fontId="8" fillId="5" borderId="773" xfId="0" applyFont="1" applyFill="1" applyBorder="1" applyAlignment="1">
      <alignment horizontal="left" vertical="center" wrapText="1"/>
    </xf>
    <xf numFmtId="0" fontId="8" fillId="5" borderId="776" xfId="0" applyFont="1" applyFill="1" applyBorder="1" applyAlignment="1">
      <alignment horizontal="left" vertical="center" wrapText="1"/>
    </xf>
    <xf numFmtId="0" fontId="8" fillId="5" borderId="207" xfId="0" applyFont="1" applyFill="1" applyBorder="1" applyAlignment="1">
      <alignment horizontal="center" vertical="center" wrapText="1"/>
    </xf>
    <xf numFmtId="0" fontId="8" fillId="5" borderId="93" xfId="0" applyFont="1" applyFill="1" applyBorder="1" applyAlignment="1">
      <alignment horizontal="center" vertical="center" wrapText="1"/>
    </xf>
    <xf numFmtId="0" fontId="8" fillId="5" borderId="800" xfId="0" applyFont="1" applyFill="1" applyBorder="1" applyAlignment="1">
      <alignment horizontal="center" vertical="center" wrapText="1"/>
    </xf>
    <xf numFmtId="0" fontId="8" fillId="5" borderId="786"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796" xfId="0" applyFont="1" applyFill="1" applyBorder="1" applyAlignment="1">
      <alignment horizontal="center" vertical="center" wrapText="1"/>
    </xf>
    <xf numFmtId="0" fontId="8" fillId="5" borderId="797" xfId="0" applyFont="1" applyFill="1" applyBorder="1" applyAlignment="1">
      <alignment horizontal="center" vertical="center" wrapText="1"/>
    </xf>
    <xf numFmtId="0" fontId="8" fillId="5" borderId="781"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593" xfId="0" applyFont="1" applyFill="1" applyBorder="1" applyAlignment="1">
      <alignment horizontal="center" vertical="center" wrapText="1"/>
    </xf>
    <xf numFmtId="0" fontId="8" fillId="5" borderId="603" xfId="0" applyFont="1" applyFill="1" applyBorder="1" applyAlignment="1">
      <alignment horizontal="center" vertical="center" wrapText="1"/>
    </xf>
    <xf numFmtId="1" fontId="7" fillId="5" borderId="773" xfId="0" applyNumberFormat="1" applyFont="1" applyFill="1" applyBorder="1" applyAlignment="1">
      <alignment horizontal="center" vertical="center" wrapText="1"/>
    </xf>
    <xf numFmtId="1" fontId="7" fillId="5" borderId="776" xfId="0" applyNumberFormat="1" applyFont="1" applyFill="1" applyBorder="1" applyAlignment="1">
      <alignment horizontal="center" vertical="center" wrapText="1"/>
    </xf>
    <xf numFmtId="1" fontId="7" fillId="5" borderId="774" xfId="0" applyNumberFormat="1" applyFont="1" applyFill="1" applyBorder="1" applyAlignment="1">
      <alignment horizontal="center" vertical="center" wrapText="1"/>
    </xf>
    <xf numFmtId="1" fontId="7" fillId="5" borderId="758" xfId="0" applyNumberFormat="1" applyFont="1" applyFill="1" applyBorder="1" applyAlignment="1">
      <alignment horizontal="left" vertical="center"/>
    </xf>
    <xf numFmtId="1" fontId="7" fillId="5" borderId="210" xfId="0" applyNumberFormat="1" applyFont="1" applyFill="1" applyBorder="1" applyAlignment="1">
      <alignment horizontal="left" vertical="center"/>
    </xf>
    <xf numFmtId="1" fontId="7" fillId="5" borderId="797" xfId="0" applyNumberFormat="1" applyFont="1" applyFill="1" applyBorder="1" applyAlignment="1">
      <alignment horizontal="left" vertical="center"/>
    </xf>
    <xf numFmtId="0" fontId="8" fillId="0" borderId="7" xfId="0" applyFont="1" applyBorder="1" applyAlignment="1">
      <alignment horizontal="center" vertical="center" wrapText="1"/>
    </xf>
    <xf numFmtId="1" fontId="7" fillId="0" borderId="778" xfId="0" applyNumberFormat="1" applyFont="1" applyBorder="1" applyAlignment="1">
      <alignment horizontal="center" vertical="center" wrapText="1"/>
    </xf>
    <xf numFmtId="1" fontId="7" fillId="0" borderId="808" xfId="0" applyNumberFormat="1" applyFont="1" applyBorder="1" applyAlignment="1">
      <alignment horizontal="center" vertical="center" wrapText="1"/>
    </xf>
    <xf numFmtId="1" fontId="7" fillId="0" borderId="779" xfId="0" applyNumberFormat="1" applyFont="1" applyBorder="1" applyAlignment="1">
      <alignment horizontal="center" vertical="center" wrapText="1"/>
    </xf>
    <xf numFmtId="1" fontId="7" fillId="0" borderId="785" xfId="0" applyNumberFormat="1" applyFont="1" applyBorder="1" applyAlignment="1">
      <alignment horizontal="left" vertical="center" wrapText="1"/>
    </xf>
    <xf numFmtId="1" fontId="7" fillId="0" borderId="782" xfId="0" applyNumberFormat="1" applyFont="1" applyBorder="1" applyAlignment="1">
      <alignment horizontal="left" vertical="center" wrapText="1"/>
    </xf>
    <xf numFmtId="1" fontId="7" fillId="0" borderId="592" xfId="0" applyNumberFormat="1" applyFont="1" applyBorder="1" applyAlignment="1">
      <alignment horizontal="left"/>
    </xf>
    <xf numFmtId="1" fontId="7" fillId="0" borderId="594" xfId="0" applyNumberFormat="1" applyFont="1" applyBorder="1" applyAlignment="1">
      <alignment horizontal="left"/>
    </xf>
    <xf numFmtId="1" fontId="8" fillId="5" borderId="783" xfId="0" applyNumberFormat="1" applyFont="1" applyFill="1" applyBorder="1" applyAlignment="1">
      <alignment horizontal="center" vertical="center" wrapText="1"/>
    </xf>
    <xf numFmtId="1" fontId="8" fillId="5" borderId="758" xfId="0" applyNumberFormat="1" applyFont="1" applyFill="1" applyBorder="1" applyAlignment="1">
      <alignment horizontal="center" vertical="center" wrapText="1"/>
    </xf>
    <xf numFmtId="1" fontId="8" fillId="5" borderId="93" xfId="0" applyNumberFormat="1" applyFont="1" applyFill="1" applyBorder="1" applyAlignment="1">
      <alignment horizontal="center" vertical="center" wrapText="1"/>
    </xf>
    <xf numFmtId="1" fontId="8" fillId="5" borderId="800" xfId="0" applyNumberFormat="1" applyFont="1" applyFill="1" applyBorder="1" applyAlignment="1">
      <alignment horizontal="center" vertical="center" wrapText="1"/>
    </xf>
    <xf numFmtId="1" fontId="8" fillId="5" borderId="797" xfId="0" applyNumberFormat="1" applyFont="1" applyFill="1" applyBorder="1" applyAlignment="1">
      <alignment horizontal="center" vertical="center" wrapText="1"/>
    </xf>
    <xf numFmtId="1" fontId="8" fillId="0" borderId="786" xfId="0" applyNumberFormat="1" applyFont="1" applyBorder="1" applyAlignment="1">
      <alignment horizontal="center" vertical="center" wrapText="1"/>
    </xf>
    <xf numFmtId="1" fontId="8" fillId="0" borderId="800" xfId="0" applyNumberFormat="1" applyFont="1" applyBorder="1" applyAlignment="1">
      <alignment horizontal="center" vertical="center" wrapText="1"/>
    </xf>
    <xf numFmtId="1" fontId="8" fillId="0" borderId="797" xfId="0" applyNumberFormat="1" applyFont="1" applyBorder="1" applyAlignment="1">
      <alignment horizontal="center" vertical="center" wrapText="1"/>
    </xf>
    <xf numFmtId="1" fontId="8" fillId="5" borderId="775" xfId="0" applyNumberFormat="1" applyFont="1" applyFill="1" applyBorder="1" applyAlignment="1">
      <alignment horizontal="center" vertical="center" wrapText="1"/>
    </xf>
    <xf numFmtId="1" fontId="8" fillId="0" borderId="141" xfId="0" applyNumberFormat="1" applyFont="1" applyBorder="1" applyAlignment="1">
      <alignment horizontal="center" vertical="center" wrapText="1"/>
    </xf>
    <xf numFmtId="1" fontId="18" fillId="0" borderId="785" xfId="0" applyNumberFormat="1" applyFont="1" applyBorder="1" applyAlignment="1">
      <alignment horizontal="left" vertical="center"/>
    </xf>
    <xf numFmtId="1" fontId="18" fillId="0" borderId="782" xfId="0" applyNumberFormat="1" applyFont="1" applyBorder="1" applyAlignment="1">
      <alignment horizontal="left" vertical="center"/>
    </xf>
    <xf numFmtId="1" fontId="18" fillId="0" borderId="12" xfId="0" applyNumberFormat="1" applyFont="1" applyBorder="1" applyAlignment="1">
      <alignment horizontal="left" vertical="center"/>
    </xf>
    <xf numFmtId="1" fontId="18" fillId="0" borderId="10" xfId="0" applyNumberFormat="1" applyFont="1" applyBorder="1" applyAlignment="1">
      <alignment horizontal="left" vertical="center"/>
    </xf>
    <xf numFmtId="1" fontId="18" fillId="0" borderId="179" xfId="0" applyNumberFormat="1" applyFont="1" applyBorder="1" applyAlignment="1">
      <alignment horizontal="left" wrapText="1"/>
    </xf>
    <xf numFmtId="1" fontId="18" fillId="0" borderId="178" xfId="0" applyNumberFormat="1" applyFont="1" applyBorder="1" applyAlignment="1">
      <alignment horizontal="left" wrapText="1"/>
    </xf>
    <xf numFmtId="1" fontId="18" fillId="0" borderId="607" xfId="0" applyNumberFormat="1" applyFont="1" applyBorder="1" applyAlignment="1">
      <alignment horizontal="left" wrapText="1"/>
    </xf>
    <xf numFmtId="1" fontId="18" fillId="0" borderId="589" xfId="0" applyNumberFormat="1" applyFont="1" applyBorder="1" applyAlignment="1">
      <alignment horizontal="left" wrapText="1"/>
    </xf>
    <xf numFmtId="1" fontId="18" fillId="0" borderId="800" xfId="0" applyNumberFormat="1" applyFont="1" applyBorder="1" applyAlignment="1">
      <alignment horizontal="left" wrapText="1"/>
    </xf>
    <xf numFmtId="1" fontId="18" fillId="0" borderId="797" xfId="0" applyNumberFormat="1" applyFont="1" applyBorder="1" applyAlignment="1">
      <alignment horizontal="left" wrapText="1"/>
    </xf>
    <xf numFmtId="1" fontId="7" fillId="0" borderId="800" xfId="0" applyNumberFormat="1" applyFont="1" applyBorder="1" applyAlignment="1">
      <alignment horizontal="left" wrapText="1"/>
    </xf>
    <xf numFmtId="1" fontId="7" fillId="0" borderId="797" xfId="0" applyNumberFormat="1" applyFont="1" applyBorder="1" applyAlignment="1">
      <alignment horizontal="left" wrapText="1"/>
    </xf>
    <xf numFmtId="1" fontId="8" fillId="0" borderId="784" xfId="0" applyNumberFormat="1" applyFont="1" applyBorder="1" applyAlignment="1">
      <alignment horizontal="center" vertical="center" wrapText="1"/>
    </xf>
    <xf numFmtId="1" fontId="8" fillId="0" borderId="80" xfId="0" applyNumberFormat="1" applyFont="1" applyBorder="1" applyAlignment="1">
      <alignment horizontal="center" vertical="center" wrapText="1"/>
    </xf>
    <xf numFmtId="1" fontId="8" fillId="0" borderId="282" xfId="0" applyNumberFormat="1" applyFont="1" applyBorder="1" applyAlignment="1">
      <alignment horizontal="center" vertical="center" wrapText="1"/>
    </xf>
    <xf numFmtId="1" fontId="8" fillId="0" borderId="604" xfId="0" applyNumberFormat="1" applyFont="1" applyBorder="1" applyAlignment="1">
      <alignment horizontal="center" vertical="center" wrapText="1"/>
    </xf>
    <xf numFmtId="1" fontId="8" fillId="0" borderId="605" xfId="0" applyNumberFormat="1" applyFont="1" applyBorder="1" applyAlignment="1">
      <alignment horizontal="center" vertical="center" wrapText="1"/>
    </xf>
    <xf numFmtId="1" fontId="8" fillId="0" borderId="606" xfId="0" applyNumberFormat="1" applyFont="1" applyBorder="1" applyAlignment="1">
      <alignment horizontal="center" vertical="center" wrapText="1"/>
    </xf>
    <xf numFmtId="1" fontId="8" fillId="0" borderId="778" xfId="0" applyNumberFormat="1" applyFont="1" applyBorder="1" applyAlignment="1">
      <alignment horizontal="center" vertical="center"/>
    </xf>
    <xf numFmtId="1" fontId="8" fillId="0" borderId="808" xfId="0" applyNumberFormat="1" applyFont="1" applyBorder="1" applyAlignment="1">
      <alignment horizontal="center" vertical="center"/>
    </xf>
    <xf numFmtId="1" fontId="8" fillId="0" borderId="779" xfId="0" applyNumberFormat="1" applyFont="1" applyBorder="1" applyAlignment="1">
      <alignment horizontal="center" vertical="center"/>
    </xf>
    <xf numFmtId="1" fontId="8" fillId="0" borderId="778" xfId="0" applyNumberFormat="1" applyFont="1" applyBorder="1" applyAlignment="1">
      <alignment horizontal="center" vertical="center" wrapText="1"/>
    </xf>
    <xf numFmtId="1" fontId="8" fillId="0" borderId="779" xfId="0" applyNumberFormat="1" applyFont="1" applyBorder="1" applyAlignment="1">
      <alignment horizontal="center" vertical="center" wrapText="1"/>
    </xf>
    <xf numFmtId="1" fontId="8" fillId="0" borderId="798" xfId="0" applyNumberFormat="1" applyFont="1" applyBorder="1" applyAlignment="1">
      <alignment horizontal="center" vertical="center" wrapText="1"/>
    </xf>
    <xf numFmtId="1" fontId="8" fillId="5" borderId="769" xfId="3" applyNumberFormat="1" applyFont="1" applyFill="1" applyBorder="1" applyAlignment="1">
      <alignment horizontal="center" vertical="center" wrapText="1"/>
    </xf>
    <xf numFmtId="1" fontId="8" fillId="5" borderId="7" xfId="3" applyNumberFormat="1" applyFont="1" applyFill="1" applyBorder="1" applyAlignment="1">
      <alignment horizontal="center" vertical="center" wrapText="1"/>
    </xf>
    <xf numFmtId="1" fontId="14" fillId="0" borderId="777" xfId="3" applyNumberFormat="1" applyFont="1" applyBorder="1" applyAlignment="1">
      <alignment horizontal="center"/>
    </xf>
    <xf numFmtId="1" fontId="8" fillId="0" borderId="783" xfId="3" applyNumberFormat="1" applyFont="1" applyBorder="1" applyAlignment="1">
      <alignment horizontal="center" vertical="center" wrapText="1"/>
    </xf>
    <xf numFmtId="1" fontId="8" fillId="0" borderId="758" xfId="3" applyNumberFormat="1" applyFont="1" applyBorder="1" applyAlignment="1">
      <alignment horizontal="center" vertical="center" wrapText="1"/>
    </xf>
    <xf numFmtId="1" fontId="8" fillId="0" borderId="93" xfId="3" applyNumberFormat="1" applyFont="1" applyBorder="1" applyAlignment="1">
      <alignment horizontal="center" vertical="center" wrapText="1"/>
    </xf>
    <xf numFmtId="1" fontId="8" fillId="0" borderId="210" xfId="3" applyNumberFormat="1" applyFont="1" applyBorder="1" applyAlignment="1">
      <alignment horizontal="center" vertical="center" wrapText="1"/>
    </xf>
    <xf numFmtId="1" fontId="8" fillId="0" borderId="800" xfId="3" applyNumberFormat="1" applyFont="1" applyBorder="1" applyAlignment="1">
      <alignment horizontal="center" vertical="center" wrapText="1"/>
    </xf>
    <xf numFmtId="1" fontId="8" fillId="0" borderId="797" xfId="3" applyNumberFormat="1" applyFont="1" applyBorder="1" applyAlignment="1">
      <alignment horizontal="center" vertical="center" wrapText="1"/>
    </xf>
    <xf numFmtId="1" fontId="8" fillId="0" borderId="783" xfId="2" applyNumberFormat="1" applyFont="1" applyBorder="1" applyAlignment="1">
      <alignment horizontal="center" vertical="center"/>
    </xf>
    <xf numFmtId="1" fontId="8" fillId="0" borderId="786" xfId="2" applyNumberFormat="1" applyFont="1" applyBorder="1" applyAlignment="1">
      <alignment horizontal="center" vertical="center"/>
    </xf>
    <xf numFmtId="1" fontId="8" fillId="0" borderId="758" xfId="2" applyNumberFormat="1" applyFont="1" applyBorder="1" applyAlignment="1">
      <alignment horizontal="center" vertical="center"/>
    </xf>
    <xf numFmtId="1" fontId="8" fillId="0" borderId="800" xfId="2" applyNumberFormat="1" applyFont="1" applyBorder="1" applyAlignment="1">
      <alignment horizontal="center" vertical="center"/>
    </xf>
    <xf numFmtId="1" fontId="8" fillId="0" borderId="719" xfId="2" applyNumberFormat="1" applyFont="1" applyBorder="1" applyAlignment="1">
      <alignment horizontal="center" vertical="center"/>
    </xf>
    <xf numFmtId="1" fontId="8" fillId="0" borderId="797" xfId="2" applyNumberFormat="1" applyFont="1" applyBorder="1" applyAlignment="1">
      <alignment horizontal="center" vertical="center"/>
    </xf>
    <xf numFmtId="1" fontId="8" fillId="0" borderId="773" xfId="3" quotePrefix="1" applyNumberFormat="1" applyFont="1" applyBorder="1" applyAlignment="1">
      <alignment horizontal="center" vertical="center" wrapText="1"/>
    </xf>
    <xf numFmtId="1" fontId="8" fillId="0" borderId="774" xfId="3" quotePrefix="1" applyNumberFormat="1" applyFont="1" applyBorder="1" applyAlignment="1">
      <alignment horizontal="center" vertical="center" wrapText="1"/>
    </xf>
    <xf numFmtId="1" fontId="8" fillId="0" borderId="775" xfId="3" quotePrefix="1" applyNumberFormat="1" applyFont="1" applyBorder="1" applyAlignment="1">
      <alignment horizontal="center" vertical="center" wrapText="1"/>
    </xf>
    <xf numFmtId="1" fontId="7" fillId="0" borderId="783" xfId="3" applyNumberFormat="1" applyFont="1" applyBorder="1" applyAlignment="1">
      <alignment horizontal="center" vertical="center" wrapText="1"/>
    </xf>
    <xf numFmtId="1" fontId="7" fillId="0" borderId="758" xfId="3" applyNumberFormat="1" applyFont="1" applyBorder="1" applyAlignment="1">
      <alignment horizontal="center" vertical="center" wrapText="1"/>
    </xf>
    <xf numFmtId="1" fontId="7" fillId="0" borderId="800" xfId="3" applyNumberFormat="1" applyFont="1" applyBorder="1" applyAlignment="1">
      <alignment horizontal="center" vertical="center" wrapText="1"/>
    </xf>
    <xf numFmtId="1" fontId="7" fillId="0" borderId="797" xfId="3" applyNumberFormat="1" applyFont="1" applyBorder="1" applyAlignment="1">
      <alignment horizontal="center" vertical="center" wrapText="1"/>
    </xf>
    <xf numFmtId="1" fontId="7" fillId="0" borderId="769" xfId="3" applyNumberFormat="1" applyFont="1" applyBorder="1" applyAlignment="1" applyProtection="1">
      <alignment horizontal="center" vertical="center" wrapText="1"/>
      <protection locked="0"/>
    </xf>
    <xf numFmtId="1" fontId="7" fillId="0" borderId="7" xfId="3" applyNumberFormat="1" applyFont="1" applyBorder="1" applyAlignment="1" applyProtection="1">
      <alignment horizontal="center" vertical="center" wrapText="1"/>
      <protection locked="0"/>
    </xf>
    <xf numFmtId="1" fontId="7" fillId="0" borderId="799" xfId="3" applyNumberFormat="1" applyFont="1" applyBorder="1" applyAlignment="1" applyProtection="1">
      <alignment horizontal="center" vertical="center" wrapText="1"/>
      <protection locked="0"/>
    </xf>
    <xf numFmtId="1" fontId="8" fillId="0" borderId="773" xfId="3" applyNumberFormat="1" applyFont="1" applyBorder="1" applyAlignment="1">
      <alignment horizontal="center" vertical="center" wrapText="1"/>
    </xf>
    <xf numFmtId="1" fontId="8" fillId="0" borderId="776" xfId="3" applyNumberFormat="1" applyFont="1" applyBorder="1" applyAlignment="1">
      <alignment horizontal="center" vertical="center" wrapText="1"/>
    </xf>
    <xf numFmtId="1" fontId="8" fillId="5" borderId="773" xfId="3" applyNumberFormat="1" applyFont="1" applyFill="1" applyBorder="1" applyAlignment="1">
      <alignment horizontal="center" vertical="center" wrapText="1"/>
    </xf>
    <xf numFmtId="1" fontId="8" fillId="5" borderId="776" xfId="3" applyNumberFormat="1" applyFont="1" applyFill="1" applyBorder="1" applyAlignment="1">
      <alignment horizontal="center" vertical="center" wrapText="1"/>
    </xf>
    <xf numFmtId="1" fontId="8" fillId="0" borderId="776" xfId="3" quotePrefix="1" applyNumberFormat="1" applyFont="1" applyBorder="1" applyAlignment="1">
      <alignment horizontal="center" vertical="center" wrapText="1"/>
    </xf>
    <xf numFmtId="1" fontId="7" fillId="9" borderId="811" xfId="3" applyNumberFormat="1" applyFont="1" applyFill="1" applyBorder="1" applyAlignment="1" applyProtection="1">
      <alignment horizontal="center" vertical="center" wrapText="1"/>
      <protection locked="0"/>
    </xf>
    <xf numFmtId="1" fontId="7" fillId="9" borderId="758" xfId="3" applyNumberFormat="1" applyFont="1" applyFill="1" applyBorder="1" applyAlignment="1" applyProtection="1">
      <alignment horizontal="center" vertical="center" wrapText="1"/>
      <protection locked="0"/>
    </xf>
    <xf numFmtId="1" fontId="7" fillId="9" borderId="812" xfId="3" applyNumberFormat="1" applyFont="1" applyFill="1" applyBorder="1" applyAlignment="1" applyProtection="1">
      <alignment horizontal="center" vertical="center" wrapText="1"/>
      <protection locked="0"/>
    </xf>
    <xf numFmtId="1" fontId="7" fillId="9" borderId="797" xfId="3" applyNumberFormat="1" applyFont="1" applyFill="1" applyBorder="1" applyAlignment="1" applyProtection="1">
      <alignment horizontal="center" vertical="center" wrapText="1"/>
      <protection locked="0"/>
    </xf>
    <xf numFmtId="1" fontId="7" fillId="9" borderId="786" xfId="3" applyNumberFormat="1" applyFont="1" applyFill="1" applyBorder="1" applyAlignment="1" applyProtection="1">
      <alignment horizontal="center" vertical="center" wrapText="1"/>
      <protection locked="0"/>
    </xf>
    <xf numFmtId="1" fontId="7" fillId="9" borderId="719" xfId="3" applyNumberFormat="1" applyFont="1" applyFill="1" applyBorder="1" applyAlignment="1" applyProtection="1">
      <alignment horizontal="center" vertical="center" wrapText="1"/>
      <protection locked="0"/>
    </xf>
    <xf numFmtId="1" fontId="7" fillId="0" borderId="783" xfId="3" applyNumberFormat="1" applyFont="1" applyBorder="1" applyAlignment="1" applyProtection="1">
      <alignment horizontal="center" vertical="center" wrapText="1"/>
      <protection locked="0"/>
    </xf>
    <xf numFmtId="1" fontId="7" fillId="0" borderId="93" xfId="3" applyNumberFormat="1" applyFont="1" applyBorder="1" applyAlignment="1" applyProtection="1">
      <alignment horizontal="center" vertical="center" wrapText="1"/>
      <protection locked="0"/>
    </xf>
    <xf numFmtId="1" fontId="7" fillId="0" borderId="800" xfId="3" applyNumberFormat="1" applyFont="1" applyBorder="1" applyAlignment="1" applyProtection="1">
      <alignment horizontal="center" vertical="center" wrapText="1"/>
      <protection locked="0"/>
    </xf>
    <xf numFmtId="1" fontId="7" fillId="0" borderId="769" xfId="3" applyNumberFormat="1" applyFont="1" applyBorder="1" applyAlignment="1">
      <alignment horizontal="center" vertical="center" wrapText="1"/>
    </xf>
    <xf numFmtId="1" fontId="7" fillId="0" borderId="799" xfId="3" applyNumberFormat="1" applyFont="1" applyBorder="1" applyAlignment="1">
      <alignment horizontal="center" vertical="center" wrapText="1"/>
    </xf>
    <xf numFmtId="1" fontId="7" fillId="0" borderId="773" xfId="3" applyNumberFormat="1" applyFont="1" applyBorder="1" applyAlignment="1">
      <alignment horizontal="left" vertical="center" wrapText="1"/>
    </xf>
    <xf numFmtId="1" fontId="7" fillId="0" borderId="776" xfId="3" applyNumberFormat="1" applyFont="1" applyBorder="1" applyAlignment="1">
      <alignment horizontal="left" vertical="center" wrapText="1"/>
    </xf>
    <xf numFmtId="1" fontId="18" fillId="0" borderId="775" xfId="0" applyNumberFormat="1" applyFont="1" applyBorder="1" applyAlignment="1">
      <alignment horizontal="center" vertical="center" wrapText="1"/>
    </xf>
    <xf numFmtId="1" fontId="18" fillId="0" borderId="758" xfId="3" applyNumberFormat="1" applyFont="1" applyBorder="1" applyAlignment="1">
      <alignment horizontal="center" vertical="center" wrapText="1"/>
    </xf>
    <xf numFmtId="1" fontId="18" fillId="0" borderId="797" xfId="3" applyNumberFormat="1" applyFont="1" applyBorder="1" applyAlignment="1">
      <alignment horizontal="center" vertical="center" wrapText="1"/>
    </xf>
    <xf numFmtId="1" fontId="7" fillId="0" borderId="786" xfId="3" applyNumberFormat="1" applyFont="1" applyBorder="1" applyAlignment="1">
      <alignment horizontal="center" vertical="center" wrapText="1"/>
    </xf>
    <xf numFmtId="1" fontId="7" fillId="0" borderId="719" xfId="3" applyNumberFormat="1" applyFont="1" applyBorder="1" applyAlignment="1">
      <alignment horizontal="center" vertical="center" wrapText="1"/>
    </xf>
    <xf numFmtId="1" fontId="7" fillId="0" borderId="773" xfId="3" quotePrefix="1" applyNumberFormat="1" applyFont="1" applyBorder="1" applyAlignment="1">
      <alignment horizontal="center" vertical="center" wrapText="1"/>
    </xf>
    <xf numFmtId="1" fontId="7" fillId="0" borderId="774" xfId="3" quotePrefix="1" applyNumberFormat="1" applyFont="1" applyBorder="1" applyAlignment="1">
      <alignment horizontal="center" vertical="center" wrapText="1"/>
    </xf>
    <xf numFmtId="1" fontId="7" fillId="0" borderId="776" xfId="3" quotePrefix="1" applyNumberFormat="1" applyFont="1" applyBorder="1" applyAlignment="1">
      <alignment horizontal="center" vertical="center" wrapText="1"/>
    </xf>
    <xf numFmtId="1" fontId="8" fillId="0" borderId="788" xfId="0" applyNumberFormat="1" applyFont="1" applyBorder="1" applyAlignment="1">
      <alignment horizontal="center" vertical="center" wrapText="1"/>
    </xf>
    <xf numFmtId="1" fontId="7" fillId="0" borderId="787" xfId="3" applyNumberFormat="1" applyFont="1" applyBorder="1" applyAlignment="1">
      <alignment horizontal="center" vertical="center" wrapText="1"/>
    </xf>
    <xf numFmtId="1" fontId="7" fillId="0" borderId="810" xfId="3" applyNumberFormat="1" applyFont="1" applyBorder="1" applyAlignment="1">
      <alignment horizontal="center" vertical="center" wrapText="1"/>
    </xf>
    <xf numFmtId="1" fontId="8" fillId="5" borderId="774" xfId="0" applyNumberFormat="1" applyFont="1" applyFill="1" applyBorder="1" applyAlignment="1">
      <alignment horizontal="center" vertical="center" wrapText="1"/>
    </xf>
    <xf numFmtId="1" fontId="8" fillId="5" borderId="783" xfId="3" applyNumberFormat="1" applyFont="1" applyFill="1" applyBorder="1" applyAlignment="1">
      <alignment horizontal="center" vertical="center"/>
    </xf>
    <xf numFmtId="1" fontId="8" fillId="5" borderId="800" xfId="3" applyNumberFormat="1" applyFont="1" applyFill="1" applyBorder="1" applyAlignment="1">
      <alignment horizontal="center" vertical="center"/>
    </xf>
    <xf numFmtId="1" fontId="8" fillId="5" borderId="785" xfId="3" applyNumberFormat="1" applyFont="1" applyFill="1" applyBorder="1" applyAlignment="1">
      <alignment horizontal="left" vertical="center" wrapText="1"/>
    </xf>
    <xf numFmtId="1" fontId="8" fillId="5" borderId="782" xfId="3" applyNumberFormat="1" applyFont="1" applyFill="1" applyBorder="1" applyAlignment="1">
      <alignment horizontal="left" vertical="center" wrapText="1"/>
    </xf>
    <xf numFmtId="1" fontId="8" fillId="5" borderId="592" xfId="3" applyNumberFormat="1" applyFont="1" applyFill="1" applyBorder="1" applyAlignment="1">
      <alignment horizontal="left" vertical="center" wrapText="1"/>
    </xf>
    <xf numFmtId="1" fontId="8" fillId="5" borderId="594" xfId="3" applyNumberFormat="1" applyFont="1" applyFill="1" applyBorder="1" applyAlignment="1">
      <alignment horizontal="left" vertical="center" wrapText="1"/>
    </xf>
    <xf numFmtId="1" fontId="8" fillId="0" borderId="785" xfId="3" applyNumberFormat="1" applyFont="1" applyBorder="1" applyAlignment="1">
      <alignment horizontal="left" vertical="center" wrapText="1"/>
    </xf>
    <xf numFmtId="1" fontId="8" fillId="0" borderId="782" xfId="3" applyNumberFormat="1" applyFont="1" applyBorder="1" applyAlignment="1">
      <alignment horizontal="left" vertical="center" wrapText="1"/>
    </xf>
    <xf numFmtId="1" fontId="8" fillId="0" borderId="592" xfId="3" applyNumberFormat="1" applyFont="1" applyBorder="1" applyAlignment="1">
      <alignment horizontal="left" vertical="center" wrapText="1"/>
    </xf>
    <xf numFmtId="1" fontId="8" fillId="0" borderId="594" xfId="3" applyNumberFormat="1" applyFont="1" applyBorder="1" applyAlignment="1">
      <alignment horizontal="left" vertical="center" wrapText="1"/>
    </xf>
    <xf numFmtId="1" fontId="18" fillId="0" borderId="607" xfId="3" applyNumberFormat="1" applyFont="1" applyBorder="1" applyAlignment="1">
      <alignment horizontal="left" vertical="center" wrapText="1"/>
    </xf>
    <xf numFmtId="1" fontId="18" fillId="0" borderId="589" xfId="3" applyNumberFormat="1" applyFont="1" applyBorder="1" applyAlignment="1">
      <alignment horizontal="left" vertical="center" wrapText="1"/>
    </xf>
    <xf numFmtId="1" fontId="18" fillId="0" borderId="210" xfId="3" applyNumberFormat="1" applyFont="1" applyBorder="1" applyAlignment="1">
      <alignment horizontal="center" vertical="center" wrapText="1"/>
    </xf>
    <xf numFmtId="1" fontId="8" fillId="5" borderId="783" xfId="3" applyNumberFormat="1" applyFont="1" applyFill="1" applyBorder="1" applyAlignment="1">
      <alignment horizontal="center" vertical="center" wrapText="1"/>
    </xf>
    <xf numFmtId="1" fontId="8" fillId="5" borderId="758" xfId="3" applyNumberFormat="1" applyFont="1" applyFill="1" applyBorder="1" applyAlignment="1">
      <alignment horizontal="center" vertical="center" wrapText="1"/>
    </xf>
    <xf numFmtId="1" fontId="8" fillId="5" borderId="93" xfId="3" applyNumberFormat="1" applyFont="1" applyFill="1" applyBorder="1" applyAlignment="1">
      <alignment horizontal="center" vertical="center" wrapText="1"/>
    </xf>
    <xf numFmtId="1" fontId="8" fillId="5" borderId="210" xfId="3" applyNumberFormat="1" applyFont="1" applyFill="1" applyBorder="1" applyAlignment="1">
      <alignment horizontal="center" vertical="center" wrapText="1"/>
    </xf>
    <xf numFmtId="1" fontId="8" fillId="5" borderId="800" xfId="3" applyNumberFormat="1" applyFont="1" applyFill="1" applyBorder="1" applyAlignment="1">
      <alignment horizontal="center" vertical="center" wrapText="1"/>
    </xf>
    <xf numFmtId="1" fontId="8" fillId="5" borderId="797" xfId="3" applyNumberFormat="1" applyFont="1" applyFill="1" applyBorder="1" applyAlignment="1">
      <alignment horizontal="center" vertical="center" wrapText="1"/>
    </xf>
    <xf numFmtId="1" fontId="18" fillId="0" borderId="211" xfId="5" applyNumberFormat="1" applyFont="1" applyBorder="1" applyAlignment="1">
      <alignment horizontal="center" vertical="center" wrapText="1"/>
    </xf>
    <xf numFmtId="0" fontId="42" fillId="0" borderId="37" xfId="5" applyFont="1" applyBorder="1"/>
    <xf numFmtId="1" fontId="8" fillId="5" borderId="800" xfId="3" applyNumberFormat="1" applyFont="1" applyFill="1" applyBorder="1" applyAlignment="1">
      <alignment horizontal="left" vertical="center" wrapText="1"/>
    </xf>
    <xf numFmtId="1" fontId="8" fillId="5" borderId="797" xfId="3" applyNumberFormat="1" applyFont="1" applyFill="1" applyBorder="1" applyAlignment="1">
      <alignment horizontal="left" vertical="center" wrapText="1"/>
    </xf>
    <xf numFmtId="1" fontId="40" fillId="33" borderId="38" xfId="5" applyNumberFormat="1" applyFont="1" applyFill="1" applyBorder="1" applyAlignment="1">
      <alignment horizontal="left" wrapText="1"/>
    </xf>
    <xf numFmtId="1" fontId="18" fillId="0" borderId="35" xfId="5" applyNumberFormat="1" applyFont="1" applyBorder="1" applyAlignment="1">
      <alignment horizontal="center" vertical="center"/>
    </xf>
    <xf numFmtId="1" fontId="18" fillId="0" borderId="33" xfId="5" applyNumberFormat="1" applyFont="1" applyBorder="1" applyAlignment="1">
      <alignment horizontal="center" vertical="center"/>
    </xf>
    <xf numFmtId="1" fontId="18" fillId="0" borderId="52" xfId="5" applyNumberFormat="1" applyFont="1" applyBorder="1" applyAlignment="1">
      <alignment horizontal="center" vertical="center"/>
    </xf>
    <xf numFmtId="1" fontId="18" fillId="0" borderId="53" xfId="5" applyNumberFormat="1" applyFont="1" applyBorder="1" applyAlignment="1">
      <alignment horizontal="center" vertical="center"/>
    </xf>
    <xf numFmtId="1" fontId="18" fillId="0" borderId="74" xfId="5" applyNumberFormat="1" applyFont="1" applyBorder="1" applyAlignment="1">
      <alignment horizontal="center" vertical="center"/>
    </xf>
    <xf numFmtId="1" fontId="18" fillId="0" borderId="39" xfId="5" applyNumberFormat="1" applyFont="1" applyBorder="1" applyAlignment="1">
      <alignment horizontal="center" vertical="center"/>
    </xf>
    <xf numFmtId="1" fontId="18" fillId="0" borderId="35" xfId="5" applyNumberFormat="1" applyFont="1" applyBorder="1" applyAlignment="1">
      <alignment horizontal="center" vertical="center" wrapText="1"/>
    </xf>
    <xf numFmtId="0" fontId="42" fillId="0" borderId="32" xfId="5" applyFont="1" applyBorder="1"/>
    <xf numFmtId="0" fontId="42" fillId="0" borderId="33" xfId="5" applyFont="1" applyBorder="1"/>
    <xf numFmtId="0" fontId="42" fillId="0" borderId="74" xfId="5" applyFont="1" applyBorder="1"/>
    <xf numFmtId="0" fontId="42" fillId="0" borderId="38" xfId="5" applyFont="1" applyBorder="1"/>
    <xf numFmtId="0" fontId="42" fillId="0" borderId="39" xfId="5" applyFont="1" applyBorder="1"/>
    <xf numFmtId="1" fontId="18" fillId="0" borderId="211" xfId="5" applyNumberFormat="1" applyFont="1" applyBorder="1" applyAlignment="1">
      <alignment horizontal="center" vertical="center"/>
    </xf>
    <xf numFmtId="0" fontId="42" fillId="0" borderId="31" xfId="5" applyFont="1" applyBorder="1"/>
    <xf numFmtId="1" fontId="18" fillId="9" borderId="68" xfId="5" applyNumberFormat="1" applyFont="1" applyFill="1" applyBorder="1" applyAlignment="1">
      <alignment horizontal="left" vertical="center"/>
    </xf>
    <xf numFmtId="1" fontId="18" fillId="9" borderId="213" xfId="5" applyNumberFormat="1" applyFont="1" applyFill="1" applyBorder="1" applyAlignment="1">
      <alignment horizontal="left" vertical="center"/>
    </xf>
    <xf numFmtId="1" fontId="18" fillId="9" borderId="46" xfId="5" applyNumberFormat="1" applyFont="1" applyFill="1" applyBorder="1" applyAlignment="1">
      <alignment horizontal="left" vertical="center"/>
    </xf>
    <xf numFmtId="1" fontId="18" fillId="9" borderId="214" xfId="5" applyNumberFormat="1" applyFont="1" applyFill="1" applyBorder="1" applyAlignment="1">
      <alignment horizontal="left" vertical="center"/>
    </xf>
    <xf numFmtId="1" fontId="18" fillId="0" borderId="46" xfId="5" applyNumberFormat="1" applyFont="1" applyBorder="1" applyAlignment="1">
      <alignment horizontal="left" vertical="center"/>
    </xf>
    <xf numFmtId="1" fontId="18" fillId="0" borderId="214" xfId="5" applyNumberFormat="1" applyFont="1" applyBorder="1" applyAlignment="1">
      <alignment horizontal="left" vertical="center"/>
    </xf>
    <xf numFmtId="1" fontId="18" fillId="0" borderId="215" xfId="5" applyNumberFormat="1" applyFont="1" applyBorder="1" applyAlignment="1">
      <alignment horizontal="left" vertical="center"/>
    </xf>
    <xf numFmtId="1" fontId="18" fillId="0" borderId="216" xfId="5" applyNumberFormat="1" applyFont="1" applyBorder="1" applyAlignment="1">
      <alignment horizontal="left" vertical="center"/>
    </xf>
    <xf numFmtId="1" fontId="18" fillId="0" borderId="34" xfId="5" applyNumberFormat="1" applyFont="1" applyBorder="1" applyAlignment="1">
      <alignment horizontal="center" vertical="center" wrapText="1"/>
    </xf>
    <xf numFmtId="1" fontId="18" fillId="0" borderId="220" xfId="5" applyNumberFormat="1" applyFont="1" applyBorder="1" applyAlignment="1">
      <alignment horizontal="center" vertical="center" wrapText="1"/>
    </xf>
    <xf numFmtId="1" fontId="18" fillId="0" borderId="40" xfId="5" applyNumberFormat="1" applyFont="1" applyBorder="1" applyAlignment="1">
      <alignment horizontal="center" vertical="center" wrapText="1"/>
    </xf>
    <xf numFmtId="0" fontId="18" fillId="0" borderId="777" xfId="0" applyFont="1" applyBorder="1" applyAlignment="1">
      <alignment horizontal="center" vertical="center"/>
    </xf>
    <xf numFmtId="1" fontId="18" fillId="0" borderId="3" xfId="0" applyNumberFormat="1" applyFont="1" applyBorder="1" applyAlignment="1">
      <alignment horizontal="center" vertical="center" wrapText="1"/>
    </xf>
    <xf numFmtId="1" fontId="18" fillId="0" borderId="800" xfId="0" applyNumberFormat="1" applyFont="1" applyBorder="1" applyAlignment="1">
      <alignment horizontal="center" vertical="center" wrapText="1"/>
    </xf>
    <xf numFmtId="1" fontId="18" fillId="0" borderId="778" xfId="0" applyNumberFormat="1" applyFont="1" applyBorder="1" applyAlignment="1">
      <alignment horizontal="center" vertical="center" wrapText="1"/>
    </xf>
    <xf numFmtId="1" fontId="18" fillId="0" borderId="808" xfId="0" applyNumberFormat="1" applyFont="1" applyBorder="1" applyAlignment="1">
      <alignment horizontal="center" vertical="center" wrapText="1"/>
    </xf>
    <xf numFmtId="1" fontId="18" fillId="0" borderId="779" xfId="0" applyNumberFormat="1" applyFont="1" applyBorder="1" applyAlignment="1">
      <alignment horizontal="center" vertical="center" wrapText="1"/>
    </xf>
    <xf numFmtId="0" fontId="18" fillId="0" borderId="769"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799" xfId="0" applyFont="1" applyBorder="1" applyAlignment="1">
      <alignment horizontal="center" vertical="center" wrapText="1"/>
    </xf>
    <xf numFmtId="1" fontId="18" fillId="0" borderId="769"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8" fillId="0" borderId="799" xfId="0" applyNumberFormat="1" applyFont="1" applyBorder="1" applyAlignment="1">
      <alignment horizontal="center" vertical="center"/>
    </xf>
    <xf numFmtId="1" fontId="18" fillId="0" borderId="773" xfId="0" applyNumberFormat="1" applyFont="1" applyBorder="1" applyAlignment="1">
      <alignment horizontal="center" vertical="center"/>
    </xf>
    <xf numFmtId="1" fontId="18" fillId="0" borderId="776" xfId="0" applyNumberFormat="1" applyFont="1" applyBorder="1" applyAlignment="1">
      <alignment horizontal="center" vertical="center"/>
    </xf>
    <xf numFmtId="1" fontId="18" fillId="0" borderId="816" xfId="0" applyNumberFormat="1" applyFont="1" applyBorder="1" applyAlignment="1">
      <alignment horizontal="center" vertical="center" wrapText="1"/>
    </xf>
    <xf numFmtId="1" fontId="18" fillId="0" borderId="769" xfId="0" applyNumberFormat="1" applyFont="1" applyBorder="1" applyAlignment="1">
      <alignment horizontal="center" vertical="center" wrapText="1"/>
    </xf>
    <xf numFmtId="1" fontId="18" fillId="0" borderId="7" xfId="0" applyNumberFormat="1" applyFont="1" applyBorder="1" applyAlignment="1">
      <alignment horizontal="center" vertical="center" wrapText="1"/>
    </xf>
    <xf numFmtId="1" fontId="18" fillId="0" borderId="799" xfId="0" applyNumberFormat="1" applyFont="1" applyBorder="1" applyAlignment="1">
      <alignment horizontal="center" vertical="center" wrapText="1"/>
    </xf>
    <xf numFmtId="0" fontId="18" fillId="5" borderId="758" xfId="0" applyFont="1" applyFill="1" applyBorder="1" applyAlignment="1">
      <alignment horizontal="left" vertical="center" wrapText="1"/>
    </xf>
    <xf numFmtId="0" fontId="18" fillId="5" borderId="210" xfId="0" applyFont="1" applyFill="1" applyBorder="1" applyAlignment="1">
      <alignment horizontal="left" vertical="center" wrapText="1"/>
    </xf>
    <xf numFmtId="0" fontId="18" fillId="5" borderId="797" xfId="0" applyFont="1" applyFill="1" applyBorder="1" applyAlignment="1">
      <alignment horizontal="left" vertical="center" wrapText="1"/>
    </xf>
    <xf numFmtId="0" fontId="47" fillId="5" borderId="799" xfId="0" applyFont="1" applyFill="1" applyBorder="1" applyAlignment="1">
      <alignment horizontal="left" vertical="center" wrapText="1"/>
    </xf>
    <xf numFmtId="1" fontId="18" fillId="0" borderId="775" xfId="0" applyNumberFormat="1" applyFont="1" applyBorder="1" applyAlignment="1">
      <alignment horizontal="center" vertical="center"/>
    </xf>
    <xf numFmtId="1" fontId="8" fillId="5" borderId="345" xfId="0" applyNumberFormat="1" applyFont="1" applyFill="1" applyBorder="1" applyAlignment="1">
      <alignment horizontal="center" vertical="center" wrapText="1"/>
    </xf>
    <xf numFmtId="1" fontId="8" fillId="5" borderId="7" xfId="0" applyNumberFormat="1" applyFont="1" applyFill="1" applyBorder="1" applyAlignment="1">
      <alignment horizontal="center" vertical="center" wrapText="1"/>
    </xf>
    <xf numFmtId="1" fontId="8" fillId="5" borderId="257" xfId="0" applyNumberFormat="1" applyFont="1" applyFill="1" applyBorder="1" applyAlignment="1">
      <alignment horizontal="center" vertical="center" wrapText="1"/>
    </xf>
    <xf numFmtId="0" fontId="8" fillId="5" borderId="345" xfId="0" applyFont="1" applyFill="1" applyBorder="1" applyAlignment="1">
      <alignment horizontal="center" vertical="center"/>
    </xf>
    <xf numFmtId="0" fontId="8" fillId="5" borderId="257" xfId="0" applyFont="1" applyFill="1" applyBorder="1" applyAlignment="1">
      <alignment horizontal="center" vertical="center"/>
    </xf>
    <xf numFmtId="0" fontId="8" fillId="5" borderId="390" xfId="0" applyFont="1" applyFill="1" applyBorder="1" applyAlignment="1">
      <alignment horizontal="center" vertical="center"/>
    </xf>
    <xf numFmtId="0" fontId="8" fillId="5" borderId="391" xfId="0" applyFont="1" applyFill="1" applyBorder="1" applyAlignment="1">
      <alignment horizontal="center" vertical="center"/>
    </xf>
    <xf numFmtId="0" fontId="8" fillId="5" borderId="392" xfId="0" applyFont="1" applyFill="1" applyBorder="1" applyAlignment="1">
      <alignment horizontal="center" vertical="center"/>
    </xf>
    <xf numFmtId="0" fontId="8" fillId="5" borderId="393" xfId="0" applyFont="1" applyFill="1" applyBorder="1" applyAlignment="1">
      <alignment horizontal="center" vertical="center" wrapText="1"/>
    </xf>
    <xf numFmtId="0" fontId="8" fillId="5" borderId="397" xfId="0" applyFont="1" applyFill="1" applyBorder="1" applyAlignment="1">
      <alignment horizontal="center" vertical="center" wrapText="1"/>
    </xf>
    <xf numFmtId="1" fontId="8" fillId="5" borderId="390" xfId="0" applyNumberFormat="1" applyFont="1" applyFill="1" applyBorder="1" applyAlignment="1">
      <alignment horizontal="center" vertical="center" wrapText="1"/>
    </xf>
    <xf numFmtId="1" fontId="8" fillId="5" borderId="393" xfId="0" applyNumberFormat="1" applyFont="1" applyFill="1" applyBorder="1" applyAlignment="1">
      <alignment horizontal="center" vertical="center" wrapText="1"/>
    </xf>
    <xf numFmtId="1" fontId="8" fillId="5" borderId="389" xfId="0" applyNumberFormat="1" applyFont="1" applyFill="1" applyBorder="1" applyAlignment="1">
      <alignment horizontal="center" vertical="center" wrapText="1"/>
    </xf>
    <xf numFmtId="1" fontId="8" fillId="5" borderId="20" xfId="0" applyNumberFormat="1" applyFont="1" applyFill="1" applyBorder="1" applyAlignment="1">
      <alignment horizontal="center" vertical="center" wrapText="1"/>
    </xf>
    <xf numFmtId="1" fontId="8" fillId="5" borderId="316" xfId="0" applyNumberFormat="1" applyFont="1" applyFill="1" applyBorder="1" applyAlignment="1">
      <alignment horizontal="center" vertical="center" wrapText="1"/>
    </xf>
    <xf numFmtId="1" fontId="8" fillId="5" borderId="344" xfId="0" applyNumberFormat="1" applyFont="1" applyFill="1" applyBorder="1" applyAlignment="1">
      <alignment horizontal="center" vertical="center"/>
    </xf>
    <xf numFmtId="1" fontId="8" fillId="5" borderId="4" xfId="0" applyNumberFormat="1" applyFont="1" applyFill="1" applyBorder="1" applyAlignment="1">
      <alignment horizontal="center" vertical="center"/>
    </xf>
    <xf numFmtId="1" fontId="8" fillId="5" borderId="314" xfId="0" applyNumberFormat="1" applyFont="1" applyFill="1" applyBorder="1" applyAlignment="1">
      <alignment horizontal="center" vertical="center"/>
    </xf>
    <xf numFmtId="1" fontId="8" fillId="5" borderId="391" xfId="0" applyNumberFormat="1" applyFont="1" applyFill="1" applyBorder="1" applyAlignment="1">
      <alignment horizontal="center" vertical="center" wrapText="1"/>
    </xf>
    <xf numFmtId="1" fontId="8" fillId="5" borderId="392" xfId="0" applyNumberFormat="1" applyFont="1" applyFill="1" applyBorder="1" applyAlignment="1">
      <alignment horizontal="center" vertical="center" wrapText="1"/>
    </xf>
    <xf numFmtId="1" fontId="8" fillId="0" borderId="345"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1" fontId="8" fillId="0" borderId="257" xfId="0" applyNumberFormat="1" applyFont="1" applyBorder="1" applyAlignment="1">
      <alignment horizontal="center" vertical="center" wrapText="1"/>
    </xf>
    <xf numFmtId="0" fontId="19" fillId="5" borderId="344"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314" xfId="0" applyFont="1" applyFill="1" applyBorder="1" applyAlignment="1">
      <alignment horizontal="center" vertical="center"/>
    </xf>
    <xf numFmtId="0" fontId="8" fillId="0" borderId="332" xfId="0" applyFont="1" applyBorder="1" applyAlignment="1">
      <alignment horizontal="center" vertical="center"/>
    </xf>
    <xf numFmtId="0" fontId="8" fillId="0" borderId="325" xfId="0" applyFont="1" applyBorder="1" applyAlignment="1">
      <alignment horizontal="center" vertical="center"/>
    </xf>
    <xf numFmtId="0" fontId="8" fillId="0" borderId="341" xfId="0" applyFont="1" applyBorder="1" applyAlignment="1">
      <alignment horizontal="center" vertical="center"/>
    </xf>
    <xf numFmtId="1" fontId="8" fillId="0" borderId="3" xfId="0" applyNumberFormat="1" applyFont="1" applyBorder="1" applyAlignment="1">
      <alignment horizontal="center" vertical="center"/>
    </xf>
    <xf numFmtId="1" fontId="8" fillId="0" borderId="344" xfId="0" applyNumberFormat="1" applyFont="1" applyBorder="1" applyAlignment="1">
      <alignment horizontal="center" vertical="center"/>
    </xf>
    <xf numFmtId="1" fontId="8" fillId="0" borderId="313" xfId="0" applyNumberFormat="1" applyFont="1" applyBorder="1" applyAlignment="1">
      <alignment horizontal="center" vertical="center"/>
    </xf>
    <xf numFmtId="1" fontId="8" fillId="0" borderId="314" xfId="0" applyNumberFormat="1" applyFont="1" applyBorder="1" applyAlignment="1">
      <alignment horizontal="center" vertical="center"/>
    </xf>
    <xf numFmtId="1" fontId="8" fillId="0" borderId="345" xfId="0" applyNumberFormat="1" applyFont="1" applyBorder="1" applyAlignment="1">
      <alignment horizontal="center" vertical="center"/>
    </xf>
    <xf numFmtId="1" fontId="8" fillId="0" borderId="257" xfId="0" applyNumberFormat="1" applyFont="1" applyBorder="1" applyAlignment="1">
      <alignment horizontal="center" vertical="center"/>
    </xf>
    <xf numFmtId="1" fontId="8" fillId="0" borderId="332" xfId="0" applyNumberFormat="1" applyFont="1" applyBorder="1" applyAlignment="1">
      <alignment horizontal="center" vertical="center"/>
    </xf>
    <xf numFmtId="1" fontId="8" fillId="0" borderId="341" xfId="0" applyNumberFormat="1" applyFont="1" applyBorder="1" applyAlignment="1">
      <alignment horizontal="center" vertical="center"/>
    </xf>
    <xf numFmtId="1" fontId="8" fillId="0" borderId="328" xfId="0" applyNumberFormat="1" applyFont="1" applyBorder="1" applyAlignment="1">
      <alignment horizontal="center" vertical="center"/>
    </xf>
    <xf numFmtId="1" fontId="8" fillId="9" borderId="346" xfId="0" applyNumberFormat="1" applyFont="1" applyFill="1" applyBorder="1" applyAlignment="1">
      <alignment horizontal="center" vertical="center"/>
    </xf>
    <xf numFmtId="1" fontId="8" fillId="9" borderId="295" xfId="0" applyNumberFormat="1" applyFont="1" applyFill="1" applyBorder="1" applyAlignment="1">
      <alignment horizontal="center" vertical="center"/>
    </xf>
    <xf numFmtId="1" fontId="8" fillId="0" borderId="347" xfId="0" applyNumberFormat="1" applyFont="1" applyBorder="1" applyAlignment="1">
      <alignment horizontal="center" vertical="center" wrapText="1"/>
    </xf>
    <xf numFmtId="1" fontId="8" fillId="0" borderId="292" xfId="0" applyNumberFormat="1" applyFont="1" applyBorder="1" applyAlignment="1">
      <alignment horizontal="center" vertical="center" wrapText="1"/>
    </xf>
    <xf numFmtId="0" fontId="8" fillId="0" borderId="336" xfId="0" applyFont="1" applyBorder="1" applyAlignment="1">
      <alignment horizontal="center" vertical="center"/>
    </xf>
    <xf numFmtId="0" fontId="8" fillId="0" borderId="7" xfId="0" applyFont="1" applyBorder="1" applyAlignment="1">
      <alignment horizontal="center" vertical="center"/>
    </xf>
    <xf numFmtId="0" fontId="8" fillId="0" borderId="257" xfId="0" applyFont="1" applyBorder="1" applyAlignment="1">
      <alignment horizontal="center" vertical="center"/>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center" vertical="center" wrapText="1"/>
    </xf>
    <xf numFmtId="0" fontId="8" fillId="0" borderId="256" xfId="0" applyFont="1" applyBorder="1" applyAlignment="1">
      <alignment horizontal="center" vertical="center" wrapText="1"/>
    </xf>
    <xf numFmtId="0" fontId="8" fillId="0" borderId="313" xfId="0" applyFont="1" applyBorder="1" applyAlignment="1">
      <alignment horizontal="center" vertical="center" wrapText="1"/>
    </xf>
    <xf numFmtId="0" fontId="8" fillId="0" borderId="314" xfId="0" applyFont="1" applyBorder="1" applyAlignment="1">
      <alignment horizontal="center" vertical="center" wrapText="1"/>
    </xf>
    <xf numFmtId="0" fontId="8" fillId="5" borderId="320" xfId="0" applyFont="1" applyFill="1" applyBorder="1" applyAlignment="1">
      <alignment horizontal="center" vertical="center" wrapText="1"/>
    </xf>
    <xf numFmtId="0" fontId="8" fillId="5" borderId="335" xfId="31" applyFont="1" applyFill="1" applyBorder="1" applyAlignment="1">
      <alignment horizontal="center" vertical="center" wrapText="1"/>
    </xf>
    <xf numFmtId="0" fontId="8" fillId="5" borderId="256" xfId="31" applyFont="1" applyFill="1" applyBorder="1" applyAlignment="1">
      <alignment horizontal="center" vertical="center" wrapText="1"/>
    </xf>
    <xf numFmtId="0" fontId="8" fillId="5" borderId="336" xfId="31" applyFont="1" applyFill="1" applyBorder="1" applyAlignment="1">
      <alignment horizontal="center" vertical="center" wrapText="1"/>
    </xf>
    <xf numFmtId="0" fontId="8" fillId="5" borderId="257" xfId="31" applyFont="1" applyFill="1" applyBorder="1" applyAlignment="1">
      <alignment horizontal="center" vertical="center" wrapText="1"/>
    </xf>
    <xf numFmtId="0" fontId="8" fillId="5" borderId="320" xfId="31" applyFont="1" applyFill="1" applyBorder="1" applyAlignment="1">
      <alignment horizontal="center" vertical="center" wrapText="1"/>
    </xf>
    <xf numFmtId="1" fontId="8" fillId="9" borderId="269" xfId="0" applyNumberFormat="1" applyFont="1" applyFill="1" applyBorder="1" applyAlignment="1">
      <alignment horizontal="center" vertical="center" wrapText="1"/>
    </xf>
    <xf numFmtId="1" fontId="8" fillId="9" borderId="4" xfId="0" applyNumberFormat="1" applyFont="1" applyFill="1" applyBorder="1" applyAlignment="1">
      <alignment horizontal="center" vertical="center" wrapText="1"/>
    </xf>
    <xf numFmtId="1" fontId="8" fillId="9" borderId="314" xfId="0" applyNumberFormat="1" applyFont="1" applyFill="1" applyBorder="1" applyAlignment="1">
      <alignment horizontal="center" vertical="center" wrapText="1"/>
    </xf>
    <xf numFmtId="0" fontId="8" fillId="0" borderId="342" xfId="0" applyFont="1" applyBorder="1" applyAlignment="1">
      <alignment horizontal="center" vertical="center"/>
    </xf>
    <xf numFmtId="0" fontId="8" fillId="0" borderId="256" xfId="0" applyFont="1" applyBorder="1" applyAlignment="1">
      <alignment horizontal="center" vertical="center"/>
    </xf>
    <xf numFmtId="0" fontId="8" fillId="0" borderId="313" xfId="0" applyFont="1" applyBorder="1" applyAlignment="1">
      <alignment horizontal="center" vertical="center"/>
    </xf>
    <xf numFmtId="0" fontId="8" fillId="0" borderId="314" xfId="0" applyFont="1" applyBorder="1" applyAlignment="1">
      <alignment horizontal="center" vertical="center"/>
    </xf>
    <xf numFmtId="0" fontId="8" fillId="5" borderId="257" xfId="0" applyFont="1" applyFill="1" applyBorder="1" applyAlignment="1">
      <alignment horizontal="center" vertical="center" wrapText="1"/>
    </xf>
    <xf numFmtId="0" fontId="80" fillId="9" borderId="340" xfId="0" applyFont="1" applyFill="1" applyBorder="1" applyAlignment="1">
      <alignment horizontal="center" vertical="center" wrapText="1"/>
    </xf>
    <xf numFmtId="0" fontId="80" fillId="9" borderId="21" xfId="0" applyFont="1" applyFill="1" applyBorder="1" applyAlignment="1">
      <alignment horizontal="center" vertical="center" wrapText="1"/>
    </xf>
    <xf numFmtId="0" fontId="80" fillId="9" borderId="292" xfId="0" applyFont="1" applyFill="1" applyBorder="1" applyAlignment="1">
      <alignment horizontal="center" vertical="center" wrapText="1"/>
    </xf>
    <xf numFmtId="0" fontId="8" fillId="0" borderId="343" xfId="0" applyFont="1" applyBorder="1" applyAlignment="1">
      <alignment horizontal="center" vertical="center"/>
    </xf>
    <xf numFmtId="1" fontId="8" fillId="0" borderId="270" xfId="0" applyNumberFormat="1" applyFont="1" applyBorder="1" applyAlignment="1">
      <alignment horizontal="center" vertical="center"/>
    </xf>
    <xf numFmtId="1" fontId="8" fillId="0" borderId="240" xfId="0" applyNumberFormat="1" applyFont="1" applyBorder="1" applyAlignment="1">
      <alignment horizontal="center" vertical="center" wrapText="1"/>
    </xf>
    <xf numFmtId="1" fontId="8" fillId="0" borderId="4" xfId="0" applyNumberFormat="1" applyFont="1" applyBorder="1" applyAlignment="1">
      <alignment horizontal="center" vertical="center" wrapText="1"/>
    </xf>
    <xf numFmtId="1" fontId="8" fillId="0" borderId="314" xfId="0" applyNumberFormat="1" applyFont="1" applyBorder="1" applyAlignment="1">
      <alignment horizontal="center" vertical="center" wrapText="1"/>
    </xf>
    <xf numFmtId="1" fontId="8" fillId="9" borderId="240" xfId="0" applyNumberFormat="1" applyFont="1" applyFill="1" applyBorder="1" applyAlignment="1">
      <alignment horizontal="center" vertical="center" wrapText="1"/>
    </xf>
    <xf numFmtId="1" fontId="14" fillId="0" borderId="259" xfId="0" applyNumberFormat="1" applyFont="1" applyBorder="1" applyAlignment="1">
      <alignment horizontal="left" vertical="center"/>
    </xf>
    <xf numFmtId="1" fontId="14" fillId="0" borderId="96" xfId="0" applyNumberFormat="1" applyFont="1" applyBorder="1" applyAlignment="1">
      <alignment horizontal="left" vertical="center"/>
    </xf>
    <xf numFmtId="1" fontId="14" fillId="0" borderId="95" xfId="0" applyNumberFormat="1" applyFont="1" applyBorder="1" applyAlignment="1">
      <alignment horizontal="left" vertical="center"/>
    </xf>
    <xf numFmtId="1" fontId="14" fillId="0" borderId="94" xfId="0" applyNumberFormat="1" applyFont="1" applyBorder="1" applyAlignment="1">
      <alignment horizontal="left" vertical="center"/>
    </xf>
    <xf numFmtId="0" fontId="16" fillId="0" borderId="313" xfId="31" quotePrefix="1" applyFont="1" applyBorder="1" applyAlignment="1">
      <alignment horizontal="left" vertical="center"/>
    </xf>
    <xf numFmtId="1" fontId="8" fillId="0" borderId="97" xfId="31" applyNumberFormat="1" applyFont="1" applyBorder="1" applyAlignment="1">
      <alignment horizontal="center" vertical="center" wrapText="1"/>
    </xf>
    <xf numFmtId="1" fontId="8" fillId="0" borderId="7" xfId="31" applyNumberFormat="1" applyFont="1" applyBorder="1" applyAlignment="1">
      <alignment horizontal="center" vertical="center" wrapText="1"/>
    </xf>
    <xf numFmtId="1" fontId="8" fillId="0" borderId="257" xfId="31" applyNumberFormat="1" applyFont="1" applyBorder="1" applyAlignment="1">
      <alignment horizontal="center" vertical="center" wrapText="1"/>
    </xf>
    <xf numFmtId="1" fontId="8" fillId="0" borderId="98" xfId="32" applyNumberFormat="1" applyFont="1" applyBorder="1" applyAlignment="1">
      <alignment horizontal="center" vertical="center"/>
    </xf>
    <xf numFmtId="1" fontId="8" fillId="0" borderId="3" xfId="32" applyNumberFormat="1" applyFont="1" applyBorder="1" applyAlignment="1">
      <alignment horizontal="center" vertical="center"/>
    </xf>
    <xf numFmtId="1" fontId="8" fillId="0" borderId="99" xfId="32" applyNumberFormat="1" applyFont="1" applyBorder="1" applyAlignment="1">
      <alignment horizontal="center" vertical="center"/>
    </xf>
    <xf numFmtId="1" fontId="8" fillId="0" borderId="256" xfId="32" applyNumberFormat="1" applyFont="1" applyBorder="1" applyAlignment="1">
      <alignment horizontal="center" vertical="center"/>
    </xf>
    <xf numFmtId="1" fontId="8" fillId="0" borderId="313" xfId="32" applyNumberFormat="1" applyFont="1" applyBorder="1" applyAlignment="1">
      <alignment horizontal="center" vertical="center"/>
    </xf>
    <xf numFmtId="1" fontId="8" fillId="0" borderId="314" xfId="32" applyNumberFormat="1" applyFont="1" applyBorder="1" applyAlignment="1">
      <alignment horizontal="center" vertical="center"/>
    </xf>
    <xf numFmtId="1" fontId="8" fillId="9" borderId="98" xfId="32" applyNumberFormat="1" applyFont="1" applyFill="1" applyBorder="1" applyAlignment="1">
      <alignment horizontal="center" vertical="center"/>
    </xf>
    <xf numFmtId="1" fontId="8" fillId="9" borderId="6" xfId="32" applyNumberFormat="1" applyFont="1" applyFill="1" applyBorder="1" applyAlignment="1">
      <alignment horizontal="center" vertical="center"/>
    </xf>
    <xf numFmtId="1" fontId="8" fillId="9" borderId="256" xfId="32" applyNumberFormat="1" applyFont="1" applyFill="1" applyBorder="1" applyAlignment="1">
      <alignment horizontal="center" vertical="center"/>
    </xf>
    <xf numFmtId="1" fontId="8" fillId="9" borderId="323" xfId="32" applyNumberFormat="1" applyFont="1" applyFill="1" applyBorder="1" applyAlignment="1">
      <alignment horizontal="center" vertical="center"/>
    </xf>
    <xf numFmtId="1" fontId="8" fillId="0" borderId="270" xfId="0" applyNumberFormat="1" applyFont="1" applyBorder="1" applyAlignment="1">
      <alignment horizontal="center" vertical="center" wrapText="1"/>
    </xf>
    <xf numFmtId="1" fontId="8" fillId="5" borderId="262" xfId="0" applyNumberFormat="1" applyFont="1" applyFill="1" applyBorder="1" applyAlignment="1">
      <alignment horizontal="center" vertical="center" wrapText="1"/>
    </xf>
    <xf numFmtId="1" fontId="8" fillId="5" borderId="270" xfId="0" applyNumberFormat="1" applyFont="1" applyFill="1" applyBorder="1" applyAlignment="1">
      <alignment horizontal="center" vertical="center" wrapText="1"/>
    </xf>
    <xf numFmtId="1" fontId="8" fillId="9" borderId="321" xfId="32" applyNumberFormat="1" applyFont="1" applyFill="1" applyBorder="1" applyAlignment="1">
      <alignment horizontal="center" vertical="center"/>
    </xf>
    <xf numFmtId="1" fontId="8" fillId="9" borderId="99" xfId="32" applyNumberFormat="1" applyFont="1" applyFill="1" applyBorder="1" applyAlignment="1">
      <alignment horizontal="center" vertical="center"/>
    </xf>
    <xf numFmtId="1" fontId="8" fillId="9" borderId="290" xfId="32" applyNumberFormat="1" applyFont="1" applyFill="1" applyBorder="1" applyAlignment="1">
      <alignment horizontal="center" vertical="center"/>
    </xf>
    <xf numFmtId="1" fontId="8" fillId="9" borderId="314" xfId="32" applyNumberFormat="1" applyFont="1" applyFill="1" applyBorder="1" applyAlignment="1">
      <alignment horizontal="center" vertical="center"/>
    </xf>
    <xf numFmtId="1" fontId="8" fillId="9" borderId="98" xfId="32" applyNumberFormat="1" applyFont="1" applyFill="1" applyBorder="1" applyAlignment="1">
      <alignment horizontal="center" vertical="center" wrapText="1"/>
    </xf>
    <xf numFmtId="1" fontId="8" fillId="9" borderId="6" xfId="32" applyNumberFormat="1" applyFont="1" applyFill="1" applyBorder="1" applyAlignment="1">
      <alignment horizontal="center" vertical="center" wrapText="1"/>
    </xf>
    <xf numFmtId="1" fontId="8" fillId="9" borderId="256" xfId="32" applyNumberFormat="1" applyFont="1" applyFill="1" applyBorder="1" applyAlignment="1">
      <alignment horizontal="center" vertical="center" wrapText="1"/>
    </xf>
    <xf numFmtId="1" fontId="8" fillId="9" borderId="323" xfId="32" applyNumberFormat="1" applyFont="1" applyFill="1" applyBorder="1" applyAlignment="1">
      <alignment horizontal="center" vertical="center" wrapText="1"/>
    </xf>
    <xf numFmtId="1" fontId="8" fillId="0" borderId="99" xfId="32" applyNumberFormat="1" applyFont="1" applyBorder="1" applyAlignment="1">
      <alignment horizontal="center" vertical="center" wrapText="1"/>
    </xf>
    <xf numFmtId="1" fontId="8" fillId="0" borderId="4" xfId="32" applyNumberFormat="1" applyFont="1" applyBorder="1" applyAlignment="1">
      <alignment horizontal="center" vertical="center" wrapText="1"/>
    </xf>
    <xf numFmtId="1" fontId="8" fillId="0" borderId="314" xfId="32" applyNumberFormat="1" applyFont="1" applyBorder="1" applyAlignment="1">
      <alignment horizontal="center" vertical="center" wrapText="1"/>
    </xf>
    <xf numFmtId="1" fontId="8" fillId="0" borderId="98" xfId="32" applyNumberFormat="1" applyFont="1" applyBorder="1" applyAlignment="1">
      <alignment horizontal="center" vertical="center" wrapText="1"/>
    </xf>
    <xf numFmtId="1" fontId="8" fillId="0" borderId="256" xfId="32" applyNumberFormat="1" applyFont="1" applyBorder="1" applyAlignment="1">
      <alignment horizontal="center" vertical="center" wrapText="1"/>
    </xf>
    <xf numFmtId="1" fontId="18" fillId="9" borderId="240" xfId="0" applyNumberFormat="1" applyFont="1" applyFill="1" applyBorder="1" applyAlignment="1">
      <alignment horizontal="center" vertical="center" wrapText="1"/>
    </xf>
    <xf numFmtId="1" fontId="18" fillId="9" borderId="4" xfId="0" applyNumberFormat="1" applyFont="1" applyFill="1" applyBorder="1" applyAlignment="1">
      <alignment horizontal="center" vertical="center" wrapText="1"/>
    </xf>
    <xf numFmtId="1" fontId="18" fillId="9" borderId="314" xfId="0" applyNumberFormat="1" applyFont="1" applyFill="1" applyBorder="1" applyAlignment="1">
      <alignment horizontal="center" vertical="center" wrapText="1"/>
    </xf>
    <xf numFmtId="1" fontId="8" fillId="0" borderId="259" xfId="0" applyNumberFormat="1" applyFont="1" applyBorder="1" applyAlignment="1">
      <alignment horizontal="center" vertical="center"/>
    </xf>
    <xf numFmtId="1" fontId="8" fillId="0" borderId="272" xfId="0" applyNumberFormat="1" applyFont="1" applyBorder="1" applyAlignment="1">
      <alignment horizontal="center" vertical="center"/>
    </xf>
    <xf numFmtId="0" fontId="16" fillId="0" borderId="0" xfId="0" applyFont="1" applyAlignment="1">
      <alignment horizontal="left"/>
    </xf>
    <xf numFmtId="1" fontId="8" fillId="4" borderId="258" xfId="0" applyNumberFormat="1" applyFont="1" applyFill="1" applyBorder="1" applyAlignment="1">
      <alignment horizontal="center" vertical="center"/>
    </xf>
    <xf numFmtId="1" fontId="8" fillId="4" borderId="7" xfId="0" applyNumberFormat="1" applyFont="1" applyFill="1" applyBorder="1" applyAlignment="1">
      <alignment horizontal="center" vertical="center"/>
    </xf>
    <xf numFmtId="1" fontId="8" fillId="4" borderId="257" xfId="0" applyNumberFormat="1" applyFont="1" applyFill="1" applyBorder="1" applyAlignment="1">
      <alignment horizontal="center" vertical="center"/>
    </xf>
    <xf numFmtId="1" fontId="8" fillId="0" borderId="239" xfId="0" applyNumberFormat="1" applyFont="1" applyBorder="1" applyAlignment="1">
      <alignment horizontal="center" vertical="center" wrapText="1"/>
    </xf>
    <xf numFmtId="1" fontId="8" fillId="0" borderId="5" xfId="0" applyNumberFormat="1" applyFont="1" applyBorder="1" applyAlignment="1">
      <alignment horizontal="center" vertical="center" wrapText="1"/>
    </xf>
    <xf numFmtId="1" fontId="8" fillId="0" borderId="256" xfId="0" applyNumberFormat="1" applyFont="1" applyBorder="1" applyAlignment="1">
      <alignment horizontal="center" vertical="center" wrapText="1"/>
    </xf>
    <xf numFmtId="0" fontId="8" fillId="0" borderId="239" xfId="0" applyFont="1" applyBorder="1" applyAlignment="1">
      <alignment horizontal="center" vertical="center" wrapText="1"/>
    </xf>
    <xf numFmtId="0" fontId="8" fillId="0" borderId="311" xfId="0" applyFont="1" applyBorder="1" applyAlignment="1">
      <alignment horizontal="center" vertical="center" wrapText="1"/>
    </xf>
    <xf numFmtId="0" fontId="8" fillId="0" borderId="240" xfId="0" applyFont="1" applyBorder="1" applyAlignment="1">
      <alignment horizontal="center" vertical="center" wrapText="1"/>
    </xf>
    <xf numFmtId="1" fontId="8" fillId="0" borderId="260" xfId="0" applyNumberFormat="1" applyFont="1" applyBorder="1" applyAlignment="1">
      <alignment horizontal="center" vertical="center"/>
    </xf>
    <xf numFmtId="1" fontId="8" fillId="0" borderId="261" xfId="0" applyNumberFormat="1" applyFont="1" applyBorder="1" applyAlignment="1">
      <alignment horizontal="center" vertical="center"/>
    </xf>
    <xf numFmtId="1" fontId="8" fillId="0" borderId="312" xfId="0" applyNumberFormat="1" applyFont="1" applyBorder="1" applyAlignment="1">
      <alignment horizontal="center" vertical="center" wrapText="1"/>
    </xf>
    <xf numFmtId="1" fontId="8" fillId="0" borderId="29" xfId="0" applyNumberFormat="1" applyFont="1" applyBorder="1" applyAlignment="1">
      <alignment horizontal="center" vertical="center" wrapText="1"/>
    </xf>
    <xf numFmtId="1" fontId="8" fillId="0" borderId="315" xfId="0" applyNumberFormat="1" applyFont="1" applyBorder="1" applyAlignment="1">
      <alignment horizontal="center" vertical="center" wrapText="1"/>
    </xf>
    <xf numFmtId="1" fontId="8" fillId="9" borderId="258" xfId="0" applyNumberFormat="1" applyFont="1" applyFill="1" applyBorder="1" applyAlignment="1">
      <alignment horizontal="center" vertical="center"/>
    </xf>
    <xf numFmtId="1" fontId="8" fillId="9" borderId="257" xfId="0" applyNumberFormat="1" applyFont="1" applyFill="1" applyBorder="1" applyAlignment="1">
      <alignment horizontal="center" vertical="center"/>
    </xf>
    <xf numFmtId="1" fontId="8" fillId="9" borderId="258" xfId="0" applyNumberFormat="1" applyFont="1" applyFill="1" applyBorder="1" applyAlignment="1">
      <alignment horizontal="center" vertical="center" wrapText="1"/>
    </xf>
    <xf numFmtId="1" fontId="8" fillId="9" borderId="257" xfId="0" applyNumberFormat="1" applyFont="1" applyFill="1" applyBorder="1" applyAlignment="1">
      <alignment horizontal="center" vertical="center" wrapText="1"/>
    </xf>
    <xf numFmtId="1" fontId="8" fillId="9" borderId="259" xfId="0" applyNumberFormat="1" applyFont="1" applyFill="1" applyBorder="1" applyAlignment="1">
      <alignment horizontal="center" vertical="center" wrapText="1"/>
    </xf>
    <xf numFmtId="1" fontId="8" fillId="9" borderId="260" xfId="0" applyNumberFormat="1" applyFont="1" applyFill="1" applyBorder="1" applyAlignment="1">
      <alignment horizontal="center" vertical="center" wrapText="1"/>
    </xf>
    <xf numFmtId="1" fontId="8" fillId="9" borderId="261" xfId="0" applyNumberFormat="1" applyFont="1" applyFill="1" applyBorder="1" applyAlignment="1">
      <alignment horizontal="center" vertical="center" wrapText="1"/>
    </xf>
    <xf numFmtId="1" fontId="8" fillId="9" borderId="228" xfId="0" applyNumberFormat="1" applyFont="1" applyFill="1" applyBorder="1" applyAlignment="1">
      <alignment horizontal="center" vertical="center" wrapText="1"/>
    </xf>
    <xf numFmtId="0" fontId="8" fillId="0" borderId="280" xfId="0" applyFont="1" applyBorder="1" applyAlignment="1">
      <alignment horizontal="center" vertical="center" wrapText="1"/>
    </xf>
    <xf numFmtId="0" fontId="8" fillId="0" borderId="227" xfId="0" applyFont="1" applyBorder="1" applyAlignment="1">
      <alignment horizontal="center" vertical="center" wrapText="1"/>
    </xf>
    <xf numFmtId="0" fontId="8" fillId="0" borderId="276" xfId="0" applyFont="1" applyBorder="1" applyAlignment="1">
      <alignment horizontal="center" vertical="center" wrapText="1"/>
    </xf>
    <xf numFmtId="0" fontId="8" fillId="0" borderId="257" xfId="0" applyFont="1" applyBorder="1" applyAlignment="1">
      <alignment horizontal="center" vertical="center" wrapText="1"/>
    </xf>
    <xf numFmtId="0" fontId="8" fillId="0" borderId="276" xfId="0" applyFont="1" applyBorder="1" applyAlignment="1">
      <alignment horizontal="center" vertical="center"/>
    </xf>
    <xf numFmtId="0" fontId="8" fillId="0" borderId="268" xfId="0" applyFont="1" applyBorder="1" applyAlignment="1">
      <alignment horizontal="center" vertical="center" wrapText="1"/>
    </xf>
    <xf numFmtId="0" fontId="8" fillId="0" borderId="269" xfId="0" applyFont="1" applyBorder="1" applyAlignment="1">
      <alignment horizontal="center" vertical="center" wrapText="1"/>
    </xf>
    <xf numFmtId="0" fontId="8" fillId="0" borderId="228" xfId="0" applyFont="1" applyBorder="1" applyAlignment="1">
      <alignment horizontal="center" vertical="center" wrapText="1"/>
    </xf>
    <xf numFmtId="0" fontId="8" fillId="0" borderId="273" xfId="0" applyFont="1" applyBorder="1" applyAlignment="1">
      <alignment horizontal="center" vertical="center"/>
    </xf>
    <xf numFmtId="0" fontId="8" fillId="0" borderId="271" xfId="0" applyFont="1" applyBorder="1" applyAlignment="1">
      <alignment horizontal="center" vertical="center"/>
    </xf>
    <xf numFmtId="0" fontId="8" fillId="0" borderId="272" xfId="0" applyFont="1" applyBorder="1" applyAlignment="1">
      <alignment horizontal="center" vertical="center"/>
    </xf>
    <xf numFmtId="1" fontId="18" fillId="9" borderId="276" xfId="0" applyNumberFormat="1" applyFont="1" applyFill="1" applyBorder="1" applyAlignment="1">
      <alignment horizontal="center" vertical="center" wrapText="1"/>
    </xf>
    <xf numFmtId="1" fontId="18" fillId="9" borderId="7" xfId="0" applyNumberFormat="1" applyFont="1" applyFill="1" applyBorder="1" applyAlignment="1">
      <alignment horizontal="center" vertical="center" wrapText="1"/>
    </xf>
    <xf numFmtId="1" fontId="18" fillId="9" borderId="257" xfId="0" applyNumberFormat="1" applyFont="1" applyFill="1" applyBorder="1" applyAlignment="1">
      <alignment horizontal="center" vertical="center" wrapText="1"/>
    </xf>
    <xf numFmtId="1" fontId="8" fillId="0" borderId="271" xfId="0" applyNumberFormat="1" applyFont="1" applyBorder="1" applyAlignment="1">
      <alignment horizontal="center" vertical="center"/>
    </xf>
    <xf numFmtId="0" fontId="8" fillId="0" borderId="273" xfId="0" applyFont="1" applyBorder="1" applyAlignment="1">
      <alignment horizontal="center" vertical="center" wrapText="1"/>
    </xf>
    <xf numFmtId="0" fontId="8" fillId="0" borderId="271" xfId="0" applyFont="1" applyBorder="1" applyAlignment="1">
      <alignment horizontal="center" vertical="center" wrapText="1"/>
    </xf>
    <xf numFmtId="0" fontId="8" fillId="0" borderId="272" xfId="0" applyFont="1" applyBorder="1" applyAlignment="1">
      <alignment horizontal="center" vertical="center" wrapText="1"/>
    </xf>
    <xf numFmtId="1" fontId="18" fillId="9" borderId="269" xfId="0" applyNumberFormat="1" applyFont="1" applyFill="1" applyBorder="1" applyAlignment="1">
      <alignment horizontal="center" vertical="center" wrapText="1"/>
    </xf>
    <xf numFmtId="1" fontId="18" fillId="9" borderId="228" xfId="0" applyNumberFormat="1" applyFont="1" applyFill="1" applyBorder="1" applyAlignment="1">
      <alignment horizontal="center" vertical="center" wrapText="1"/>
    </xf>
    <xf numFmtId="1" fontId="8" fillId="0" borderId="273" xfId="0" applyNumberFormat="1" applyFont="1" applyBorder="1" applyAlignment="1">
      <alignment horizontal="center" vertical="center"/>
    </xf>
    <xf numFmtId="1" fontId="8" fillId="0" borderId="293" xfId="0" applyNumberFormat="1" applyFont="1" applyBorder="1" applyAlignment="1">
      <alignment horizontal="center" vertical="center" wrapText="1"/>
    </xf>
    <xf numFmtId="1" fontId="8" fillId="0" borderId="119" xfId="0" applyNumberFormat="1" applyFont="1" applyBorder="1" applyAlignment="1">
      <alignment horizontal="center" vertical="center" wrapText="1"/>
    </xf>
    <xf numFmtId="1" fontId="8" fillId="0" borderId="295" xfId="0" applyNumberFormat="1" applyFont="1" applyBorder="1" applyAlignment="1">
      <alignment horizontal="center" vertical="center" wrapText="1"/>
    </xf>
    <xf numFmtId="0" fontId="80" fillId="9" borderId="294" xfId="0" applyFont="1" applyFill="1" applyBorder="1" applyAlignment="1">
      <alignment horizontal="center" vertical="center" wrapText="1"/>
    </xf>
    <xf numFmtId="1" fontId="8" fillId="0" borderId="274" xfId="0" applyNumberFormat="1" applyFont="1" applyBorder="1" applyAlignment="1">
      <alignment horizontal="center" vertical="center"/>
    </xf>
    <xf numFmtId="1" fontId="8" fillId="0" borderId="283" xfId="0" applyNumberFormat="1" applyFont="1" applyBorder="1" applyAlignment="1">
      <alignment horizontal="center" vertical="center"/>
    </xf>
    <xf numFmtId="1" fontId="8" fillId="0" borderId="269" xfId="0" applyNumberFormat="1" applyFont="1" applyBorder="1" applyAlignment="1">
      <alignment horizontal="center" vertical="center" wrapText="1"/>
    </xf>
    <xf numFmtId="1" fontId="8" fillId="0" borderId="228" xfId="0" applyNumberFormat="1" applyFont="1" applyBorder="1" applyAlignment="1">
      <alignment horizontal="center" vertical="center" wrapText="1"/>
    </xf>
    <xf numFmtId="1" fontId="8" fillId="0" borderId="273" xfId="0" applyNumberFormat="1" applyFont="1" applyBorder="1" applyAlignment="1">
      <alignment horizontal="center" vertical="center" wrapText="1"/>
    </xf>
    <xf numFmtId="1" fontId="8" fillId="0" borderId="272" xfId="0" applyNumberFormat="1" applyFont="1" applyBorder="1" applyAlignment="1">
      <alignment horizontal="center" vertical="center" wrapText="1"/>
    </xf>
    <xf numFmtId="0" fontId="15" fillId="4" borderId="0" xfId="0" applyFont="1" applyFill="1" applyAlignment="1">
      <alignment horizontal="center" vertical="center" wrapText="1"/>
    </xf>
    <xf numFmtId="1" fontId="8" fillId="0" borderId="1005" xfId="0" applyNumberFormat="1" applyFont="1" applyBorder="1" applyAlignment="1">
      <alignment horizontal="center" vertical="center" wrapText="1"/>
    </xf>
    <xf numFmtId="1" fontId="8" fillId="0" borderId="1302" xfId="0" applyNumberFormat="1" applyFont="1" applyBorder="1" applyAlignment="1">
      <alignment horizontal="center" vertical="center" wrapText="1"/>
    </xf>
    <xf numFmtId="1" fontId="8" fillId="0" borderId="1338" xfId="0" applyNumberFormat="1" applyFont="1" applyBorder="1" applyAlignment="1">
      <alignment horizontal="center" vertical="center" wrapText="1"/>
    </xf>
    <xf numFmtId="0" fontId="14" fillId="0" borderId="133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053" xfId="0" applyFont="1" applyBorder="1" applyAlignment="1">
      <alignment horizontal="center" vertical="center" wrapText="1"/>
    </xf>
    <xf numFmtId="1" fontId="14" fillId="0" borderId="1302" xfId="0" applyNumberFormat="1" applyFont="1" applyBorder="1" applyAlignment="1">
      <alignment horizontal="left"/>
    </xf>
    <xf numFmtId="1" fontId="14" fillId="0" borderId="1338" xfId="0" applyNumberFormat="1" applyFont="1" applyBorder="1" applyAlignment="1">
      <alignment horizontal="left"/>
    </xf>
    <xf numFmtId="1" fontId="8" fillId="0" borderId="1005" xfId="0" applyNumberFormat="1" applyFont="1" applyBorder="1" applyAlignment="1">
      <alignment horizontal="center" vertical="center"/>
    </xf>
    <xf numFmtId="1" fontId="16" fillId="0" borderId="0" xfId="0" applyNumberFormat="1" applyFont="1" applyAlignment="1">
      <alignment horizontal="left" vertical="center"/>
    </xf>
    <xf numFmtId="1" fontId="8" fillId="0" borderId="1339" xfId="0" applyNumberFormat="1" applyFont="1" applyBorder="1" applyAlignment="1">
      <alignment horizontal="center" vertical="center"/>
    </xf>
    <xf numFmtId="1" fontId="8" fillId="0" borderId="7" xfId="0" applyNumberFormat="1" applyFont="1" applyBorder="1" applyAlignment="1">
      <alignment horizontal="center" vertical="center"/>
    </xf>
    <xf numFmtId="1" fontId="8" fillId="0" borderId="1053" xfId="0" applyNumberFormat="1" applyFont="1" applyBorder="1" applyAlignment="1">
      <alignment horizontal="center" vertical="center"/>
    </xf>
    <xf numFmtId="1" fontId="8" fillId="0" borderId="1301"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8" fillId="0" borderId="1080" xfId="0" applyNumberFormat="1" applyFont="1" applyBorder="1" applyAlignment="1">
      <alignment horizontal="center" vertical="center" wrapText="1"/>
    </xf>
    <xf numFmtId="1" fontId="8" fillId="0" borderId="1306" xfId="0" applyNumberFormat="1" applyFont="1" applyBorder="1" applyAlignment="1">
      <alignment horizontal="center" vertical="center" wrapText="1"/>
    </xf>
    <xf numFmtId="1" fontId="8" fillId="0" borderId="1050" xfId="0" applyNumberFormat="1" applyFont="1" applyBorder="1" applyAlignment="1">
      <alignment horizontal="center" vertical="center" wrapText="1"/>
    </xf>
    <xf numFmtId="1" fontId="8" fillId="0" borderId="1052" xfId="0" applyNumberFormat="1" applyFont="1" applyBorder="1" applyAlignment="1">
      <alignment horizontal="center" vertical="center" wrapText="1"/>
    </xf>
    <xf numFmtId="1" fontId="8" fillId="0" borderId="1337" xfId="0" applyNumberFormat="1" applyFont="1" applyBorder="1" applyAlignment="1">
      <alignment horizontal="center" vertical="center" wrapText="1"/>
    </xf>
    <xf numFmtId="1" fontId="8" fillId="0" borderId="1371" xfId="0" applyNumberFormat="1" applyFont="1" applyBorder="1" applyAlignment="1">
      <alignment horizontal="center" vertical="center" wrapText="1"/>
    </xf>
    <xf numFmtId="1" fontId="8" fillId="0" borderId="1339" xfId="0" applyNumberFormat="1" applyFont="1" applyBorder="1" applyAlignment="1">
      <alignment horizontal="center" vertical="center" wrapText="1"/>
    </xf>
    <xf numFmtId="1" fontId="8" fillId="0" borderId="1053" xfId="0" applyNumberFormat="1" applyFont="1" applyBorder="1" applyAlignment="1">
      <alignment horizontal="center" vertical="center" wrapText="1"/>
    </xf>
    <xf numFmtId="1" fontId="8" fillId="5" borderId="1339" xfId="0" applyNumberFormat="1" applyFont="1" applyFill="1" applyBorder="1" applyAlignment="1">
      <alignment horizontal="left" vertical="center" wrapText="1"/>
    </xf>
    <xf numFmtId="1" fontId="8" fillId="5" borderId="7" xfId="0" applyNumberFormat="1" applyFont="1" applyFill="1" applyBorder="1" applyAlignment="1">
      <alignment horizontal="left" vertical="center" wrapText="1"/>
    </xf>
    <xf numFmtId="1" fontId="8" fillId="5" borderId="1053" xfId="0" applyNumberFormat="1" applyFont="1" applyFill="1" applyBorder="1" applyAlignment="1">
      <alignment horizontal="left" vertical="center" wrapText="1"/>
    </xf>
    <xf numFmtId="1" fontId="16" fillId="0" borderId="3" xfId="0" applyNumberFormat="1" applyFont="1" applyBorder="1" applyAlignment="1">
      <alignment horizontal="left" vertical="center"/>
    </xf>
    <xf numFmtId="1" fontId="8" fillId="0" borderId="1366" xfId="0" applyNumberFormat="1" applyFont="1" applyBorder="1" applyAlignment="1">
      <alignment horizontal="center" vertical="center" wrapText="1"/>
    </xf>
    <xf numFmtId="1" fontId="8" fillId="0" borderId="1057" xfId="0" applyNumberFormat="1" applyFont="1" applyBorder="1" applyAlignment="1">
      <alignment horizontal="center" vertical="center" wrapText="1"/>
    </xf>
    <xf numFmtId="1" fontId="8" fillId="0" borderId="1367" xfId="0" applyNumberFormat="1" applyFont="1" applyBorder="1" applyAlignment="1">
      <alignment horizontal="center" vertical="center" wrapText="1"/>
    </xf>
    <xf numFmtId="1" fontId="8" fillId="0" borderId="860" xfId="0" applyNumberFormat="1" applyFont="1" applyBorder="1" applyAlignment="1">
      <alignment horizontal="center" vertical="center" wrapText="1"/>
    </xf>
    <xf numFmtId="1" fontId="8" fillId="0" borderId="1368" xfId="0" applyNumberFormat="1" applyFont="1" applyBorder="1" applyAlignment="1">
      <alignment horizontal="center" vertical="center" wrapText="1"/>
    </xf>
    <xf numFmtId="1" fontId="8" fillId="0" borderId="899" xfId="0" applyNumberFormat="1" applyFont="1" applyBorder="1" applyAlignment="1">
      <alignment horizontal="center" vertical="center" wrapText="1"/>
    </xf>
    <xf numFmtId="0" fontId="8" fillId="0" borderId="1339" xfId="0" applyFont="1" applyBorder="1" applyAlignment="1">
      <alignment horizontal="center" vertical="center" wrapText="1"/>
    </xf>
    <xf numFmtId="0" fontId="8" fillId="0" borderId="1053" xfId="0" applyFont="1" applyBorder="1" applyAlignment="1">
      <alignment horizontal="center" vertical="center" wrapText="1"/>
    </xf>
    <xf numFmtId="1" fontId="8" fillId="9" borderId="1080" xfId="0" applyNumberFormat="1" applyFont="1" applyFill="1" applyBorder="1" applyAlignment="1">
      <alignment horizontal="center" vertical="center" wrapText="1"/>
    </xf>
    <xf numFmtId="1" fontId="8" fillId="9" borderId="1052" xfId="0" applyNumberFormat="1" applyFont="1" applyFill="1" applyBorder="1" applyAlignment="1">
      <alignment horizontal="center" vertical="center" wrapText="1"/>
    </xf>
    <xf numFmtId="0" fontId="8" fillId="0" borderId="1302" xfId="0" applyFont="1" applyBorder="1" applyAlignment="1">
      <alignment horizontal="center" vertical="center" wrapText="1"/>
    </xf>
    <xf numFmtId="0" fontId="8" fillId="0" borderId="1338" xfId="0" applyFont="1" applyBorder="1" applyAlignment="1">
      <alignment horizontal="center" vertical="center" wrapText="1"/>
    </xf>
    <xf numFmtId="49" fontId="8" fillId="0" borderId="1302" xfId="0" applyNumberFormat="1" applyFont="1" applyBorder="1" applyAlignment="1">
      <alignment horizontal="center" vertical="center" wrapText="1"/>
    </xf>
    <xf numFmtId="49" fontId="8" fillId="0" borderId="1338" xfId="0" applyNumberFormat="1" applyFont="1" applyBorder="1" applyAlignment="1">
      <alignment horizontal="center" vertical="center" wrapText="1"/>
    </xf>
    <xf numFmtId="0" fontId="8" fillId="0" borderId="953" xfId="0" applyFont="1" applyBorder="1" applyAlignment="1">
      <alignment horizontal="center" vertical="center" wrapText="1"/>
    </xf>
    <xf numFmtId="0" fontId="8" fillId="0" borderId="955" xfId="0" applyFont="1" applyBorder="1" applyAlignment="1">
      <alignment horizontal="center" vertical="center" wrapText="1"/>
    </xf>
    <xf numFmtId="0" fontId="8" fillId="0" borderId="1358" xfId="0" applyFont="1" applyBorder="1" applyAlignment="1">
      <alignment horizontal="left"/>
    </xf>
    <xf numFmtId="0" fontId="8" fillId="0" borderId="1359" xfId="0" applyFont="1" applyBorder="1" applyAlignment="1">
      <alignment horizontal="left"/>
    </xf>
    <xf numFmtId="0" fontId="8" fillId="0" borderId="1361" xfId="0" applyFont="1" applyBorder="1" applyAlignment="1">
      <alignment horizontal="left"/>
    </xf>
    <xf numFmtId="0" fontId="8" fillId="0" borderId="1362" xfId="0" applyFont="1" applyBorder="1" applyAlignment="1">
      <alignment horizontal="left"/>
    </xf>
    <xf numFmtId="0" fontId="8" fillId="0" borderId="1184" xfId="0" applyFont="1" applyBorder="1" applyAlignment="1">
      <alignment horizontal="left"/>
    </xf>
    <xf numFmtId="0" fontId="8" fillId="0" borderId="84" xfId="0" applyFont="1" applyBorder="1" applyAlignment="1">
      <alignment horizontal="left"/>
    </xf>
    <xf numFmtId="0" fontId="8" fillId="0" borderId="1339" xfId="0" applyFont="1" applyBorder="1" applyAlignment="1">
      <alignment horizontal="center" vertical="center"/>
    </xf>
    <xf numFmtId="0" fontId="8" fillId="0" borderId="1053" xfId="0" applyFont="1" applyBorder="1" applyAlignment="1">
      <alignment horizontal="center" vertical="center"/>
    </xf>
    <xf numFmtId="0" fontId="8" fillId="0" borderId="130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80" xfId="0" applyFont="1" applyBorder="1" applyAlignment="1">
      <alignment horizontal="center" vertical="center" wrapText="1"/>
    </xf>
    <xf numFmtId="0" fontId="8" fillId="0" borderId="1306" xfId="0" applyFont="1" applyBorder="1" applyAlignment="1">
      <alignment horizontal="center" vertical="center" wrapText="1"/>
    </xf>
    <xf numFmtId="0" fontId="8" fillId="0" borderId="1050" xfId="0" applyFont="1" applyBorder="1" applyAlignment="1">
      <alignment horizontal="center" vertical="center" wrapText="1"/>
    </xf>
    <xf numFmtId="0" fontId="8" fillId="0" borderId="1052" xfId="0" applyFont="1" applyBorder="1" applyAlignment="1">
      <alignment horizontal="center" vertical="center" wrapText="1"/>
    </xf>
    <xf numFmtId="0" fontId="8" fillId="9" borderId="1339"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1053" xfId="0" applyFont="1" applyFill="1" applyBorder="1" applyAlignment="1">
      <alignment horizontal="center" vertical="center" wrapText="1"/>
    </xf>
    <xf numFmtId="1" fontId="8" fillId="0" borderId="12" xfId="0" applyNumberFormat="1" applyFont="1" applyBorder="1" applyAlignment="1">
      <alignment horizontal="left"/>
    </xf>
    <xf numFmtId="1" fontId="8" fillId="0" borderId="23" xfId="0" applyNumberFormat="1" applyFont="1" applyBorder="1" applyAlignment="1">
      <alignment horizontal="left"/>
    </xf>
    <xf numFmtId="1" fontId="8" fillId="0" borderId="1355" xfId="0" applyNumberFormat="1" applyFont="1" applyBorder="1" applyAlignment="1">
      <alignment horizontal="left" wrapText="1"/>
    </xf>
    <xf numFmtId="1" fontId="8" fillId="0" borderId="1356" xfId="0" applyNumberFormat="1" applyFont="1" applyBorder="1" applyAlignment="1">
      <alignment horizontal="left" wrapText="1"/>
    </xf>
    <xf numFmtId="0" fontId="8" fillId="0" borderId="1347" xfId="0" applyFont="1" applyBorder="1" applyAlignment="1">
      <alignment horizontal="center" vertical="center" wrapText="1"/>
    </xf>
    <xf numFmtId="0" fontId="8" fillId="0" borderId="1348" xfId="0" applyFont="1" applyBorder="1" applyAlignment="1">
      <alignment horizontal="center" vertical="center" wrapText="1"/>
    </xf>
    <xf numFmtId="0" fontId="8" fillId="0" borderId="948" xfId="0" applyFont="1" applyBorder="1" applyAlignment="1">
      <alignment horizontal="center" vertical="center"/>
    </xf>
    <xf numFmtId="0" fontId="8" fillId="0" borderId="953" xfId="0" applyFont="1" applyBorder="1" applyAlignment="1">
      <alignment horizontal="center" vertical="center"/>
    </xf>
    <xf numFmtId="0" fontId="8" fillId="0" borderId="954" xfId="0" applyFont="1" applyBorder="1" applyAlignment="1">
      <alignment horizontal="center" vertical="center"/>
    </xf>
    <xf numFmtId="0" fontId="8" fillId="0" borderId="955" xfId="0" applyFont="1" applyBorder="1" applyAlignment="1">
      <alignment horizontal="center" vertical="center"/>
    </xf>
    <xf numFmtId="0" fontId="8" fillId="5" borderId="948" xfId="0" applyFont="1" applyFill="1" applyBorder="1" applyAlignment="1">
      <alignment horizontal="center" vertical="center" wrapText="1"/>
    </xf>
    <xf numFmtId="0" fontId="8" fillId="5" borderId="990" xfId="0" applyFont="1" applyFill="1" applyBorder="1" applyAlignment="1">
      <alignment horizontal="center" vertical="center" wrapText="1"/>
    </xf>
    <xf numFmtId="0" fontId="8" fillId="5" borderId="1053" xfId="0" applyFont="1" applyFill="1" applyBorder="1" applyAlignment="1">
      <alignment horizontal="center" vertical="center" wrapText="1"/>
    </xf>
    <xf numFmtId="0" fontId="8" fillId="0" borderId="954" xfId="0" applyFont="1" applyBorder="1" applyAlignment="1">
      <alignment horizontal="center" vertical="center" wrapText="1"/>
    </xf>
    <xf numFmtId="1" fontId="8" fillId="0" borderId="990" xfId="0" applyNumberFormat="1" applyFont="1" applyBorder="1" applyAlignment="1">
      <alignment horizontal="center" vertical="center"/>
    </xf>
    <xf numFmtId="1" fontId="8" fillId="0" borderId="948" xfId="0" applyNumberFormat="1" applyFont="1" applyBorder="1" applyAlignment="1">
      <alignment horizontal="left"/>
    </xf>
    <xf numFmtId="1" fontId="8" fillId="0" borderId="1347" xfId="0" applyNumberFormat="1" applyFont="1" applyBorder="1" applyAlignment="1">
      <alignment horizontal="center" vertical="center" wrapText="1"/>
    </xf>
    <xf numFmtId="1" fontId="8" fillId="0" borderId="1348" xfId="0" applyNumberFormat="1" applyFont="1" applyBorder="1" applyAlignment="1">
      <alignment horizontal="center" vertical="center" wrapText="1"/>
    </xf>
    <xf numFmtId="1" fontId="8" fillId="0" borderId="1347" xfId="0" applyNumberFormat="1" applyFont="1" applyBorder="1" applyAlignment="1">
      <alignment horizontal="center" vertical="center"/>
    </xf>
    <xf numFmtId="1" fontId="8" fillId="0" borderId="1349" xfId="0" applyNumberFormat="1" applyFont="1" applyBorder="1" applyAlignment="1">
      <alignment horizontal="center" vertical="center"/>
    </xf>
    <xf numFmtId="1" fontId="8" fillId="0" borderId="1348" xfId="0" applyNumberFormat="1" applyFont="1" applyBorder="1" applyAlignment="1">
      <alignment horizontal="center" vertical="center"/>
    </xf>
    <xf numFmtId="1" fontId="8" fillId="0" borderId="1306" xfId="0" applyNumberFormat="1" applyFont="1" applyBorder="1" applyAlignment="1">
      <alignment horizontal="center" vertical="center"/>
    </xf>
    <xf numFmtId="1" fontId="8" fillId="0" borderId="1050" xfId="0" applyNumberFormat="1" applyFont="1" applyBorder="1" applyAlignment="1">
      <alignment horizontal="center" vertical="center"/>
    </xf>
    <xf numFmtId="1" fontId="8" fillId="0" borderId="1052" xfId="0" applyNumberFormat="1" applyFont="1" applyBorder="1" applyAlignment="1">
      <alignment horizontal="center" vertical="center"/>
    </xf>
    <xf numFmtId="0" fontId="8" fillId="0" borderId="990" xfId="0" applyFont="1" applyBorder="1" applyAlignment="1">
      <alignment horizontal="center" vertical="center" wrapText="1"/>
    </xf>
    <xf numFmtId="1" fontId="8" fillId="0" borderId="990" xfId="0" applyNumberFormat="1" applyFont="1" applyBorder="1" applyAlignment="1">
      <alignment horizontal="center" vertical="center" wrapText="1"/>
    </xf>
    <xf numFmtId="1" fontId="8" fillId="0" borderId="954" xfId="0" applyNumberFormat="1" applyFont="1" applyBorder="1" applyAlignment="1">
      <alignment horizontal="center" vertical="center"/>
    </xf>
    <xf numFmtId="1" fontId="8" fillId="0" borderId="955" xfId="0" applyNumberFormat="1" applyFont="1" applyBorder="1" applyAlignment="1">
      <alignment horizontal="center" vertical="center"/>
    </xf>
    <xf numFmtId="1" fontId="8" fillId="5" borderId="1349" xfId="0" applyNumberFormat="1" applyFont="1" applyFill="1" applyBorder="1" applyAlignment="1">
      <alignment horizontal="center" vertical="center" wrapText="1"/>
    </xf>
    <xf numFmtId="1" fontId="8" fillId="5" borderId="1348" xfId="0" applyNumberFormat="1" applyFont="1" applyFill="1" applyBorder="1" applyAlignment="1">
      <alignment horizontal="center" vertical="center" wrapText="1"/>
    </xf>
    <xf numFmtId="1" fontId="8" fillId="5" borderId="1050" xfId="0" applyNumberFormat="1" applyFont="1" applyFill="1" applyBorder="1" applyAlignment="1">
      <alignment horizontal="center" vertical="center" wrapText="1"/>
    </xf>
    <xf numFmtId="1" fontId="8" fillId="5" borderId="1052" xfId="0" applyNumberFormat="1" applyFont="1" applyFill="1" applyBorder="1" applyAlignment="1">
      <alignment horizontal="center" vertical="center" wrapText="1"/>
    </xf>
    <xf numFmtId="0" fontId="8" fillId="0" borderId="1302" xfId="0" applyFont="1" applyBorder="1" applyAlignment="1">
      <alignment vertical="center" wrapText="1"/>
    </xf>
    <xf numFmtId="0" fontId="8" fillId="0" borderId="1338" xfId="0" applyFont="1" applyBorder="1" applyAlignment="1">
      <alignment vertical="center" wrapText="1"/>
    </xf>
    <xf numFmtId="0" fontId="8" fillId="0" borderId="0" xfId="0" applyFont="1" applyAlignment="1">
      <alignment horizontal="center" vertical="center"/>
    </xf>
    <xf numFmtId="0" fontId="8" fillId="0" borderId="1080" xfId="0" applyFont="1" applyBorder="1" applyAlignment="1">
      <alignment horizontal="center" vertical="center"/>
    </xf>
    <xf numFmtId="0" fontId="8" fillId="0" borderId="1052" xfId="0" applyFont="1" applyBorder="1" applyAlignment="1">
      <alignment horizontal="center" vertical="center"/>
    </xf>
    <xf numFmtId="0" fontId="8" fillId="5" borderId="1339" xfId="0" applyFont="1" applyFill="1" applyBorder="1" applyAlignment="1">
      <alignment horizontal="center" vertical="center" wrapText="1"/>
    </xf>
    <xf numFmtId="1" fontId="8" fillId="9" borderId="1339" xfId="0" applyNumberFormat="1" applyFont="1" applyFill="1" applyBorder="1" applyAlignment="1">
      <alignment horizontal="center" vertical="center" wrapText="1"/>
    </xf>
    <xf numFmtId="1" fontId="8" fillId="9" borderId="7" xfId="0" applyNumberFormat="1" applyFont="1" applyFill="1" applyBorder="1" applyAlignment="1">
      <alignment horizontal="center" vertical="center" wrapText="1"/>
    </xf>
    <xf numFmtId="1" fontId="8" fillId="9" borderId="1053" xfId="0" applyNumberFormat="1" applyFont="1" applyFill="1" applyBorder="1" applyAlignment="1">
      <alignment horizontal="center" vertical="center" wrapText="1"/>
    </xf>
    <xf numFmtId="1" fontId="8" fillId="9" borderId="1336" xfId="0" applyNumberFormat="1" applyFont="1" applyFill="1" applyBorder="1" applyAlignment="1">
      <alignment horizontal="center" vertical="center" wrapText="1"/>
    </xf>
    <xf numFmtId="0" fontId="8" fillId="0" borderId="1337" xfId="0" applyFont="1" applyBorder="1" applyAlignment="1">
      <alignment horizontal="center" vertical="center" wrapText="1"/>
    </xf>
    <xf numFmtId="49" fontId="8" fillId="0" borderId="1337" xfId="0" applyNumberFormat="1" applyFont="1" applyBorder="1" applyAlignment="1">
      <alignment horizontal="center" vertical="center" wrapText="1"/>
    </xf>
    <xf numFmtId="0" fontId="8" fillId="0" borderId="7" xfId="0" applyFont="1" applyBorder="1" applyAlignment="1" applyProtection="1">
      <alignment horizontal="center" vertical="center" wrapText="1"/>
      <protection hidden="1"/>
    </xf>
    <xf numFmtId="0" fontId="8" fillId="0" borderId="1053" xfId="0" applyFont="1" applyBorder="1" applyAlignment="1" applyProtection="1">
      <alignment horizontal="center" vertical="center" wrapText="1"/>
      <protection hidden="1"/>
    </xf>
    <xf numFmtId="0" fontId="8" fillId="0" borderId="1335" xfId="0" applyFont="1" applyBorder="1" applyAlignment="1">
      <alignment horizontal="center" vertical="center" wrapText="1"/>
    </xf>
    <xf numFmtId="0" fontId="8" fillId="0" borderId="1336" xfId="0" applyFont="1" applyBorder="1" applyAlignment="1">
      <alignment horizontal="center" vertical="center" wrapText="1"/>
    </xf>
    <xf numFmtId="0" fontId="8" fillId="0" borderId="1005" xfId="0" applyFont="1" applyBorder="1" applyAlignment="1">
      <alignment horizontal="center" vertical="center"/>
    </xf>
    <xf numFmtId="0" fontId="8" fillId="0" borderId="1302" xfId="0" applyFont="1" applyBorder="1" applyAlignment="1">
      <alignment horizontal="center" vertical="center"/>
    </xf>
    <xf numFmtId="0" fontId="8" fillId="0" borderId="1337" xfId="0" applyFont="1" applyBorder="1" applyAlignment="1">
      <alignment horizontal="center" vertical="center"/>
    </xf>
    <xf numFmtId="0" fontId="8" fillId="0" borderId="1338" xfId="0" applyFont="1" applyBorder="1" applyAlignment="1">
      <alignment horizontal="center" vertical="center"/>
    </xf>
    <xf numFmtId="0" fontId="8" fillId="0" borderId="1005" xfId="0" applyFont="1" applyBorder="1" applyAlignment="1">
      <alignment horizontal="center" vertical="center" wrapText="1"/>
    </xf>
    <xf numFmtId="0" fontId="8" fillId="0" borderId="1305" xfId="0" applyFont="1" applyBorder="1" applyAlignment="1" applyProtection="1">
      <alignment horizontal="center" vertical="center" wrapText="1"/>
      <protection hidden="1"/>
    </xf>
    <xf numFmtId="0" fontId="8" fillId="0" borderId="1305" xfId="0" applyFont="1" applyBorder="1" applyAlignment="1">
      <alignment horizontal="center" vertical="center" wrapText="1"/>
    </xf>
    <xf numFmtId="49" fontId="8" fillId="0" borderId="1302" xfId="0" applyNumberFormat="1" applyFont="1" applyBorder="1" applyAlignment="1" applyProtection="1">
      <alignment horizontal="center" vertical="center"/>
      <protection hidden="1"/>
    </xf>
    <xf numFmtId="49" fontId="8" fillId="0" borderId="1303" xfId="0" applyNumberFormat="1" applyFont="1" applyBorder="1" applyAlignment="1" applyProtection="1">
      <alignment horizontal="center" vertical="center"/>
      <protection hidden="1"/>
    </xf>
    <xf numFmtId="0" fontId="8" fillId="0" borderId="1302" xfId="0" applyFont="1" applyBorder="1" applyAlignment="1" applyProtection="1">
      <alignment horizontal="center" vertical="center"/>
      <protection hidden="1"/>
    </xf>
    <xf numFmtId="0" fontId="8" fillId="0" borderId="1303" xfId="0" applyFont="1" applyBorder="1" applyAlignment="1" applyProtection="1">
      <alignment horizontal="center" vertical="center"/>
      <protection hidden="1"/>
    </xf>
    <xf numFmtId="0" fontId="8" fillId="0" borderId="1303" xfId="0" applyFont="1" applyBorder="1" applyAlignment="1">
      <alignment horizontal="center" vertical="center"/>
    </xf>
    <xf numFmtId="0" fontId="8" fillId="0" borderId="1176" xfId="0" applyFont="1" applyBorder="1" applyAlignment="1">
      <alignment horizontal="left" vertical="center" wrapText="1"/>
    </xf>
    <xf numFmtId="0" fontId="8" fillId="0" borderId="1305"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053" xfId="0" applyFont="1" applyBorder="1" applyAlignment="1" applyProtection="1">
      <alignment horizontal="center" vertical="center"/>
      <protection hidden="1"/>
    </xf>
    <xf numFmtId="0" fontId="8" fillId="0" borderId="1080" xfId="0" applyFont="1" applyBorder="1" applyAlignment="1" applyProtection="1">
      <alignment horizontal="center" vertical="center" wrapText="1"/>
      <protection hidden="1"/>
    </xf>
    <xf numFmtId="0" fontId="8" fillId="0" borderId="210" xfId="0" applyFont="1" applyBorder="1" applyAlignment="1" applyProtection="1">
      <alignment horizontal="center" vertical="center" wrapText="1"/>
      <protection hidden="1"/>
    </xf>
    <xf numFmtId="0" fontId="8" fillId="0" borderId="1052" xfId="0" applyFont="1" applyBorder="1" applyAlignment="1" applyProtection="1">
      <alignment horizontal="center" vertical="center" wrapText="1"/>
      <protection hidden="1"/>
    </xf>
    <xf numFmtId="0" fontId="8" fillId="0" borderId="1310" xfId="0" applyFont="1" applyBorder="1" applyAlignment="1" applyProtection="1">
      <alignment horizontal="center" vertical="center"/>
      <protection hidden="1"/>
    </xf>
    <xf numFmtId="0" fontId="8" fillId="0" borderId="1303" xfId="0" applyFont="1" applyBorder="1" applyAlignment="1">
      <alignment horizontal="center" vertical="center" wrapText="1"/>
    </xf>
    <xf numFmtId="1" fontId="8" fillId="9" borderId="1134" xfId="0" applyNumberFormat="1" applyFont="1" applyFill="1" applyBorder="1" applyAlignment="1">
      <alignment horizontal="left" vertical="center" wrapText="1"/>
    </xf>
    <xf numFmtId="1" fontId="8" fillId="9" borderId="1136" xfId="0" applyNumberFormat="1" applyFont="1" applyFill="1" applyBorder="1" applyAlignment="1">
      <alignment horizontal="left" vertical="center" wrapText="1"/>
    </xf>
    <xf numFmtId="0" fontId="8" fillId="5" borderId="1134" xfId="0" applyFont="1" applyFill="1" applyBorder="1" applyAlignment="1">
      <alignment horizontal="left" vertical="center" wrapText="1"/>
    </xf>
    <xf numFmtId="0" fontId="8" fillId="5" borderId="1136" xfId="0" applyFont="1" applyFill="1" applyBorder="1" applyAlignment="1">
      <alignment horizontal="left" vertical="center" wrapText="1"/>
    </xf>
    <xf numFmtId="0" fontId="8" fillId="5" borderId="1176" xfId="0" applyFont="1" applyFill="1" applyBorder="1" applyAlignment="1">
      <alignment horizontal="left" vertical="center" wrapText="1"/>
    </xf>
    <xf numFmtId="0" fontId="8" fillId="5" borderId="589" xfId="0" applyFont="1" applyFill="1" applyBorder="1" applyAlignment="1">
      <alignment horizontal="left" vertical="center" wrapText="1"/>
    </xf>
    <xf numFmtId="0" fontId="8" fillId="5" borderId="1305" xfId="0" applyFont="1" applyFill="1" applyBorder="1" applyAlignment="1">
      <alignment horizontal="center" vertical="center" wrapText="1"/>
    </xf>
    <xf numFmtId="1" fontId="8" fillId="0" borderId="1312" xfId="0" applyNumberFormat="1" applyFont="1" applyBorder="1" applyAlignment="1">
      <alignment horizontal="left" vertical="center" wrapText="1"/>
    </xf>
    <xf numFmtId="1" fontId="8" fillId="0" borderId="1314" xfId="0" applyNumberFormat="1" applyFont="1" applyBorder="1" applyAlignment="1">
      <alignment horizontal="left" vertical="center" wrapText="1"/>
    </xf>
    <xf numFmtId="1" fontId="8" fillId="9" borderId="1305" xfId="0" applyNumberFormat="1" applyFont="1" applyFill="1" applyBorder="1" applyAlignment="1">
      <alignment horizontal="center" vertical="center" wrapText="1"/>
    </xf>
    <xf numFmtId="0" fontId="8" fillId="5" borderId="1304" xfId="0" applyFont="1" applyFill="1" applyBorder="1" applyAlignment="1">
      <alignment horizontal="center" vertical="center" wrapText="1"/>
    </xf>
    <xf numFmtId="0" fontId="8" fillId="5" borderId="1135" xfId="0" applyFont="1" applyFill="1" applyBorder="1" applyAlignment="1">
      <alignment horizontal="center" vertical="center" wrapText="1"/>
    </xf>
    <xf numFmtId="0" fontId="8" fillId="5" borderId="233" xfId="0" applyFont="1" applyFill="1" applyBorder="1" applyAlignment="1">
      <alignment horizontal="center" vertical="center" wrapText="1"/>
    </xf>
    <xf numFmtId="1" fontId="8" fillId="5" borderId="1305" xfId="0" applyNumberFormat="1" applyFont="1" applyFill="1" applyBorder="1" applyAlignment="1">
      <alignment horizontal="center" vertical="center" wrapText="1"/>
    </xf>
    <xf numFmtId="1" fontId="8" fillId="5" borderId="1053" xfId="0" applyNumberFormat="1" applyFont="1" applyFill="1" applyBorder="1" applyAlignment="1">
      <alignment horizontal="center" vertical="center" wrapText="1"/>
    </xf>
    <xf numFmtId="1" fontId="8" fillId="9" borderId="1312" xfId="0" applyNumberFormat="1" applyFont="1" applyFill="1" applyBorder="1" applyAlignment="1">
      <alignment horizontal="left" vertical="center" wrapText="1"/>
    </xf>
    <xf numFmtId="1" fontId="8" fillId="9" borderId="1314" xfId="0" applyNumberFormat="1" applyFont="1" applyFill="1" applyBorder="1" applyAlignment="1">
      <alignment horizontal="left" vertical="center" wrapText="1"/>
    </xf>
    <xf numFmtId="1" fontId="8" fillId="0" borderId="1305" xfId="0" applyNumberFormat="1" applyFont="1" applyBorder="1" applyAlignment="1">
      <alignment horizontal="center" vertical="center" wrapText="1"/>
    </xf>
    <xf numFmtId="0" fontId="14" fillId="0" borderId="1302" xfId="0" applyFont="1" applyBorder="1" applyAlignment="1">
      <alignment horizontal="center" vertical="center"/>
    </xf>
    <xf numFmtId="0" fontId="14" fillId="0" borderId="1303" xfId="0" applyFont="1" applyBorder="1" applyAlignment="1">
      <alignment horizontal="center" vertical="center"/>
    </xf>
    <xf numFmtId="0" fontId="14" fillId="0" borderId="1302" xfId="0" applyFont="1" applyBorder="1" applyAlignment="1">
      <alignment horizontal="center" vertical="center" wrapText="1"/>
    </xf>
    <xf numFmtId="0" fontId="14" fillId="0" borderId="1303" xfId="0" applyFont="1" applyBorder="1" applyAlignment="1">
      <alignment horizontal="center" vertical="center" wrapText="1"/>
    </xf>
    <xf numFmtId="0" fontId="8" fillId="0" borderId="1304" xfId="0" applyFont="1" applyBorder="1" applyAlignment="1">
      <alignment horizontal="left" vertical="center" wrapText="1"/>
    </xf>
    <xf numFmtId="0" fontId="8" fillId="0" borderId="1177" xfId="0" applyFont="1" applyBorder="1" applyAlignment="1">
      <alignment horizontal="left" vertical="center" wrapText="1"/>
    </xf>
    <xf numFmtId="0" fontId="8" fillId="0" borderId="1302" xfId="0" applyFont="1" applyBorder="1" applyAlignment="1">
      <alignment horizontal="left" vertical="center" wrapText="1"/>
    </xf>
    <xf numFmtId="0" fontId="8" fillId="0" borderId="1303" xfId="0" applyFont="1" applyBorder="1" applyAlignment="1">
      <alignment horizontal="left" vertical="center" wrapText="1"/>
    </xf>
    <xf numFmtId="1" fontId="8" fillId="5" borderId="1312" xfId="0" applyNumberFormat="1" applyFont="1" applyFill="1" applyBorder="1" applyAlignment="1">
      <alignment horizontal="left" vertical="center" wrapText="1"/>
    </xf>
    <xf numFmtId="1" fontId="8" fillId="5" borderId="1176" xfId="0" applyNumberFormat="1" applyFont="1" applyFill="1" applyBorder="1" applyAlignment="1">
      <alignment horizontal="left" vertical="center" wrapText="1"/>
    </xf>
    <xf numFmtId="0" fontId="8" fillId="0" borderId="1304" xfId="0" applyFont="1" applyBorder="1" applyAlignment="1">
      <alignment horizontal="center" vertical="center" wrapText="1"/>
    </xf>
    <xf numFmtId="0" fontId="8" fillId="0" borderId="1177" xfId="0" applyFont="1" applyBorder="1" applyAlignment="1">
      <alignment horizontal="center" vertical="center" wrapText="1"/>
    </xf>
    <xf numFmtId="1" fontId="8" fillId="0" borderId="1303" xfId="0" applyNumberFormat="1" applyFont="1" applyBorder="1" applyAlignment="1">
      <alignment horizontal="center" vertical="center" wrapText="1"/>
    </xf>
    <xf numFmtId="1" fontId="8" fillId="0" borderId="1293" xfId="0" applyNumberFormat="1" applyFont="1" applyBorder="1" applyAlignment="1">
      <alignment horizontal="center" vertical="center" wrapText="1"/>
    </xf>
    <xf numFmtId="1" fontId="24" fillId="0" borderId="1324" xfId="0" applyNumberFormat="1" applyFont="1" applyBorder="1" applyAlignment="1">
      <alignment horizontal="center" vertical="center" wrapText="1"/>
    </xf>
    <xf numFmtId="1" fontId="24" fillId="0" borderId="1310" xfId="0" applyNumberFormat="1" applyFont="1" applyBorder="1" applyAlignment="1">
      <alignment horizontal="center" vertical="center" wrapText="1"/>
    </xf>
    <xf numFmtId="1" fontId="24" fillId="0" borderId="1303" xfId="0" applyNumberFormat="1" applyFont="1" applyBorder="1" applyAlignment="1">
      <alignment horizontal="center" vertical="center" wrapText="1"/>
    </xf>
    <xf numFmtId="1" fontId="8" fillId="0" borderId="1293" xfId="0" applyNumberFormat="1" applyFont="1" applyBorder="1" applyAlignment="1">
      <alignment horizontal="center" vertical="center"/>
    </xf>
    <xf numFmtId="1" fontId="8" fillId="0" borderId="1302" xfId="0" applyNumberFormat="1" applyFont="1" applyBorder="1" applyAlignment="1">
      <alignment horizontal="center" vertical="center"/>
    </xf>
    <xf numFmtId="1" fontId="8" fillId="0" borderId="1303" xfId="0" applyNumberFormat="1" applyFont="1" applyBorder="1" applyAlignment="1">
      <alignment horizontal="center" vertical="center"/>
    </xf>
    <xf numFmtId="0" fontId="8" fillId="0" borderId="1301" xfId="0" applyFont="1" applyBorder="1" applyAlignment="1">
      <alignment horizontal="center" vertical="center"/>
    </xf>
    <xf numFmtId="0" fontId="8" fillId="0" borderId="1306" xfId="0" applyFont="1" applyBorder="1" applyAlignment="1">
      <alignment horizontal="center" vertical="center"/>
    </xf>
    <xf numFmtId="0" fontId="8" fillId="0" borderId="1317"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057" xfId="0" applyFont="1" applyBorder="1" applyAlignment="1">
      <alignment horizontal="center" vertical="center" wrapText="1"/>
    </xf>
    <xf numFmtId="1" fontId="8" fillId="0" borderId="1134" xfId="0" applyNumberFormat="1" applyFont="1" applyBorder="1" applyAlignment="1">
      <alignment horizontal="left" vertical="center" wrapText="1"/>
    </xf>
    <xf numFmtId="1" fontId="8" fillId="0" borderId="1136" xfId="0" applyNumberFormat="1" applyFont="1" applyBorder="1" applyAlignment="1">
      <alignment horizontal="left" vertical="center" wrapText="1"/>
    </xf>
    <xf numFmtId="0" fontId="8" fillId="0" borderId="1134" xfId="0" applyFont="1" applyBorder="1" applyAlignment="1">
      <alignment horizontal="left" vertical="center" wrapText="1"/>
    </xf>
    <xf numFmtId="0" fontId="8" fillId="0" borderId="1136" xfId="0" applyFont="1" applyBorder="1" applyAlignment="1">
      <alignment horizontal="left" vertical="center" wrapText="1"/>
    </xf>
    <xf numFmtId="1" fontId="8" fillId="0" borderId="1176" xfId="0" applyNumberFormat="1" applyFont="1" applyBorder="1" applyAlignment="1">
      <alignment horizontal="left" vertical="center" wrapText="1"/>
    </xf>
    <xf numFmtId="1" fontId="8" fillId="9" borderId="1309" xfId="0" applyNumberFormat="1" applyFont="1" applyFill="1" applyBorder="1" applyAlignment="1">
      <alignment horizontal="center" vertical="center" wrapText="1"/>
    </xf>
    <xf numFmtId="0" fontId="14" fillId="0" borderId="1310" xfId="0" applyFont="1" applyBorder="1" applyAlignment="1">
      <alignment horizontal="center" vertical="center"/>
    </xf>
    <xf numFmtId="0" fontId="8" fillId="5" borderId="1312" xfId="0" applyFont="1" applyFill="1" applyBorder="1" applyAlignment="1">
      <alignment horizontal="left" vertical="center" wrapText="1"/>
    </xf>
    <xf numFmtId="0" fontId="8" fillId="0" borderId="1295" xfId="0" applyFont="1" applyBorder="1" applyAlignment="1">
      <alignment horizontal="center" vertical="center"/>
    </xf>
    <xf numFmtId="0" fontId="8" fillId="0" borderId="984" xfId="0" applyFont="1" applyBorder="1" applyAlignment="1">
      <alignment horizontal="center" vertical="center"/>
    </xf>
    <xf numFmtId="1" fontId="8" fillId="0" borderId="1276" xfId="0" applyNumberFormat="1" applyFont="1" applyBorder="1" applyAlignment="1">
      <alignment horizontal="center" vertical="center" wrapText="1"/>
    </xf>
    <xf numFmtId="1" fontId="8" fillId="0" borderId="1281" xfId="0" applyNumberFormat="1" applyFont="1" applyBorder="1" applyAlignment="1">
      <alignment horizontal="center" vertical="center" wrapText="1"/>
    </xf>
    <xf numFmtId="1" fontId="8" fillId="0" borderId="1282" xfId="0" applyNumberFormat="1" applyFont="1" applyBorder="1" applyAlignment="1">
      <alignment horizontal="center" vertical="center" wrapText="1"/>
    </xf>
    <xf numFmtId="0" fontId="8" fillId="0" borderId="1283" xfId="0" applyFont="1" applyBorder="1" applyAlignment="1">
      <alignment horizontal="center" vertical="center" wrapText="1"/>
    </xf>
    <xf numFmtId="0" fontId="8" fillId="0" borderId="1290" xfId="0" applyFont="1" applyBorder="1" applyAlignment="1">
      <alignment horizontal="center" vertical="center"/>
    </xf>
    <xf numFmtId="0" fontId="8" fillId="0" borderId="82" xfId="0" applyFont="1" applyBorder="1" applyAlignment="1">
      <alignment horizontal="center" vertical="center"/>
    </xf>
    <xf numFmtId="0" fontId="14" fillId="0" borderId="1275" xfId="0" applyFont="1" applyBorder="1" applyAlignment="1">
      <alignment horizontal="left"/>
    </xf>
    <xf numFmtId="0" fontId="14" fillId="0" borderId="1053" xfId="0" applyFont="1" applyBorder="1" applyAlignment="1">
      <alignment horizontal="left"/>
    </xf>
    <xf numFmtId="0" fontId="8" fillId="0" borderId="1278" xfId="0" applyFont="1" applyBorder="1" applyAlignment="1">
      <alignment horizontal="center" vertical="center" wrapText="1"/>
    </xf>
    <xf numFmtId="0" fontId="8" fillId="0" borderId="1279" xfId="0" applyFont="1" applyBorder="1" applyAlignment="1">
      <alignment horizontal="center" vertical="center" wrapText="1"/>
    </xf>
    <xf numFmtId="0" fontId="8" fillId="0" borderId="558" xfId="0" applyFont="1" applyBorder="1" applyAlignment="1">
      <alignment horizontal="center" vertical="center" wrapText="1"/>
    </xf>
    <xf numFmtId="0" fontId="8" fillId="0" borderId="984" xfId="0" applyFont="1" applyBorder="1" applyAlignment="1">
      <alignment horizontal="center" vertical="center" wrapText="1"/>
    </xf>
    <xf numFmtId="1" fontId="8" fillId="0" borderId="1280" xfId="0" applyNumberFormat="1" applyFont="1" applyBorder="1" applyAlignment="1">
      <alignment horizontal="center" vertical="center" wrapText="1"/>
    </xf>
    <xf numFmtId="0" fontId="8" fillId="0" borderId="1265" xfId="0" applyFont="1" applyBorder="1" applyAlignment="1">
      <alignment horizontal="center" vertical="center" wrapText="1"/>
    </xf>
    <xf numFmtId="1" fontId="8" fillId="9" borderId="1269" xfId="0" applyNumberFormat="1" applyFont="1" applyFill="1" applyBorder="1" applyAlignment="1">
      <alignment horizontal="center" vertical="center" wrapText="1"/>
    </xf>
    <xf numFmtId="0" fontId="24" fillId="0" borderId="1080" xfId="0" applyFont="1" applyBorder="1" applyAlignment="1">
      <alignment horizontal="center" vertical="center"/>
    </xf>
    <xf numFmtId="0" fontId="24" fillId="0" borderId="210" xfId="0" applyFont="1" applyBorder="1" applyAlignment="1">
      <alignment horizontal="center" vertical="center"/>
    </xf>
    <xf numFmtId="0" fontId="24" fillId="0" borderId="984" xfId="0" applyFont="1" applyBorder="1" applyAlignment="1">
      <alignment horizontal="center" vertical="center"/>
    </xf>
    <xf numFmtId="0" fontId="8" fillId="0" borderId="1260" xfId="0" applyFont="1" applyBorder="1" applyAlignment="1">
      <alignment horizontal="center" vertical="center" wrapText="1"/>
    </xf>
    <xf numFmtId="0" fontId="8" fillId="0" borderId="1262" xfId="0" applyFont="1" applyBorder="1" applyAlignment="1">
      <alignment horizontal="center" vertical="center" wrapText="1"/>
    </xf>
    <xf numFmtId="0" fontId="8" fillId="0" borderId="1261" xfId="0" applyFont="1" applyBorder="1" applyAlignment="1">
      <alignment horizontal="center" vertical="center" wrapText="1"/>
    </xf>
    <xf numFmtId="0" fontId="8" fillId="5" borderId="1263" xfId="0" applyFont="1" applyFill="1" applyBorder="1" applyAlignment="1">
      <alignment horizontal="center" vertical="center" wrapText="1"/>
    </xf>
    <xf numFmtId="0" fontId="8" fillId="5" borderId="1261" xfId="0" applyFont="1" applyFill="1" applyBorder="1" applyAlignment="1">
      <alignment horizontal="center" vertical="center" wrapText="1"/>
    </xf>
    <xf numFmtId="0" fontId="8" fillId="5" borderId="1262" xfId="0" applyFont="1" applyFill="1" applyBorder="1" applyAlignment="1">
      <alignment horizontal="center" vertical="center" wrapText="1"/>
    </xf>
    <xf numFmtId="0" fontId="8" fillId="0" borderId="1264" xfId="0" applyFont="1" applyBorder="1" applyAlignment="1">
      <alignment horizontal="center" vertical="center" wrapText="1"/>
    </xf>
    <xf numFmtId="0" fontId="14" fillId="0" borderId="1252" xfId="0" applyFont="1" applyBorder="1" applyAlignment="1">
      <alignment horizontal="left"/>
    </xf>
    <xf numFmtId="0" fontId="8" fillId="0" borderId="1258" xfId="0" applyFont="1" applyBorder="1" applyAlignment="1">
      <alignment horizontal="center" vertical="center" wrapText="1"/>
    </xf>
    <xf numFmtId="0" fontId="8" fillId="0" borderId="1259" xfId="0" applyFont="1" applyBorder="1" applyAlignment="1">
      <alignment horizontal="center" vertical="center" wrapText="1"/>
    </xf>
    <xf numFmtId="0" fontId="8" fillId="0" borderId="1240" xfId="0" applyFont="1" applyBorder="1" applyAlignment="1">
      <alignment horizontal="center" vertical="center" wrapText="1"/>
    </xf>
    <xf numFmtId="0" fontId="8" fillId="0" borderId="1242" xfId="0" applyFont="1" applyBorder="1" applyAlignment="1">
      <alignment horizontal="center" vertical="center" wrapText="1"/>
    </xf>
    <xf numFmtId="0" fontId="8" fillId="9" borderId="1236" xfId="0" applyFont="1" applyFill="1" applyBorder="1" applyAlignment="1">
      <alignment horizontal="center" vertical="center" wrapText="1"/>
    </xf>
    <xf numFmtId="1" fontId="8" fillId="9" borderId="1248" xfId="0" applyNumberFormat="1" applyFont="1" applyFill="1" applyBorder="1" applyAlignment="1">
      <alignment horizontal="center" vertical="center" wrapText="1"/>
    </xf>
    <xf numFmtId="0" fontId="14" fillId="0" borderId="1236" xfId="0" applyFont="1" applyBorder="1" applyAlignment="1">
      <alignment horizontal="left"/>
    </xf>
    <xf numFmtId="0" fontId="8" fillId="0" borderId="1191" xfId="0" applyFont="1" applyBorder="1" applyAlignment="1">
      <alignment horizontal="left" wrapText="1"/>
    </xf>
    <xf numFmtId="0" fontId="8" fillId="0" borderId="1192" xfId="0" applyFont="1" applyBorder="1" applyAlignment="1">
      <alignment horizontal="left" wrapText="1"/>
    </xf>
    <xf numFmtId="0" fontId="8" fillId="0" borderId="179" xfId="0" applyFont="1" applyBorder="1" applyAlignment="1">
      <alignment wrapText="1"/>
    </xf>
    <xf numFmtId="0" fontId="8" fillId="0" borderId="178" xfId="0" applyFont="1" applyBorder="1" applyAlignment="1">
      <alignment wrapText="1"/>
    </xf>
    <xf numFmtId="0" fontId="8" fillId="0" borderId="1222" xfId="0" applyFont="1" applyBorder="1" applyAlignment="1">
      <alignment horizontal="left" vertical="center"/>
    </xf>
    <xf numFmtId="0" fontId="8" fillId="0" borderId="1053" xfId="0" applyFont="1" applyBorder="1" applyAlignment="1">
      <alignment horizontal="left" vertical="center"/>
    </xf>
    <xf numFmtId="0" fontId="8" fillId="0" borderId="558" xfId="0" applyFont="1" applyBorder="1" applyAlignment="1">
      <alignment horizontal="left"/>
    </xf>
    <xf numFmtId="0" fontId="8" fillId="0" borderId="984" xfId="0" applyFont="1" applyBorder="1" applyAlignment="1">
      <alignment horizontal="left"/>
    </xf>
    <xf numFmtId="0" fontId="8" fillId="0" borderId="1239" xfId="0" applyFont="1" applyBorder="1" applyAlignment="1">
      <alignment horizontal="center" vertical="center" wrapText="1"/>
    </xf>
    <xf numFmtId="0" fontId="8" fillId="0" borderId="1241" xfId="0" applyFont="1" applyBorder="1" applyAlignment="1">
      <alignment horizontal="center" vertical="center" wrapText="1"/>
    </xf>
    <xf numFmtId="0" fontId="8" fillId="0" borderId="1222" xfId="0" applyFont="1" applyBorder="1" applyAlignment="1">
      <alignment horizontal="center" vertical="center" wrapText="1"/>
    </xf>
    <xf numFmtId="1" fontId="8" fillId="0" borderId="1164" xfId="0" applyNumberFormat="1" applyFont="1" applyBorder="1" applyAlignment="1">
      <alignment horizontal="center" vertical="center" wrapText="1"/>
    </xf>
    <xf numFmtId="1" fontId="8" fillId="0" borderId="1166" xfId="0" applyNumberFormat="1" applyFont="1" applyBorder="1" applyAlignment="1">
      <alignment horizontal="center" vertical="center" wrapText="1"/>
    </xf>
    <xf numFmtId="1" fontId="8" fillId="0" borderId="1201" xfId="0" applyNumberFormat="1" applyFont="1" applyBorder="1" applyAlignment="1">
      <alignment horizontal="center" vertical="center"/>
    </xf>
    <xf numFmtId="0" fontId="8" fillId="0" borderId="1077" xfId="0" applyFont="1" applyBorder="1" applyAlignment="1">
      <alignment horizontal="center" vertical="center" wrapText="1"/>
    </xf>
    <xf numFmtId="1" fontId="8" fillId="0" borderId="1058" xfId="0" applyNumberFormat="1" applyFont="1" applyBorder="1" applyAlignment="1">
      <alignment horizontal="center" vertical="center" wrapText="1"/>
    </xf>
    <xf numFmtId="0" fontId="8" fillId="0" borderId="1215" xfId="0" applyFont="1" applyBorder="1" applyAlignment="1">
      <alignment horizontal="center" vertical="center" wrapText="1"/>
    </xf>
    <xf numFmtId="0" fontId="8" fillId="0" borderId="1220" xfId="0" applyFont="1" applyBorder="1" applyAlignment="1">
      <alignment horizontal="center" vertical="center" wrapText="1"/>
    </xf>
    <xf numFmtId="0" fontId="8" fillId="0" borderId="1221" xfId="0" applyFont="1" applyBorder="1" applyAlignment="1">
      <alignment horizontal="center" vertical="center" wrapText="1"/>
    </xf>
    <xf numFmtId="1" fontId="8" fillId="0" borderId="1153" xfId="0" applyNumberFormat="1" applyFont="1" applyBorder="1" applyAlignment="1">
      <alignment horizontal="center" vertical="center" wrapText="1"/>
    </xf>
    <xf numFmtId="1" fontId="8" fillId="0" borderId="1227" xfId="0" applyNumberFormat="1" applyFont="1" applyBorder="1" applyAlignment="1">
      <alignment horizontal="center" vertical="center" wrapText="1"/>
    </xf>
    <xf numFmtId="1" fontId="8" fillId="0" borderId="1155" xfId="0" applyNumberFormat="1" applyFont="1" applyBorder="1" applyAlignment="1">
      <alignment horizontal="center" vertical="center" wrapText="1"/>
    </xf>
    <xf numFmtId="0" fontId="8" fillId="0" borderId="1167" xfId="0" applyFont="1" applyBorder="1" applyAlignment="1">
      <alignment horizontal="center"/>
    </xf>
    <xf numFmtId="0" fontId="8" fillId="0" borderId="1153" xfId="0" applyFont="1" applyBorder="1" applyAlignment="1">
      <alignment horizontal="left" vertical="center"/>
    </xf>
    <xf numFmtId="0" fontId="8" fillId="0" borderId="1156" xfId="0" applyFont="1" applyBorder="1" applyAlignment="1">
      <alignment horizontal="left" vertical="center"/>
    </xf>
    <xf numFmtId="0" fontId="8" fillId="0" borderId="1167" xfId="0" applyFont="1" applyBorder="1" applyAlignment="1">
      <alignment horizontal="center" vertical="center"/>
    </xf>
    <xf numFmtId="0" fontId="8" fillId="0" borderId="1167" xfId="0" applyFont="1" applyBorder="1" applyAlignment="1">
      <alignment horizontal="center" vertical="center" wrapText="1"/>
    </xf>
    <xf numFmtId="0" fontId="8" fillId="0" borderId="980" xfId="0" applyFont="1" applyBorder="1" applyAlignment="1">
      <alignment horizontal="center" vertical="center" wrapText="1"/>
    </xf>
    <xf numFmtId="1" fontId="8" fillId="0" borderId="1223" xfId="0" applyNumberFormat="1" applyFont="1" applyBorder="1" applyAlignment="1">
      <alignment horizontal="center" vertical="center" wrapText="1"/>
    </xf>
    <xf numFmtId="1" fontId="8" fillId="0" borderId="1225" xfId="0" applyNumberFormat="1" applyFont="1" applyBorder="1" applyAlignment="1">
      <alignment horizontal="center" vertical="center" wrapText="1"/>
    </xf>
    <xf numFmtId="1" fontId="8" fillId="0" borderId="1167" xfId="0" applyNumberFormat="1" applyFont="1" applyBorder="1" applyAlignment="1">
      <alignment horizontal="left" vertical="center" wrapText="1"/>
    </xf>
    <xf numFmtId="0" fontId="8" fillId="0" borderId="1188" xfId="0" applyFont="1" applyBorder="1" applyAlignment="1">
      <alignment horizontal="center" vertical="center" wrapText="1"/>
    </xf>
    <xf numFmtId="0" fontId="8" fillId="0" borderId="1206" xfId="0" applyFont="1" applyBorder="1" applyAlignment="1">
      <alignment horizontal="center" vertical="center" wrapText="1"/>
    </xf>
    <xf numFmtId="0" fontId="8" fillId="0" borderId="1209" xfId="0" applyFont="1" applyBorder="1" applyAlignment="1">
      <alignment horizontal="center" vertical="center" wrapText="1"/>
    </xf>
    <xf numFmtId="0" fontId="8" fillId="0" borderId="1210" xfId="0" applyFont="1" applyBorder="1" applyAlignment="1">
      <alignment horizontal="center" vertical="center" wrapText="1"/>
    </xf>
    <xf numFmtId="0" fontId="8" fillId="0" borderId="1211" xfId="0" applyFont="1" applyBorder="1" applyAlignment="1">
      <alignment horizontal="center" vertical="center" wrapText="1"/>
    </xf>
    <xf numFmtId="0" fontId="8" fillId="0" borderId="1153" xfId="0" applyFont="1" applyBorder="1" applyAlignment="1">
      <alignment horizontal="center" vertical="center" wrapText="1"/>
    </xf>
    <xf numFmtId="0" fontId="8" fillId="0" borderId="1154" xfId="0" applyFont="1" applyBorder="1" applyAlignment="1">
      <alignment horizontal="center" vertical="center" wrapText="1"/>
    </xf>
    <xf numFmtId="0" fontId="8" fillId="0" borderId="1156" xfId="0" applyFont="1" applyBorder="1" applyAlignment="1">
      <alignment horizontal="center" vertical="center" wrapText="1"/>
    </xf>
    <xf numFmtId="0" fontId="8" fillId="0" borderId="1152" xfId="0" applyFont="1" applyBorder="1" applyAlignment="1">
      <alignment horizontal="center" vertical="center" wrapText="1"/>
    </xf>
    <xf numFmtId="0" fontId="8" fillId="0" borderId="1202" xfId="0" applyFont="1" applyBorder="1" applyAlignment="1">
      <alignment horizontal="center" vertical="center"/>
    </xf>
    <xf numFmtId="0" fontId="8" fillId="0" borderId="1203" xfId="0" applyFont="1" applyBorder="1" applyAlignment="1">
      <alignment horizontal="center" vertical="center"/>
    </xf>
    <xf numFmtId="0" fontId="8" fillId="0" borderId="5" xfId="0" applyFont="1" applyBorder="1" applyAlignment="1">
      <alignment horizontal="center" vertical="center"/>
    </xf>
    <xf numFmtId="0" fontId="8" fillId="0" borderId="1063" xfId="0" applyFont="1" applyBorder="1" applyAlignment="1">
      <alignment horizontal="center" vertical="center"/>
    </xf>
    <xf numFmtId="0" fontId="8" fillId="0" borderId="1202" xfId="0" applyFont="1" applyBorder="1" applyAlignment="1">
      <alignment horizontal="center" vertical="center" wrapText="1"/>
    </xf>
    <xf numFmtId="0" fontId="8" fillId="0" borderId="1204" xfId="0" applyFont="1" applyBorder="1" applyAlignment="1">
      <alignment horizontal="center" vertical="center" wrapText="1"/>
    </xf>
    <xf numFmtId="0" fontId="8" fillId="0" borderId="1203" xfId="0" applyFont="1" applyBorder="1" applyAlignment="1">
      <alignment horizontal="center" vertical="center" wrapText="1"/>
    </xf>
    <xf numFmtId="0" fontId="8" fillId="0" borderId="1205" xfId="0" applyFont="1" applyBorder="1" applyAlignment="1">
      <alignment horizontal="center" vertical="center" wrapText="1"/>
    </xf>
    <xf numFmtId="0" fontId="8" fillId="0" borderId="1188" xfId="0" applyFont="1" applyBorder="1" applyAlignment="1">
      <alignment horizontal="center" vertical="center"/>
    </xf>
    <xf numFmtId="0" fontId="8" fillId="0" borderId="1206" xfId="0" applyFont="1" applyBorder="1" applyAlignment="1">
      <alignment horizontal="center" vertical="center"/>
    </xf>
    <xf numFmtId="1" fontId="8" fillId="0" borderId="1198" xfId="0" applyNumberFormat="1" applyFont="1" applyBorder="1" applyAlignment="1">
      <alignment horizontal="center" vertical="center" wrapText="1"/>
    </xf>
    <xf numFmtId="1" fontId="8" fillId="0" borderId="1165" xfId="0" applyNumberFormat="1" applyFont="1" applyBorder="1" applyAlignment="1">
      <alignment horizontal="center" vertical="center" wrapText="1"/>
    </xf>
    <xf numFmtId="0" fontId="8" fillId="0" borderId="1191" xfId="0" applyFont="1" applyBorder="1" applyAlignment="1">
      <alignment vertical="center" wrapText="1"/>
    </xf>
    <xf numFmtId="0" fontId="8" fillId="0" borderId="1192" xfId="0" applyFont="1" applyBorder="1" applyAlignment="1">
      <alignment vertical="center" wrapText="1"/>
    </xf>
    <xf numFmtId="0" fontId="8" fillId="0" borderId="1134" xfId="0" applyFont="1" applyBorder="1" applyAlignment="1">
      <alignment vertical="center" wrapText="1"/>
    </xf>
    <xf numFmtId="0" fontId="8" fillId="0" borderId="1136" xfId="0" applyFont="1" applyBorder="1" applyAlignment="1">
      <alignment vertical="center" wrapText="1"/>
    </xf>
    <xf numFmtId="0" fontId="8" fillId="0" borderId="1176" xfId="0" applyFont="1" applyBorder="1" applyAlignment="1">
      <alignment vertical="center" wrapText="1"/>
    </xf>
    <xf numFmtId="1" fontId="8" fillId="0" borderId="1078" xfId="0" applyNumberFormat="1" applyFont="1" applyBorder="1" applyAlignment="1">
      <alignment horizontal="center" vertical="center" wrapText="1"/>
    </xf>
    <xf numFmtId="1" fontId="8" fillId="0" borderId="1063" xfId="0" applyNumberFormat="1" applyFont="1" applyBorder="1" applyAlignment="1">
      <alignment horizontal="center" vertical="center" wrapText="1"/>
    </xf>
    <xf numFmtId="1" fontId="8" fillId="5" borderId="1164" xfId="0" applyNumberFormat="1" applyFont="1" applyFill="1" applyBorder="1" applyAlignment="1">
      <alignment horizontal="center" vertical="center" wrapText="1"/>
    </xf>
    <xf numFmtId="1" fontId="8" fillId="5" borderId="1165" xfId="0" applyNumberFormat="1" applyFont="1" applyFill="1" applyBorder="1" applyAlignment="1">
      <alignment horizontal="center" vertical="center" wrapText="1"/>
    </xf>
    <xf numFmtId="1" fontId="8" fillId="5" borderId="1058" xfId="0" applyNumberFormat="1" applyFont="1" applyFill="1" applyBorder="1" applyAlignment="1">
      <alignment horizontal="center" vertical="center" wrapText="1"/>
    </xf>
    <xf numFmtId="1" fontId="8" fillId="4" borderId="1198" xfId="0" applyNumberFormat="1" applyFont="1" applyFill="1" applyBorder="1" applyAlignment="1">
      <alignment horizontal="center" vertical="center" wrapText="1"/>
    </xf>
    <xf numFmtId="1" fontId="8" fillId="4" borderId="1165" xfId="0" applyNumberFormat="1" applyFont="1" applyFill="1" applyBorder="1" applyAlignment="1">
      <alignment horizontal="center" vertical="center" wrapText="1"/>
    </xf>
    <xf numFmtId="1" fontId="8" fillId="4" borderId="1166" xfId="0" applyNumberFormat="1" applyFont="1" applyFill="1" applyBorder="1" applyAlignment="1">
      <alignment horizontal="center" vertical="center" wrapText="1"/>
    </xf>
    <xf numFmtId="1" fontId="8" fillId="0" borderId="1188" xfId="0" applyNumberFormat="1" applyFont="1" applyBorder="1" applyAlignment="1">
      <alignment horizontal="center" vertical="center" wrapText="1"/>
    </xf>
    <xf numFmtId="1" fontId="8" fillId="0" borderId="1190" xfId="0" applyNumberFormat="1" applyFont="1" applyBorder="1" applyAlignment="1">
      <alignment horizontal="center" vertical="center" wrapText="1"/>
    </xf>
    <xf numFmtId="1" fontId="8" fillId="5" borderId="1190" xfId="0" applyNumberFormat="1" applyFont="1" applyFill="1" applyBorder="1" applyAlignment="1">
      <alignment horizontal="center" vertical="center" wrapText="1"/>
    </xf>
    <xf numFmtId="1" fontId="8" fillId="4" borderId="1078" xfId="0" applyNumberFormat="1" applyFont="1" applyFill="1" applyBorder="1" applyAlignment="1">
      <alignment horizontal="center" vertical="center" wrapText="1"/>
    </xf>
    <xf numFmtId="1" fontId="8" fillId="4" borderId="1080" xfId="0" applyNumberFormat="1" applyFont="1" applyFill="1" applyBorder="1" applyAlignment="1">
      <alignment horizontal="center" vertical="center" wrapText="1"/>
    </xf>
    <xf numFmtId="1" fontId="8" fillId="4" borderId="1063" xfId="0" applyNumberFormat="1" applyFont="1" applyFill="1" applyBorder="1" applyAlignment="1">
      <alignment horizontal="center" vertical="center" wrapText="1"/>
    </xf>
    <xf numFmtId="1" fontId="8" fillId="4" borderId="1052" xfId="0" applyNumberFormat="1" applyFont="1" applyFill="1" applyBorder="1" applyAlignment="1">
      <alignment horizontal="center" vertical="center" wrapText="1"/>
    </xf>
    <xf numFmtId="0" fontId="8" fillId="0" borderId="1166" xfId="0" applyFont="1" applyBorder="1" applyAlignment="1">
      <alignment horizontal="center" vertical="center"/>
    </xf>
    <xf numFmtId="1" fontId="8" fillId="5" borderId="1188" xfId="0" applyNumberFormat="1" applyFont="1" applyFill="1" applyBorder="1" applyAlignment="1">
      <alignment horizontal="center" vertical="center" wrapText="1"/>
    </xf>
    <xf numFmtId="1" fontId="8" fillId="5" borderId="1166" xfId="0" applyNumberFormat="1" applyFont="1" applyFill="1" applyBorder="1" applyAlignment="1">
      <alignment horizontal="center" vertical="center" wrapText="1"/>
    </xf>
    <xf numFmtId="1" fontId="8" fillId="0" borderId="1152" xfId="0" applyNumberFormat="1" applyFont="1" applyBorder="1" applyAlignment="1">
      <alignment horizontal="center" vertical="center" wrapText="1"/>
    </xf>
    <xf numFmtId="1" fontId="8" fillId="0" borderId="1174" xfId="0" applyNumberFormat="1" applyFont="1" applyBorder="1" applyAlignment="1">
      <alignment horizontal="center" vertical="center" wrapText="1"/>
    </xf>
    <xf numFmtId="1" fontId="8" fillId="5" borderId="90" xfId="0" applyNumberFormat="1" applyFont="1" applyFill="1" applyBorder="1"/>
    <xf numFmtId="1" fontId="8" fillId="5" borderId="91" xfId="0" applyNumberFormat="1" applyFont="1" applyFill="1" applyBorder="1"/>
    <xf numFmtId="1" fontId="8" fillId="5" borderId="1063" xfId="0" applyNumberFormat="1" applyFont="1" applyFill="1" applyBorder="1"/>
    <xf numFmtId="1" fontId="8" fillId="5" borderId="1052" xfId="0" applyNumberFormat="1" applyFont="1" applyFill="1" applyBorder="1"/>
    <xf numFmtId="1" fontId="8" fillId="5" borderId="1077" xfId="0" applyNumberFormat="1" applyFont="1" applyFill="1" applyBorder="1" applyAlignment="1" applyProtection="1">
      <alignment horizontal="center" vertical="center" wrapText="1"/>
      <protection hidden="1"/>
    </xf>
    <xf numFmtId="1" fontId="8" fillId="5" borderId="1174" xfId="0" applyNumberFormat="1" applyFont="1" applyFill="1" applyBorder="1" applyAlignment="1" applyProtection="1">
      <alignment horizontal="center" vertical="center" wrapText="1"/>
      <protection hidden="1"/>
    </xf>
    <xf numFmtId="1" fontId="8" fillId="5" borderId="1077" xfId="0" applyNumberFormat="1" applyFont="1" applyFill="1" applyBorder="1" applyAlignment="1">
      <alignment horizontal="center" vertical="center" wrapText="1"/>
    </xf>
    <xf numFmtId="1" fontId="8" fillId="5" borderId="1174" xfId="0" applyNumberFormat="1" applyFont="1" applyFill="1" applyBorder="1" applyAlignment="1">
      <alignment horizontal="center" vertical="center" wrapText="1"/>
    </xf>
    <xf numFmtId="1" fontId="8" fillId="0" borderId="1165" xfId="0" applyNumberFormat="1" applyFont="1" applyBorder="1" applyAlignment="1" applyProtection="1">
      <alignment wrapText="1"/>
      <protection hidden="1"/>
    </xf>
    <xf numFmtId="1" fontId="8" fillId="0" borderId="1166" xfId="0" applyNumberFormat="1" applyFont="1" applyBorder="1" applyAlignment="1" applyProtection="1">
      <alignment wrapText="1"/>
      <protection hidden="1"/>
    </xf>
    <xf numFmtId="0" fontId="8" fillId="0" borderId="1174" xfId="0" applyFont="1" applyBorder="1" applyAlignment="1">
      <alignment horizontal="center" vertical="center" wrapText="1"/>
    </xf>
    <xf numFmtId="1" fontId="8" fillId="5" borderId="1167" xfId="0" applyNumberFormat="1" applyFont="1" applyFill="1" applyBorder="1"/>
    <xf numFmtId="1" fontId="8" fillId="5" borderId="1147" xfId="0" applyNumberFormat="1" applyFont="1" applyFill="1" applyBorder="1"/>
    <xf numFmtId="1" fontId="8" fillId="5" borderId="1180" xfId="0" applyNumberFormat="1" applyFont="1" applyFill="1" applyBorder="1"/>
    <xf numFmtId="1" fontId="8" fillId="5" borderId="1176" xfId="0" applyNumberFormat="1" applyFont="1" applyFill="1" applyBorder="1"/>
    <xf numFmtId="1" fontId="8" fillId="5" borderId="589" xfId="0" applyNumberFormat="1" applyFont="1" applyFill="1" applyBorder="1"/>
    <xf numFmtId="1" fontId="8" fillId="5" borderId="139" xfId="0" applyNumberFormat="1" applyFont="1" applyFill="1" applyBorder="1" applyAlignment="1">
      <alignment horizontal="center" vertical="center" wrapText="1"/>
    </xf>
    <xf numFmtId="1" fontId="8" fillId="5" borderId="1165" xfId="0" applyNumberFormat="1" applyFont="1" applyFill="1" applyBorder="1" applyAlignment="1" applyProtection="1">
      <alignment horizontal="left" vertical="center" wrapText="1"/>
      <protection hidden="1"/>
    </xf>
    <xf numFmtId="1" fontId="8" fillId="5" borderId="1166" xfId="0" applyNumberFormat="1" applyFont="1" applyFill="1" applyBorder="1" applyAlignment="1" applyProtection="1">
      <alignment horizontal="left" vertical="center" wrapText="1"/>
      <protection hidden="1"/>
    </xf>
    <xf numFmtId="1" fontId="8" fillId="5" borderId="1078" xfId="0" applyNumberFormat="1" applyFont="1" applyFill="1" applyBorder="1" applyAlignment="1">
      <alignment horizontal="center" vertical="center" wrapText="1"/>
    </xf>
    <xf numFmtId="1" fontId="8" fillId="5" borderId="1080" xfId="0" applyNumberFormat="1" applyFont="1" applyFill="1" applyBorder="1" applyAlignment="1">
      <alignment horizontal="center" vertical="center" wrapText="1"/>
    </xf>
    <xf numFmtId="1" fontId="8" fillId="5" borderId="1164" xfId="0" applyNumberFormat="1" applyFont="1" applyFill="1" applyBorder="1" applyAlignment="1">
      <alignment horizontal="center" vertical="center"/>
    </xf>
    <xf numFmtId="1" fontId="8" fillId="5" borderId="1165" xfId="0" applyNumberFormat="1" applyFont="1" applyFill="1" applyBorder="1" applyAlignment="1">
      <alignment horizontal="center" vertical="center"/>
    </xf>
    <xf numFmtId="1" fontId="8" fillId="5" borderId="1166" xfId="0" applyNumberFormat="1" applyFont="1" applyFill="1" applyBorder="1" applyAlignment="1">
      <alignment horizontal="center" vertical="center"/>
    </xf>
    <xf numFmtId="0" fontId="8" fillId="5" borderId="1167" xfId="0" applyFont="1" applyFill="1" applyBorder="1" applyAlignment="1">
      <alignment horizontal="left" vertical="center"/>
    </xf>
    <xf numFmtId="0" fontId="8" fillId="5" borderId="1147" xfId="0" applyFont="1" applyFill="1" applyBorder="1" applyAlignment="1">
      <alignment horizontal="left"/>
    </xf>
    <xf numFmtId="0" fontId="8" fillId="5" borderId="1180" xfId="0" applyFont="1" applyFill="1" applyBorder="1" applyAlignment="1">
      <alignment horizontal="left"/>
    </xf>
    <xf numFmtId="0" fontId="8" fillId="5" borderId="1176" xfId="0" applyFont="1" applyFill="1" applyBorder="1" applyAlignment="1">
      <alignment horizontal="left"/>
    </xf>
    <xf numFmtId="0" fontId="8" fillId="5" borderId="589" xfId="0" applyFont="1" applyFill="1" applyBorder="1" applyAlignment="1">
      <alignment horizontal="left"/>
    </xf>
    <xf numFmtId="1" fontId="8" fillId="5" borderId="1059" xfId="0" applyNumberFormat="1" applyFont="1" applyFill="1" applyBorder="1" applyAlignment="1">
      <alignment horizontal="center" vertical="center" wrapText="1"/>
    </xf>
    <xf numFmtId="1" fontId="8" fillId="5" borderId="1061" xfId="0" applyNumberFormat="1" applyFont="1" applyFill="1" applyBorder="1" applyAlignment="1">
      <alignment horizontal="center" vertical="center" wrapText="1"/>
    </xf>
    <xf numFmtId="0" fontId="8" fillId="5" borderId="1167" xfId="0" applyFont="1" applyFill="1" applyBorder="1" applyAlignment="1">
      <alignment horizontal="center" vertical="center" wrapText="1"/>
    </xf>
    <xf numFmtId="0" fontId="8" fillId="0" borderId="1164" xfId="0" applyFont="1" applyBorder="1" applyAlignment="1">
      <alignment horizontal="center" vertical="center"/>
    </xf>
    <xf numFmtId="0" fontId="8" fillId="0" borderId="1165" xfId="0" applyFont="1" applyBorder="1" applyAlignment="1">
      <alignment horizontal="center" vertical="center"/>
    </xf>
    <xf numFmtId="1" fontId="8" fillId="0" borderId="1175" xfId="0" applyNumberFormat="1" applyFont="1" applyBorder="1" applyAlignment="1" applyProtection="1">
      <alignment horizontal="center" vertical="center" wrapText="1"/>
      <protection hidden="1"/>
    </xf>
    <xf numFmtId="1" fontId="8" fillId="0" borderId="1183" xfId="0" applyNumberFormat="1" applyFont="1" applyBorder="1" applyAlignment="1" applyProtection="1">
      <alignment horizontal="center" vertical="center" wrapText="1"/>
      <protection hidden="1"/>
    </xf>
    <xf numFmtId="10" fontId="8" fillId="5" borderId="1184" xfId="0" applyNumberFormat="1" applyFont="1" applyFill="1" applyBorder="1" applyAlignment="1">
      <alignment horizontal="left" vertical="center"/>
    </xf>
    <xf numFmtId="10" fontId="8" fillId="5" borderId="84" xfId="0" applyNumberFormat="1" applyFont="1" applyFill="1" applyBorder="1" applyAlignment="1">
      <alignment horizontal="left" vertical="center"/>
    </xf>
    <xf numFmtId="1" fontId="8" fillId="5" borderId="1164" xfId="0" applyNumberFormat="1" applyFont="1" applyFill="1" applyBorder="1" applyAlignment="1">
      <alignment horizontal="left" vertical="center"/>
    </xf>
    <xf numFmtId="1" fontId="8" fillId="5" borderId="1166" xfId="0" applyNumberFormat="1" applyFont="1" applyFill="1" applyBorder="1" applyAlignment="1">
      <alignment horizontal="left" vertical="center"/>
    </xf>
    <xf numFmtId="0" fontId="8" fillId="0" borderId="1176" xfId="0" applyFont="1" applyBorder="1" applyAlignment="1">
      <alignment horizontal="left" wrapText="1"/>
    </xf>
    <xf numFmtId="0" fontId="8" fillId="0" borderId="589" xfId="0" applyFont="1" applyBorder="1" applyAlignment="1">
      <alignment horizontal="left" wrapText="1"/>
    </xf>
    <xf numFmtId="0" fontId="8" fillId="0" borderId="1078" xfId="0" applyFont="1" applyBorder="1" applyAlignment="1">
      <alignment horizontal="center" vertical="center"/>
    </xf>
    <xf numFmtId="0" fontId="8" fillId="5" borderId="1077" xfId="0" applyFont="1" applyFill="1" applyBorder="1" applyAlignment="1">
      <alignment horizontal="center" vertical="center" wrapText="1"/>
    </xf>
    <xf numFmtId="0" fontId="8" fillId="5" borderId="1174" xfId="0" applyFont="1" applyFill="1" applyBorder="1" applyAlignment="1">
      <alignment horizontal="center" vertical="center" wrapText="1"/>
    </xf>
    <xf numFmtId="0" fontId="8" fillId="0" borderId="1164" xfId="0" applyFont="1" applyBorder="1" applyAlignment="1">
      <alignment horizontal="left" vertical="top" wrapText="1"/>
    </xf>
    <xf numFmtId="0" fontId="8" fillId="0" borderId="1166" xfId="0" applyFont="1" applyBorder="1" applyAlignment="1">
      <alignment horizontal="left" vertical="top" wrapText="1"/>
    </xf>
    <xf numFmtId="0" fontId="8" fillId="5" borderId="1134" xfId="0" applyFont="1" applyFill="1" applyBorder="1" applyAlignment="1">
      <alignment wrapText="1"/>
    </xf>
    <xf numFmtId="0" fontId="8" fillId="5" borderId="1136" xfId="0" applyFont="1" applyFill="1" applyBorder="1" applyAlignment="1">
      <alignment wrapText="1"/>
    </xf>
    <xf numFmtId="1" fontId="8" fillId="5" borderId="1134" xfId="0" applyNumberFormat="1" applyFont="1" applyFill="1" applyBorder="1" applyAlignment="1">
      <alignment wrapText="1"/>
    </xf>
    <xf numFmtId="1" fontId="8" fillId="5" borderId="1136" xfId="0" applyNumberFormat="1" applyFont="1" applyFill="1" applyBorder="1" applyAlignment="1">
      <alignment wrapText="1"/>
    </xf>
    <xf numFmtId="0" fontId="8" fillId="0" borderId="1175" xfId="0" applyFont="1" applyBorder="1" applyAlignment="1">
      <alignment horizontal="left"/>
    </xf>
    <xf numFmtId="0" fontId="8" fillId="0" borderId="1135" xfId="0" applyFont="1" applyBorder="1" applyAlignment="1">
      <alignment horizontal="left"/>
    </xf>
    <xf numFmtId="0" fontId="8" fillId="0" borderId="1134" xfId="0" applyFont="1" applyBorder="1" applyAlignment="1">
      <alignment horizontal="left" wrapText="1"/>
    </xf>
    <xf numFmtId="0" fontId="8" fillId="0" borderId="1136" xfId="0" applyFont="1" applyBorder="1" applyAlignment="1">
      <alignment horizontal="left" wrapText="1"/>
    </xf>
    <xf numFmtId="0" fontId="8" fillId="0" borderId="1147" xfId="0" applyFont="1" applyBorder="1" applyAlignment="1">
      <alignment wrapText="1"/>
    </xf>
    <xf numFmtId="0" fontId="8" fillId="0" borderId="1180" xfId="0" applyFont="1" applyBorder="1" applyAlignment="1">
      <alignment wrapText="1"/>
    </xf>
    <xf numFmtId="0" fontId="8" fillId="0" borderId="1134" xfId="0" applyFont="1" applyBorder="1" applyAlignment="1">
      <alignment wrapText="1"/>
    </xf>
    <xf numFmtId="0" fontId="8" fillId="0" borderId="1136" xfId="0" applyFont="1" applyBorder="1" applyAlignment="1">
      <alignment wrapText="1"/>
    </xf>
    <xf numFmtId="0" fontId="8" fillId="0" borderId="1079" xfId="0" applyFont="1" applyBorder="1" applyAlignment="1">
      <alignment horizontal="center" vertical="center"/>
    </xf>
    <xf numFmtId="0" fontId="8" fillId="0" borderId="1078" xfId="0" applyFont="1" applyBorder="1" applyAlignment="1">
      <alignment horizontal="center" vertical="center" wrapText="1"/>
    </xf>
    <xf numFmtId="0" fontId="8" fillId="0" borderId="1063" xfId="0" applyFont="1" applyBorder="1" applyAlignment="1">
      <alignment horizontal="center" vertical="center" wrapText="1"/>
    </xf>
    <xf numFmtId="168" fontId="8" fillId="0" borderId="1077" xfId="0" applyNumberFormat="1" applyFont="1" applyBorder="1" applyAlignment="1">
      <alignment horizontal="center" vertical="center" wrapText="1"/>
    </xf>
    <xf numFmtId="168" fontId="8" fillId="0" borderId="1174" xfId="0" applyNumberFormat="1" applyFont="1" applyBorder="1" applyAlignment="1">
      <alignment horizontal="center" vertical="center" wrapText="1"/>
    </xf>
    <xf numFmtId="1" fontId="8" fillId="0" borderId="1071" xfId="0" applyNumberFormat="1" applyFont="1" applyBorder="1" applyAlignment="1">
      <alignment horizontal="center" vertical="center" wrapText="1"/>
    </xf>
    <xf numFmtId="1" fontId="8" fillId="0" borderId="196" xfId="0" applyNumberFormat="1" applyFont="1" applyBorder="1" applyAlignment="1">
      <alignment horizontal="center" vertical="center" wrapText="1"/>
    </xf>
    <xf numFmtId="1" fontId="8" fillId="0" borderId="1043" xfId="0" applyNumberFormat="1" applyFont="1" applyBorder="1" applyAlignment="1">
      <alignment horizontal="center" vertical="center"/>
    </xf>
    <xf numFmtId="1" fontId="8" fillId="0" borderId="1025" xfId="0" applyNumberFormat="1" applyFont="1" applyBorder="1" applyAlignment="1">
      <alignment horizontal="center" vertical="center"/>
    </xf>
    <xf numFmtId="1" fontId="8" fillId="0" borderId="1058" xfId="0" applyNumberFormat="1" applyFont="1" applyBorder="1" applyAlignment="1">
      <alignment horizontal="center" vertical="center"/>
    </xf>
    <xf numFmtId="0" fontId="8" fillId="5" borderId="1014" xfId="0" applyFont="1" applyFill="1" applyBorder="1" applyAlignment="1">
      <alignment horizontal="center" vertical="center" wrapText="1"/>
    </xf>
    <xf numFmtId="0" fontId="8" fillId="5" borderId="139" xfId="0" applyFont="1" applyFill="1" applyBorder="1" applyAlignment="1">
      <alignment horizontal="center" vertical="center" wrapText="1"/>
    </xf>
    <xf numFmtId="1" fontId="8" fillId="9" borderId="1014" xfId="0" applyNumberFormat="1" applyFont="1" applyFill="1" applyBorder="1" applyAlignment="1">
      <alignment horizontal="center" vertical="center"/>
    </xf>
    <xf numFmtId="1" fontId="8" fillId="9" borderId="799" xfId="0" applyNumberFormat="1" applyFont="1" applyFill="1" applyBorder="1" applyAlignment="1">
      <alignment horizontal="center" vertical="center"/>
    </xf>
    <xf numFmtId="1" fontId="8" fillId="0" borderId="1022" xfId="0" applyNumberFormat="1" applyFont="1" applyBorder="1" applyAlignment="1">
      <alignment horizontal="center" vertical="center"/>
    </xf>
    <xf numFmtId="1" fontId="8" fillId="0" borderId="1070" xfId="0" applyNumberFormat="1" applyFont="1" applyBorder="1" applyAlignment="1">
      <alignment horizontal="center" vertical="center"/>
    </xf>
    <xf numFmtId="1" fontId="8" fillId="0" borderId="716" xfId="0" applyNumberFormat="1" applyFont="1" applyBorder="1" applyAlignment="1">
      <alignment horizontal="center" vertical="center"/>
    </xf>
    <xf numFmtId="1" fontId="8" fillId="0" borderId="812" xfId="0" applyNumberFormat="1" applyFont="1" applyBorder="1" applyAlignment="1">
      <alignment horizontal="center" vertical="center"/>
    </xf>
    <xf numFmtId="1" fontId="8" fillId="0" borderId="797" xfId="0" applyNumberFormat="1" applyFont="1" applyBorder="1" applyAlignment="1">
      <alignment horizontal="center" vertical="center"/>
    </xf>
    <xf numFmtId="1" fontId="8" fillId="0" borderId="1014" xfId="0" applyNumberFormat="1" applyFont="1" applyBorder="1" applyAlignment="1">
      <alignment horizontal="center" vertical="center"/>
    </xf>
    <xf numFmtId="1" fontId="8" fillId="0" borderId="799" xfId="0" applyNumberFormat="1" applyFont="1" applyBorder="1" applyAlignment="1">
      <alignment horizontal="center" vertical="center"/>
    </xf>
    <xf numFmtId="1" fontId="8" fillId="0" borderId="1043" xfId="0" applyNumberFormat="1" applyFont="1" applyBorder="1" applyAlignment="1">
      <alignment horizontal="center" vertical="center" wrapText="1"/>
    </xf>
    <xf numFmtId="1" fontId="8" fillId="0" borderId="1025" xfId="0" applyNumberFormat="1" applyFont="1" applyBorder="1" applyAlignment="1">
      <alignment horizontal="center" vertical="center" wrapText="1"/>
    </xf>
    <xf numFmtId="1" fontId="8" fillId="5" borderId="716" xfId="0" applyNumberFormat="1" applyFont="1" applyFill="1" applyBorder="1" applyAlignment="1">
      <alignment horizontal="center" vertical="center" wrapText="1"/>
    </xf>
    <xf numFmtId="1" fontId="7" fillId="5" borderId="1014" xfId="0" applyNumberFormat="1" applyFont="1" applyFill="1" applyBorder="1" applyAlignment="1">
      <alignment horizontal="center" vertical="center" wrapText="1"/>
    </xf>
    <xf numFmtId="1" fontId="7" fillId="5" borderId="139" xfId="0" applyNumberFormat="1" applyFont="1" applyFill="1" applyBorder="1" applyAlignment="1">
      <alignment horizontal="center" vertical="center" wrapText="1"/>
    </xf>
    <xf numFmtId="1" fontId="7" fillId="5" borderId="799" xfId="0" applyNumberFormat="1" applyFont="1" applyFill="1" applyBorder="1" applyAlignment="1">
      <alignment horizontal="center" vertical="center" wrapText="1"/>
    </xf>
    <xf numFmtId="1" fontId="7" fillId="9" borderId="716" xfId="0" applyNumberFormat="1" applyFont="1" applyFill="1" applyBorder="1" applyAlignment="1">
      <alignment horizontal="center" vertical="center" wrapText="1"/>
    </xf>
    <xf numFmtId="1" fontId="7" fillId="9" borderId="210" xfId="0" applyNumberFormat="1" applyFont="1" applyFill="1" applyBorder="1" applyAlignment="1">
      <alignment horizontal="center" vertical="center" wrapText="1"/>
    </xf>
    <xf numFmtId="1" fontId="7" fillId="9" borderId="797" xfId="0" applyNumberFormat="1" applyFont="1" applyFill="1" applyBorder="1" applyAlignment="1">
      <alignment horizontal="center" vertical="center" wrapText="1"/>
    </xf>
    <xf numFmtId="1" fontId="8" fillId="5" borderId="1014" xfId="0" applyNumberFormat="1" applyFont="1" applyFill="1" applyBorder="1" applyAlignment="1">
      <alignment horizontal="center" vertical="center" wrapText="1"/>
    </xf>
    <xf numFmtId="1" fontId="8" fillId="5" borderId="799" xfId="0" applyNumberFormat="1" applyFont="1" applyFill="1" applyBorder="1" applyAlignment="1">
      <alignment horizontal="center" vertical="center" wrapText="1"/>
    </xf>
    <xf numFmtId="1" fontId="8" fillId="0" borderId="993" xfId="0" applyNumberFormat="1" applyFont="1" applyBorder="1" applyAlignment="1">
      <alignment horizontal="center" vertical="center" wrapText="1"/>
    </xf>
    <xf numFmtId="1" fontId="8" fillId="0" borderId="1022" xfId="0" applyNumberFormat="1" applyFont="1" applyBorder="1" applyAlignment="1">
      <alignment horizontal="center" vertical="center" wrapText="1"/>
    </xf>
    <xf numFmtId="1" fontId="8" fillId="0" borderId="796" xfId="0" applyNumberFormat="1" applyFont="1" applyBorder="1" applyAlignment="1">
      <alignment horizontal="center" vertical="center" wrapText="1"/>
    </xf>
    <xf numFmtId="1" fontId="14" fillId="0" borderId="1014" xfId="0" applyNumberFormat="1" applyFont="1" applyBorder="1" applyAlignment="1">
      <alignment horizontal="center" vertical="center" wrapText="1"/>
    </xf>
    <xf numFmtId="1" fontId="14" fillId="0" borderId="1053" xfId="0" applyNumberFormat="1" applyFont="1" applyBorder="1" applyAlignment="1">
      <alignment horizontal="center" vertical="center" wrapText="1"/>
    </xf>
    <xf numFmtId="1" fontId="8" fillId="0" borderId="1059" xfId="0" applyNumberFormat="1" applyFont="1" applyBorder="1" applyAlignment="1">
      <alignment horizontal="center" vertical="center" wrapText="1"/>
    </xf>
    <xf numFmtId="1" fontId="8" fillId="0" borderId="1061" xfId="0" applyNumberFormat="1" applyFont="1" applyBorder="1" applyAlignment="1">
      <alignment horizontal="center" vertical="center" wrapText="1"/>
    </xf>
    <xf numFmtId="1" fontId="8" fillId="0" borderId="1051" xfId="0" applyNumberFormat="1" applyFont="1" applyBorder="1" applyAlignment="1">
      <alignment horizontal="center" vertical="center" wrapText="1"/>
    </xf>
    <xf numFmtId="1" fontId="8" fillId="9" borderId="716" xfId="0" applyNumberFormat="1" applyFont="1" applyFill="1" applyBorder="1" applyAlignment="1">
      <alignment horizontal="center" vertical="center" wrapText="1"/>
    </xf>
    <xf numFmtId="1" fontId="8" fillId="0" borderId="716" xfId="0" applyNumberFormat="1" applyFont="1" applyBorder="1" applyAlignment="1" applyProtection="1">
      <alignment horizontal="center" vertical="center" wrapText="1"/>
      <protection hidden="1"/>
    </xf>
    <xf numFmtId="1" fontId="8" fillId="0" borderId="984" xfId="0" applyNumberFormat="1" applyFont="1" applyBorder="1" applyAlignment="1" applyProtection="1">
      <alignment horizontal="center" vertical="center" wrapText="1"/>
      <protection hidden="1"/>
    </xf>
    <xf numFmtId="1" fontId="8" fillId="0" borderId="1014" xfId="0" applyNumberFormat="1" applyFont="1" applyBorder="1" applyAlignment="1" applyProtection="1">
      <alignment horizontal="center" vertical="center" wrapText="1"/>
      <protection hidden="1"/>
    </xf>
    <xf numFmtId="1" fontId="8" fillId="0" borderId="1045" xfId="0" applyNumberFormat="1" applyFont="1" applyBorder="1" applyAlignment="1" applyProtection="1">
      <alignment horizontal="center" vertical="center" wrapText="1"/>
      <protection hidden="1"/>
    </xf>
    <xf numFmtId="1" fontId="8" fillId="9" borderId="1014" xfId="0" applyNumberFormat="1" applyFont="1" applyFill="1" applyBorder="1" applyAlignment="1" applyProtection="1">
      <alignment horizontal="center" vertical="center" wrapText="1"/>
      <protection hidden="1"/>
    </xf>
    <xf numFmtId="1" fontId="8" fillId="9" borderId="1045" xfId="0" applyNumberFormat="1" applyFont="1" applyFill="1" applyBorder="1" applyAlignment="1" applyProtection="1">
      <alignment horizontal="center" vertical="center" wrapText="1"/>
      <protection hidden="1"/>
    </xf>
    <xf numFmtId="1" fontId="8" fillId="0" borderId="1043" xfId="0" applyNumberFormat="1" applyFont="1" applyBorder="1" applyAlignment="1" applyProtection="1">
      <alignment horizontal="center" vertical="center" wrapText="1"/>
      <protection hidden="1"/>
    </xf>
    <xf numFmtId="1" fontId="8" fillId="0" borderId="1025" xfId="0" applyNumberFormat="1" applyFont="1" applyBorder="1" applyAlignment="1" applyProtection="1">
      <alignment horizontal="center" vertical="center" wrapText="1"/>
      <protection hidden="1"/>
    </xf>
    <xf numFmtId="1" fontId="8" fillId="0" borderId="815" xfId="0" applyNumberFormat="1" applyFont="1" applyBorder="1" applyAlignment="1" applyProtection="1">
      <alignment horizontal="left" vertical="center" wrapText="1"/>
      <protection hidden="1"/>
    </xf>
    <xf numFmtId="1" fontId="8" fillId="0" borderId="603" xfId="0" applyNumberFormat="1" applyFont="1" applyBorder="1" applyAlignment="1" applyProtection="1">
      <alignment horizontal="left" vertical="center" wrapText="1"/>
      <protection hidden="1"/>
    </xf>
    <xf numFmtId="1" fontId="8" fillId="0" borderId="980" xfId="0" applyNumberFormat="1" applyFont="1" applyBorder="1" applyAlignment="1" applyProtection="1">
      <alignment horizontal="center" vertical="center" wrapText="1"/>
      <protection hidden="1"/>
    </xf>
    <xf numFmtId="1" fontId="8" fillId="0" borderId="1037" xfId="0" applyNumberFormat="1" applyFont="1" applyBorder="1" applyAlignment="1" applyProtection="1">
      <alignment horizontal="center" vertical="center" wrapText="1"/>
      <protection hidden="1"/>
    </xf>
    <xf numFmtId="1" fontId="8" fillId="0" borderId="985" xfId="0" applyNumberFormat="1" applyFont="1" applyBorder="1" applyAlignment="1" applyProtection="1">
      <alignment horizontal="center" vertical="center" wrapText="1"/>
      <protection hidden="1"/>
    </xf>
    <xf numFmtId="1" fontId="8" fillId="0" borderId="1023" xfId="0" applyNumberFormat="1" applyFont="1" applyBorder="1" applyAlignment="1" applyProtection="1">
      <alignment horizontal="center" vertical="center" wrapText="1"/>
      <protection hidden="1"/>
    </xf>
    <xf numFmtId="1" fontId="8" fillId="0" borderId="1024" xfId="0" applyNumberFormat="1" applyFont="1" applyBorder="1" applyAlignment="1" applyProtection="1">
      <alignment horizontal="center" vertical="center" wrapText="1"/>
      <protection hidden="1"/>
    </xf>
    <xf numFmtId="1" fontId="8" fillId="0" borderId="1030" xfId="0" applyNumberFormat="1" applyFont="1" applyBorder="1" applyAlignment="1" applyProtection="1">
      <alignment horizontal="left" vertical="center" wrapText="1"/>
      <protection hidden="1"/>
    </xf>
    <xf numFmtId="1" fontId="8" fillId="0" borderId="139" xfId="0" applyNumberFormat="1" applyFont="1" applyBorder="1" applyAlignment="1" applyProtection="1">
      <alignment horizontal="center" vertical="center" wrapText="1"/>
      <protection hidden="1"/>
    </xf>
    <xf numFmtId="1" fontId="8" fillId="9" borderId="1003" xfId="0" applyNumberFormat="1" applyFont="1" applyFill="1" applyBorder="1" applyAlignment="1">
      <alignment horizontal="center" vertical="center" wrapText="1"/>
    </xf>
    <xf numFmtId="1" fontId="8" fillId="9" borderId="21" xfId="0" applyNumberFormat="1" applyFont="1" applyFill="1" applyBorder="1" applyAlignment="1">
      <alignment horizontal="center" vertical="center" wrapText="1"/>
    </xf>
    <xf numFmtId="1" fontId="8" fillId="9" borderId="1012" xfId="0" applyNumberFormat="1" applyFont="1" applyFill="1" applyBorder="1" applyAlignment="1">
      <alignment horizontal="center" vertical="center" wrapText="1"/>
    </xf>
    <xf numFmtId="1" fontId="8" fillId="9" borderId="1000" xfId="0" applyNumberFormat="1" applyFont="1" applyFill="1" applyBorder="1" applyAlignment="1">
      <alignment horizontal="center" vertical="center" wrapText="1"/>
    </xf>
    <xf numFmtId="1" fontId="8" fillId="9" borderId="980" xfId="0" applyNumberFormat="1" applyFont="1" applyFill="1" applyBorder="1" applyAlignment="1">
      <alignment horizontal="center" vertical="center" wrapText="1"/>
    </xf>
    <xf numFmtId="1" fontId="8" fillId="0" borderId="1006" xfId="0" applyNumberFormat="1" applyFont="1" applyBorder="1" applyAlignment="1">
      <alignment horizontal="center" vertical="center" wrapText="1"/>
    </xf>
    <xf numFmtId="1" fontId="8" fillId="0" borderId="1007" xfId="0" applyNumberFormat="1" applyFont="1" applyBorder="1" applyAlignment="1">
      <alignment horizontal="center" vertical="center" wrapText="1"/>
    </xf>
    <xf numFmtId="1" fontId="8" fillId="0" borderId="1006" xfId="0" applyNumberFormat="1" applyFont="1" applyBorder="1" applyAlignment="1" applyProtection="1">
      <alignment horizontal="center" vertical="center" wrapText="1"/>
      <protection hidden="1"/>
    </xf>
    <xf numFmtId="1" fontId="8" fillId="0" borderId="1007" xfId="0" applyNumberFormat="1" applyFont="1" applyBorder="1" applyAlignment="1" applyProtection="1">
      <alignment horizontal="center" vertical="center" wrapText="1"/>
      <protection hidden="1"/>
    </xf>
    <xf numFmtId="1" fontId="8" fillId="0" borderId="1006" xfId="0" applyNumberFormat="1" applyFont="1" applyBorder="1" applyAlignment="1">
      <alignment horizontal="center" vertical="center"/>
    </xf>
    <xf numFmtId="1" fontId="8" fillId="0" borderId="1007" xfId="0" applyNumberFormat="1" applyFont="1" applyBorder="1" applyAlignment="1">
      <alignment horizontal="center" vertical="center"/>
    </xf>
    <xf numFmtId="1" fontId="8" fillId="0" borderId="1008" xfId="0" applyNumberFormat="1" applyFont="1" applyBorder="1" applyAlignment="1">
      <alignment horizontal="center" vertical="center"/>
    </xf>
    <xf numFmtId="1" fontId="8" fillId="0" borderId="992" xfId="0" applyNumberFormat="1" applyFont="1" applyBorder="1" applyAlignment="1">
      <alignment horizontal="center" vertical="center"/>
    </xf>
    <xf numFmtId="1" fontId="8" fillId="0" borderId="994" xfId="0" applyNumberFormat="1" applyFont="1" applyBorder="1" applyAlignment="1">
      <alignment horizontal="center" vertical="center"/>
    </xf>
    <xf numFmtId="1" fontId="16" fillId="4" borderId="992" xfId="0" applyNumberFormat="1" applyFont="1" applyFill="1" applyBorder="1" applyAlignment="1" applyProtection="1">
      <alignment horizontal="left" wrapText="1"/>
      <protection hidden="1"/>
    </xf>
    <xf numFmtId="1" fontId="8" fillId="0" borderId="833" xfId="0" applyNumberFormat="1" applyFont="1" applyBorder="1" applyAlignment="1">
      <alignment horizontal="center" vertical="center"/>
    </xf>
    <xf numFmtId="1" fontId="8" fillId="0" borderId="996" xfId="0" applyNumberFormat="1" applyFont="1" applyBorder="1" applyAlignment="1">
      <alignment horizontal="center" vertical="center"/>
    </xf>
    <xf numFmtId="1" fontId="8" fillId="0" borderId="993" xfId="0" applyNumberFormat="1" applyFont="1" applyBorder="1" applyAlignment="1" applyProtection="1">
      <alignment horizontal="center" vertical="center"/>
      <protection hidden="1"/>
    </xf>
    <xf numFmtId="1" fontId="8" fillId="0" borderId="716" xfId="0" applyNumberFormat="1" applyFont="1" applyBorder="1" applyAlignment="1" applyProtection="1">
      <alignment horizontal="center" vertical="center"/>
      <protection hidden="1"/>
    </xf>
    <xf numFmtId="1" fontId="8" fillId="0" borderId="93" xfId="0" applyNumberFormat="1" applyFont="1" applyBorder="1" applyAlignment="1" applyProtection="1">
      <alignment horizontal="center" vertical="center"/>
      <protection hidden="1"/>
    </xf>
    <xf numFmtId="1" fontId="8" fillId="0" borderId="210" xfId="0" applyNumberFormat="1" applyFont="1" applyBorder="1" applyAlignment="1" applyProtection="1">
      <alignment horizontal="center" vertical="center"/>
      <protection hidden="1"/>
    </xf>
    <xf numFmtId="1" fontId="8" fillId="0" borderId="995" xfId="0" applyNumberFormat="1" applyFont="1" applyBorder="1" applyAlignment="1" applyProtection="1">
      <alignment horizontal="center" vertical="center"/>
      <protection hidden="1"/>
    </xf>
    <xf numFmtId="1" fontId="8" fillId="0" borderId="984" xfId="0" applyNumberFormat="1" applyFont="1" applyBorder="1" applyAlignment="1" applyProtection="1">
      <alignment horizontal="center" vertical="center"/>
      <protection hidden="1"/>
    </xf>
    <xf numFmtId="1" fontId="8" fillId="0" borderId="915" xfId="0" applyNumberFormat="1" applyFont="1" applyBorder="1" applyAlignment="1" applyProtection="1">
      <alignment horizontal="center" vertical="center" wrapText="1"/>
      <protection hidden="1"/>
    </xf>
    <xf numFmtId="1" fontId="8" fillId="0" borderId="719" xfId="0" applyNumberFormat="1" applyFont="1" applyBorder="1" applyAlignment="1" applyProtection="1">
      <alignment horizontal="center" vertical="center" wrapText="1"/>
      <protection hidden="1"/>
    </xf>
    <xf numFmtId="1" fontId="8" fillId="0" borderId="833" xfId="0" applyNumberFormat="1" applyFont="1" applyBorder="1" applyAlignment="1" applyProtection="1">
      <alignment horizontal="center" vertical="center" wrapText="1"/>
      <protection hidden="1"/>
    </xf>
    <xf numFmtId="1" fontId="8" fillId="0" borderId="992" xfId="0" applyNumberFormat="1" applyFont="1" applyBorder="1" applyAlignment="1" applyProtection="1">
      <alignment horizontal="center" vertical="center" wrapText="1"/>
      <protection hidden="1"/>
    </xf>
    <xf numFmtId="1" fontId="8" fillId="0" borderId="994" xfId="0" applyNumberFormat="1" applyFont="1" applyBorder="1" applyAlignment="1" applyProtection="1">
      <alignment horizontal="center" vertical="center" wrapText="1"/>
      <protection hidden="1"/>
    </xf>
    <xf numFmtId="1" fontId="8" fillId="0" borderId="980" xfId="0" applyNumberFormat="1" applyFont="1" applyBorder="1" applyAlignment="1">
      <alignment horizontal="center" vertical="center"/>
    </xf>
    <xf numFmtId="1" fontId="8" fillId="0" borderId="980" xfId="0" applyNumberFormat="1" applyFont="1" applyBorder="1" applyAlignment="1">
      <alignment horizontal="center" vertical="center" wrapText="1"/>
    </xf>
    <xf numFmtId="1" fontId="8" fillId="0" borderId="993" xfId="0" applyNumberFormat="1" applyFont="1" applyBorder="1" applyAlignment="1" applyProtection="1">
      <alignment horizontal="center" vertical="center" wrapText="1"/>
      <protection hidden="1"/>
    </xf>
    <xf numFmtId="1" fontId="8" fillId="0" borderId="995" xfId="0" applyNumberFormat="1" applyFont="1" applyBorder="1" applyAlignment="1" applyProtection="1">
      <alignment horizontal="center" vertical="center" wrapText="1"/>
      <protection hidden="1"/>
    </xf>
    <xf numFmtId="1" fontId="8" fillId="0" borderId="833" xfId="0" applyNumberFormat="1" applyFont="1" applyBorder="1" applyAlignment="1">
      <alignment horizontal="center" vertical="center" wrapText="1"/>
    </xf>
    <xf numFmtId="1" fontId="8" fillId="0" borderId="992" xfId="0" applyNumberFormat="1" applyFont="1" applyBorder="1" applyAlignment="1">
      <alignment horizontal="center" vertical="center" wrapText="1"/>
    </xf>
    <xf numFmtId="1" fontId="8" fillId="0" borderId="994" xfId="0" applyNumberFormat="1" applyFont="1" applyBorder="1" applyAlignment="1">
      <alignment horizontal="center" vertical="center" wrapText="1"/>
    </xf>
    <xf numFmtId="1" fontId="8" fillId="5" borderId="984" xfId="0" applyNumberFormat="1" applyFont="1" applyFill="1" applyBorder="1" applyAlignment="1">
      <alignment horizontal="center" vertical="center" wrapText="1"/>
    </xf>
    <xf numFmtId="1" fontId="8" fillId="9" borderId="984" xfId="0" applyNumberFormat="1" applyFont="1" applyFill="1" applyBorder="1" applyAlignment="1">
      <alignment horizontal="center" vertical="center" wrapText="1"/>
    </xf>
    <xf numFmtId="1" fontId="8" fillId="0" borderId="996" xfId="0" applyNumberFormat="1" applyFont="1" applyBorder="1" applyAlignment="1">
      <alignment horizontal="center" vertical="center" wrapText="1"/>
    </xf>
    <xf numFmtId="1" fontId="8" fillId="0" borderId="996" xfId="0" applyNumberFormat="1" applyFont="1" applyBorder="1" applyAlignment="1" applyProtection="1">
      <alignment horizontal="center" vertical="center" wrapText="1"/>
      <protection hidden="1"/>
    </xf>
    <xf numFmtId="1" fontId="8" fillId="0" borderId="838" xfId="0" applyNumberFormat="1" applyFont="1" applyBorder="1" applyAlignment="1">
      <alignment horizontal="center" vertical="center" wrapText="1"/>
    </xf>
    <xf numFmtId="1" fontId="8" fillId="0" borderId="835" xfId="0" applyNumberFormat="1" applyFont="1" applyBorder="1" applyAlignment="1">
      <alignment horizontal="center" vertical="center" wrapText="1"/>
    </xf>
    <xf numFmtId="1" fontId="8" fillId="0" borderId="834" xfId="0" applyNumberFormat="1" applyFont="1" applyBorder="1" applyAlignment="1">
      <alignment horizontal="center" vertical="center" wrapText="1"/>
    </xf>
    <xf numFmtId="0" fontId="19" fillId="5" borderId="833" xfId="0" applyFont="1" applyFill="1" applyBorder="1" applyAlignment="1">
      <alignment horizontal="center" vertical="center"/>
    </xf>
    <xf numFmtId="0" fontId="19" fillId="5" borderId="834" xfId="0" applyFont="1" applyFill="1" applyBorder="1" applyAlignment="1">
      <alignment horizontal="center" vertical="center"/>
    </xf>
    <xf numFmtId="0" fontId="19" fillId="5" borderId="835" xfId="0" applyFont="1" applyFill="1" applyBorder="1" applyAlignment="1">
      <alignment horizontal="center" vertical="center"/>
    </xf>
    <xf numFmtId="1" fontId="8" fillId="5" borderId="953" xfId="0" applyNumberFormat="1" applyFont="1" applyFill="1" applyBorder="1" applyAlignment="1">
      <alignment horizontal="center" vertical="center"/>
    </xf>
    <xf numFmtId="1" fontId="8" fillId="5" borderId="887" xfId="0" applyNumberFormat="1" applyFont="1" applyFill="1" applyBorder="1" applyAlignment="1">
      <alignment horizontal="center" vertical="center"/>
    </xf>
    <xf numFmtId="1" fontId="8" fillId="0" borderId="953" xfId="0" applyNumberFormat="1" applyFont="1" applyBorder="1" applyAlignment="1">
      <alignment horizontal="left" vertical="center" wrapText="1"/>
    </xf>
    <xf numFmtId="1" fontId="8" fillId="0" borderId="887" xfId="0" applyNumberFormat="1" applyFont="1" applyBorder="1" applyAlignment="1">
      <alignment horizontal="left" vertical="center" wrapText="1"/>
    </xf>
    <xf numFmtId="1" fontId="8" fillId="9" borderId="948" xfId="0" applyNumberFormat="1" applyFont="1" applyFill="1" applyBorder="1" applyAlignment="1">
      <alignment horizontal="center" vertical="center" wrapText="1"/>
    </xf>
    <xf numFmtId="1" fontId="8" fillId="9" borderId="914" xfId="0" applyNumberFormat="1" applyFont="1" applyFill="1" applyBorder="1" applyAlignment="1">
      <alignment horizontal="center" vertical="center"/>
    </xf>
    <xf numFmtId="1" fontId="8" fillId="9" borderId="716" xfId="0" applyNumberFormat="1" applyFont="1" applyFill="1" applyBorder="1" applyAlignment="1">
      <alignment horizontal="center" vertical="center"/>
    </xf>
    <xf numFmtId="1" fontId="8" fillId="5" borderId="861" xfId="0" applyNumberFormat="1" applyFont="1" applyFill="1" applyBorder="1" applyAlignment="1">
      <alignment horizontal="center" vertical="center" wrapText="1"/>
    </xf>
    <xf numFmtId="1" fontId="8" fillId="0" borderId="443" xfId="0" applyNumberFormat="1" applyFont="1" applyBorder="1" applyAlignment="1">
      <alignment horizontal="center" vertical="center"/>
    </xf>
    <xf numFmtId="1" fontId="8" fillId="0" borderId="400" xfId="0" applyNumberFormat="1" applyFont="1" applyBorder="1" applyAlignment="1">
      <alignment horizontal="center" vertical="center" wrapText="1"/>
    </xf>
    <xf numFmtId="1" fontId="8" fillId="0" borderId="442" xfId="0" applyNumberFormat="1" applyFont="1" applyBorder="1" applyAlignment="1">
      <alignment horizontal="center" vertical="center" wrapText="1"/>
    </xf>
    <xf numFmtId="1" fontId="8" fillId="0" borderId="452" xfId="0" applyNumberFormat="1" applyFont="1" applyBorder="1" applyAlignment="1">
      <alignment horizontal="center" vertical="center"/>
    </xf>
    <xf numFmtId="1" fontId="8" fillId="0" borderId="399" xfId="0" applyNumberFormat="1" applyFont="1" applyBorder="1" applyAlignment="1">
      <alignment horizontal="center" vertical="center"/>
    </xf>
    <xf numFmtId="1" fontId="8" fillId="0" borderId="418" xfId="0" applyNumberFormat="1" applyFont="1" applyBorder="1" applyAlignment="1">
      <alignment horizontal="center" vertical="center"/>
    </xf>
    <xf numFmtId="1" fontId="8" fillId="0" borderId="400" xfId="0" applyNumberFormat="1" applyFont="1" applyBorder="1" applyAlignment="1">
      <alignment horizontal="center" vertical="center"/>
    </xf>
    <xf numFmtId="1" fontId="8" fillId="0" borderId="442" xfId="0" applyNumberFormat="1" applyFont="1" applyBorder="1" applyAlignment="1">
      <alignment horizontal="center" vertical="center"/>
    </xf>
    <xf numFmtId="1" fontId="8" fillId="9" borderId="400" xfId="0" applyNumberFormat="1" applyFont="1" applyFill="1" applyBorder="1" applyAlignment="1">
      <alignment horizontal="center" vertical="center" wrapText="1"/>
    </xf>
    <xf numFmtId="1" fontId="8" fillId="9" borderId="442" xfId="0" applyNumberFormat="1" applyFont="1" applyFill="1" applyBorder="1" applyAlignment="1">
      <alignment horizontal="center" vertical="center" wrapText="1"/>
    </xf>
    <xf numFmtId="1" fontId="8" fillId="0" borderId="452" xfId="0" applyNumberFormat="1" applyFont="1" applyBorder="1" applyAlignment="1">
      <alignment horizontal="center" vertical="center" wrapText="1"/>
    </xf>
    <xf numFmtId="1" fontId="8" fillId="0" borderId="443" xfId="0" applyNumberFormat="1" applyFont="1" applyBorder="1" applyAlignment="1">
      <alignment horizontal="center" vertical="center" wrapText="1"/>
    </xf>
    <xf numFmtId="1" fontId="8" fillId="0" borderId="436" xfId="0" applyNumberFormat="1" applyFont="1" applyBorder="1" applyAlignment="1">
      <alignment horizontal="center" vertical="center"/>
    </xf>
    <xf numFmtId="1" fontId="8" fillId="0" borderId="423" xfId="0" applyNumberFormat="1" applyFont="1" applyBorder="1" applyAlignment="1">
      <alignment horizontal="center" vertical="center"/>
    </xf>
    <xf numFmtId="1" fontId="8" fillId="0" borderId="426" xfId="0" applyNumberFormat="1" applyFont="1" applyBorder="1" applyAlignment="1">
      <alignment horizontal="center" vertical="center"/>
    </xf>
    <xf numFmtId="1" fontId="8" fillId="5" borderId="439" xfId="0" applyNumberFormat="1" applyFont="1" applyFill="1" applyBorder="1" applyAlignment="1">
      <alignment horizontal="center" vertical="center" wrapText="1"/>
    </xf>
    <xf numFmtId="1" fontId="8" fillId="5" borderId="21" xfId="0" applyNumberFormat="1" applyFont="1" applyFill="1" applyBorder="1" applyAlignment="1">
      <alignment horizontal="center" vertical="center" wrapText="1"/>
    </xf>
    <xf numFmtId="1" fontId="8" fillId="5" borderId="457" xfId="0" applyNumberFormat="1" applyFont="1" applyFill="1" applyBorder="1" applyAlignment="1">
      <alignment horizontal="center" vertical="center" wrapText="1"/>
    </xf>
    <xf numFmtId="1" fontId="8" fillId="0" borderId="399" xfId="0" applyNumberFormat="1" applyFont="1" applyBorder="1" applyAlignment="1">
      <alignment horizontal="center" vertical="center" wrapText="1"/>
    </xf>
    <xf numFmtId="1" fontId="8" fillId="0" borderId="344" xfId="0" applyNumberFormat="1" applyFont="1" applyBorder="1" applyAlignment="1">
      <alignment horizontal="center" vertical="center" wrapText="1"/>
    </xf>
    <xf numFmtId="1" fontId="8" fillId="5" borderId="435" xfId="0" applyNumberFormat="1" applyFont="1" applyFill="1" applyBorder="1" applyAlignment="1">
      <alignment horizontal="center" vertical="center" wrapText="1"/>
    </xf>
    <xf numFmtId="1" fontId="8" fillId="5" borderId="14" xfId="0" applyNumberFormat="1" applyFont="1" applyFill="1" applyBorder="1" applyAlignment="1">
      <alignment horizontal="center" vertical="center" wrapText="1"/>
    </xf>
    <xf numFmtId="1" fontId="8" fillId="5" borderId="445" xfId="0" applyNumberFormat="1" applyFont="1" applyFill="1" applyBorder="1" applyAlignment="1">
      <alignment horizontal="center" vertical="center" wrapText="1"/>
    </xf>
    <xf numFmtId="1" fontId="8" fillId="0" borderId="456" xfId="0" applyNumberFormat="1" applyFont="1" applyBorder="1" applyAlignment="1">
      <alignment horizontal="center" vertical="center"/>
    </xf>
    <xf numFmtId="1" fontId="8" fillId="5" borderId="436" xfId="0" applyNumberFormat="1" applyFont="1" applyFill="1" applyBorder="1" applyAlignment="1">
      <alignment horizontal="left" vertical="center"/>
    </xf>
    <xf numFmtId="1" fontId="8" fillId="5" borderId="426" xfId="0" applyNumberFormat="1" applyFont="1" applyFill="1" applyBorder="1" applyAlignment="1">
      <alignment horizontal="left" vertical="center"/>
    </xf>
    <xf numFmtId="1" fontId="14" fillId="0" borderId="452" xfId="0" applyNumberFormat="1" applyFont="1" applyBorder="1" applyAlignment="1">
      <alignment horizontal="center" vertical="center" wrapText="1"/>
    </xf>
    <xf numFmtId="1" fontId="14" fillId="0" borderId="443" xfId="0" applyNumberFormat="1" applyFont="1" applyBorder="1" applyAlignment="1">
      <alignment horizontal="center" vertical="center" wrapText="1"/>
    </xf>
    <xf numFmtId="1" fontId="8" fillId="5" borderId="436" xfId="0" applyNumberFormat="1" applyFont="1" applyFill="1" applyBorder="1" applyAlignment="1">
      <alignment horizontal="left" vertical="center" shrinkToFit="1"/>
    </xf>
    <xf numFmtId="1" fontId="8" fillId="5" borderId="426" xfId="0" applyNumberFormat="1" applyFont="1" applyFill="1" applyBorder="1" applyAlignment="1">
      <alignment horizontal="left" vertical="center" shrinkToFit="1"/>
    </xf>
    <xf numFmtId="1" fontId="8" fillId="5" borderId="400" xfId="0" applyNumberFormat="1" applyFont="1" applyFill="1" applyBorder="1" applyAlignment="1">
      <alignment horizontal="center" vertical="center" wrapText="1"/>
    </xf>
    <xf numFmtId="1" fontId="8" fillId="5" borderId="442" xfId="0" applyNumberFormat="1" applyFont="1" applyFill="1" applyBorder="1" applyAlignment="1">
      <alignment horizontal="center" vertical="center" wrapText="1"/>
    </xf>
    <xf numFmtId="1" fontId="8" fillId="0" borderId="436" xfId="0" applyNumberFormat="1" applyFont="1" applyBorder="1" applyAlignment="1">
      <alignment horizontal="center" vertical="center" wrapText="1"/>
    </xf>
    <xf numFmtId="1" fontId="8" fillId="0" borderId="426" xfId="0" applyNumberFormat="1" applyFont="1" applyBorder="1" applyAlignment="1">
      <alignment horizontal="center" vertical="center" wrapText="1"/>
    </xf>
    <xf numFmtId="1" fontId="7" fillId="9" borderId="399" xfId="0" applyNumberFormat="1" applyFont="1" applyFill="1" applyBorder="1" applyAlignment="1">
      <alignment horizontal="center" vertical="center" wrapText="1"/>
    </xf>
    <xf numFmtId="1" fontId="7" fillId="9" borderId="344" xfId="0" applyNumberFormat="1" applyFont="1" applyFill="1" applyBorder="1" applyAlignment="1">
      <alignment horizontal="center" vertical="center" wrapText="1"/>
    </xf>
    <xf numFmtId="1" fontId="7" fillId="9" borderId="452" xfId="0" applyNumberFormat="1" applyFont="1" applyFill="1" applyBorder="1" applyAlignment="1">
      <alignment horizontal="center" vertical="center" wrapText="1"/>
    </xf>
    <xf numFmtId="1" fontId="7" fillId="9" borderId="443" xfId="0" applyNumberFormat="1" applyFont="1" applyFill="1" applyBorder="1" applyAlignment="1">
      <alignment horizontal="center" vertical="center" wrapText="1"/>
    </xf>
    <xf numFmtId="1" fontId="8" fillId="5" borderId="344" xfId="0" applyNumberFormat="1" applyFont="1" applyFill="1" applyBorder="1" applyAlignment="1">
      <alignment horizontal="center" vertical="center" wrapText="1"/>
    </xf>
    <xf numFmtId="1" fontId="8" fillId="5" borderId="4" xfId="0" applyNumberFormat="1" applyFont="1" applyFill="1" applyBorder="1" applyAlignment="1">
      <alignment horizontal="center" vertical="center" wrapText="1"/>
    </xf>
    <xf numFmtId="1" fontId="8" fillId="5" borderId="443" xfId="0" applyNumberFormat="1" applyFont="1" applyFill="1" applyBorder="1" applyAlignment="1">
      <alignment horizontal="center" vertical="center" wrapText="1"/>
    </xf>
    <xf numFmtId="1" fontId="49" fillId="0" borderId="400" xfId="0" applyNumberFormat="1" applyFont="1" applyBorder="1" applyAlignment="1">
      <alignment horizontal="center" vertical="center" wrapText="1"/>
    </xf>
    <xf numFmtId="1" fontId="49" fillId="0" borderId="7" xfId="0" applyNumberFormat="1" applyFont="1" applyBorder="1" applyAlignment="1">
      <alignment horizontal="center" vertical="center" wrapText="1"/>
    </xf>
    <xf numFmtId="1" fontId="49" fillId="0" borderId="442" xfId="0" applyNumberFormat="1" applyFont="1" applyBorder="1" applyAlignment="1">
      <alignment horizontal="center" vertical="center" wrapText="1"/>
    </xf>
    <xf numFmtId="1" fontId="8" fillId="0" borderId="389" xfId="0" applyNumberFormat="1" applyFont="1" applyBorder="1" applyAlignment="1">
      <alignment horizontal="center" vertical="center" wrapText="1"/>
    </xf>
    <xf numFmtId="1" fontId="8" fillId="0" borderId="444" xfId="0" applyNumberFormat="1" applyFont="1" applyBorder="1" applyAlignment="1">
      <alignment horizontal="center" vertical="center" wrapText="1"/>
    </xf>
    <xf numFmtId="1" fontId="8" fillId="0" borderId="438" xfId="0" applyNumberFormat="1" applyFont="1" applyBorder="1" applyAlignment="1">
      <alignment horizontal="center" vertical="center"/>
    </xf>
    <xf numFmtId="1" fontId="8" fillId="9" borderId="399" xfId="0" applyNumberFormat="1" applyFont="1" applyFill="1" applyBorder="1" applyAlignment="1">
      <alignment horizontal="center" vertical="center" wrapText="1"/>
    </xf>
    <xf numFmtId="1" fontId="8" fillId="9" borderId="344" xfId="0" applyNumberFormat="1" applyFont="1" applyFill="1" applyBorder="1" applyAlignment="1">
      <alignment horizontal="center" vertical="center" wrapText="1"/>
    </xf>
    <xf numFmtId="1" fontId="8" fillId="9" borderId="452" xfId="0" applyNumberFormat="1" applyFont="1" applyFill="1" applyBorder="1" applyAlignment="1">
      <alignment horizontal="center" vertical="center" wrapText="1"/>
    </xf>
    <xf numFmtId="1" fontId="8" fillId="9" borderId="443" xfId="0" applyNumberFormat="1" applyFont="1" applyFill="1" applyBorder="1" applyAlignment="1">
      <alignment horizontal="center" vertical="center" wrapText="1"/>
    </xf>
    <xf numFmtId="1" fontId="8" fillId="9" borderId="424" xfId="0" applyNumberFormat="1" applyFont="1" applyFill="1" applyBorder="1" applyAlignment="1">
      <alignment horizontal="center" vertical="center" wrapText="1"/>
    </xf>
    <xf numFmtId="1" fontId="8" fillId="0" borderId="5" xfId="0" applyNumberFormat="1" applyFont="1" applyBorder="1" applyAlignment="1">
      <alignment horizontal="center" vertical="center"/>
    </xf>
    <xf numFmtId="1" fontId="8" fillId="0" borderId="4" xfId="0" applyNumberFormat="1" applyFont="1" applyBorder="1" applyAlignment="1">
      <alignment horizontal="center" vertical="center"/>
    </xf>
    <xf numFmtId="1" fontId="7" fillId="9" borderId="400" xfId="0" applyNumberFormat="1" applyFont="1" applyFill="1" applyBorder="1" applyAlignment="1">
      <alignment horizontal="center" vertical="center" wrapText="1"/>
    </xf>
    <xf numFmtId="1" fontId="7" fillId="9" borderId="7" xfId="0" applyNumberFormat="1" applyFont="1" applyFill="1" applyBorder="1" applyAlignment="1">
      <alignment horizontal="center" vertical="center" wrapText="1"/>
    </xf>
    <xf numFmtId="1" fontId="7" fillId="9" borderId="442" xfId="0" applyNumberFormat="1" applyFont="1" applyFill="1" applyBorder="1" applyAlignment="1">
      <alignment horizontal="center" vertical="center" wrapText="1"/>
    </xf>
    <xf numFmtId="1" fontId="7" fillId="9" borderId="3" xfId="0" applyNumberFormat="1" applyFont="1" applyFill="1" applyBorder="1" applyAlignment="1">
      <alignment horizontal="center" vertical="center" wrapText="1"/>
    </xf>
    <xf numFmtId="1" fontId="7" fillId="9" borderId="441" xfId="0" applyNumberFormat="1" applyFont="1" applyFill="1" applyBorder="1" applyAlignment="1">
      <alignment horizontal="center" vertical="center" wrapText="1"/>
    </xf>
    <xf numFmtId="1" fontId="7" fillId="9" borderId="399" xfId="0" applyNumberFormat="1" applyFont="1" applyFill="1" applyBorder="1" applyAlignment="1">
      <alignment horizontal="center" vertical="center"/>
    </xf>
    <xf numFmtId="1" fontId="7" fillId="9" borderId="3" xfId="0" applyNumberFormat="1" applyFont="1" applyFill="1" applyBorder="1" applyAlignment="1">
      <alignment horizontal="center" vertical="center"/>
    </xf>
    <xf numFmtId="1" fontId="7" fillId="9" borderId="344" xfId="0" applyNumberFormat="1" applyFont="1" applyFill="1" applyBorder="1" applyAlignment="1">
      <alignment horizontal="center" vertical="center"/>
    </xf>
    <xf numFmtId="1" fontId="7" fillId="9" borderId="452" xfId="0" applyNumberFormat="1" applyFont="1" applyFill="1" applyBorder="1" applyAlignment="1">
      <alignment horizontal="center" vertical="center"/>
    </xf>
    <xf numFmtId="1" fontId="7" fillId="9" borderId="441" xfId="0" applyNumberFormat="1" applyFont="1" applyFill="1" applyBorder="1" applyAlignment="1">
      <alignment horizontal="center" vertical="center"/>
    </xf>
    <xf numFmtId="1" fontId="7" fillId="9" borderId="443" xfId="0" applyNumberFormat="1" applyFont="1" applyFill="1" applyBorder="1" applyAlignment="1">
      <alignment horizontal="center" vertical="center"/>
    </xf>
    <xf numFmtId="1" fontId="14" fillId="0" borderId="92" xfId="0" applyNumberFormat="1" applyFont="1" applyBorder="1" applyAlignment="1">
      <alignment horizontal="center" wrapText="1"/>
    </xf>
    <xf numFmtId="1" fontId="14" fillId="0" borderId="453" xfId="0" applyNumberFormat="1" applyFont="1" applyBorder="1" applyAlignment="1">
      <alignment horizontal="center" wrapText="1"/>
    </xf>
    <xf numFmtId="1" fontId="56" fillId="0" borderId="0" xfId="0" applyNumberFormat="1" applyFont="1" applyAlignment="1">
      <alignment horizontal="left" vertical="center" wrapText="1"/>
    </xf>
    <xf numFmtId="1" fontId="56" fillId="0" borderId="441" xfId="0" applyNumberFormat="1" applyFont="1" applyBorder="1" applyAlignment="1">
      <alignment horizontal="left" vertical="center" wrapText="1"/>
    </xf>
    <xf numFmtId="1" fontId="15" fillId="4" borderId="0" xfId="0" applyNumberFormat="1" applyFont="1" applyFill="1" applyAlignment="1">
      <alignment horizontal="right"/>
    </xf>
    <xf numFmtId="1" fontId="14" fillId="0" borderId="454" xfId="0" applyNumberFormat="1" applyFont="1" applyBorder="1" applyAlignment="1">
      <alignment horizontal="center" vertical="center"/>
    </xf>
    <xf numFmtId="1" fontId="14" fillId="0" borderId="441" xfId="0" applyNumberFormat="1" applyFont="1" applyBorder="1" applyAlignment="1">
      <alignment horizontal="center" vertical="center"/>
    </xf>
    <xf numFmtId="1" fontId="14" fillId="5" borderId="436" xfId="0" applyNumberFormat="1" applyFont="1" applyFill="1" applyBorder="1" applyAlignment="1">
      <alignment horizontal="center" vertical="center"/>
    </xf>
    <xf numFmtId="1" fontId="14" fillId="5" borderId="423" xfId="0" applyNumberFormat="1" applyFont="1" applyFill="1" applyBorder="1" applyAlignment="1">
      <alignment horizontal="center" vertical="center"/>
    </xf>
    <xf numFmtId="1" fontId="14" fillId="5" borderId="426" xfId="0" applyNumberFormat="1" applyFont="1" applyFill="1" applyBorder="1" applyAlignment="1">
      <alignment horizontal="center" vertical="center"/>
    </xf>
    <xf numFmtId="1" fontId="8" fillId="0" borderId="488" xfId="0" applyNumberFormat="1" applyFont="1" applyBorder="1" applyAlignment="1">
      <alignment horizontal="center" vertical="center" wrapText="1"/>
    </xf>
    <xf numFmtId="1" fontId="8" fillId="0" borderId="490" xfId="0" applyNumberFormat="1" applyFont="1" applyBorder="1" applyAlignment="1">
      <alignment horizontal="center" vertical="center" wrapText="1"/>
    </xf>
    <xf numFmtId="1" fontId="8" fillId="0" borderId="438" xfId="0" applyNumberFormat="1" applyFont="1" applyBorder="1" applyAlignment="1">
      <alignment horizontal="center" vertical="center" wrapText="1"/>
    </xf>
    <xf numFmtId="1" fontId="8" fillId="0" borderId="424" xfId="0" applyNumberFormat="1" applyFont="1" applyBorder="1" applyAlignment="1">
      <alignment horizontal="center" vertical="center"/>
    </xf>
    <xf numFmtId="1" fontId="7" fillId="5" borderId="344" xfId="0" applyNumberFormat="1" applyFont="1" applyFill="1" applyBorder="1" applyAlignment="1">
      <alignment horizontal="center" vertical="center"/>
    </xf>
    <xf numFmtId="1" fontId="7" fillId="5" borderId="4" xfId="0" applyNumberFormat="1" applyFont="1" applyFill="1" applyBorder="1" applyAlignment="1">
      <alignment horizontal="center" vertical="center"/>
    </xf>
    <xf numFmtId="1" fontId="7" fillId="5" borderId="443" xfId="0" applyNumberFormat="1" applyFont="1" applyFill="1" applyBorder="1" applyAlignment="1">
      <alignment horizontal="center" vertical="center"/>
    </xf>
    <xf numFmtId="1" fontId="8" fillId="0" borderId="418" xfId="0" applyNumberFormat="1" applyFont="1" applyBorder="1" applyAlignment="1">
      <alignment horizontal="center" vertical="center" wrapText="1"/>
    </xf>
    <xf numFmtId="1" fontId="8" fillId="4" borderId="436" xfId="0" applyNumberFormat="1" applyFont="1" applyFill="1" applyBorder="1" applyAlignment="1">
      <alignment horizontal="center" vertical="center"/>
    </xf>
    <xf numFmtId="1" fontId="8" fillId="4" borderId="423" xfId="0" applyNumberFormat="1" applyFont="1" applyFill="1" applyBorder="1" applyAlignment="1">
      <alignment horizontal="center" vertical="center"/>
    </xf>
    <xf numFmtId="1" fontId="8" fillId="4" borderId="438" xfId="0" applyNumberFormat="1" applyFont="1" applyFill="1" applyBorder="1" applyAlignment="1">
      <alignment horizontal="center" vertical="center"/>
    </xf>
    <xf numFmtId="1" fontId="8" fillId="0" borderId="366" xfId="0" applyNumberFormat="1" applyFont="1" applyBorder="1" applyAlignment="1">
      <alignment horizontal="center" vertical="center" wrapText="1"/>
    </xf>
    <xf numFmtId="1" fontId="8" fillId="0" borderId="456" xfId="0" applyNumberFormat="1" applyFont="1" applyBorder="1" applyAlignment="1">
      <alignment horizontal="center" vertical="center" wrapText="1"/>
    </xf>
    <xf numFmtId="1" fontId="8" fillId="0" borderId="436" xfId="0" applyNumberFormat="1" applyFont="1" applyBorder="1" applyAlignment="1">
      <alignment horizontal="center" wrapText="1"/>
    </xf>
    <xf numFmtId="1" fontId="8" fillId="0" borderId="423" xfId="0" applyNumberFormat="1" applyFont="1" applyBorder="1" applyAlignment="1">
      <alignment horizontal="center" wrapText="1"/>
    </xf>
    <xf numFmtId="1" fontId="8" fillId="0" borderId="426" xfId="0" applyNumberFormat="1" applyFont="1" applyBorder="1" applyAlignment="1">
      <alignment horizontal="center" wrapText="1"/>
    </xf>
    <xf numFmtId="1" fontId="18" fillId="9" borderId="448" xfId="0" applyNumberFormat="1" applyFont="1" applyFill="1" applyBorder="1" applyAlignment="1">
      <alignment horizontal="center" vertical="center" wrapText="1"/>
    </xf>
    <xf numFmtId="1" fontId="18" fillId="9" borderId="344" xfId="0" applyNumberFormat="1" applyFont="1" applyFill="1" applyBorder="1" applyAlignment="1">
      <alignment horizontal="center" vertical="center" wrapText="1"/>
    </xf>
    <xf numFmtId="1" fontId="18" fillId="9" borderId="450" xfId="0" applyNumberFormat="1" applyFont="1" applyFill="1" applyBorder="1" applyAlignment="1">
      <alignment horizontal="center" vertical="center" wrapText="1"/>
    </xf>
    <xf numFmtId="1" fontId="18" fillId="9" borderId="443" xfId="0" applyNumberFormat="1" applyFont="1" applyFill="1" applyBorder="1" applyAlignment="1">
      <alignment horizontal="center" vertical="center" wrapText="1"/>
    </xf>
    <xf numFmtId="1" fontId="8" fillId="0" borderId="424" xfId="0" applyNumberFormat="1" applyFont="1" applyBorder="1" applyAlignment="1">
      <alignment horizontal="center" vertical="center" wrapText="1"/>
    </xf>
    <xf numFmtId="1" fontId="8" fillId="0" borderId="424" xfId="0" quotePrefix="1" applyNumberFormat="1" applyFont="1" applyBorder="1" applyAlignment="1">
      <alignment horizontal="center" vertical="center" wrapText="1"/>
    </xf>
    <xf numFmtId="1" fontId="8" fillId="4" borderId="424" xfId="0" applyNumberFormat="1" applyFont="1" applyFill="1" applyBorder="1" applyAlignment="1">
      <alignment horizontal="center" vertical="center"/>
    </xf>
    <xf numFmtId="0" fontId="8" fillId="5" borderId="400" xfId="0" applyFont="1" applyFill="1" applyBorder="1" applyAlignment="1">
      <alignment horizontal="center" vertical="center"/>
    </xf>
    <xf numFmtId="0" fontId="8" fillId="5" borderId="487" xfId="0" applyFont="1" applyFill="1" applyBorder="1" applyAlignment="1">
      <alignment horizontal="center" vertical="center"/>
    </xf>
    <xf numFmtId="1" fontId="8" fillId="4" borderId="436" xfId="0" applyNumberFormat="1" applyFont="1" applyFill="1" applyBorder="1" applyAlignment="1">
      <alignment horizontal="center"/>
    </xf>
    <xf numFmtId="1" fontId="8" fillId="4" borderId="426" xfId="0" applyNumberFormat="1" applyFont="1" applyFill="1" applyBorder="1" applyAlignment="1">
      <alignment horizontal="center"/>
    </xf>
    <xf numFmtId="1" fontId="18" fillId="9" borderId="400" xfId="0" applyNumberFormat="1" applyFont="1" applyFill="1" applyBorder="1" applyAlignment="1">
      <alignment horizontal="center" vertical="center" wrapText="1"/>
    </xf>
    <xf numFmtId="1" fontId="18" fillId="9" borderId="442" xfId="0" applyNumberFormat="1" applyFont="1" applyFill="1" applyBorder="1" applyAlignment="1">
      <alignment horizontal="center" vertical="center" wrapText="1"/>
    </xf>
    <xf numFmtId="1" fontId="8" fillId="4" borderId="179" xfId="0" applyNumberFormat="1" applyFont="1" applyFill="1" applyBorder="1" applyAlignment="1">
      <alignment horizontal="left" vertical="center" wrapText="1"/>
    </xf>
    <xf numFmtId="1" fontId="8" fillId="4" borderId="178" xfId="0" applyNumberFormat="1" applyFont="1" applyFill="1" applyBorder="1" applyAlignment="1">
      <alignment horizontal="left" vertical="center" wrapText="1"/>
    </xf>
    <xf numFmtId="1" fontId="8" fillId="4" borderId="165" xfId="0" applyNumberFormat="1" applyFont="1" applyFill="1" applyBorder="1" applyAlignment="1">
      <alignment horizontal="left" vertical="center" wrapText="1"/>
    </xf>
    <xf numFmtId="1" fontId="8" fillId="4" borderId="149" xfId="0" applyNumberFormat="1" applyFont="1" applyFill="1" applyBorder="1" applyAlignment="1">
      <alignment horizontal="left" vertical="center" wrapText="1"/>
    </xf>
    <xf numFmtId="1" fontId="8" fillId="0" borderId="0" xfId="0" applyNumberFormat="1" applyFont="1" applyAlignment="1">
      <alignment horizontal="center" vertical="center"/>
    </xf>
    <xf numFmtId="1" fontId="8" fillId="4" borderId="470" xfId="0" applyNumberFormat="1" applyFont="1" applyFill="1" applyBorder="1" applyAlignment="1">
      <alignment horizontal="left" vertical="center" wrapText="1"/>
    </xf>
    <xf numFmtId="1" fontId="8" fillId="4" borderId="421" xfId="0" applyNumberFormat="1" applyFont="1" applyFill="1" applyBorder="1" applyAlignment="1">
      <alignment horizontal="left" vertical="center" wrapText="1"/>
    </xf>
    <xf numFmtId="1" fontId="8" fillId="4" borderId="5" xfId="0" applyNumberFormat="1" applyFont="1" applyFill="1" applyBorder="1" applyAlignment="1">
      <alignment horizontal="left" vertical="center" wrapText="1"/>
    </xf>
    <xf numFmtId="1" fontId="8" fillId="4" borderId="4" xfId="0" applyNumberFormat="1" applyFont="1" applyFill="1" applyBorder="1" applyAlignment="1">
      <alignment horizontal="left" vertical="center" wrapText="1"/>
    </xf>
    <xf numFmtId="0" fontId="8" fillId="4" borderId="424" xfId="0" applyFont="1" applyFill="1" applyBorder="1" applyAlignment="1">
      <alignment horizontal="center" vertical="center" wrapText="1"/>
    </xf>
    <xf numFmtId="1" fontId="8" fillId="4" borderId="399" xfId="0" applyNumberFormat="1" applyFont="1" applyFill="1" applyBorder="1" applyAlignment="1" applyProtection="1">
      <alignment horizontal="center" vertical="center"/>
      <protection locked="0"/>
    </xf>
    <xf numFmtId="1" fontId="8" fillId="4" borderId="3" xfId="0" applyNumberFormat="1" applyFont="1" applyFill="1" applyBorder="1" applyAlignment="1" applyProtection="1">
      <alignment horizontal="center" vertical="center"/>
      <protection locked="0"/>
    </xf>
    <xf numFmtId="1" fontId="8" fillId="4" borderId="344" xfId="0" applyNumberFormat="1" applyFont="1" applyFill="1" applyBorder="1" applyAlignment="1" applyProtection="1">
      <alignment horizontal="center" vertical="center"/>
      <protection locked="0"/>
    </xf>
    <xf numFmtId="1" fontId="8" fillId="4" borderId="452" xfId="0" applyNumberFormat="1" applyFont="1" applyFill="1" applyBorder="1" applyAlignment="1" applyProtection="1">
      <alignment horizontal="center" vertical="center"/>
      <protection locked="0"/>
    </xf>
    <xf numFmtId="1" fontId="8" fillId="4" borderId="418" xfId="0" applyNumberFormat="1" applyFont="1" applyFill="1" applyBorder="1" applyAlignment="1" applyProtection="1">
      <alignment horizontal="center" vertical="center"/>
      <protection locked="0"/>
    </xf>
    <xf numFmtId="1" fontId="8" fillId="4" borderId="443" xfId="0" applyNumberFormat="1" applyFont="1" applyFill="1" applyBorder="1" applyAlignment="1" applyProtection="1">
      <alignment horizontal="center" vertical="center"/>
      <protection locked="0"/>
    </xf>
    <xf numFmtId="1" fontId="8" fillId="4" borderId="423" xfId="0" applyNumberFormat="1" applyFont="1" applyFill="1" applyBorder="1" applyAlignment="1">
      <alignment horizontal="center"/>
    </xf>
    <xf numFmtId="1" fontId="8" fillId="0" borderId="469" xfId="0" applyNumberFormat="1" applyFont="1" applyBorder="1" applyAlignment="1">
      <alignment horizontal="center" vertical="center" wrapText="1"/>
    </xf>
    <xf numFmtId="1" fontId="8" fillId="0" borderId="153" xfId="0" applyNumberFormat="1" applyFont="1" applyBorder="1" applyAlignment="1">
      <alignment horizontal="center" vertical="center" wrapText="1"/>
    </xf>
    <xf numFmtId="1" fontId="8" fillId="0" borderId="161" xfId="0" applyNumberFormat="1" applyFont="1" applyBorder="1" applyAlignment="1">
      <alignment horizontal="center" vertical="center" wrapText="1"/>
    </xf>
    <xf numFmtId="1" fontId="8" fillId="0" borderId="470" xfId="0" applyNumberFormat="1" applyFont="1" applyBorder="1" applyAlignment="1">
      <alignment horizontal="left" vertical="center"/>
    </xf>
    <xf numFmtId="1" fontId="8" fillId="0" borderId="421" xfId="0" applyNumberFormat="1" applyFont="1" applyBorder="1" applyAlignment="1">
      <alignment horizontal="left" vertical="center"/>
    </xf>
    <xf numFmtId="1" fontId="8" fillId="0" borderId="152" xfId="0" applyNumberFormat="1" applyFont="1" applyBorder="1" applyAlignment="1">
      <alignment horizontal="left" vertical="center" wrapText="1"/>
    </xf>
    <xf numFmtId="1" fontId="8" fillId="0" borderId="154" xfId="0" applyNumberFormat="1" applyFont="1" applyBorder="1" applyAlignment="1">
      <alignment horizontal="left" vertical="center" wrapText="1"/>
    </xf>
    <xf numFmtId="1" fontId="8" fillId="0" borderId="165" xfId="0" applyNumberFormat="1" applyFont="1" applyBorder="1" applyAlignment="1">
      <alignment horizontal="left" vertical="center"/>
    </xf>
    <xf numFmtId="1" fontId="8" fillId="0" borderId="149" xfId="0" applyNumberFormat="1" applyFont="1" applyBorder="1" applyAlignment="1">
      <alignment horizontal="left" vertical="center"/>
    </xf>
    <xf numFmtId="1" fontId="8" fillId="0" borderId="447" xfId="0" applyNumberFormat="1" applyFont="1" applyBorder="1" applyAlignment="1">
      <alignment horizontal="center" vertical="center" wrapText="1"/>
    </xf>
    <xf numFmtId="1" fontId="8" fillId="0" borderId="287" xfId="0" applyNumberFormat="1" applyFont="1" applyBorder="1" applyAlignment="1">
      <alignment horizontal="center" vertical="center" wrapText="1"/>
    </xf>
    <xf numFmtId="1" fontId="8" fillId="0" borderId="423" xfId="0" applyNumberFormat="1" applyFont="1" applyBorder="1" applyAlignment="1">
      <alignment horizontal="center" vertical="center" wrapText="1"/>
    </xf>
    <xf numFmtId="1" fontId="8" fillId="0" borderId="470" xfId="0" applyNumberFormat="1" applyFont="1" applyBorder="1" applyAlignment="1">
      <alignment horizontal="left"/>
    </xf>
    <xf numFmtId="1" fontId="8" fillId="0" borderId="421" xfId="0" applyNumberFormat="1" applyFont="1" applyBorder="1" applyAlignment="1">
      <alignment horizontal="left"/>
    </xf>
    <xf numFmtId="0" fontId="8" fillId="0" borderId="436" xfId="0" applyFont="1" applyBorder="1" applyAlignment="1">
      <alignment horizontal="center" vertical="center"/>
    </xf>
    <xf numFmtId="0" fontId="8" fillId="0" borderId="426" xfId="0" applyFont="1" applyBorder="1" applyAlignment="1">
      <alignment horizontal="center" vertical="center"/>
    </xf>
    <xf numFmtId="0" fontId="8" fillId="0" borderId="436" xfId="0" applyFont="1" applyBorder="1" applyAlignment="1">
      <alignment horizontal="center" vertical="center" wrapText="1"/>
    </xf>
    <xf numFmtId="0" fontId="8" fillId="0" borderId="423" xfId="0" applyFont="1" applyBorder="1" applyAlignment="1">
      <alignment horizontal="center" vertical="center" wrapText="1"/>
    </xf>
    <xf numFmtId="0" fontId="8" fillId="0" borderId="426" xfId="0" applyFont="1" applyBorder="1" applyAlignment="1">
      <alignment horizontal="center" vertical="center" wrapText="1"/>
    </xf>
    <xf numFmtId="1" fontId="8" fillId="0" borderId="436" xfId="0" applyNumberFormat="1" applyFont="1" applyBorder="1" applyAlignment="1">
      <alignment horizontal="left" vertical="center" wrapText="1"/>
    </xf>
    <xf numFmtId="1" fontId="8" fillId="0" borderId="423" xfId="0" applyNumberFormat="1" applyFont="1" applyBorder="1" applyAlignment="1">
      <alignment horizontal="left" vertical="center" wrapText="1"/>
    </xf>
    <xf numFmtId="1" fontId="8" fillId="0" borderId="426" xfId="0" applyNumberFormat="1" applyFont="1" applyBorder="1" applyAlignment="1">
      <alignment horizontal="left" vertical="center" wrapText="1"/>
    </xf>
    <xf numFmtId="0" fontId="8" fillId="0" borderId="399" xfId="0" applyFont="1" applyBorder="1" applyAlignment="1">
      <alignment horizontal="center" vertical="center"/>
    </xf>
    <xf numFmtId="0" fontId="8" fillId="0" borderId="3" xfId="0" applyFont="1" applyBorder="1" applyAlignment="1">
      <alignment horizontal="center" vertical="center"/>
    </xf>
    <xf numFmtId="0" fontId="8" fillId="0" borderId="344" xfId="0" applyFont="1" applyBorder="1" applyAlignment="1">
      <alignment horizontal="center" vertical="center"/>
    </xf>
    <xf numFmtId="0" fontId="8" fillId="0" borderId="452" xfId="0" applyFont="1" applyBorder="1" applyAlignment="1">
      <alignment horizontal="center" vertical="center"/>
    </xf>
    <xf numFmtId="0" fontId="8" fillId="0" borderId="418" xfId="0" applyFont="1" applyBorder="1" applyAlignment="1">
      <alignment horizontal="center" vertical="center"/>
    </xf>
    <xf numFmtId="0" fontId="8" fillId="0" borderId="443" xfId="0" applyFont="1" applyBorder="1" applyAlignment="1">
      <alignment horizontal="center" vertical="center"/>
    </xf>
    <xf numFmtId="1" fontId="18" fillId="9" borderId="420" xfId="0" applyNumberFormat="1" applyFont="1" applyFill="1" applyBorder="1" applyAlignment="1">
      <alignment horizontal="left" vertical="center" wrapText="1"/>
    </xf>
    <xf numFmtId="1" fontId="18" fillId="9" borderId="421" xfId="0" applyNumberFormat="1" applyFont="1" applyFill="1" applyBorder="1" applyAlignment="1">
      <alignment horizontal="left" vertical="center" wrapText="1"/>
    </xf>
    <xf numFmtId="1" fontId="18" fillId="9" borderId="452" xfId="0" applyNumberFormat="1" applyFont="1" applyFill="1" applyBorder="1" applyAlignment="1">
      <alignment horizontal="left" vertical="center"/>
    </xf>
    <xf numFmtId="1" fontId="18" fillId="9" borderId="443" xfId="0" applyNumberFormat="1" applyFont="1" applyFill="1" applyBorder="1" applyAlignment="1">
      <alignment horizontal="left" vertical="center"/>
    </xf>
    <xf numFmtId="1" fontId="18" fillId="9" borderId="400" xfId="0" applyNumberFormat="1" applyFont="1" applyFill="1" applyBorder="1" applyAlignment="1">
      <alignment horizontal="center" vertical="center"/>
    </xf>
    <xf numFmtId="1" fontId="18" fillId="9" borderId="442" xfId="0" applyNumberFormat="1" applyFont="1" applyFill="1" applyBorder="1" applyAlignment="1">
      <alignment horizontal="center" vertical="center"/>
    </xf>
    <xf numFmtId="1" fontId="8" fillId="9" borderId="423" xfId="0" applyNumberFormat="1" applyFont="1" applyFill="1" applyBorder="1" applyAlignment="1">
      <alignment horizontal="center" vertical="center"/>
    </xf>
    <xf numFmtId="1" fontId="8" fillId="9" borderId="426" xfId="0" applyNumberFormat="1" applyFont="1" applyFill="1" applyBorder="1" applyAlignment="1">
      <alignment horizontal="center" vertical="center"/>
    </xf>
    <xf numFmtId="1" fontId="8" fillId="9" borderId="436" xfId="0" applyNumberFormat="1" applyFont="1" applyFill="1" applyBorder="1" applyAlignment="1">
      <alignment horizontal="center"/>
    </xf>
    <xf numFmtId="1" fontId="8" fillId="9" borderId="438" xfId="0" applyNumberFormat="1" applyFont="1" applyFill="1" applyBorder="1" applyAlignment="1">
      <alignment horizontal="center"/>
    </xf>
    <xf numFmtId="1" fontId="8" fillId="9" borderId="465" xfId="0" applyNumberFormat="1" applyFont="1" applyFill="1" applyBorder="1" applyAlignment="1">
      <alignment horizontal="center" vertical="center"/>
    </xf>
    <xf numFmtId="1" fontId="8" fillId="9" borderId="438" xfId="0" applyNumberFormat="1" applyFont="1" applyFill="1" applyBorder="1" applyAlignment="1">
      <alignment horizontal="center" vertical="center"/>
    </xf>
    <xf numFmtId="1" fontId="8" fillId="9" borderId="436" xfId="0" applyNumberFormat="1" applyFont="1" applyFill="1" applyBorder="1" applyAlignment="1">
      <alignment horizontal="center" vertical="center" wrapText="1"/>
    </xf>
    <xf numFmtId="1" fontId="8" fillId="9" borderId="426" xfId="0" applyNumberFormat="1" applyFont="1" applyFill="1" applyBorder="1" applyAlignment="1">
      <alignment horizontal="center" vertical="center" wrapText="1"/>
    </xf>
    <xf numFmtId="1" fontId="8" fillId="9" borderId="436" xfId="0" applyNumberFormat="1" applyFont="1" applyFill="1" applyBorder="1" applyAlignment="1">
      <alignment horizontal="center" vertical="center"/>
    </xf>
    <xf numFmtId="0" fontId="8" fillId="5" borderId="420" xfId="0" applyFont="1" applyFill="1" applyBorder="1" applyAlignment="1">
      <alignment horizontal="left" vertical="center" wrapText="1"/>
    </xf>
    <xf numFmtId="0" fontId="8" fillId="5" borderId="421" xfId="0" applyFont="1" applyFill="1" applyBorder="1" applyAlignment="1">
      <alignment horizontal="left" vertical="center" wrapText="1"/>
    </xf>
    <xf numFmtId="0" fontId="8" fillId="5" borderId="152" xfId="0" applyFont="1" applyFill="1" applyBorder="1" applyAlignment="1">
      <alignment horizontal="left" vertical="center" wrapText="1"/>
    </xf>
    <xf numFmtId="0" fontId="8" fillId="5" borderId="154" xfId="0" applyFont="1" applyFill="1" applyBorder="1" applyAlignment="1">
      <alignment horizontal="left" vertical="center" wrapText="1"/>
    </xf>
    <xf numFmtId="0" fontId="8" fillId="5" borderId="165" xfId="0" applyFont="1" applyFill="1" applyBorder="1" applyAlignment="1">
      <alignment horizontal="left" vertical="center" wrapText="1"/>
    </xf>
    <xf numFmtId="0" fontId="8" fillId="5" borderId="149" xfId="0" applyFont="1" applyFill="1" applyBorder="1" applyAlignment="1">
      <alignment horizontal="left" vertical="center" wrapText="1"/>
    </xf>
    <xf numFmtId="1" fontId="8" fillId="9" borderId="399" xfId="0" applyNumberFormat="1" applyFont="1" applyFill="1" applyBorder="1" applyAlignment="1">
      <alignment horizontal="center" vertical="center"/>
    </xf>
    <xf numFmtId="1" fontId="8" fillId="9" borderId="344" xfId="0" applyNumberFormat="1" applyFont="1" applyFill="1" applyBorder="1" applyAlignment="1">
      <alignment horizontal="center" vertical="center"/>
    </xf>
    <xf numFmtId="1" fontId="8" fillId="9" borderId="452" xfId="0" applyNumberFormat="1" applyFont="1" applyFill="1" applyBorder="1" applyAlignment="1">
      <alignment horizontal="center" vertical="center"/>
    </xf>
    <xf numFmtId="1" fontId="8" fillId="9" borderId="443" xfId="0" applyNumberFormat="1" applyFont="1" applyFill="1" applyBorder="1" applyAlignment="1">
      <alignment horizontal="center" vertical="center"/>
    </xf>
    <xf numFmtId="1" fontId="8" fillId="9" borderId="3" xfId="0" applyNumberFormat="1" applyFont="1" applyFill="1" applyBorder="1" applyAlignment="1">
      <alignment horizontal="center" vertical="center"/>
    </xf>
    <xf numFmtId="1" fontId="8" fillId="9" borderId="436" xfId="0" quotePrefix="1" applyNumberFormat="1" applyFont="1" applyFill="1" applyBorder="1" applyAlignment="1">
      <alignment horizontal="center" vertical="center" wrapText="1"/>
    </xf>
    <xf numFmtId="1" fontId="8" fillId="0" borderId="82" xfId="0" applyNumberFormat="1" applyFont="1" applyBorder="1" applyAlignment="1">
      <alignment horizontal="center" wrapText="1"/>
    </xf>
    <xf numFmtId="1" fontId="8" fillId="0" borderId="90" xfId="0" applyNumberFormat="1" applyFont="1" applyBorder="1" applyAlignment="1">
      <alignment horizontal="left" vertical="center"/>
    </xf>
    <xf numFmtId="1" fontId="8" fillId="0" borderId="91" xfId="0" applyNumberFormat="1" applyFont="1" applyBorder="1" applyAlignment="1">
      <alignment horizontal="left" vertical="center"/>
    </xf>
    <xf numFmtId="1" fontId="8" fillId="0" borderId="152" xfId="0" applyNumberFormat="1" applyFont="1" applyBorder="1" applyAlignment="1">
      <alignment horizontal="left" vertical="center"/>
    </xf>
    <xf numFmtId="1" fontId="8" fillId="0" borderId="154" xfId="0" applyNumberFormat="1" applyFont="1" applyBorder="1" applyAlignment="1">
      <alignment horizontal="left" vertical="center"/>
    </xf>
    <xf numFmtId="0" fontId="8" fillId="5" borderId="399" xfId="0" applyFont="1" applyFill="1" applyBorder="1" applyAlignment="1">
      <alignment horizontal="center" vertical="center" wrapText="1"/>
    </xf>
    <xf numFmtId="0" fontId="8" fillId="5" borderId="34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452" xfId="0" applyFont="1" applyFill="1" applyBorder="1" applyAlignment="1">
      <alignment horizontal="center" vertical="center" wrapText="1"/>
    </xf>
    <xf numFmtId="0" fontId="8" fillId="5" borderId="443" xfId="0" applyFont="1" applyFill="1" applyBorder="1" applyAlignment="1">
      <alignment horizontal="center" vertical="center" wrapText="1"/>
    </xf>
    <xf numFmtId="0" fontId="8" fillId="0" borderId="399" xfId="0" applyFont="1" applyBorder="1" applyAlignment="1">
      <alignment horizontal="center" vertical="center" wrapText="1"/>
    </xf>
    <xf numFmtId="0" fontId="8" fillId="0" borderId="344"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18" xfId="0" applyFont="1" applyBorder="1" applyAlignment="1">
      <alignment horizontal="center" vertical="center" wrapText="1"/>
    </xf>
    <xf numFmtId="1" fontId="8" fillId="4" borderId="399" xfId="0" applyNumberFormat="1" applyFont="1" applyFill="1" applyBorder="1" applyAlignment="1">
      <alignment horizontal="center" vertical="center"/>
    </xf>
    <xf numFmtId="1" fontId="8" fillId="4" borderId="3" xfId="0" applyNumberFormat="1" applyFont="1" applyFill="1" applyBorder="1" applyAlignment="1">
      <alignment horizontal="center" vertical="center"/>
    </xf>
    <xf numFmtId="1" fontId="8" fillId="4" borderId="344" xfId="0" applyNumberFormat="1" applyFont="1" applyFill="1" applyBorder="1" applyAlignment="1">
      <alignment horizontal="center" vertical="center"/>
    </xf>
    <xf numFmtId="1" fontId="8" fillId="4" borderId="452" xfId="0" applyNumberFormat="1" applyFont="1" applyFill="1" applyBorder="1" applyAlignment="1">
      <alignment horizontal="center" vertical="center"/>
    </xf>
    <xf numFmtId="1" fontId="8" fillId="4" borderId="418" xfId="0" applyNumberFormat="1" applyFont="1" applyFill="1" applyBorder="1" applyAlignment="1">
      <alignment horizontal="center" vertical="center"/>
    </xf>
    <xf numFmtId="1" fontId="8" fillId="4" borderId="443" xfId="0" applyNumberFormat="1" applyFont="1" applyFill="1" applyBorder="1" applyAlignment="1">
      <alignment horizontal="center" vertical="center"/>
    </xf>
    <xf numFmtId="1" fontId="14" fillId="4" borderId="436" xfId="0" applyNumberFormat="1" applyFont="1" applyFill="1" applyBorder="1" applyAlignment="1">
      <alignment horizontal="center" vertical="center"/>
    </xf>
    <xf numFmtId="1" fontId="14" fillId="4" borderId="423" xfId="0" applyNumberFormat="1" applyFont="1" applyFill="1" applyBorder="1" applyAlignment="1">
      <alignment horizontal="center" vertical="center"/>
    </xf>
    <xf numFmtId="1" fontId="14" fillId="4" borderId="426" xfId="0" applyNumberFormat="1" applyFont="1" applyFill="1" applyBorder="1" applyAlignment="1">
      <alignment horizontal="center" vertical="center"/>
    </xf>
    <xf numFmtId="1" fontId="8" fillId="4" borderId="3" xfId="0" applyNumberFormat="1" applyFont="1" applyFill="1" applyBorder="1" applyAlignment="1">
      <alignment horizontal="center" vertical="center" wrapText="1"/>
    </xf>
    <xf numFmtId="1" fontId="8" fillId="4" borderId="344" xfId="0" applyNumberFormat="1" applyFont="1" applyFill="1" applyBorder="1" applyAlignment="1">
      <alignment horizontal="center" vertical="center" wrapText="1"/>
    </xf>
    <xf numFmtId="1" fontId="8" fillId="4" borderId="418" xfId="0" applyNumberFormat="1" applyFont="1" applyFill="1" applyBorder="1" applyAlignment="1">
      <alignment horizontal="center" vertical="center" wrapText="1"/>
    </xf>
    <xf numFmtId="1" fontId="8" fillId="4" borderId="443" xfId="0" applyNumberFormat="1" applyFont="1" applyFill="1" applyBorder="1" applyAlignment="1">
      <alignment horizontal="center" vertical="center" wrapText="1"/>
    </xf>
    <xf numFmtId="1" fontId="8" fillId="0" borderId="435" xfId="0" applyNumberFormat="1" applyFont="1" applyBorder="1" applyAlignment="1">
      <alignment horizontal="center" vertical="center" wrapText="1"/>
    </xf>
    <xf numFmtId="1" fontId="8" fillId="0" borderId="445" xfId="0" applyNumberFormat="1" applyFont="1" applyBorder="1" applyAlignment="1">
      <alignment horizontal="center" vertical="center" wrapText="1"/>
    </xf>
    <xf numFmtId="1" fontId="8" fillId="0" borderId="451" xfId="0" applyNumberFormat="1" applyFont="1" applyBorder="1" applyAlignment="1">
      <alignment horizontal="center" vertical="center" wrapText="1"/>
    </xf>
    <xf numFmtId="1" fontId="8" fillId="0" borderId="415" xfId="0" applyNumberFormat="1" applyFont="1" applyBorder="1" applyAlignment="1">
      <alignment horizontal="center" vertical="center" wrapText="1"/>
    </xf>
    <xf numFmtId="1" fontId="15" fillId="4" borderId="0" xfId="0" applyNumberFormat="1" applyFont="1" applyFill="1" applyAlignment="1">
      <alignment horizontal="center" vertical="center"/>
    </xf>
    <xf numFmtId="1" fontId="8" fillId="5" borderId="0" xfId="0" applyNumberFormat="1" applyFont="1" applyFill="1" applyAlignment="1">
      <alignment horizontal="center" vertical="center" wrapText="1"/>
    </xf>
    <xf numFmtId="1" fontId="8" fillId="5" borderId="0" xfId="0" applyNumberFormat="1" applyFont="1" applyFill="1" applyAlignment="1">
      <alignment horizontal="center" vertical="center"/>
    </xf>
    <xf numFmtId="0" fontId="15" fillId="5" borderId="0" xfId="0" applyFont="1" applyFill="1" applyAlignment="1">
      <alignment horizontal="center" vertical="center" wrapText="1"/>
    </xf>
    <xf numFmtId="0" fontId="53" fillId="0" borderId="3" xfId="0" applyFont="1" applyBorder="1" applyAlignment="1">
      <alignment horizontal="center" vertical="center"/>
    </xf>
    <xf numFmtId="0" fontId="53" fillId="0" borderId="344" xfId="0" applyFont="1" applyBorder="1" applyAlignment="1">
      <alignment horizontal="center" vertical="center"/>
    </xf>
    <xf numFmtId="0" fontId="53" fillId="0" borderId="0" xfId="0" applyFont="1" applyAlignment="1">
      <alignment horizontal="center" vertical="center"/>
    </xf>
    <xf numFmtId="0" fontId="53" fillId="0" borderId="210" xfId="0" applyFont="1" applyBorder="1" applyAlignment="1">
      <alignment horizontal="center" vertical="center"/>
    </xf>
    <xf numFmtId="0" fontId="53" fillId="0" borderId="120" xfId="0" applyFont="1" applyBorder="1" applyAlignment="1">
      <alignment horizontal="center" vertical="center"/>
    </xf>
    <xf numFmtId="0" fontId="53" fillId="0" borderId="557" xfId="0" applyFont="1" applyBorder="1" applyAlignment="1">
      <alignment horizontal="center" vertical="center"/>
    </xf>
    <xf numFmtId="0" fontId="8" fillId="0" borderId="574"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557" xfId="0" applyFont="1" applyBorder="1" applyAlignment="1">
      <alignment horizontal="center" vertical="center" wrapText="1"/>
    </xf>
    <xf numFmtId="0" fontId="8" fillId="0" borderId="641" xfId="0" applyFont="1" applyBorder="1" applyAlignment="1">
      <alignment horizontal="center" vertical="center" wrapText="1"/>
    </xf>
    <xf numFmtId="0" fontId="8" fillId="0" borderId="642" xfId="0" applyFont="1" applyBorder="1" applyAlignment="1">
      <alignment horizontal="center" vertical="center" wrapText="1"/>
    </xf>
    <xf numFmtId="0" fontId="8" fillId="0" borderId="643" xfId="0" applyFont="1" applyBorder="1" applyAlignment="1">
      <alignment horizontal="center" vertical="center" wrapText="1"/>
    </xf>
    <xf numFmtId="1" fontId="8" fillId="5" borderId="557" xfId="0" applyNumberFormat="1" applyFont="1" applyFill="1" applyBorder="1" applyAlignment="1">
      <alignment horizontal="center" vertical="center" wrapText="1"/>
    </xf>
    <xf numFmtId="1" fontId="8" fillId="5" borderId="641" xfId="0" applyNumberFormat="1" applyFont="1" applyFill="1" applyBorder="1" applyAlignment="1">
      <alignment horizontal="center" vertical="center" wrapText="1"/>
    </xf>
    <xf numFmtId="1" fontId="8" fillId="5" borderId="643" xfId="0" applyNumberFormat="1" applyFont="1" applyFill="1" applyBorder="1" applyAlignment="1">
      <alignment horizontal="center" vertical="center"/>
    </xf>
    <xf numFmtId="1" fontId="8" fillId="0" borderId="641" xfId="0" applyNumberFormat="1" applyFont="1" applyBorder="1" applyAlignment="1">
      <alignment horizontal="center" vertical="center" wrapText="1"/>
    </xf>
    <xf numFmtId="1" fontId="8" fillId="0" borderId="643" xfId="0" applyNumberFormat="1" applyFont="1" applyBorder="1" applyAlignment="1">
      <alignment horizontal="center" vertical="center"/>
    </xf>
    <xf numFmtId="1" fontId="8" fillId="9" borderId="641" xfId="0" applyNumberFormat="1" applyFont="1" applyFill="1" applyBorder="1" applyAlignment="1">
      <alignment horizontal="center" vertical="center" wrapText="1"/>
    </xf>
    <xf numFmtId="1" fontId="8" fillId="9" borderId="643" xfId="0" applyNumberFormat="1" applyFont="1" applyFill="1" applyBorder="1" applyAlignment="1">
      <alignment horizontal="center" vertical="center"/>
    </xf>
    <xf numFmtId="1" fontId="8" fillId="5" borderId="644" xfId="0" applyNumberFormat="1" applyFont="1" applyFill="1" applyBorder="1" applyAlignment="1">
      <alignment horizontal="center" vertical="center"/>
    </xf>
    <xf numFmtId="0" fontId="53" fillId="0" borderId="0" xfId="0" applyFont="1"/>
    <xf numFmtId="1" fontId="8" fillId="9" borderId="571" xfId="0" applyNumberFormat="1" applyFont="1" applyFill="1" applyBorder="1" applyAlignment="1">
      <alignment horizontal="center" vertical="center" wrapText="1"/>
    </xf>
    <xf numFmtId="1" fontId="8" fillId="9" borderId="567" xfId="0" applyNumberFormat="1" applyFont="1" applyFill="1" applyBorder="1" applyAlignment="1">
      <alignment horizontal="center" vertical="center" wrapText="1"/>
    </xf>
    <xf numFmtId="0" fontId="53" fillId="4" borderId="399" xfId="0" applyFont="1" applyFill="1" applyBorder="1" applyAlignment="1">
      <alignment horizontal="center"/>
    </xf>
    <xf numFmtId="0" fontId="53" fillId="4" borderId="344" xfId="0" applyFont="1" applyFill="1" applyBorder="1" applyAlignment="1">
      <alignment horizontal="center"/>
    </xf>
    <xf numFmtId="1" fontId="8" fillId="5" borderId="643" xfId="0" applyNumberFormat="1" applyFont="1" applyFill="1" applyBorder="1" applyAlignment="1">
      <alignment horizontal="center" vertical="center" wrapText="1"/>
    </xf>
    <xf numFmtId="0" fontId="8" fillId="0" borderId="571" xfId="0" applyFont="1" applyBorder="1" applyAlignment="1">
      <alignment horizontal="center" vertical="center" wrapText="1"/>
    </xf>
    <xf numFmtId="0" fontId="8" fillId="0" borderId="567" xfId="0" applyFont="1" applyBorder="1" applyAlignment="1">
      <alignment horizontal="center" vertical="center" wrapText="1"/>
    </xf>
    <xf numFmtId="0" fontId="53" fillId="0" borderId="571" xfId="0" applyFont="1" applyBorder="1" applyAlignment="1">
      <alignment horizontal="center" vertical="center" wrapText="1"/>
    </xf>
    <xf numFmtId="0" fontId="53" fillId="0" borderId="139" xfId="0" applyFont="1" applyBorder="1" applyAlignment="1">
      <alignment horizontal="center" vertical="center" wrapText="1"/>
    </xf>
    <xf numFmtId="0" fontId="53" fillId="0" borderId="567" xfId="0" applyFont="1" applyBorder="1" applyAlignment="1">
      <alignment horizontal="center" vertical="center" wrapText="1"/>
    </xf>
    <xf numFmtId="1" fontId="8" fillId="0" borderId="557" xfId="0" applyNumberFormat="1" applyFont="1" applyBorder="1" applyAlignment="1">
      <alignment horizontal="center" vertical="center" wrapText="1"/>
    </xf>
    <xf numFmtId="1" fontId="7" fillId="9" borderId="571" xfId="0" applyNumberFormat="1" applyFont="1" applyFill="1" applyBorder="1" applyAlignment="1">
      <alignment horizontal="center" vertical="center" wrapText="1"/>
    </xf>
    <xf numFmtId="1" fontId="7" fillId="9" borderId="139" xfId="0" applyNumberFormat="1" applyFont="1" applyFill="1" applyBorder="1" applyAlignment="1">
      <alignment horizontal="center" vertical="center" wrapText="1"/>
    </xf>
    <xf numFmtId="1" fontId="7" fillId="9" borderId="567" xfId="0" applyNumberFormat="1" applyFont="1" applyFill="1" applyBorder="1" applyAlignment="1">
      <alignment horizontal="center" vertical="center" wrapText="1"/>
    </xf>
    <xf numFmtId="0" fontId="7" fillId="0" borderId="0" xfId="0" applyFont="1"/>
    <xf numFmtId="0" fontId="53" fillId="0" borderId="120" xfId="0" applyFont="1" applyBorder="1"/>
    <xf numFmtId="0" fontId="8" fillId="0" borderId="574" xfId="0" applyFont="1" applyBorder="1" applyAlignment="1">
      <alignment horizontal="center" vertical="center"/>
    </xf>
    <xf numFmtId="0" fontId="8" fillId="0" borderId="120" xfId="0" applyFont="1" applyBorder="1" applyAlignment="1">
      <alignment horizontal="center" vertical="center"/>
    </xf>
    <xf numFmtId="0" fontId="8" fillId="0" borderId="557" xfId="0" applyFont="1" applyBorder="1" applyAlignment="1">
      <alignment horizontal="center" vertical="center"/>
    </xf>
    <xf numFmtId="0" fontId="53" fillId="4" borderId="93" xfId="0" applyFont="1" applyFill="1" applyBorder="1" applyAlignment="1">
      <alignment horizontal="center"/>
    </xf>
    <xf numFmtId="0" fontId="53" fillId="4" borderId="0" xfId="0" applyFont="1" applyFill="1" applyAlignment="1">
      <alignment horizontal="center"/>
    </xf>
    <xf numFmtId="0" fontId="8" fillId="0" borderId="595" xfId="0" applyFont="1" applyBorder="1" applyAlignment="1">
      <alignment horizontal="left" vertical="center" wrapText="1"/>
    </xf>
    <xf numFmtId="0" fontId="8" fillId="0" borderId="597" xfId="0" applyFont="1" applyBorder="1" applyAlignment="1">
      <alignment horizontal="left" vertical="center" wrapText="1"/>
    </xf>
    <xf numFmtId="0" fontId="8" fillId="0" borderId="614" xfId="0" applyFont="1" applyBorder="1" applyAlignment="1">
      <alignment horizontal="left" vertical="center" wrapText="1"/>
    </xf>
    <xf numFmtId="0" fontId="8" fillId="0" borderId="649" xfId="0" applyFont="1" applyBorder="1" applyAlignment="1">
      <alignment horizontal="left" vertical="center" wrapText="1"/>
    </xf>
    <xf numFmtId="0" fontId="8" fillId="0" borderId="648" xfId="0" applyFont="1" applyBorder="1" applyAlignment="1">
      <alignment horizontal="left" vertical="center" wrapText="1"/>
    </xf>
    <xf numFmtId="0" fontId="8" fillId="0" borderId="640" xfId="0" applyFont="1" applyBorder="1" applyAlignment="1">
      <alignment horizontal="left" vertical="center" wrapText="1"/>
    </xf>
    <xf numFmtId="0" fontId="8" fillId="0" borderId="600" xfId="0" applyFont="1" applyBorder="1" applyAlignment="1">
      <alignment horizontal="left" vertical="center" wrapText="1"/>
    </xf>
    <xf numFmtId="0" fontId="8" fillId="0" borderId="18" xfId="0" applyFont="1" applyBorder="1" applyAlignment="1">
      <alignment horizontal="center" vertical="center" wrapText="1"/>
    </xf>
    <xf numFmtId="0" fontId="53" fillId="0" borderId="646" xfId="0" applyFont="1" applyBorder="1" applyAlignment="1">
      <alignment horizontal="center" vertical="center" wrapText="1"/>
    </xf>
    <xf numFmtId="0" fontId="7" fillId="0" borderId="571" xfId="0" applyFont="1" applyBorder="1" applyAlignment="1">
      <alignment horizontal="center" vertical="center" wrapText="1"/>
    </xf>
    <xf numFmtId="0" fontId="7" fillId="0" borderId="567" xfId="0" applyFont="1" applyBorder="1" applyAlignment="1">
      <alignment horizontal="center" vertical="center" wrapText="1"/>
    </xf>
    <xf numFmtId="1" fontId="8" fillId="0" borderId="642" xfId="0" applyNumberFormat="1" applyFont="1" applyBorder="1" applyAlignment="1">
      <alignment horizontal="center" vertical="center" wrapText="1"/>
    </xf>
    <xf numFmtId="1" fontId="8" fillId="0" borderId="642" xfId="0" applyNumberFormat="1" applyFont="1" applyBorder="1" applyAlignment="1">
      <alignment horizontal="center" vertical="center"/>
    </xf>
    <xf numFmtId="1" fontId="8" fillId="0" borderId="646" xfId="0" applyNumberFormat="1" applyFont="1" applyBorder="1" applyAlignment="1">
      <alignment horizontal="center" vertical="center" wrapText="1"/>
    </xf>
    <xf numFmtId="1" fontId="8" fillId="0" borderId="643" xfId="0" applyNumberFormat="1" applyFont="1" applyBorder="1" applyAlignment="1">
      <alignment horizontal="center" vertical="center" wrapText="1"/>
    </xf>
    <xf numFmtId="0" fontId="8" fillId="4" borderId="179" xfId="0" applyFont="1" applyFill="1" applyBorder="1" applyAlignment="1">
      <alignment horizontal="left" vertical="center" wrapText="1"/>
    </xf>
    <xf numFmtId="0" fontId="8" fillId="4" borderId="24" xfId="0" applyFont="1" applyFill="1" applyBorder="1" applyAlignment="1">
      <alignment horizontal="left" vertical="center" wrapText="1"/>
    </xf>
    <xf numFmtId="0" fontId="8" fillId="4" borderId="178" xfId="0" applyFont="1" applyFill="1" applyBorder="1" applyAlignment="1">
      <alignment horizontal="left" vertical="center" wrapText="1"/>
    </xf>
    <xf numFmtId="0" fontId="14" fillId="0" borderId="646" xfId="0" applyFont="1" applyBorder="1" applyAlignment="1">
      <alignment horizontal="center" vertical="center" wrapText="1"/>
    </xf>
    <xf numFmtId="0" fontId="53" fillId="0" borderId="399"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0" xfId="0" applyFont="1" applyAlignment="1">
      <alignment horizontal="center" vertical="center" wrapText="1"/>
    </xf>
    <xf numFmtId="0" fontId="0" fillId="0" borderId="0" xfId="0"/>
    <xf numFmtId="0" fontId="53" fillId="0" borderId="557" xfId="0" applyFont="1" applyBorder="1" applyAlignment="1">
      <alignment horizontal="center" vertical="center" wrapText="1"/>
    </xf>
    <xf numFmtId="0" fontId="53" fillId="0" borderId="344" xfId="0" applyFont="1" applyBorder="1" applyAlignment="1">
      <alignment horizontal="center" vertical="center" wrapText="1"/>
    </xf>
    <xf numFmtId="0" fontId="0" fillId="0" borderId="93" xfId="0" applyBorder="1"/>
    <xf numFmtId="1" fontId="8" fillId="0" borderId="644" xfId="0" applyNumberFormat="1" applyFont="1" applyBorder="1" applyAlignment="1">
      <alignment horizontal="center" vertical="center" wrapText="1"/>
    </xf>
    <xf numFmtId="1" fontId="8" fillId="0" borderId="644" xfId="0" applyNumberFormat="1" applyFont="1" applyBorder="1" applyAlignment="1">
      <alignment horizontal="center" vertical="center"/>
    </xf>
    <xf numFmtId="0" fontId="53" fillId="4" borderId="641" xfId="0" applyFont="1" applyFill="1" applyBorder="1" applyAlignment="1">
      <alignment horizontal="center" vertical="center"/>
    </xf>
    <xf numFmtId="0" fontId="53" fillId="4" borderId="643" xfId="0" applyFont="1" applyFill="1" applyBorder="1" applyAlignment="1">
      <alignment horizontal="center" vertical="center"/>
    </xf>
    <xf numFmtId="0" fontId="53" fillId="0" borderId="642" xfId="0" applyFont="1" applyBorder="1" applyAlignment="1">
      <alignment horizontal="center" vertical="center" wrapText="1"/>
    </xf>
    <xf numFmtId="0" fontId="53" fillId="0" borderId="641" xfId="0" applyFont="1" applyBorder="1" applyAlignment="1">
      <alignment horizontal="center" vertical="center" wrapText="1"/>
    </xf>
    <xf numFmtId="0" fontId="53" fillId="0" borderId="643" xfId="0" applyFont="1" applyBorder="1" applyAlignment="1">
      <alignment horizontal="center" vertical="center" wrapText="1"/>
    </xf>
    <xf numFmtId="0" fontId="8" fillId="5" borderId="592" xfId="0" applyFont="1" applyFill="1" applyBorder="1" applyAlignment="1">
      <alignment horizontal="left" vertical="center"/>
    </xf>
    <xf numFmtId="0" fontId="8" fillId="5" borderId="600" xfId="0" applyFont="1" applyFill="1" applyBorder="1" applyAlignment="1">
      <alignment horizontal="left" vertical="center"/>
    </xf>
    <xf numFmtId="0" fontId="8" fillId="5" borderId="594" xfId="0" applyFont="1" applyFill="1" applyBorder="1" applyAlignment="1">
      <alignment horizontal="left" vertical="center"/>
    </xf>
    <xf numFmtId="0" fontId="8" fillId="0" borderId="592" xfId="0" applyFont="1" applyBorder="1" applyAlignment="1">
      <alignment horizontal="left" vertical="center"/>
    </xf>
    <xf numFmtId="0" fontId="8" fillId="0" borderId="600" xfId="0" applyFont="1" applyBorder="1" applyAlignment="1">
      <alignment horizontal="left" vertical="center"/>
    </xf>
    <xf numFmtId="0" fontId="8" fillId="0" borderId="594" xfId="0" applyFont="1" applyBorder="1" applyAlignment="1">
      <alignment horizontal="left" vertical="center"/>
    </xf>
    <xf numFmtId="0" fontId="7" fillId="0" borderId="607" xfId="0" applyFont="1" applyBorder="1" applyAlignment="1">
      <alignment horizontal="left" vertical="center"/>
    </xf>
    <xf numFmtId="0" fontId="7" fillId="0" borderId="627" xfId="0" applyFont="1" applyBorder="1" applyAlignment="1">
      <alignment horizontal="left" vertical="center"/>
    </xf>
    <xf numFmtId="0" fontId="7" fillId="0" borderId="589" xfId="0" applyFont="1" applyBorder="1" applyAlignment="1">
      <alignment horizontal="left" vertical="center"/>
    </xf>
    <xf numFmtId="0" fontId="8" fillId="0" borderId="641" xfId="0" applyFont="1" applyBorder="1" applyAlignment="1">
      <alignment horizontal="center" vertical="center"/>
    </xf>
    <xf numFmtId="0" fontId="8" fillId="0" borderId="642" xfId="0" applyFont="1" applyBorder="1" applyAlignment="1">
      <alignment horizontal="center" vertical="center"/>
    </xf>
    <xf numFmtId="0" fontId="8" fillId="0" borderId="643" xfId="0" applyFont="1" applyBorder="1" applyAlignment="1">
      <alignment horizontal="center" vertical="center"/>
    </xf>
    <xf numFmtId="0" fontId="8" fillId="0" borderId="641" xfId="0" applyFont="1" applyBorder="1" applyAlignment="1">
      <alignment horizontal="left" vertical="center"/>
    </xf>
    <xf numFmtId="0" fontId="8" fillId="0" borderId="642" xfId="0" applyFont="1" applyBorder="1" applyAlignment="1">
      <alignment horizontal="left" vertical="center"/>
    </xf>
    <xf numFmtId="0" fontId="8" fillId="0" borderId="643" xfId="0" applyFont="1" applyBorder="1" applyAlignment="1">
      <alignment horizontal="left" vertical="center"/>
    </xf>
    <xf numFmtId="0" fontId="8" fillId="0" borderId="649" xfId="0" applyFont="1" applyBorder="1" applyAlignment="1">
      <alignment horizontal="left" vertical="center"/>
    </xf>
    <xf numFmtId="0" fontId="8" fillId="0" borderId="648" xfId="0" applyFont="1" applyBorder="1" applyAlignment="1">
      <alignment horizontal="left" vertical="center"/>
    </xf>
    <xf numFmtId="0" fontId="8" fillId="0" borderId="640" xfId="0" applyFont="1" applyBorder="1" applyAlignment="1">
      <alignment horizontal="left" vertical="center"/>
    </xf>
    <xf numFmtId="0" fontId="8" fillId="5" borderId="574" xfId="0" applyFont="1" applyFill="1" applyBorder="1" applyAlignment="1">
      <alignment horizontal="center" vertical="center" wrapText="1"/>
    </xf>
    <xf numFmtId="0" fontId="8" fillId="5" borderId="649" xfId="0" applyFont="1" applyFill="1" applyBorder="1" applyAlignment="1">
      <alignment horizontal="left" vertical="top" wrapText="1"/>
    </xf>
    <xf numFmtId="0" fontId="8" fillId="5" borderId="640" xfId="0" applyFont="1" applyFill="1" applyBorder="1" applyAlignment="1">
      <alignment horizontal="left" vertical="top" wrapText="1"/>
    </xf>
    <xf numFmtId="0" fontId="8" fillId="5" borderId="607" xfId="0" applyFont="1" applyFill="1" applyBorder="1" applyAlignment="1">
      <alignment horizontal="left" vertical="top" wrapText="1"/>
    </xf>
    <xf numFmtId="0" fontId="8" fillId="5" borderId="589" xfId="0" applyFont="1" applyFill="1" applyBorder="1" applyAlignment="1">
      <alignment horizontal="left" vertical="top" wrapText="1"/>
    </xf>
    <xf numFmtId="0" fontId="8" fillId="5" borderId="592" xfId="0" applyFont="1" applyFill="1" applyBorder="1" applyAlignment="1">
      <alignment horizontal="left" vertical="center" wrapText="1"/>
    </xf>
    <xf numFmtId="0" fontId="8" fillId="5" borderId="600" xfId="0" applyFont="1" applyFill="1" applyBorder="1" applyAlignment="1">
      <alignment horizontal="left" vertical="center" wrapText="1"/>
    </xf>
    <xf numFmtId="0" fontId="8" fillId="5" borderId="594" xfId="0" applyFont="1" applyFill="1" applyBorder="1" applyAlignment="1">
      <alignment horizontal="left" vertical="center" wrapText="1"/>
    </xf>
    <xf numFmtId="0" fontId="8" fillId="5" borderId="646" xfId="0" applyFont="1" applyFill="1" applyBorder="1" applyAlignment="1">
      <alignment horizontal="center" vertical="center" wrapText="1"/>
    </xf>
    <xf numFmtId="0" fontId="8" fillId="4" borderId="574" xfId="0" applyFont="1" applyFill="1" applyBorder="1" applyAlignment="1">
      <alignment horizontal="center" vertical="center"/>
    </xf>
    <xf numFmtId="0" fontId="8" fillId="4" borderId="120" xfId="0" applyFont="1" applyFill="1" applyBorder="1" applyAlignment="1">
      <alignment horizontal="center" vertical="center"/>
    </xf>
    <xf numFmtId="0" fontId="8" fillId="4" borderId="557" xfId="0" applyFont="1" applyFill="1" applyBorder="1" applyAlignment="1">
      <alignment horizontal="center" vertical="center"/>
    </xf>
    <xf numFmtId="1" fontId="8" fillId="4" borderId="641" xfId="0" applyNumberFormat="1" applyFont="1" applyFill="1" applyBorder="1" applyAlignment="1">
      <alignment horizontal="center" vertical="center" wrapText="1"/>
    </xf>
    <xf numFmtId="1" fontId="8" fillId="4" borderId="642" xfId="0" applyNumberFormat="1" applyFont="1" applyFill="1" applyBorder="1" applyAlignment="1">
      <alignment horizontal="center" vertical="center" wrapText="1"/>
    </xf>
    <xf numFmtId="1" fontId="8" fillId="4" borderId="557" xfId="0" applyNumberFormat="1" applyFont="1" applyFill="1" applyBorder="1" applyAlignment="1">
      <alignment horizontal="center" vertical="center" wrapText="1"/>
    </xf>
    <xf numFmtId="0" fontId="8" fillId="5" borderId="641" xfId="0" applyFont="1" applyFill="1" applyBorder="1" applyAlignment="1">
      <alignment horizontal="center" vertical="center" wrapText="1"/>
    </xf>
    <xf numFmtId="0" fontId="8" fillId="5" borderId="642" xfId="0" applyFont="1" applyFill="1" applyBorder="1" applyAlignment="1">
      <alignment horizontal="center" vertical="center" wrapText="1"/>
    </xf>
    <xf numFmtId="0" fontId="8" fillId="5" borderId="643" xfId="0" applyFont="1" applyFill="1" applyBorder="1" applyAlignment="1">
      <alignment horizontal="center" vertical="center" wrapText="1"/>
    </xf>
    <xf numFmtId="0" fontId="8" fillId="5" borderId="607" xfId="0" applyFont="1" applyFill="1" applyBorder="1" applyAlignment="1">
      <alignment horizontal="left" vertical="center" wrapText="1"/>
    </xf>
    <xf numFmtId="0" fontId="8" fillId="5" borderId="627" xfId="0" applyFont="1" applyFill="1" applyBorder="1" applyAlignment="1">
      <alignment horizontal="left" vertical="center" wrapText="1"/>
    </xf>
    <xf numFmtId="0" fontId="8" fillId="0" borderId="571" xfId="0" applyFont="1" applyBorder="1" applyAlignment="1">
      <alignment horizontal="center" vertical="center"/>
    </xf>
    <xf numFmtId="0" fontId="8" fillId="0" borderId="567" xfId="0" applyFont="1" applyBorder="1" applyAlignment="1">
      <alignment horizontal="center" vertical="center"/>
    </xf>
    <xf numFmtId="0" fontId="8" fillId="0" borderId="649" xfId="0" applyFont="1" applyBorder="1" applyAlignment="1">
      <alignment horizontal="left" wrapText="1"/>
    </xf>
    <xf numFmtId="0" fontId="8" fillId="0" borderId="640" xfId="0" applyFont="1" applyBorder="1" applyAlignment="1">
      <alignment horizontal="left" wrapText="1"/>
    </xf>
    <xf numFmtId="0" fontId="8" fillId="0" borderId="607" xfId="0" applyFont="1" applyBorder="1" applyAlignment="1">
      <alignment horizontal="left" wrapText="1"/>
    </xf>
    <xf numFmtId="1" fontId="8" fillId="0" borderId="649" xfId="0" applyNumberFormat="1" applyFont="1" applyBorder="1" applyAlignment="1">
      <alignment horizontal="left" vertical="center" wrapText="1"/>
    </xf>
    <xf numFmtId="1" fontId="8" fillId="0" borderId="640" xfId="0" applyNumberFormat="1" applyFont="1" applyBorder="1" applyAlignment="1">
      <alignment horizontal="left" vertical="center" wrapText="1"/>
    </xf>
    <xf numFmtId="1" fontId="8" fillId="0" borderId="571" xfId="0" applyNumberFormat="1" applyFont="1" applyBorder="1" applyAlignment="1">
      <alignment horizontal="center" vertical="center" wrapText="1"/>
    </xf>
    <xf numFmtId="1" fontId="8" fillId="0" borderId="567" xfId="0" applyNumberFormat="1" applyFont="1" applyBorder="1" applyAlignment="1">
      <alignment horizontal="center" vertical="center" wrapText="1"/>
    </xf>
    <xf numFmtId="1" fontId="8" fillId="9" borderId="646" xfId="0" applyNumberFormat="1" applyFont="1" applyFill="1" applyBorder="1" applyAlignment="1">
      <alignment horizontal="center" vertical="center" wrapText="1"/>
    </xf>
    <xf numFmtId="1" fontId="8" fillId="0" borderId="641" xfId="0" applyNumberFormat="1" applyFont="1" applyBorder="1" applyAlignment="1">
      <alignment horizontal="center" vertical="center"/>
    </xf>
    <xf numFmtId="1" fontId="8" fillId="0" borderId="571" xfId="0" applyNumberFormat="1" applyFont="1" applyBorder="1" applyAlignment="1">
      <alignment horizontal="center" vertical="center"/>
    </xf>
    <xf numFmtId="1" fontId="8" fillId="0" borderId="567" xfId="0" applyNumberFormat="1" applyFont="1" applyBorder="1" applyAlignment="1">
      <alignment horizontal="center" vertical="center"/>
    </xf>
    <xf numFmtId="0" fontId="8" fillId="5" borderId="649" xfId="0" applyFont="1" applyFill="1" applyBorder="1" applyAlignment="1">
      <alignment horizontal="left" vertical="center" wrapText="1"/>
    </xf>
    <xf numFmtId="0" fontId="8" fillId="5" borderId="648" xfId="0" applyFont="1" applyFill="1" applyBorder="1" applyAlignment="1">
      <alignment horizontal="left" vertical="center" wrapText="1"/>
    </xf>
    <xf numFmtId="0" fontId="8" fillId="5" borderId="640" xfId="0" applyFont="1" applyFill="1" applyBorder="1" applyAlignment="1">
      <alignment horizontal="left" vertical="center" wrapText="1"/>
    </xf>
    <xf numFmtId="1" fontId="8" fillId="5" borderId="592" xfId="0" applyNumberFormat="1" applyFont="1" applyFill="1" applyBorder="1" applyAlignment="1">
      <alignment horizontal="left" vertical="center" wrapText="1"/>
    </xf>
    <xf numFmtId="1" fontId="8" fillId="5" borderId="600" xfId="0" applyNumberFormat="1" applyFont="1" applyFill="1" applyBorder="1" applyAlignment="1">
      <alignment horizontal="left" vertical="center" wrapText="1"/>
    </xf>
    <xf numFmtId="1" fontId="8" fillId="5" borderId="594" xfId="0" applyNumberFormat="1" applyFont="1" applyFill="1" applyBorder="1" applyAlignment="1">
      <alignment horizontal="left" vertical="center" wrapText="1"/>
    </xf>
    <xf numFmtId="1" fontId="8" fillId="9" borderId="592" xfId="0" applyNumberFormat="1" applyFont="1" applyFill="1" applyBorder="1" applyAlignment="1">
      <alignment horizontal="left" vertical="center" wrapText="1"/>
    </xf>
    <xf numFmtId="1" fontId="8" fillId="9" borderId="600" xfId="0" applyNumberFormat="1" applyFont="1" applyFill="1" applyBorder="1" applyAlignment="1">
      <alignment horizontal="left" vertical="center" wrapText="1"/>
    </xf>
    <xf numFmtId="1" fontId="8" fillId="9" borderId="594" xfId="0" applyNumberFormat="1" applyFont="1" applyFill="1" applyBorder="1" applyAlignment="1">
      <alignment horizontal="left" vertical="center" wrapText="1"/>
    </xf>
    <xf numFmtId="1" fontId="8" fillId="5" borderId="607" xfId="0" applyNumberFormat="1" applyFont="1" applyFill="1" applyBorder="1" applyAlignment="1">
      <alignment horizontal="left" vertical="center" wrapText="1"/>
    </xf>
    <xf numFmtId="1" fontId="8" fillId="5" borderId="627" xfId="0" applyNumberFormat="1" applyFont="1" applyFill="1" applyBorder="1" applyAlignment="1">
      <alignment horizontal="left" vertical="center" wrapText="1"/>
    </xf>
    <xf numFmtId="1" fontId="8" fillId="5" borderId="589" xfId="0" applyNumberFormat="1" applyFont="1" applyFill="1" applyBorder="1" applyAlignment="1">
      <alignment horizontal="left" vertical="center" wrapText="1"/>
    </xf>
    <xf numFmtId="0" fontId="8" fillId="4" borderId="399"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344" xfId="0" applyFont="1" applyFill="1" applyBorder="1" applyAlignment="1">
      <alignment horizontal="center" vertical="center"/>
    </xf>
    <xf numFmtId="0" fontId="8" fillId="4" borderId="93" xfId="0" applyFont="1" applyFill="1" applyBorder="1" applyAlignment="1">
      <alignment horizontal="center" vertical="center"/>
    </xf>
    <xf numFmtId="0" fontId="8" fillId="4" borderId="0" xfId="0" applyFont="1" applyFill="1" applyAlignment="1">
      <alignment horizontal="center" vertical="center"/>
    </xf>
    <xf numFmtId="0" fontId="8" fillId="4" borderId="210" xfId="0" applyFont="1" applyFill="1" applyBorder="1" applyAlignment="1">
      <alignment horizontal="center" vertical="center"/>
    </xf>
    <xf numFmtId="1" fontId="8" fillId="0" borderId="574" xfId="0" applyNumberFormat="1" applyFont="1" applyBorder="1" applyAlignment="1">
      <alignment horizontal="center" vertical="center" wrapText="1"/>
    </xf>
    <xf numFmtId="1" fontId="8" fillId="0" borderId="120" xfId="0" applyNumberFormat="1" applyFont="1" applyBorder="1" applyAlignment="1">
      <alignment horizontal="center" vertical="center" wrapText="1"/>
    </xf>
    <xf numFmtId="1" fontId="8" fillId="0" borderId="634" xfId="0" applyNumberFormat="1" applyFont="1" applyBorder="1" applyAlignment="1">
      <alignment horizontal="center" vertical="center" wrapText="1"/>
    </xf>
    <xf numFmtId="1" fontId="8" fillId="0" borderId="21" xfId="0" applyNumberFormat="1" applyFont="1" applyBorder="1" applyAlignment="1">
      <alignment horizontal="center" vertical="center" wrapText="1"/>
    </xf>
    <xf numFmtId="1" fontId="8" fillId="0" borderId="596" xfId="0" applyNumberFormat="1" applyFont="1" applyBorder="1" applyAlignment="1">
      <alignment horizontal="center" vertical="center" wrapText="1"/>
    </xf>
    <xf numFmtId="0" fontId="8" fillId="4" borderId="649" xfId="0" applyFont="1" applyFill="1" applyBorder="1" applyAlignment="1">
      <alignment horizontal="left" vertical="center" wrapText="1"/>
    </xf>
    <xf numFmtId="0" fontId="8" fillId="4" borderId="640" xfId="0" applyFont="1" applyFill="1" applyBorder="1" applyAlignment="1">
      <alignment horizontal="left" vertical="center" wrapText="1"/>
    </xf>
    <xf numFmtId="0" fontId="8" fillId="4" borderId="592" xfId="0" applyFont="1" applyFill="1" applyBorder="1" applyAlignment="1">
      <alignment horizontal="left" vertical="center" wrapText="1"/>
    </xf>
    <xf numFmtId="0" fontId="8" fillId="4" borderId="594" xfId="0" applyFont="1" applyFill="1" applyBorder="1" applyAlignment="1">
      <alignment horizontal="left" vertical="center" wrapText="1"/>
    </xf>
    <xf numFmtId="1" fontId="8" fillId="9" borderId="594" xfId="0" applyNumberFormat="1" applyFont="1" applyFill="1" applyBorder="1" applyAlignment="1">
      <alignment horizontal="left" vertical="center"/>
    </xf>
    <xf numFmtId="0" fontId="8" fillId="4" borderId="607" xfId="0" applyFont="1" applyFill="1" applyBorder="1" applyAlignment="1">
      <alignment horizontal="left" vertical="center" wrapText="1"/>
    </xf>
    <xf numFmtId="0" fontId="8" fillId="4" borderId="589" xfId="0" applyFont="1" applyFill="1" applyBorder="1" applyAlignment="1">
      <alignment horizontal="left" vertical="center" wrapText="1"/>
    </xf>
    <xf numFmtId="1" fontId="7" fillId="27" borderId="571" xfId="0" applyNumberFormat="1" applyFont="1" applyFill="1" applyBorder="1" applyAlignment="1">
      <alignment horizontal="center" vertical="center" wrapText="1"/>
    </xf>
    <xf numFmtId="1" fontId="7" fillId="27" borderId="139" xfId="0" applyNumberFormat="1" applyFont="1" applyFill="1" applyBorder="1" applyAlignment="1">
      <alignment horizontal="center" vertical="center" wrapText="1"/>
    </xf>
    <xf numFmtId="1" fontId="7" fillId="27" borderId="567" xfId="0" applyNumberFormat="1" applyFont="1" applyFill="1" applyBorder="1" applyAlignment="1">
      <alignment horizontal="center" vertical="center" wrapText="1"/>
    </xf>
    <xf numFmtId="1" fontId="7" fillId="0" borderId="571" xfId="0" applyNumberFormat="1" applyFont="1" applyBorder="1" applyAlignment="1">
      <alignment horizontal="center" vertical="center" wrapText="1"/>
    </xf>
    <xf numFmtId="1" fontId="7" fillId="0" borderId="139" xfId="0" applyNumberFormat="1" applyFont="1" applyBorder="1" applyAlignment="1">
      <alignment horizontal="center" vertical="center" wrapText="1"/>
    </xf>
    <xf numFmtId="1" fontId="7" fillId="0" borderId="567" xfId="0" applyNumberFormat="1" applyFont="1" applyBorder="1" applyAlignment="1">
      <alignment horizontal="center" vertical="center" wrapText="1"/>
    </xf>
    <xf numFmtId="0" fontId="8" fillId="5" borderId="571" xfId="0" applyFont="1" applyFill="1" applyBorder="1" applyAlignment="1">
      <alignment horizontal="center" vertical="center" wrapText="1"/>
    </xf>
    <xf numFmtId="0" fontId="8" fillId="5" borderId="567" xfId="0" applyFont="1" applyFill="1" applyBorder="1" applyAlignment="1">
      <alignment horizontal="center" vertical="center" wrapText="1"/>
    </xf>
    <xf numFmtId="1" fontId="8" fillId="5" borderId="571" xfId="0" applyNumberFormat="1" applyFont="1" applyFill="1" applyBorder="1" applyAlignment="1">
      <alignment horizontal="center" vertical="center" wrapText="1"/>
    </xf>
    <xf numFmtId="1" fontId="8" fillId="5" borderId="567" xfId="0" applyNumberFormat="1" applyFont="1" applyFill="1" applyBorder="1" applyAlignment="1">
      <alignment horizontal="center" vertical="center" wrapText="1"/>
    </xf>
    <xf numFmtId="1" fontId="8" fillId="5" borderId="571" xfId="0" applyNumberFormat="1" applyFont="1" applyFill="1" applyBorder="1" applyAlignment="1">
      <alignment horizontal="center" vertical="center"/>
    </xf>
    <xf numFmtId="1" fontId="8" fillId="5" borderId="139" xfId="0" applyNumberFormat="1" applyFont="1" applyFill="1" applyBorder="1" applyAlignment="1">
      <alignment horizontal="center" vertical="center"/>
    </xf>
    <xf numFmtId="1" fontId="8" fillId="5" borderId="567" xfId="0" applyNumberFormat="1" applyFont="1" applyFill="1" applyBorder="1" applyAlignment="1">
      <alignment horizontal="center" vertical="center"/>
    </xf>
    <xf numFmtId="0" fontId="8" fillId="5" borderId="558" xfId="0" applyFont="1" applyFill="1" applyBorder="1" applyAlignment="1">
      <alignment horizontal="center" vertical="center" wrapText="1"/>
    </xf>
    <xf numFmtId="1" fontId="8" fillId="4" borderId="641" xfId="0" applyNumberFormat="1" applyFont="1" applyFill="1" applyBorder="1" applyAlignment="1">
      <alignment horizontal="center" vertical="center"/>
    </xf>
    <xf numFmtId="1" fontId="8" fillId="4" borderId="643" xfId="0" applyNumberFormat="1" applyFont="1" applyFill="1" applyBorder="1" applyAlignment="1">
      <alignment horizontal="center" vertical="center"/>
    </xf>
    <xf numFmtId="1" fontId="8" fillId="27" borderId="571" xfId="0" applyNumberFormat="1" applyFont="1" applyFill="1" applyBorder="1" applyAlignment="1">
      <alignment horizontal="center" vertical="center" wrapText="1"/>
    </xf>
    <xf numFmtId="1" fontId="8" fillId="27" borderId="567" xfId="0" applyNumberFormat="1" applyFont="1" applyFill="1" applyBorder="1" applyAlignment="1">
      <alignment horizontal="center" vertical="center" wrapText="1"/>
    </xf>
    <xf numFmtId="0" fontId="16" fillId="0" borderId="642" xfId="0" applyFont="1" applyBorder="1" applyAlignment="1">
      <alignment horizontal="left" vertical="top"/>
    </xf>
    <xf numFmtId="1" fontId="8" fillId="0" borderId="558" xfId="0" applyNumberFormat="1" applyFont="1" applyBorder="1" applyAlignment="1">
      <alignment horizontal="center" vertical="center" wrapText="1"/>
    </xf>
    <xf numFmtId="1" fontId="8" fillId="4" borderId="649" xfId="0" applyNumberFormat="1" applyFont="1" applyFill="1" applyBorder="1" applyAlignment="1">
      <alignment horizontal="left" vertical="center" wrapText="1"/>
    </xf>
    <xf numFmtId="1" fontId="8" fillId="4" borderId="648" xfId="0" applyNumberFormat="1" applyFont="1" applyFill="1" applyBorder="1" applyAlignment="1">
      <alignment horizontal="left" vertical="center" wrapText="1"/>
    </xf>
    <xf numFmtId="1" fontId="8" fillId="4" borderId="640" xfId="0" applyNumberFormat="1" applyFont="1" applyFill="1" applyBorder="1" applyAlignment="1">
      <alignment horizontal="left" vertical="center" wrapText="1"/>
    </xf>
    <xf numFmtId="1" fontId="8" fillId="4" borderId="592" xfId="0" applyNumberFormat="1" applyFont="1" applyFill="1" applyBorder="1" applyAlignment="1">
      <alignment horizontal="left" vertical="center" wrapText="1"/>
    </xf>
    <xf numFmtId="1" fontId="8" fillId="4" borderId="600" xfId="0" applyNumberFormat="1" applyFont="1" applyFill="1" applyBorder="1" applyAlignment="1">
      <alignment horizontal="left" vertical="center" wrapText="1"/>
    </xf>
    <xf numFmtId="1" fontId="8" fillId="4" borderId="594" xfId="0" applyNumberFormat="1" applyFont="1" applyFill="1" applyBorder="1" applyAlignment="1">
      <alignment horizontal="left" vertical="center" wrapText="1"/>
    </xf>
    <xf numFmtId="1" fontId="8" fillId="5" borderId="642" xfId="0" applyNumberFormat="1" applyFont="1" applyFill="1" applyBorder="1" applyAlignment="1">
      <alignment horizontal="center" vertical="center" wrapText="1"/>
    </xf>
    <xf numFmtId="1" fontId="8" fillId="5" borderId="641" xfId="0" applyNumberFormat="1" applyFont="1" applyFill="1" applyBorder="1" applyAlignment="1">
      <alignment horizontal="center" vertical="center"/>
    </xf>
    <xf numFmtId="0" fontId="8" fillId="5" borderId="627" xfId="0" applyFont="1" applyFill="1" applyBorder="1" applyAlignment="1">
      <alignment horizontal="left" wrapText="1"/>
    </xf>
    <xf numFmtId="0" fontId="8" fillId="5" borderId="589" xfId="0" applyFont="1" applyFill="1" applyBorder="1" applyAlignment="1">
      <alignment horizontal="left" wrapText="1"/>
    </xf>
    <xf numFmtId="0" fontId="8" fillId="5" borderId="3" xfId="0" applyFont="1" applyFill="1" applyBorder="1" applyAlignment="1">
      <alignment horizontal="center" vertical="center" wrapText="1"/>
    </xf>
    <xf numFmtId="0" fontId="8" fillId="5" borderId="120" xfId="0" applyFont="1" applyFill="1" applyBorder="1" applyAlignment="1">
      <alignment horizontal="center" vertical="center" wrapText="1"/>
    </xf>
    <xf numFmtId="0" fontId="8" fillId="5" borderId="557" xfId="0" applyFont="1" applyFill="1" applyBorder="1" applyAlignment="1">
      <alignment horizontal="center" vertical="center" wrapText="1"/>
    </xf>
    <xf numFmtId="0" fontId="8" fillId="0" borderId="646" xfId="0" applyFont="1" applyBorder="1" applyAlignment="1">
      <alignment horizontal="center" vertical="center" wrapText="1"/>
    </xf>
    <xf numFmtId="1" fontId="8" fillId="9" borderId="656" xfId="0" applyNumberFormat="1" applyFont="1" applyFill="1" applyBorder="1" applyAlignment="1">
      <alignment horizontal="center" vertical="center" wrapText="1"/>
    </xf>
    <xf numFmtId="1" fontId="8" fillId="9" borderId="20" xfId="0" applyNumberFormat="1" applyFont="1" applyFill="1" applyBorder="1" applyAlignment="1">
      <alignment horizontal="center" vertical="center" wrapText="1"/>
    </xf>
    <xf numFmtId="1" fontId="8" fillId="9" borderId="444" xfId="0" applyNumberFormat="1" applyFont="1" applyFill="1" applyBorder="1" applyAlignment="1">
      <alignment horizontal="center" vertical="center" wrapText="1"/>
    </xf>
    <xf numFmtId="0" fontId="8" fillId="9" borderId="646" xfId="0" applyFont="1" applyFill="1" applyBorder="1" applyAlignment="1">
      <alignment horizontal="center" vertical="center" wrapText="1"/>
    </xf>
    <xf numFmtId="1" fontId="8" fillId="9" borderId="660" xfId="0" applyNumberFormat="1" applyFont="1" applyFill="1" applyBorder="1" applyAlignment="1">
      <alignment horizontal="center" vertical="center" wrapText="1"/>
    </xf>
    <xf numFmtId="1" fontId="8" fillId="9" borderId="15" xfId="0" applyNumberFormat="1" applyFont="1" applyFill="1" applyBorder="1" applyAlignment="1">
      <alignment horizontal="center" vertical="center" wrapText="1"/>
    </xf>
    <xf numFmtId="1" fontId="8" fillId="9" borderId="501" xfId="0" applyNumberFormat="1" applyFont="1" applyFill="1" applyBorder="1" applyAlignment="1">
      <alignment horizontal="center" vertical="center" wrapText="1"/>
    </xf>
    <xf numFmtId="1" fontId="8" fillId="0" borderId="641" xfId="0" applyNumberFormat="1" applyFont="1" applyBorder="1" applyAlignment="1">
      <alignment horizontal="left" wrapText="1"/>
    </xf>
    <xf numFmtId="1" fontId="8" fillId="0" borderId="643" xfId="0" applyNumberFormat="1" applyFont="1" applyBorder="1" applyAlignment="1">
      <alignment horizontal="left" wrapText="1"/>
    </xf>
    <xf numFmtId="1" fontId="8" fillId="28" borderId="593" xfId="0" applyNumberFormat="1" applyFont="1" applyFill="1" applyBorder="1" applyAlignment="1">
      <alignment horizontal="left" vertical="center" wrapText="1"/>
    </xf>
    <xf numFmtId="1" fontId="8" fillId="5" borderId="649" xfId="0" applyNumberFormat="1" applyFont="1" applyFill="1" applyBorder="1" applyAlignment="1">
      <alignment horizontal="left" vertical="center" wrapText="1"/>
    </xf>
    <xf numFmtId="1" fontId="8" fillId="5" borderId="640" xfId="0" applyNumberFormat="1" applyFont="1" applyFill="1" applyBorder="1" applyAlignment="1">
      <alignment horizontal="left" vertical="center" wrapText="1"/>
    </xf>
    <xf numFmtId="1" fontId="8" fillId="5" borderId="641" xfId="0" applyNumberFormat="1" applyFont="1" applyFill="1" applyBorder="1" applyAlignment="1">
      <alignment horizontal="left" vertical="center" wrapText="1"/>
    </xf>
    <xf numFmtId="1" fontId="8" fillId="5" borderId="643" xfId="0" applyNumberFormat="1" applyFont="1" applyFill="1" applyBorder="1" applyAlignment="1">
      <alignment horizontal="left" vertical="center" wrapText="1"/>
    </xf>
    <xf numFmtId="1" fontId="8" fillId="5" borderId="649" xfId="0" applyNumberFormat="1" applyFont="1" applyFill="1" applyBorder="1" applyAlignment="1">
      <alignment horizontal="left" vertical="top" wrapText="1"/>
    </xf>
    <xf numFmtId="1" fontId="8" fillId="5" borderId="640" xfId="0" applyNumberFormat="1" applyFont="1" applyFill="1" applyBorder="1" applyAlignment="1">
      <alignment horizontal="left" vertical="top" wrapText="1"/>
    </xf>
    <xf numFmtId="0" fontId="8" fillId="5" borderId="668" xfId="0" applyFont="1" applyFill="1" applyBorder="1" applyAlignment="1">
      <alignment horizontal="center" vertical="center" wrapText="1"/>
    </xf>
    <xf numFmtId="0" fontId="8" fillId="5" borderId="672" xfId="0" applyFont="1" applyFill="1" applyBorder="1" applyAlignment="1">
      <alignment horizontal="center" vertical="center" wrapText="1"/>
    </xf>
    <xf numFmtId="0" fontId="8" fillId="5" borderId="669" xfId="0" applyFont="1" applyFill="1" applyBorder="1" applyAlignment="1">
      <alignment horizontal="left" vertical="center" wrapText="1"/>
    </xf>
    <xf numFmtId="1" fontId="8" fillId="5" borderId="664" xfId="0" applyNumberFormat="1" applyFont="1" applyFill="1" applyBorder="1" applyAlignment="1">
      <alignment horizontal="left" vertical="center" wrapText="1"/>
    </xf>
    <xf numFmtId="1" fontId="8" fillId="5" borderId="665" xfId="0" applyNumberFormat="1" applyFont="1" applyFill="1" applyBorder="1" applyAlignment="1">
      <alignment horizontal="left" vertical="center" wrapText="1"/>
    </xf>
    <xf numFmtId="1" fontId="8" fillId="5" borderId="668" xfId="0" applyNumberFormat="1" applyFont="1" applyFill="1" applyBorder="1" applyAlignment="1">
      <alignment horizontal="center" vertical="center" wrapText="1"/>
    </xf>
    <xf numFmtId="1" fontId="8" fillId="5" borderId="672" xfId="0" applyNumberFormat="1" applyFont="1" applyFill="1" applyBorder="1" applyAlignment="1">
      <alignment horizontal="center" vertical="center" wrapText="1"/>
    </xf>
    <xf numFmtId="1" fontId="8" fillId="5" borderId="669" xfId="0" applyNumberFormat="1" applyFont="1" applyFill="1" applyBorder="1" applyAlignment="1">
      <alignment horizontal="left" vertical="center" wrapText="1"/>
    </xf>
    <xf numFmtId="0" fontId="8" fillId="5" borderId="679" xfId="0" applyFont="1" applyFill="1" applyBorder="1" applyAlignment="1">
      <alignment horizontal="center" vertical="center" wrapText="1"/>
    </xf>
    <xf numFmtId="0" fontId="8" fillId="5" borderId="116" xfId="0" applyFont="1" applyFill="1" applyBorder="1" applyAlignment="1">
      <alignment horizontal="center" vertical="center" wrapText="1"/>
    </xf>
    <xf numFmtId="0" fontId="8" fillId="5" borderId="664" xfId="0" applyFont="1" applyFill="1" applyBorder="1" applyAlignment="1">
      <alignment horizontal="left" wrapText="1"/>
    </xf>
    <xf numFmtId="0" fontId="8" fillId="5" borderId="665" xfId="0" applyFont="1" applyFill="1" applyBorder="1" applyAlignment="1">
      <alignment horizontal="left" wrapText="1"/>
    </xf>
    <xf numFmtId="0" fontId="8" fillId="5" borderId="689" xfId="0" applyFont="1" applyFill="1" applyBorder="1" applyAlignment="1">
      <alignment horizontal="left" wrapText="1"/>
    </xf>
    <xf numFmtId="0" fontId="8" fillId="5" borderId="690" xfId="0" applyFont="1" applyFill="1" applyBorder="1" applyAlignment="1">
      <alignment horizontal="left" wrapText="1"/>
    </xf>
    <xf numFmtId="1" fontId="8" fillId="5" borderId="689" xfId="0" applyNumberFormat="1" applyFont="1" applyFill="1" applyBorder="1" applyAlignment="1">
      <alignment horizontal="left" vertical="center" wrapText="1"/>
    </xf>
    <xf numFmtId="1" fontId="8" fillId="5" borderId="690" xfId="0" applyNumberFormat="1" applyFont="1" applyFill="1" applyBorder="1" applyAlignment="1">
      <alignment horizontal="left" vertical="center" wrapText="1"/>
    </xf>
    <xf numFmtId="0" fontId="8" fillId="0" borderId="668" xfId="0" applyFont="1" applyBorder="1" applyAlignment="1">
      <alignment horizontal="center" vertical="center" wrapText="1"/>
    </xf>
    <xf numFmtId="0" fontId="8" fillId="0" borderId="672" xfId="0" applyFont="1" applyBorder="1" applyAlignment="1">
      <alignment horizontal="center" vertical="center" wrapText="1"/>
    </xf>
    <xf numFmtId="1" fontId="8" fillId="5" borderId="717" xfId="0" applyNumberFormat="1" applyFont="1" applyFill="1" applyBorder="1" applyAlignment="1">
      <alignment horizontal="center" vertical="center"/>
    </xf>
    <xf numFmtId="1" fontId="8" fillId="5" borderId="690" xfId="0" applyNumberFormat="1" applyFont="1" applyFill="1" applyBorder="1" applyAlignment="1">
      <alignment horizontal="center" vertical="center"/>
    </xf>
    <xf numFmtId="1" fontId="8" fillId="5" borderId="689" xfId="0" applyNumberFormat="1" applyFont="1" applyFill="1" applyBorder="1" applyAlignment="1">
      <alignment horizontal="center" vertical="center" wrapText="1"/>
    </xf>
    <xf numFmtId="1" fontId="8" fillId="5" borderId="690" xfId="0" applyNumberFormat="1" applyFont="1" applyFill="1" applyBorder="1" applyAlignment="1">
      <alignment horizontal="center" vertical="center" wrapText="1"/>
    </xf>
    <xf numFmtId="1" fontId="8" fillId="5" borderId="717" xfId="0" applyNumberFormat="1" applyFont="1" applyFill="1" applyBorder="1" applyAlignment="1">
      <alignment horizontal="center" vertical="center" wrapText="1"/>
    </xf>
    <xf numFmtId="0" fontId="14" fillId="5" borderId="139" xfId="0" applyFont="1" applyFill="1" applyBorder="1" applyAlignment="1">
      <alignment horizontal="center" vertical="center" wrapText="1"/>
    </xf>
    <xf numFmtId="0" fontId="14" fillId="5" borderId="672" xfId="0" applyFont="1" applyFill="1" applyBorder="1" applyAlignment="1">
      <alignment horizontal="center" vertical="center" wrapText="1"/>
    </xf>
    <xf numFmtId="0" fontId="8" fillId="0" borderId="723" xfId="0" applyFont="1" applyBorder="1" applyAlignment="1">
      <alignment horizontal="left" vertical="center" wrapText="1"/>
    </xf>
    <xf numFmtId="0" fontId="8" fillId="0" borderId="669" xfId="0" applyFont="1" applyBorder="1" applyAlignment="1">
      <alignment horizontal="left" vertical="center" wrapText="1"/>
    </xf>
    <xf numFmtId="0" fontId="8" fillId="4" borderId="600" xfId="0" applyFont="1" applyFill="1" applyBorder="1" applyAlignment="1">
      <alignment horizontal="left" vertical="center" wrapText="1"/>
    </xf>
    <xf numFmtId="0" fontId="8" fillId="0" borderId="607" xfId="0" applyFont="1" applyBorder="1" applyAlignment="1">
      <alignment horizontal="left"/>
    </xf>
    <xf numFmtId="0" fontId="8" fillId="0" borderId="627" xfId="0" applyFont="1" applyBorder="1" applyAlignment="1">
      <alignment horizontal="left"/>
    </xf>
    <xf numFmtId="0" fontId="8" fillId="0" borderId="589" xfId="0" applyFont="1" applyBorder="1" applyAlignment="1">
      <alignment horizontal="left"/>
    </xf>
    <xf numFmtId="0" fontId="8" fillId="0" borderId="716" xfId="0" applyFont="1" applyBorder="1" applyAlignment="1">
      <alignment horizontal="center" vertical="center" wrapText="1"/>
    </xf>
    <xf numFmtId="0" fontId="8" fillId="0" borderId="718" xfId="0" applyFont="1" applyBorder="1" applyAlignment="1">
      <alignment horizontal="center" vertical="center" wrapText="1"/>
    </xf>
    <xf numFmtId="0" fontId="8" fillId="0" borderId="720" xfId="0" applyFont="1" applyBorder="1" applyAlignment="1">
      <alignment horizontal="center" vertical="center" wrapText="1"/>
    </xf>
    <xf numFmtId="0" fontId="8" fillId="0" borderId="592" xfId="0" applyFont="1" applyBorder="1" applyAlignment="1" applyProtection="1">
      <alignment horizontal="left" vertical="center"/>
      <protection hidden="1"/>
    </xf>
    <xf numFmtId="0" fontId="8" fillId="0" borderId="594" xfId="0" applyFont="1" applyBorder="1" applyAlignment="1" applyProtection="1">
      <alignment horizontal="left" vertical="center"/>
      <protection hidden="1"/>
    </xf>
    <xf numFmtId="0" fontId="8" fillId="0" borderId="607" xfId="0" applyFont="1" applyBorder="1" applyAlignment="1" applyProtection="1">
      <alignment horizontal="left" vertical="center"/>
      <protection hidden="1"/>
    </xf>
    <xf numFmtId="0" fontId="8" fillId="0" borderId="589" xfId="0" applyFont="1" applyBorder="1" applyAlignment="1" applyProtection="1">
      <alignment horizontal="left" vertical="center"/>
      <protection hidden="1"/>
    </xf>
    <xf numFmtId="1" fontId="8" fillId="5" borderId="649" xfId="0" applyNumberFormat="1" applyFont="1" applyFill="1" applyBorder="1" applyAlignment="1" applyProtection="1">
      <alignment horizontal="left" vertical="center"/>
      <protection hidden="1"/>
    </xf>
    <xf numFmtId="1" fontId="8" fillId="5" borderId="669" xfId="0" applyNumberFormat="1" applyFont="1" applyFill="1" applyBorder="1" applyAlignment="1" applyProtection="1">
      <alignment horizontal="left" vertical="center"/>
      <protection hidden="1"/>
    </xf>
    <xf numFmtId="1" fontId="8" fillId="5" borderId="592" xfId="0" applyNumberFormat="1" applyFont="1" applyFill="1" applyBorder="1" applyAlignment="1" applyProtection="1">
      <alignment horizontal="left" vertical="center"/>
      <protection hidden="1"/>
    </xf>
    <xf numFmtId="1" fontId="8" fillId="5" borderId="594" xfId="0" applyNumberFormat="1" applyFont="1" applyFill="1" applyBorder="1" applyAlignment="1" applyProtection="1">
      <alignment horizontal="left" vertical="center"/>
      <protection hidden="1"/>
    </xf>
    <xf numFmtId="0" fontId="8" fillId="0" borderId="664" xfId="0" applyFont="1" applyBorder="1" applyAlignment="1">
      <alignment horizontal="center" vertical="center" wrapText="1"/>
    </xf>
    <xf numFmtId="0" fontId="8" fillId="0" borderId="690" xfId="0" applyFont="1" applyBorder="1" applyAlignment="1">
      <alignment horizontal="center" vertical="center" wrapText="1"/>
    </xf>
    <xf numFmtId="0" fontId="8" fillId="0" borderId="649" xfId="0" applyFont="1" applyBorder="1" applyAlignment="1" applyProtection="1">
      <alignment horizontal="left" vertical="center"/>
      <protection hidden="1"/>
    </xf>
    <xf numFmtId="0" fontId="8" fillId="0" borderId="669" xfId="0" applyFont="1" applyBorder="1" applyAlignment="1" applyProtection="1">
      <alignment horizontal="left" vertical="center"/>
      <protection hidden="1"/>
    </xf>
    <xf numFmtId="0" fontId="8" fillId="0" borderId="600" xfId="0" applyFont="1" applyBorder="1" applyAlignment="1">
      <alignment horizontal="left"/>
    </xf>
    <xf numFmtId="0" fontId="8" fillId="0" borderId="594" xfId="0" applyFont="1" applyBorder="1" applyAlignment="1">
      <alignment horizontal="left"/>
    </xf>
    <xf numFmtId="0" fontId="60" fillId="0" borderId="436" xfId="0" applyFont="1" applyBorder="1" applyAlignment="1">
      <alignment horizontal="center" vertical="center" wrapText="1"/>
    </xf>
    <xf numFmtId="0" fontId="60" fillId="0" borderId="426" xfId="0" applyFont="1" applyBorder="1" applyAlignment="1">
      <alignment horizontal="center" vertical="center" wrapText="1"/>
    </xf>
    <xf numFmtId="0" fontId="60" fillId="0" borderId="400" xfId="0" applyFont="1" applyBorder="1" applyAlignment="1">
      <alignment horizontal="center" vertical="center"/>
    </xf>
    <xf numFmtId="0" fontId="60" fillId="0" borderId="7" xfId="0" applyFont="1" applyBorder="1" applyAlignment="1">
      <alignment horizontal="center" vertical="center"/>
    </xf>
    <xf numFmtId="0" fontId="60" fillId="0" borderId="487" xfId="0" applyFont="1" applyBorder="1" applyAlignment="1">
      <alignment horizontal="center" vertical="center"/>
    </xf>
    <xf numFmtId="0" fontId="60" fillId="0" borderId="399"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344"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0" xfId="0" applyFont="1" applyAlignment="1">
      <alignment horizontal="center" vertical="center" wrapText="1"/>
    </xf>
    <xf numFmtId="0" fontId="60" fillId="0" borderId="4" xfId="0" applyFont="1" applyBorder="1" applyAlignment="1">
      <alignment horizontal="center" vertical="center" wrapText="1"/>
    </xf>
    <xf numFmtId="0" fontId="60" fillId="0" borderId="424" xfId="0" applyFont="1" applyBorder="1" applyAlignment="1">
      <alignment horizontal="center" vertical="center"/>
    </xf>
    <xf numFmtId="0" fontId="60" fillId="0" borderId="425" xfId="0" applyFont="1" applyBorder="1" applyAlignment="1">
      <alignment horizontal="center" vertical="center"/>
    </xf>
    <xf numFmtId="0" fontId="60" fillId="9" borderId="389" xfId="0" applyFont="1" applyFill="1" applyBorder="1" applyAlignment="1">
      <alignment horizontal="center" vertical="center" wrapText="1"/>
    </xf>
    <xf numFmtId="0" fontId="60" fillId="9" borderId="20" xfId="0" applyFont="1" applyFill="1" applyBorder="1" applyAlignment="1">
      <alignment horizontal="center" vertical="center" wrapText="1"/>
    </xf>
    <xf numFmtId="0" fontId="60" fillId="9" borderId="444" xfId="0" applyFont="1" applyFill="1" applyBorder="1" applyAlignment="1">
      <alignment horizontal="center" vertical="center" wrapText="1"/>
    </xf>
    <xf numFmtId="0" fontId="60" fillId="9" borderId="344" xfId="0" applyFont="1" applyFill="1" applyBorder="1" applyAlignment="1">
      <alignment horizontal="center" vertical="center" wrapText="1"/>
    </xf>
    <xf numFmtId="0" fontId="60" fillId="9" borderId="4" xfId="0" applyFont="1" applyFill="1" applyBorder="1" applyAlignment="1">
      <alignment horizontal="center" vertical="center" wrapText="1"/>
    </xf>
    <xf numFmtId="0" fontId="60" fillId="9" borderId="443" xfId="0" applyFont="1" applyFill="1" applyBorder="1" applyAlignment="1">
      <alignment horizontal="center" vertical="center" wrapText="1"/>
    </xf>
    <xf numFmtId="49" fontId="60" fillId="0" borderId="436" xfId="0" applyNumberFormat="1" applyFont="1" applyBorder="1" applyAlignment="1">
      <alignment horizontal="center"/>
    </xf>
    <xf numFmtId="49" fontId="60" fillId="0" borderId="426" xfId="0" applyNumberFormat="1" applyFont="1" applyBorder="1" applyAlignment="1">
      <alignment horizontal="center"/>
    </xf>
    <xf numFmtId="0" fontId="60" fillId="0" borderId="438" xfId="0" applyFont="1" applyBorder="1" applyAlignment="1">
      <alignment horizontal="center" vertical="center" wrapText="1"/>
    </xf>
    <xf numFmtId="0" fontId="60" fillId="0" borderId="436" xfId="0" applyFont="1" applyBorder="1" applyAlignment="1">
      <alignment horizontal="center" vertical="center"/>
    </xf>
    <xf numFmtId="0" fontId="60" fillId="0" borderId="423" xfId="0" applyFont="1" applyBorder="1" applyAlignment="1">
      <alignment horizontal="center" vertical="center"/>
    </xf>
    <xf numFmtId="0" fontId="60" fillId="0" borderId="438" xfId="0" applyFont="1" applyBorder="1" applyAlignment="1">
      <alignment horizontal="center" vertical="center"/>
    </xf>
    <xf numFmtId="0" fontId="60" fillId="0" borderId="444" xfId="0" applyFont="1" applyBorder="1" applyAlignment="1">
      <alignment horizontal="center" vertical="center" wrapText="1"/>
    </xf>
    <xf numFmtId="0" fontId="60" fillId="0" borderId="443" xfId="0" applyFont="1" applyBorder="1" applyAlignment="1">
      <alignment horizontal="center" vertical="center" wrapText="1"/>
    </xf>
    <xf numFmtId="0" fontId="60" fillId="0" borderId="400" xfId="0" applyFont="1" applyBorder="1" applyAlignment="1">
      <alignment horizontal="center" vertical="center" wrapText="1"/>
    </xf>
    <xf numFmtId="0" fontId="60" fillId="0" borderId="487" xfId="0" applyFont="1" applyBorder="1" applyAlignment="1">
      <alignment horizontal="center" vertical="center" wrapText="1"/>
    </xf>
    <xf numFmtId="0" fontId="60" fillId="9" borderId="439" xfId="0" applyFont="1" applyFill="1" applyBorder="1" applyAlignment="1">
      <alignment horizontal="center" vertical="center" wrapText="1"/>
    </xf>
    <xf numFmtId="0" fontId="60" fillId="9" borderId="457" xfId="0" applyFont="1" applyFill="1" applyBorder="1" applyAlignment="1">
      <alignment horizontal="center" vertical="center" wrapText="1"/>
    </xf>
    <xf numFmtId="0" fontId="60" fillId="0" borderId="426" xfId="0" applyFont="1" applyBorder="1" applyAlignment="1">
      <alignment horizontal="center" vertical="center"/>
    </xf>
    <xf numFmtId="1" fontId="8" fillId="0" borderId="487" xfId="0" applyNumberFormat="1" applyFont="1" applyBorder="1" applyAlignment="1">
      <alignment horizontal="center" vertical="center" wrapText="1"/>
    </xf>
    <xf numFmtId="1" fontId="8" fillId="0" borderId="491" xfId="0" applyNumberFormat="1" applyFont="1" applyBorder="1" applyAlignment="1">
      <alignment horizontal="center" vertical="center" wrapText="1"/>
    </xf>
    <xf numFmtId="0" fontId="60" fillId="0" borderId="424" xfId="0" applyFont="1" applyBorder="1" applyAlignment="1">
      <alignment horizontal="center" vertical="center" wrapText="1"/>
    </xf>
    <xf numFmtId="0" fontId="60" fillId="0" borderId="425" xfId="0" applyFont="1" applyBorder="1" applyAlignment="1">
      <alignment horizontal="center" vertical="center" wrapText="1"/>
    </xf>
    <xf numFmtId="0" fontId="60" fillId="9" borderId="400" xfId="0" applyFont="1" applyFill="1" applyBorder="1" applyAlignment="1">
      <alignment horizontal="center" vertical="center" wrapText="1"/>
    </xf>
    <xf numFmtId="0" fontId="60" fillId="9" borderId="487" xfId="0" applyFont="1" applyFill="1" applyBorder="1" applyAlignment="1">
      <alignment horizontal="center" vertical="center" wrapText="1"/>
    </xf>
    <xf numFmtId="0" fontId="38" fillId="0" borderId="399" xfId="0" applyFont="1" applyBorder="1" applyAlignment="1">
      <alignment horizontal="center" vertical="center"/>
    </xf>
    <xf numFmtId="0" fontId="38" fillId="0" borderId="344" xfId="0" applyFont="1" applyBorder="1" applyAlignment="1">
      <alignment horizontal="center" vertical="center"/>
    </xf>
    <xf numFmtId="0" fontId="38" fillId="0" borderId="5" xfId="0" applyFont="1" applyBorder="1" applyAlignment="1">
      <alignment horizontal="center" vertical="center"/>
    </xf>
    <xf numFmtId="0" fontId="38" fillId="0" borderId="4" xfId="0" applyFont="1" applyBorder="1" applyAlignment="1">
      <alignment horizontal="center" vertical="center"/>
    </xf>
    <xf numFmtId="0" fontId="38" fillId="0" borderId="494" xfId="0" applyFont="1" applyBorder="1" applyAlignment="1">
      <alignment horizontal="center" vertical="center"/>
    </xf>
    <xf numFmtId="0" fontId="38" fillId="0" borderId="443" xfId="0" applyFont="1" applyBorder="1" applyAlignment="1">
      <alignment horizontal="center" vertical="center"/>
    </xf>
    <xf numFmtId="1" fontId="8" fillId="9" borderId="448" xfId="0" applyNumberFormat="1" applyFont="1" applyFill="1" applyBorder="1" applyAlignment="1">
      <alignment horizontal="center" vertical="center" wrapText="1"/>
    </xf>
    <xf numFmtId="1" fontId="8" fillId="9" borderId="366" xfId="0" applyNumberFormat="1" applyFont="1" applyFill="1" applyBorder="1" applyAlignment="1">
      <alignment horizontal="center" vertical="center" wrapText="1"/>
    </xf>
    <xf numFmtId="1" fontId="8" fillId="9" borderId="450" xfId="0" applyNumberFormat="1" applyFont="1" applyFill="1" applyBorder="1" applyAlignment="1">
      <alignment horizontal="center" vertical="center" wrapText="1"/>
    </xf>
    <xf numFmtId="1" fontId="8" fillId="9" borderId="456" xfId="0" applyNumberFormat="1" applyFont="1" applyFill="1" applyBorder="1" applyAlignment="1">
      <alignment horizontal="center" vertical="center" wrapText="1"/>
    </xf>
    <xf numFmtId="0" fontId="8" fillId="0" borderId="438" xfId="0" applyFont="1" applyBorder="1" applyAlignment="1">
      <alignment horizontal="center" vertical="center" wrapText="1"/>
    </xf>
    <xf numFmtId="0" fontId="8" fillId="0" borderId="505" xfId="0" applyFont="1" applyBorder="1" applyAlignment="1">
      <alignment horizontal="center" vertical="center" wrapText="1"/>
    </xf>
    <xf numFmtId="0" fontId="8" fillId="0" borderId="423" xfId="0" applyFont="1" applyBorder="1" applyAlignment="1">
      <alignment horizontal="center" vertical="center"/>
    </xf>
    <xf numFmtId="0" fontId="8" fillId="0" borderId="438" xfId="0" applyFont="1" applyBorder="1" applyAlignment="1">
      <alignment horizontal="center" vertical="center"/>
    </xf>
    <xf numFmtId="1" fontId="8" fillId="5" borderId="505" xfId="0" applyNumberFormat="1" applyFont="1" applyFill="1" applyBorder="1" applyAlignment="1">
      <alignment horizontal="center" vertical="center" wrapText="1"/>
    </xf>
    <xf numFmtId="1" fontId="8" fillId="5" borderId="423" xfId="0" applyNumberFormat="1" applyFont="1" applyFill="1" applyBorder="1" applyAlignment="1">
      <alignment horizontal="center" vertical="center" wrapText="1"/>
    </xf>
    <xf numFmtId="1" fontId="8" fillId="5" borderId="438" xfId="0" applyNumberFormat="1" applyFont="1" applyFill="1" applyBorder="1" applyAlignment="1">
      <alignment horizontal="center" vertical="center" wrapText="1"/>
    </xf>
    <xf numFmtId="0" fontId="8" fillId="0" borderId="424" xfId="0" applyFont="1" applyBorder="1" applyAlignment="1">
      <alignment horizontal="center" vertical="center" wrapText="1"/>
    </xf>
    <xf numFmtId="0" fontId="8" fillId="0" borderId="424" xfId="0" applyFont="1" applyBorder="1" applyAlignment="1">
      <alignment horizontal="center" vertical="center"/>
    </xf>
    <xf numFmtId="0" fontId="19" fillId="0" borderId="400" xfId="0" applyFont="1" applyBorder="1" applyAlignment="1">
      <alignment horizontal="center" vertical="center"/>
    </xf>
    <xf numFmtId="0" fontId="19" fillId="0" borderId="7" xfId="0" applyFont="1" applyBorder="1" applyAlignment="1">
      <alignment horizontal="center" vertical="center"/>
    </xf>
    <xf numFmtId="0" fontId="19" fillId="0" borderId="487" xfId="0" applyFont="1" applyBorder="1" applyAlignment="1">
      <alignment horizontal="center" vertical="center"/>
    </xf>
    <xf numFmtId="0" fontId="8" fillId="0" borderId="425" xfId="0" applyFont="1" applyBorder="1" applyAlignment="1">
      <alignment horizontal="center" vertical="center"/>
    </xf>
    <xf numFmtId="0" fontId="8" fillId="0" borderId="449" xfId="0" applyFont="1" applyBorder="1" applyAlignment="1">
      <alignment horizontal="center" vertical="center" wrapText="1"/>
    </xf>
    <xf numFmtId="0" fontId="8" fillId="0" borderId="430" xfId="0" applyFont="1" applyBorder="1" applyAlignment="1">
      <alignment horizontal="center" vertical="center" wrapText="1"/>
    </xf>
    <xf numFmtId="0" fontId="8" fillId="0" borderId="496" xfId="0" applyFont="1" applyBorder="1" applyAlignment="1">
      <alignment horizontal="center" vertical="center" wrapText="1"/>
    </xf>
    <xf numFmtId="0" fontId="8" fillId="0" borderId="151" xfId="0" applyFont="1" applyBorder="1" applyAlignment="1">
      <alignment horizontal="center" vertical="center" wrapText="1"/>
    </xf>
    <xf numFmtId="0" fontId="8" fillId="0" borderId="407" xfId="0" applyFont="1" applyBorder="1" applyAlignment="1">
      <alignment horizontal="center" vertical="center" wrapText="1"/>
    </xf>
    <xf numFmtId="0" fontId="8" fillId="0" borderId="166" xfId="0" applyFont="1" applyBorder="1" applyAlignment="1">
      <alignment horizontal="center" vertical="center" wrapText="1"/>
    </xf>
    <xf numFmtId="1" fontId="8" fillId="0" borderId="165" xfId="0" applyNumberFormat="1" applyFont="1" applyBorder="1" applyAlignment="1">
      <alignment horizontal="left"/>
    </xf>
    <xf numFmtId="1" fontId="8" fillId="0" borderId="149" xfId="0" applyNumberFormat="1" applyFont="1" applyBorder="1" applyAlignment="1">
      <alignment horizontal="left"/>
    </xf>
    <xf numFmtId="0" fontId="8" fillId="0" borderId="425" xfId="0" applyFont="1" applyBorder="1" applyAlignment="1">
      <alignment horizontal="center" vertical="center" wrapText="1"/>
    </xf>
    <xf numFmtId="1" fontId="8" fillId="0" borderId="152" xfId="0" applyNumberFormat="1" applyFont="1" applyBorder="1" applyAlignment="1">
      <alignment horizontal="left"/>
    </xf>
    <xf numFmtId="1" fontId="8" fillId="0" borderId="154" xfId="0" applyNumberFormat="1" applyFont="1" applyBorder="1" applyAlignment="1">
      <alignment horizontal="left"/>
    </xf>
    <xf numFmtId="1" fontId="8" fillId="0" borderId="179" xfId="0" applyNumberFormat="1" applyFont="1" applyBorder="1" applyAlignment="1">
      <alignment horizontal="left"/>
    </xf>
    <xf numFmtId="1" fontId="8" fillId="0" borderId="178" xfId="0" applyNumberFormat="1" applyFont="1" applyBorder="1" applyAlignment="1">
      <alignment horizontal="left"/>
    </xf>
    <xf numFmtId="1" fontId="8" fillId="0" borderId="411" xfId="0" applyNumberFormat="1" applyFont="1" applyBorder="1" applyAlignment="1">
      <alignment horizontal="center" vertical="center"/>
    </xf>
    <xf numFmtId="1" fontId="8" fillId="0" borderId="153" xfId="0" applyNumberFormat="1" applyFont="1" applyBorder="1" applyAlignment="1">
      <alignment horizontal="center" vertical="center"/>
    </xf>
    <xf numFmtId="1" fontId="8" fillId="0" borderId="161" xfId="0" applyNumberFormat="1" applyFont="1" applyBorder="1" applyAlignment="1">
      <alignment horizontal="center" vertical="center"/>
    </xf>
    <xf numFmtId="1" fontId="8" fillId="0" borderId="10" xfId="0" applyNumberFormat="1" applyFont="1" applyBorder="1" applyAlignment="1">
      <alignment horizontal="left"/>
    </xf>
    <xf numFmtId="1" fontId="8" fillId="0" borderId="152" xfId="0" applyNumberFormat="1" applyFont="1" applyBorder="1" applyAlignment="1">
      <alignment horizontal="left" wrapText="1"/>
    </xf>
    <xf numFmtId="1" fontId="8" fillId="0" borderId="154" xfId="0" applyNumberFormat="1" applyFont="1" applyBorder="1" applyAlignment="1">
      <alignment horizontal="left" wrapText="1"/>
    </xf>
    <xf numFmtId="1" fontId="8" fillId="5" borderId="448" xfId="0" applyNumberFormat="1" applyFont="1" applyFill="1" applyBorder="1" applyAlignment="1">
      <alignment horizontal="center" vertical="center" wrapText="1"/>
    </xf>
    <xf numFmtId="1" fontId="8" fillId="5" borderId="366" xfId="0" applyNumberFormat="1" applyFont="1" applyFill="1" applyBorder="1" applyAlignment="1">
      <alignment horizontal="center" vertical="center" wrapText="1"/>
    </xf>
    <xf numFmtId="1" fontId="8" fillId="5" borderId="450" xfId="0" applyNumberFormat="1" applyFont="1" applyFill="1" applyBorder="1" applyAlignment="1">
      <alignment horizontal="center" vertical="center" wrapText="1"/>
    </xf>
    <xf numFmtId="1" fontId="8" fillId="5" borderId="456" xfId="0" applyNumberFormat="1" applyFont="1" applyFill="1" applyBorder="1" applyAlignment="1">
      <alignment horizontal="center" vertical="center" wrapText="1"/>
    </xf>
    <xf numFmtId="1" fontId="16" fillId="4" borderId="418" xfId="0" applyNumberFormat="1" applyFont="1" applyFill="1" applyBorder="1" applyAlignment="1">
      <alignment horizontal="left" wrapText="1"/>
    </xf>
    <xf numFmtId="1" fontId="16" fillId="4" borderId="0" xfId="0" applyNumberFormat="1" applyFont="1" applyFill="1" applyAlignment="1">
      <alignment horizontal="left" wrapText="1"/>
    </xf>
    <xf numFmtId="1" fontId="8" fillId="5" borderId="122" xfId="0" applyNumberFormat="1" applyFont="1" applyFill="1" applyBorder="1" applyAlignment="1">
      <alignment horizontal="center" vertical="center" wrapText="1"/>
    </xf>
    <xf numFmtId="1" fontId="8" fillId="0" borderId="494" xfId="0" applyNumberFormat="1" applyFont="1" applyBorder="1" applyAlignment="1">
      <alignment horizontal="center" vertical="center" wrapText="1"/>
    </xf>
    <xf numFmtId="1" fontId="8" fillId="0" borderId="435" xfId="0" applyNumberFormat="1" applyFont="1" applyBorder="1" applyAlignment="1"/>
    <xf numFmtId="1" fontId="8" fillId="0" borderId="451" xfId="0" applyNumberFormat="1" applyFont="1" applyBorder="1" applyAlignment="1"/>
    <xf numFmtId="1" fontId="8" fillId="0" borderId="411" xfId="0" applyNumberFormat="1" applyFont="1" applyBorder="1" applyAlignment="1">
      <alignment horizontal="center" vertical="center" wrapText="1"/>
    </xf>
    <xf numFmtId="1" fontId="8" fillId="0" borderId="491" xfId="0" applyNumberFormat="1" applyFont="1" applyBorder="1" applyAlignment="1"/>
    <xf numFmtId="1" fontId="8" fillId="0" borderId="503" xfId="0" applyNumberFormat="1" applyFont="1" applyBorder="1" applyAlignment="1"/>
    <xf numFmtId="1" fontId="8" fillId="5" borderId="3" xfId="0" applyNumberFormat="1" applyFont="1" applyFill="1" applyBorder="1" applyAlignment="1">
      <alignment horizontal="center" vertical="center" wrapText="1"/>
    </xf>
    <xf numFmtId="1" fontId="8" fillId="5" borderId="418" xfId="0" applyNumberFormat="1" applyFont="1" applyFill="1" applyBorder="1" applyAlignment="1">
      <alignment horizontal="center" vertical="center" wrapText="1"/>
    </xf>
    <xf numFmtId="1" fontId="8" fillId="0" borderId="455" xfId="0" applyNumberFormat="1" applyFont="1" applyBorder="1" applyAlignment="1">
      <alignment horizontal="center" vertical="center" wrapText="1"/>
    </xf>
    <xf numFmtId="1" fontId="8" fillId="0" borderId="504" xfId="0" applyNumberFormat="1" applyFont="1" applyBorder="1" applyAlignment="1">
      <alignment horizontal="center" vertical="center" wrapText="1"/>
    </xf>
    <xf numFmtId="0" fontId="16" fillId="0" borderId="418" xfId="0" applyFont="1" applyBorder="1" applyAlignment="1">
      <alignment horizontal="left" wrapText="1"/>
    </xf>
    <xf numFmtId="0" fontId="19" fillId="0" borderId="344" xfId="0" applyFont="1" applyBorder="1" applyAlignment="1">
      <alignment horizontal="center" vertical="center" wrapText="1"/>
    </xf>
    <xf numFmtId="0" fontId="19" fillId="0" borderId="443" xfId="0" applyFont="1" applyBorder="1" applyAlignment="1">
      <alignment horizontal="center" vertical="center" wrapText="1"/>
    </xf>
    <xf numFmtId="0" fontId="19" fillId="0" borderId="400" xfId="0" applyFont="1" applyBorder="1" applyAlignment="1">
      <alignment horizontal="center" wrapText="1"/>
    </xf>
    <xf numFmtId="0" fontId="19" fillId="0" borderId="487" xfId="0" applyFont="1" applyBorder="1" applyAlignment="1">
      <alignment horizontal="center" wrapText="1"/>
    </xf>
    <xf numFmtId="0" fontId="8" fillId="0" borderId="389"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3" xfId="0" applyFont="1" applyBorder="1" applyAlignment="1">
      <alignment horizontal="center" vertical="center" wrapText="1"/>
    </xf>
    <xf numFmtId="0" fontId="16" fillId="0" borderId="3" xfId="0" applyFont="1" applyBorder="1" applyAlignment="1">
      <alignment horizontal="left" wrapText="1"/>
    </xf>
    <xf numFmtId="0" fontId="16" fillId="0" borderId="0" xfId="0" applyFont="1" applyAlignment="1">
      <alignment horizontal="left" wrapText="1"/>
    </xf>
    <xf numFmtId="0" fontId="8" fillId="0" borderId="508" xfId="0" applyFont="1" applyBorder="1" applyAlignment="1">
      <alignment horizontal="center" vertical="center" wrapText="1"/>
    </xf>
    <xf numFmtId="0" fontId="8" fillId="0" borderId="502" xfId="0" applyFont="1" applyBorder="1" applyAlignment="1">
      <alignment horizontal="center" vertical="center" wrapText="1"/>
    </xf>
    <xf numFmtId="0" fontId="38" fillId="0" borderId="344" xfId="0" applyFont="1" applyBorder="1" applyAlignment="1">
      <alignment horizontal="center" vertical="center" wrapText="1"/>
    </xf>
    <xf numFmtId="0" fontId="38" fillId="0" borderId="443" xfId="0" applyFont="1" applyBorder="1" applyAlignment="1">
      <alignment horizontal="center" vertical="center" wrapText="1"/>
    </xf>
    <xf numFmtId="0" fontId="19" fillId="0" borderId="344" xfId="0" applyFont="1" applyBorder="1" applyAlignment="1">
      <alignment horizontal="center" wrapText="1"/>
    </xf>
    <xf numFmtId="0" fontId="19" fillId="0" borderId="443" xfId="0" applyFont="1" applyBorder="1" applyAlignment="1">
      <alignment horizontal="center" wrapText="1"/>
    </xf>
    <xf numFmtId="0" fontId="8" fillId="0" borderId="400" xfId="0" applyFont="1" applyBorder="1" applyAlignment="1">
      <alignment horizontal="center" vertical="center" wrapText="1"/>
    </xf>
    <xf numFmtId="0" fontId="8" fillId="0" borderId="487" xfId="0" applyFont="1" applyBorder="1" applyAlignment="1">
      <alignment horizontal="center" vertical="center" wrapText="1"/>
    </xf>
    <xf numFmtId="1" fontId="7" fillId="0" borderId="344" xfId="0" applyNumberFormat="1" applyFont="1" applyBorder="1" applyAlignment="1">
      <alignment horizontal="center" vertical="center" wrapText="1"/>
    </xf>
    <xf numFmtId="1" fontId="7" fillId="0" borderId="557" xfId="0" applyNumberFormat="1" applyFont="1" applyBorder="1" applyAlignment="1">
      <alignment horizontal="center" vertical="center" wrapText="1"/>
    </xf>
    <xf numFmtId="1" fontId="7" fillId="9" borderId="621" xfId="0" applyNumberFormat="1" applyFont="1" applyFill="1" applyBorder="1" applyAlignment="1">
      <alignment horizontal="center" vertical="center" wrapText="1"/>
    </xf>
    <xf numFmtId="1" fontId="7" fillId="5" borderId="610" xfId="0" applyNumberFormat="1" applyFont="1" applyFill="1" applyBorder="1" applyAlignment="1" applyProtection="1">
      <alignment horizontal="center" vertical="center" wrapText="1"/>
      <protection hidden="1"/>
    </xf>
    <xf numFmtId="1" fontId="7" fillId="5" borderId="567" xfId="0" applyNumberFormat="1" applyFont="1" applyFill="1" applyBorder="1" applyAlignment="1" applyProtection="1">
      <alignment horizontal="center" vertical="center" wrapText="1"/>
      <protection hidden="1"/>
    </xf>
    <xf numFmtId="1" fontId="7" fillId="0" borderId="610" xfId="0" applyNumberFormat="1" applyFont="1" applyBorder="1" applyAlignment="1" applyProtection="1">
      <alignment horizontal="center" vertical="center" wrapText="1"/>
      <protection hidden="1"/>
    </xf>
    <xf numFmtId="1" fontId="7" fillId="0" borderId="567" xfId="0" applyNumberFormat="1" applyFont="1" applyBorder="1" applyAlignment="1" applyProtection="1">
      <alignment horizontal="center" vertical="center" wrapText="1"/>
      <protection hidden="1"/>
    </xf>
    <xf numFmtId="1" fontId="7" fillId="0" borderId="616" xfId="0" applyNumberFormat="1" applyFont="1" applyBorder="1" applyAlignment="1" applyProtection="1">
      <alignment horizontal="center" vertical="center" wrapText="1"/>
      <protection hidden="1"/>
    </xf>
    <xf numFmtId="1" fontId="7" fillId="0" borderId="572" xfId="0" applyNumberFormat="1" applyFont="1" applyBorder="1" applyAlignment="1" applyProtection="1">
      <alignment horizontal="center" vertical="center" wrapText="1"/>
      <protection hidden="1"/>
    </xf>
    <xf numFmtId="1" fontId="7" fillId="0" borderId="344" xfId="0" applyNumberFormat="1" applyFont="1" applyBorder="1" applyAlignment="1" applyProtection="1">
      <alignment horizontal="center" vertical="center" wrapText="1"/>
      <protection hidden="1"/>
    </xf>
    <xf numFmtId="1" fontId="7" fillId="0" borderId="557" xfId="0" applyNumberFormat="1" applyFont="1" applyBorder="1" applyAlignment="1" applyProtection="1">
      <alignment horizontal="center" vertical="center" wrapText="1"/>
      <protection hidden="1"/>
    </xf>
    <xf numFmtId="1" fontId="8" fillId="5" borderId="621" xfId="0" applyNumberFormat="1" applyFont="1" applyFill="1" applyBorder="1" applyAlignment="1">
      <alignment horizontal="center" vertical="center" wrapText="1"/>
    </xf>
    <xf numFmtId="1" fontId="8" fillId="0" borderId="621" xfId="0" applyNumberFormat="1" applyFont="1" applyBorder="1" applyAlignment="1">
      <alignment horizontal="center" vertical="center" wrapText="1"/>
    </xf>
    <xf numFmtId="1" fontId="7" fillId="0" borderId="621" xfId="0" applyNumberFormat="1" applyFont="1" applyBorder="1" applyAlignment="1">
      <alignment horizontal="center" vertical="center" wrapText="1"/>
    </xf>
    <xf numFmtId="1" fontId="7" fillId="0" borderId="611" xfId="0" applyNumberFormat="1" applyFont="1" applyBorder="1" applyAlignment="1">
      <alignment horizontal="center" vertical="center" wrapText="1"/>
    </xf>
    <xf numFmtId="1" fontId="7" fillId="0" borderId="612" xfId="0" applyNumberFormat="1" applyFont="1" applyBorder="1" applyAlignment="1">
      <alignment horizontal="center" vertical="center" wrapText="1"/>
    </xf>
    <xf numFmtId="1" fontId="7" fillId="0" borderId="622" xfId="0" applyNumberFormat="1" applyFont="1" applyBorder="1" applyAlignment="1">
      <alignment horizontal="center" vertical="center" wrapText="1"/>
    </xf>
    <xf numFmtId="1" fontId="8" fillId="0" borderId="611" xfId="0" applyNumberFormat="1" applyFont="1" applyBorder="1" applyAlignment="1">
      <alignment horizontal="center" vertical="center" wrapText="1"/>
    </xf>
    <xf numFmtId="1" fontId="8" fillId="0" borderId="612" xfId="0" applyNumberFormat="1" applyFont="1" applyBorder="1" applyAlignment="1">
      <alignment horizontal="center" vertical="center" wrapText="1"/>
    </xf>
    <xf numFmtId="1" fontId="8" fillId="0" borderId="622" xfId="0" applyNumberFormat="1" applyFont="1" applyBorder="1" applyAlignment="1">
      <alignment horizontal="center" vertical="center" wrapText="1"/>
    </xf>
    <xf numFmtId="1" fontId="8" fillId="0" borderId="613" xfId="0" applyNumberFormat="1" applyFont="1" applyBorder="1" applyAlignment="1">
      <alignment horizontal="center" vertical="center" wrapText="1"/>
    </xf>
    <xf numFmtId="1" fontId="8" fillId="0" borderId="610" xfId="0" applyNumberFormat="1" applyFont="1" applyBorder="1" applyAlignment="1">
      <alignment horizontal="center" vertical="center" wrapText="1"/>
    </xf>
    <xf numFmtId="1" fontId="8" fillId="0" borderId="615" xfId="0" applyNumberFormat="1" applyFont="1" applyBorder="1" applyAlignment="1">
      <alignment horizontal="center" vertical="center" wrapText="1"/>
    </xf>
    <xf numFmtId="1" fontId="8" fillId="5" borderId="611" xfId="0" applyNumberFormat="1" applyFont="1" applyFill="1" applyBorder="1" applyAlignment="1">
      <alignment horizontal="center" vertical="center" wrapText="1"/>
    </xf>
    <xf numFmtId="1" fontId="8" fillId="5" borderId="612" xfId="0" applyNumberFormat="1" applyFont="1" applyFill="1" applyBorder="1" applyAlignment="1">
      <alignment horizontal="center" vertical="center" wrapText="1"/>
    </xf>
    <xf numFmtId="1" fontId="8" fillId="5" borderId="613" xfId="0" applyNumberFormat="1" applyFont="1" applyFill="1" applyBorder="1" applyAlignment="1">
      <alignment horizontal="center" vertical="center" wrapText="1"/>
    </xf>
    <xf numFmtId="1" fontId="94" fillId="9" borderId="634" xfId="0" applyNumberFormat="1" applyFont="1" applyFill="1" applyBorder="1" applyAlignment="1">
      <alignment horizontal="center" vertical="center" wrapText="1"/>
    </xf>
    <xf numFmtId="1" fontId="94" fillId="9" borderId="21" xfId="0" applyNumberFormat="1" applyFont="1" applyFill="1" applyBorder="1" applyAlignment="1">
      <alignment horizontal="center" vertical="center" wrapText="1"/>
    </xf>
    <xf numFmtId="1" fontId="8" fillId="9" borderId="610" xfId="0" applyNumberFormat="1" applyFont="1" applyFill="1" applyBorder="1" applyAlignment="1">
      <alignment horizontal="center" vertical="center" wrapText="1"/>
    </xf>
    <xf numFmtId="1" fontId="8" fillId="5" borderId="120" xfId="0" applyNumberFormat="1" applyFont="1" applyFill="1" applyBorder="1" applyAlignment="1">
      <alignment horizontal="center" vertical="center" wrapText="1"/>
    </xf>
    <xf numFmtId="1" fontId="8" fillId="5" borderId="610" xfId="0" applyNumberFormat="1" applyFont="1" applyFill="1" applyBorder="1" applyAlignment="1">
      <alignment horizontal="center" vertical="center" wrapText="1"/>
    </xf>
    <xf numFmtId="1" fontId="8" fillId="5" borderId="30" xfId="0" applyNumberFormat="1" applyFont="1" applyFill="1" applyBorder="1" applyAlignment="1">
      <alignment horizontal="center" vertical="center" wrapText="1"/>
    </xf>
    <xf numFmtId="1" fontId="8" fillId="5" borderId="620" xfId="0" applyNumberFormat="1" applyFont="1" applyFill="1" applyBorder="1" applyAlignment="1">
      <alignment horizontal="center" vertical="center" wrapText="1"/>
    </xf>
    <xf numFmtId="1" fontId="8" fillId="5" borderId="579" xfId="0" applyNumberFormat="1" applyFont="1" applyFill="1" applyBorder="1" applyAlignment="1">
      <alignment horizontal="center" vertical="center" wrapText="1"/>
    </xf>
    <xf numFmtId="1" fontId="15" fillId="4" borderId="0" xfId="0" applyNumberFormat="1" applyFont="1" applyFill="1" applyAlignment="1">
      <alignment wrapText="1"/>
    </xf>
    <xf numFmtId="0" fontId="8" fillId="0" borderId="152" xfId="0" applyFont="1" applyBorder="1" applyAlignment="1">
      <alignment horizontal="left" wrapText="1"/>
    </xf>
    <xf numFmtId="0" fontId="8" fillId="0" borderId="154" xfId="0" applyFont="1" applyBorder="1" applyAlignment="1">
      <alignment horizontal="left" wrapText="1"/>
    </xf>
    <xf numFmtId="0" fontId="8" fillId="0" borderId="179" xfId="0" applyFont="1" applyBorder="1" applyAlignment="1">
      <alignment horizontal="left" wrapText="1"/>
    </xf>
    <xf numFmtId="0" fontId="8" fillId="0" borderId="178" xfId="0" applyFont="1" applyBorder="1" applyAlignment="1">
      <alignment horizontal="left" wrapText="1"/>
    </xf>
    <xf numFmtId="0" fontId="8" fillId="0" borderId="165" xfId="0" applyFont="1" applyBorder="1" applyAlignment="1">
      <alignment horizontal="left" wrapText="1"/>
    </xf>
    <xf numFmtId="0" fontId="8" fillId="0" borderId="149" xfId="0" applyFont="1" applyBorder="1" applyAlignment="1">
      <alignment horizontal="left" wrapText="1"/>
    </xf>
    <xf numFmtId="0" fontId="14" fillId="0" borderId="436" xfId="0" applyFont="1" applyBorder="1" applyAlignment="1">
      <alignment horizontal="center" wrapText="1"/>
    </xf>
    <xf numFmtId="0" fontId="14" fillId="0" borderId="426" xfId="0" applyFont="1" applyBorder="1" applyAlignment="1">
      <alignment horizontal="center" wrapText="1"/>
    </xf>
    <xf numFmtId="0" fontId="8" fillId="0" borderId="400" xfId="0" applyFont="1" applyBorder="1" applyAlignment="1">
      <alignment horizontal="center" vertical="center"/>
    </xf>
    <xf numFmtId="0" fontId="8" fillId="0" borderId="494" xfId="0" applyFont="1" applyBorder="1" applyAlignment="1">
      <alignment horizontal="center" vertical="center" wrapText="1"/>
    </xf>
    <xf numFmtId="0" fontId="8" fillId="0" borderId="416" xfId="0" applyFont="1" applyBorder="1" applyAlignment="1">
      <alignment horizontal="left" wrapText="1"/>
    </xf>
    <xf numFmtId="0" fontId="8" fillId="0" borderId="486" xfId="0" applyFont="1" applyBorder="1" applyAlignment="1">
      <alignment horizontal="left" wrapText="1"/>
    </xf>
    <xf numFmtId="1" fontId="5" fillId="4" borderId="0" xfId="0" applyNumberFormat="1" applyFont="1" applyFill="1" applyAlignment="1">
      <alignment horizontal="center" vertical="center" wrapText="1"/>
    </xf>
    <xf numFmtId="1" fontId="7" fillId="0" borderId="758" xfId="0" applyNumberFormat="1" applyFont="1" applyBorder="1" applyAlignment="1">
      <alignment horizontal="center" vertical="center"/>
    </xf>
    <xf numFmtId="1" fontId="7" fillId="0" borderId="210" xfId="0" applyNumberFormat="1" applyFont="1" applyBorder="1" applyAlignment="1">
      <alignment horizontal="center" vertical="center"/>
    </xf>
    <xf numFmtId="1" fontId="7" fillId="0" borderId="797" xfId="0" applyNumberFormat="1" applyFont="1" applyBorder="1" applyAlignment="1">
      <alignment horizontal="center" vertical="center"/>
    </xf>
    <xf numFmtId="1" fontId="7" fillId="4" borderId="783"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1" fontId="7" fillId="4" borderId="758" xfId="0" applyNumberFormat="1" applyFont="1" applyFill="1" applyBorder="1" applyAlignment="1">
      <alignment horizontal="center" vertical="center"/>
    </xf>
    <xf numFmtId="1" fontId="7" fillId="4" borderId="93" xfId="0" applyNumberFormat="1" applyFont="1" applyFill="1" applyBorder="1" applyAlignment="1">
      <alignment horizontal="center" vertical="center"/>
    </xf>
    <xf numFmtId="1" fontId="7" fillId="4" borderId="0" xfId="0" applyNumberFormat="1" applyFont="1" applyFill="1" applyAlignment="1">
      <alignment horizontal="center" vertical="center"/>
    </xf>
    <xf numFmtId="1" fontId="7" fillId="4" borderId="210" xfId="0" applyNumberFormat="1" applyFont="1" applyFill="1" applyBorder="1" applyAlignment="1">
      <alignment horizontal="center" vertical="center"/>
    </xf>
    <xf numFmtId="1" fontId="7" fillId="4" borderId="800" xfId="0" applyNumberFormat="1" applyFont="1" applyFill="1" applyBorder="1" applyAlignment="1">
      <alignment horizontal="center" vertical="center"/>
    </xf>
    <xf numFmtId="1" fontId="7" fillId="4" borderId="719" xfId="0" applyNumberFormat="1" applyFont="1" applyFill="1" applyBorder="1" applyAlignment="1">
      <alignment horizontal="center" vertical="center"/>
    </xf>
    <xf numFmtId="1" fontId="7" fillId="4" borderId="797" xfId="0" applyNumberFormat="1" applyFont="1" applyFill="1" applyBorder="1" applyAlignment="1">
      <alignment horizontal="center" vertical="center"/>
    </xf>
    <xf numFmtId="1" fontId="7" fillId="4" borderId="774" xfId="0" applyNumberFormat="1" applyFont="1" applyFill="1" applyBorder="1" applyAlignment="1">
      <alignment horizontal="center"/>
    </xf>
    <xf numFmtId="1" fontId="7" fillId="4" borderId="775" xfId="0" applyNumberFormat="1" applyFont="1" applyFill="1" applyBorder="1" applyAlignment="1">
      <alignment horizontal="center"/>
    </xf>
    <xf numFmtId="1" fontId="7" fillId="0" borderId="758" xfId="0" applyNumberFormat="1" applyFont="1" applyBorder="1" applyAlignment="1">
      <alignment horizontal="center" vertical="center" wrapText="1"/>
    </xf>
    <xf numFmtId="1" fontId="7" fillId="0" borderId="210" xfId="0" applyNumberFormat="1" applyFont="1" applyBorder="1" applyAlignment="1">
      <alignment horizontal="center" vertical="center" wrapText="1"/>
    </xf>
    <xf numFmtId="1" fontId="7" fillId="0" borderId="797" xfId="0" applyNumberFormat="1" applyFont="1" applyBorder="1" applyAlignment="1">
      <alignment horizontal="center" vertical="center" wrapText="1"/>
    </xf>
    <xf numFmtId="1" fontId="7" fillId="0" borderId="769"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7" fillId="0" borderId="799" xfId="0" applyNumberFormat="1" applyFont="1" applyBorder="1" applyAlignment="1">
      <alignment horizontal="center" vertical="center" wrapText="1"/>
    </xf>
    <xf numFmtId="1" fontId="7" fillId="0" borderId="783" xfId="0" applyNumberFormat="1" applyFont="1" applyBorder="1" applyAlignment="1">
      <alignment horizontal="center" vertical="center"/>
    </xf>
    <xf numFmtId="1" fontId="7" fillId="0" borderId="800" xfId="0" applyNumberFormat="1" applyFont="1" applyBorder="1" applyAlignment="1">
      <alignment horizontal="center" vertical="center"/>
    </xf>
    <xf numFmtId="1" fontId="7" fillId="0" borderId="3" xfId="0" applyNumberFormat="1" applyFont="1" applyBorder="1" applyAlignment="1">
      <alignment horizontal="center" vertical="center"/>
    </xf>
    <xf numFmtId="1" fontId="7" fillId="0" borderId="719" xfId="0" applyNumberFormat="1" applyFont="1" applyBorder="1" applyAlignment="1">
      <alignment horizontal="center" vertical="center"/>
    </xf>
    <xf numFmtId="1" fontId="7" fillId="5" borderId="769" xfId="0" applyNumberFormat="1" applyFont="1" applyFill="1" applyBorder="1" applyAlignment="1">
      <alignment horizontal="center" vertical="center"/>
    </xf>
    <xf numFmtId="1" fontId="7" fillId="5" borderId="7" xfId="0" applyNumberFormat="1" applyFont="1" applyFill="1" applyBorder="1" applyAlignment="1">
      <alignment horizontal="center" vertical="center"/>
    </xf>
    <xf numFmtId="1" fontId="7" fillId="5" borderId="799" xfId="0" applyNumberFormat="1" applyFont="1" applyFill="1" applyBorder="1" applyAlignment="1">
      <alignment horizontal="center" vertical="center"/>
    </xf>
    <xf numFmtId="1" fontId="7" fillId="0" borderId="824" xfId="0" applyNumberFormat="1" applyFont="1" applyBorder="1" applyAlignment="1">
      <alignment horizontal="center" vertical="center"/>
    </xf>
    <xf numFmtId="1" fontId="7" fillId="0" borderId="814" xfId="0" applyNumberFormat="1" applyFont="1" applyBorder="1" applyAlignment="1">
      <alignment horizontal="center" vertical="center"/>
    </xf>
    <xf numFmtId="1" fontId="7" fillId="4" borderId="773" xfId="0" applyNumberFormat="1" applyFont="1" applyFill="1" applyBorder="1" applyAlignment="1">
      <alignment horizontal="center" vertical="center"/>
    </xf>
    <xf numFmtId="1" fontId="7" fillId="4" borderId="774" xfId="0" applyNumberFormat="1" applyFont="1" applyFill="1" applyBorder="1" applyAlignment="1">
      <alignment horizontal="center" vertical="center"/>
    </xf>
    <xf numFmtId="1" fontId="7" fillId="4" borderId="775" xfId="0" applyNumberFormat="1" applyFont="1" applyFill="1" applyBorder="1" applyAlignment="1">
      <alignment horizontal="center" vertical="center"/>
    </xf>
    <xf numFmtId="1" fontId="7" fillId="0" borderId="769" xfId="0" applyNumberFormat="1" applyFont="1" applyBorder="1" applyAlignment="1">
      <alignment horizontal="left" vertical="center" wrapText="1"/>
    </xf>
    <xf numFmtId="1" fontId="7" fillId="0" borderId="7" xfId="0" applyNumberFormat="1" applyFont="1" applyBorder="1" applyAlignment="1">
      <alignment horizontal="left" vertical="center" wrapText="1"/>
    </xf>
    <xf numFmtId="1" fontId="7" fillId="0" borderId="769" xfId="0" applyNumberFormat="1" applyFont="1" applyBorder="1" applyAlignment="1">
      <alignment horizontal="left" vertical="center"/>
    </xf>
    <xf numFmtId="1" fontId="7" fillId="0" borderId="7" xfId="0" applyNumberFormat="1" applyFont="1" applyBorder="1" applyAlignment="1">
      <alignment horizontal="left" vertical="center"/>
    </xf>
    <xf numFmtId="1" fontId="7" fillId="0" borderId="799" xfId="0" applyNumberFormat="1" applyFont="1" applyBorder="1" applyAlignment="1">
      <alignment horizontal="left" vertical="center"/>
    </xf>
    <xf numFmtId="1" fontId="7" fillId="0" borderId="783" xfId="0" applyNumberFormat="1" applyFont="1" applyBorder="1" applyAlignment="1">
      <alignment horizontal="left" vertical="center" wrapText="1"/>
    </xf>
    <xf numFmtId="1" fontId="7" fillId="0" borderId="800" xfId="0" applyNumberFormat="1" applyFont="1" applyBorder="1" applyAlignment="1">
      <alignment horizontal="left" vertical="center" wrapText="1"/>
    </xf>
    <xf numFmtId="1" fontId="7" fillId="0" borderId="12" xfId="0" applyNumberFormat="1" applyFont="1" applyBorder="1" applyAlignment="1">
      <alignment horizontal="left" vertical="center"/>
    </xf>
    <xf numFmtId="1" fontId="7" fillId="0" borderId="10" xfId="0" applyNumberFormat="1" applyFont="1" applyBorder="1" applyAlignment="1">
      <alignment horizontal="left" vertical="center"/>
    </xf>
    <xf numFmtId="1" fontId="7" fillId="0" borderId="585" xfId="0" applyNumberFormat="1" applyFont="1" applyBorder="1" applyAlignment="1">
      <alignment horizontal="left" vertical="center"/>
    </xf>
    <xf numFmtId="1" fontId="7" fillId="0" borderId="594" xfId="0" applyNumberFormat="1" applyFont="1" applyBorder="1" applyAlignment="1">
      <alignment horizontal="left" vertical="center"/>
    </xf>
    <xf numFmtId="1" fontId="7" fillId="0" borderId="585" xfId="0" applyNumberFormat="1" applyFont="1" applyBorder="1" applyAlignment="1">
      <alignment horizontal="left" vertical="center" wrapText="1"/>
    </xf>
    <xf numFmtId="1" fontId="7" fillId="0" borderId="594" xfId="0" applyNumberFormat="1" applyFont="1" applyBorder="1" applyAlignment="1">
      <alignment horizontal="left" vertical="center" wrapText="1"/>
    </xf>
    <xf numFmtId="1" fontId="7" fillId="0" borderId="0" xfId="0" applyNumberFormat="1" applyFont="1" applyAlignment="1">
      <alignment horizontal="center" vertical="center"/>
    </xf>
    <xf numFmtId="1" fontId="7" fillId="0" borderId="600" xfId="0" applyNumberFormat="1" applyFont="1" applyBorder="1" applyAlignment="1">
      <alignment horizontal="left" vertical="center"/>
    </xf>
    <xf numFmtId="1" fontId="7" fillId="0" borderId="238" xfId="0" applyNumberFormat="1" applyFont="1" applyBorder="1" applyAlignment="1">
      <alignment horizontal="left" vertical="center"/>
    </xf>
    <xf numFmtId="1" fontId="7" fillId="0" borderId="170" xfId="0" applyNumberFormat="1" applyFont="1" applyBorder="1" applyAlignment="1">
      <alignment horizontal="left" vertical="center"/>
    </xf>
    <xf numFmtId="1" fontId="7" fillId="0" borderId="777" xfId="0" applyNumberFormat="1" applyFont="1" applyBorder="1" applyAlignment="1">
      <alignment horizontal="center" vertical="center"/>
    </xf>
    <xf numFmtId="1" fontId="3" fillId="0" borderId="758" xfId="2" applyNumberFormat="1" applyFont="1" applyBorder="1" applyAlignment="1">
      <alignment horizontal="center" vertical="center" wrapText="1"/>
    </xf>
    <xf numFmtId="1" fontId="3" fillId="0" borderId="210" xfId="2" applyNumberFormat="1" applyFont="1" applyBorder="1" applyAlignment="1">
      <alignment horizontal="center" vertical="center" wrapText="1"/>
    </xf>
    <xf numFmtId="1" fontId="3" fillId="0" borderId="797" xfId="2" applyNumberFormat="1" applyFont="1" applyBorder="1" applyAlignment="1">
      <alignment horizontal="center" vertical="center" wrapText="1"/>
    </xf>
    <xf numFmtId="1" fontId="7" fillId="0" borderId="783" xfId="2" applyNumberFormat="1" applyFont="1" applyBorder="1" applyAlignment="1">
      <alignment horizontal="center" vertical="center" wrapText="1"/>
    </xf>
    <xf numFmtId="1" fontId="7" fillId="0" borderId="3" xfId="2" applyNumberFormat="1" applyFont="1" applyBorder="1" applyAlignment="1">
      <alignment horizontal="center" vertical="center" wrapText="1"/>
    </xf>
    <xf numFmtId="1" fontId="7" fillId="0" borderId="93" xfId="2" applyNumberFormat="1" applyFont="1" applyBorder="1" applyAlignment="1">
      <alignment horizontal="center" vertical="center" wrapText="1"/>
    </xf>
    <xf numFmtId="1" fontId="7" fillId="0" borderId="0" xfId="2" applyNumberFormat="1" applyFont="1" applyAlignment="1">
      <alignment horizontal="center" vertical="center" wrapText="1"/>
    </xf>
    <xf numFmtId="1" fontId="7" fillId="0" borderId="800" xfId="2" applyNumberFormat="1" applyFont="1" applyBorder="1" applyAlignment="1">
      <alignment horizontal="center" vertical="center" wrapText="1"/>
    </xf>
    <xf numFmtId="1" fontId="7" fillId="0" borderId="719" xfId="2" applyNumberFormat="1" applyFont="1" applyBorder="1" applyAlignment="1">
      <alignment horizontal="center" vertical="center" wrapText="1"/>
    </xf>
    <xf numFmtId="1" fontId="7" fillId="0" borderId="773" xfId="0" applyNumberFormat="1" applyFont="1" applyBorder="1" applyAlignment="1">
      <alignment horizontal="center"/>
    </xf>
    <xf numFmtId="1" fontId="7" fillId="0" borderId="774" xfId="0" applyNumberFormat="1" applyFont="1" applyBorder="1" applyAlignment="1">
      <alignment horizontal="center"/>
    </xf>
    <xf numFmtId="1" fontId="7" fillId="0" borderId="775" xfId="0" applyNumberFormat="1" applyFont="1" applyBorder="1" applyAlignment="1">
      <alignment horizontal="center"/>
    </xf>
    <xf numFmtId="1" fontId="7" fillId="0" borderId="787" xfId="2" applyNumberFormat="1" applyFont="1" applyBorder="1" applyAlignment="1" applyProtection="1">
      <alignment horizontal="center" vertical="center"/>
      <protection hidden="1"/>
    </xf>
    <xf numFmtId="1" fontId="7" fillId="0" borderId="810" xfId="2" applyNumberFormat="1" applyFont="1" applyBorder="1" applyAlignment="1" applyProtection="1">
      <alignment horizontal="center" vertical="center"/>
      <protection hidden="1"/>
    </xf>
    <xf numFmtId="1" fontId="7" fillId="0" borderId="804" xfId="2" applyNumberFormat="1" applyFont="1" applyBorder="1" applyAlignment="1" applyProtection="1">
      <alignment horizontal="center" vertical="center"/>
      <protection hidden="1"/>
    </xf>
    <xf numFmtId="1" fontId="7" fillId="0" borderId="737" xfId="2" applyNumberFormat="1" applyFont="1" applyBorder="1" applyAlignment="1" applyProtection="1">
      <alignment horizontal="center" vertical="center"/>
      <protection hidden="1"/>
    </xf>
    <xf numFmtId="1" fontId="7" fillId="0" borderId="93" xfId="0" applyNumberFormat="1" applyFont="1" applyBorder="1" applyAlignment="1">
      <alignment horizontal="center" vertical="center"/>
    </xf>
    <xf numFmtId="1" fontId="7" fillId="0" borderId="811" xfId="2" quotePrefix="1" applyNumberFormat="1" applyFont="1" applyBorder="1" applyAlignment="1" applyProtection="1">
      <alignment horizontal="center" vertical="center"/>
      <protection hidden="1"/>
    </xf>
    <xf numFmtId="1" fontId="7" fillId="0" borderId="758" xfId="2" quotePrefix="1" applyNumberFormat="1" applyFont="1" applyBorder="1" applyAlignment="1" applyProtection="1">
      <alignment horizontal="center" vertical="center"/>
      <protection hidden="1"/>
    </xf>
    <xf numFmtId="1" fontId="7" fillId="0" borderId="812" xfId="2" quotePrefix="1" applyNumberFormat="1" applyFont="1" applyBorder="1" applyAlignment="1" applyProtection="1">
      <alignment horizontal="center" vertical="center"/>
      <protection hidden="1"/>
    </xf>
    <xf numFmtId="1" fontId="7" fillId="0" borderId="797" xfId="2" quotePrefix="1" applyNumberFormat="1" applyFont="1" applyBorder="1" applyAlignment="1" applyProtection="1">
      <alignment horizontal="center" vertical="center"/>
      <protection hidden="1"/>
    </xf>
    <xf numFmtId="1" fontId="7" fillId="0" borderId="774" xfId="0" applyNumberFormat="1" applyFont="1" applyBorder="1" applyAlignment="1">
      <alignment horizontal="center" vertical="center"/>
    </xf>
    <xf numFmtId="1" fontId="7" fillId="0" borderId="773" xfId="0" applyNumberFormat="1" applyFont="1" applyBorder="1" applyAlignment="1">
      <alignment horizontal="center" vertical="center"/>
    </xf>
    <xf numFmtId="1" fontId="7" fillId="0" borderId="776" xfId="0" applyNumberFormat="1" applyFont="1" applyBorder="1" applyAlignment="1">
      <alignment horizontal="center" vertical="center"/>
    </xf>
    <xf numFmtId="1" fontId="7" fillId="0" borderId="775" xfId="0" applyNumberFormat="1" applyFont="1" applyBorder="1" applyAlignment="1">
      <alignment horizontal="center" vertical="center"/>
    </xf>
    <xf numFmtId="1" fontId="7" fillId="0" borderId="828" xfId="0" applyNumberFormat="1" applyFont="1" applyBorder="1" applyAlignment="1">
      <alignment horizontal="center" vertical="center" wrapText="1"/>
    </xf>
    <xf numFmtId="1" fontId="7" fillId="0" borderId="21" xfId="0" applyNumberFormat="1" applyFont="1" applyBorder="1" applyAlignment="1">
      <alignment horizontal="center" vertical="center" wrapText="1"/>
    </xf>
    <xf numFmtId="1" fontId="7" fillId="0" borderId="744" xfId="0" applyNumberFormat="1" applyFont="1" applyBorder="1" applyAlignment="1">
      <alignment horizontal="center" vertical="center" wrapText="1"/>
    </xf>
    <xf numFmtId="1" fontId="7" fillId="4" borderId="773" xfId="0" applyNumberFormat="1" applyFont="1" applyFill="1" applyBorder="1" applyAlignment="1">
      <alignment horizontal="center"/>
    </xf>
    <xf numFmtId="1" fontId="7" fillId="4" borderId="776" xfId="0" applyNumberFormat="1" applyFont="1" applyFill="1" applyBorder="1" applyAlignment="1">
      <alignment horizontal="center"/>
    </xf>
    <xf numFmtId="1" fontId="7" fillId="0" borderId="805" xfId="0" applyNumberFormat="1" applyFont="1" applyBorder="1" applyAlignment="1">
      <alignment horizontal="center" vertical="center" wrapText="1"/>
    </xf>
    <xf numFmtId="1" fontId="7" fillId="0" borderId="794" xfId="0" applyNumberFormat="1" applyFont="1" applyBorder="1" applyAlignment="1">
      <alignment horizontal="center" vertical="center" wrapText="1"/>
    </xf>
    <xf numFmtId="1" fontId="7" fillId="0" borderId="585" xfId="0" applyNumberFormat="1" applyFont="1" applyBorder="1" applyAlignment="1">
      <alignment vertical="center" wrapText="1"/>
    </xf>
    <xf numFmtId="1" fontId="7" fillId="0" borderId="594" xfId="0" applyNumberFormat="1" applyFont="1" applyBorder="1" applyAlignment="1">
      <alignment vertical="center" wrapText="1"/>
    </xf>
    <xf numFmtId="1" fontId="7" fillId="0" borderId="776" xfId="0" applyNumberFormat="1" applyFont="1" applyBorder="1" applyAlignment="1">
      <alignment horizontal="center"/>
    </xf>
    <xf numFmtId="1" fontId="7" fillId="4" borderId="776" xfId="0" applyNumberFormat="1" applyFont="1" applyFill="1" applyBorder="1" applyAlignment="1">
      <alignment horizontal="center" vertical="center"/>
    </xf>
    <xf numFmtId="1" fontId="6" fillId="0" borderId="719" xfId="0" applyNumberFormat="1" applyFont="1" applyBorder="1" applyAlignment="1">
      <alignment horizontal="left"/>
    </xf>
    <xf numFmtId="1" fontId="7" fillId="4" borderId="769" xfId="0" applyNumberFormat="1" applyFont="1" applyFill="1" applyBorder="1" applyAlignment="1">
      <alignment horizontal="center" vertical="center"/>
    </xf>
    <xf numFmtId="1" fontId="7" fillId="4" borderId="7" xfId="0" applyNumberFormat="1" applyFont="1" applyFill="1" applyBorder="1" applyAlignment="1">
      <alignment horizontal="center" vertical="center"/>
    </xf>
    <xf numFmtId="1" fontId="7" fillId="4" borderId="799" xfId="0" applyNumberFormat="1" applyFont="1" applyFill="1" applyBorder="1" applyAlignment="1">
      <alignment horizontal="center" vertical="center"/>
    </xf>
    <xf numFmtId="1" fontId="7" fillId="4" borderId="773" xfId="0" applyNumberFormat="1" applyFont="1" applyFill="1" applyBorder="1" applyAlignment="1">
      <alignment horizontal="center" vertical="center" wrapText="1"/>
    </xf>
    <xf numFmtId="1" fontId="7" fillId="4" borderId="776" xfId="0" applyNumberFormat="1" applyFont="1" applyFill="1" applyBorder="1" applyAlignment="1">
      <alignment horizontal="center" vertical="center" wrapText="1"/>
    </xf>
    <xf numFmtId="1" fontId="7" fillId="4" borderId="781" xfId="0" applyNumberFormat="1" applyFont="1" applyFill="1" applyBorder="1" applyAlignment="1">
      <alignment horizontal="left" vertical="center" wrapText="1"/>
    </xf>
    <xf numFmtId="1" fontId="7" fillId="4" borderId="815" xfId="0" applyNumberFormat="1" applyFont="1" applyFill="1" applyBorder="1" applyAlignment="1">
      <alignment horizontal="left" vertical="center" wrapText="1"/>
    </xf>
    <xf numFmtId="1" fontId="7" fillId="4" borderId="603" xfId="0" applyNumberFormat="1" applyFont="1" applyFill="1" applyBorder="1" applyAlignment="1">
      <alignment horizontal="left" vertical="center" wrapText="1"/>
    </xf>
    <xf numFmtId="1" fontId="6" fillId="9" borderId="774" xfId="0" applyNumberFormat="1" applyFont="1" applyFill="1" applyBorder="1" applyAlignment="1">
      <alignment horizontal="left"/>
    </xf>
    <xf numFmtId="1" fontId="7" fillId="9" borderId="777" xfId="0" applyNumberFormat="1" applyFont="1" applyFill="1" applyBorder="1" applyAlignment="1">
      <alignment horizontal="center" vertical="center"/>
    </xf>
    <xf numFmtId="1" fontId="7" fillId="9" borderId="769" xfId="0" applyNumberFormat="1" applyFont="1" applyFill="1" applyBorder="1" applyAlignment="1">
      <alignment horizontal="center" vertical="center" wrapText="1"/>
    </xf>
    <xf numFmtId="1" fontId="7" fillId="9" borderId="799" xfId="0" applyNumberFormat="1" applyFont="1" applyFill="1" applyBorder="1" applyAlignment="1">
      <alignment horizontal="center" vertical="center" wrapText="1"/>
    </xf>
    <xf numFmtId="1" fontId="7" fillId="4" borderId="758" xfId="0" applyNumberFormat="1" applyFont="1" applyFill="1" applyBorder="1" applyAlignment="1">
      <alignment horizontal="center" vertical="center" wrapText="1"/>
    </xf>
    <xf numFmtId="1" fontId="7" fillId="4" borderId="210" xfId="0" applyNumberFormat="1" applyFont="1" applyFill="1" applyBorder="1" applyAlignment="1">
      <alignment horizontal="center" vertical="center" wrapText="1"/>
    </xf>
    <xf numFmtId="1" fontId="7" fillId="4" borderId="797" xfId="0" applyNumberFormat="1" applyFont="1" applyFill="1" applyBorder="1" applyAlignment="1">
      <alignment horizontal="center" vertical="center" wrapText="1"/>
    </xf>
    <xf numFmtId="1" fontId="6" fillId="9" borderId="3" xfId="0" applyNumberFormat="1" applyFont="1" applyFill="1" applyBorder="1" applyAlignment="1">
      <alignment horizontal="left"/>
    </xf>
    <xf numFmtId="1" fontId="7" fillId="9" borderId="758" xfId="0" applyNumberFormat="1" applyFont="1" applyFill="1" applyBorder="1" applyAlignment="1">
      <alignment horizontal="center" vertical="center"/>
    </xf>
    <xf numFmtId="1" fontId="7" fillId="9" borderId="0" xfId="0" applyNumberFormat="1" applyFont="1" applyFill="1" applyAlignment="1">
      <alignment horizontal="center" vertical="center"/>
    </xf>
    <xf numFmtId="1" fontId="7" fillId="9" borderId="210" xfId="0" applyNumberFormat="1" applyFont="1" applyFill="1" applyBorder="1" applyAlignment="1">
      <alignment horizontal="center" vertical="center"/>
    </xf>
    <xf numFmtId="1" fontId="7" fillId="9" borderId="719" xfId="0" applyNumberFormat="1" applyFont="1" applyFill="1" applyBorder="1" applyAlignment="1">
      <alignment horizontal="center" vertical="center"/>
    </xf>
    <xf numFmtId="1" fontId="7" fillId="9" borderId="797" xfId="0" applyNumberFormat="1" applyFont="1" applyFill="1" applyBorder="1" applyAlignment="1">
      <alignment horizontal="center" vertical="center"/>
    </xf>
    <xf numFmtId="1" fontId="7" fillId="9" borderId="783" xfId="0" applyNumberFormat="1" applyFont="1" applyFill="1" applyBorder="1" applyAlignment="1">
      <alignment horizontal="center" vertical="center"/>
    </xf>
    <xf numFmtId="1" fontId="7" fillId="9" borderId="800" xfId="0" applyNumberFormat="1" applyFont="1" applyFill="1" applyBorder="1" applyAlignment="1">
      <alignment horizontal="center" vertical="center"/>
    </xf>
    <xf numFmtId="1" fontId="7" fillId="9" borderId="773" xfId="0" applyNumberFormat="1" applyFont="1" applyFill="1" applyBorder="1" applyAlignment="1" applyProtection="1">
      <alignment horizontal="center"/>
      <protection locked="0"/>
    </xf>
    <xf numFmtId="1" fontId="7" fillId="9" borderId="774" xfId="0" applyNumberFormat="1" applyFont="1" applyFill="1" applyBorder="1" applyAlignment="1" applyProtection="1">
      <alignment horizontal="center"/>
      <protection locked="0"/>
    </xf>
    <xf numFmtId="1" fontId="7" fillId="9" borderId="776" xfId="0" applyNumberFormat="1" applyFont="1" applyFill="1" applyBorder="1" applyAlignment="1" applyProtection="1">
      <alignment horizontal="center"/>
      <protection locked="0"/>
    </xf>
    <xf numFmtId="1" fontId="7" fillId="9" borderId="774" xfId="0" applyNumberFormat="1" applyFont="1" applyFill="1" applyBorder="1" applyAlignment="1">
      <alignment horizontal="center"/>
    </xf>
    <xf numFmtId="1" fontId="7" fillId="9" borderId="776" xfId="0" applyNumberFormat="1" applyFont="1" applyFill="1" applyBorder="1" applyAlignment="1">
      <alignment horizontal="center"/>
    </xf>
    <xf numFmtId="1" fontId="7" fillId="0" borderId="781" xfId="0" applyNumberFormat="1" applyFont="1" applyBorder="1" applyAlignment="1">
      <alignment horizontal="center" vertical="center"/>
    </xf>
    <xf numFmtId="1" fontId="7" fillId="0" borderId="815" xfId="0" applyNumberFormat="1" applyFont="1" applyBorder="1" applyAlignment="1">
      <alignment horizontal="center" vertical="center"/>
    </xf>
    <xf numFmtId="1" fontId="7" fillId="0" borderId="603" xfId="0" applyNumberFormat="1" applyFont="1" applyBorder="1" applyAlignment="1">
      <alignment horizontal="center" vertical="center"/>
    </xf>
    <xf numFmtId="0" fontId="0" fillId="0" borderId="777" xfId="0" applyBorder="1" applyAlignment="1">
      <alignment horizontal="center" vertical="center" wrapText="1"/>
    </xf>
    <xf numFmtId="0" fontId="0" fillId="0" borderId="781" xfId="0" applyBorder="1" applyAlignment="1">
      <alignment horizontal="center" vertical="center"/>
    </xf>
    <xf numFmtId="0" fontId="0" fillId="0" borderId="603" xfId="0" applyBorder="1" applyAlignment="1">
      <alignment horizontal="center" vertical="center"/>
    </xf>
    <xf numFmtId="0" fontId="0" fillId="0" borderId="18" xfId="0" applyBorder="1" applyAlignment="1">
      <alignment horizontal="center" vertical="center"/>
    </xf>
    <xf numFmtId="1" fontId="7" fillId="0" borderId="781" xfId="0" applyNumberFormat="1" applyFont="1" applyBorder="1" applyAlignment="1">
      <alignment horizontal="center" vertical="center" wrapText="1"/>
    </xf>
    <xf numFmtId="1" fontId="7" fillId="0" borderId="603" xfId="0" applyNumberFormat="1" applyFont="1" applyBorder="1" applyAlignment="1">
      <alignment horizontal="center" vertical="center" wrapText="1"/>
    </xf>
    <xf numFmtId="1" fontId="8" fillId="0" borderId="487" xfId="0" applyNumberFormat="1" applyFont="1" applyBorder="1" applyAlignment="1">
      <alignment horizontal="center" vertical="center"/>
    </xf>
    <xf numFmtId="1" fontId="14" fillId="0" borderId="436" xfId="0" applyNumberFormat="1" applyFont="1" applyBorder="1" applyAlignment="1">
      <alignment horizontal="center" vertical="center"/>
    </xf>
    <xf numFmtId="1" fontId="8" fillId="0" borderId="426" xfId="0" applyNumberFormat="1" applyFont="1" applyBorder="1" applyAlignment="1"/>
    <xf numFmtId="1" fontId="3" fillId="0" borderId="436" xfId="0" applyNumberFormat="1" applyFont="1" applyBorder="1" applyAlignment="1">
      <alignment horizontal="center" vertical="center"/>
    </xf>
    <xf numFmtId="1" fontId="3" fillId="0" borderId="423" xfId="0" applyNumberFormat="1" applyFont="1" applyBorder="1" applyAlignment="1">
      <alignment horizontal="center" vertical="center"/>
    </xf>
    <xf numFmtId="1" fontId="3" fillId="0" borderId="426" xfId="0" applyNumberFormat="1" applyFont="1" applyBorder="1" applyAlignment="1">
      <alignment horizontal="center" vertical="center"/>
    </xf>
    <xf numFmtId="1" fontId="14" fillId="0" borderId="423" xfId="0" applyNumberFormat="1" applyFont="1" applyBorder="1" applyAlignment="1">
      <alignment horizontal="center" vertical="center"/>
    </xf>
    <xf numFmtId="1" fontId="14" fillId="0" borderId="426" xfId="0" applyNumberFormat="1" applyFont="1" applyBorder="1" applyAlignment="1">
      <alignment horizontal="center" vertical="center"/>
    </xf>
    <xf numFmtId="1" fontId="14" fillId="0" borderId="436" xfId="0" applyNumberFormat="1" applyFont="1" applyBorder="1" applyAlignment="1">
      <alignment horizontal="center" vertical="center" wrapText="1"/>
    </xf>
    <xf numFmtId="1" fontId="14" fillId="0" borderId="423" xfId="0" applyNumberFormat="1" applyFont="1" applyBorder="1" applyAlignment="1">
      <alignment horizontal="center" vertical="center" wrapText="1"/>
    </xf>
    <xf numFmtId="1" fontId="14" fillId="0" borderId="438" xfId="0" applyNumberFormat="1" applyFont="1" applyBorder="1" applyAlignment="1">
      <alignment horizontal="center" vertical="center" wrapText="1"/>
    </xf>
    <xf numFmtId="1" fontId="8" fillId="0" borderId="508" xfId="0" applyNumberFormat="1" applyFont="1" applyBorder="1" applyAlignment="1">
      <alignment horizontal="center" vertical="center" wrapText="1"/>
    </xf>
    <xf numFmtId="1" fontId="8" fillId="0" borderId="502" xfId="0" applyNumberFormat="1" applyFont="1" applyBorder="1" applyAlignment="1">
      <alignment horizontal="center" vertical="center" wrapText="1"/>
    </xf>
    <xf numFmtId="1" fontId="8" fillId="0" borderId="451" xfId="0" applyNumberFormat="1" applyFont="1" applyBorder="1" applyAlignment="1">
      <alignment horizontal="center" vertical="center"/>
    </xf>
    <xf numFmtId="1" fontId="8" fillId="0" borderId="503" xfId="0" applyNumberFormat="1" applyFont="1" applyBorder="1" applyAlignment="1">
      <alignment horizontal="center" vertical="center"/>
    </xf>
    <xf numFmtId="1" fontId="7" fillId="0" borderId="400" xfId="0" applyNumberFormat="1" applyFont="1" applyBorder="1" applyAlignment="1">
      <alignment horizontal="center" vertical="center" wrapText="1"/>
    </xf>
    <xf numFmtId="1" fontId="7" fillId="0" borderId="487" xfId="0" applyNumberFormat="1" applyFont="1" applyBorder="1" applyAlignment="1">
      <alignment horizontal="center" vertical="center" wrapText="1"/>
    </xf>
    <xf numFmtId="1" fontId="7" fillId="0" borderId="436" xfId="0" applyNumberFormat="1" applyFont="1" applyBorder="1" applyAlignment="1">
      <alignment horizontal="center" vertical="center"/>
    </xf>
    <xf numFmtId="1" fontId="7" fillId="0" borderId="423" xfId="0" applyNumberFormat="1" applyFont="1" applyBorder="1" applyAlignment="1">
      <alignment horizontal="center" vertical="center"/>
    </xf>
    <xf numFmtId="1" fontId="7" fillId="0" borderId="426" xfId="0" applyNumberFormat="1" applyFont="1" applyBorder="1" applyAlignment="1">
      <alignment horizontal="center" vertical="center"/>
    </xf>
    <xf numFmtId="1" fontId="16" fillId="4" borderId="110" xfId="0" applyNumberFormat="1" applyFont="1" applyFill="1" applyBorder="1" applyAlignment="1">
      <alignment horizontal="left" wrapText="1"/>
    </xf>
    <xf numFmtId="1" fontId="6" fillId="4" borderId="454" xfId="0" applyNumberFormat="1" applyFont="1" applyFill="1" applyBorder="1" applyAlignment="1">
      <alignment horizontal="left" wrapText="1"/>
    </xf>
    <xf numFmtId="1" fontId="6" fillId="4" borderId="418" xfId="0" applyNumberFormat="1" applyFont="1" applyFill="1" applyBorder="1" applyAlignment="1">
      <alignment horizontal="left" wrapText="1"/>
    </xf>
    <xf numFmtId="1" fontId="8" fillId="4" borderId="436" xfId="0" applyNumberFormat="1" applyFont="1" applyFill="1" applyBorder="1" applyAlignment="1">
      <alignment horizontal="center" vertical="center" wrapText="1"/>
    </xf>
    <xf numFmtId="1" fontId="8" fillId="4" borderId="426" xfId="0" applyNumberFormat="1" applyFont="1" applyFill="1" applyBorder="1" applyAlignment="1">
      <alignment horizontal="center" vertical="center" wrapText="1"/>
    </xf>
    <xf numFmtId="1" fontId="8" fillId="4" borderId="0" xfId="0" applyNumberFormat="1" applyFont="1" applyFill="1" applyAlignment="1">
      <alignment horizontal="center" vertical="center" wrapText="1"/>
    </xf>
    <xf numFmtId="1" fontId="8" fillId="4" borderId="93" xfId="0" applyNumberFormat="1" applyFont="1" applyFill="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443" xfId="0" applyNumberFormat="1" applyFont="1" applyBorder="1" applyAlignment="1">
      <alignment horizontal="center" vertical="center" wrapText="1"/>
    </xf>
    <xf numFmtId="1" fontId="53" fillId="0" borderId="399" xfId="0" applyNumberFormat="1" applyFont="1" applyBorder="1" applyAlignment="1">
      <alignment horizontal="center"/>
    </xf>
    <xf numFmtId="1" fontId="53" fillId="0" borderId="344" xfId="0" applyNumberFormat="1" applyFont="1" applyBorder="1" applyAlignment="1">
      <alignment horizontal="center"/>
    </xf>
    <xf numFmtId="1" fontId="53" fillId="0" borderId="366" xfId="0" applyNumberFormat="1" applyFont="1" applyBorder="1" applyAlignment="1">
      <alignment horizontal="center"/>
    </xf>
    <xf numFmtId="1" fontId="8" fillId="0" borderId="165" xfId="0" applyNumberFormat="1" applyFont="1" applyBorder="1" applyAlignment="1">
      <alignment horizontal="left" vertical="center" wrapText="1"/>
    </xf>
    <xf numFmtId="1" fontId="8" fillId="0" borderId="149" xfId="0" applyNumberFormat="1" applyFont="1" applyBorder="1" applyAlignment="1">
      <alignment horizontal="left" vertical="center" wrapText="1"/>
    </xf>
    <xf numFmtId="1" fontId="7" fillId="0" borderId="389" xfId="0" applyNumberFormat="1" applyFont="1" applyBorder="1" applyAlignment="1">
      <alignment horizontal="center" vertical="center" wrapText="1"/>
    </xf>
    <xf numFmtId="1" fontId="7" fillId="0" borderId="20" xfId="0" applyNumberFormat="1" applyFont="1" applyBorder="1" applyAlignment="1">
      <alignment horizontal="center" vertical="center" wrapText="1"/>
    </xf>
    <xf numFmtId="1" fontId="7" fillId="0" borderId="444" xfId="0" applyNumberFormat="1" applyFont="1" applyBorder="1" applyAlignment="1">
      <alignment horizontal="center" vertical="center" wrapText="1"/>
    </xf>
    <xf numFmtId="1" fontId="8" fillId="0" borderId="153" xfId="0" applyNumberFormat="1" applyFont="1" applyBorder="1" applyAlignment="1">
      <alignment horizontal="left" vertical="center" wrapText="1"/>
    </xf>
    <xf numFmtId="165" fontId="7" fillId="0" borderId="836" xfId="10" applyNumberFormat="1" applyFont="1" applyBorder="1" applyAlignment="1" applyProtection="1">
      <alignment horizontal="center" vertical="center"/>
    </xf>
    <xf numFmtId="165" fontId="7" fillId="0" borderId="833" xfId="10" applyNumberFormat="1" applyFont="1" applyBorder="1" applyAlignment="1" applyProtection="1">
      <alignment horizontal="center"/>
    </xf>
    <xf numFmtId="165" fontId="7" fillId="0" borderId="834" xfId="10" applyNumberFormat="1" applyFont="1" applyBorder="1" applyAlignment="1" applyProtection="1">
      <alignment horizontal="center"/>
    </xf>
    <xf numFmtId="165" fontId="7" fillId="0" borderId="3" xfId="5" applyNumberFormat="1" applyFont="1" applyBorder="1" applyAlignment="1">
      <alignment horizontal="center" vertical="center"/>
    </xf>
    <xf numFmtId="165" fontId="7" fillId="0" borderId="716" xfId="5" applyNumberFormat="1" applyFont="1" applyBorder="1" applyAlignment="1">
      <alignment horizontal="center" vertical="center"/>
    </xf>
    <xf numFmtId="165" fontId="7" fillId="0" borderId="719" xfId="5" applyNumberFormat="1" applyFont="1" applyBorder="1" applyAlignment="1">
      <alignment horizontal="center" vertical="center"/>
    </xf>
    <xf numFmtId="165" fontId="7" fillId="0" borderId="984" xfId="5" applyNumberFormat="1" applyFont="1" applyBorder="1" applyAlignment="1">
      <alignment horizontal="center" vertical="center"/>
    </xf>
    <xf numFmtId="165" fontId="7" fillId="0" borderId="836" xfId="10" applyNumberFormat="1" applyFont="1" applyBorder="1" applyAlignment="1" applyProtection="1">
      <alignment horizontal="center" vertical="center" wrapText="1"/>
    </xf>
    <xf numFmtId="165" fontId="7" fillId="0" borderId="833" xfId="10" applyNumberFormat="1" applyFont="1" applyBorder="1" applyAlignment="1" applyProtection="1">
      <alignment horizontal="center" vertical="center" wrapText="1"/>
    </xf>
    <xf numFmtId="0" fontId="7" fillId="0" borderId="1426" xfId="0" applyFont="1" applyBorder="1" applyAlignment="1">
      <alignment horizontal="left"/>
    </xf>
    <xf numFmtId="0" fontId="7" fillId="0" borderId="1427" xfId="0" applyFont="1" applyBorder="1" applyAlignment="1">
      <alignment horizontal="left"/>
    </xf>
    <xf numFmtId="1" fontId="7" fillId="0" borderId="1421" xfId="0" applyNumberFormat="1" applyFont="1" applyBorder="1" applyAlignment="1">
      <alignment horizontal="left"/>
    </xf>
    <xf numFmtId="1" fontId="7" fillId="0" borderId="1425" xfId="0" applyNumberFormat="1" applyFont="1" applyBorder="1" applyAlignment="1">
      <alignment horizontal="left"/>
    </xf>
    <xf numFmtId="0" fontId="7" fillId="0" borderId="838" xfId="0" applyFont="1" applyBorder="1" applyAlignment="1" applyProtection="1">
      <alignment horizontal="center" vertical="center" wrapText="1"/>
      <protection hidden="1"/>
    </xf>
    <xf numFmtId="0" fontId="7" fillId="0" borderId="1309" xfId="0" applyFont="1" applyBorder="1" applyAlignment="1" applyProtection="1">
      <alignment horizontal="center" vertical="center" wrapText="1"/>
      <protection hidden="1"/>
    </xf>
    <xf numFmtId="0" fontId="7" fillId="0" borderId="836" xfId="0" applyFont="1" applyBorder="1" applyAlignment="1">
      <alignment horizontal="center" vertical="center"/>
    </xf>
    <xf numFmtId="1" fontId="7" fillId="5" borderId="838" xfId="0" applyNumberFormat="1" applyFont="1" applyFill="1" applyBorder="1" applyAlignment="1" applyProtection="1">
      <alignment horizontal="center" vertical="center" wrapText="1"/>
      <protection hidden="1"/>
    </xf>
    <xf numFmtId="1" fontId="7" fillId="5" borderId="1309" xfId="0" applyNumberFormat="1" applyFont="1" applyFill="1" applyBorder="1" applyAlignment="1" applyProtection="1">
      <alignment horizontal="center" vertical="center" wrapText="1"/>
      <protection hidden="1"/>
    </xf>
    <xf numFmtId="1" fontId="7" fillId="5" borderId="838" xfId="0" applyNumberFormat="1" applyFont="1" applyFill="1" applyBorder="1" applyAlignment="1">
      <alignment horizontal="center" vertical="center" wrapText="1"/>
    </xf>
    <xf numFmtId="1" fontId="7" fillId="5" borderId="1309" xfId="0" applyNumberFormat="1" applyFont="1" applyFill="1" applyBorder="1" applyAlignment="1">
      <alignment horizontal="center" vertical="center"/>
    </xf>
    <xf numFmtId="1" fontId="7" fillId="5" borderId="1309" xfId="0" applyNumberFormat="1" applyFont="1" applyFill="1" applyBorder="1" applyAlignment="1">
      <alignment horizontal="center" vertical="center" wrapText="1"/>
    </xf>
    <xf numFmtId="0" fontId="7" fillId="0" borderId="1312" xfId="0" applyFont="1" applyBorder="1" applyAlignment="1">
      <alignment horizontal="left"/>
    </xf>
    <xf numFmtId="0" fontId="7" fillId="0" borderId="1314" xfId="0" applyFont="1" applyBorder="1" applyAlignment="1">
      <alignment horizontal="left"/>
    </xf>
    <xf numFmtId="0" fontId="25" fillId="0" borderId="1426" xfId="0" applyFont="1" applyBorder="1" applyAlignment="1">
      <alignment horizontal="left"/>
    </xf>
    <xf numFmtId="0" fontId="25" fillId="0" borderId="1427" xfId="0" applyFont="1" applyBorder="1" applyAlignment="1">
      <alignment horizontal="left"/>
    </xf>
    <xf numFmtId="1" fontId="7" fillId="0" borderId="1426" xfId="0" quotePrefix="1" applyNumberFormat="1" applyFont="1" applyBorder="1" applyAlignment="1">
      <alignment horizontal="left"/>
    </xf>
    <xf numFmtId="1" fontId="7" fillId="0" borderId="1427" xfId="0" applyNumberFormat="1" applyFont="1" applyBorder="1" applyAlignment="1">
      <alignment horizontal="left"/>
    </xf>
    <xf numFmtId="1" fontId="7" fillId="0" borderId="1426" xfId="0" applyNumberFormat="1" applyFont="1" applyBorder="1" applyAlignment="1">
      <alignment horizontal="left"/>
    </xf>
    <xf numFmtId="0" fontId="7" fillId="0" borderId="832" xfId="0" applyFont="1" applyBorder="1" applyAlignment="1">
      <alignment horizontal="center" vertical="center"/>
    </xf>
    <xf numFmtId="0" fontId="7" fillId="0" borderId="716" xfId="0" applyFont="1" applyBorder="1" applyAlignment="1">
      <alignment horizontal="center" vertical="center"/>
    </xf>
    <xf numFmtId="0" fontId="7" fillId="0" borderId="93" xfId="0" applyFont="1" applyBorder="1" applyAlignment="1">
      <alignment horizontal="center" vertical="center"/>
    </xf>
    <xf numFmtId="0" fontId="7" fillId="0" borderId="210" xfId="0" applyFont="1" applyBorder="1" applyAlignment="1">
      <alignment horizontal="center" vertical="center"/>
    </xf>
    <xf numFmtId="0" fontId="7" fillId="0" borderId="558" xfId="0" applyFont="1" applyBorder="1" applyAlignment="1">
      <alignment horizontal="center" vertical="center"/>
    </xf>
    <xf numFmtId="0" fontId="7" fillId="0" borderId="984" xfId="0" applyFont="1" applyBorder="1" applyAlignment="1">
      <alignment horizontal="center" vertical="center"/>
    </xf>
    <xf numFmtId="0" fontId="7" fillId="5" borderId="833" xfId="0" applyFont="1" applyFill="1" applyBorder="1" applyAlignment="1">
      <alignment horizontal="center" vertical="center"/>
    </xf>
    <xf numFmtId="0" fontId="7" fillId="5" borderId="834" xfId="0" applyFont="1" applyFill="1" applyBorder="1" applyAlignment="1">
      <alignment horizontal="center" vertical="center"/>
    </xf>
    <xf numFmtId="0" fontId="7" fillId="5" borderId="835" xfId="0" applyFont="1" applyFill="1" applyBorder="1" applyAlignment="1">
      <alignment horizontal="center" vertical="center"/>
    </xf>
    <xf numFmtId="0" fontId="7" fillId="5" borderId="836" xfId="0" applyFont="1" applyFill="1" applyBorder="1" applyAlignment="1">
      <alignment horizontal="center" vertical="center"/>
    </xf>
    <xf numFmtId="0" fontId="7" fillId="5" borderId="836" xfId="0" applyFont="1" applyFill="1" applyBorder="1" applyAlignment="1">
      <alignment horizontal="center" vertical="center" wrapText="1"/>
    </xf>
    <xf numFmtId="0" fontId="8" fillId="0" borderId="904" xfId="0" applyFont="1" applyBorder="1" applyAlignment="1">
      <alignment horizontal="left" vertical="center" wrapText="1"/>
    </xf>
    <xf numFmtId="0" fontId="8" fillId="0" borderId="24" xfId="0" applyFont="1" applyBorder="1" applyAlignment="1">
      <alignment horizontal="left" vertical="center" wrapText="1"/>
    </xf>
    <xf numFmtId="1" fontId="8" fillId="0" borderId="833" xfId="0" applyNumberFormat="1" applyFont="1" applyBorder="1" applyAlignment="1">
      <alignment horizontal="center"/>
    </xf>
    <xf numFmtId="1" fontId="8" fillId="0" borderId="834" xfId="0" applyNumberFormat="1" applyFont="1" applyBorder="1" applyAlignment="1">
      <alignment horizontal="center"/>
    </xf>
    <xf numFmtId="0" fontId="8" fillId="0" borderId="833" xfId="0" applyFont="1" applyBorder="1" applyAlignment="1">
      <alignment horizontal="center" vertical="center" wrapText="1"/>
    </xf>
    <xf numFmtId="0" fontId="8" fillId="0" borderId="834" xfId="0" applyFont="1" applyBorder="1" applyAlignment="1">
      <alignment horizontal="center" vertical="center" wrapText="1"/>
    </xf>
    <xf numFmtId="0" fontId="8" fillId="0" borderId="1313" xfId="0" applyFont="1" applyBorder="1" applyAlignment="1">
      <alignment horizontal="left" vertical="center" wrapText="1"/>
    </xf>
    <xf numFmtId="0" fontId="8" fillId="0" borderId="1318" xfId="0" applyFont="1" applyBorder="1" applyAlignment="1">
      <alignment horizontal="left" vertical="center" wrapText="1"/>
    </xf>
    <xf numFmtId="0" fontId="8" fillId="0" borderId="1436" xfId="0" applyFont="1" applyBorder="1" applyAlignment="1">
      <alignment horizontal="left" vertical="center" wrapText="1"/>
    </xf>
    <xf numFmtId="0" fontId="8" fillId="0" borderId="1437" xfId="0" applyFont="1" applyBorder="1" applyAlignment="1">
      <alignment horizontal="left" vertical="center" wrapText="1"/>
    </xf>
    <xf numFmtId="0" fontId="8" fillId="0" borderId="836" xfId="0" applyFont="1" applyBorder="1" applyAlignment="1">
      <alignment horizontal="left" vertical="center" wrapText="1"/>
    </xf>
    <xf numFmtId="0" fontId="8" fillId="0" borderId="1312" xfId="0" applyFont="1" applyBorder="1" applyAlignment="1">
      <alignment horizontal="left" vertical="center" wrapText="1"/>
    </xf>
    <xf numFmtId="0" fontId="8" fillId="0" borderId="1352" xfId="0" applyFont="1" applyBorder="1" applyAlignment="1">
      <alignment horizontal="left" vertical="center" wrapText="1"/>
    </xf>
    <xf numFmtId="0" fontId="8" fillId="0" borderId="1426" xfId="0" applyFont="1" applyBorder="1" applyAlignment="1">
      <alignment horizontal="left" vertical="center" wrapText="1"/>
    </xf>
    <xf numFmtId="0" fontId="8" fillId="0" borderId="1428" xfId="0" applyFont="1" applyBorder="1" applyAlignment="1">
      <alignment horizontal="left" vertical="center" wrapText="1"/>
    </xf>
    <xf numFmtId="0" fontId="8" fillId="0" borderId="836" xfId="0" applyFont="1" applyBorder="1" applyAlignment="1">
      <alignment horizontal="center" vertical="center" wrapText="1"/>
    </xf>
    <xf numFmtId="0" fontId="8" fillId="0" borderId="12" xfId="0" applyFont="1" applyBorder="1" applyAlignment="1">
      <alignment horizontal="left" vertical="center" wrapText="1"/>
    </xf>
    <xf numFmtId="0" fontId="8" fillId="0" borderId="23" xfId="0" applyFont="1" applyBorder="1" applyAlignment="1">
      <alignment horizontal="left" vertical="center" wrapText="1"/>
    </xf>
    <xf numFmtId="1" fontId="7" fillId="0" borderId="832" xfId="0" applyNumberFormat="1" applyFont="1" applyBorder="1" applyAlignment="1">
      <alignment horizontal="center" vertical="center"/>
    </xf>
    <xf numFmtId="1" fontId="7" fillId="0" borderId="716" xfId="0" applyNumberFormat="1" applyFont="1" applyBorder="1" applyAlignment="1">
      <alignment horizontal="center" vertical="center"/>
    </xf>
    <xf numFmtId="0" fontId="8" fillId="0" borderId="833" xfId="0" applyFont="1" applyBorder="1" applyAlignment="1">
      <alignment horizontal="center" vertical="center"/>
    </xf>
    <xf numFmtId="0" fontId="8" fillId="0" borderId="835" xfId="0" applyFont="1" applyBorder="1" applyAlignment="1">
      <alignment horizontal="center" vertical="center"/>
    </xf>
    <xf numFmtId="1" fontId="7" fillId="0" borderId="558" xfId="0" applyNumberFormat="1" applyFont="1" applyBorder="1" applyAlignment="1">
      <alignment horizontal="center" vertical="center"/>
    </xf>
    <xf numFmtId="1" fontId="7" fillId="0" borderId="836" xfId="0" applyNumberFormat="1" applyFont="1" applyBorder="1" applyAlignment="1">
      <alignment horizontal="center" vertical="center"/>
    </xf>
    <xf numFmtId="1" fontId="7" fillId="0" borderId="834" xfId="0" applyNumberFormat="1" applyFont="1" applyBorder="1" applyAlignment="1">
      <alignment horizontal="center" vertical="center"/>
    </xf>
    <xf numFmtId="1" fontId="7" fillId="0" borderId="835" xfId="0" applyNumberFormat="1" applyFont="1" applyBorder="1" applyAlignment="1">
      <alignment horizontal="center" vertical="center"/>
    </xf>
    <xf numFmtId="1" fontId="7" fillId="9" borderId="832" xfId="0" applyNumberFormat="1" applyFont="1" applyFill="1" applyBorder="1" applyAlignment="1">
      <alignment horizontal="center" vertical="center"/>
    </xf>
    <xf numFmtId="1" fontId="7" fillId="9" borderId="716" xfId="0" applyNumberFormat="1" applyFont="1" applyFill="1" applyBorder="1" applyAlignment="1">
      <alignment horizontal="center" vertical="center"/>
    </xf>
    <xf numFmtId="1" fontId="7" fillId="9" borderId="93" xfId="0" applyNumberFormat="1" applyFont="1" applyFill="1" applyBorder="1" applyAlignment="1">
      <alignment horizontal="center" vertical="center"/>
    </xf>
    <xf numFmtId="1" fontId="18" fillId="5" borderId="836" xfId="0" applyNumberFormat="1" applyFont="1" applyFill="1" applyBorder="1" applyAlignment="1">
      <alignment horizontal="left" vertical="center" wrapText="1"/>
    </xf>
    <xf numFmtId="1" fontId="8" fillId="0" borderId="835" xfId="0" applyNumberFormat="1" applyFont="1" applyBorder="1" applyAlignment="1">
      <alignment horizontal="center" vertical="center"/>
    </xf>
    <xf numFmtId="0" fontId="7" fillId="9" borderId="836" xfId="0" applyFont="1" applyFill="1" applyBorder="1" applyAlignment="1">
      <alignment horizontal="center" vertical="center" wrapText="1"/>
    </xf>
    <xf numFmtId="1" fontId="18" fillId="5" borderId="835" xfId="0" applyNumberFormat="1" applyFont="1" applyFill="1" applyBorder="1" applyAlignment="1">
      <alignment horizontal="left" vertical="center" wrapText="1"/>
    </xf>
    <xf numFmtId="1" fontId="18" fillId="0" borderId="0" xfId="0" applyNumberFormat="1" applyFont="1" applyAlignment="1">
      <alignment horizontal="left" vertical="center" wrapText="1"/>
    </xf>
    <xf numFmtId="1" fontId="18" fillId="5" borderId="0" xfId="0" applyNumberFormat="1" applyFont="1" applyFill="1" applyAlignment="1">
      <alignment horizontal="left" vertical="center" wrapText="1"/>
    </xf>
    <xf numFmtId="1" fontId="18" fillId="5" borderId="210" xfId="0" applyNumberFormat="1" applyFont="1" applyFill="1" applyBorder="1" applyAlignment="1">
      <alignment horizontal="left" vertical="center" wrapText="1"/>
    </xf>
    <xf numFmtId="1" fontId="7" fillId="0" borderId="836" xfId="0" applyNumberFormat="1" applyFont="1" applyBorder="1" applyAlignment="1">
      <alignment horizontal="left" vertical="center" wrapText="1"/>
    </xf>
    <xf numFmtId="1" fontId="18" fillId="5" borderId="1428" xfId="0" applyNumberFormat="1" applyFont="1" applyFill="1" applyBorder="1" applyAlignment="1">
      <alignment horizontal="left" vertical="center" wrapText="1"/>
    </xf>
    <xf numFmtId="1" fontId="18" fillId="5" borderId="1427" xfId="0" applyNumberFormat="1" applyFont="1" applyFill="1" applyBorder="1" applyAlignment="1">
      <alignment horizontal="left" vertical="center" wrapText="1"/>
    </xf>
    <xf numFmtId="1" fontId="8" fillId="0" borderId="1421" xfId="0" applyNumberFormat="1" applyFont="1" applyBorder="1" applyAlignment="1">
      <alignment horizontal="left" vertical="center" wrapText="1"/>
    </xf>
    <xf numFmtId="1" fontId="8" fillId="0" borderId="1425" xfId="0" applyNumberFormat="1" applyFont="1" applyBorder="1" applyAlignment="1">
      <alignment horizontal="left" vertical="center" wrapText="1"/>
    </xf>
    <xf numFmtId="1" fontId="7" fillId="0" borderId="93" xfId="0" applyNumberFormat="1" applyFont="1" applyBorder="1" applyAlignment="1">
      <alignment horizontal="left" vertical="center" wrapText="1"/>
    </xf>
    <xf numFmtId="1" fontId="7" fillId="0" borderId="210" xfId="0" applyNumberFormat="1" applyFont="1" applyBorder="1" applyAlignment="1">
      <alignment horizontal="left" vertical="center" wrapText="1"/>
    </xf>
    <xf numFmtId="0" fontId="8" fillId="0" borderId="834" xfId="0" applyFont="1" applyBorder="1" applyAlignment="1">
      <alignment horizontal="center" vertical="center"/>
    </xf>
    <xf numFmtId="0" fontId="8" fillId="5" borderId="12" xfId="0" applyFont="1" applyFill="1" applyBorder="1" applyAlignment="1">
      <alignment horizontal="left" vertical="center" wrapText="1"/>
    </xf>
    <xf numFmtId="0" fontId="8" fillId="5" borderId="23" xfId="0" applyFont="1" applyFill="1" applyBorder="1" applyAlignment="1">
      <alignment horizontal="left" vertical="center" wrapText="1"/>
    </xf>
    <xf numFmtId="0" fontId="8" fillId="0" borderId="1123" xfId="0" applyFont="1" applyBorder="1" applyAlignment="1">
      <alignment horizontal="left" vertical="center" wrapText="1"/>
    </xf>
    <xf numFmtId="0" fontId="8" fillId="0" borderId="1421" xfId="0" applyFont="1" applyBorder="1" applyAlignment="1">
      <alignment horizontal="left" vertical="center" wrapText="1"/>
    </xf>
    <xf numFmtId="0" fontId="8" fillId="0" borderId="1422" xfId="0" applyFont="1" applyBorder="1" applyAlignment="1">
      <alignment horizontal="left" vertical="center" wrapText="1"/>
    </xf>
    <xf numFmtId="1" fontId="7" fillId="0" borderId="1426" xfId="0" applyNumberFormat="1" applyFont="1" applyBorder="1" applyAlignment="1">
      <alignment horizontal="left" vertical="center" wrapText="1"/>
    </xf>
    <xf numFmtId="1" fontId="7" fillId="0" borderId="1427" xfId="0" applyNumberFormat="1" applyFont="1" applyBorder="1" applyAlignment="1">
      <alignment horizontal="left" vertical="center" wrapText="1"/>
    </xf>
    <xf numFmtId="1" fontId="18" fillId="9" borderId="533" xfId="0" applyNumberFormat="1" applyFont="1" applyFill="1" applyBorder="1" applyAlignment="1">
      <alignment horizontal="center" vertical="center" wrapText="1"/>
    </xf>
    <xf numFmtId="1" fontId="18" fillId="9" borderId="79" xfId="0" applyNumberFormat="1" applyFont="1" applyFill="1" applyBorder="1" applyAlignment="1">
      <alignment horizontal="center" vertical="center" wrapText="1"/>
    </xf>
    <xf numFmtId="1" fontId="18" fillId="9" borderId="536" xfId="0" applyNumberFormat="1" applyFont="1" applyFill="1" applyBorder="1" applyAlignment="1">
      <alignment horizontal="center" vertical="center" wrapText="1"/>
    </xf>
    <xf numFmtId="1" fontId="18" fillId="9" borderId="531" xfId="0" applyNumberFormat="1" applyFont="1" applyFill="1" applyBorder="1" applyAlignment="1">
      <alignment horizontal="center" vertical="center"/>
    </xf>
    <xf numFmtId="1" fontId="18" fillId="9" borderId="519" xfId="0" applyNumberFormat="1" applyFont="1" applyFill="1" applyBorder="1" applyAlignment="1">
      <alignment horizontal="center" vertical="center"/>
    </xf>
    <xf numFmtId="0" fontId="18" fillId="9" borderId="530" xfId="0" applyFont="1" applyFill="1" applyBorder="1" applyAlignment="1">
      <alignment horizontal="center" vertical="center"/>
    </xf>
    <xf numFmtId="1" fontId="18" fillId="9" borderId="139" xfId="0" applyNumberFormat="1" applyFont="1" applyFill="1" applyBorder="1" applyAlignment="1">
      <alignment horizontal="center" vertical="center"/>
    </xf>
    <xf numFmtId="1" fontId="18" fillId="9" borderId="487" xfId="0" applyNumberFormat="1" applyFont="1" applyFill="1" applyBorder="1" applyAlignment="1">
      <alignment horizontal="center" vertical="center"/>
    </xf>
    <xf numFmtId="1" fontId="18" fillId="9" borderId="3" xfId="0" applyNumberFormat="1" applyFont="1" applyFill="1" applyBorder="1" applyAlignment="1">
      <alignment horizontal="center" vertical="center" wrapText="1"/>
    </xf>
    <xf numFmtId="1" fontId="18" fillId="9" borderId="531" xfId="0" applyNumberFormat="1" applyFont="1" applyFill="1" applyBorder="1" applyAlignment="1">
      <alignment horizontal="center" vertical="center" wrapText="1"/>
    </xf>
    <xf numFmtId="1" fontId="18" fillId="9" borderId="515" xfId="0" applyNumberFormat="1" applyFont="1" applyFill="1" applyBorder="1" applyAlignment="1">
      <alignment horizontal="center" vertical="center" wrapText="1"/>
    </xf>
    <xf numFmtId="1" fontId="18" fillId="9" borderId="523" xfId="0" applyNumberFormat="1" applyFont="1" applyFill="1" applyBorder="1" applyAlignment="1">
      <alignment horizontal="center" vertical="center" wrapText="1"/>
    </xf>
    <xf numFmtId="1" fontId="18" fillId="9" borderId="519" xfId="0" applyNumberFormat="1" applyFont="1" applyFill="1" applyBorder="1" applyAlignment="1">
      <alignment horizontal="center" vertical="center" wrapText="1"/>
    </xf>
    <xf numFmtId="1" fontId="8" fillId="5" borderId="152" xfId="0" applyNumberFormat="1" applyFont="1" applyFill="1" applyBorder="1" applyAlignment="1">
      <alignment horizontal="left" vertical="center" wrapText="1"/>
    </xf>
    <xf numFmtId="1" fontId="8" fillId="5" borderId="154" xfId="0" applyNumberFormat="1" applyFont="1" applyFill="1" applyBorder="1" applyAlignment="1">
      <alignment horizontal="left" vertical="center" wrapText="1"/>
    </xf>
    <xf numFmtId="1" fontId="8" fillId="5" borderId="179" xfId="0" applyNumberFormat="1" applyFont="1" applyFill="1" applyBorder="1" applyAlignment="1">
      <alignment horizontal="left" vertical="center"/>
    </xf>
    <xf numFmtId="1" fontId="8" fillId="5" borderId="178" xfId="0" applyNumberFormat="1" applyFont="1" applyFill="1" applyBorder="1" applyAlignment="1">
      <alignment horizontal="left" vertical="center"/>
    </xf>
    <xf numFmtId="1" fontId="8" fillId="5" borderId="487" xfId="0" applyNumberFormat="1" applyFont="1" applyFill="1" applyBorder="1" applyAlignment="1">
      <alignment horizontal="center" vertical="center" wrapText="1"/>
    </xf>
    <xf numFmtId="1" fontId="8" fillId="5" borderId="416" xfId="0" applyNumberFormat="1" applyFont="1" applyFill="1" applyBorder="1" applyAlignment="1">
      <alignment horizontal="left" vertical="center" wrapText="1"/>
    </xf>
    <xf numFmtId="1" fontId="8" fillId="5" borderId="486" xfId="0" applyNumberFormat="1" applyFont="1" applyFill="1" applyBorder="1" applyAlignment="1">
      <alignment horizontal="left" vertical="center" wrapText="1"/>
    </xf>
    <xf numFmtId="1" fontId="8" fillId="5" borderId="494" xfId="0" applyNumberFormat="1" applyFont="1" applyFill="1" applyBorder="1" applyAlignment="1">
      <alignment horizontal="left" wrapText="1"/>
    </xf>
    <xf numFmtId="1" fontId="8" fillId="5" borderId="443" xfId="0" applyNumberFormat="1" applyFont="1" applyFill="1" applyBorder="1" applyAlignment="1">
      <alignment horizontal="left" wrapText="1"/>
    </xf>
    <xf numFmtId="1" fontId="8" fillId="5" borderId="521" xfId="0" applyNumberFormat="1" applyFont="1" applyFill="1" applyBorder="1" applyAlignment="1">
      <alignment horizontal="center" wrapText="1"/>
    </xf>
    <xf numFmtId="1" fontId="8" fillId="5" borderId="528" xfId="0" applyNumberFormat="1" applyFont="1" applyFill="1" applyBorder="1" applyAlignment="1">
      <alignment horizontal="center" wrapText="1"/>
    </xf>
    <xf numFmtId="1" fontId="18" fillId="9" borderId="523" xfId="0" applyNumberFormat="1" applyFont="1" applyFill="1" applyBorder="1" applyAlignment="1">
      <alignment horizontal="center" vertical="center"/>
    </xf>
    <xf numFmtId="1" fontId="18" fillId="9" borderId="35" xfId="5" applyNumberFormat="1" applyFont="1" applyFill="1" applyBorder="1" applyAlignment="1">
      <alignment horizontal="center" vertical="center" wrapText="1"/>
    </xf>
    <xf numFmtId="0" fontId="42" fillId="9" borderId="33" xfId="5" applyFont="1" applyFill="1" applyBorder="1" applyAlignment="1"/>
    <xf numFmtId="0" fontId="42" fillId="9" borderId="52" xfId="5" applyFont="1" applyFill="1" applyBorder="1" applyAlignment="1"/>
    <xf numFmtId="0" fontId="42" fillId="9" borderId="53" xfId="5" applyFont="1" applyFill="1" applyBorder="1" applyAlignment="1"/>
    <xf numFmtId="0" fontId="42" fillId="9" borderId="74" xfId="5" applyFont="1" applyFill="1" applyBorder="1" applyAlignment="1"/>
    <xf numFmtId="0" fontId="42" fillId="9" borderId="39" xfId="5" applyFont="1" applyFill="1" applyBorder="1" applyAlignment="1"/>
    <xf numFmtId="1" fontId="8" fillId="5" borderId="514" xfId="0" applyNumberFormat="1" applyFont="1" applyFill="1" applyBorder="1" applyAlignment="1">
      <alignment horizontal="center" vertical="center" wrapText="1"/>
    </xf>
    <xf numFmtId="1" fontId="8" fillId="5" borderId="515" xfId="0" applyNumberFormat="1" applyFont="1" applyFill="1" applyBorder="1" applyAlignment="1">
      <alignment horizontal="center" vertical="center" wrapText="1"/>
    </xf>
    <xf numFmtId="1" fontId="8" fillId="5" borderId="519" xfId="0" applyNumberFormat="1" applyFont="1" applyFill="1" applyBorder="1" applyAlignment="1">
      <alignment horizontal="center" vertical="center" wrapText="1"/>
    </xf>
    <xf numFmtId="1" fontId="8" fillId="5" borderId="400" xfId="0" applyNumberFormat="1" applyFont="1" applyFill="1" applyBorder="1" applyAlignment="1">
      <alignment horizontal="center" vertical="center" textRotation="90"/>
    </xf>
    <xf numFmtId="1" fontId="8" fillId="5" borderId="139" xfId="0" applyNumberFormat="1" applyFont="1" applyFill="1" applyBorder="1" applyAlignment="1">
      <alignment horizontal="center" vertical="center" textRotation="90"/>
    </xf>
    <xf numFmtId="1" fontId="8" fillId="5" borderId="487" xfId="0" applyNumberFormat="1" applyFont="1" applyFill="1" applyBorder="1" applyAlignment="1">
      <alignment horizontal="center" vertical="center" textRotation="90"/>
    </xf>
    <xf numFmtId="1" fontId="8" fillId="5" borderId="399" xfId="0" applyNumberFormat="1" applyFont="1" applyFill="1" applyBorder="1" applyAlignment="1">
      <alignment horizontal="left" wrapText="1"/>
    </xf>
    <xf numFmtId="1" fontId="8" fillId="5" borderId="344" xfId="0" applyNumberFormat="1" applyFont="1" applyFill="1" applyBorder="1" applyAlignment="1">
      <alignment horizontal="left" wrapText="1"/>
    </xf>
    <xf numFmtId="1" fontId="8" fillId="5" borderId="400" xfId="0" applyNumberFormat="1" applyFont="1" applyFill="1" applyBorder="1" applyAlignment="1">
      <alignment horizontal="center" vertical="center"/>
    </xf>
    <xf numFmtId="1" fontId="8" fillId="5" borderId="487" xfId="0" applyNumberFormat="1" applyFont="1" applyFill="1" applyBorder="1" applyAlignment="1">
      <alignment horizontal="center" vertical="center"/>
    </xf>
    <xf numFmtId="1" fontId="8" fillId="5" borderId="12" xfId="0" applyNumberFormat="1" applyFont="1" applyFill="1" applyBorder="1" applyAlignment="1">
      <alignment horizontal="left" vertical="center"/>
    </xf>
    <xf numFmtId="1" fontId="8" fillId="5" borderId="10" xfId="0" applyNumberFormat="1" applyFont="1" applyFill="1" applyBorder="1" applyAlignment="1">
      <alignment horizontal="left" vertical="center"/>
    </xf>
    <xf numFmtId="1" fontId="8" fillId="5" borderId="152" xfId="0" applyNumberFormat="1" applyFont="1" applyFill="1" applyBorder="1" applyAlignment="1">
      <alignment horizontal="left" vertical="center"/>
    </xf>
    <xf numFmtId="1" fontId="8" fillId="5" borderId="154" xfId="0" applyNumberFormat="1" applyFont="1" applyFill="1" applyBorder="1" applyAlignment="1">
      <alignment horizontal="left" vertical="center"/>
    </xf>
    <xf numFmtId="1" fontId="8" fillId="5" borderId="513" xfId="0" applyNumberFormat="1" applyFont="1" applyFill="1" applyBorder="1" applyAlignment="1">
      <alignment horizontal="center" vertical="center" wrapText="1"/>
    </xf>
    <xf numFmtId="1" fontId="8" fillId="5" borderId="411" xfId="0" applyNumberFormat="1" applyFont="1" applyFill="1" applyBorder="1" applyAlignment="1">
      <alignment horizontal="left" vertical="center" wrapText="1"/>
    </xf>
    <xf numFmtId="1" fontId="18" fillId="9" borderId="35" xfId="5" applyNumberFormat="1" applyFont="1" applyFill="1" applyBorder="1" applyAlignment="1">
      <alignment horizontal="center" vertical="center"/>
    </xf>
    <xf numFmtId="0" fontId="42" fillId="9" borderId="32" xfId="5" applyFont="1" applyFill="1" applyBorder="1" applyAlignment="1"/>
    <xf numFmtId="0" fontId="42" fillId="9" borderId="36" xfId="5" applyFont="1" applyFill="1" applyBorder="1" applyAlignment="1"/>
    <xf numFmtId="0" fontId="8" fillId="0" borderId="4" xfId="0" applyFont="1" applyBorder="1" applyAlignment="1">
      <alignment horizontal="center" vertical="center"/>
    </xf>
    <xf numFmtId="0" fontId="8" fillId="9" borderId="399" xfId="0" applyFont="1" applyFill="1" applyBorder="1" applyAlignment="1">
      <alignment horizontal="center" vertical="center" wrapText="1"/>
    </xf>
    <xf numFmtId="0" fontId="8" fillId="9" borderId="344" xfId="0" applyFont="1" applyFill="1" applyBorder="1" applyAlignment="1">
      <alignment horizontal="center" vertical="center"/>
    </xf>
    <xf numFmtId="0" fontId="8" fillId="9" borderId="93" xfId="0" applyFont="1" applyFill="1" applyBorder="1" applyAlignment="1">
      <alignment horizontal="center" vertical="center"/>
    </xf>
    <xf numFmtId="0" fontId="8" fillId="9" borderId="4" xfId="0" applyFont="1" applyFill="1" applyBorder="1" applyAlignment="1">
      <alignment horizontal="center" vertical="center"/>
    </xf>
    <xf numFmtId="0" fontId="8" fillId="0" borderId="487" xfId="0" applyFont="1" applyBorder="1" applyAlignment="1">
      <alignment horizontal="center" vertical="center"/>
    </xf>
    <xf numFmtId="0" fontId="8" fillId="0" borderId="514" xfId="0" applyFont="1" applyBorder="1" applyAlignment="1">
      <alignment horizontal="center"/>
    </xf>
    <xf numFmtId="0" fontId="8" fillId="0" borderId="515" xfId="0" applyFont="1" applyBorder="1" applyAlignment="1">
      <alignment horizontal="center"/>
    </xf>
    <xf numFmtId="0" fontId="8" fillId="0" borderId="519" xfId="0" applyFont="1" applyBorder="1" applyAlignment="1">
      <alignment horizontal="center"/>
    </xf>
    <xf numFmtId="1" fontId="0" fillId="4" borderId="524" xfId="0" applyNumberFormat="1" applyFill="1" applyBorder="1" applyAlignment="1">
      <alignment horizontal="center" vertical="center"/>
    </xf>
    <xf numFmtId="1" fontId="0" fillId="4" borderId="515" xfId="0" applyNumberFormat="1" applyFill="1" applyBorder="1" applyAlignment="1">
      <alignment horizontal="center" vertical="center"/>
    </xf>
    <xf numFmtId="1" fontId="0" fillId="4" borderId="523" xfId="0" applyNumberFormat="1" applyFill="1" applyBorder="1" applyAlignment="1">
      <alignment horizontal="center" vertical="center"/>
    </xf>
    <xf numFmtId="1" fontId="18" fillId="9" borderId="31" xfId="5" applyNumberFormat="1" applyFont="1" applyFill="1" applyBorder="1" applyAlignment="1">
      <alignment horizontal="center" vertical="center"/>
    </xf>
    <xf numFmtId="0" fontId="42" fillId="9" borderId="37" xfId="5" applyFont="1" applyFill="1" applyBorder="1" applyAlignment="1"/>
    <xf numFmtId="1" fontId="41" fillId="9" borderId="32" xfId="5" applyNumberFormat="1" applyFont="1" applyFill="1" applyBorder="1" applyAlignment="1">
      <alignment horizontal="center" vertical="center"/>
    </xf>
    <xf numFmtId="0" fontId="42" fillId="9" borderId="38" xfId="5" applyFont="1" applyFill="1" applyBorder="1" applyAlignment="1"/>
    <xf numFmtId="1" fontId="18" fillId="9" borderId="34" xfId="5" applyNumberFormat="1" applyFont="1" applyFill="1" applyBorder="1" applyAlignment="1">
      <alignment horizontal="center" vertical="center" wrapText="1"/>
    </xf>
    <xf numFmtId="0" fontId="42" fillId="9" borderId="40" xfId="5" applyFont="1" applyFill="1" applyBorder="1" applyAlignment="1"/>
    <xf numFmtId="0" fontId="7" fillId="0" borderId="439" xfId="0" applyFont="1" applyBorder="1" applyAlignment="1">
      <alignment horizontal="center" vertical="center"/>
    </xf>
    <xf numFmtId="0" fontId="7" fillId="0" borderId="457" xfId="0" applyFont="1" applyBorder="1" applyAlignment="1">
      <alignment horizontal="center" vertical="center"/>
    </xf>
    <xf numFmtId="0" fontId="7" fillId="0" borderId="400" xfId="0" applyFont="1" applyBorder="1" applyAlignment="1">
      <alignment horizontal="center" vertical="center"/>
    </xf>
    <xf numFmtId="0" fontId="7" fillId="0" borderId="487" xfId="0" applyFont="1" applyBorder="1" applyAlignment="1">
      <alignment horizontal="center" vertical="center"/>
    </xf>
    <xf numFmtId="0" fontId="8" fillId="0" borderId="416" xfId="0" applyFont="1" applyBorder="1" applyAlignment="1">
      <alignment horizontal="left" vertical="center"/>
    </xf>
    <xf numFmtId="0" fontId="8" fillId="0" borderId="495" xfId="0" applyFont="1" applyBorder="1" applyAlignment="1">
      <alignment horizontal="left" vertical="center"/>
    </xf>
    <xf numFmtId="0" fontId="8" fillId="0" borderId="496" xfId="0" applyFont="1" applyBorder="1" applyAlignment="1">
      <alignment horizontal="left" vertical="center"/>
    </xf>
    <xf numFmtId="0" fontId="0" fillId="0" borderId="399" xfId="0" applyBorder="1" applyAlignment="1">
      <alignment horizontal="center" vertical="center"/>
    </xf>
    <xf numFmtId="0" fontId="0" fillId="0" borderId="3" xfId="0" applyBorder="1" applyAlignment="1">
      <alignment horizontal="center" vertical="center"/>
    </xf>
    <xf numFmtId="0" fontId="0" fillId="0" borderId="344" xfId="0" applyBorder="1" applyAlignment="1">
      <alignment horizontal="center" vertical="center"/>
    </xf>
    <xf numFmtId="0" fontId="0" fillId="0" borderId="494" xfId="0" applyBorder="1" applyAlignment="1">
      <alignment horizontal="center" vertical="center"/>
    </xf>
    <xf numFmtId="0" fontId="0" fillId="0" borderId="418" xfId="0" applyBorder="1" applyAlignment="1">
      <alignment horizontal="center" vertical="center"/>
    </xf>
    <xf numFmtId="0" fontId="0" fillId="0" borderId="443" xfId="0" applyBorder="1" applyAlignment="1">
      <alignment horizontal="center" vertical="center"/>
    </xf>
    <xf numFmtId="0" fontId="8" fillId="5" borderId="400" xfId="0" applyFont="1" applyFill="1" applyBorder="1" applyAlignment="1">
      <alignment horizontal="center" vertical="center" wrapText="1"/>
    </xf>
    <xf numFmtId="0" fontId="8" fillId="5" borderId="487" xfId="0" applyFont="1" applyFill="1" applyBorder="1" applyAlignment="1">
      <alignment horizontal="center" vertical="center" wrapText="1"/>
    </xf>
    <xf numFmtId="0" fontId="8" fillId="0" borderId="514" xfId="0" applyFont="1" applyBorder="1" applyAlignment="1">
      <alignment horizontal="center" vertical="center"/>
    </xf>
    <xf numFmtId="0" fontId="8" fillId="0" borderId="515" xfId="0" applyFont="1" applyBorder="1" applyAlignment="1">
      <alignment horizontal="center" vertical="center"/>
    </xf>
    <xf numFmtId="0" fontId="8" fillId="0" borderId="519" xfId="0" applyFont="1" applyBorder="1" applyAlignment="1">
      <alignment horizontal="center" vertical="center"/>
    </xf>
    <xf numFmtId="1" fontId="8" fillId="9" borderId="4" xfId="0" applyNumberFormat="1" applyFont="1" applyFill="1" applyBorder="1" applyAlignment="1">
      <alignment horizontal="center" vertical="center"/>
    </xf>
    <xf numFmtId="1" fontId="8" fillId="9" borderId="449" xfId="0" applyNumberFormat="1" applyFont="1" applyFill="1" applyBorder="1" applyAlignment="1">
      <alignment horizontal="center" vertical="center" wrapText="1"/>
    </xf>
    <xf numFmtId="1" fontId="8" fillId="9" borderId="468" xfId="0" applyNumberFormat="1" applyFont="1" applyFill="1" applyBorder="1" applyAlignment="1">
      <alignment horizontal="center" vertical="center" wrapText="1"/>
    </xf>
    <xf numFmtId="0" fontId="8" fillId="9" borderId="524" xfId="0" applyFont="1" applyFill="1" applyBorder="1" applyAlignment="1">
      <alignment horizontal="center" vertical="center"/>
    </xf>
    <xf numFmtId="0" fontId="8" fillId="9" borderId="515" xfId="0" applyFont="1" applyFill="1" applyBorder="1" applyAlignment="1">
      <alignment horizontal="center" vertical="center"/>
    </xf>
    <xf numFmtId="0" fontId="8" fillId="9" borderId="523" xfId="0" applyFont="1" applyFill="1" applyBorder="1" applyAlignment="1">
      <alignment horizontal="center" vertical="center"/>
    </xf>
    <xf numFmtId="1" fontId="18" fillId="9" borderId="487" xfId="0" applyNumberFormat="1" applyFont="1" applyFill="1" applyBorder="1" applyAlignment="1">
      <alignment horizontal="center" vertical="center" wrapText="1"/>
    </xf>
    <xf numFmtId="0" fontId="8" fillId="5" borderId="158" xfId="0" applyFont="1" applyFill="1" applyBorder="1" applyAlignment="1">
      <alignment horizontal="left" vertical="center" wrapText="1"/>
    </xf>
    <xf numFmtId="0" fontId="8" fillId="5" borderId="165" xfId="0" applyFont="1" applyFill="1" applyBorder="1" applyAlignment="1">
      <alignment horizontal="left" vertical="center"/>
    </xf>
    <xf numFmtId="0" fontId="8" fillId="5" borderId="174" xfId="0" applyFont="1" applyFill="1" applyBorder="1" applyAlignment="1">
      <alignment horizontal="left" vertical="center"/>
    </xf>
    <xf numFmtId="0" fontId="8" fillId="5" borderId="149" xfId="0" applyFont="1" applyFill="1" applyBorder="1" applyAlignment="1">
      <alignment horizontal="left" vertical="center"/>
    </xf>
    <xf numFmtId="0" fontId="8" fillId="0" borderId="494" xfId="0" applyFont="1" applyBorder="1" applyAlignment="1">
      <alignment horizontal="center" vertical="center"/>
    </xf>
    <xf numFmtId="0" fontId="8" fillId="0" borderId="468" xfId="0" applyFont="1" applyBorder="1" applyAlignment="1">
      <alignment horizontal="center" vertical="center" wrapText="1"/>
    </xf>
    <xf numFmtId="0" fontId="8" fillId="9" borderId="416" xfId="0" applyFont="1" applyFill="1" applyBorder="1" applyAlignment="1"/>
    <xf numFmtId="0" fontId="8" fillId="9" borderId="495" xfId="0" applyFont="1" applyFill="1" applyBorder="1" applyAlignment="1"/>
    <xf numFmtId="0" fontId="8" fillId="9" borderId="486" xfId="0" applyFont="1" applyFill="1" applyBorder="1" applyAlignment="1"/>
    <xf numFmtId="0" fontId="24" fillId="4" borderId="93" xfId="0" applyFont="1" applyFill="1" applyBorder="1" applyAlignment="1" applyProtection="1">
      <alignment horizontal="center"/>
      <protection locked="0"/>
    </xf>
    <xf numFmtId="0" fontId="24" fillId="4" borderId="0" xfId="0" applyFont="1" applyFill="1" applyAlignment="1" applyProtection="1">
      <alignment horizontal="center"/>
      <protection locked="0"/>
    </xf>
    <xf numFmtId="0" fontId="8" fillId="9" borderId="152" xfId="0" applyFont="1" applyFill="1" applyBorder="1" applyAlignment="1">
      <alignment horizontal="left"/>
    </xf>
    <xf numFmtId="0" fontId="8" fillId="9" borderId="158" xfId="0" applyFont="1" applyFill="1" applyBorder="1" applyAlignment="1">
      <alignment horizontal="left"/>
    </xf>
    <xf numFmtId="0" fontId="8" fillId="9" borderId="154" xfId="0" applyFont="1" applyFill="1" applyBorder="1" applyAlignment="1">
      <alignment horizontal="left"/>
    </xf>
    <xf numFmtId="0" fontId="8" fillId="9" borderId="165" xfId="0" applyFont="1" applyFill="1" applyBorder="1" applyAlignment="1">
      <alignment horizontal="left"/>
    </xf>
    <xf numFmtId="0" fontId="8" fillId="9" borderId="174" xfId="0" applyFont="1" applyFill="1" applyBorder="1" applyAlignment="1">
      <alignment horizontal="left"/>
    </xf>
    <xf numFmtId="0" fontId="8" fillId="9" borderId="149" xfId="0" applyFont="1" applyFill="1" applyBorder="1" applyAlignment="1">
      <alignment horizontal="left"/>
    </xf>
    <xf numFmtId="1" fontId="35" fillId="0" borderId="524" xfId="0" applyNumberFormat="1" applyFont="1" applyBorder="1" applyAlignment="1">
      <alignment horizontal="center" vertical="center" wrapText="1"/>
    </xf>
    <xf numFmtId="1" fontId="35" fillId="0" borderId="523" xfId="0" applyNumberFormat="1" applyFont="1" applyBorder="1" applyAlignment="1">
      <alignment horizontal="center" vertical="center" wrapText="1"/>
    </xf>
    <xf numFmtId="0" fontId="8" fillId="9" borderId="514" xfId="0" applyFont="1" applyFill="1" applyBorder="1" applyAlignment="1">
      <alignment horizontal="center" vertical="center" wrapText="1"/>
    </xf>
    <xf numFmtId="0" fontId="8" fillId="9" borderId="515" xfId="0" applyFont="1" applyFill="1" applyBorder="1" applyAlignment="1">
      <alignment horizontal="center" vertical="center" wrapText="1"/>
    </xf>
    <xf numFmtId="0" fontId="8" fillId="9" borderId="519" xfId="0" applyFont="1" applyFill="1" applyBorder="1" applyAlignment="1">
      <alignment horizontal="center" vertical="center" wrapText="1"/>
    </xf>
    <xf numFmtId="0" fontId="24" fillId="4" borderId="93" xfId="0" applyFont="1" applyFill="1" applyBorder="1" applyAlignment="1">
      <alignment horizontal="center"/>
    </xf>
    <xf numFmtId="0" fontId="24" fillId="4" borderId="0" xfId="0" applyFont="1" applyFill="1" applyAlignment="1">
      <alignment horizontal="center"/>
    </xf>
    <xf numFmtId="0" fontId="8" fillId="0" borderId="514" xfId="0" applyFont="1" applyBorder="1" applyAlignment="1">
      <alignment horizontal="left" vertical="center"/>
    </xf>
    <xf numFmtId="0" fontId="8" fillId="0" borderId="519" xfId="0" applyFont="1" applyBorder="1" applyAlignment="1">
      <alignment horizontal="left" vertical="center"/>
    </xf>
    <xf numFmtId="0" fontId="8" fillId="5" borderId="513" xfId="0" applyFont="1" applyFill="1" applyBorder="1" applyAlignment="1">
      <alignment horizontal="center" vertical="center" wrapText="1"/>
    </xf>
    <xf numFmtId="0" fontId="8" fillId="5" borderId="514" xfId="0" applyFont="1" applyFill="1" applyBorder="1" applyAlignment="1">
      <alignment horizontal="left" vertical="center" wrapText="1"/>
    </xf>
    <xf numFmtId="0" fontId="8" fillId="5" borderId="519" xfId="0" applyFont="1" applyFill="1" applyBorder="1" applyAlignment="1">
      <alignment horizontal="left" vertical="center" wrapText="1"/>
    </xf>
    <xf numFmtId="0" fontId="8" fillId="4" borderId="416" xfId="0" applyFont="1" applyFill="1" applyBorder="1" applyAlignment="1">
      <alignment horizontal="left" vertical="center"/>
    </xf>
    <xf numFmtId="0" fontId="8" fillId="4" borderId="486" xfId="0" applyFont="1" applyFill="1" applyBorder="1" applyAlignment="1">
      <alignment horizontal="left" vertical="center"/>
    </xf>
    <xf numFmtId="0" fontId="8" fillId="0" borderId="152" xfId="0" applyFont="1" applyBorder="1" applyAlignment="1">
      <alignment horizontal="left" vertical="center" wrapText="1"/>
    </xf>
    <xf numFmtId="0" fontId="8" fillId="0" borderId="154" xfId="0" applyFont="1" applyBorder="1" applyAlignment="1">
      <alignment horizontal="left" vertical="center" wrapText="1"/>
    </xf>
    <xf numFmtId="0" fontId="8" fillId="0" borderId="165" xfId="0" applyFont="1" applyBorder="1" applyAlignment="1">
      <alignment horizontal="left" vertical="center"/>
    </xf>
    <xf numFmtId="0" fontId="8" fillId="0" borderId="149" xfId="0" applyFont="1" applyBorder="1" applyAlignment="1">
      <alignment horizontal="left" vertical="center"/>
    </xf>
    <xf numFmtId="0" fontId="8" fillId="5" borderId="416" xfId="0" applyFont="1" applyFill="1" applyBorder="1" applyAlignment="1">
      <alignment horizontal="left" vertical="center" wrapText="1"/>
    </xf>
    <xf numFmtId="0" fontId="8" fillId="5" borderId="495" xfId="0" applyFont="1" applyFill="1" applyBorder="1" applyAlignment="1">
      <alignment horizontal="left" vertical="center" wrapText="1"/>
    </xf>
    <xf numFmtId="0" fontId="8" fillId="5" borderId="486" xfId="0" applyFont="1" applyFill="1" applyBorder="1" applyAlignment="1">
      <alignment horizontal="left" vertical="center" wrapText="1"/>
    </xf>
    <xf numFmtId="0" fontId="8" fillId="0" borderId="514" xfId="0" applyFont="1" applyBorder="1" applyAlignment="1">
      <alignment horizontal="center" wrapText="1"/>
    </xf>
    <xf numFmtId="0" fontId="8" fillId="0" borderId="519" xfId="0" applyFont="1" applyBorder="1" applyAlignment="1">
      <alignment horizontal="center" wrapText="1"/>
    </xf>
    <xf numFmtId="0" fontId="8" fillId="0" borderId="514" xfId="0" applyFont="1" applyBorder="1" applyAlignment="1">
      <alignment horizontal="center" vertical="center" wrapText="1"/>
    </xf>
    <xf numFmtId="0" fontId="8" fillId="0" borderId="515" xfId="0" applyFont="1" applyBorder="1" applyAlignment="1">
      <alignment horizontal="center" vertical="center" wrapText="1"/>
    </xf>
    <xf numFmtId="0" fontId="8" fillId="0" borderId="519" xfId="0" applyFont="1" applyBorder="1" applyAlignment="1">
      <alignment horizontal="center" vertical="center" wrapText="1"/>
    </xf>
    <xf numFmtId="0" fontId="8" fillId="0" borderId="400" xfId="0" applyFont="1" applyBorder="1" applyAlignment="1">
      <alignment horizontal="center" vertical="center" textRotation="90"/>
    </xf>
    <xf numFmtId="0" fontId="8" fillId="0" borderId="139" xfId="0" applyFont="1" applyBorder="1" applyAlignment="1">
      <alignment horizontal="center" vertical="center" textRotation="90"/>
    </xf>
    <xf numFmtId="0" fontId="8" fillId="0" borderId="487" xfId="0" applyFont="1" applyBorder="1" applyAlignment="1">
      <alignment horizontal="center" vertical="center" textRotation="90"/>
    </xf>
    <xf numFmtId="0" fontId="8" fillId="0" borderId="514" xfId="0" applyFont="1" applyBorder="1" applyAlignment="1">
      <alignment horizontal="left" wrapText="1"/>
    </xf>
    <xf numFmtId="0" fontId="8" fillId="0" borderId="519" xfId="0" applyFont="1" applyBorder="1" applyAlignment="1">
      <alignment horizontal="left" wrapText="1"/>
    </xf>
    <xf numFmtId="0" fontId="8" fillId="0" borderId="486" xfId="0" applyFont="1" applyBorder="1" applyAlignment="1">
      <alignment horizontal="left" vertical="center"/>
    </xf>
    <xf numFmtId="0" fontId="8" fillId="0" borderId="152" xfId="0" applyFont="1" applyBorder="1" applyAlignment="1">
      <alignment horizontal="left" vertical="center"/>
    </xf>
    <xf numFmtId="0" fontId="8" fillId="0" borderId="154" xfId="0" applyFont="1" applyBorder="1" applyAlignment="1">
      <alignment horizontal="left" vertical="center"/>
    </xf>
    <xf numFmtId="0" fontId="8" fillId="5" borderId="152" xfId="0" applyFont="1" applyFill="1" applyBorder="1" applyAlignment="1">
      <alignment horizontal="left" vertical="center"/>
    </xf>
    <xf numFmtId="0" fontId="8" fillId="5" borderId="154" xfId="0" applyFont="1" applyFill="1" applyBorder="1" applyAlignment="1">
      <alignment horizontal="left" vertical="center"/>
    </xf>
    <xf numFmtId="0" fontId="8" fillId="0" borderId="165" xfId="0" applyFont="1" applyBorder="1" applyAlignment="1">
      <alignment horizontal="center" wrapText="1"/>
    </xf>
    <xf numFmtId="0" fontId="8" fillId="0" borderId="149" xfId="0" applyFont="1" applyBorder="1" applyAlignment="1">
      <alignment horizontal="center" wrapText="1"/>
    </xf>
    <xf numFmtId="0" fontId="8" fillId="5" borderId="514" xfId="0" applyFont="1" applyFill="1" applyBorder="1" applyAlignment="1">
      <alignment horizontal="left" wrapText="1"/>
    </xf>
    <xf numFmtId="0" fontId="8" fillId="5" borderId="519" xfId="0" applyFont="1" applyFill="1" applyBorder="1" applyAlignment="1">
      <alignment horizontal="left" wrapText="1"/>
    </xf>
    <xf numFmtId="0" fontId="8" fillId="0" borderId="18" xfId="0" applyFont="1" applyBorder="1" applyAlignment="1">
      <alignment horizontal="center" vertical="center"/>
    </xf>
    <xf numFmtId="0" fontId="24" fillId="0" borderId="514" xfId="0" applyFont="1" applyBorder="1" applyAlignment="1">
      <alignment horizontal="center" vertical="center" wrapText="1"/>
    </xf>
    <xf numFmtId="0" fontId="24" fillId="0" borderId="515" xfId="0" applyFont="1" applyBorder="1" applyAlignment="1">
      <alignment horizontal="center" vertical="center" wrapText="1"/>
    </xf>
    <xf numFmtId="0" fontId="24" fillId="0" borderId="519" xfId="0" applyFont="1" applyBorder="1" applyAlignment="1">
      <alignment horizontal="center" vertical="center" wrapText="1"/>
    </xf>
    <xf numFmtId="0" fontId="8" fillId="0" borderId="523" xfId="0" applyFont="1" applyBorder="1" applyAlignment="1">
      <alignment horizontal="center" vertical="center"/>
    </xf>
    <xf numFmtId="0" fontId="8" fillId="0" borderId="524" xfId="0" applyFont="1" applyBorder="1" applyAlignment="1">
      <alignment horizontal="center" vertical="center"/>
    </xf>
    <xf numFmtId="1" fontId="25" fillId="5" borderId="416" xfId="0" applyNumberFormat="1" applyFont="1" applyFill="1" applyBorder="1" applyAlignment="1">
      <alignment horizontal="left" vertical="center"/>
    </xf>
    <xf numFmtId="1" fontId="25" fillId="5" borderId="486" xfId="0" applyNumberFormat="1" applyFont="1" applyFill="1" applyBorder="1" applyAlignment="1">
      <alignment horizontal="left" vertical="center"/>
    </xf>
    <xf numFmtId="0" fontId="8" fillId="0" borderId="152" xfId="0" applyFont="1" applyBorder="1" applyAlignment="1">
      <alignment horizontal="left" vertical="top" wrapText="1"/>
    </xf>
    <xf numFmtId="0" fontId="8" fillId="0" borderId="154" xfId="0" applyFont="1" applyBorder="1" applyAlignment="1">
      <alignment horizontal="left" vertical="top" wrapText="1"/>
    </xf>
    <xf numFmtId="1" fontId="8" fillId="0" borderId="524" xfId="0" applyNumberFormat="1" applyFont="1" applyBorder="1" applyAlignment="1">
      <alignment horizontal="center" vertical="center" wrapText="1"/>
    </xf>
    <xf numFmtId="1" fontId="8" fillId="0" borderId="515" xfId="0" applyNumberFormat="1" applyFont="1" applyBorder="1" applyAlignment="1">
      <alignment horizontal="center" vertical="center" wrapText="1"/>
    </xf>
    <xf numFmtId="1" fontId="8" fillId="0" borderId="519" xfId="0" applyNumberFormat="1" applyFont="1" applyBorder="1" applyAlignment="1">
      <alignment horizontal="center" vertical="center" wrapText="1"/>
    </xf>
    <xf numFmtId="0" fontId="8" fillId="0" borderId="554" xfId="0" applyFont="1" applyBorder="1" applyAlignment="1">
      <alignment horizontal="center" vertical="center" wrapText="1"/>
    </xf>
    <xf numFmtId="1" fontId="8" fillId="0" borderId="541" xfId="0" applyNumberFormat="1" applyFont="1" applyBorder="1" applyAlignment="1">
      <alignment horizontal="center" vertical="center"/>
    </xf>
    <xf numFmtId="1" fontId="8" fillId="0" borderId="552" xfId="0" applyNumberFormat="1" applyFont="1" applyBorder="1" applyAlignment="1">
      <alignment horizontal="center" vertical="center"/>
    </xf>
    <xf numFmtId="1" fontId="8" fillId="0" borderId="551" xfId="0" applyNumberFormat="1" applyFont="1" applyBorder="1" applyAlignment="1">
      <alignment horizontal="center" vertical="center"/>
    </xf>
    <xf numFmtId="1" fontId="8" fillId="5" borderId="7" xfId="0" applyNumberFormat="1" applyFont="1" applyFill="1" applyBorder="1" applyAlignment="1">
      <alignment horizontal="center" vertical="center"/>
    </xf>
    <xf numFmtId="1" fontId="8" fillId="5" borderId="554" xfId="0" applyNumberFormat="1" applyFont="1" applyFill="1" applyBorder="1" applyAlignment="1">
      <alignment horizontal="center" vertical="center"/>
    </xf>
    <xf numFmtId="1" fontId="8" fillId="5" borderId="399" xfId="0" applyNumberFormat="1" applyFont="1" applyFill="1" applyBorder="1" applyAlignment="1">
      <alignment horizontal="center" vertical="center"/>
    </xf>
    <xf numFmtId="1" fontId="8" fillId="5" borderId="3" xfId="0" applyNumberFormat="1" applyFont="1" applyFill="1" applyBorder="1" applyAlignment="1">
      <alignment horizontal="center" vertical="center"/>
    </xf>
    <xf numFmtId="1" fontId="8" fillId="5" borderId="366" xfId="0" applyNumberFormat="1" applyFont="1" applyFill="1" applyBorder="1" applyAlignment="1">
      <alignment horizontal="center" vertical="center"/>
    </xf>
    <xf numFmtId="1" fontId="8" fillId="5" borderId="553" xfId="0" applyNumberFormat="1" applyFont="1" applyFill="1" applyBorder="1" applyAlignment="1">
      <alignment horizontal="center" vertical="center"/>
    </xf>
    <xf numFmtId="1" fontId="8" fillId="5" borderId="418" xfId="0" applyNumberFormat="1" applyFont="1" applyFill="1" applyBorder="1" applyAlignment="1">
      <alignment horizontal="center" vertical="center"/>
    </xf>
    <xf numFmtId="1" fontId="8" fillId="5" borderId="456" xfId="0" applyNumberFormat="1" applyFont="1" applyFill="1" applyBorder="1" applyAlignment="1">
      <alignment horizontal="center" vertical="center"/>
    </xf>
    <xf numFmtId="1" fontId="8" fillId="9" borderId="552" xfId="0" applyNumberFormat="1" applyFont="1" applyFill="1" applyBorder="1" applyAlignment="1">
      <alignment horizontal="center" vertical="center" wrapText="1"/>
    </xf>
    <xf numFmtId="1" fontId="8" fillId="9" borderId="551" xfId="0" applyNumberFormat="1" applyFont="1" applyFill="1" applyBorder="1" applyAlignment="1">
      <alignment horizontal="center" vertical="center" wrapText="1"/>
    </xf>
    <xf numFmtId="0" fontId="8" fillId="9" borderId="3" xfId="0" applyFont="1" applyFill="1" applyBorder="1" applyAlignment="1">
      <alignment horizontal="center" wrapText="1"/>
    </xf>
    <xf numFmtId="0" fontId="8" fillId="9" borderId="344" xfId="0" applyFont="1" applyFill="1" applyBorder="1" applyAlignment="1">
      <alignment horizontal="center" wrapText="1"/>
    </xf>
    <xf numFmtId="1" fontId="8" fillId="9" borderId="541" xfId="0" applyNumberFormat="1" applyFont="1" applyFill="1" applyBorder="1" applyAlignment="1">
      <alignment horizontal="center" vertical="center"/>
    </xf>
    <xf numFmtId="1" fontId="8" fillId="9" borderId="551" xfId="0" applyNumberFormat="1" applyFont="1" applyFill="1" applyBorder="1" applyAlignment="1">
      <alignment horizontal="center" vertical="center"/>
    </xf>
    <xf numFmtId="1" fontId="8" fillId="9" borderId="530" xfId="0" applyNumberFormat="1" applyFont="1" applyFill="1" applyBorder="1" applyAlignment="1">
      <alignment horizontal="center" vertical="center" wrapText="1"/>
    </xf>
    <xf numFmtId="1" fontId="8" fillId="9" borderId="548" xfId="0" applyNumberFormat="1" applyFont="1" applyFill="1" applyBorder="1" applyAlignment="1">
      <alignment horizontal="center" vertical="center" wrapText="1"/>
    </xf>
    <xf numFmtId="1" fontId="8" fillId="9" borderId="549" xfId="0" applyNumberFormat="1" applyFont="1" applyFill="1" applyBorder="1" applyAlignment="1">
      <alignment horizontal="center" vertical="center"/>
    </xf>
    <xf numFmtId="1" fontId="8" fillId="9" borderId="504" xfId="0" applyNumberFormat="1" applyFont="1" applyFill="1" applyBorder="1" applyAlignment="1">
      <alignment horizontal="center" vertical="center"/>
    </xf>
    <xf numFmtId="1" fontId="8" fillId="9" borderId="418" xfId="0" applyNumberFormat="1" applyFont="1" applyFill="1" applyBorder="1" applyAlignment="1">
      <alignment horizontal="center" vertical="center"/>
    </xf>
    <xf numFmtId="1" fontId="8" fillId="9" borderId="515" xfId="0" applyNumberFormat="1" applyFont="1" applyFill="1" applyBorder="1" applyAlignment="1">
      <alignment horizontal="center" vertical="center" wrapText="1"/>
    </xf>
    <xf numFmtId="1" fontId="8" fillId="9" borderId="519" xfId="0" applyNumberFormat="1" applyFont="1" applyFill="1" applyBorder="1" applyAlignment="1">
      <alignment horizontal="center" vertical="center" wrapText="1"/>
    </xf>
    <xf numFmtId="1" fontId="8" fillId="9" borderId="547" xfId="0" applyNumberFormat="1" applyFont="1" applyFill="1" applyBorder="1" applyAlignment="1">
      <alignment horizontal="center" vertical="center" wrapText="1"/>
    </xf>
    <xf numFmtId="1" fontId="8" fillId="9" borderId="445" xfId="0" applyNumberFormat="1" applyFont="1" applyFill="1" applyBorder="1" applyAlignment="1">
      <alignment horizontal="center" vertical="center" wrapText="1"/>
    </xf>
    <xf numFmtId="1" fontId="8" fillId="9" borderId="548" xfId="0" quotePrefix="1" applyNumberFormat="1" applyFont="1" applyFill="1" applyBorder="1" applyAlignment="1">
      <alignment horizontal="center" vertical="center" wrapText="1"/>
    </xf>
    <xf numFmtId="1" fontId="8" fillId="9" borderId="531" xfId="0" applyNumberFormat="1" applyFont="1" applyFill="1" applyBorder="1" applyAlignment="1">
      <alignment horizontal="center" vertical="center"/>
    </xf>
    <xf numFmtId="1" fontId="8" fillId="9" borderId="543" xfId="0" applyNumberFormat="1" applyFont="1" applyFill="1" applyBorder="1" applyAlignment="1">
      <alignment horizontal="center" vertical="center"/>
    </xf>
    <xf numFmtId="1" fontId="8" fillId="9" borderId="530" xfId="0" applyNumberFormat="1" applyFont="1" applyFill="1" applyBorder="1" applyAlignment="1">
      <alignment horizontal="center" vertical="center"/>
    </xf>
    <xf numFmtId="1" fontId="8" fillId="9" borderId="487" xfId="0" applyNumberFormat="1" applyFont="1" applyFill="1" applyBorder="1" applyAlignment="1">
      <alignment horizontal="center" vertical="center" wrapText="1"/>
    </xf>
    <xf numFmtId="1" fontId="8" fillId="4" borderId="400" xfId="0" applyNumberFormat="1" applyFont="1" applyFill="1" applyBorder="1" applyAlignment="1">
      <alignment horizontal="center" vertical="center" wrapText="1"/>
    </xf>
    <xf numFmtId="1" fontId="8" fillId="4" borderId="7" xfId="0" applyNumberFormat="1" applyFont="1" applyFill="1" applyBorder="1" applyAlignment="1">
      <alignment horizontal="center" vertical="center" wrapText="1"/>
    </xf>
    <xf numFmtId="1" fontId="8" fillId="4" borderId="487" xfId="0" applyNumberFormat="1" applyFont="1" applyFill="1" applyBorder="1" applyAlignment="1">
      <alignment horizontal="center" vertical="center" wrapText="1"/>
    </xf>
    <xf numFmtId="1" fontId="8" fillId="0" borderId="531" xfId="0" applyNumberFormat="1" applyFont="1" applyBorder="1" applyAlignment="1">
      <alignment horizontal="center" vertical="center"/>
    </xf>
    <xf numFmtId="1" fontId="8" fillId="0" borderId="515" xfId="0" applyNumberFormat="1" applyFont="1" applyBorder="1" applyAlignment="1">
      <alignment horizontal="center" vertical="center"/>
    </xf>
    <xf numFmtId="1" fontId="8" fillId="0" borderId="546" xfId="0" applyNumberFormat="1" applyFont="1" applyBorder="1" applyAlignment="1">
      <alignment horizontal="center" vertical="center"/>
    </xf>
    <xf numFmtId="1" fontId="8" fillId="9" borderId="400" xfId="0" applyNumberFormat="1" applyFont="1" applyFill="1" applyBorder="1" applyAlignment="1">
      <alignment horizontal="center" vertical="center"/>
    </xf>
    <xf numFmtId="1" fontId="8" fillId="9" borderId="487" xfId="0" applyNumberFormat="1" applyFont="1" applyFill="1" applyBorder="1" applyAlignment="1">
      <alignment horizontal="center" vertical="center"/>
    </xf>
    <xf numFmtId="1" fontId="8" fillId="9" borderId="531" xfId="0" applyNumberFormat="1" applyFont="1" applyFill="1" applyBorder="1" applyAlignment="1">
      <alignment horizontal="center" vertical="center" wrapText="1"/>
    </xf>
    <xf numFmtId="1" fontId="7" fillId="0" borderId="541" xfId="0" applyNumberFormat="1" applyFont="1" applyBorder="1" applyAlignment="1">
      <alignment horizontal="center" vertical="center" wrapText="1"/>
    </xf>
    <xf numFmtId="1" fontId="7" fillId="0" borderId="542" xfId="0" applyNumberFormat="1" applyFont="1" applyBorder="1" applyAlignment="1">
      <alignment horizontal="center" vertical="center" wrapText="1"/>
    </xf>
    <xf numFmtId="1" fontId="7" fillId="0" borderId="543" xfId="0" applyNumberFormat="1" applyFont="1" applyBorder="1" applyAlignment="1">
      <alignment horizontal="center" vertical="center" wrapText="1"/>
    </xf>
    <xf numFmtId="1" fontId="8" fillId="0" borderId="519" xfId="0" applyNumberFormat="1" applyFont="1" applyBorder="1" applyAlignment="1">
      <alignment horizontal="center" vertical="center"/>
    </xf>
    <xf numFmtId="1" fontId="8" fillId="9" borderId="519" xfId="0" applyNumberFormat="1" applyFont="1" applyFill="1" applyBorder="1" applyAlignment="1">
      <alignment horizontal="center" vertical="center"/>
    </xf>
    <xf numFmtId="1" fontId="8" fillId="0" borderId="531" xfId="0" applyNumberFormat="1" applyFont="1" applyBorder="1" applyAlignment="1">
      <alignment horizontal="center" vertical="center" wrapText="1"/>
    </xf>
    <xf numFmtId="1" fontId="8" fillId="0" borderId="530" xfId="0" applyNumberFormat="1" applyFont="1" applyBorder="1" applyAlignment="1">
      <alignment horizontal="center" vertical="center" wrapText="1"/>
    </xf>
    <xf numFmtId="1" fontId="8" fillId="0" borderId="537" xfId="0" applyNumberFormat="1" applyFont="1" applyBorder="1" applyAlignment="1">
      <alignment horizontal="center" vertical="center" wrapText="1"/>
    </xf>
    <xf numFmtId="1" fontId="14" fillId="9" borderId="531" xfId="0" applyNumberFormat="1" applyFont="1" applyFill="1" applyBorder="1" applyAlignment="1">
      <alignment horizontal="center" vertical="center"/>
    </xf>
    <xf numFmtId="1" fontId="14" fillId="9" borderId="515" xfId="0" applyNumberFormat="1" applyFont="1" applyFill="1" applyBorder="1" applyAlignment="1">
      <alignment horizontal="center" vertical="center"/>
    </xf>
    <xf numFmtId="1" fontId="14" fillId="9" borderId="519" xfId="0" applyNumberFormat="1" applyFont="1" applyFill="1" applyBorder="1" applyAlignment="1">
      <alignment horizontal="center" vertical="center"/>
    </xf>
    <xf numFmtId="1" fontId="8" fillId="0" borderId="530" xfId="0" applyNumberFormat="1" applyFont="1" applyBorder="1" applyAlignment="1">
      <alignment horizontal="center" vertical="center"/>
    </xf>
    <xf numFmtId="1" fontId="8" fillId="5" borderId="530" xfId="0" applyNumberFormat="1" applyFont="1" applyFill="1" applyBorder="1" applyAlignment="1">
      <alignment horizontal="center" vertical="center"/>
    </xf>
    <xf numFmtId="1" fontId="8" fillId="5" borderId="537" xfId="0" applyNumberFormat="1" applyFont="1" applyFill="1" applyBorder="1" applyAlignment="1">
      <alignment horizontal="center" vertical="center"/>
    </xf>
    <xf numFmtId="1" fontId="49" fillId="0" borderId="14" xfId="0" applyNumberFormat="1" applyFont="1" applyBorder="1" applyAlignment="1">
      <alignment horizontal="center" vertical="center" wrapText="1"/>
    </xf>
    <xf numFmtId="1" fontId="49" fillId="0" borderId="445" xfId="0" applyNumberFormat="1" applyFont="1" applyBorder="1" applyAlignment="1">
      <alignment horizontal="center" vertical="center" wrapText="1"/>
    </xf>
    <xf numFmtId="1" fontId="49" fillId="0" borderId="516" xfId="0" applyNumberFormat="1" applyFont="1" applyBorder="1" applyAlignment="1">
      <alignment horizontal="center" vertical="center" wrapText="1"/>
    </xf>
    <xf numFmtId="1" fontId="49" fillId="0" borderId="501" xfId="0" applyNumberFormat="1" applyFont="1" applyBorder="1" applyAlignment="1">
      <alignment horizontal="center" vertical="center" wrapText="1"/>
    </xf>
    <xf numFmtId="1" fontId="8" fillId="9" borderId="531" xfId="0" applyNumberFormat="1" applyFont="1" applyFill="1" applyBorder="1" applyAlignment="1">
      <alignment horizontal="left" vertical="center" wrapText="1"/>
    </xf>
    <xf numFmtId="1" fontId="8" fillId="9" borderId="515" xfId="0" applyNumberFormat="1" applyFont="1" applyFill="1" applyBorder="1" applyAlignment="1">
      <alignment horizontal="left" vertical="center" wrapText="1"/>
    </xf>
    <xf numFmtId="1" fontId="8" fillId="9" borderId="519" xfId="0" applyNumberFormat="1" applyFont="1" applyFill="1" applyBorder="1" applyAlignment="1">
      <alignment horizontal="left" vertical="center" wrapText="1"/>
    </xf>
    <xf numFmtId="1" fontId="8" fillId="0" borderId="416" xfId="0" applyNumberFormat="1" applyFont="1" applyBorder="1" applyAlignment="1">
      <alignment horizontal="left" vertical="center" wrapText="1"/>
    </xf>
    <xf numFmtId="1" fontId="8" fillId="0" borderId="495" xfId="0" applyNumberFormat="1" applyFont="1" applyBorder="1" applyAlignment="1">
      <alignment horizontal="left" vertical="center" wrapText="1"/>
    </xf>
    <xf numFmtId="1" fontId="8" fillId="0" borderId="486" xfId="0" applyNumberFormat="1" applyFont="1" applyBorder="1" applyAlignment="1">
      <alignment horizontal="left" vertical="center" wrapText="1"/>
    </xf>
    <xf numFmtId="1" fontId="8" fillId="0" borderId="174" xfId="0" applyNumberFormat="1" applyFont="1" applyBorder="1" applyAlignment="1">
      <alignment horizontal="left" vertical="center" wrapText="1"/>
    </xf>
    <xf numFmtId="1" fontId="14" fillId="9" borderId="530" xfId="0" applyNumberFormat="1" applyFont="1" applyFill="1" applyBorder="1" applyAlignment="1">
      <alignment horizontal="center" vertical="center"/>
    </xf>
    <xf numFmtId="1" fontId="8" fillId="9" borderId="523" xfId="0" applyNumberFormat="1" applyFont="1" applyFill="1" applyBorder="1" applyAlignment="1">
      <alignment horizontal="center" vertical="center" wrapText="1"/>
    </xf>
    <xf numFmtId="1" fontId="8" fillId="9" borderId="457" xfId="0" applyNumberFormat="1" applyFont="1" applyFill="1" applyBorder="1" applyAlignment="1">
      <alignment horizontal="center" vertical="center" wrapText="1"/>
    </xf>
    <xf numFmtId="1" fontId="49" fillId="0" borderId="508" xfId="0" applyNumberFormat="1" applyFont="1" applyBorder="1" applyAlignment="1">
      <alignment horizontal="center" vertical="center" wrapText="1"/>
    </xf>
    <xf numFmtId="1" fontId="49" fillId="0" borderId="502" xfId="0" applyNumberFormat="1" applyFont="1" applyBorder="1" applyAlignment="1">
      <alignment horizontal="center" vertical="center" wrapText="1"/>
    </xf>
    <xf numFmtId="1" fontId="49" fillId="0" borderId="15" xfId="0" applyNumberFormat="1" applyFont="1" applyBorder="1" applyAlignment="1">
      <alignment horizontal="center" vertical="center" wrapText="1"/>
    </xf>
    <xf numFmtId="1" fontId="49" fillId="0" borderId="20" xfId="0" applyNumberFormat="1" applyFont="1" applyBorder="1" applyAlignment="1">
      <alignment horizontal="center" vertical="center" wrapText="1"/>
    </xf>
    <xf numFmtId="1" fontId="49" fillId="0" borderId="444" xfId="0" applyNumberFormat="1" applyFont="1" applyBorder="1" applyAlignment="1">
      <alignment horizontal="center" vertical="center" wrapText="1"/>
    </xf>
    <xf numFmtId="1" fontId="49" fillId="0" borderId="0" xfId="0" applyNumberFormat="1" applyFont="1" applyAlignment="1">
      <alignment horizontal="center" vertical="center" wrapText="1"/>
    </xf>
    <xf numFmtId="1" fontId="49" fillId="0" borderId="418" xfId="0" applyNumberFormat="1" applyFont="1" applyBorder="1" applyAlignment="1">
      <alignment horizontal="center" vertical="center" wrapText="1"/>
    </xf>
    <xf numFmtId="1" fontId="49" fillId="0" borderId="141" xfId="0" applyNumberFormat="1" applyFont="1" applyBorder="1" applyAlignment="1">
      <alignment horizontal="center" vertical="center" wrapText="1"/>
    </xf>
    <xf numFmtId="1" fontId="49" fillId="0" borderId="503" xfId="0" applyNumberFormat="1" applyFont="1" applyBorder="1" applyAlignment="1">
      <alignment horizontal="center" vertical="center" wrapText="1"/>
    </xf>
    <xf numFmtId="0" fontId="8" fillId="9" borderId="400" xfId="0" applyFont="1" applyFill="1" applyBorder="1" applyAlignment="1">
      <alignment horizontal="center" vertical="center" wrapText="1"/>
    </xf>
    <xf numFmtId="0" fontId="8" fillId="9" borderId="487" xfId="0" applyFont="1" applyFill="1" applyBorder="1" applyAlignment="1">
      <alignment horizontal="center" vertical="center" wrapText="1"/>
    </xf>
    <xf numFmtId="1" fontId="15" fillId="0" borderId="0" xfId="0" applyNumberFormat="1" applyFont="1" applyAlignment="1">
      <alignment horizontal="center" vertical="center" wrapText="1"/>
    </xf>
    <xf numFmtId="1" fontId="8" fillId="0" borderId="523" xfId="0" applyNumberFormat="1" applyFont="1" applyBorder="1" applyAlignment="1">
      <alignment horizontal="center" vertical="center" wrapText="1"/>
    </xf>
    <xf numFmtId="1" fontId="8" fillId="9" borderId="870" xfId="0" applyNumberFormat="1" applyFont="1" applyFill="1" applyBorder="1" applyAlignment="1">
      <alignment horizontal="center" vertical="center"/>
    </xf>
    <xf numFmtId="1" fontId="8" fillId="9" borderId="874" xfId="0" applyNumberFormat="1" applyFont="1" applyFill="1" applyBorder="1" applyAlignment="1">
      <alignment horizontal="center" vertical="center"/>
    </xf>
    <xf numFmtId="0" fontId="8" fillId="9" borderId="873" xfId="0" applyFont="1" applyFill="1" applyBorder="1" applyAlignment="1">
      <alignment horizontal="center"/>
    </xf>
    <xf numFmtId="0" fontId="8" fillId="9" borderId="870" xfId="0" applyFont="1" applyFill="1" applyBorder="1" applyAlignment="1">
      <alignment horizontal="center"/>
    </xf>
    <xf numFmtId="1" fontId="8" fillId="9" borderId="838" xfId="0" applyNumberFormat="1" applyFont="1" applyFill="1" applyBorder="1" applyAlignment="1">
      <alignment horizontal="center" vertical="center"/>
    </xf>
    <xf numFmtId="1" fontId="8" fillId="9" borderId="856" xfId="0" applyNumberFormat="1" applyFont="1" applyFill="1" applyBorder="1" applyAlignment="1">
      <alignment horizontal="center" vertical="center"/>
    </xf>
    <xf numFmtId="0" fontId="8" fillId="9" borderId="870" xfId="0" applyFont="1" applyFill="1" applyBorder="1" applyAlignment="1">
      <alignment horizontal="center" vertical="center"/>
    </xf>
    <xf numFmtId="0" fontId="8" fillId="9" borderId="874" xfId="0" applyFont="1" applyFill="1" applyBorder="1" applyAlignment="1">
      <alignment horizontal="center" vertical="center"/>
    </xf>
    <xf numFmtId="0" fontId="8" fillId="9" borderId="879" xfId="0" applyFont="1" applyFill="1" applyBorder="1" applyAlignment="1">
      <alignment horizontal="center" vertical="center"/>
    </xf>
    <xf numFmtId="0" fontId="8" fillId="9" borderId="873" xfId="0" applyFont="1" applyFill="1" applyBorder="1" applyAlignment="1">
      <alignment horizontal="center" vertical="center"/>
    </xf>
    <xf numFmtId="1" fontId="8" fillId="9" borderId="861" xfId="0" applyNumberFormat="1" applyFont="1" applyFill="1" applyBorder="1" applyAlignment="1">
      <alignment horizontal="center" vertical="center"/>
    </xf>
    <xf numFmtId="1" fontId="8" fillId="9" borderId="870" xfId="0" applyNumberFormat="1" applyFont="1" applyFill="1" applyBorder="1" applyAlignment="1">
      <alignment horizontal="center" vertical="center" wrapText="1"/>
    </xf>
    <xf numFmtId="1" fontId="8" fillId="9" borderId="781" xfId="0" applyNumberFormat="1" applyFont="1" applyFill="1" applyBorder="1" applyAlignment="1">
      <alignment horizontal="left" vertical="center"/>
    </xf>
    <xf numFmtId="1" fontId="8" fillId="9" borderId="603" xfId="0" applyNumberFormat="1" applyFont="1" applyFill="1" applyBorder="1" applyAlignment="1">
      <alignment horizontal="left" vertical="center"/>
    </xf>
    <xf numFmtId="1" fontId="8" fillId="9" borderId="872" xfId="0" applyNumberFormat="1" applyFont="1" applyFill="1" applyBorder="1" applyAlignment="1">
      <alignment horizontal="center" vertical="center"/>
    </xf>
    <xf numFmtId="1" fontId="8" fillId="9" borderId="873" xfId="0" applyNumberFormat="1" applyFont="1" applyFill="1" applyBorder="1" applyAlignment="1">
      <alignment horizontal="center" vertical="center"/>
    </xf>
    <xf numFmtId="1" fontId="8" fillId="0" borderId="868" xfId="0" applyNumberFormat="1" applyFont="1" applyBorder="1" applyAlignment="1">
      <alignment horizontal="center" vertical="center"/>
    </xf>
    <xf numFmtId="1" fontId="8" fillId="0" borderId="869" xfId="0" applyNumberFormat="1" applyFont="1" applyBorder="1" applyAlignment="1">
      <alignment horizontal="center" vertical="center"/>
    </xf>
    <xf numFmtId="1" fontId="8" fillId="0" borderId="867" xfId="0" applyNumberFormat="1" applyFont="1" applyBorder="1" applyAlignment="1">
      <alignment horizontal="center" vertical="center"/>
    </xf>
    <xf numFmtId="1" fontId="8" fillId="0" borderId="861" xfId="0" applyNumberFormat="1" applyFont="1" applyBorder="1" applyAlignment="1">
      <alignment horizontal="center" vertical="center"/>
    </xf>
    <xf numFmtId="1" fontId="8" fillId="0" borderId="785" xfId="0" applyNumberFormat="1" applyFont="1" applyBorder="1" applyAlignment="1">
      <alignment horizontal="left" vertical="center"/>
    </xf>
    <xf numFmtId="1" fontId="8" fillId="0" borderId="782" xfId="0" applyNumberFormat="1" applyFont="1" applyBorder="1" applyAlignment="1">
      <alignment horizontal="left" vertical="center"/>
    </xf>
    <xf numFmtId="1" fontId="8" fillId="0" borderId="607" xfId="0" applyNumberFormat="1" applyFont="1" applyBorder="1" applyAlignment="1">
      <alignment horizontal="left" vertical="center"/>
    </xf>
    <xf numFmtId="1" fontId="8" fillId="0" borderId="589" xfId="0" applyNumberFormat="1" applyFont="1" applyBorder="1" applyAlignment="1">
      <alignment horizontal="left" vertical="center"/>
    </xf>
    <xf numFmtId="1" fontId="8" fillId="9" borderId="815" xfId="0" applyNumberFormat="1" applyFont="1" applyFill="1" applyBorder="1" applyAlignment="1">
      <alignment horizontal="left" vertical="center"/>
    </xf>
    <xf numFmtId="1" fontId="8" fillId="9" borderId="836" xfId="0" applyNumberFormat="1" applyFont="1" applyFill="1" applyBorder="1" applyAlignment="1">
      <alignment horizontal="left" wrapText="1"/>
    </xf>
    <xf numFmtId="1" fontId="8" fillId="9" borderId="836" xfId="0" applyNumberFormat="1" applyFont="1" applyFill="1" applyBorder="1" applyAlignment="1">
      <alignment horizontal="left" vertical="top" wrapText="1"/>
    </xf>
    <xf numFmtId="1" fontId="8" fillId="0" borderId="93" xfId="0" applyNumberFormat="1" applyFont="1" applyBorder="1" applyAlignment="1">
      <alignment horizontal="center" vertical="center"/>
    </xf>
    <xf numFmtId="1" fontId="8" fillId="0" borderId="210" xfId="0" applyNumberFormat="1" applyFont="1" applyBorder="1" applyAlignment="1">
      <alignment horizontal="center" vertical="center"/>
    </xf>
    <xf numFmtId="49" fontId="8" fillId="0" borderId="857" xfId="0" applyNumberFormat="1" applyFont="1" applyBorder="1" applyAlignment="1">
      <alignment horizontal="center" vertical="center"/>
    </xf>
    <xf numFmtId="49" fontId="8" fillId="0" borderId="139" xfId="0" applyNumberFormat="1" applyFont="1" applyBorder="1" applyAlignment="1">
      <alignment horizontal="center" vertical="center"/>
    </xf>
    <xf numFmtId="49" fontId="8" fillId="0" borderId="856" xfId="0" applyNumberFormat="1" applyFont="1" applyBorder="1" applyAlignment="1">
      <alignment horizontal="center" vertical="center"/>
    </xf>
    <xf numFmtId="1" fontId="8" fillId="0" borderId="592" xfId="0" applyNumberFormat="1" applyFont="1" applyBorder="1" applyAlignment="1">
      <alignment horizontal="left" wrapText="1"/>
    </xf>
    <xf numFmtId="1" fontId="8" fillId="0" borderId="594" xfId="0" applyNumberFormat="1" applyFont="1" applyBorder="1" applyAlignment="1">
      <alignment horizontal="left" wrapText="1"/>
    </xf>
    <xf numFmtId="1" fontId="8" fillId="0" borderId="607" xfId="0" applyNumberFormat="1" applyFont="1" applyBorder="1" applyAlignment="1">
      <alignment horizontal="left" wrapText="1"/>
    </xf>
    <xf numFmtId="1" fontId="8" fillId="0" borderId="589" xfId="0" applyNumberFormat="1" applyFont="1" applyBorder="1" applyAlignment="1">
      <alignment horizontal="left" wrapText="1"/>
    </xf>
    <xf numFmtId="1" fontId="8" fillId="0" borderId="858" xfId="0" applyNumberFormat="1" applyFont="1" applyBorder="1" applyAlignment="1">
      <alignment horizontal="center" vertical="center"/>
    </xf>
    <xf numFmtId="1" fontId="8" fillId="0" borderId="719" xfId="0" applyNumberFormat="1" applyFont="1" applyBorder="1" applyAlignment="1">
      <alignment horizontal="center" vertical="center"/>
    </xf>
    <xf numFmtId="1" fontId="8" fillId="0" borderId="785" xfId="0" applyNumberFormat="1" applyFont="1" applyBorder="1" applyAlignment="1">
      <alignment horizontal="left" wrapText="1"/>
    </xf>
    <xf numFmtId="1" fontId="8" fillId="0" borderId="782" xfId="0" applyNumberFormat="1" applyFont="1" applyBorder="1" applyAlignment="1">
      <alignment horizontal="left" wrapText="1"/>
    </xf>
    <xf numFmtId="1" fontId="8" fillId="5" borderId="867" xfId="0" applyNumberFormat="1" applyFont="1" applyFill="1" applyBorder="1" applyAlignment="1">
      <alignment horizontal="left" wrapText="1"/>
    </xf>
    <xf numFmtId="1" fontId="8" fillId="5" borderId="861" xfId="0" applyNumberFormat="1" applyFont="1" applyFill="1" applyBorder="1" applyAlignment="1">
      <alignment horizontal="left" wrapText="1"/>
    </xf>
    <xf numFmtId="1" fontId="8" fillId="5" borderId="592" xfId="0" applyNumberFormat="1" applyFont="1" applyFill="1" applyBorder="1" applyAlignment="1">
      <alignment horizontal="left" wrapText="1"/>
    </xf>
    <xf numFmtId="1" fontId="8" fillId="5" borderId="594" xfId="0" applyNumberFormat="1" applyFont="1" applyFill="1" applyBorder="1" applyAlignment="1">
      <alignment horizontal="left" wrapText="1"/>
    </xf>
    <xf numFmtId="0" fontId="8" fillId="9" borderId="857" xfId="0" applyFont="1" applyFill="1" applyBorder="1" applyAlignment="1">
      <alignment horizontal="center" vertical="center" wrapText="1"/>
    </xf>
    <xf numFmtId="0" fontId="8" fillId="9" borderId="856" xfId="0" applyFont="1" applyFill="1" applyBorder="1" applyAlignment="1">
      <alignment horizontal="center" vertical="center" wrapText="1"/>
    </xf>
    <xf numFmtId="0" fontId="8" fillId="9" borderId="857" xfId="0" applyFont="1" applyFill="1" applyBorder="1" applyAlignment="1">
      <alignment horizontal="center" wrapText="1"/>
    </xf>
    <xf numFmtId="0" fontId="8" fillId="9" borderId="856" xfId="0" applyFont="1" applyFill="1" applyBorder="1" applyAlignment="1">
      <alignment horizontal="center" wrapText="1"/>
    </xf>
    <xf numFmtId="1" fontId="8" fillId="0" borderId="857" xfId="0" applyNumberFormat="1" applyFont="1" applyBorder="1" applyAlignment="1">
      <alignment horizontal="center" vertical="center"/>
    </xf>
    <xf numFmtId="1" fontId="8" fillId="0" borderId="856" xfId="0" applyNumberFormat="1" applyFont="1" applyBorder="1" applyAlignment="1">
      <alignment horizontal="center" vertical="center"/>
    </xf>
    <xf numFmtId="1" fontId="8" fillId="9" borderId="592" xfId="0" applyNumberFormat="1" applyFont="1" applyFill="1" applyBorder="1" applyAlignment="1">
      <alignment horizontal="left" wrapText="1"/>
    </xf>
    <xf numFmtId="1" fontId="8" fillId="9" borderId="594" xfId="0" applyNumberFormat="1" applyFont="1" applyFill="1" applyBorder="1" applyAlignment="1">
      <alignment horizontal="left" wrapText="1"/>
    </xf>
    <xf numFmtId="1" fontId="8" fillId="0" borderId="857" xfId="0" applyNumberFormat="1" applyFont="1" applyBorder="1" applyAlignment="1">
      <alignment horizontal="center" vertical="center" wrapText="1"/>
    </xf>
    <xf numFmtId="1" fontId="8" fillId="0" borderId="856" xfId="0" applyNumberFormat="1" applyFont="1" applyBorder="1" applyAlignment="1">
      <alignment horizontal="center" vertical="center" wrapText="1"/>
    </xf>
    <xf numFmtId="1" fontId="8" fillId="9" borderId="857" xfId="0" applyNumberFormat="1" applyFont="1" applyFill="1" applyBorder="1" applyAlignment="1">
      <alignment horizontal="center" vertical="center" wrapText="1"/>
    </xf>
    <xf numFmtId="1" fontId="8" fillId="9" borderId="856" xfId="0" applyNumberFormat="1" applyFont="1" applyFill="1" applyBorder="1" applyAlignment="1">
      <alignment horizontal="center" vertical="center" wrapText="1"/>
    </xf>
    <xf numFmtId="1" fontId="8" fillId="0" borderId="836" xfId="0" applyNumberFormat="1" applyFont="1" applyBorder="1" applyAlignment="1">
      <alignment horizontal="center" vertical="center"/>
    </xf>
    <xf numFmtId="1" fontId="8" fillId="0" borderId="836" xfId="0" applyNumberFormat="1" applyFont="1" applyBorder="1" applyAlignment="1">
      <alignment horizontal="center" vertical="center" wrapText="1"/>
    </xf>
    <xf numFmtId="0" fontId="8" fillId="9" borderId="838" xfId="0" applyFont="1" applyFill="1" applyBorder="1" applyAlignment="1">
      <alignment horizontal="center" vertical="center" wrapText="1"/>
    </xf>
    <xf numFmtId="0" fontId="8" fillId="9" borderId="745" xfId="0" applyFont="1" applyFill="1" applyBorder="1" applyAlignment="1">
      <alignment horizontal="center" vertical="center" wrapText="1"/>
    </xf>
    <xf numFmtId="1" fontId="8" fillId="0" borderId="838" xfId="0" applyNumberFormat="1" applyFont="1" applyBorder="1" applyAlignment="1">
      <alignment horizontal="center" vertical="center"/>
    </xf>
    <xf numFmtId="1" fontId="49" fillId="0" borderId="833" xfId="0" applyNumberFormat="1" applyFont="1" applyBorder="1" applyAlignment="1">
      <alignment horizontal="center" vertical="center" wrapText="1"/>
    </xf>
    <xf numFmtId="1" fontId="49" fillId="0" borderId="834" xfId="0" applyNumberFormat="1" applyFont="1" applyBorder="1" applyAlignment="1">
      <alignment horizontal="center" vertical="center" wrapText="1"/>
    </xf>
    <xf numFmtId="1" fontId="49" fillId="0" borderId="835" xfId="0" applyNumberFormat="1" applyFont="1" applyBorder="1" applyAlignment="1">
      <alignment horizontal="center" vertical="center" wrapText="1"/>
    </xf>
    <xf numFmtId="0" fontId="8" fillId="9" borderId="716" xfId="0" applyFont="1" applyFill="1" applyBorder="1" applyAlignment="1">
      <alignment horizontal="center" vertical="center" wrapText="1"/>
    </xf>
    <xf numFmtId="0" fontId="8" fillId="9" borderId="144" xfId="0" applyFont="1" applyFill="1" applyBorder="1" applyAlignment="1">
      <alignment horizontal="center" vertical="center" wrapText="1"/>
    </xf>
    <xf numFmtId="0" fontId="8" fillId="9" borderId="627" xfId="0" applyFont="1" applyFill="1" applyBorder="1" applyAlignment="1">
      <alignment horizontal="left"/>
    </xf>
    <xf numFmtId="0" fontId="8" fillId="9" borderId="589" xfId="0" applyFont="1" applyFill="1" applyBorder="1" applyAlignment="1">
      <alignment horizontal="left"/>
    </xf>
    <xf numFmtId="1" fontId="8" fillId="0" borderId="832" xfId="0" applyNumberFormat="1" applyFont="1" applyBorder="1" applyAlignment="1">
      <alignment horizontal="center" vertical="center"/>
    </xf>
    <xf numFmtId="49" fontId="8" fillId="0" borderId="832" xfId="0" applyNumberFormat="1" applyFont="1" applyBorder="1" applyAlignment="1">
      <alignment horizontal="center" vertical="center"/>
    </xf>
    <xf numFmtId="49" fontId="8" fillId="0" borderId="175" xfId="0" applyNumberFormat="1" applyFont="1" applyBorder="1" applyAlignment="1">
      <alignment horizontal="center" vertical="center"/>
    </xf>
    <xf numFmtId="1" fontId="8" fillId="0" borderId="834" xfId="0" applyNumberFormat="1" applyFont="1" applyBorder="1" applyAlignment="1">
      <alignment horizontal="center" vertical="center"/>
    </xf>
    <xf numFmtId="1" fontId="8" fillId="4" borderId="803" xfId="0" applyNumberFormat="1" applyFont="1" applyFill="1" applyBorder="1" applyAlignment="1">
      <alignment horizontal="left"/>
    </xf>
    <xf numFmtId="0" fontId="8" fillId="9" borderId="729" xfId="0" applyFont="1" applyFill="1" applyBorder="1" applyAlignment="1">
      <alignment horizontal="center" vertical="center" wrapText="1"/>
    </xf>
    <xf numFmtId="1" fontId="14" fillId="0" borderId="833" xfId="0" applyNumberFormat="1" applyFont="1" applyBorder="1" applyAlignment="1">
      <alignment horizontal="center" vertical="center"/>
    </xf>
    <xf numFmtId="1" fontId="8" fillId="0" borderId="835" xfId="0" applyNumberFormat="1" applyFont="1" applyBorder="1"/>
    <xf numFmtId="1" fontId="8" fillId="5" borderId="592" xfId="0" applyNumberFormat="1" applyFont="1" applyFill="1" applyBorder="1" applyAlignment="1">
      <alignment horizontal="left" vertical="top"/>
    </xf>
    <xf numFmtId="1" fontId="8" fillId="5" borderId="594" xfId="0" applyNumberFormat="1" applyFont="1" applyFill="1" applyBorder="1" applyAlignment="1">
      <alignment horizontal="left" vertical="top"/>
    </xf>
    <xf numFmtId="1" fontId="8" fillId="9" borderId="785" xfId="0" applyNumberFormat="1" applyFont="1" applyFill="1" applyBorder="1" applyAlignment="1">
      <alignment horizontal="left" vertical="center" wrapText="1"/>
    </xf>
    <xf numFmtId="1" fontId="8" fillId="9" borderId="782" xfId="0" applyNumberFormat="1" applyFont="1" applyFill="1" applyBorder="1"/>
    <xf numFmtId="1" fontId="14" fillId="4" borderId="834" xfId="0" applyNumberFormat="1" applyFont="1" applyFill="1" applyBorder="1" applyAlignment="1">
      <alignment horizontal="center"/>
    </xf>
    <xf numFmtId="1" fontId="14" fillId="4" borderId="835" xfId="0" applyNumberFormat="1" applyFont="1" applyFill="1" applyBorder="1" applyAlignment="1">
      <alignment horizontal="center"/>
    </xf>
    <xf numFmtId="1" fontId="14" fillId="9" borderId="3" xfId="0" applyNumberFormat="1" applyFont="1" applyFill="1" applyBorder="1" applyAlignment="1">
      <alignment horizontal="center"/>
    </xf>
    <xf numFmtId="1" fontId="14" fillId="9" borderId="716" xfId="0" applyNumberFormat="1" applyFont="1" applyFill="1" applyBorder="1" applyAlignment="1">
      <alignment horizontal="center"/>
    </xf>
    <xf numFmtId="1" fontId="8" fillId="0" borderId="732" xfId="0" applyNumberFormat="1" applyFont="1" applyBorder="1" applyAlignment="1">
      <alignment horizontal="center" vertical="center"/>
    </xf>
    <xf numFmtId="1" fontId="8" fillId="0" borderId="729" xfId="0" applyNumberFormat="1" applyFont="1" applyBorder="1" applyAlignment="1">
      <alignment horizontal="center" vertical="center"/>
    </xf>
    <xf numFmtId="0" fontId="8" fillId="9" borderId="836" xfId="0" applyFont="1" applyFill="1" applyBorder="1" applyAlignment="1">
      <alignment horizontal="center" vertical="center" wrapText="1"/>
    </xf>
    <xf numFmtId="0" fontId="8" fillId="9" borderId="837" xfId="0" applyFont="1" applyFill="1" applyBorder="1" applyAlignment="1">
      <alignment horizontal="center" vertical="center" wrapText="1"/>
    </xf>
    <xf numFmtId="1" fontId="8" fillId="0" borderId="528" xfId="0" applyNumberFormat="1" applyFont="1" applyBorder="1" applyAlignment="1">
      <alignment horizontal="center" vertical="center" wrapText="1"/>
    </xf>
    <xf numFmtId="1" fontId="8" fillId="0" borderId="565" xfId="0" applyNumberFormat="1" applyFont="1" applyBorder="1" applyAlignment="1">
      <alignment horizontal="center" vertical="center" wrapText="1"/>
    </xf>
    <xf numFmtId="1" fontId="8" fillId="0" borderId="561" xfId="0" applyNumberFormat="1" applyFont="1" applyBorder="1" applyAlignment="1">
      <alignment horizontal="center" vertical="center"/>
    </xf>
    <xf numFmtId="1" fontId="8" fillId="0" borderId="559" xfId="0" applyNumberFormat="1" applyFont="1" applyBorder="1" applyAlignment="1">
      <alignment horizontal="center" vertical="center"/>
    </xf>
    <xf numFmtId="1" fontId="8" fillId="0" borderId="524" xfId="0" applyNumberFormat="1" applyFont="1" applyBorder="1" applyAlignment="1">
      <alignment horizontal="center" vertical="center"/>
    </xf>
    <xf numFmtId="1" fontId="8" fillId="0" borderId="565" xfId="0" applyNumberFormat="1" applyFont="1" applyBorder="1" applyAlignment="1">
      <alignment horizontal="center" vertical="center"/>
    </xf>
    <xf numFmtId="1" fontId="8" fillId="0" borderId="561" xfId="0" applyNumberFormat="1" applyFont="1" applyBorder="1" applyAlignment="1">
      <alignment horizontal="center" vertical="center" wrapText="1"/>
    </xf>
    <xf numFmtId="1" fontId="8" fillId="0" borderId="559" xfId="0" applyNumberFormat="1" applyFont="1" applyBorder="1" applyAlignment="1">
      <alignment horizontal="center" vertical="center" wrapText="1"/>
    </xf>
    <xf numFmtId="1" fontId="8" fillId="0" borderId="514" xfId="0" applyNumberFormat="1" applyFont="1" applyBorder="1" applyAlignment="1">
      <alignment horizontal="center" vertical="center"/>
    </xf>
    <xf numFmtId="1" fontId="8" fillId="0" borderId="514" xfId="0" applyNumberFormat="1" applyFont="1" applyBorder="1" applyAlignment="1">
      <alignment horizontal="center" vertical="center" wrapText="1"/>
    </xf>
    <xf numFmtId="1" fontId="8" fillId="0" borderId="619" xfId="0" applyNumberFormat="1" applyFont="1" applyBorder="1" applyAlignment="1">
      <alignment horizontal="center" vertical="center" wrapText="1"/>
    </xf>
    <xf numFmtId="1" fontId="8" fillId="0" borderId="568" xfId="0" applyNumberFormat="1" applyFont="1" applyBorder="1" applyAlignment="1">
      <alignment horizontal="center" vertical="center" wrapText="1"/>
    </xf>
    <xf numFmtId="1" fontId="8" fillId="0" borderId="566" xfId="0" applyNumberFormat="1" applyFont="1" applyBorder="1" applyAlignment="1">
      <alignment horizontal="center" vertical="center" wrapText="1"/>
    </xf>
    <xf numFmtId="1" fontId="8" fillId="0" borderId="569" xfId="0" applyNumberFormat="1" applyFont="1" applyBorder="1" applyAlignment="1">
      <alignment horizontal="center" vertical="center" wrapText="1"/>
    </xf>
    <xf numFmtId="1" fontId="8" fillId="0" borderId="556" xfId="0" applyNumberFormat="1" applyFont="1" applyBorder="1" applyAlignment="1">
      <alignment horizontal="center" vertical="center" wrapText="1"/>
    </xf>
    <xf numFmtId="1" fontId="8" fillId="0" borderId="571" xfId="21" applyNumberFormat="1" applyFont="1" applyBorder="1" applyAlignment="1">
      <alignment horizontal="center" vertical="center" wrapText="1"/>
    </xf>
    <xf numFmtId="1" fontId="8" fillId="0" borderId="7" xfId="21" applyNumberFormat="1" applyFont="1" applyBorder="1" applyAlignment="1">
      <alignment horizontal="center" vertical="center" wrapText="1"/>
    </xf>
    <xf numFmtId="1" fontId="8" fillId="0" borderId="567" xfId="21" applyNumberFormat="1" applyFont="1" applyBorder="1" applyAlignment="1">
      <alignment horizontal="center" vertical="center" wrapText="1"/>
    </xf>
    <xf numFmtId="1" fontId="8" fillId="4" borderId="551" xfId="0" applyNumberFormat="1" applyFont="1" applyFill="1" applyBorder="1" applyAlignment="1">
      <alignment horizontal="center" vertical="center" wrapText="1"/>
    </xf>
    <xf numFmtId="1" fontId="8" fillId="4" borderId="513" xfId="0" applyNumberFormat="1" applyFont="1" applyFill="1" applyBorder="1" applyAlignment="1">
      <alignment horizontal="center" vertical="center" wrapText="1"/>
    </xf>
    <xf numFmtId="1" fontId="8" fillId="0" borderId="574" xfId="0" applyNumberFormat="1" applyFont="1" applyBorder="1" applyAlignment="1">
      <alignment horizontal="center" vertical="center"/>
    </xf>
    <xf numFmtId="1" fontId="8" fillId="0" borderId="575" xfId="0" applyNumberFormat="1" applyFont="1" applyBorder="1" applyAlignment="1">
      <alignment horizontal="center" vertical="center"/>
    </xf>
    <xf numFmtId="1" fontId="8" fillId="0" borderId="366" xfId="0" applyNumberFormat="1" applyFont="1" applyBorder="1" applyAlignment="1">
      <alignment horizontal="center" vertical="center"/>
    </xf>
    <xf numFmtId="1" fontId="8" fillId="0" borderId="576" xfId="0" applyNumberFormat="1" applyFont="1" applyBorder="1" applyAlignment="1">
      <alignment horizontal="center" vertical="center"/>
    </xf>
    <xf numFmtId="1" fontId="8" fillId="9" borderId="571" xfId="0" applyNumberFormat="1" applyFont="1" applyFill="1" applyBorder="1" applyAlignment="1">
      <alignment horizontal="center" vertical="center"/>
    </xf>
    <xf numFmtId="1" fontId="8" fillId="9" borderId="7" xfId="0" applyNumberFormat="1" applyFont="1" applyFill="1" applyBorder="1" applyAlignment="1">
      <alignment horizontal="center" vertical="center"/>
    </xf>
    <xf numFmtId="1" fontId="8" fillId="9" borderId="567" xfId="0" applyNumberFormat="1" applyFont="1" applyFill="1" applyBorder="1" applyAlignment="1">
      <alignment horizontal="center" vertical="center"/>
    </xf>
    <xf numFmtId="1" fontId="8" fillId="4" borderId="551" xfId="0" applyNumberFormat="1" applyFont="1" applyFill="1" applyBorder="1" applyAlignment="1" applyProtection="1">
      <alignment horizontal="center" wrapText="1"/>
      <protection hidden="1"/>
    </xf>
    <xf numFmtId="1" fontId="8" fillId="4" borderId="513" xfId="0" applyNumberFormat="1" applyFont="1" applyFill="1" applyBorder="1" applyAlignment="1" applyProtection="1">
      <alignment horizontal="center" wrapText="1"/>
      <protection hidden="1"/>
    </xf>
    <xf numFmtId="1" fontId="8" fillId="0" borderId="573" xfId="0" applyNumberFormat="1" applyFont="1" applyBorder="1" applyAlignment="1">
      <alignment horizontal="center" vertical="center"/>
    </xf>
    <xf numFmtId="1" fontId="8" fillId="0" borderId="579" xfId="0" applyNumberFormat="1" applyFont="1" applyBorder="1" applyAlignment="1">
      <alignment horizontal="center" vertical="center"/>
    </xf>
    <xf numFmtId="1" fontId="24" fillId="9" borderId="344" xfId="21" applyNumberFormat="1" applyFont="1" applyFill="1" applyBorder="1" applyAlignment="1">
      <alignment horizontal="center" vertical="center" wrapText="1"/>
    </xf>
    <xf numFmtId="1" fontId="24" fillId="9" borderId="4" xfId="21" applyNumberFormat="1" applyFont="1" applyFill="1" applyBorder="1" applyAlignment="1">
      <alignment horizontal="center" vertical="center" wrapText="1"/>
    </xf>
    <xf numFmtId="1" fontId="24" fillId="9" borderId="575" xfId="21" applyNumberFormat="1" applyFont="1" applyFill="1" applyBorder="1" applyAlignment="1">
      <alignment horizontal="center" vertical="center" wrapText="1"/>
    </xf>
    <xf numFmtId="1" fontId="8" fillId="0" borderId="573" xfId="0" applyNumberFormat="1" applyFont="1" applyBorder="1" applyAlignment="1">
      <alignment horizontal="center" vertical="center" wrapText="1"/>
    </xf>
    <xf numFmtId="1" fontId="8" fillId="0" borderId="579" xfId="0" applyNumberFormat="1" applyFont="1" applyBorder="1" applyAlignment="1">
      <alignment horizontal="center" vertical="center" wrapText="1"/>
    </xf>
    <xf numFmtId="1" fontId="8" fillId="0" borderId="575" xfId="0" applyNumberFormat="1" applyFont="1" applyBorder="1" applyAlignment="1">
      <alignment horizontal="center" vertical="center" wrapText="1"/>
    </xf>
    <xf numFmtId="1" fontId="8" fillId="0" borderId="344" xfId="21" applyNumberFormat="1" applyFont="1" applyBorder="1" applyAlignment="1">
      <alignment horizontal="center" vertical="center" wrapText="1"/>
    </xf>
    <xf numFmtId="1" fontId="8" fillId="0" borderId="4" xfId="21" applyNumberFormat="1" applyFont="1" applyBorder="1" applyAlignment="1">
      <alignment horizontal="center" vertical="center" wrapText="1"/>
    </xf>
    <xf numFmtId="1" fontId="8" fillId="0" borderId="575" xfId="21" applyNumberFormat="1" applyFont="1" applyBorder="1" applyAlignment="1">
      <alignment horizontal="center" vertical="center" wrapText="1"/>
    </xf>
    <xf numFmtId="1" fontId="7" fillId="9" borderId="571" xfId="0" applyNumberFormat="1" applyFont="1" applyFill="1" applyBorder="1" applyAlignment="1">
      <alignment horizontal="center" vertical="center"/>
    </xf>
    <xf numFmtId="1" fontId="7" fillId="9" borderId="7" xfId="0" applyNumberFormat="1" applyFont="1" applyFill="1" applyBorder="1" applyAlignment="1">
      <alignment horizontal="center" vertical="center"/>
    </xf>
    <xf numFmtId="1" fontId="7" fillId="9" borderId="567" xfId="0" applyNumberFormat="1" applyFont="1" applyFill="1" applyBorder="1" applyAlignment="1">
      <alignment horizontal="center" vertical="center"/>
    </xf>
    <xf numFmtId="1" fontId="7" fillId="9" borderId="514" xfId="0" applyNumberFormat="1" applyFont="1" applyFill="1" applyBorder="1" applyAlignment="1">
      <alignment horizontal="center" vertical="center"/>
    </xf>
    <xf numFmtId="1" fontId="7" fillId="9" borderId="552" xfId="0" applyNumberFormat="1" applyFont="1" applyFill="1" applyBorder="1" applyAlignment="1">
      <alignment horizontal="center" vertical="center"/>
    </xf>
    <xf numFmtId="1" fontId="7" fillId="9" borderId="551" xfId="0" applyNumberFormat="1" applyFont="1" applyFill="1" applyBorder="1" applyAlignment="1">
      <alignment horizontal="center" vertical="center"/>
    </xf>
    <xf numFmtId="1" fontId="7" fillId="9" borderId="514" xfId="0" applyNumberFormat="1" applyFont="1" applyFill="1" applyBorder="1" applyAlignment="1">
      <alignment horizontal="center" vertical="center" wrapText="1"/>
    </xf>
    <xf numFmtId="1" fontId="7" fillId="9" borderId="551" xfId="0" applyNumberFormat="1" applyFont="1" applyFill="1" applyBorder="1" applyAlignment="1">
      <alignment horizontal="center" vertical="center" wrapText="1"/>
    </xf>
    <xf numFmtId="1" fontId="8" fillId="9" borderId="513" xfId="0" applyNumberFormat="1" applyFont="1" applyFill="1" applyBorder="1" applyAlignment="1">
      <alignment horizontal="center" vertical="center" wrapText="1"/>
    </xf>
    <xf numFmtId="0" fontId="8" fillId="0" borderId="575"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344" xfId="0" applyFont="1" applyBorder="1" applyAlignment="1">
      <alignment horizontal="center" vertical="center" wrapText="1"/>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4" fillId="0" borderId="418" xfId="0" applyFont="1" applyBorder="1" applyAlignment="1">
      <alignment horizontal="center" vertical="center" wrapText="1"/>
    </xf>
    <xf numFmtId="0" fontId="14" fillId="0" borderId="57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44" xfId="0" applyFont="1" applyBorder="1" applyAlignment="1">
      <alignment horizontal="center" vertical="center" wrapText="1"/>
    </xf>
    <xf numFmtId="0" fontId="7" fillId="0" borderId="418" xfId="0" applyFont="1" applyBorder="1" applyAlignment="1">
      <alignment horizontal="center" vertical="center" wrapText="1"/>
    </xf>
    <xf numFmtId="0" fontId="7" fillId="0" borderId="575" xfId="0" applyFont="1" applyBorder="1" applyAlignment="1">
      <alignment horizontal="center" vertical="center" wrapText="1"/>
    </xf>
    <xf numFmtId="0" fontId="7" fillId="0" borderId="514" xfId="0" applyFont="1" applyBorder="1" applyAlignment="1">
      <alignment horizontal="center" vertical="center" wrapText="1"/>
    </xf>
    <xf numFmtId="0" fontId="7" fillId="0" borderId="552" xfId="0" applyFont="1" applyBorder="1" applyAlignment="1">
      <alignment horizontal="center" vertical="center" wrapText="1"/>
    </xf>
    <xf numFmtId="0" fontId="7" fillId="0" borderId="546" xfId="0" applyFont="1" applyBorder="1" applyAlignment="1">
      <alignment horizontal="center" vertical="center" wrapText="1"/>
    </xf>
    <xf numFmtId="0" fontId="7" fillId="5" borderId="34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75"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514" xfId="0" applyFont="1" applyBorder="1" applyAlignment="1">
      <alignment horizontal="center" vertical="center"/>
    </xf>
    <xf numFmtId="0" fontId="7" fillId="0" borderId="551" xfId="0" applyFont="1" applyBorder="1" applyAlignment="1">
      <alignment horizontal="center" vertical="center"/>
    </xf>
    <xf numFmtId="0" fontId="7" fillId="0" borderId="546" xfId="0" applyFont="1" applyBorder="1" applyAlignment="1">
      <alignment horizontal="center" vertical="center"/>
    </xf>
    <xf numFmtId="0" fontId="7" fillId="0" borderId="344" xfId="0" applyFont="1" applyBorder="1" applyAlignment="1">
      <alignment horizontal="center" vertical="center"/>
    </xf>
    <xf numFmtId="0" fontId="7" fillId="0" borderId="4" xfId="0" applyFont="1" applyBorder="1" applyAlignment="1">
      <alignment horizontal="center" vertical="center"/>
    </xf>
    <xf numFmtId="0" fontId="7" fillId="0" borderId="575" xfId="0" applyFont="1" applyBorder="1" applyAlignment="1">
      <alignment horizontal="center" vertical="center"/>
    </xf>
    <xf numFmtId="0" fontId="7" fillId="0" borderId="551" xfId="0" applyFont="1" applyBorder="1" applyAlignment="1">
      <alignment horizontal="center" vertical="center" wrapText="1"/>
    </xf>
    <xf numFmtId="0" fontId="8" fillId="0" borderId="582"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58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81" xfId="0" applyFont="1" applyBorder="1" applyAlignment="1">
      <alignment horizontal="center" vertical="center" wrapText="1"/>
    </xf>
    <xf numFmtId="0" fontId="7" fillId="0" borderId="572" xfId="0" applyFont="1" applyBorder="1" applyAlignment="1">
      <alignment horizontal="center" vertical="center" wrapText="1"/>
    </xf>
    <xf numFmtId="0" fontId="7" fillId="0" borderId="152" xfId="0" applyFont="1" applyBorder="1" applyAlignment="1">
      <alignment horizontal="left" vertical="top"/>
    </xf>
    <xf numFmtId="0" fontId="7" fillId="0" borderId="154" xfId="0" applyFont="1" applyBorder="1" applyAlignment="1">
      <alignment horizontal="left" vertical="top"/>
    </xf>
    <xf numFmtId="0" fontId="7" fillId="0" borderId="580" xfId="0" applyFont="1" applyBorder="1" applyAlignment="1">
      <alignment horizontal="center" vertical="center" wrapText="1"/>
    </xf>
    <xf numFmtId="0" fontId="7" fillId="0" borderId="570" xfId="0" applyFont="1" applyBorder="1" applyAlignment="1">
      <alignment horizontal="center" vertical="center" wrapText="1"/>
    </xf>
    <xf numFmtId="0" fontId="7" fillId="0" borderId="577" xfId="0" applyFont="1" applyBorder="1" applyAlignment="1">
      <alignment horizontal="center" vertical="center" wrapText="1"/>
    </xf>
    <xf numFmtId="0" fontId="7" fillId="0" borderId="287" xfId="0" applyFont="1" applyBorder="1" applyAlignment="1">
      <alignment horizontal="center" vertical="center" wrapText="1"/>
    </xf>
    <xf numFmtId="0" fontId="7" fillId="0" borderId="416" xfId="0" applyFont="1" applyBorder="1" applyAlignment="1">
      <alignment horizontal="left" vertical="center"/>
    </xf>
    <xf numFmtId="0" fontId="7" fillId="0" borderId="486" xfId="0" applyFont="1" applyBorder="1" applyAlignment="1">
      <alignment horizontal="left" vertical="center"/>
    </xf>
    <xf numFmtId="0" fontId="7" fillId="0" borderId="152" xfId="0" applyFont="1" applyBorder="1" applyAlignment="1">
      <alignment horizontal="left" vertical="center"/>
    </xf>
    <xf numFmtId="0" fontId="7" fillId="0" borderId="154" xfId="0" applyFont="1" applyBorder="1" applyAlignment="1">
      <alignment horizontal="left" vertical="center"/>
    </xf>
    <xf numFmtId="0" fontId="8" fillId="0" borderId="152" xfId="0" applyFont="1" applyBorder="1" applyAlignment="1">
      <alignment horizontal="left" vertical="top"/>
    </xf>
    <xf numFmtId="0" fontId="8" fillId="0" borderId="154" xfId="0" applyFont="1" applyBorder="1" applyAlignment="1">
      <alignment horizontal="left" vertical="top"/>
    </xf>
    <xf numFmtId="0" fontId="8" fillId="0" borderId="165" xfId="0" applyFont="1" applyBorder="1" applyAlignment="1">
      <alignment horizontal="left" vertical="top"/>
    </xf>
    <xf numFmtId="0" fontId="8" fillId="0" borderId="149" xfId="0" applyFont="1" applyBorder="1" applyAlignment="1">
      <alignment horizontal="left" vertical="top"/>
    </xf>
    <xf numFmtId="0" fontId="7" fillId="0" borderId="514" xfId="0" applyFont="1" applyBorder="1" applyAlignment="1">
      <alignment horizontal="left" vertical="center" wrapText="1"/>
    </xf>
    <xf numFmtId="0" fontId="7" fillId="0" borderId="551" xfId="0" applyFont="1" applyBorder="1" applyAlignment="1">
      <alignment horizontal="left" vertical="center" wrapText="1"/>
    </xf>
    <xf numFmtId="0" fontId="7" fillId="0" borderId="0" xfId="0" applyFont="1" applyAlignment="1">
      <alignment horizontal="center" vertical="center" wrapText="1"/>
    </xf>
    <xf numFmtId="0" fontId="7" fillId="0" borderId="416" xfId="0" applyFont="1" applyBorder="1" applyAlignment="1">
      <alignment horizontal="left" vertical="center" wrapText="1"/>
    </xf>
    <xf numFmtId="0" fontId="7" fillId="0" borderId="486" xfId="0" applyFont="1" applyBorder="1" applyAlignment="1">
      <alignment horizontal="left" vertical="center" wrapText="1"/>
    </xf>
    <xf numFmtId="0" fontId="7" fillId="0" borderId="152" xfId="0" applyFont="1" applyBorder="1" applyAlignment="1">
      <alignment horizontal="left" vertical="center" wrapText="1"/>
    </xf>
    <xf numFmtId="0" fontId="7" fillId="0" borderId="154" xfId="0" applyFont="1" applyBorder="1" applyAlignment="1">
      <alignment horizontal="left" vertical="center" wrapText="1"/>
    </xf>
    <xf numFmtId="0" fontId="7" fillId="5" borderId="179" xfId="0" applyFont="1" applyFill="1" applyBorder="1" applyAlignment="1">
      <alignment horizontal="left" vertical="center" wrapText="1"/>
    </xf>
    <xf numFmtId="0" fontId="7" fillId="5" borderId="178" xfId="0" applyFont="1" applyFill="1" applyBorder="1" applyAlignment="1">
      <alignment horizontal="left" vertical="center" wrapText="1"/>
    </xf>
    <xf numFmtId="0" fontId="23" fillId="9" borderId="344" xfId="0" applyFont="1" applyFill="1" applyBorder="1" applyAlignment="1">
      <alignment horizontal="center" vertical="center" wrapText="1"/>
    </xf>
    <xf numFmtId="0" fontId="23" fillId="9" borderId="575" xfId="0" applyFont="1" applyFill="1" applyBorder="1" applyAlignment="1">
      <alignment horizontal="center" vertical="center" wrapText="1"/>
    </xf>
    <xf numFmtId="1" fontId="23" fillId="0" borderId="571" xfId="0" applyNumberFormat="1" applyFont="1" applyBorder="1" applyAlignment="1" applyProtection="1">
      <alignment horizontal="center" vertical="center" wrapText="1"/>
      <protection hidden="1"/>
    </xf>
    <xf numFmtId="1" fontId="23" fillId="0" borderId="567" xfId="0" applyNumberFormat="1" applyFont="1" applyBorder="1" applyAlignment="1" applyProtection="1">
      <alignment horizontal="center" vertical="center" wrapText="1"/>
      <protection hidden="1"/>
    </xf>
    <xf numFmtId="1" fontId="7" fillId="9" borderId="1153" xfId="0" applyNumberFormat="1" applyFont="1" applyFill="1" applyBorder="1" applyAlignment="1">
      <alignment horizontal="center" vertical="center"/>
    </xf>
    <xf numFmtId="1" fontId="7" fillId="9" borderId="1166" xfId="0" applyNumberFormat="1" applyFont="1" applyFill="1" applyBorder="1" applyAlignment="1">
      <alignment horizontal="center" vertical="center"/>
    </xf>
    <xf numFmtId="1" fontId="7" fillId="9" borderId="1152" xfId="0" applyNumberFormat="1" applyFont="1" applyFill="1" applyBorder="1" applyAlignment="1" applyProtection="1">
      <alignment horizontal="center" vertical="center" wrapText="1"/>
      <protection hidden="1"/>
    </xf>
    <xf numFmtId="1" fontId="7" fillId="9" borderId="1053" xfId="0" applyNumberFormat="1" applyFont="1" applyFill="1" applyBorder="1" applyAlignment="1" applyProtection="1">
      <alignment horizontal="center" vertical="center" wrapText="1"/>
      <protection hidden="1"/>
    </xf>
    <xf numFmtId="1" fontId="7" fillId="9" borderId="1165" xfId="0" applyNumberFormat="1" applyFont="1" applyFill="1" applyBorder="1" applyAlignment="1">
      <alignment horizontal="center" vertical="center"/>
    </xf>
    <xf numFmtId="1" fontId="7" fillId="9" borderId="1152" xfId="0" applyNumberFormat="1" applyFont="1" applyFill="1" applyBorder="1" applyAlignment="1">
      <alignment horizontal="center" vertical="center"/>
    </xf>
    <xf numFmtId="1" fontId="7" fillId="9" borderId="139" xfId="0" applyNumberFormat="1" applyFont="1" applyFill="1" applyBorder="1" applyAlignment="1">
      <alignment horizontal="center" vertical="center"/>
    </xf>
    <xf numFmtId="1" fontId="7" fillId="9" borderId="1053" xfId="0" applyNumberFormat="1" applyFont="1" applyFill="1" applyBorder="1" applyAlignment="1">
      <alignment horizontal="center" vertical="center"/>
    </xf>
    <xf numFmtId="1" fontId="7" fillId="9" borderId="1153" xfId="0" applyNumberFormat="1" applyFont="1" applyFill="1" applyBorder="1" applyAlignment="1">
      <alignment horizontal="center" vertical="center" wrapText="1"/>
    </xf>
    <xf numFmtId="1" fontId="7" fillId="9" borderId="1166" xfId="0" applyNumberFormat="1" applyFont="1" applyFill="1" applyBorder="1" applyAlignment="1">
      <alignment horizontal="center" vertical="center" wrapText="1"/>
    </xf>
    <xf numFmtId="1" fontId="7" fillId="9" borderId="1078" xfId="0" applyNumberFormat="1" applyFont="1" applyFill="1" applyBorder="1" applyAlignment="1">
      <alignment horizontal="center" vertical="center" wrapText="1"/>
    </xf>
    <xf numFmtId="1" fontId="7" fillId="9" borderId="1079" xfId="0" applyNumberFormat="1" applyFont="1" applyFill="1" applyBorder="1" applyAlignment="1">
      <alignment horizontal="center" vertical="center" wrapText="1"/>
    </xf>
    <xf numFmtId="1" fontId="7" fillId="9" borderId="1080" xfId="0" applyNumberFormat="1" applyFont="1" applyFill="1" applyBorder="1" applyAlignment="1">
      <alignment horizontal="center" vertical="center" wrapText="1"/>
    </xf>
    <xf numFmtId="1" fontId="7" fillId="9" borderId="93" xfId="0" applyNumberFormat="1" applyFont="1" applyFill="1" applyBorder="1" applyAlignment="1">
      <alignment horizontal="center" vertical="center" wrapText="1"/>
    </xf>
    <xf numFmtId="1" fontId="7" fillId="9" borderId="0" xfId="0" applyNumberFormat="1" applyFont="1" applyFill="1" applyAlignment="1">
      <alignment horizontal="center" vertical="center" wrapText="1"/>
    </xf>
    <xf numFmtId="1" fontId="7" fillId="9" borderId="4" xfId="0" applyNumberFormat="1" applyFont="1" applyFill="1" applyBorder="1" applyAlignment="1">
      <alignment horizontal="center" vertical="center" wrapText="1"/>
    </xf>
    <xf numFmtId="1" fontId="7" fillId="9" borderId="1165" xfId="0" applyNumberFormat="1" applyFont="1" applyFill="1" applyBorder="1" applyAlignment="1">
      <alignment horizontal="center" vertical="center" wrapText="1"/>
    </xf>
    <xf numFmtId="0" fontId="71" fillId="0" borderId="0" xfId="0" applyFont="1" applyAlignment="1">
      <alignment horizontal="center" vertical="center"/>
    </xf>
    <xf numFmtId="0" fontId="7" fillId="5" borderId="1167" xfId="0" applyFont="1" applyFill="1" applyBorder="1" applyAlignment="1" applyProtection="1">
      <alignment horizontal="center" vertical="center" wrapText="1"/>
      <protection locked="0"/>
    </xf>
    <xf numFmtId="0" fontId="7" fillId="5" borderId="1153" xfId="0" applyFont="1" applyFill="1" applyBorder="1" applyAlignment="1" applyProtection="1">
      <alignment horizontal="center" vertical="center" wrapText="1"/>
      <protection locked="0"/>
    </xf>
    <xf numFmtId="0" fontId="7" fillId="5" borderId="1166" xfId="0" applyFont="1" applyFill="1" applyBorder="1" applyAlignment="1" applyProtection="1">
      <alignment horizontal="center" vertical="center" wrapText="1"/>
      <protection locked="0"/>
    </xf>
    <xf numFmtId="0" fontId="7" fillId="5" borderId="1153" xfId="0" applyFont="1" applyFill="1" applyBorder="1" applyAlignment="1" applyProtection="1">
      <alignment horizontal="center" wrapText="1"/>
      <protection locked="0"/>
    </xf>
    <xf numFmtId="0" fontId="7" fillId="5" borderId="1165" xfId="0" applyFont="1" applyFill="1" applyBorder="1" applyAlignment="1" applyProtection="1">
      <alignment horizontal="center" wrapText="1"/>
      <protection locked="0"/>
    </xf>
    <xf numFmtId="0" fontId="7" fillId="5" borderId="1166" xfId="0" applyFont="1" applyFill="1" applyBorder="1" applyAlignment="1" applyProtection="1">
      <alignment horizontal="center" wrapText="1"/>
      <protection locked="0"/>
    </xf>
    <xf numFmtId="0" fontId="7" fillId="9" borderId="1152" xfId="0" applyFont="1" applyFill="1" applyBorder="1" applyAlignment="1" applyProtection="1">
      <alignment horizontal="center" vertical="center" wrapText="1"/>
      <protection locked="0"/>
    </xf>
    <xf numFmtId="0" fontId="7" fillId="9" borderId="1053" xfId="0" applyFont="1" applyFill="1" applyBorder="1" applyAlignment="1" applyProtection="1">
      <alignment horizontal="center" vertical="center" wrapText="1"/>
      <protection locked="0"/>
    </xf>
    <xf numFmtId="0" fontId="7" fillId="9" borderId="1080" xfId="0" applyFont="1" applyFill="1" applyBorder="1" applyAlignment="1" applyProtection="1">
      <alignment horizontal="center" vertical="center" wrapText="1"/>
      <protection locked="0"/>
    </xf>
    <xf numFmtId="0" fontId="7" fillId="9" borderId="984" xfId="0" applyFont="1" applyFill="1" applyBorder="1" applyAlignment="1" applyProtection="1">
      <alignment horizontal="center" vertical="center" wrapText="1"/>
      <protection locked="0"/>
    </xf>
    <xf numFmtId="1" fontId="7" fillId="5" borderId="1078" xfId="0" applyNumberFormat="1" applyFont="1" applyFill="1" applyBorder="1" applyAlignment="1">
      <alignment horizontal="center" vertical="center"/>
    </xf>
    <xf numFmtId="1" fontId="7" fillId="5" borderId="1080" xfId="0" applyNumberFormat="1" applyFont="1" applyFill="1" applyBorder="1" applyAlignment="1">
      <alignment horizontal="center" vertical="center"/>
    </xf>
    <xf numFmtId="1" fontId="7" fillId="5" borderId="1063" xfId="0" applyNumberFormat="1" applyFont="1" applyFill="1" applyBorder="1" applyAlignment="1">
      <alignment horizontal="center" vertical="center"/>
    </xf>
    <xf numFmtId="1" fontId="7" fillId="5" borderId="984" xfId="0" applyNumberFormat="1" applyFont="1" applyFill="1" applyBorder="1" applyAlignment="1">
      <alignment horizontal="center" vertical="center"/>
    </xf>
    <xf numFmtId="1" fontId="7" fillId="0" borderId="1152" xfId="0" applyNumberFormat="1" applyFont="1" applyBorder="1" applyAlignment="1">
      <alignment horizontal="center" vertical="center" wrapText="1"/>
    </xf>
    <xf numFmtId="1" fontId="7" fillId="0" borderId="1053" xfId="0" applyNumberFormat="1" applyFont="1" applyBorder="1" applyAlignment="1">
      <alignment horizontal="center" vertical="center" wrapText="1"/>
    </xf>
    <xf numFmtId="1" fontId="7" fillId="5" borderId="1153" xfId="0" applyNumberFormat="1" applyFont="1" applyFill="1" applyBorder="1" applyAlignment="1">
      <alignment horizontal="center" vertical="center" wrapText="1"/>
    </xf>
    <xf numFmtId="1" fontId="7" fillId="5" borderId="1165" xfId="0" applyNumberFormat="1" applyFont="1" applyFill="1" applyBorder="1" applyAlignment="1">
      <alignment horizontal="center" vertical="center" wrapText="1"/>
    </xf>
    <xf numFmtId="1" fontId="7" fillId="5" borderId="1166" xfId="0" applyNumberFormat="1" applyFont="1" applyFill="1" applyBorder="1" applyAlignment="1">
      <alignment horizontal="center" vertical="center" wrapText="1"/>
    </xf>
    <xf numFmtId="1" fontId="7" fillId="0" borderId="1165" xfId="0" applyNumberFormat="1" applyFont="1" applyBorder="1" applyAlignment="1">
      <alignment horizontal="center" vertical="center" wrapText="1"/>
    </xf>
    <xf numFmtId="1" fontId="7" fillId="0" borderId="1166" xfId="0" applyNumberFormat="1" applyFont="1" applyBorder="1" applyAlignment="1">
      <alignment horizontal="center" vertical="center" wrapText="1"/>
    </xf>
    <xf numFmtId="0" fontId="71" fillId="5" borderId="1167" xfId="0" applyFont="1" applyFill="1" applyBorder="1" applyAlignment="1" applyProtection="1">
      <alignment horizontal="center" vertical="center" wrapText="1"/>
      <protection locked="0"/>
    </xf>
    <xf numFmtId="0" fontId="7" fillId="5" borderId="1152" xfId="0" applyFont="1" applyFill="1" applyBorder="1" applyAlignment="1" applyProtection="1">
      <alignment horizontal="center" vertical="center" wrapText="1"/>
      <protection locked="0"/>
    </xf>
    <xf numFmtId="0" fontId="7" fillId="5" borderId="1053" xfId="0" applyFont="1" applyFill="1" applyBorder="1" applyAlignment="1" applyProtection="1">
      <alignment horizontal="center" vertical="center" wrapText="1"/>
      <protection locked="0"/>
    </xf>
    <xf numFmtId="1" fontId="7" fillId="0" borderId="1152" xfId="0" applyNumberFormat="1" applyFont="1" applyBorder="1" applyAlignment="1">
      <alignment horizontal="center" vertical="center"/>
    </xf>
    <xf numFmtId="1" fontId="7" fillId="0" borderId="1053" xfId="0" applyNumberFormat="1" applyFont="1" applyBorder="1" applyAlignment="1">
      <alignment horizontal="center" vertical="center"/>
    </xf>
    <xf numFmtId="0" fontId="7" fillId="0" borderId="1153" xfId="0" applyFont="1" applyBorder="1" applyAlignment="1">
      <alignment horizontal="center" vertical="center" wrapText="1"/>
    </xf>
    <xf numFmtId="0" fontId="7" fillId="0" borderId="1165" xfId="0" applyFont="1" applyBorder="1" applyAlignment="1">
      <alignment horizontal="center" vertical="center" wrapText="1"/>
    </xf>
    <xf numFmtId="0" fontId="7" fillId="0" borderId="1166" xfId="0" applyFont="1" applyBorder="1" applyAlignment="1">
      <alignment horizontal="center" vertical="center" wrapText="1"/>
    </xf>
    <xf numFmtId="0" fontId="7" fillId="0" borderId="1080" xfId="0" applyFont="1" applyBorder="1" applyAlignment="1">
      <alignment horizontal="center" vertical="center"/>
    </xf>
    <xf numFmtId="1" fontId="7" fillId="5" borderId="1152" xfId="0" applyNumberFormat="1" applyFont="1" applyFill="1" applyBorder="1" applyAlignment="1" applyProtection="1">
      <alignment horizontal="center" vertical="center" wrapText="1"/>
      <protection hidden="1"/>
    </xf>
    <xf numFmtId="1" fontId="7" fillId="5" borderId="139" xfId="0" applyNumberFormat="1" applyFont="1" applyFill="1" applyBorder="1" applyAlignment="1" applyProtection="1">
      <alignment horizontal="center" vertical="center" wrapText="1"/>
      <protection hidden="1"/>
    </xf>
    <xf numFmtId="1" fontId="7" fillId="5" borderId="1053" xfId="0" applyNumberFormat="1" applyFont="1" applyFill="1" applyBorder="1" applyAlignment="1" applyProtection="1">
      <alignment horizontal="center" vertical="center" wrapText="1"/>
      <protection hidden="1"/>
    </xf>
    <xf numFmtId="1" fontId="7" fillId="5" borderId="1078" xfId="0" applyNumberFormat="1" applyFont="1" applyFill="1" applyBorder="1" applyAlignment="1">
      <alignment horizontal="center" vertical="center" wrapText="1"/>
    </xf>
    <xf numFmtId="1" fontId="7" fillId="5" borderId="1079" xfId="0" applyNumberFormat="1" applyFont="1" applyFill="1" applyBorder="1" applyAlignment="1">
      <alignment horizontal="center" vertical="center" wrapText="1"/>
    </xf>
    <xf numFmtId="1" fontId="7" fillId="5" borderId="1080" xfId="0" applyNumberFormat="1" applyFont="1" applyFill="1" applyBorder="1" applyAlignment="1">
      <alignment horizontal="center" vertical="center" wrapText="1"/>
    </xf>
    <xf numFmtId="1" fontId="7" fillId="5" borderId="1063" xfId="0" applyNumberFormat="1" applyFont="1" applyFill="1" applyBorder="1" applyAlignment="1">
      <alignment horizontal="center" vertical="center" wrapText="1"/>
    </xf>
    <xf numFmtId="1" fontId="7" fillId="5" borderId="227" xfId="0" applyNumberFormat="1" applyFont="1" applyFill="1" applyBorder="1" applyAlignment="1">
      <alignment horizontal="center" vertical="center" wrapText="1"/>
    </xf>
    <xf numFmtId="1" fontId="7" fillId="5" borderId="984" xfId="0" applyNumberFormat="1" applyFont="1" applyFill="1" applyBorder="1" applyAlignment="1">
      <alignment horizontal="center" vertical="center" wrapText="1"/>
    </xf>
    <xf numFmtId="0" fontId="7" fillId="0" borderId="1152" xfId="0" applyFont="1" applyBorder="1" applyAlignment="1">
      <alignment horizontal="center" vertical="center" wrapText="1"/>
    </xf>
    <xf numFmtId="0" fontId="7" fillId="0" borderId="139" xfId="0" applyFont="1" applyBorder="1" applyAlignment="1">
      <alignment horizontal="center" vertical="center" wrapText="1"/>
    </xf>
    <xf numFmtId="0" fontId="7" fillId="0" borderId="1053" xfId="0" applyFont="1" applyBorder="1" applyAlignment="1">
      <alignment horizontal="center" vertical="center" wrapText="1"/>
    </xf>
    <xf numFmtId="0" fontId="7" fillId="0" borderId="1153" xfId="0" applyFont="1" applyBorder="1" applyAlignment="1">
      <alignment horizontal="center"/>
    </xf>
    <xf numFmtId="0" fontId="7" fillId="0" borderId="1165" xfId="0" applyFont="1" applyBorder="1" applyAlignment="1">
      <alignment horizontal="center"/>
    </xf>
    <xf numFmtId="0" fontId="7" fillId="0" borderId="1166" xfId="0" applyFont="1" applyBorder="1" applyAlignment="1">
      <alignment horizontal="center"/>
    </xf>
    <xf numFmtId="1" fontId="7" fillId="5" borderId="1153" xfId="0" applyNumberFormat="1" applyFont="1" applyFill="1" applyBorder="1" applyAlignment="1">
      <alignment horizontal="center" vertical="top"/>
    </xf>
    <xf numFmtId="1" fontId="7" fillId="5" borderId="1165" xfId="0" applyNumberFormat="1" applyFont="1" applyFill="1" applyBorder="1" applyAlignment="1">
      <alignment horizontal="center" vertical="top"/>
    </xf>
    <xf numFmtId="1" fontId="7" fillId="5" borderId="1166" xfId="0" applyNumberFormat="1" applyFont="1" applyFill="1" applyBorder="1" applyAlignment="1">
      <alignment horizontal="center" vertical="top"/>
    </xf>
    <xf numFmtId="0" fontId="71" fillId="0" borderId="0" xfId="0" applyFont="1" applyAlignment="1">
      <alignment horizontal="center" vertical="center" wrapText="1"/>
    </xf>
    <xf numFmtId="0" fontId="7" fillId="9" borderId="139" xfId="0" applyFont="1" applyFill="1" applyBorder="1" applyAlignment="1">
      <alignment horizontal="center" vertical="center" wrapText="1"/>
    </xf>
    <xf numFmtId="0" fontId="7" fillId="9" borderId="1053" xfId="0" applyFont="1" applyFill="1" applyBorder="1" applyAlignment="1">
      <alignment horizontal="center" vertical="center" wrapText="1"/>
    </xf>
    <xf numFmtId="0" fontId="7" fillId="9" borderId="1152" xfId="0" applyFont="1" applyFill="1" applyBorder="1" applyAlignment="1">
      <alignment horizontal="center" vertical="center" wrapText="1"/>
    </xf>
    <xf numFmtId="0" fontId="7" fillId="9" borderId="1153" xfId="0" applyFont="1" applyFill="1" applyBorder="1" applyAlignment="1">
      <alignment horizontal="center" vertical="center"/>
    </xf>
    <xf numFmtId="0" fontId="7" fillId="9" borderId="1165" xfId="0" applyFont="1" applyFill="1" applyBorder="1" applyAlignment="1">
      <alignment horizontal="center" vertical="center"/>
    </xf>
    <xf numFmtId="0" fontId="7" fillId="9" borderId="1153" xfId="0" applyFont="1" applyFill="1" applyBorder="1" applyAlignment="1">
      <alignment horizontal="center"/>
    </xf>
    <xf numFmtId="0" fontId="7" fillId="9" borderId="1165" xfId="0" applyFont="1" applyFill="1" applyBorder="1" applyAlignment="1">
      <alignment horizontal="center"/>
    </xf>
    <xf numFmtId="0" fontId="7" fillId="9" borderId="1166" xfId="0" applyFont="1" applyFill="1" applyBorder="1" applyAlignment="1">
      <alignment horizontal="center"/>
    </xf>
    <xf numFmtId="1" fontId="7" fillId="0" borderId="1164" xfId="0" applyNumberFormat="1" applyFont="1" applyBorder="1" applyAlignment="1">
      <alignment horizontal="center" vertical="center"/>
    </xf>
    <xf numFmtId="1" fontId="7" fillId="0" borderId="1165" xfId="0" applyNumberFormat="1" applyFont="1" applyBorder="1" applyAlignment="1">
      <alignment horizontal="center" vertical="center"/>
    </xf>
    <xf numFmtId="1" fontId="7" fillId="0" borderId="1166" xfId="0" applyNumberFormat="1" applyFont="1" applyBorder="1" applyAlignment="1">
      <alignment horizontal="center" vertical="center"/>
    </xf>
    <xf numFmtId="1" fontId="7" fillId="9" borderId="1152" xfId="0" applyNumberFormat="1" applyFont="1" applyFill="1" applyBorder="1" applyAlignment="1">
      <alignment horizontal="center" vertical="center" wrapText="1"/>
    </xf>
    <xf numFmtId="1" fontId="7" fillId="9" borderId="1053" xfId="0" applyNumberFormat="1" applyFont="1" applyFill="1" applyBorder="1" applyAlignment="1">
      <alignment horizontal="center" vertical="center" wrapText="1"/>
    </xf>
    <xf numFmtId="1" fontId="7" fillId="0" borderId="139" xfId="0" applyNumberFormat="1" applyFont="1" applyBorder="1" applyAlignment="1">
      <alignment horizontal="center" vertical="center"/>
    </xf>
    <xf numFmtId="1" fontId="7" fillId="0" borderId="1078" xfId="0" applyNumberFormat="1" applyFont="1" applyBorder="1" applyAlignment="1">
      <alignment horizontal="center" vertical="center" wrapText="1"/>
    </xf>
    <xf numFmtId="1" fontId="7" fillId="0" borderId="1079" xfId="0" applyNumberFormat="1" applyFont="1" applyBorder="1" applyAlignment="1">
      <alignment horizontal="center" vertical="center" wrapText="1"/>
    </xf>
    <xf numFmtId="1" fontId="7" fillId="0" borderId="1080" xfId="0" applyNumberFormat="1" applyFont="1" applyBorder="1" applyAlignment="1">
      <alignment horizontal="center" vertical="center" wrapText="1"/>
    </xf>
    <xf numFmtId="1" fontId="7" fillId="0" borderId="1063" xfId="0" applyNumberFormat="1" applyFont="1" applyBorder="1" applyAlignment="1">
      <alignment horizontal="center" vertical="center" wrapText="1"/>
    </xf>
    <xf numFmtId="1" fontId="7" fillId="0" borderId="227" xfId="0" applyNumberFormat="1" applyFont="1" applyBorder="1" applyAlignment="1">
      <alignment horizontal="center" vertical="center" wrapText="1"/>
    </xf>
    <xf numFmtId="1" fontId="7" fillId="0" borderId="984" xfId="0" applyNumberFormat="1" applyFont="1" applyBorder="1" applyAlignment="1">
      <alignment horizontal="center" vertical="center" wrapText="1"/>
    </xf>
    <xf numFmtId="1" fontId="7" fillId="0" borderId="1164" xfId="0" applyNumberFormat="1" applyFont="1" applyBorder="1" applyAlignment="1">
      <alignment horizontal="center" vertical="center" wrapText="1"/>
    </xf>
    <xf numFmtId="1" fontId="71" fillId="9" borderId="1080" xfId="0" applyNumberFormat="1" applyFont="1" applyFill="1" applyBorder="1" applyAlignment="1">
      <alignment horizontal="center" vertical="center" wrapText="1"/>
    </xf>
    <xf numFmtId="1" fontId="71" fillId="9" borderId="4" xfId="0" applyNumberFormat="1" applyFont="1" applyFill="1" applyBorder="1" applyAlignment="1">
      <alignment horizontal="center" vertical="center" wrapText="1"/>
    </xf>
    <xf numFmtId="1" fontId="71" fillId="9" borderId="984" xfId="0" applyNumberFormat="1" applyFont="1" applyFill="1" applyBorder="1" applyAlignment="1">
      <alignment horizontal="center" vertical="center" wrapText="1"/>
    </xf>
    <xf numFmtId="1" fontId="7" fillId="0" borderId="1153" xfId="0" applyNumberFormat="1" applyFont="1" applyBorder="1" applyAlignment="1">
      <alignment horizontal="center" vertical="center"/>
    </xf>
    <xf numFmtId="1" fontId="7" fillId="0" borderId="1155" xfId="0" applyNumberFormat="1" applyFont="1" applyBorder="1" applyAlignment="1">
      <alignment horizontal="center" vertical="center"/>
    </xf>
    <xf numFmtId="1" fontId="7" fillId="0" borderId="1156" xfId="0" applyNumberFormat="1" applyFont="1" applyBorder="1" applyAlignment="1">
      <alignment horizontal="center" vertical="center"/>
    </xf>
    <xf numFmtId="1" fontId="7" fillId="9" borderId="1077" xfId="0" applyNumberFormat="1" applyFont="1" applyFill="1" applyBorder="1" applyAlignment="1">
      <alignment horizontal="center" vertical="center" wrapText="1"/>
    </xf>
    <xf numFmtId="1" fontId="7" fillId="9" borderId="83" xfId="0" applyNumberFormat="1" applyFont="1" applyFill="1" applyBorder="1" applyAlignment="1">
      <alignment horizontal="center" vertical="center" wrapText="1"/>
    </xf>
    <xf numFmtId="1" fontId="7" fillId="0" borderId="1153" xfId="0" applyNumberFormat="1" applyFont="1" applyBorder="1" applyAlignment="1">
      <alignment horizontal="center" vertical="center" wrapText="1"/>
    </xf>
    <xf numFmtId="1" fontId="7" fillId="0" borderId="1154" xfId="0" applyNumberFormat="1" applyFont="1" applyBorder="1" applyAlignment="1">
      <alignment horizontal="center" vertical="center" wrapText="1"/>
    </xf>
    <xf numFmtId="1" fontId="7" fillId="0" borderId="1155" xfId="0" applyNumberFormat="1" applyFont="1" applyBorder="1" applyAlignment="1">
      <alignment horizontal="center" vertical="center" wrapText="1"/>
    </xf>
    <xf numFmtId="1" fontId="7" fillId="9" borderId="984" xfId="0" applyNumberFormat="1" applyFont="1" applyFill="1" applyBorder="1" applyAlignment="1">
      <alignment horizontal="center" vertical="center" wrapText="1"/>
    </xf>
    <xf numFmtId="1" fontId="7" fillId="0" borderId="1156" xfId="0" applyNumberFormat="1" applyFont="1" applyBorder="1" applyAlignment="1">
      <alignment horizontal="center" vertical="center" wrapText="1"/>
    </xf>
    <xf numFmtId="1" fontId="7" fillId="0" borderId="1022" xfId="0" applyNumberFormat="1" applyFont="1" applyBorder="1" applyAlignment="1">
      <alignment horizontal="center" vertical="center" wrapText="1"/>
    </xf>
    <xf numFmtId="1" fontId="7" fillId="0" borderId="1025" xfId="0" applyNumberFormat="1" applyFont="1" applyBorder="1" applyAlignment="1">
      <alignment horizontal="center" vertical="center" wrapText="1"/>
    </xf>
    <xf numFmtId="1" fontId="7" fillId="0" borderId="1103" xfId="0" applyNumberFormat="1" applyFont="1" applyBorder="1" applyAlignment="1">
      <alignment horizontal="center" vertical="center" wrapText="1"/>
    </xf>
    <xf numFmtId="1" fontId="7" fillId="0" borderId="1043" xfId="0" applyNumberFormat="1" applyFont="1" applyBorder="1" applyAlignment="1">
      <alignment horizontal="center" vertical="center" wrapText="1"/>
    </xf>
    <xf numFmtId="1" fontId="7" fillId="0" borderId="1029" xfId="0" applyNumberFormat="1" applyFont="1" applyBorder="1" applyAlignment="1">
      <alignment horizontal="center" vertical="center" wrapText="1"/>
    </xf>
    <xf numFmtId="1" fontId="7" fillId="0" borderId="1095" xfId="0" applyNumberFormat="1" applyFont="1" applyBorder="1" applyAlignment="1">
      <alignment horizontal="center" vertical="center" wrapText="1"/>
    </xf>
    <xf numFmtId="1" fontId="7" fillId="0" borderId="1077" xfId="0" applyNumberFormat="1" applyFont="1" applyBorder="1" applyAlignment="1">
      <alignment horizontal="center" vertical="center" wrapText="1"/>
    </xf>
    <xf numFmtId="1" fontId="71" fillId="0" borderId="1077" xfId="0" applyNumberFormat="1" applyFont="1" applyBorder="1" applyAlignment="1">
      <alignment horizontal="center" vertical="center"/>
    </xf>
    <xf numFmtId="1" fontId="71" fillId="0" borderId="139" xfId="0" applyNumberFormat="1" applyFont="1" applyBorder="1" applyAlignment="1">
      <alignment horizontal="center" vertical="center"/>
    </xf>
    <xf numFmtId="1" fontId="71" fillId="0" borderId="1053" xfId="0" applyNumberFormat="1" applyFont="1" applyBorder="1" applyAlignment="1">
      <alignment horizontal="center" vertical="center"/>
    </xf>
    <xf numFmtId="1" fontId="7" fillId="0" borderId="1077" xfId="0" applyNumberFormat="1" applyFont="1" applyBorder="1" applyAlignment="1">
      <alignment horizontal="center" vertical="center"/>
    </xf>
    <xf numFmtId="1" fontId="7" fillId="0" borderId="1043" xfId="0" applyNumberFormat="1" applyFont="1" applyBorder="1" applyAlignment="1">
      <alignment horizontal="center" vertical="center"/>
    </xf>
    <xf numFmtId="1" fontId="7" fillId="0" borderId="1022" xfId="0" applyNumberFormat="1" applyFont="1" applyBorder="1" applyAlignment="1">
      <alignment horizontal="center" vertical="center"/>
    </xf>
    <xf numFmtId="1" fontId="7" fillId="0" borderId="1025" xfId="0" applyNumberFormat="1" applyFont="1" applyBorder="1" applyAlignment="1">
      <alignment horizontal="center" vertical="center"/>
    </xf>
    <xf numFmtId="1" fontId="7" fillId="0" borderId="1067" xfId="0" applyNumberFormat="1" applyFont="1" applyBorder="1" applyAlignment="1">
      <alignment horizontal="center" vertical="center" wrapText="1"/>
    </xf>
    <xf numFmtId="1" fontId="7" fillId="0" borderId="860" xfId="0" applyNumberFormat="1" applyFont="1" applyBorder="1" applyAlignment="1">
      <alignment horizontal="center" vertical="center" wrapText="1"/>
    </xf>
    <xf numFmtId="1" fontId="7" fillId="0" borderId="804" xfId="0" applyNumberFormat="1" applyFont="1" applyBorder="1" applyAlignment="1">
      <alignment horizontal="center" vertical="center" wrapText="1"/>
    </xf>
    <xf numFmtId="1" fontId="7" fillId="0" borderId="899" xfId="0" applyNumberFormat="1" applyFont="1" applyBorder="1" applyAlignment="1">
      <alignment horizontal="center" vertical="center" wrapText="1"/>
    </xf>
    <xf numFmtId="1" fontId="7" fillId="9" borderId="804" xfId="0" applyNumberFormat="1" applyFont="1" applyFill="1" applyBorder="1" applyAlignment="1">
      <alignment horizontal="center" vertical="center" wrapText="1"/>
    </xf>
    <xf numFmtId="1" fontId="7" fillId="9" borderId="899" xfId="0" applyNumberFormat="1" applyFont="1" applyFill="1" applyBorder="1" applyAlignment="1">
      <alignment horizontal="center" vertical="center" wrapText="1"/>
    </xf>
    <xf numFmtId="1" fontId="7" fillId="0" borderId="1092" xfId="0" applyNumberFormat="1" applyFont="1" applyBorder="1" applyAlignment="1">
      <alignment horizontal="center" vertical="center" wrapText="1"/>
    </xf>
    <xf numFmtId="1" fontId="7" fillId="0" borderId="139" xfId="0" applyNumberFormat="1" applyFont="1" applyBorder="1" applyAlignment="1" applyProtection="1">
      <alignment horizontal="center" vertical="center" wrapText="1"/>
      <protection hidden="1"/>
    </xf>
    <xf numFmtId="1" fontId="7" fillId="0" borderId="1053" xfId="0" applyNumberFormat="1" applyFont="1" applyBorder="1" applyAlignment="1" applyProtection="1">
      <alignment horizontal="center" vertical="center" wrapText="1"/>
      <protection hidden="1"/>
    </xf>
    <xf numFmtId="165" fontId="7" fillId="5" borderId="1092" xfId="5" applyNumberFormat="1" applyFont="1" applyFill="1" applyBorder="1" applyAlignment="1">
      <alignment horizontal="center"/>
    </xf>
    <xf numFmtId="165" fontId="7" fillId="5" borderId="1096" xfId="5" applyNumberFormat="1" applyFont="1" applyFill="1" applyBorder="1" applyAlignment="1">
      <alignment horizontal="center"/>
    </xf>
    <xf numFmtId="1" fontId="7" fillId="9" borderId="828" xfId="0" applyNumberFormat="1" applyFont="1" applyFill="1" applyBorder="1" applyAlignment="1">
      <alignment horizontal="center" vertical="center" wrapText="1"/>
    </xf>
    <xf numFmtId="1" fontId="7" fillId="9" borderId="1061" xfId="0" applyNumberFormat="1" applyFont="1" applyFill="1" applyBorder="1" applyAlignment="1">
      <alignment horizontal="center" vertical="center" wrapText="1"/>
    </xf>
    <xf numFmtId="1" fontId="7" fillId="9" borderId="1121" xfId="0" applyNumberFormat="1" applyFont="1" applyFill="1" applyBorder="1" applyAlignment="1">
      <alignment horizontal="center" vertical="center" wrapText="1"/>
    </xf>
    <xf numFmtId="1" fontId="7" fillId="9" borderId="986" xfId="0" applyNumberFormat="1" applyFont="1" applyFill="1" applyBorder="1" applyAlignment="1">
      <alignment horizontal="center" vertical="center" wrapText="1"/>
    </xf>
    <xf numFmtId="1" fontId="7" fillId="9" borderId="1067" xfId="0" applyNumberFormat="1" applyFont="1" applyFill="1" applyBorder="1" applyAlignment="1">
      <alignment horizontal="center" vertical="center" wrapText="1"/>
    </xf>
    <xf numFmtId="1" fontId="7" fillId="9" borderId="860" xfId="0" applyNumberFormat="1" applyFont="1" applyFill="1" applyBorder="1" applyAlignment="1">
      <alignment horizontal="center" vertical="center" wrapText="1"/>
    </xf>
    <xf numFmtId="1" fontId="7" fillId="4" borderId="1077" xfId="0" applyNumberFormat="1" applyFont="1" applyFill="1" applyBorder="1" applyAlignment="1">
      <alignment horizontal="center" vertical="center" wrapText="1"/>
    </xf>
    <xf numFmtId="1" fontId="7" fillId="4" borderId="1053" xfId="0" applyNumberFormat="1" applyFont="1" applyFill="1" applyBorder="1" applyAlignment="1">
      <alignment horizontal="center" vertical="center" wrapText="1"/>
    </xf>
    <xf numFmtId="1" fontId="7" fillId="0" borderId="1058" xfId="0" applyNumberFormat="1" applyFont="1" applyBorder="1" applyAlignment="1">
      <alignment horizontal="center" vertical="center" wrapText="1"/>
    </xf>
    <xf numFmtId="1" fontId="7" fillId="0" borderId="1133" xfId="0" applyNumberFormat="1" applyFont="1" applyBorder="1" applyAlignment="1">
      <alignment horizontal="center" vertical="center" wrapText="1"/>
    </xf>
    <xf numFmtId="1" fontId="7" fillId="0" borderId="569" xfId="0" applyNumberFormat="1" applyFont="1" applyBorder="1" applyAlignment="1">
      <alignment horizontal="center" vertical="center" wrapText="1"/>
    </xf>
    <xf numFmtId="1" fontId="7" fillId="9" borderId="1110" xfId="0" applyNumberFormat="1" applyFont="1" applyFill="1" applyBorder="1" applyAlignment="1">
      <alignment horizontal="left" vertical="center"/>
    </xf>
    <xf numFmtId="1" fontId="7" fillId="9" borderId="1112" xfId="0" applyNumberFormat="1" applyFont="1" applyFill="1" applyBorder="1" applyAlignment="1">
      <alignment horizontal="left" vertical="center"/>
    </xf>
    <xf numFmtId="1" fontId="7" fillId="9" borderId="1110" xfId="0" applyNumberFormat="1" applyFont="1" applyFill="1" applyBorder="1" applyAlignment="1">
      <alignment horizontal="left" vertical="center" shrinkToFit="1"/>
    </xf>
    <xf numFmtId="1" fontId="7" fillId="9" borderId="1112" xfId="0" applyNumberFormat="1" applyFont="1" applyFill="1" applyBorder="1" applyAlignment="1">
      <alignment horizontal="left" vertical="center" shrinkToFit="1"/>
    </xf>
    <xf numFmtId="1" fontId="7" fillId="9" borderId="1128" xfId="0" applyNumberFormat="1" applyFont="1" applyFill="1" applyBorder="1" applyAlignment="1">
      <alignment horizontal="left" vertical="center"/>
    </xf>
    <xf numFmtId="1" fontId="7" fillId="9" borderId="589" xfId="0" applyNumberFormat="1" applyFont="1" applyFill="1" applyBorder="1" applyAlignment="1">
      <alignment horizontal="left" vertical="center"/>
    </xf>
    <xf numFmtId="1" fontId="7" fillId="9" borderId="1078" xfId="0" applyNumberFormat="1" applyFont="1" applyFill="1" applyBorder="1" applyAlignment="1">
      <alignment horizontal="left" vertical="center"/>
    </xf>
    <xf numFmtId="1" fontId="7" fillId="9" borderId="1080" xfId="0" applyNumberFormat="1" applyFont="1" applyFill="1" applyBorder="1" applyAlignment="1">
      <alignment horizontal="left" vertical="center"/>
    </xf>
    <xf numFmtId="1" fontId="7" fillId="9" borderId="12" xfId="0" applyNumberFormat="1" applyFont="1" applyFill="1" applyBorder="1" applyAlignment="1">
      <alignment horizontal="left" vertical="center"/>
    </xf>
    <xf numFmtId="1" fontId="7" fillId="9" borderId="1123" xfId="0" applyNumberFormat="1" applyFont="1" applyFill="1" applyBorder="1" applyAlignment="1">
      <alignment horizontal="left" vertical="center"/>
    </xf>
    <xf numFmtId="1" fontId="7" fillId="0" borderId="1058" xfId="0" applyNumberFormat="1" applyFont="1" applyBorder="1" applyAlignment="1">
      <alignment horizontal="center" vertical="center"/>
    </xf>
    <xf numFmtId="165" fontId="71" fillId="5" borderId="1077" xfId="10" applyNumberFormat="1" applyFont="1" applyFill="1" applyBorder="1" applyAlignment="1" applyProtection="1">
      <alignment horizontal="center" vertical="center"/>
    </xf>
    <xf numFmtId="165" fontId="71" fillId="5" borderId="1053" xfId="10" applyNumberFormat="1" applyFont="1" applyFill="1" applyBorder="1" applyAlignment="1" applyProtection="1">
      <alignment horizontal="center" vertical="center"/>
    </xf>
    <xf numFmtId="165" fontId="71" fillId="5" borderId="1043" xfId="10" applyNumberFormat="1" applyFont="1" applyFill="1" applyBorder="1" applyAlignment="1" applyProtection="1">
      <alignment horizontal="center" vertical="center" wrapText="1"/>
    </xf>
    <xf numFmtId="165" fontId="71" fillId="5" borderId="1022" xfId="10" applyNumberFormat="1" applyFont="1" applyFill="1" applyBorder="1" applyAlignment="1" applyProtection="1">
      <alignment horizontal="center" vertical="center" wrapText="1"/>
    </xf>
    <xf numFmtId="165" fontId="71" fillId="5" borderId="1025" xfId="10" applyNumberFormat="1" applyFont="1" applyFill="1" applyBorder="1" applyAlignment="1" applyProtection="1">
      <alignment horizontal="center" vertical="center" wrapText="1"/>
    </xf>
    <xf numFmtId="165" fontId="71" fillId="5" borderId="1092" xfId="5" applyNumberFormat="1" applyFont="1" applyFill="1" applyBorder="1" applyAlignment="1">
      <alignment horizontal="center"/>
    </xf>
    <xf numFmtId="165" fontId="71" fillId="5" borderId="1096" xfId="5" applyNumberFormat="1" applyFont="1" applyFill="1" applyBorder="1" applyAlignment="1">
      <alignment horizontal="center"/>
    </xf>
    <xf numFmtId="1" fontId="7" fillId="9" borderId="1025" xfId="0" applyNumberFormat="1" applyFont="1" applyFill="1" applyBorder="1" applyAlignment="1">
      <alignment horizontal="center" vertical="center" wrapText="1"/>
    </xf>
    <xf numFmtId="1" fontId="7" fillId="9" borderId="1092" xfId="0" applyNumberFormat="1" applyFont="1" applyFill="1" applyBorder="1" applyAlignment="1">
      <alignment horizontal="center" vertical="center" wrapText="1"/>
    </xf>
    <xf numFmtId="1" fontId="7" fillId="0" borderId="1078" xfId="0" applyNumberFormat="1" applyFont="1" applyBorder="1" applyAlignment="1">
      <alignment horizontal="center" vertical="center"/>
    </xf>
    <xf numFmtId="1" fontId="7" fillId="0" borderId="1080" xfId="0" applyNumberFormat="1" applyFont="1" applyBorder="1" applyAlignment="1">
      <alignment horizontal="center" vertical="center"/>
    </xf>
    <xf numFmtId="1" fontId="7" fillId="0" borderId="1063" xfId="0" applyNumberFormat="1" applyFont="1" applyBorder="1" applyAlignment="1">
      <alignment horizontal="center" vertical="center"/>
    </xf>
    <xf numFmtId="1" fontId="7" fillId="0" borderId="984" xfId="0" applyNumberFormat="1" applyFont="1" applyBorder="1" applyAlignment="1">
      <alignment horizontal="center" vertical="center"/>
    </xf>
    <xf numFmtId="1" fontId="7" fillId="0" borderId="1079" xfId="0" applyNumberFormat="1" applyFont="1" applyBorder="1" applyAlignment="1">
      <alignment horizontal="center" vertical="center"/>
    </xf>
    <xf numFmtId="1" fontId="7" fillId="0" borderId="227" xfId="0" applyNumberFormat="1" applyFont="1" applyBorder="1" applyAlignment="1">
      <alignment horizontal="center" vertical="center"/>
    </xf>
    <xf numFmtId="1" fontId="7" fillId="9" borderId="811" xfId="0" applyNumberFormat="1" applyFont="1" applyFill="1" applyBorder="1" applyAlignment="1">
      <alignment horizontal="center" vertical="center" wrapText="1"/>
    </xf>
    <xf numFmtId="1" fontId="7" fillId="9" borderId="579" xfId="0" applyNumberFormat="1" applyFont="1" applyFill="1" applyBorder="1" applyAlignment="1">
      <alignment horizontal="center" vertical="center" wrapText="1"/>
    </xf>
    <xf numFmtId="1" fontId="7" fillId="0" borderId="1121" xfId="0" applyNumberFormat="1" applyFont="1" applyBorder="1" applyAlignment="1">
      <alignment horizontal="center" vertical="center" wrapText="1"/>
    </xf>
    <xf numFmtId="1" fontId="7" fillId="0" borderId="986" xfId="0" applyNumberFormat="1" applyFont="1" applyBorder="1" applyAlignment="1">
      <alignment horizontal="center" vertical="center" wrapText="1"/>
    </xf>
    <xf numFmtId="1" fontId="71" fillId="0" borderId="0" xfId="0" applyNumberFormat="1" applyFont="1" applyAlignment="1">
      <alignment horizontal="center" vertical="center" wrapText="1"/>
    </xf>
    <xf numFmtId="165" fontId="7" fillId="5" borderId="1092" xfId="10" applyNumberFormat="1" applyFont="1" applyFill="1" applyBorder="1" applyAlignment="1" applyProtection="1">
      <alignment horizontal="center" vertical="center" wrapText="1"/>
    </xf>
    <xf numFmtId="165" fontId="7" fillId="5" borderId="1025" xfId="5" applyNumberFormat="1" applyFont="1" applyFill="1" applyBorder="1" applyAlignment="1">
      <alignment horizontal="center" vertical="center"/>
    </xf>
    <xf numFmtId="165" fontId="7" fillId="5" borderId="1092" xfId="5" applyNumberFormat="1" applyFont="1" applyFill="1" applyBorder="1" applyAlignment="1">
      <alignment horizontal="center" vertical="center"/>
    </xf>
    <xf numFmtId="1" fontId="7" fillId="9" borderId="1043" xfId="0" applyNumberFormat="1" applyFont="1" applyFill="1" applyBorder="1" applyAlignment="1">
      <alignment horizontal="center" vertical="center"/>
    </xf>
    <xf numFmtId="1" fontId="7" fillId="9" borderId="1022" xfId="0" applyNumberFormat="1" applyFont="1" applyFill="1" applyBorder="1" applyAlignment="1">
      <alignment horizontal="center" vertical="center"/>
    </xf>
    <xf numFmtId="1" fontId="7" fillId="9" borderId="1025" xfId="0" applyNumberFormat="1" applyFont="1" applyFill="1" applyBorder="1" applyAlignment="1">
      <alignment horizontal="center" vertical="center"/>
    </xf>
    <xf numFmtId="165" fontId="7" fillId="5" borderId="1092" xfId="10" applyNumberFormat="1" applyFont="1" applyFill="1" applyBorder="1" applyAlignment="1" applyProtection="1">
      <alignment horizontal="center" vertical="center"/>
    </xf>
    <xf numFmtId="165" fontId="7" fillId="5" borderId="1077" xfId="10" applyNumberFormat="1" applyFont="1" applyFill="1" applyBorder="1" applyAlignment="1" applyProtection="1">
      <alignment horizontal="center" vertical="center"/>
    </xf>
    <xf numFmtId="165" fontId="7" fillId="5" borderId="139" xfId="10" applyNumberFormat="1" applyFont="1" applyFill="1" applyBorder="1" applyAlignment="1" applyProtection="1">
      <alignment horizontal="center" vertical="center"/>
    </xf>
    <xf numFmtId="165" fontId="7" fillId="5" borderId="1053" xfId="10" applyNumberFormat="1" applyFont="1" applyFill="1" applyBorder="1" applyAlignment="1" applyProtection="1">
      <alignment horizontal="center" vertical="center"/>
    </xf>
    <xf numFmtId="165" fontId="7" fillId="5" borderId="1043" xfId="10" applyNumberFormat="1" applyFont="1" applyFill="1" applyBorder="1" applyAlignment="1" applyProtection="1">
      <alignment horizontal="center"/>
    </xf>
    <xf numFmtId="165" fontId="7" fillId="5" borderId="1022" xfId="10" applyNumberFormat="1" applyFont="1" applyFill="1" applyBorder="1" applyAlignment="1" applyProtection="1">
      <alignment horizontal="center"/>
    </xf>
    <xf numFmtId="165" fontId="7" fillId="5" borderId="1025" xfId="10" applyNumberFormat="1" applyFont="1" applyFill="1" applyBorder="1" applyAlignment="1" applyProtection="1">
      <alignment horizontal="center"/>
    </xf>
    <xf numFmtId="165" fontId="7" fillId="9" borderId="1078" xfId="10" applyNumberFormat="1" applyFont="1" applyFill="1" applyBorder="1" applyAlignment="1" applyProtection="1">
      <alignment horizontal="center" vertical="center"/>
    </xf>
    <xf numFmtId="165" fontId="7" fillId="9" borderId="1080" xfId="10" applyNumberFormat="1" applyFont="1" applyFill="1" applyBorder="1" applyAlignment="1" applyProtection="1">
      <alignment horizontal="center" vertical="center"/>
    </xf>
    <xf numFmtId="165" fontId="7" fillId="9" borderId="1063" xfId="10" applyNumberFormat="1" applyFont="1" applyFill="1" applyBorder="1" applyAlignment="1" applyProtection="1">
      <alignment horizontal="center" vertical="center"/>
    </xf>
    <xf numFmtId="165" fontId="7" fillId="9" borderId="984" xfId="10" applyNumberFormat="1" applyFont="1" applyFill="1" applyBorder="1" applyAlignment="1" applyProtection="1">
      <alignment horizontal="center" vertical="center"/>
    </xf>
    <xf numFmtId="1" fontId="7" fillId="9" borderId="1063" xfId="0" applyNumberFormat="1" applyFont="1" applyFill="1" applyBorder="1" applyAlignment="1">
      <alignment horizontal="center" vertical="center" wrapText="1"/>
    </xf>
    <xf numFmtId="1" fontId="7" fillId="9" borderId="122" xfId="0" applyNumberFormat="1" applyFont="1" applyFill="1" applyBorder="1" applyAlignment="1">
      <alignment horizontal="center" vertical="center" wrapText="1"/>
    </xf>
    <xf numFmtId="1" fontId="7" fillId="9" borderId="1092" xfId="16" applyNumberFormat="1" applyFont="1" applyFill="1" applyBorder="1" applyAlignment="1">
      <alignment horizontal="center" vertical="center" wrapText="1"/>
    </xf>
    <xf numFmtId="1" fontId="7" fillId="9" borderId="1092" xfId="16" applyNumberFormat="1" applyFont="1" applyFill="1" applyBorder="1" applyAlignment="1">
      <alignment horizontal="center" vertical="center"/>
    </xf>
    <xf numFmtId="1" fontId="7" fillId="9" borderId="1096" xfId="16" applyNumberFormat="1" applyFont="1" applyFill="1" applyBorder="1" applyAlignment="1">
      <alignment horizontal="center" vertical="center"/>
    </xf>
    <xf numFmtId="0" fontId="71" fillId="0" borderId="0" xfId="0" applyFont="1" applyAlignment="1">
      <alignment horizontal="center" wrapText="1"/>
    </xf>
    <xf numFmtId="1" fontId="7" fillId="9" borderId="1043" xfId="16" applyNumberFormat="1" applyFont="1" applyFill="1" applyBorder="1" applyAlignment="1">
      <alignment horizontal="center" vertical="center" wrapText="1"/>
    </xf>
    <xf numFmtId="1" fontId="7" fillId="9" borderId="1022" xfId="16" applyNumberFormat="1" applyFont="1" applyFill="1" applyBorder="1" applyAlignment="1">
      <alignment horizontal="center" vertical="center" wrapText="1"/>
    </xf>
    <xf numFmtId="1" fontId="7" fillId="9" borderId="1058" xfId="16" applyNumberFormat="1" applyFont="1" applyFill="1" applyBorder="1" applyAlignment="1">
      <alignment horizontal="center" vertical="center" wrapText="1"/>
    </xf>
    <xf numFmtId="1" fontId="73" fillId="9" borderId="1025" xfId="16" applyNumberFormat="1" applyFont="1" applyFill="1" applyBorder="1" applyAlignment="1">
      <alignment horizontal="center" vertical="center" wrapText="1"/>
    </xf>
    <xf numFmtId="1" fontId="73" fillId="9" borderId="1092" xfId="16" applyNumberFormat="1" applyFont="1" applyFill="1" applyBorder="1" applyAlignment="1">
      <alignment horizontal="center" vertical="center" wrapText="1"/>
    </xf>
    <xf numFmtId="1" fontId="5" fillId="9" borderId="0" xfId="0" applyNumberFormat="1" applyFont="1" applyFill="1" applyAlignment="1">
      <alignment horizontal="center" vertical="center" wrapText="1"/>
    </xf>
    <xf numFmtId="1" fontId="3" fillId="4" borderId="0" xfId="0" applyNumberFormat="1" applyFont="1" applyFill="1" applyAlignment="1">
      <alignment horizontal="center" vertical="center" wrapText="1"/>
    </xf>
    <xf numFmtId="0" fontId="70" fillId="5" borderId="0" xfId="5" applyFont="1" applyFill="1" applyAlignment="1">
      <alignment horizontal="center" vertical="center" wrapText="1"/>
    </xf>
    <xf numFmtId="165" fontId="71" fillId="5" borderId="1076" xfId="10" applyNumberFormat="1" applyFont="1" applyFill="1" applyBorder="1" applyAlignment="1" applyProtection="1">
      <alignment horizontal="center" vertical="center"/>
    </xf>
    <xf numFmtId="165" fontId="71" fillId="5" borderId="1078" xfId="10" applyNumberFormat="1" applyFont="1" applyFill="1" applyBorder="1" applyAlignment="1" applyProtection="1">
      <alignment horizontal="center" vertical="center" wrapText="1"/>
    </xf>
    <xf numFmtId="165" fontId="71" fillId="5" borderId="1079" xfId="10" applyNumberFormat="1" applyFont="1" applyFill="1" applyBorder="1" applyAlignment="1" applyProtection="1">
      <alignment horizontal="center" vertical="center" wrapText="1"/>
    </xf>
    <xf numFmtId="165" fontId="71" fillId="5" borderId="1080" xfId="10" applyNumberFormat="1" applyFont="1" applyFill="1" applyBorder="1" applyAlignment="1" applyProtection="1">
      <alignment horizontal="center" vertical="center" wrapText="1"/>
    </xf>
    <xf numFmtId="0" fontId="6" fillId="9" borderId="1063" xfId="16" applyFont="1" applyFill="1" applyBorder="1" applyAlignment="1">
      <alignment horizontal="left" wrapText="1"/>
    </xf>
    <xf numFmtId="0" fontId="6" fillId="9" borderId="1050" xfId="16" applyFont="1" applyFill="1" applyBorder="1" applyAlignment="1">
      <alignment horizontal="left" wrapText="1"/>
    </xf>
    <xf numFmtId="165" fontId="71" fillId="5" borderId="1043" xfId="5" applyNumberFormat="1" applyFont="1" applyFill="1" applyBorder="1" applyAlignment="1">
      <alignment horizontal="center"/>
    </xf>
    <xf numFmtId="165" fontId="71" fillId="5" borderId="1058" xfId="5" applyNumberFormat="1" applyFont="1" applyFill="1" applyBorder="1" applyAlignment="1">
      <alignment horizontal="center"/>
    </xf>
    <xf numFmtId="1" fontId="7" fillId="9" borderId="1052" xfId="0" applyNumberFormat="1" applyFont="1" applyFill="1" applyBorder="1" applyAlignment="1">
      <alignment horizontal="center" vertical="center" wrapText="1"/>
    </xf>
    <xf numFmtId="0" fontId="7" fillId="0" borderId="34" xfId="0" applyFont="1" applyBorder="1" applyAlignment="1">
      <alignment horizontal="center" vertical="center"/>
    </xf>
    <xf numFmtId="0" fontId="7" fillId="0" borderId="220" xfId="0" applyFont="1" applyBorder="1" applyAlignment="1">
      <alignment horizontal="center" vertical="center"/>
    </xf>
    <xf numFmtId="0" fontId="7" fillId="0" borderId="211" xfId="0" applyFont="1" applyBorder="1" applyAlignment="1">
      <alignment horizontal="center" vertical="center"/>
    </xf>
    <xf numFmtId="0" fontId="99" fillId="0" borderId="37" xfId="0" applyFont="1" applyBorder="1" applyAlignment="1">
      <alignment vertical="center"/>
    </xf>
    <xf numFmtId="0" fontId="7" fillId="5" borderId="211" xfId="0" applyFont="1" applyFill="1" applyBorder="1" applyAlignment="1">
      <alignment horizontal="center" vertical="center"/>
    </xf>
    <xf numFmtId="0" fontId="7" fillId="5" borderId="31" xfId="0" applyFont="1" applyFill="1" applyBorder="1" applyAlignment="1">
      <alignment horizontal="center" vertical="center"/>
    </xf>
    <xf numFmtId="0" fontId="7" fillId="5" borderId="37" xfId="0" applyFont="1" applyFill="1" applyBorder="1" applyAlignment="1">
      <alignment horizontal="center" vertical="center"/>
    </xf>
    <xf numFmtId="1" fontId="7" fillId="0" borderId="833" xfId="0" applyNumberFormat="1" applyFont="1" applyBorder="1" applyAlignment="1">
      <alignment horizontal="center" vertical="center" wrapText="1"/>
    </xf>
    <xf numFmtId="1" fontId="7" fillId="0" borderId="835" xfId="0" applyNumberFormat="1" applyFont="1" applyBorder="1" applyAlignment="1">
      <alignment horizontal="center" vertical="center" wrapText="1"/>
    </xf>
    <xf numFmtId="1" fontId="7" fillId="0" borderId="833" xfId="0" applyNumberFormat="1" applyFont="1" applyBorder="1" applyAlignment="1">
      <alignment horizontal="center" vertical="center"/>
    </xf>
    <xf numFmtId="1" fontId="7" fillId="0" borderId="1376" xfId="0" applyNumberFormat="1" applyFont="1" applyBorder="1" applyAlignment="1">
      <alignment horizontal="center" vertical="center"/>
    </xf>
    <xf numFmtId="0" fontId="7" fillId="0" borderId="211" xfId="0" applyFont="1" applyBorder="1" applyAlignment="1">
      <alignment horizontal="center"/>
    </xf>
    <xf numFmtId="0" fontId="99" fillId="0" borderId="31" xfId="0" applyFont="1" applyBorder="1"/>
    <xf numFmtId="0" fontId="99" fillId="0" borderId="37" xfId="0" applyFont="1" applyBorder="1"/>
    <xf numFmtId="0" fontId="7" fillId="0" borderId="34" xfId="0" applyFont="1" applyBorder="1" applyAlignment="1">
      <alignment horizontal="center" vertical="center" wrapText="1"/>
    </xf>
    <xf numFmtId="0" fontId="7" fillId="0" borderId="220" xfId="0" applyFont="1" applyBorder="1" applyAlignment="1">
      <alignment horizontal="center"/>
    </xf>
    <xf numFmtId="0" fontId="7" fillId="0" borderId="40" xfId="0" applyFont="1" applyBorder="1" applyAlignment="1">
      <alignment horizontal="center"/>
    </xf>
    <xf numFmtId="0" fontId="99" fillId="0" borderId="3" xfId="0" applyFont="1" applyBorder="1" applyAlignment="1">
      <alignment horizontal="center" vertical="center"/>
    </xf>
    <xf numFmtId="0" fontId="99" fillId="0" borderId="3" xfId="0" applyFont="1" applyBorder="1"/>
    <xf numFmtId="0" fontId="99" fillId="0" borderId="716" xfId="0" applyFont="1" applyBorder="1"/>
    <xf numFmtId="0" fontId="99" fillId="0" borderId="38" xfId="0" applyFont="1" applyBorder="1"/>
    <xf numFmtId="0" fontId="99" fillId="0" borderId="1391" xfId="0" applyFont="1" applyBorder="1"/>
    <xf numFmtId="1" fontId="7" fillId="0" borderId="1375" xfId="0" applyNumberFormat="1" applyFont="1" applyBorder="1" applyAlignment="1">
      <alignment horizontal="center" vertical="center" wrapText="1"/>
    </xf>
    <xf numFmtId="0" fontId="7" fillId="0" borderId="1387" xfId="0" applyFont="1" applyBorder="1" applyAlignment="1">
      <alignment horizontal="center" vertical="center"/>
    </xf>
    <xf numFmtId="0" fontId="7" fillId="0" borderId="1390" xfId="0" applyFont="1" applyBorder="1" applyAlignment="1">
      <alignment horizontal="center" vertical="center"/>
    </xf>
    <xf numFmtId="0" fontId="7" fillId="0" borderId="1392" xfId="0" applyFont="1" applyBorder="1" applyAlignment="1">
      <alignment horizontal="center" vertical="center"/>
    </xf>
    <xf numFmtId="1" fontId="7" fillId="0" borderId="1388" xfId="0" applyNumberFormat="1" applyFont="1" applyBorder="1" applyAlignment="1">
      <alignment horizontal="center" vertical="center" wrapText="1"/>
    </xf>
    <xf numFmtId="0" fontId="99" fillId="0" borderId="1389" xfId="0" applyFont="1" applyBorder="1"/>
    <xf numFmtId="0" fontId="99" fillId="0" borderId="74" xfId="0" applyFont="1" applyBorder="1"/>
    <xf numFmtId="0" fontId="99" fillId="0" borderId="39" xfId="0" applyFont="1" applyBorder="1"/>
    <xf numFmtId="1" fontId="7" fillId="0" borderId="1375" xfId="0" applyNumberFormat="1" applyFont="1" applyBorder="1" applyAlignment="1">
      <alignment horizontal="center" vertical="center"/>
    </xf>
    <xf numFmtId="1" fontId="7" fillId="9" borderId="656" xfId="0" applyNumberFormat="1" applyFont="1" applyFill="1" applyBorder="1" applyAlignment="1">
      <alignment horizontal="center" vertical="center" wrapText="1"/>
    </xf>
    <xf numFmtId="1" fontId="7" fillId="9" borderId="20" xfId="0" applyNumberFormat="1" applyFont="1" applyFill="1" applyBorder="1" applyAlignment="1">
      <alignment horizontal="center" vertical="center" wrapText="1"/>
    </xf>
    <xf numFmtId="1" fontId="7" fillId="9" borderId="810" xfId="0" applyNumberFormat="1" applyFont="1" applyFill="1" applyBorder="1" applyAlignment="1">
      <alignment horizontal="center" vertical="center" wrapText="1"/>
    </xf>
    <xf numFmtId="1" fontId="3" fillId="0" borderId="35" xfId="0" applyNumberFormat="1" applyFont="1" applyBorder="1" applyAlignment="1">
      <alignment horizontal="center" vertical="center" wrapText="1"/>
    </xf>
    <xf numFmtId="1" fontId="3" fillId="0" borderId="33" xfId="0" applyNumberFormat="1" applyFont="1" applyBorder="1" applyAlignment="1">
      <alignment horizontal="center" vertical="center" wrapText="1"/>
    </xf>
    <xf numFmtId="1" fontId="3" fillId="0" borderId="52" xfId="0" applyNumberFormat="1" applyFont="1" applyBorder="1" applyAlignment="1">
      <alignment horizontal="center" vertical="center" wrapText="1"/>
    </xf>
    <xf numFmtId="1" fontId="3" fillId="0" borderId="53" xfId="0" applyNumberFormat="1" applyFont="1" applyBorder="1" applyAlignment="1">
      <alignment horizontal="center" vertical="center" wrapText="1"/>
    </xf>
    <xf numFmtId="1" fontId="3" fillId="0" borderId="74" xfId="0" applyNumberFormat="1" applyFont="1" applyBorder="1" applyAlignment="1">
      <alignment horizontal="center" vertical="center" wrapText="1"/>
    </xf>
    <xf numFmtId="1" fontId="3" fillId="0" borderId="39" xfId="0" applyNumberFormat="1" applyFont="1" applyBorder="1" applyAlignment="1">
      <alignment horizontal="center" vertical="center" wrapText="1"/>
    </xf>
    <xf numFmtId="1" fontId="7" fillId="0" borderId="35" xfId="0" applyNumberFormat="1" applyFont="1" applyBorder="1" applyAlignment="1">
      <alignment horizontal="center" vertical="center" wrapText="1"/>
    </xf>
    <xf numFmtId="0" fontId="99" fillId="0" borderId="32" xfId="0" applyFont="1" applyBorder="1"/>
    <xf numFmtId="0" fontId="99" fillId="0" borderId="33" xfId="0" applyFont="1" applyBorder="1"/>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99" fillId="0" borderId="34" xfId="0" applyFont="1" applyBorder="1" applyAlignment="1">
      <alignment horizontal="center" vertical="center"/>
    </xf>
    <xf numFmtId="0" fontId="99" fillId="0" borderId="220" xfId="0" applyFont="1" applyBorder="1" applyAlignment="1">
      <alignment horizontal="center" vertical="center"/>
    </xf>
    <xf numFmtId="0" fontId="99" fillId="0" borderId="40" xfId="0" applyFont="1" applyBorder="1" applyAlignment="1">
      <alignment horizontal="center" vertical="center"/>
    </xf>
    <xf numFmtId="1" fontId="7" fillId="0" borderId="1371" xfId="0" applyNumberFormat="1" applyFont="1" applyBorder="1" applyAlignment="1">
      <alignment horizontal="center" vertical="center"/>
    </xf>
  </cellXfs>
  <cellStyles count="55">
    <cellStyle name="Celda de comprobación" xfId="1" builtinId="23"/>
    <cellStyle name="Millares [0]" xfId="14" builtinId="6"/>
    <cellStyle name="Millares [0] 2" xfId="20" xr:uid="{B8C8FB14-1435-446E-B7D6-29E4666487B8}"/>
    <cellStyle name="Millares [0] 2 2" xfId="22" xr:uid="{CB877A3C-9A28-4CE4-9E2D-42AEC07E2354}"/>
    <cellStyle name="Millares [0] 3 2 2 2" xfId="18" xr:uid="{11283E5E-15CC-4526-8254-00CCC9AB2FAE}"/>
    <cellStyle name="Millares 10 3" xfId="32" xr:uid="{E058C403-B3A3-4121-A9D2-79E67D667F7C}"/>
    <cellStyle name="Millares 2 2" xfId="11" xr:uid="{395B1E69-E358-464F-A2D3-3639D6371EC1}"/>
    <cellStyle name="Normal" xfId="0" builtinId="0"/>
    <cellStyle name="Normal 2" xfId="5" xr:uid="{F83E2839-556E-4245-B0F4-D2645916F323}"/>
    <cellStyle name="Normal 3" xfId="16" xr:uid="{DC8222E2-511C-47BB-B36B-EE157BD5B536}"/>
    <cellStyle name="Normal_REM 02-2002" xfId="3" xr:uid="{FEB4CB69-9873-4029-94BB-CFAC37CC5590}"/>
    <cellStyle name="Normal_REM 04-2002" xfId="2" xr:uid="{F6846AE2-9CB5-43EC-A0A9-E078DAC8E9A5}"/>
    <cellStyle name="Normal_REM 05-2002" xfId="4" xr:uid="{1C8D71C2-0B14-4E25-A6F9-CFDE6688D1A8}"/>
    <cellStyle name="Normal_REM 09-2002" xfId="15" xr:uid="{2C268EC5-8509-4946-A45B-7220A52146B7}"/>
    <cellStyle name="Normal_REM 17-2002" xfId="31" xr:uid="{A44A5537-837C-4866-8FF2-A16691C08EAC}"/>
    <cellStyle name="Normal_REM 18A-2002" xfId="21" xr:uid="{0941CD6A-C466-4B4D-AE67-C8B59229ECA1}"/>
    <cellStyle name="Normal_RMC-MUNI" xfId="10" xr:uid="{E7EDB5B5-4923-41F9-87E4-8D91C6BFD430}"/>
    <cellStyle name="Notas" xfId="8" builtinId="10"/>
    <cellStyle name="Notas 2" xfId="17" xr:uid="{FEFA483E-9A73-4786-9E40-CEBCBDC19B89}"/>
    <cellStyle name="Notas 2 2" xfId="13" xr:uid="{34359D1C-6808-4F3E-85AE-52DAF4F50E07}"/>
    <cellStyle name="Notas 2 2 2" xfId="40" xr:uid="{54E690F9-335D-45A5-9603-DBBD41F875FC}"/>
    <cellStyle name="Notas 2 2 2 2" xfId="24" xr:uid="{D8DFCF76-2D24-4631-8EF8-8FE566C30355}"/>
    <cellStyle name="Notas 2 2 2 2 19" xfId="27" xr:uid="{EEA32FE8-0EF8-4AFD-A09E-991E1493DF34}"/>
    <cellStyle name="Notas 2 2 2 2 19 2" xfId="38" xr:uid="{BD7EC869-DA63-488A-B522-A3498594E497}"/>
    <cellStyle name="Notas 2 2 2 2 19 2 2" xfId="50" xr:uid="{9E4E400C-47D9-4842-ADCD-7AC6DF95FFD4}"/>
    <cellStyle name="Notas 2 2 2 2 2" xfId="25" xr:uid="{729F438A-9E3B-40F1-9A9D-2DFE4BF5C751}"/>
    <cellStyle name="Notas 2 2 2 2 2 2" xfId="36" xr:uid="{B87DAF7C-CE8B-479F-A5AD-7D2FE2D04797}"/>
    <cellStyle name="Notas 2 2 2 2 2 3" xfId="47" xr:uid="{CBF03E13-E0E2-4295-BD0F-8FCC3FA364C6}"/>
    <cellStyle name="Notas 2 2 2 2 21" xfId="28" xr:uid="{FCED9B5E-64FA-4CA5-B8B2-A84F9E6058F0}"/>
    <cellStyle name="Notas 2 2 2 2 21 2" xfId="39" xr:uid="{CA2FF8EA-1E48-4BA9-B440-1D6E4B378F82}"/>
    <cellStyle name="Notas 2 2 2 2 21 2 2" xfId="51" xr:uid="{05C55013-F1B3-4E8F-86E5-189FC1451125}"/>
    <cellStyle name="Notas 2 2 2 2 3" xfId="35" xr:uid="{1F682952-4B98-4849-B20F-9388DBD3F312}"/>
    <cellStyle name="Notas 2 2 2 2 3 2" xfId="49" xr:uid="{91F76A37-9778-4531-AD0A-1AC281713416}"/>
    <cellStyle name="Notas 2 2 2 2 4" xfId="46" xr:uid="{82BB69EC-2CF4-43B3-9EC1-DE38AD6A3724}"/>
    <cellStyle name="Notas 2 2 2 3" xfId="23" xr:uid="{B9E4EBBA-6047-432A-B780-962B3105BBDE}"/>
    <cellStyle name="Notas 2 2 2 3 2" xfId="34" xr:uid="{68EF4A64-CFFF-444A-8019-6986E772065C}"/>
    <cellStyle name="Notas 2 2 2 3 3" xfId="45" xr:uid="{78568368-EDDC-4285-88E6-C81CEAF0E660}"/>
    <cellStyle name="Notas 2 3" xfId="30" xr:uid="{12357FC4-FFFA-4B7C-B86C-D42C205DC789}"/>
    <cellStyle name="Notas 2 3 2" xfId="42" xr:uid="{E1FB333C-D384-4089-9499-757C969CAF43}"/>
    <cellStyle name="Notas 2 3 3" xfId="44" xr:uid="{7DC332E7-222A-4258-BF74-65B343178C35}"/>
    <cellStyle name="Notas 2 4" xfId="9" xr:uid="{32366C8F-7F29-4790-90B7-3FBD3DCE75D3}"/>
    <cellStyle name="Notas 2 4 2" xfId="54" xr:uid="{EDC9547F-B3FE-43CE-84F0-6D35BB514515}"/>
    <cellStyle name="Notas 2 5" xfId="52" xr:uid="{A53696B6-F438-442B-BB1C-AC71F5C8DA78}"/>
    <cellStyle name="Notas 2 5 2" xfId="29" xr:uid="{028D05C0-594D-4CBD-9DA1-AFA81B36650E}"/>
    <cellStyle name="Notas 2 5 2 2" xfId="41" xr:uid="{BEFF8A45-5C47-4D13-981C-4EF43C3EB0C4}"/>
    <cellStyle name="Notas 2 5 2 3" xfId="43" xr:uid="{ACCF8281-2577-4E2C-893D-8402CB1CBFF1}"/>
    <cellStyle name="Notas 2 6" xfId="26" xr:uid="{A0EC7FDB-6B65-4E0C-B568-ED2EAC2620F4}"/>
    <cellStyle name="Notas 2 6 2" xfId="37" xr:uid="{4D5467DD-EE52-4B83-B0FD-4F7EF3671275}"/>
    <cellStyle name="Notas 2 6 3" xfId="48" xr:uid="{E4C24692-F593-4C09-B358-81842DDE8710}"/>
    <cellStyle name="Notas 2 7" xfId="12" xr:uid="{2A9EAC5C-B316-4757-87F1-A9810F137F50}"/>
    <cellStyle name="Notas 2 7 2" xfId="33" xr:uid="{62D82915-0A9E-48B5-B51F-69C6FA0E0976}"/>
    <cellStyle name="Notas 3" xfId="6" xr:uid="{CFD85BE7-6BBB-4DBA-BD0B-216C9F6D1B54}"/>
    <cellStyle name="Notas 3 2" xfId="19" xr:uid="{901FD71C-CBE7-469A-9344-3B2C13282BD3}"/>
    <cellStyle name="Notas 3 2 2" xfId="53" xr:uid="{0B1B21CD-301E-4C80-910D-95BD5B319C4F}"/>
    <cellStyle name="Porcentaje" xfId="7"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4BA3-EAD6-4148-A833-45CCEE796BAC}">
  <dimension ref="A1:DZ194"/>
  <sheetViews>
    <sheetView topLeftCell="B1" workbookViewId="0">
      <selection activeCell="D10" sqref="D10:T10"/>
    </sheetView>
  </sheetViews>
  <sheetFormatPr baseColWidth="10" defaultColWidth="11.453125" defaultRowHeight="13.5" x14ac:dyDescent="0.25"/>
  <cols>
    <col min="1" max="1" width="50.7265625" style="272" customWidth="1"/>
    <col min="2" max="2" width="26" style="272" customWidth="1"/>
    <col min="3" max="3" width="12.453125" style="272" customWidth="1"/>
    <col min="4" max="4" width="12.1796875" style="272" customWidth="1"/>
    <col min="5" max="5" width="14.453125" style="272" bestFit="1" customWidth="1"/>
    <col min="6" max="6" width="12.26953125" style="272" customWidth="1"/>
    <col min="7" max="7" width="11.453125" style="272"/>
    <col min="8" max="8" width="11.54296875" style="272" customWidth="1"/>
    <col min="9" max="9" width="11.7265625" style="272" customWidth="1"/>
    <col min="10" max="10" width="11.26953125" style="272" customWidth="1"/>
    <col min="11" max="22" width="11.453125" style="272"/>
    <col min="23" max="23" width="12.26953125" style="272" customWidth="1"/>
    <col min="24" max="36" width="11.453125" style="272"/>
    <col min="37" max="37" width="13.453125" style="272" customWidth="1"/>
    <col min="38" max="38" width="11.453125" style="272"/>
    <col min="39" max="39" width="12.453125" style="272" customWidth="1"/>
    <col min="40" max="41" width="11.453125" style="272"/>
    <col min="42" max="42" width="10.7265625" style="272" customWidth="1"/>
    <col min="43" max="46" width="11.453125" style="272"/>
    <col min="47" max="47" width="9.453125" style="272" customWidth="1"/>
    <col min="48" max="52" width="11.453125" style="272"/>
    <col min="53" max="78" width="11.453125" style="273"/>
    <col min="79" max="104" width="11.453125" style="274" hidden="1" customWidth="1"/>
    <col min="105" max="130" width="11.453125" style="4941" hidden="1" customWidth="1"/>
    <col min="131" max="16384" width="11.453125" style="272"/>
  </cols>
  <sheetData>
    <row r="1" spans="1:120" ht="16.399999999999999" customHeight="1" x14ac:dyDescent="0.25">
      <c r="A1" s="270" t="s">
        <v>0</v>
      </c>
      <c r="B1" s="271"/>
    </row>
    <row r="2" spans="1:120" ht="16.399999999999999" customHeight="1" x14ac:dyDescent="0.25">
      <c r="A2" s="270" t="e">
        <f>CONCATENATE("COMUNA: ",#REF!," - ","( ",#REF!,#REF!,#REF!,#REF!,#REF!," )")</f>
        <v>#REF!</v>
      </c>
    </row>
    <row r="3" spans="1:120" ht="16.399999999999999" customHeight="1" x14ac:dyDescent="0.25">
      <c r="A3" s="270" t="e">
        <f>CONCATENATE("ESTABLECIMIENTO/ESTRATEGIA: ",#REF!," - ","( ",#REF!,#REF!,#REF!,#REF!,#REF!,#REF!," )")</f>
        <v>#REF!</v>
      </c>
    </row>
    <row r="4" spans="1:120" ht="16.399999999999999" customHeight="1" x14ac:dyDescent="0.25">
      <c r="A4" s="270" t="e">
        <f>CONCATENATE("MES: ",#REF!," - ","( ",#REF!,#REF!," )")</f>
        <v>#REF!</v>
      </c>
    </row>
    <row r="5" spans="1:120" ht="16.399999999999999" customHeight="1" x14ac:dyDescent="0.25">
      <c r="A5" s="270" t="e">
        <f>CONCATENATE("AÑO: ",#REF!)</f>
        <v>#REF!</v>
      </c>
    </row>
    <row r="6" spans="1:120" ht="15" x14ac:dyDescent="0.3">
      <c r="A6" s="6982" t="s">
        <v>3716</v>
      </c>
      <c r="B6" s="6982"/>
      <c r="C6" s="6982"/>
      <c r="D6" s="6982"/>
      <c r="E6" s="6982"/>
      <c r="F6" s="6982"/>
      <c r="G6" s="6982"/>
      <c r="H6" s="6982"/>
      <c r="I6" s="6982"/>
      <c r="J6" s="6982"/>
      <c r="K6" s="6982"/>
      <c r="L6" s="6982"/>
      <c r="M6" s="6982"/>
      <c r="N6" s="6982"/>
      <c r="O6" s="6982"/>
      <c r="P6" s="6982"/>
      <c r="Q6" s="275"/>
      <c r="R6" s="275"/>
      <c r="S6" s="275"/>
      <c r="T6" s="275"/>
      <c r="U6" s="275"/>
      <c r="V6" s="275"/>
      <c r="W6" s="275"/>
      <c r="X6" s="275"/>
      <c r="Y6" s="275"/>
      <c r="Z6" s="275"/>
      <c r="AA6" s="275"/>
      <c r="AB6" s="275"/>
      <c r="AC6" s="275"/>
      <c r="AD6" s="275"/>
      <c r="AE6" s="275"/>
      <c r="AF6" s="275"/>
      <c r="AG6" s="275"/>
      <c r="AH6" s="275"/>
      <c r="AI6" s="275"/>
      <c r="AJ6" s="275"/>
      <c r="AK6" s="275"/>
      <c r="AL6" s="276"/>
      <c r="AM6" s="276"/>
      <c r="AN6" s="276"/>
      <c r="AO6" s="276"/>
      <c r="AP6" s="276"/>
      <c r="AQ6" s="276"/>
      <c r="AR6" s="276"/>
      <c r="AS6" s="276"/>
    </row>
    <row r="7" spans="1:120" ht="15" x14ac:dyDescent="0.3">
      <c r="A7" s="6982"/>
      <c r="B7" s="6982"/>
      <c r="C7" s="6982"/>
      <c r="D7" s="6982"/>
      <c r="E7" s="6982"/>
      <c r="F7" s="6982"/>
      <c r="G7" s="6982"/>
      <c r="H7" s="6982"/>
      <c r="I7" s="6982"/>
      <c r="J7" s="6982"/>
      <c r="K7" s="6982"/>
      <c r="L7" s="6982"/>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6"/>
      <c r="AM7" s="276"/>
      <c r="AN7" s="276"/>
      <c r="AO7" s="276"/>
      <c r="AP7" s="276"/>
      <c r="AQ7" s="276"/>
      <c r="AR7" s="276"/>
      <c r="AS7" s="276"/>
      <c r="AT7" s="277"/>
      <c r="AU7" s="277"/>
      <c r="AV7" s="277"/>
      <c r="AW7" s="277"/>
      <c r="AX7" s="277"/>
      <c r="AY7" s="277"/>
      <c r="AZ7" s="277"/>
      <c r="BA7" s="278"/>
      <c r="BB7" s="278"/>
      <c r="BC7" s="278"/>
      <c r="BD7" s="278"/>
      <c r="BE7" s="278"/>
      <c r="BF7" s="278"/>
      <c r="BG7" s="278"/>
      <c r="BH7" s="278"/>
      <c r="BI7" s="278"/>
      <c r="BJ7" s="278"/>
      <c r="BK7" s="278"/>
      <c r="BL7" s="278"/>
      <c r="BM7" s="278"/>
      <c r="BN7" s="278"/>
    </row>
    <row r="8" spans="1:120" ht="15" x14ac:dyDescent="0.3">
      <c r="A8" s="279"/>
      <c r="B8" s="279"/>
      <c r="C8" s="279"/>
      <c r="D8" s="279"/>
      <c r="E8" s="279"/>
      <c r="F8" s="279"/>
      <c r="G8" s="279"/>
      <c r="H8" s="277"/>
      <c r="I8" s="277"/>
      <c r="J8" s="277"/>
      <c r="K8" s="277"/>
      <c r="L8" s="277"/>
      <c r="M8" s="277"/>
      <c r="N8" s="277"/>
      <c r="O8" s="277"/>
      <c r="P8" s="277"/>
      <c r="Q8" s="277"/>
      <c r="R8" s="277"/>
      <c r="S8" s="277"/>
      <c r="T8" s="277"/>
      <c r="U8" s="277"/>
      <c r="V8" s="277"/>
      <c r="W8" s="277"/>
      <c r="X8" s="277"/>
      <c r="Y8" s="277"/>
      <c r="Z8" s="277"/>
      <c r="AA8" s="277"/>
      <c r="AB8" s="277"/>
    </row>
    <row r="9" spans="1:120" ht="31.4" customHeight="1" x14ac:dyDescent="0.3">
      <c r="A9" s="280" t="s">
        <v>3717</v>
      </c>
      <c r="B9" s="281"/>
      <c r="C9" s="281"/>
      <c r="D9" s="4942"/>
      <c r="E9" s="281"/>
      <c r="F9" s="281"/>
      <c r="G9" s="281"/>
      <c r="H9" s="281"/>
      <c r="I9" s="281"/>
      <c r="J9" s="281"/>
      <c r="K9" s="281"/>
      <c r="L9" s="281"/>
      <c r="M9" s="281"/>
      <c r="N9" s="281"/>
      <c r="O9" s="281"/>
      <c r="P9" s="281"/>
      <c r="Q9" s="281"/>
      <c r="R9" s="281"/>
      <c r="S9" s="281"/>
      <c r="T9" s="281"/>
      <c r="U9" s="281"/>
      <c r="V9" s="279"/>
      <c r="W9" s="279"/>
      <c r="X9" s="279"/>
      <c r="Y9" s="277"/>
    </row>
    <row r="10" spans="1:120" ht="19.5" customHeight="1" x14ac:dyDescent="0.25">
      <c r="A10" s="6983" t="s">
        <v>1</v>
      </c>
      <c r="B10" s="6983" t="s">
        <v>2</v>
      </c>
      <c r="C10" s="6984" t="s">
        <v>3</v>
      </c>
      <c r="D10" s="6966" t="s">
        <v>4</v>
      </c>
      <c r="E10" s="6927"/>
      <c r="F10" s="6927"/>
      <c r="G10" s="6927"/>
      <c r="H10" s="6927"/>
      <c r="I10" s="6927"/>
      <c r="J10" s="6927"/>
      <c r="K10" s="6927"/>
      <c r="L10" s="6927"/>
      <c r="M10" s="6927"/>
      <c r="N10" s="6927"/>
      <c r="O10" s="6927"/>
      <c r="P10" s="6927"/>
      <c r="Q10" s="6927"/>
      <c r="R10" s="6927"/>
      <c r="S10" s="6927"/>
      <c r="T10" s="6935"/>
      <c r="U10" s="6966" t="s">
        <v>5</v>
      </c>
      <c r="V10" s="6928"/>
      <c r="W10" s="6981" t="s">
        <v>3718</v>
      </c>
      <c r="X10" s="6948" t="s">
        <v>3719</v>
      </c>
      <c r="Y10" s="6971" t="s">
        <v>6</v>
      </c>
      <c r="Z10" s="6915" t="s">
        <v>7</v>
      </c>
      <c r="AA10" s="6915" t="s">
        <v>8</v>
      </c>
      <c r="AB10" s="6971" t="s">
        <v>9</v>
      </c>
      <c r="AC10" s="6946" t="s">
        <v>10</v>
      </c>
    </row>
    <row r="11" spans="1:120" ht="48" customHeight="1" x14ac:dyDescent="0.25">
      <c r="A11" s="6919"/>
      <c r="B11" s="6919"/>
      <c r="C11" s="6949"/>
      <c r="D11" s="4943" t="s">
        <v>3720</v>
      </c>
      <c r="E11" s="4944" t="s">
        <v>3721</v>
      </c>
      <c r="F11" s="4944" t="s">
        <v>3722</v>
      </c>
      <c r="G11" s="4945" t="s">
        <v>11</v>
      </c>
      <c r="H11" s="4946" t="s">
        <v>12</v>
      </c>
      <c r="I11" s="4946" t="s">
        <v>13</v>
      </c>
      <c r="J11" s="4946" t="s">
        <v>14</v>
      </c>
      <c r="K11" s="4946" t="s">
        <v>15</v>
      </c>
      <c r="L11" s="4946" t="s">
        <v>16</v>
      </c>
      <c r="M11" s="4946" t="s">
        <v>17</v>
      </c>
      <c r="N11" s="4946" t="s">
        <v>18</v>
      </c>
      <c r="O11" s="4946" t="s">
        <v>19</v>
      </c>
      <c r="P11" s="4946" t="s">
        <v>20</v>
      </c>
      <c r="Q11" s="4946" t="s">
        <v>21</v>
      </c>
      <c r="R11" s="4946" t="s">
        <v>22</v>
      </c>
      <c r="S11" s="4946" t="s">
        <v>23</v>
      </c>
      <c r="T11" s="4947" t="s">
        <v>24</v>
      </c>
      <c r="U11" s="4948" t="s">
        <v>25</v>
      </c>
      <c r="V11" s="4949" t="s">
        <v>26</v>
      </c>
      <c r="W11" s="6943"/>
      <c r="X11" s="6949"/>
      <c r="Y11" s="6945"/>
      <c r="Z11" s="6916"/>
      <c r="AA11" s="6916"/>
      <c r="AB11" s="6945"/>
      <c r="AC11" s="6947"/>
      <c r="AD11" s="273"/>
      <c r="AE11" s="273"/>
      <c r="AF11" s="273"/>
      <c r="AG11" s="273"/>
      <c r="AH11" s="273"/>
      <c r="AI11" s="273"/>
      <c r="AJ11" s="273"/>
      <c r="AK11" s="273"/>
      <c r="AL11" s="273"/>
      <c r="AM11" s="273"/>
      <c r="AN11" s="273"/>
      <c r="AO11" s="273"/>
      <c r="AP11" s="273"/>
      <c r="AQ11" s="273"/>
      <c r="AR11" s="273"/>
      <c r="AS11" s="273"/>
      <c r="AT11" s="273"/>
    </row>
    <row r="12" spans="1:120" ht="16.399999999999999" customHeight="1" x14ac:dyDescent="0.25">
      <c r="A12" s="6948" t="s">
        <v>3723</v>
      </c>
      <c r="B12" s="4950" t="s">
        <v>27</v>
      </c>
      <c r="C12" s="4951">
        <f>SUM(F12:N12)</f>
        <v>0</v>
      </c>
      <c r="D12" s="4952"/>
      <c r="E12" s="4953"/>
      <c r="F12" s="166"/>
      <c r="G12" s="166"/>
      <c r="H12" s="166"/>
      <c r="I12" s="166"/>
      <c r="J12" s="166"/>
      <c r="K12" s="166"/>
      <c r="L12" s="166"/>
      <c r="M12" s="166"/>
      <c r="N12" s="166"/>
      <c r="O12" s="166"/>
      <c r="P12" s="469"/>
      <c r="Q12" s="469"/>
      <c r="R12" s="469"/>
      <c r="S12" s="469"/>
      <c r="T12" s="3641"/>
      <c r="U12" s="4727"/>
      <c r="V12" s="4954"/>
      <c r="W12" s="4955"/>
      <c r="X12" s="4956"/>
      <c r="Y12" s="156"/>
      <c r="Z12" s="156"/>
      <c r="AA12" s="156"/>
      <c r="AB12" s="156"/>
      <c r="AC12" s="282"/>
      <c r="AD12" s="4957"/>
      <c r="AE12" s="283"/>
      <c r="AF12" s="283"/>
      <c r="AG12" s="283"/>
      <c r="AH12" s="283"/>
      <c r="AI12" s="283"/>
      <c r="AJ12" s="283"/>
      <c r="AK12" s="283"/>
      <c r="AL12" s="283"/>
      <c r="AM12" s="283"/>
      <c r="AN12" s="283"/>
      <c r="AO12" s="273"/>
      <c r="AP12" s="273"/>
      <c r="AQ12" s="273"/>
      <c r="AR12" s="273"/>
      <c r="AS12" s="273"/>
      <c r="AT12" s="273"/>
      <c r="BZ12" s="284"/>
      <c r="CA12" s="4958"/>
      <c r="CB12" s="4958"/>
      <c r="DA12" s="4941">
        <v>0</v>
      </c>
      <c r="DE12" s="4941">
        <v>0</v>
      </c>
      <c r="DF12" s="4941">
        <v>0</v>
      </c>
      <c r="DG12" s="4941">
        <v>0</v>
      </c>
      <c r="DH12" s="4941">
        <v>0</v>
      </c>
      <c r="DI12" s="4941">
        <v>0</v>
      </c>
      <c r="DJ12" s="4941">
        <v>0</v>
      </c>
      <c r="DK12" s="4941">
        <v>0</v>
      </c>
      <c r="DL12" s="4941">
        <v>0</v>
      </c>
      <c r="DM12" s="4941">
        <v>0</v>
      </c>
      <c r="DN12" s="4941">
        <v>0</v>
      </c>
      <c r="DO12" s="4941">
        <v>0</v>
      </c>
      <c r="DP12" s="4941">
        <v>0</v>
      </c>
    </row>
    <row r="13" spans="1:120" ht="16.399999999999999" customHeight="1" x14ac:dyDescent="0.25">
      <c r="A13" s="6919"/>
      <c r="B13" s="4839" t="s">
        <v>28</v>
      </c>
      <c r="C13" s="4959">
        <f>SUM(F13:N13)</f>
        <v>0</v>
      </c>
      <c r="D13" s="3653"/>
      <c r="E13" s="4960"/>
      <c r="F13" s="3635"/>
      <c r="G13" s="3635"/>
      <c r="H13" s="3635"/>
      <c r="I13" s="3635"/>
      <c r="J13" s="3635"/>
      <c r="K13" s="3635"/>
      <c r="L13" s="3635"/>
      <c r="M13" s="3635"/>
      <c r="N13" s="3635"/>
      <c r="O13" s="3635"/>
      <c r="P13" s="4961"/>
      <c r="Q13" s="4961"/>
      <c r="R13" s="4961"/>
      <c r="S13" s="4961"/>
      <c r="T13" s="3654"/>
      <c r="U13" s="3619"/>
      <c r="V13" s="4962"/>
      <c r="W13" s="3510"/>
      <c r="X13" s="3718"/>
      <c r="Y13" s="3622"/>
      <c r="Z13" s="3622"/>
      <c r="AA13" s="3622"/>
      <c r="AB13" s="3622"/>
      <c r="AC13" s="3429"/>
      <c r="AD13" s="4957"/>
      <c r="AE13" s="283"/>
      <c r="AF13" s="283"/>
      <c r="AG13" s="283"/>
      <c r="AH13" s="283"/>
      <c r="AI13" s="283"/>
      <c r="AJ13" s="283"/>
      <c r="AK13" s="283"/>
      <c r="AL13" s="283"/>
      <c r="AM13" s="283"/>
      <c r="AN13" s="283"/>
      <c r="AO13" s="273"/>
      <c r="AP13" s="273"/>
      <c r="AQ13" s="273"/>
      <c r="AR13" s="273"/>
      <c r="AS13" s="273"/>
      <c r="AT13" s="273"/>
      <c r="BZ13" s="284"/>
      <c r="CB13" s="4958"/>
      <c r="DA13" s="4941">
        <v>0</v>
      </c>
      <c r="DE13" s="4941">
        <v>0</v>
      </c>
      <c r="DF13" s="4941">
        <v>0</v>
      </c>
      <c r="DG13" s="4941">
        <v>0</v>
      </c>
      <c r="DH13" s="4941">
        <v>0</v>
      </c>
      <c r="DI13" s="4941">
        <v>0</v>
      </c>
      <c r="DJ13" s="4941">
        <v>0</v>
      </c>
      <c r="DK13" s="4941">
        <v>0</v>
      </c>
      <c r="DL13" s="4941">
        <v>0</v>
      </c>
      <c r="DM13" s="4941">
        <v>0</v>
      </c>
      <c r="DN13" s="4941">
        <v>0</v>
      </c>
      <c r="DO13" s="4941">
        <v>0</v>
      </c>
      <c r="DP13" s="4941">
        <v>0</v>
      </c>
    </row>
    <row r="14" spans="1:120" ht="16.399999999999999" customHeight="1" x14ac:dyDescent="0.25">
      <c r="A14" s="6948" t="s">
        <v>3724</v>
      </c>
      <c r="B14" s="4950" t="s">
        <v>27</v>
      </c>
      <c r="C14" s="4963">
        <f t="shared" ref="C14:C27" si="0">SUM(F14:O14)</f>
        <v>0</v>
      </c>
      <c r="D14" s="285"/>
      <c r="E14" s="4964"/>
      <c r="F14" s="166"/>
      <c r="G14" s="166"/>
      <c r="H14" s="166"/>
      <c r="I14" s="166"/>
      <c r="J14" s="166"/>
      <c r="K14" s="166"/>
      <c r="L14" s="166"/>
      <c r="M14" s="166"/>
      <c r="N14" s="316"/>
      <c r="O14" s="316"/>
      <c r="P14" s="469"/>
      <c r="Q14" s="469"/>
      <c r="R14" s="469"/>
      <c r="S14" s="469"/>
      <c r="T14" s="4965"/>
      <c r="U14" s="285"/>
      <c r="V14" s="286"/>
      <c r="W14" s="156"/>
      <c r="X14" s="287"/>
      <c r="Y14" s="1526"/>
      <c r="Z14" s="1543"/>
      <c r="AA14" s="1543"/>
      <c r="AB14" s="1543"/>
      <c r="AC14" s="670"/>
      <c r="AD14" s="4957"/>
      <c r="AE14" s="283"/>
      <c r="AF14" s="283"/>
      <c r="AG14" s="283"/>
      <c r="AH14" s="283"/>
      <c r="AI14" s="283"/>
      <c r="AJ14" s="283"/>
      <c r="AK14" s="283"/>
      <c r="AL14" s="283"/>
      <c r="AM14" s="283"/>
      <c r="AN14" s="283"/>
      <c r="AO14" s="273"/>
      <c r="AP14" s="273"/>
      <c r="AQ14" s="273"/>
      <c r="AR14" s="273"/>
      <c r="AS14" s="273"/>
      <c r="AT14" s="273"/>
      <c r="BZ14" s="284"/>
      <c r="CB14" s="4958"/>
      <c r="CD14" s="4958"/>
      <c r="DA14" s="4941">
        <v>0</v>
      </c>
      <c r="DB14" s="4941">
        <v>0</v>
      </c>
      <c r="DE14" s="4941">
        <v>0</v>
      </c>
      <c r="DF14" s="4941">
        <v>0</v>
      </c>
      <c r="DG14" s="4941">
        <v>0</v>
      </c>
      <c r="DH14" s="4941">
        <v>0</v>
      </c>
      <c r="DI14" s="4941">
        <v>0</v>
      </c>
      <c r="DJ14" s="4941">
        <v>0</v>
      </c>
      <c r="DK14" s="4941">
        <v>0</v>
      </c>
      <c r="DL14" s="4941">
        <v>0</v>
      </c>
      <c r="DM14" s="4941">
        <v>0</v>
      </c>
      <c r="DN14" s="4941">
        <v>0</v>
      </c>
      <c r="DO14" s="4941">
        <v>0</v>
      </c>
      <c r="DP14" s="4941">
        <v>0</v>
      </c>
    </row>
    <row r="15" spans="1:120" ht="16.399999999999999" customHeight="1" x14ac:dyDescent="0.25">
      <c r="A15" s="6955"/>
      <c r="B15" s="1630" t="s">
        <v>28</v>
      </c>
      <c r="C15" s="4966">
        <f t="shared" si="0"/>
        <v>0</v>
      </c>
      <c r="D15" s="1631"/>
      <c r="E15" s="1632"/>
      <c r="F15" s="289"/>
      <c r="G15" s="289"/>
      <c r="H15" s="289"/>
      <c r="I15" s="289"/>
      <c r="J15" s="289"/>
      <c r="K15" s="289"/>
      <c r="L15" s="289"/>
      <c r="M15" s="289"/>
      <c r="N15" s="4967"/>
      <c r="O15" s="4967"/>
      <c r="P15" s="4961"/>
      <c r="Q15" s="4961"/>
      <c r="R15" s="4961"/>
      <c r="S15" s="4961"/>
      <c r="T15" s="1062"/>
      <c r="U15" s="667"/>
      <c r="V15" s="4962"/>
      <c r="W15" s="3622"/>
      <c r="X15" s="3718"/>
      <c r="Y15" s="3698"/>
      <c r="Z15" s="3622"/>
      <c r="AA15" s="3622"/>
      <c r="AB15" s="3622"/>
      <c r="AC15" s="3429"/>
      <c r="AD15" s="4957"/>
      <c r="AE15" s="283"/>
      <c r="AF15" s="283"/>
      <c r="AG15" s="283"/>
      <c r="AH15" s="283"/>
      <c r="AI15" s="283"/>
      <c r="AJ15" s="283"/>
      <c r="AK15" s="283"/>
      <c r="AL15" s="283"/>
      <c r="AM15" s="283"/>
      <c r="AN15" s="283"/>
      <c r="AO15" s="273"/>
      <c r="AP15" s="4968"/>
      <c r="AQ15" s="273"/>
      <c r="AR15" s="273"/>
      <c r="AS15" s="273"/>
      <c r="AT15" s="273"/>
      <c r="BZ15" s="284"/>
      <c r="CB15" s="4958"/>
      <c r="CD15" s="4958"/>
      <c r="DA15" s="4941">
        <v>0</v>
      </c>
      <c r="DB15" s="4941">
        <v>0</v>
      </c>
      <c r="DE15" s="4941">
        <v>0</v>
      </c>
      <c r="DF15" s="4941">
        <v>0</v>
      </c>
      <c r="DG15" s="4941">
        <v>0</v>
      </c>
      <c r="DH15" s="4941">
        <v>0</v>
      </c>
      <c r="DI15" s="4941">
        <v>0</v>
      </c>
      <c r="DJ15" s="4941">
        <v>0</v>
      </c>
      <c r="DK15" s="4941">
        <v>0</v>
      </c>
      <c r="DL15" s="4941">
        <v>0</v>
      </c>
      <c r="DM15" s="4941">
        <v>0</v>
      </c>
      <c r="DN15" s="4941">
        <v>0</v>
      </c>
      <c r="DO15" s="4941">
        <v>0</v>
      </c>
      <c r="DP15" s="4941">
        <v>0</v>
      </c>
    </row>
    <row r="16" spans="1:120" ht="16.399999999999999" customHeight="1" x14ac:dyDescent="0.25">
      <c r="A16" s="6948" t="s">
        <v>3725</v>
      </c>
      <c r="B16" s="4950" t="s">
        <v>27</v>
      </c>
      <c r="C16" s="4969">
        <f t="shared" si="0"/>
        <v>0</v>
      </c>
      <c r="D16" s="4952"/>
      <c r="E16" s="4953"/>
      <c r="F16" s="316"/>
      <c r="G16" s="316"/>
      <c r="H16" s="316"/>
      <c r="I16" s="316"/>
      <c r="J16" s="316"/>
      <c r="K16" s="316"/>
      <c r="L16" s="316"/>
      <c r="M16" s="316"/>
      <c r="N16" s="316"/>
      <c r="O16" s="316"/>
      <c r="P16" s="469"/>
      <c r="Q16" s="469"/>
      <c r="R16" s="469"/>
      <c r="S16" s="469"/>
      <c r="T16" s="3641"/>
      <c r="U16" s="4952"/>
      <c r="V16" s="286"/>
      <c r="W16" s="290"/>
      <c r="X16" s="287"/>
      <c r="Y16" s="1526"/>
      <c r="Z16" s="1543"/>
      <c r="AA16" s="1543"/>
      <c r="AB16" s="1543"/>
      <c r="AC16" s="670"/>
      <c r="AD16" s="4957"/>
      <c r="AE16" s="283"/>
      <c r="AF16" s="283"/>
      <c r="AG16" s="283"/>
      <c r="AH16" s="283"/>
      <c r="AI16" s="283"/>
      <c r="AJ16" s="283"/>
      <c r="AK16" s="283"/>
      <c r="AL16" s="283"/>
      <c r="AM16" s="283"/>
      <c r="AN16" s="283"/>
      <c r="AO16" s="273"/>
      <c r="AP16" s="273"/>
      <c r="AQ16" s="273"/>
      <c r="AR16" s="273"/>
      <c r="AS16" s="273"/>
      <c r="AT16" s="273"/>
      <c r="BZ16" s="284"/>
      <c r="CB16" s="4958"/>
      <c r="DA16" s="4941">
        <v>0</v>
      </c>
      <c r="DE16" s="4941">
        <v>0</v>
      </c>
      <c r="DF16" s="4941">
        <v>0</v>
      </c>
      <c r="DG16" s="4941">
        <v>0</v>
      </c>
      <c r="DH16" s="4941">
        <v>0</v>
      </c>
      <c r="DI16" s="4941">
        <v>0</v>
      </c>
      <c r="DJ16" s="4941">
        <v>0</v>
      </c>
      <c r="DK16" s="4941">
        <v>0</v>
      </c>
      <c r="DL16" s="4941">
        <v>0</v>
      </c>
      <c r="DM16" s="4941">
        <v>0</v>
      </c>
      <c r="DN16" s="4941">
        <v>0</v>
      </c>
      <c r="DO16" s="4941">
        <v>0</v>
      </c>
      <c r="DP16" s="4941">
        <v>0</v>
      </c>
    </row>
    <row r="17" spans="1:120" ht="16.399999999999999" customHeight="1" x14ac:dyDescent="0.25">
      <c r="A17" s="6949"/>
      <c r="B17" s="4839" t="s">
        <v>28</v>
      </c>
      <c r="C17" s="4959">
        <f t="shared" si="0"/>
        <v>0</v>
      </c>
      <c r="D17" s="3653"/>
      <c r="E17" s="4960"/>
      <c r="F17" s="4967"/>
      <c r="G17" s="4967"/>
      <c r="H17" s="4967"/>
      <c r="I17" s="4967"/>
      <c r="J17" s="4967"/>
      <c r="K17" s="4967"/>
      <c r="L17" s="4967"/>
      <c r="M17" s="4967"/>
      <c r="N17" s="3635"/>
      <c r="O17" s="3635"/>
      <c r="P17" s="4961"/>
      <c r="Q17" s="4961"/>
      <c r="R17" s="4961"/>
      <c r="S17" s="4961"/>
      <c r="T17" s="3654"/>
      <c r="U17" s="4970"/>
      <c r="V17" s="4962"/>
      <c r="W17" s="3510"/>
      <c r="X17" s="3718"/>
      <c r="Y17" s="3698"/>
      <c r="Z17" s="3622"/>
      <c r="AA17" s="3622"/>
      <c r="AB17" s="3622"/>
      <c r="AC17" s="3429"/>
      <c r="AD17" s="4957"/>
      <c r="AE17" s="283"/>
      <c r="AF17" s="283"/>
      <c r="AG17" s="283"/>
      <c r="AH17" s="283"/>
      <c r="AI17" s="283"/>
      <c r="AJ17" s="283"/>
      <c r="AK17" s="283"/>
      <c r="AL17" s="283"/>
      <c r="AM17" s="283"/>
      <c r="AN17" s="283"/>
      <c r="AO17" s="273"/>
      <c r="AP17" s="273"/>
      <c r="AQ17" s="273"/>
      <c r="AR17" s="273"/>
      <c r="AS17" s="273"/>
      <c r="AT17" s="273"/>
      <c r="BZ17" s="284"/>
      <c r="CB17" s="4958"/>
      <c r="DA17" s="4941">
        <v>0</v>
      </c>
      <c r="DE17" s="4941">
        <v>0</v>
      </c>
      <c r="DF17" s="4941">
        <v>0</v>
      </c>
      <c r="DG17" s="4941">
        <v>0</v>
      </c>
      <c r="DH17" s="4941">
        <v>0</v>
      </c>
      <c r="DI17" s="4941">
        <v>0</v>
      </c>
      <c r="DJ17" s="4941">
        <v>0</v>
      </c>
      <c r="DK17" s="4941">
        <v>0</v>
      </c>
      <c r="DL17" s="4941">
        <v>0</v>
      </c>
      <c r="DM17" s="4941">
        <v>0</v>
      </c>
      <c r="DN17" s="4941">
        <v>0</v>
      </c>
      <c r="DO17" s="4941">
        <v>0</v>
      </c>
      <c r="DP17" s="4941">
        <v>0</v>
      </c>
    </row>
    <row r="18" spans="1:120" ht="16.399999999999999" customHeight="1" x14ac:dyDescent="0.25">
      <c r="A18" s="6948" t="s">
        <v>3726</v>
      </c>
      <c r="B18" s="4950" t="s">
        <v>27</v>
      </c>
      <c r="C18" s="4951">
        <f t="shared" si="0"/>
        <v>0</v>
      </c>
      <c r="D18" s="4952"/>
      <c r="E18" s="4953"/>
      <c r="F18" s="316"/>
      <c r="G18" s="316"/>
      <c r="H18" s="316"/>
      <c r="I18" s="316"/>
      <c r="J18" s="316"/>
      <c r="K18" s="316"/>
      <c r="L18" s="316"/>
      <c r="M18" s="316"/>
      <c r="N18" s="316"/>
      <c r="O18" s="316"/>
      <c r="P18" s="4971"/>
      <c r="Q18" s="4971"/>
      <c r="R18" s="4971"/>
      <c r="S18" s="4971"/>
      <c r="T18" s="3641"/>
      <c r="U18" s="667"/>
      <c r="V18" s="291"/>
      <c r="W18" s="3705"/>
      <c r="X18" s="4972"/>
      <c r="Y18" s="1526"/>
      <c r="Z18" s="1543"/>
      <c r="AA18" s="1543"/>
      <c r="AB18" s="1543"/>
      <c r="AC18" s="670"/>
      <c r="AD18" s="4957"/>
      <c r="AE18" s="283"/>
      <c r="AF18" s="283"/>
      <c r="AG18" s="283"/>
      <c r="AH18" s="283"/>
      <c r="AI18" s="283"/>
      <c r="AJ18" s="283"/>
      <c r="AK18" s="283"/>
      <c r="AL18" s="283"/>
      <c r="AM18" s="283"/>
      <c r="AN18" s="283"/>
      <c r="AO18" s="273"/>
      <c r="AP18" s="273"/>
      <c r="AQ18" s="273"/>
      <c r="AR18" s="273"/>
      <c r="AS18" s="273"/>
      <c r="AT18" s="273"/>
      <c r="BZ18" s="284"/>
      <c r="CB18" s="4958"/>
      <c r="DA18" s="4941">
        <v>0</v>
      </c>
      <c r="DE18" s="4941">
        <v>0</v>
      </c>
      <c r="DF18" s="4941">
        <v>0</v>
      </c>
      <c r="DG18" s="4941">
        <v>0</v>
      </c>
      <c r="DH18" s="4941">
        <v>0</v>
      </c>
      <c r="DI18" s="4941">
        <v>0</v>
      </c>
      <c r="DJ18" s="4941">
        <v>0</v>
      </c>
      <c r="DK18" s="4941">
        <v>0</v>
      </c>
      <c r="DL18" s="4941">
        <v>0</v>
      </c>
      <c r="DM18" s="4941">
        <v>0</v>
      </c>
      <c r="DN18" s="4941">
        <v>0</v>
      </c>
      <c r="DO18" s="4941">
        <v>0</v>
      </c>
      <c r="DP18" s="4941">
        <v>0</v>
      </c>
    </row>
    <row r="19" spans="1:120" ht="16.399999999999999" customHeight="1" x14ac:dyDescent="0.25">
      <c r="A19" s="6949"/>
      <c r="B19" s="4839" t="s">
        <v>28</v>
      </c>
      <c r="C19" s="4959">
        <f t="shared" si="0"/>
        <v>0</v>
      </c>
      <c r="D19" s="3653"/>
      <c r="E19" s="4960"/>
      <c r="F19" s="4967"/>
      <c r="G19" s="4967"/>
      <c r="H19" s="4967"/>
      <c r="I19" s="4967"/>
      <c r="J19" s="4967"/>
      <c r="K19" s="4967"/>
      <c r="L19" s="4967"/>
      <c r="M19" s="4967"/>
      <c r="N19" s="3635"/>
      <c r="O19" s="3635"/>
      <c r="P19" s="4961"/>
      <c r="Q19" s="4961"/>
      <c r="R19" s="4961"/>
      <c r="S19" s="4961"/>
      <c r="T19" s="3654"/>
      <c r="U19" s="4970"/>
      <c r="V19" s="4973"/>
      <c r="W19" s="4974"/>
      <c r="X19" s="4975"/>
      <c r="Y19" s="3698"/>
      <c r="Z19" s="3622"/>
      <c r="AA19" s="3622"/>
      <c r="AB19" s="3622"/>
      <c r="AC19" s="3429"/>
      <c r="AD19" s="4957"/>
      <c r="AE19" s="283"/>
      <c r="AF19" s="283"/>
      <c r="AG19" s="283"/>
      <c r="AH19" s="283"/>
      <c r="AI19" s="283"/>
      <c r="AJ19" s="283"/>
      <c r="AK19" s="283"/>
      <c r="AL19" s="283"/>
      <c r="AM19" s="283"/>
      <c r="AN19" s="283"/>
      <c r="AO19" s="273"/>
      <c r="AP19" s="273"/>
      <c r="AQ19" s="273"/>
      <c r="AR19" s="273"/>
      <c r="AS19" s="273"/>
      <c r="AT19" s="273"/>
      <c r="BZ19" s="284"/>
      <c r="CB19" s="4958"/>
      <c r="DA19" s="4941">
        <v>0</v>
      </c>
      <c r="DE19" s="4941">
        <v>0</v>
      </c>
      <c r="DF19" s="4941">
        <v>0</v>
      </c>
      <c r="DG19" s="4941">
        <v>0</v>
      </c>
      <c r="DH19" s="4941">
        <v>0</v>
      </c>
      <c r="DI19" s="4941">
        <v>0</v>
      </c>
      <c r="DJ19" s="4941">
        <v>0</v>
      </c>
      <c r="DK19" s="4941">
        <v>0</v>
      </c>
      <c r="DL19" s="4941">
        <v>0</v>
      </c>
      <c r="DM19" s="4941">
        <v>0</v>
      </c>
      <c r="DN19" s="4941">
        <v>0</v>
      </c>
      <c r="DO19" s="4941">
        <v>0</v>
      </c>
      <c r="DP19" s="4941">
        <v>0</v>
      </c>
    </row>
    <row r="20" spans="1:120" ht="16.399999999999999" customHeight="1" x14ac:dyDescent="0.25">
      <c r="A20" s="6976" t="s">
        <v>3727</v>
      </c>
      <c r="B20" s="4950" t="s">
        <v>27</v>
      </c>
      <c r="C20" s="292">
        <f t="shared" si="0"/>
        <v>0</v>
      </c>
      <c r="D20" s="285"/>
      <c r="E20" s="4964"/>
      <c r="F20" s="166"/>
      <c r="G20" s="166"/>
      <c r="H20" s="166"/>
      <c r="I20" s="166"/>
      <c r="J20" s="166"/>
      <c r="K20" s="166"/>
      <c r="L20" s="166"/>
      <c r="M20" s="166"/>
      <c r="N20" s="166"/>
      <c r="O20" s="166"/>
      <c r="P20" s="4971"/>
      <c r="Q20" s="4971"/>
      <c r="R20" s="4971"/>
      <c r="S20" s="4971"/>
      <c r="T20" s="4965"/>
      <c r="U20" s="285"/>
      <c r="V20" s="286"/>
      <c r="W20" s="282"/>
      <c r="X20" s="282"/>
      <c r="Y20" s="1526"/>
      <c r="Z20" s="1543"/>
      <c r="AA20" s="1543"/>
      <c r="AB20" s="1543"/>
      <c r="AC20" s="670"/>
      <c r="AD20" s="4957"/>
      <c r="AE20" s="283"/>
      <c r="AF20" s="283"/>
      <c r="AG20" s="283"/>
      <c r="AH20" s="283"/>
      <c r="AI20" s="283"/>
      <c r="AJ20" s="283"/>
      <c r="AK20" s="283"/>
      <c r="AL20" s="283"/>
      <c r="AM20" s="283"/>
      <c r="AN20" s="283"/>
      <c r="AO20" s="273"/>
      <c r="AP20" s="273"/>
      <c r="AQ20" s="273"/>
      <c r="AR20" s="273"/>
      <c r="AS20" s="273"/>
      <c r="AT20" s="273"/>
      <c r="BZ20" s="284"/>
      <c r="CB20" s="4958"/>
      <c r="CD20" s="274" t="e">
        <f>IF(AND(C20&lt;&gt;0,#REF!=""),"* No olvide registrar ingresos a control de salud de los respectivos RN, en REM A05-sección E. ","")</f>
        <v>#REF!</v>
      </c>
      <c r="CE20" s="4958"/>
      <c r="DA20" s="4941">
        <v>0</v>
      </c>
      <c r="DB20" s="4941">
        <v>0</v>
      </c>
      <c r="DC20" s="4941">
        <v>0</v>
      </c>
      <c r="DE20" s="4941">
        <v>0</v>
      </c>
      <c r="DF20" s="4941">
        <v>0</v>
      </c>
      <c r="DG20" s="4941">
        <v>0</v>
      </c>
      <c r="DH20" s="4941">
        <v>0</v>
      </c>
      <c r="DI20" s="4941">
        <v>0</v>
      </c>
      <c r="DJ20" s="4941">
        <v>0</v>
      </c>
      <c r="DK20" s="4941">
        <v>0</v>
      </c>
      <c r="DL20" s="4941">
        <v>0</v>
      </c>
      <c r="DM20" s="4941">
        <v>0</v>
      </c>
      <c r="DN20" s="4941">
        <v>0</v>
      </c>
      <c r="DO20" s="4941">
        <v>0</v>
      </c>
      <c r="DP20" s="4941">
        <v>0</v>
      </c>
    </row>
    <row r="21" spans="1:120" ht="16.399999999999999" customHeight="1" x14ac:dyDescent="0.25">
      <c r="A21" s="6976"/>
      <c r="B21" s="4839" t="s">
        <v>28</v>
      </c>
      <c r="C21" s="4976">
        <f t="shared" si="0"/>
        <v>0</v>
      </c>
      <c r="D21" s="1631"/>
      <c r="E21" s="1632"/>
      <c r="F21" s="289"/>
      <c r="G21" s="289"/>
      <c r="H21" s="289"/>
      <c r="I21" s="289"/>
      <c r="J21" s="289"/>
      <c r="K21" s="289"/>
      <c r="L21" s="289"/>
      <c r="M21" s="289"/>
      <c r="N21" s="3635"/>
      <c r="O21" s="4967"/>
      <c r="P21" s="4961"/>
      <c r="Q21" s="4961"/>
      <c r="R21" s="4961"/>
      <c r="S21" s="4961"/>
      <c r="T21" s="1062"/>
      <c r="U21" s="667"/>
      <c r="V21" s="4962"/>
      <c r="W21" s="1484"/>
      <c r="X21" s="1484"/>
      <c r="Y21" s="3698"/>
      <c r="Z21" s="3622"/>
      <c r="AA21" s="3622"/>
      <c r="AB21" s="3622"/>
      <c r="AC21" s="3429"/>
      <c r="AD21" s="4957"/>
      <c r="AE21" s="283"/>
      <c r="AF21" s="283"/>
      <c r="AG21" s="283"/>
      <c r="AH21" s="283"/>
      <c r="AI21" s="283"/>
      <c r="AJ21" s="283"/>
      <c r="AK21" s="283"/>
      <c r="AL21" s="283"/>
      <c r="AM21" s="283"/>
      <c r="AN21" s="283"/>
      <c r="AO21" s="273"/>
      <c r="AP21" s="273"/>
      <c r="AQ21" s="273"/>
      <c r="AR21" s="273"/>
      <c r="AS21" s="273"/>
      <c r="AT21" s="273"/>
      <c r="BZ21" s="284"/>
      <c r="CB21" s="4958"/>
      <c r="CD21" s="274" t="e">
        <f>IF(AND(C21&lt;&gt;0,#REF!=""),"* No olvide registrar ingresos a control de salud de los respectivos RN, en REM A05-sección E. ","")</f>
        <v>#REF!</v>
      </c>
      <c r="DA21" s="4941">
        <v>0</v>
      </c>
      <c r="DB21" s="4941">
        <v>0</v>
      </c>
      <c r="DC21" s="4941">
        <v>0</v>
      </c>
      <c r="DE21" s="4941">
        <v>0</v>
      </c>
      <c r="DF21" s="4941">
        <v>0</v>
      </c>
      <c r="DG21" s="4941">
        <v>0</v>
      </c>
      <c r="DH21" s="4941">
        <v>0</v>
      </c>
      <c r="DI21" s="4941">
        <v>0</v>
      </c>
      <c r="DJ21" s="4941">
        <v>0</v>
      </c>
      <c r="DK21" s="4941">
        <v>0</v>
      </c>
      <c r="DL21" s="4941">
        <v>0</v>
      </c>
      <c r="DM21" s="4941">
        <v>0</v>
      </c>
      <c r="DN21" s="4941">
        <v>0</v>
      </c>
      <c r="DO21" s="4941">
        <v>0</v>
      </c>
      <c r="DP21" s="4941">
        <v>0</v>
      </c>
    </row>
    <row r="22" spans="1:120" ht="16.399999999999999" customHeight="1" x14ac:dyDescent="0.25">
      <c r="A22" s="6932" t="s">
        <v>3728</v>
      </c>
      <c r="B22" s="4950" t="s">
        <v>27</v>
      </c>
      <c r="C22" s="4977">
        <f t="shared" si="0"/>
        <v>0</v>
      </c>
      <c r="D22" s="4952"/>
      <c r="E22" s="4953"/>
      <c r="F22" s="316"/>
      <c r="G22" s="316"/>
      <c r="H22" s="316"/>
      <c r="I22" s="316"/>
      <c r="J22" s="316"/>
      <c r="K22" s="316"/>
      <c r="L22" s="316"/>
      <c r="M22" s="316"/>
      <c r="N22" s="316"/>
      <c r="O22" s="316"/>
      <c r="P22" s="469"/>
      <c r="Q22" s="469"/>
      <c r="R22" s="469"/>
      <c r="S22" s="469"/>
      <c r="T22" s="3641"/>
      <c r="U22" s="4952"/>
      <c r="V22" s="286"/>
      <c r="W22" s="4978"/>
      <c r="X22" s="4978"/>
      <c r="Y22" s="1526"/>
      <c r="Z22" s="1543"/>
      <c r="AA22" s="1543"/>
      <c r="AB22" s="1543"/>
      <c r="AC22" s="670"/>
      <c r="AD22" s="4957"/>
      <c r="AE22" s="283"/>
      <c r="AF22" s="283"/>
      <c r="AG22" s="283"/>
      <c r="AH22" s="283"/>
      <c r="AI22" s="283"/>
      <c r="AJ22" s="283"/>
      <c r="AK22" s="283"/>
      <c r="AL22" s="283"/>
      <c r="AM22" s="283"/>
      <c r="AN22" s="283"/>
      <c r="AO22" s="273"/>
      <c r="AP22" s="273"/>
      <c r="AQ22" s="273"/>
      <c r="AR22" s="273"/>
      <c r="AS22" s="273"/>
      <c r="AT22" s="273"/>
      <c r="BZ22" s="284"/>
      <c r="CB22" s="4958"/>
      <c r="CD22" s="274" t="e">
        <f>IF(AND(C22&lt;&gt;0,#REF!=""),"* No olvide registrar ingresos a control de salud de los respectivos RN, en REM A05-sección E. ","")</f>
        <v>#REF!</v>
      </c>
      <c r="CE22" s="4958"/>
      <c r="DA22" s="4941">
        <v>0</v>
      </c>
      <c r="DB22" s="4941">
        <v>0</v>
      </c>
      <c r="DC22" s="4941">
        <v>0</v>
      </c>
      <c r="DE22" s="4941">
        <v>0</v>
      </c>
      <c r="DF22" s="4941">
        <v>0</v>
      </c>
      <c r="DG22" s="4941">
        <v>0</v>
      </c>
      <c r="DH22" s="4941">
        <v>0</v>
      </c>
      <c r="DI22" s="4941">
        <v>0</v>
      </c>
      <c r="DJ22" s="4941">
        <v>0</v>
      </c>
      <c r="DK22" s="4941">
        <v>0</v>
      </c>
      <c r="DL22" s="4941">
        <v>0</v>
      </c>
      <c r="DM22" s="4941">
        <v>0</v>
      </c>
      <c r="DN22" s="4941">
        <v>0</v>
      </c>
      <c r="DO22" s="4941">
        <v>0</v>
      </c>
      <c r="DP22" s="4941">
        <v>0</v>
      </c>
    </row>
    <row r="23" spans="1:120" ht="16.399999999999999" customHeight="1" x14ac:dyDescent="0.25">
      <c r="A23" s="6977"/>
      <c r="B23" s="4839" t="s">
        <v>28</v>
      </c>
      <c r="C23" s="4979">
        <f t="shared" si="0"/>
        <v>0</v>
      </c>
      <c r="D23" s="3653"/>
      <c r="E23" s="4960"/>
      <c r="F23" s="4967"/>
      <c r="G23" s="4967"/>
      <c r="H23" s="4967"/>
      <c r="I23" s="4967"/>
      <c r="J23" s="4967"/>
      <c r="K23" s="4967"/>
      <c r="L23" s="4967"/>
      <c r="M23" s="4967"/>
      <c r="N23" s="4967"/>
      <c r="O23" s="4967"/>
      <c r="P23" s="4961"/>
      <c r="Q23" s="4961"/>
      <c r="R23" s="4961"/>
      <c r="S23" s="4961"/>
      <c r="T23" s="3654"/>
      <c r="U23" s="4970"/>
      <c r="V23" s="4962"/>
      <c r="W23" s="3429"/>
      <c r="X23" s="3429"/>
      <c r="Y23" s="3698"/>
      <c r="Z23" s="3622"/>
      <c r="AA23" s="3622"/>
      <c r="AB23" s="3622"/>
      <c r="AC23" s="3429"/>
      <c r="AD23" s="4957"/>
      <c r="AE23" s="283"/>
      <c r="AF23" s="283"/>
      <c r="AG23" s="283"/>
      <c r="AH23" s="283"/>
      <c r="AI23" s="283"/>
      <c r="AJ23" s="283"/>
      <c r="AK23" s="283"/>
      <c r="AL23" s="283"/>
      <c r="AM23" s="283"/>
      <c r="AN23" s="283"/>
      <c r="AO23" s="273"/>
      <c r="AP23" s="273"/>
      <c r="AQ23" s="273"/>
      <c r="AR23" s="273"/>
      <c r="AS23" s="273"/>
      <c r="AT23" s="273"/>
      <c r="BZ23" s="284"/>
      <c r="CB23" s="4958"/>
      <c r="CD23" s="274" t="e">
        <f>IF(AND(C23&lt;&gt;0,#REF!=""),"* No olvide registrar ingresos a control de salud de los respectivos RN, en REM A05-sección E. ","")</f>
        <v>#REF!</v>
      </c>
      <c r="DA23" s="4941">
        <v>0</v>
      </c>
      <c r="DB23" s="4941">
        <v>0</v>
      </c>
      <c r="DC23" s="4941">
        <v>0</v>
      </c>
      <c r="DE23" s="4941">
        <v>0</v>
      </c>
      <c r="DF23" s="4941">
        <v>0</v>
      </c>
      <c r="DG23" s="4941">
        <v>0</v>
      </c>
      <c r="DH23" s="4941">
        <v>0</v>
      </c>
      <c r="DI23" s="4941">
        <v>0</v>
      </c>
      <c r="DJ23" s="4941">
        <v>0</v>
      </c>
      <c r="DK23" s="4941">
        <v>0</v>
      </c>
      <c r="DL23" s="4941">
        <v>0</v>
      </c>
      <c r="DM23" s="4941">
        <v>0</v>
      </c>
      <c r="DN23" s="4941">
        <v>0</v>
      </c>
      <c r="DO23" s="4941">
        <v>0</v>
      </c>
      <c r="DP23" s="4941">
        <v>0</v>
      </c>
    </row>
    <row r="24" spans="1:120" ht="16.399999999999999" customHeight="1" x14ac:dyDescent="0.25">
      <c r="A24" s="6976" t="s">
        <v>3729</v>
      </c>
      <c r="B24" s="4980" t="s">
        <v>27</v>
      </c>
      <c r="C24" s="4979">
        <f t="shared" si="0"/>
        <v>0</v>
      </c>
      <c r="D24" s="4727"/>
      <c r="E24" s="4953"/>
      <c r="F24" s="469"/>
      <c r="G24" s="469"/>
      <c r="H24" s="469"/>
      <c r="I24" s="469"/>
      <c r="J24" s="469"/>
      <c r="K24" s="469"/>
      <c r="L24" s="469"/>
      <c r="M24" s="469"/>
      <c r="N24" s="469"/>
      <c r="O24" s="469"/>
      <c r="P24" s="469"/>
      <c r="Q24" s="469"/>
      <c r="R24" s="469"/>
      <c r="S24" s="469"/>
      <c r="T24" s="3641"/>
      <c r="U24" s="4727"/>
      <c r="V24" s="286"/>
      <c r="W24" s="1543"/>
      <c r="X24" s="1543"/>
      <c r="Y24" s="1543"/>
      <c r="Z24" s="1543"/>
      <c r="AA24" s="1543"/>
      <c r="AB24" s="1543"/>
      <c r="AC24" s="670"/>
      <c r="AD24" s="4957"/>
      <c r="AE24" s="283"/>
      <c r="AF24" s="283"/>
      <c r="AG24" s="283"/>
      <c r="AH24" s="283"/>
      <c r="AI24" s="283"/>
      <c r="AJ24" s="283"/>
      <c r="AK24" s="283"/>
      <c r="AL24" s="283"/>
      <c r="AM24" s="283"/>
      <c r="AN24" s="283"/>
      <c r="AO24" s="273"/>
      <c r="AP24" s="273"/>
      <c r="AQ24" s="273"/>
      <c r="AR24" s="273"/>
      <c r="AS24" s="273"/>
      <c r="AT24" s="273"/>
      <c r="BZ24" s="284"/>
      <c r="CB24" s="4958"/>
      <c r="DA24" s="4941">
        <v>0</v>
      </c>
      <c r="DE24" s="4941">
        <v>0</v>
      </c>
      <c r="DF24" s="4941">
        <v>0</v>
      </c>
      <c r="DG24" s="4941">
        <v>0</v>
      </c>
      <c r="DH24" s="4941">
        <v>0</v>
      </c>
      <c r="DI24" s="4941">
        <v>0</v>
      </c>
      <c r="DJ24" s="4941">
        <v>0</v>
      </c>
      <c r="DK24" s="4941">
        <v>0</v>
      </c>
      <c r="DL24" s="4941">
        <v>0</v>
      </c>
      <c r="DM24" s="4941">
        <v>0</v>
      </c>
      <c r="DN24" s="4941">
        <v>0</v>
      </c>
      <c r="DO24" s="4941">
        <v>0</v>
      </c>
      <c r="DP24" s="4941">
        <v>0</v>
      </c>
    </row>
    <row r="25" spans="1:120" ht="16.399999999999999" customHeight="1" x14ac:dyDescent="0.25">
      <c r="A25" s="6976"/>
      <c r="B25" s="1630" t="s">
        <v>29</v>
      </c>
      <c r="C25" s="4979">
        <f t="shared" si="0"/>
        <v>0</v>
      </c>
      <c r="D25" s="4981"/>
      <c r="E25" s="4960"/>
      <c r="F25" s="4961"/>
      <c r="G25" s="4961"/>
      <c r="H25" s="4961"/>
      <c r="I25" s="4961"/>
      <c r="J25" s="4961"/>
      <c r="K25" s="4961"/>
      <c r="L25" s="4961"/>
      <c r="M25" s="4961"/>
      <c r="N25" s="4961"/>
      <c r="O25" s="4961"/>
      <c r="P25" s="4961"/>
      <c r="Q25" s="4961"/>
      <c r="R25" s="4961"/>
      <c r="S25" s="4961"/>
      <c r="T25" s="3654"/>
      <c r="U25" s="3619"/>
      <c r="V25" s="4962"/>
      <c r="W25" s="3622"/>
      <c r="X25" s="3622"/>
      <c r="Y25" s="3622"/>
      <c r="Z25" s="3622"/>
      <c r="AA25" s="3622"/>
      <c r="AB25" s="3622"/>
      <c r="AC25" s="3429"/>
      <c r="AD25" s="4957"/>
      <c r="AE25" s="283"/>
      <c r="AF25" s="283"/>
      <c r="AG25" s="283"/>
      <c r="AH25" s="283"/>
      <c r="AI25" s="283"/>
      <c r="AJ25" s="283"/>
      <c r="AK25" s="283"/>
      <c r="AL25" s="283"/>
      <c r="AM25" s="283"/>
      <c r="AN25" s="283"/>
      <c r="AO25" s="273"/>
      <c r="AP25" s="273"/>
      <c r="AQ25" s="273"/>
      <c r="AR25" s="273"/>
      <c r="AS25" s="273"/>
      <c r="AT25" s="273"/>
      <c r="BZ25" s="284"/>
      <c r="CB25" s="4958"/>
      <c r="DA25" s="4941">
        <v>0</v>
      </c>
      <c r="DE25" s="4941">
        <v>0</v>
      </c>
      <c r="DF25" s="4941">
        <v>0</v>
      </c>
      <c r="DG25" s="4941">
        <v>0</v>
      </c>
      <c r="DH25" s="4941">
        <v>0</v>
      </c>
      <c r="DI25" s="4941">
        <v>0</v>
      </c>
      <c r="DJ25" s="4941">
        <v>0</v>
      </c>
      <c r="DK25" s="4941">
        <v>0</v>
      </c>
      <c r="DL25" s="4941">
        <v>0</v>
      </c>
      <c r="DM25" s="4941">
        <v>0</v>
      </c>
      <c r="DN25" s="4941">
        <v>0</v>
      </c>
      <c r="DO25" s="4941">
        <v>0</v>
      </c>
      <c r="DP25" s="4941">
        <v>0</v>
      </c>
    </row>
    <row r="26" spans="1:120" ht="16.399999999999999" customHeight="1" x14ac:dyDescent="0.25">
      <c r="A26" s="6932" t="s">
        <v>3730</v>
      </c>
      <c r="B26" s="4950" t="s">
        <v>27</v>
      </c>
      <c r="C26" s="4979">
        <f t="shared" si="0"/>
        <v>0</v>
      </c>
      <c r="D26" s="294"/>
      <c r="E26" s="4964"/>
      <c r="F26" s="4971"/>
      <c r="G26" s="4971"/>
      <c r="H26" s="4971"/>
      <c r="I26" s="4971"/>
      <c r="J26" s="4971"/>
      <c r="K26" s="4971"/>
      <c r="L26" s="4971"/>
      <c r="M26" s="4971"/>
      <c r="N26" s="4971"/>
      <c r="O26" s="4971"/>
      <c r="P26" s="469"/>
      <c r="Q26" s="469"/>
      <c r="R26" s="469"/>
      <c r="S26" s="469"/>
      <c r="T26" s="3641"/>
      <c r="U26" s="4727"/>
      <c r="V26" s="286"/>
      <c r="W26" s="1543"/>
      <c r="X26" s="1543"/>
      <c r="Y26" s="1543"/>
      <c r="Z26" s="1543"/>
      <c r="AA26" s="1543"/>
      <c r="AB26" s="1543"/>
      <c r="AC26" s="670"/>
      <c r="AD26" s="4957"/>
      <c r="AE26" s="283"/>
      <c r="AF26" s="283"/>
      <c r="AG26" s="283"/>
      <c r="AH26" s="283"/>
      <c r="AI26" s="283"/>
      <c r="AJ26" s="283"/>
      <c r="AK26" s="283"/>
      <c r="AL26" s="283"/>
      <c r="AM26" s="283"/>
      <c r="AN26" s="283"/>
      <c r="AO26" s="273"/>
      <c r="AP26" s="273"/>
      <c r="AQ26" s="273"/>
      <c r="AR26" s="273"/>
      <c r="AS26" s="273"/>
      <c r="AT26" s="273"/>
      <c r="BZ26" s="284"/>
      <c r="CB26" s="4958"/>
      <c r="DA26" s="4941">
        <v>0</v>
      </c>
      <c r="DE26" s="4941">
        <v>0</v>
      </c>
      <c r="DF26" s="4941">
        <v>0</v>
      </c>
      <c r="DG26" s="4941">
        <v>0</v>
      </c>
      <c r="DH26" s="4941">
        <v>0</v>
      </c>
      <c r="DI26" s="4941">
        <v>0</v>
      </c>
      <c r="DJ26" s="4941">
        <v>0</v>
      </c>
      <c r="DK26" s="4941">
        <v>0</v>
      </c>
      <c r="DL26" s="4941">
        <v>0</v>
      </c>
      <c r="DM26" s="4941">
        <v>0</v>
      </c>
      <c r="DN26" s="4941">
        <v>0</v>
      </c>
      <c r="DO26" s="4941">
        <v>0</v>
      </c>
      <c r="DP26" s="4941">
        <v>0</v>
      </c>
    </row>
    <row r="27" spans="1:120" ht="16.399999999999999" customHeight="1" x14ac:dyDescent="0.25">
      <c r="A27" s="6977"/>
      <c r="B27" s="4839" t="s">
        <v>29</v>
      </c>
      <c r="C27" s="4979">
        <f t="shared" si="0"/>
        <v>0</v>
      </c>
      <c r="D27" s="660"/>
      <c r="E27" s="4960"/>
      <c r="F27" s="4961"/>
      <c r="G27" s="4961"/>
      <c r="H27" s="4961"/>
      <c r="I27" s="4961"/>
      <c r="J27" s="4961"/>
      <c r="K27" s="4961"/>
      <c r="L27" s="4961"/>
      <c r="M27" s="4961"/>
      <c r="N27" s="4961"/>
      <c r="O27" s="4961"/>
      <c r="P27" s="4961"/>
      <c r="Q27" s="4961"/>
      <c r="R27" s="4961"/>
      <c r="S27" s="4961"/>
      <c r="T27" s="3654"/>
      <c r="U27" s="3619"/>
      <c r="V27" s="4962"/>
      <c r="W27" s="3622"/>
      <c r="X27" s="3622"/>
      <c r="Y27" s="3622"/>
      <c r="Z27" s="3622"/>
      <c r="AA27" s="3622"/>
      <c r="AB27" s="3622"/>
      <c r="AC27" s="3429"/>
      <c r="AD27" s="4957"/>
      <c r="AE27" s="283"/>
      <c r="AF27" s="283"/>
      <c r="AG27" s="283"/>
      <c r="AH27" s="283"/>
      <c r="AI27" s="283"/>
      <c r="AJ27" s="283"/>
      <c r="AK27" s="283"/>
      <c r="AL27" s="283"/>
      <c r="AM27" s="283"/>
      <c r="AN27" s="283"/>
      <c r="AO27" s="273"/>
      <c r="AP27" s="273"/>
      <c r="AQ27" s="273"/>
      <c r="AR27" s="273"/>
      <c r="AS27" s="273"/>
      <c r="AT27" s="273"/>
      <c r="BZ27" s="284"/>
      <c r="CB27" s="4958"/>
      <c r="DA27" s="4941">
        <v>0</v>
      </c>
      <c r="DE27" s="4941">
        <v>0</v>
      </c>
      <c r="DF27" s="4941">
        <v>0</v>
      </c>
      <c r="DG27" s="4941">
        <v>0</v>
      </c>
      <c r="DH27" s="4941">
        <v>0</v>
      </c>
      <c r="DI27" s="4941">
        <v>0</v>
      </c>
      <c r="DJ27" s="4941">
        <v>0</v>
      </c>
      <c r="DK27" s="4941">
        <v>0</v>
      </c>
      <c r="DL27" s="4941">
        <v>0</v>
      </c>
      <c r="DM27" s="4941">
        <v>0</v>
      </c>
      <c r="DN27" s="4941">
        <v>0</v>
      </c>
      <c r="DO27" s="4941">
        <v>0</v>
      </c>
      <c r="DP27" s="4941">
        <v>0</v>
      </c>
    </row>
    <row r="28" spans="1:120" ht="16.399999999999999" customHeight="1" x14ac:dyDescent="0.25">
      <c r="A28" s="6980" t="s">
        <v>3731</v>
      </c>
      <c r="B28" s="4950" t="s">
        <v>27</v>
      </c>
      <c r="C28" s="4979">
        <f t="shared" ref="C28:C30" si="1">SUM(F28:O28)</f>
        <v>0</v>
      </c>
      <c r="D28" s="4952"/>
      <c r="E28" s="4953"/>
      <c r="F28" s="316"/>
      <c r="G28" s="316"/>
      <c r="H28" s="316"/>
      <c r="I28" s="316"/>
      <c r="J28" s="316"/>
      <c r="K28" s="316"/>
      <c r="L28" s="316"/>
      <c r="M28" s="316"/>
      <c r="N28" s="316"/>
      <c r="O28" s="316"/>
      <c r="P28" s="316"/>
      <c r="Q28" s="316"/>
      <c r="R28" s="316"/>
      <c r="S28" s="316"/>
      <c r="T28" s="316"/>
      <c r="U28" s="285"/>
      <c r="V28" s="286"/>
      <c r="W28" s="290"/>
      <c r="X28" s="287"/>
      <c r="Y28" s="1543"/>
      <c r="Z28" s="1543"/>
      <c r="AA28" s="1543"/>
      <c r="AB28" s="1543"/>
      <c r="AC28" s="1543"/>
      <c r="AD28" s="4957"/>
      <c r="AE28" s="283"/>
      <c r="AF28" s="283"/>
      <c r="AG28" s="283"/>
      <c r="AH28" s="283"/>
      <c r="AI28" s="283"/>
      <c r="AJ28" s="283"/>
      <c r="AK28" s="283"/>
      <c r="AL28" s="283"/>
      <c r="AM28" s="283"/>
      <c r="AN28" s="283"/>
      <c r="AO28" s="273"/>
      <c r="AP28" s="273"/>
      <c r="AQ28" s="273"/>
      <c r="AR28" s="273"/>
      <c r="AS28" s="273"/>
      <c r="AT28" s="273"/>
      <c r="BZ28" s="284"/>
      <c r="CB28" s="4958"/>
      <c r="DA28" s="4941">
        <v>0</v>
      </c>
      <c r="DE28" s="4941">
        <v>0</v>
      </c>
      <c r="DF28" s="4941">
        <v>0</v>
      </c>
      <c r="DG28" s="4941">
        <v>0</v>
      </c>
      <c r="DH28" s="4941">
        <v>0</v>
      </c>
      <c r="DI28" s="4941">
        <v>0</v>
      </c>
      <c r="DJ28" s="4941">
        <v>0</v>
      </c>
      <c r="DK28" s="4941">
        <v>0</v>
      </c>
      <c r="DL28" s="4941">
        <v>0</v>
      </c>
      <c r="DM28" s="4941">
        <v>0</v>
      </c>
      <c r="DN28" s="4941">
        <v>0</v>
      </c>
      <c r="DO28" s="4941">
        <v>0</v>
      </c>
      <c r="DP28" s="4941">
        <v>0</v>
      </c>
    </row>
    <row r="29" spans="1:120" ht="16.399999999999999" customHeight="1" x14ac:dyDescent="0.25">
      <c r="A29" s="6980"/>
      <c r="B29" s="4839" t="s">
        <v>28</v>
      </c>
      <c r="C29" s="4979">
        <f t="shared" si="1"/>
        <v>0</v>
      </c>
      <c r="D29" s="3653"/>
      <c r="E29" s="4960"/>
      <c r="F29" s="289"/>
      <c r="G29" s="289"/>
      <c r="H29" s="289"/>
      <c r="I29" s="289"/>
      <c r="J29" s="289"/>
      <c r="K29" s="289"/>
      <c r="L29" s="289"/>
      <c r="M29" s="289"/>
      <c r="N29" s="3635"/>
      <c r="O29" s="4967"/>
      <c r="P29" s="4967"/>
      <c r="Q29" s="289"/>
      <c r="R29" s="289"/>
      <c r="S29" s="289"/>
      <c r="T29" s="289"/>
      <c r="U29" s="667"/>
      <c r="V29" s="4962"/>
      <c r="W29" s="3510"/>
      <c r="X29" s="3718"/>
      <c r="Y29" s="3622"/>
      <c r="Z29" s="3622"/>
      <c r="AA29" s="3622"/>
      <c r="AB29" s="3622"/>
      <c r="AC29" s="3622"/>
      <c r="AD29" s="4957"/>
      <c r="AE29" s="283"/>
      <c r="AF29" s="283"/>
      <c r="AG29" s="283"/>
      <c r="AH29" s="283"/>
      <c r="AI29" s="283"/>
      <c r="AJ29" s="283"/>
      <c r="AK29" s="283"/>
      <c r="AL29" s="283"/>
      <c r="AM29" s="283"/>
      <c r="AN29" s="283"/>
      <c r="AO29" s="273"/>
      <c r="AP29" s="273"/>
      <c r="AQ29" s="273"/>
      <c r="AR29" s="273"/>
      <c r="AS29" s="273"/>
      <c r="AT29" s="273"/>
      <c r="BZ29" s="284"/>
      <c r="CB29" s="4958"/>
      <c r="DA29" s="4941">
        <v>0</v>
      </c>
      <c r="DE29" s="4941">
        <v>0</v>
      </c>
      <c r="DF29" s="4941">
        <v>0</v>
      </c>
      <c r="DG29" s="4941">
        <v>0</v>
      </c>
      <c r="DH29" s="4941">
        <v>0</v>
      </c>
      <c r="DI29" s="4941">
        <v>0</v>
      </c>
      <c r="DJ29" s="4941">
        <v>0</v>
      </c>
      <c r="DK29" s="4941">
        <v>0</v>
      </c>
      <c r="DL29" s="4941">
        <v>0</v>
      </c>
      <c r="DM29" s="4941">
        <v>0</v>
      </c>
      <c r="DN29" s="4941">
        <v>0</v>
      </c>
      <c r="DO29" s="4941">
        <v>0</v>
      </c>
      <c r="DP29" s="4941">
        <v>0</v>
      </c>
    </row>
    <row r="30" spans="1:120" ht="16.399999999999999" customHeight="1" x14ac:dyDescent="0.25">
      <c r="A30" s="6948" t="s">
        <v>3732</v>
      </c>
      <c r="B30" s="4950" t="s">
        <v>27</v>
      </c>
      <c r="C30" s="4979">
        <f t="shared" si="1"/>
        <v>0</v>
      </c>
      <c r="D30" s="4952"/>
      <c r="E30" s="4953"/>
      <c r="F30" s="469"/>
      <c r="G30" s="469"/>
      <c r="H30" s="469"/>
      <c r="I30" s="469"/>
      <c r="J30" s="469"/>
      <c r="K30" s="469"/>
      <c r="L30" s="469"/>
      <c r="M30" s="316"/>
      <c r="N30" s="316"/>
      <c r="O30" s="316"/>
      <c r="P30" s="316"/>
      <c r="Q30" s="469"/>
      <c r="R30" s="469"/>
      <c r="S30" s="469"/>
      <c r="T30" s="3641"/>
      <c r="U30" s="4952"/>
      <c r="V30" s="286"/>
      <c r="W30" s="290"/>
      <c r="X30" s="287"/>
      <c r="Y30" s="1526"/>
      <c r="Z30" s="1526"/>
      <c r="AA30" s="1526"/>
      <c r="AB30" s="1543"/>
      <c r="AC30" s="670"/>
      <c r="AD30" s="4957"/>
      <c r="AE30" s="283"/>
      <c r="AF30" s="283"/>
      <c r="AG30" s="283"/>
      <c r="AH30" s="283"/>
      <c r="AI30" s="283"/>
      <c r="AJ30" s="283"/>
      <c r="AK30" s="283"/>
      <c r="AL30" s="283"/>
      <c r="AM30" s="283"/>
      <c r="AN30" s="283"/>
      <c r="AO30" s="273"/>
      <c r="AP30" s="273"/>
      <c r="AQ30" s="273"/>
      <c r="AR30" s="273"/>
      <c r="AS30" s="273"/>
      <c r="AT30" s="273"/>
      <c r="BZ30" s="284"/>
      <c r="CB30" s="4958"/>
      <c r="DA30" s="4941">
        <v>0</v>
      </c>
      <c r="DE30" s="4941">
        <v>0</v>
      </c>
      <c r="DF30" s="4941">
        <v>0</v>
      </c>
      <c r="DG30" s="4941">
        <v>0</v>
      </c>
      <c r="DH30" s="4941">
        <v>0</v>
      </c>
      <c r="DI30" s="4941">
        <v>0</v>
      </c>
      <c r="DJ30" s="4941">
        <v>0</v>
      </c>
      <c r="DK30" s="4941">
        <v>0</v>
      </c>
      <c r="DL30" s="4941">
        <v>0</v>
      </c>
      <c r="DM30" s="4941">
        <v>0</v>
      </c>
      <c r="DN30" s="4941">
        <v>0</v>
      </c>
      <c r="DO30" s="4941">
        <v>0</v>
      </c>
      <c r="DP30" s="4941">
        <v>0</v>
      </c>
    </row>
    <row r="31" spans="1:120" ht="16.399999999999999" customHeight="1" x14ac:dyDescent="0.25">
      <c r="A31" s="6949"/>
      <c r="B31" s="4839" t="s">
        <v>28</v>
      </c>
      <c r="C31" s="4982">
        <f>SUM(M31:P31)</f>
        <v>0</v>
      </c>
      <c r="D31" s="3653"/>
      <c r="E31" s="4960"/>
      <c r="F31" s="4983"/>
      <c r="G31" s="4983"/>
      <c r="H31" s="4983"/>
      <c r="I31" s="4983"/>
      <c r="J31" s="4983"/>
      <c r="K31" s="4983"/>
      <c r="L31" s="4983"/>
      <c r="M31" s="3635"/>
      <c r="N31" s="3635"/>
      <c r="O31" s="4967"/>
      <c r="P31" s="4967"/>
      <c r="Q31" s="4983"/>
      <c r="R31" s="4983"/>
      <c r="S31" s="4983"/>
      <c r="T31" s="4984"/>
      <c r="U31" s="3653"/>
      <c r="V31" s="4962"/>
      <c r="W31" s="3510"/>
      <c r="X31" s="3718"/>
      <c r="Y31" s="3698"/>
      <c r="Z31" s="3698"/>
      <c r="AA31" s="3698"/>
      <c r="AB31" s="3622"/>
      <c r="AC31" s="3429"/>
      <c r="AD31" s="4957"/>
      <c r="AE31" s="283"/>
      <c r="AF31" s="283"/>
      <c r="AG31" s="283"/>
      <c r="AH31" s="283"/>
      <c r="AI31" s="283"/>
      <c r="AJ31" s="283"/>
      <c r="AK31" s="283"/>
      <c r="AL31" s="283"/>
      <c r="AM31" s="283"/>
      <c r="AN31" s="283"/>
      <c r="AO31" s="273"/>
      <c r="AP31" s="273"/>
      <c r="AQ31" s="273"/>
      <c r="AR31" s="273"/>
      <c r="AS31" s="273"/>
      <c r="AT31" s="273"/>
      <c r="BZ31" s="284"/>
      <c r="CB31" s="4958"/>
      <c r="DA31" s="4941">
        <v>0</v>
      </c>
      <c r="DE31" s="4941">
        <v>0</v>
      </c>
      <c r="DF31" s="4941">
        <v>0</v>
      </c>
      <c r="DG31" s="4941">
        <v>0</v>
      </c>
      <c r="DH31" s="4941">
        <v>0</v>
      </c>
      <c r="DI31" s="4941">
        <v>0</v>
      </c>
      <c r="DJ31" s="4941">
        <v>0</v>
      </c>
      <c r="DK31" s="4941">
        <v>0</v>
      </c>
      <c r="DL31" s="4941">
        <v>0</v>
      </c>
      <c r="DM31" s="4941">
        <v>0</v>
      </c>
      <c r="DN31" s="4941">
        <v>0</v>
      </c>
      <c r="DO31" s="4941">
        <v>0</v>
      </c>
      <c r="DP31" s="4941">
        <v>0</v>
      </c>
    </row>
    <row r="32" spans="1:120" ht="16.399999999999999" customHeight="1" x14ac:dyDescent="0.25">
      <c r="A32" s="6976" t="s">
        <v>3733</v>
      </c>
      <c r="B32" s="4950" t="s">
        <v>27</v>
      </c>
      <c r="C32" s="4977">
        <f>SUM(F32:T32)</f>
        <v>0</v>
      </c>
      <c r="D32" s="4952"/>
      <c r="E32" s="4953"/>
      <c r="F32" s="166"/>
      <c r="G32" s="166"/>
      <c r="H32" s="166"/>
      <c r="I32" s="166"/>
      <c r="J32" s="166"/>
      <c r="K32" s="166"/>
      <c r="L32" s="166"/>
      <c r="M32" s="316"/>
      <c r="N32" s="316"/>
      <c r="O32" s="316"/>
      <c r="P32" s="316"/>
      <c r="Q32" s="166"/>
      <c r="R32" s="166"/>
      <c r="S32" s="166"/>
      <c r="T32" s="1713"/>
      <c r="U32" s="294"/>
      <c r="V32" s="286"/>
      <c r="W32" s="290"/>
      <c r="X32" s="287"/>
      <c r="Y32" s="1543"/>
      <c r="Z32" s="1543"/>
      <c r="AA32" s="1543"/>
      <c r="AB32" s="1543"/>
      <c r="AC32" s="670"/>
      <c r="AD32" s="4957"/>
      <c r="AE32" s="283"/>
      <c r="AF32" s="283"/>
      <c r="AG32" s="283"/>
      <c r="AH32" s="283"/>
      <c r="AI32" s="283"/>
      <c r="AJ32" s="283"/>
      <c r="AK32" s="283"/>
      <c r="AL32" s="283"/>
      <c r="AM32" s="283"/>
      <c r="AN32" s="283"/>
      <c r="AO32" s="273"/>
      <c r="AP32" s="273"/>
      <c r="AQ32" s="273"/>
      <c r="AR32" s="273"/>
      <c r="AS32" s="273"/>
      <c r="AT32" s="273"/>
      <c r="BZ32" s="284"/>
      <c r="CB32" s="4958"/>
      <c r="DA32" s="4941">
        <v>0</v>
      </c>
      <c r="DE32" s="4941">
        <v>0</v>
      </c>
      <c r="DF32" s="4941">
        <v>0</v>
      </c>
      <c r="DG32" s="4941">
        <v>0</v>
      </c>
      <c r="DH32" s="4941">
        <v>0</v>
      </c>
      <c r="DI32" s="4941">
        <v>0</v>
      </c>
      <c r="DJ32" s="4941">
        <v>0</v>
      </c>
      <c r="DK32" s="4941">
        <v>0</v>
      </c>
      <c r="DL32" s="4941">
        <v>0</v>
      </c>
      <c r="DM32" s="4941">
        <v>0</v>
      </c>
      <c r="DN32" s="4941">
        <v>0</v>
      </c>
      <c r="DO32" s="4941">
        <v>0</v>
      </c>
      <c r="DP32" s="4941">
        <v>0</v>
      </c>
    </row>
    <row r="33" spans="1:130" ht="16.399999999999999" customHeight="1" x14ac:dyDescent="0.25">
      <c r="A33" s="6977"/>
      <c r="B33" s="4839" t="s">
        <v>28</v>
      </c>
      <c r="C33" s="3585">
        <f>SUM(F33:T33)</f>
        <v>0</v>
      </c>
      <c r="D33" s="3653"/>
      <c r="E33" s="4960"/>
      <c r="F33" s="3635"/>
      <c r="G33" s="3635"/>
      <c r="H33" s="3635"/>
      <c r="I33" s="3635"/>
      <c r="J33" s="3635"/>
      <c r="K33" s="3635"/>
      <c r="L33" s="3635"/>
      <c r="M33" s="3635"/>
      <c r="N33" s="4967"/>
      <c r="O33" s="4967"/>
      <c r="P33" s="4967"/>
      <c r="Q33" s="3635"/>
      <c r="R33" s="3635"/>
      <c r="S33" s="3635"/>
      <c r="T33" s="3618"/>
      <c r="U33" s="3619"/>
      <c r="V33" s="4962"/>
      <c r="W33" s="3510"/>
      <c r="X33" s="3718"/>
      <c r="Y33" s="3622"/>
      <c r="Z33" s="3622"/>
      <c r="AA33" s="3622"/>
      <c r="AB33" s="3622"/>
      <c r="AC33" s="3429"/>
      <c r="AD33" s="4957"/>
      <c r="AE33" s="283"/>
      <c r="AF33" s="283"/>
      <c r="AG33" s="283"/>
      <c r="AH33" s="283"/>
      <c r="AI33" s="283"/>
      <c r="AJ33" s="283"/>
      <c r="AK33" s="283"/>
      <c r="AL33" s="283"/>
      <c r="AM33" s="283"/>
      <c r="AN33" s="283"/>
      <c r="AO33" s="273"/>
      <c r="AP33" s="273"/>
      <c r="AQ33" s="273"/>
      <c r="AR33" s="273"/>
      <c r="AS33" s="273"/>
      <c r="AT33" s="273"/>
      <c r="BZ33" s="284"/>
      <c r="CB33" s="4958"/>
      <c r="DA33" s="4941">
        <v>0</v>
      </c>
      <c r="DE33" s="4941">
        <v>0</v>
      </c>
      <c r="DF33" s="4941">
        <v>0</v>
      </c>
      <c r="DG33" s="4941">
        <v>0</v>
      </c>
      <c r="DH33" s="4941">
        <v>0</v>
      </c>
      <c r="DI33" s="4941">
        <v>0</v>
      </c>
      <c r="DJ33" s="4941">
        <v>0</v>
      </c>
      <c r="DK33" s="4941">
        <v>0</v>
      </c>
      <c r="DL33" s="4941">
        <v>0</v>
      </c>
      <c r="DM33" s="4941">
        <v>0</v>
      </c>
      <c r="DN33" s="4941">
        <v>0</v>
      </c>
      <c r="DO33" s="4941">
        <v>0</v>
      </c>
      <c r="DP33" s="4941">
        <v>0</v>
      </c>
    </row>
    <row r="34" spans="1:130" s="296" customFormat="1" ht="31.4" customHeight="1" x14ac:dyDescent="0.3">
      <c r="A34" s="280" t="s">
        <v>3734</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CA34" s="4985"/>
      <c r="CB34" s="4985"/>
      <c r="CC34" s="4985"/>
      <c r="CD34" s="4985"/>
      <c r="CE34" s="4985"/>
      <c r="CF34" s="4985"/>
      <c r="CG34" s="4985"/>
      <c r="CH34" s="4985"/>
      <c r="CI34" s="4985"/>
      <c r="CJ34" s="4985"/>
      <c r="CK34" s="4985"/>
      <c r="CL34" s="4985"/>
      <c r="CM34" s="4985"/>
      <c r="CN34" s="4985"/>
      <c r="CO34" s="4985"/>
      <c r="CP34" s="4985"/>
      <c r="CQ34" s="4985"/>
      <c r="CR34" s="4985"/>
      <c r="CS34" s="4985"/>
      <c r="CT34" s="4985"/>
      <c r="CU34" s="4985"/>
      <c r="CV34" s="4985"/>
      <c r="CW34" s="4985"/>
      <c r="CX34" s="4985"/>
      <c r="CY34" s="4985"/>
      <c r="CZ34" s="4985"/>
      <c r="DA34" s="4986"/>
      <c r="DB34" s="4986"/>
      <c r="DC34" s="4986"/>
      <c r="DD34" s="4986"/>
      <c r="DE34" s="4986"/>
      <c r="DF34" s="4986"/>
      <c r="DG34" s="4986"/>
      <c r="DH34" s="4986"/>
      <c r="DI34" s="4986"/>
      <c r="DJ34" s="4986"/>
      <c r="DK34" s="4986"/>
      <c r="DL34" s="4986"/>
      <c r="DM34" s="4986"/>
      <c r="DN34" s="4986"/>
      <c r="DO34" s="4986"/>
      <c r="DP34" s="4986"/>
      <c r="DQ34" s="4986"/>
      <c r="DR34" s="4986"/>
      <c r="DS34" s="4986"/>
      <c r="DT34" s="4986"/>
      <c r="DU34" s="4986"/>
      <c r="DV34" s="4986"/>
      <c r="DW34" s="4986"/>
      <c r="DX34" s="4986"/>
      <c r="DY34" s="4986"/>
      <c r="DZ34" s="4986"/>
    </row>
    <row r="35" spans="1:130" s="297" customFormat="1" ht="30" customHeight="1" x14ac:dyDescent="0.3">
      <c r="A35" s="6917" t="s">
        <v>1</v>
      </c>
      <c r="B35" s="6917" t="s">
        <v>2</v>
      </c>
      <c r="C35" s="6963" t="s">
        <v>30</v>
      </c>
      <c r="D35" s="6936"/>
      <c r="E35" s="6937"/>
      <c r="F35" s="6966" t="s">
        <v>31</v>
      </c>
      <c r="G35" s="6927"/>
      <c r="H35" s="6927"/>
      <c r="I35" s="6927"/>
      <c r="J35" s="6927"/>
      <c r="K35" s="6927"/>
      <c r="L35" s="6927"/>
      <c r="M35" s="6927"/>
      <c r="N35" s="6927"/>
      <c r="O35" s="6927"/>
      <c r="P35" s="6927"/>
      <c r="Q35" s="6927"/>
      <c r="R35" s="6927"/>
      <c r="S35" s="6927"/>
      <c r="T35" s="6927"/>
      <c r="U35" s="6927"/>
      <c r="V35" s="6927"/>
      <c r="W35" s="6927"/>
      <c r="X35" s="6927"/>
      <c r="Y35" s="6927"/>
      <c r="Z35" s="6927"/>
      <c r="AA35" s="6927"/>
      <c r="AB35" s="6927"/>
      <c r="AC35" s="6927"/>
      <c r="AD35" s="6927"/>
      <c r="AE35" s="6927"/>
      <c r="AF35" s="6927"/>
      <c r="AG35" s="6927"/>
      <c r="AH35" s="6928"/>
      <c r="AI35" s="6978" t="s">
        <v>3735</v>
      </c>
      <c r="AJ35" s="6979"/>
      <c r="AK35" s="6969" t="s">
        <v>7</v>
      </c>
      <c r="AL35" s="6915" t="s">
        <v>8</v>
      </c>
      <c r="AM35" s="6971" t="s">
        <v>9</v>
      </c>
      <c r="AN35" s="6946" t="s">
        <v>10</v>
      </c>
      <c r="CA35" s="4987"/>
      <c r="CB35" s="4987"/>
      <c r="CC35" s="4987"/>
      <c r="CD35" s="4987"/>
      <c r="CE35" s="4987"/>
      <c r="CF35" s="4987"/>
      <c r="CG35" s="4987"/>
      <c r="CH35" s="4987"/>
      <c r="CI35" s="4987"/>
      <c r="CJ35" s="4987"/>
      <c r="CK35" s="4987"/>
      <c r="CL35" s="4987"/>
      <c r="CM35" s="4987"/>
      <c r="CN35" s="4987"/>
      <c r="CO35" s="4987"/>
      <c r="CP35" s="4987"/>
      <c r="CQ35" s="4987"/>
      <c r="CR35" s="4987"/>
      <c r="CS35" s="4987"/>
      <c r="CT35" s="4987"/>
      <c r="CU35" s="4987"/>
      <c r="CV35" s="4987"/>
      <c r="CW35" s="4987"/>
      <c r="CX35" s="4987"/>
      <c r="CY35" s="4987"/>
      <c r="CZ35" s="4987"/>
      <c r="DA35" s="4988"/>
      <c r="DB35" s="4988"/>
      <c r="DC35" s="4988"/>
      <c r="DD35" s="4988"/>
      <c r="DE35" s="4988"/>
      <c r="DF35" s="4988"/>
      <c r="DG35" s="4988"/>
      <c r="DH35" s="4988"/>
      <c r="DI35" s="4988"/>
      <c r="DJ35" s="4988"/>
      <c r="DK35" s="4988"/>
      <c r="DL35" s="4988"/>
      <c r="DM35" s="4988"/>
      <c r="DN35" s="4988"/>
      <c r="DO35" s="4988"/>
      <c r="DP35" s="4988"/>
      <c r="DQ35" s="4988"/>
      <c r="DR35" s="4988"/>
      <c r="DS35" s="4988"/>
      <c r="DT35" s="4988"/>
      <c r="DU35" s="4988"/>
      <c r="DV35" s="4988"/>
      <c r="DW35" s="4988"/>
      <c r="DX35" s="4988"/>
      <c r="DY35" s="4988"/>
      <c r="DZ35" s="4988"/>
    </row>
    <row r="36" spans="1:130" s="297" customFormat="1" ht="42.65" customHeight="1" x14ac:dyDescent="0.3">
      <c r="A36" s="6919"/>
      <c r="B36" s="6919"/>
      <c r="C36" s="4989" t="s">
        <v>32</v>
      </c>
      <c r="D36" s="4948" t="s">
        <v>33</v>
      </c>
      <c r="E36" s="4990" t="s">
        <v>34</v>
      </c>
      <c r="F36" s="4991" t="s">
        <v>35</v>
      </c>
      <c r="G36" s="4945" t="s">
        <v>36</v>
      </c>
      <c r="H36" s="4945" t="s">
        <v>37</v>
      </c>
      <c r="I36" s="4945" t="s">
        <v>38</v>
      </c>
      <c r="J36" s="4992" t="s">
        <v>39</v>
      </c>
      <c r="K36" s="4945" t="s">
        <v>40</v>
      </c>
      <c r="L36" s="4945" t="s">
        <v>41</v>
      </c>
      <c r="M36" s="4945" t="s">
        <v>3736</v>
      </c>
      <c r="N36" s="4945" t="s">
        <v>42</v>
      </c>
      <c r="O36" s="4945" t="s">
        <v>3737</v>
      </c>
      <c r="P36" s="4945" t="s">
        <v>3738</v>
      </c>
      <c r="Q36" s="4945" t="s">
        <v>3739</v>
      </c>
      <c r="R36" s="4945" t="s">
        <v>3740</v>
      </c>
      <c r="S36" s="4945" t="s">
        <v>3741</v>
      </c>
      <c r="T36" s="4946" t="s">
        <v>3742</v>
      </c>
      <c r="U36" s="4946" t="s">
        <v>43</v>
      </c>
      <c r="V36" s="4946" t="s">
        <v>44</v>
      </c>
      <c r="W36" s="4946" t="s">
        <v>45</v>
      </c>
      <c r="X36" s="4946" t="s">
        <v>46</v>
      </c>
      <c r="Y36" s="4946" t="s">
        <v>47</v>
      </c>
      <c r="Z36" s="4946" t="s">
        <v>48</v>
      </c>
      <c r="AA36" s="4946" t="s">
        <v>49</v>
      </c>
      <c r="AB36" s="4946" t="s">
        <v>50</v>
      </c>
      <c r="AC36" s="4946" t="s">
        <v>51</v>
      </c>
      <c r="AD36" s="4946" t="s">
        <v>52</v>
      </c>
      <c r="AE36" s="4946" t="s">
        <v>53</v>
      </c>
      <c r="AF36" s="4946" t="s">
        <v>54</v>
      </c>
      <c r="AG36" s="4946" t="s">
        <v>55</v>
      </c>
      <c r="AH36" s="4949" t="s">
        <v>56</v>
      </c>
      <c r="AI36" s="4993" t="s">
        <v>57</v>
      </c>
      <c r="AJ36" s="4994" t="s">
        <v>3743</v>
      </c>
      <c r="AK36" s="6970"/>
      <c r="AL36" s="6916"/>
      <c r="AM36" s="6945"/>
      <c r="AN36" s="6947"/>
      <c r="AO36" s="296"/>
      <c r="AP36" s="296"/>
      <c r="CA36" s="4987"/>
      <c r="CB36" s="4987"/>
      <c r="CC36" s="4987"/>
      <c r="CD36" s="4987"/>
      <c r="CE36" s="4987"/>
      <c r="CF36" s="4987"/>
      <c r="CG36" s="4987"/>
      <c r="CH36" s="4987"/>
      <c r="CI36" s="4987"/>
      <c r="CJ36" s="4987"/>
      <c r="CK36" s="4987"/>
      <c r="CL36" s="4987"/>
      <c r="CM36" s="4987"/>
      <c r="CN36" s="4987"/>
      <c r="CO36" s="4987"/>
      <c r="CP36" s="4987"/>
      <c r="CQ36" s="4987"/>
      <c r="CR36" s="4987"/>
      <c r="CS36" s="4987"/>
      <c r="CT36" s="4987"/>
      <c r="CU36" s="4987"/>
      <c r="CV36" s="4987"/>
      <c r="CW36" s="4987"/>
      <c r="CX36" s="4987"/>
      <c r="CY36" s="4987"/>
      <c r="CZ36" s="4987"/>
      <c r="DA36" s="4988"/>
      <c r="DB36" s="4988"/>
      <c r="DC36" s="4988"/>
      <c r="DD36" s="4988"/>
      <c r="DE36" s="4988"/>
      <c r="DF36" s="4988"/>
      <c r="DG36" s="4988"/>
      <c r="DH36" s="4988"/>
      <c r="DI36" s="4988"/>
      <c r="DJ36" s="4988"/>
      <c r="DK36" s="4988"/>
      <c r="DL36" s="4988"/>
      <c r="DM36" s="4988"/>
      <c r="DN36" s="4988"/>
      <c r="DO36" s="4988"/>
      <c r="DP36" s="4988"/>
      <c r="DQ36" s="4988"/>
      <c r="DR36" s="4988"/>
      <c r="DS36" s="4988"/>
      <c r="DT36" s="4988"/>
      <c r="DU36" s="4988"/>
      <c r="DV36" s="4988"/>
      <c r="DW36" s="4988"/>
      <c r="DX36" s="4988"/>
      <c r="DY36" s="4988"/>
      <c r="DZ36" s="4988"/>
    </row>
    <row r="37" spans="1:130" s="297" customFormat="1" ht="14.5" customHeight="1" x14ac:dyDescent="0.3">
      <c r="A37" s="6948" t="s">
        <v>3744</v>
      </c>
      <c r="B37" s="4950" t="s">
        <v>27</v>
      </c>
      <c r="C37" s="4995">
        <f>SUM(F37:AH37)</f>
        <v>0</v>
      </c>
      <c r="D37" s="4996"/>
      <c r="E37" s="4997"/>
      <c r="F37" s="4727"/>
      <c r="G37" s="316"/>
      <c r="H37" s="316"/>
      <c r="I37" s="316"/>
      <c r="J37" s="4998"/>
      <c r="K37" s="4998"/>
      <c r="L37" s="316"/>
      <c r="M37" s="316"/>
      <c r="N37" s="4999"/>
      <c r="O37" s="4999"/>
      <c r="P37" s="5000"/>
      <c r="Q37" s="316"/>
      <c r="R37" s="316"/>
      <c r="S37" s="316"/>
      <c r="T37" s="4998"/>
      <c r="U37" s="4998"/>
      <c r="V37" s="316"/>
      <c r="W37" s="316"/>
      <c r="X37" s="4998"/>
      <c r="Y37" s="4998"/>
      <c r="Z37" s="5000"/>
      <c r="AA37" s="316"/>
      <c r="AB37" s="316"/>
      <c r="AC37" s="316"/>
      <c r="AD37" s="4998"/>
      <c r="AE37" s="4998"/>
      <c r="AF37" s="316"/>
      <c r="AG37" s="316"/>
      <c r="AH37" s="5001"/>
      <c r="AI37" s="4727"/>
      <c r="AJ37" s="5002"/>
      <c r="AK37" s="5002"/>
      <c r="AL37" s="5002"/>
      <c r="AM37" s="5002"/>
      <c r="AN37" s="5002"/>
      <c r="AO37" s="4957"/>
      <c r="AP37" s="283"/>
      <c r="AQ37" s="283"/>
      <c r="AR37" s="283"/>
      <c r="AS37" s="283"/>
      <c r="AT37" s="283"/>
      <c r="AU37" s="283"/>
      <c r="AV37" s="283"/>
      <c r="AW37" s="283"/>
      <c r="AX37" s="283"/>
      <c r="AY37" s="283"/>
      <c r="CA37" s="4987"/>
      <c r="CB37" s="4987"/>
      <c r="CC37" s="4987"/>
      <c r="CD37" s="4987"/>
      <c r="CE37" s="4987"/>
      <c r="CF37" s="4987"/>
      <c r="CG37" s="4987"/>
      <c r="CH37" s="4987"/>
      <c r="CI37" s="4987"/>
      <c r="CJ37" s="4987"/>
      <c r="CK37" s="4987"/>
      <c r="CL37" s="4987"/>
      <c r="CM37" s="4987"/>
      <c r="CN37" s="4987"/>
      <c r="CO37" s="4987"/>
      <c r="CP37" s="4987"/>
      <c r="CQ37" s="4987"/>
      <c r="CR37" s="4987"/>
      <c r="CS37" s="4987"/>
      <c r="CT37" s="4987"/>
      <c r="CU37" s="4987"/>
      <c r="CV37" s="4987"/>
      <c r="CW37" s="4987"/>
      <c r="CX37" s="4987"/>
      <c r="CY37" s="4987"/>
      <c r="CZ37" s="4987"/>
      <c r="DA37" s="4988">
        <v>0</v>
      </c>
      <c r="DB37" s="4988">
        <v>0</v>
      </c>
      <c r="DC37" s="4988">
        <v>0</v>
      </c>
      <c r="DD37" s="4988"/>
      <c r="DE37" s="4988"/>
      <c r="DF37" s="4988"/>
      <c r="DG37" s="4988"/>
      <c r="DH37" s="4988"/>
      <c r="DI37" s="4988"/>
      <c r="DJ37" s="4988"/>
      <c r="DK37" s="4988"/>
      <c r="DL37" s="4988"/>
      <c r="DM37" s="4988"/>
      <c r="DN37" s="4988"/>
      <c r="DO37" s="4988"/>
      <c r="DP37" s="4988"/>
      <c r="DQ37" s="4988"/>
      <c r="DR37" s="4988"/>
      <c r="DS37" s="4988"/>
      <c r="DT37" s="4988"/>
      <c r="DU37" s="4988"/>
      <c r="DV37" s="4988"/>
      <c r="DW37" s="4988"/>
      <c r="DX37" s="4988"/>
      <c r="DY37" s="4988"/>
      <c r="DZ37" s="4988"/>
    </row>
    <row r="38" spans="1:130" s="297" customFormat="1" ht="14.5" customHeight="1" x14ac:dyDescent="0.3">
      <c r="A38" s="6955"/>
      <c r="B38" s="4778" t="s">
        <v>58</v>
      </c>
      <c r="C38" s="3994">
        <f>SUM(F38:AH38)</f>
        <v>0</v>
      </c>
      <c r="D38" s="4996"/>
      <c r="E38" s="4997"/>
      <c r="F38" s="3454"/>
      <c r="G38" s="5003"/>
      <c r="H38" s="5003"/>
      <c r="I38" s="3633"/>
      <c r="J38" s="5003"/>
      <c r="K38" s="5003"/>
      <c r="L38" s="3633"/>
      <c r="M38" s="5003"/>
      <c r="N38" s="5003"/>
      <c r="O38" s="3633"/>
      <c r="P38" s="5003"/>
      <c r="Q38" s="5003"/>
      <c r="R38" s="3633"/>
      <c r="S38" s="5003"/>
      <c r="T38" s="5003"/>
      <c r="U38" s="3633"/>
      <c r="V38" s="5003"/>
      <c r="W38" s="5003"/>
      <c r="X38" s="3633"/>
      <c r="Y38" s="5003"/>
      <c r="Z38" s="5003"/>
      <c r="AA38" s="3633"/>
      <c r="AB38" s="5003"/>
      <c r="AC38" s="5003"/>
      <c r="AD38" s="3633"/>
      <c r="AE38" s="5003"/>
      <c r="AF38" s="5003"/>
      <c r="AG38" s="3633"/>
      <c r="AH38" s="5004"/>
      <c r="AI38" s="3454"/>
      <c r="AJ38" s="5005"/>
      <c r="AK38" s="5005"/>
      <c r="AL38" s="5005"/>
      <c r="AM38" s="5005"/>
      <c r="AN38" s="5005"/>
      <c r="AO38" s="4957"/>
      <c r="AP38" s="283"/>
      <c r="AQ38" s="283"/>
      <c r="AR38" s="283"/>
      <c r="AS38" s="283"/>
      <c r="AT38" s="283"/>
      <c r="AU38" s="283"/>
      <c r="AV38" s="283"/>
      <c r="AW38" s="283"/>
      <c r="AX38" s="283"/>
      <c r="AY38" s="283"/>
      <c r="CA38" s="4987"/>
      <c r="CB38" s="4987"/>
      <c r="CC38" s="4987"/>
      <c r="CD38" s="4987"/>
      <c r="CE38" s="4987"/>
      <c r="CF38" s="4987"/>
      <c r="CG38" s="4987"/>
      <c r="CH38" s="4987"/>
      <c r="CI38" s="4987"/>
      <c r="CJ38" s="4987"/>
      <c r="CK38" s="4987"/>
      <c r="CL38" s="4987"/>
      <c r="CM38" s="4987"/>
      <c r="CN38" s="4987"/>
      <c r="CO38" s="4987"/>
      <c r="CP38" s="4987"/>
      <c r="CQ38" s="4987"/>
      <c r="CR38" s="4987"/>
      <c r="CS38" s="4987"/>
      <c r="CT38" s="4987"/>
      <c r="CU38" s="4987"/>
      <c r="CV38" s="4987"/>
      <c r="CW38" s="4987"/>
      <c r="CX38" s="4987"/>
      <c r="CY38" s="4987"/>
      <c r="CZ38" s="4987"/>
      <c r="DA38" s="4988">
        <v>0</v>
      </c>
      <c r="DB38" s="4988">
        <v>0</v>
      </c>
      <c r="DC38" s="4988">
        <v>0</v>
      </c>
      <c r="DD38" s="4988"/>
      <c r="DE38" s="4988"/>
      <c r="DF38" s="4988"/>
      <c r="DG38" s="4988"/>
      <c r="DH38" s="4988"/>
      <c r="DI38" s="4988"/>
      <c r="DJ38" s="4988"/>
      <c r="DK38" s="4988"/>
      <c r="DL38" s="4988"/>
      <c r="DM38" s="4988"/>
      <c r="DN38" s="4988"/>
      <c r="DO38" s="4988"/>
      <c r="DP38" s="4988"/>
      <c r="DQ38" s="4988"/>
      <c r="DR38" s="4988"/>
      <c r="DS38" s="4988"/>
      <c r="DT38" s="4988"/>
      <c r="DU38" s="4988"/>
      <c r="DV38" s="4988"/>
      <c r="DW38" s="4988"/>
      <c r="DX38" s="4988"/>
      <c r="DY38" s="4988"/>
      <c r="DZ38" s="4988"/>
    </row>
    <row r="39" spans="1:130" s="297" customFormat="1" ht="14.5" customHeight="1" x14ac:dyDescent="0.3">
      <c r="A39" s="6955"/>
      <c r="B39" s="1630" t="s">
        <v>28</v>
      </c>
      <c r="C39" s="5006">
        <f>SUM(F39+T39+U39+V39+W39+X39+Y39+Z39+AA39+AB39+AC39+AD39+AE39+AF39+AG39+AH39)</f>
        <v>0</v>
      </c>
      <c r="D39" s="4996"/>
      <c r="E39" s="4997"/>
      <c r="F39" s="3454"/>
      <c r="G39" s="5007"/>
      <c r="H39" s="5007"/>
      <c r="I39" s="5007"/>
      <c r="J39" s="5007"/>
      <c r="K39" s="5007"/>
      <c r="L39" s="5007"/>
      <c r="M39" s="5007"/>
      <c r="N39" s="5007"/>
      <c r="O39" s="5007"/>
      <c r="P39" s="5007"/>
      <c r="Q39" s="5007"/>
      <c r="R39" s="5007"/>
      <c r="S39" s="5007"/>
      <c r="T39" s="3633"/>
      <c r="U39" s="3633"/>
      <c r="V39" s="3633"/>
      <c r="W39" s="3633"/>
      <c r="X39" s="3633"/>
      <c r="Y39" s="3633"/>
      <c r="Z39" s="3633"/>
      <c r="AA39" s="3633"/>
      <c r="AB39" s="3633"/>
      <c r="AC39" s="3633"/>
      <c r="AD39" s="3633"/>
      <c r="AE39" s="3633"/>
      <c r="AF39" s="3633"/>
      <c r="AG39" s="3633"/>
      <c r="AH39" s="3596"/>
      <c r="AI39" s="3454"/>
      <c r="AJ39" s="3480"/>
      <c r="AK39" s="5005"/>
      <c r="AL39" s="5005"/>
      <c r="AM39" s="5005"/>
      <c r="AN39" s="5005"/>
      <c r="AO39" s="4957"/>
      <c r="AP39" s="283"/>
      <c r="AQ39" s="283"/>
      <c r="AR39" s="283"/>
      <c r="AS39" s="283"/>
      <c r="AT39" s="283"/>
      <c r="AU39" s="283"/>
      <c r="AV39" s="283"/>
      <c r="AW39" s="283"/>
      <c r="AX39" s="283"/>
      <c r="AY39" s="283"/>
      <c r="CA39" s="4987"/>
      <c r="CB39" s="4987"/>
      <c r="CC39" s="4987"/>
      <c r="CD39" s="4987"/>
      <c r="CE39" s="4987"/>
      <c r="CF39" s="4987"/>
      <c r="CG39" s="4987"/>
      <c r="CH39" s="4987"/>
      <c r="CI39" s="4987"/>
      <c r="CJ39" s="4987"/>
      <c r="CK39" s="4987"/>
      <c r="CL39" s="4987"/>
      <c r="CM39" s="4987"/>
      <c r="CN39" s="4987"/>
      <c r="CO39" s="4987"/>
      <c r="CP39" s="4987"/>
      <c r="CQ39" s="4987"/>
      <c r="CR39" s="4987"/>
      <c r="CS39" s="4987"/>
      <c r="CT39" s="4987"/>
      <c r="CU39" s="4987"/>
      <c r="CV39" s="4987"/>
      <c r="CW39" s="4987"/>
      <c r="CX39" s="4987"/>
      <c r="CY39" s="4987"/>
      <c r="CZ39" s="4987"/>
      <c r="DA39" s="4988">
        <v>0</v>
      </c>
      <c r="DB39" s="4988"/>
      <c r="DC39" s="4988">
        <v>0</v>
      </c>
      <c r="DD39" s="4988"/>
      <c r="DE39" s="4988"/>
      <c r="DF39" s="4988"/>
      <c r="DG39" s="4988"/>
      <c r="DH39" s="4988"/>
      <c r="DI39" s="4988"/>
      <c r="DJ39" s="4988"/>
      <c r="DK39" s="4988"/>
      <c r="DL39" s="4988"/>
      <c r="DM39" s="4988"/>
      <c r="DN39" s="4988"/>
      <c r="DO39" s="4988"/>
      <c r="DP39" s="4988"/>
      <c r="DQ39" s="4988"/>
      <c r="DR39" s="4988"/>
      <c r="DS39" s="4988"/>
      <c r="DT39" s="4988"/>
      <c r="DU39" s="4988"/>
      <c r="DV39" s="4988"/>
      <c r="DW39" s="4988"/>
      <c r="DX39" s="4988"/>
      <c r="DY39" s="4988"/>
      <c r="DZ39" s="4988"/>
    </row>
    <row r="40" spans="1:130" s="297" customFormat="1" ht="14.5" customHeight="1" x14ac:dyDescent="0.3">
      <c r="A40" s="6949"/>
      <c r="B40" s="5008" t="s">
        <v>59</v>
      </c>
      <c r="C40" s="5009">
        <f>SUM(N40:S40)</f>
        <v>0</v>
      </c>
      <c r="D40" s="5010"/>
      <c r="E40" s="5011"/>
      <c r="F40" s="4970"/>
      <c r="G40" s="5012"/>
      <c r="H40" s="5012"/>
      <c r="I40" s="5012"/>
      <c r="J40" s="5012"/>
      <c r="K40" s="4983"/>
      <c r="L40" s="4983"/>
      <c r="M40" s="4983"/>
      <c r="N40" s="5013"/>
      <c r="O40" s="3635"/>
      <c r="P40" s="5013"/>
      <c r="Q40" s="5013"/>
      <c r="R40" s="3635"/>
      <c r="S40" s="5013"/>
      <c r="T40" s="4983"/>
      <c r="U40" s="4983"/>
      <c r="V40" s="4983"/>
      <c r="W40" s="4983"/>
      <c r="X40" s="4983"/>
      <c r="Y40" s="4983"/>
      <c r="Z40" s="4983"/>
      <c r="AA40" s="4983"/>
      <c r="AB40" s="4983"/>
      <c r="AC40" s="4983"/>
      <c r="AD40" s="4983"/>
      <c r="AE40" s="4983"/>
      <c r="AF40" s="4983"/>
      <c r="AG40" s="5014"/>
      <c r="AH40" s="5015"/>
      <c r="AI40" s="5016"/>
      <c r="AJ40" s="5017"/>
      <c r="AK40" s="5017"/>
      <c r="AL40" s="5017"/>
      <c r="AM40" s="5017"/>
      <c r="AN40" s="5017"/>
      <c r="AO40" s="4957"/>
      <c r="AP40" s="283"/>
      <c r="AQ40" s="283"/>
      <c r="AR40" s="283"/>
      <c r="AS40" s="283"/>
      <c r="AT40" s="283"/>
      <c r="AU40" s="283"/>
      <c r="AV40" s="283"/>
      <c r="AW40" s="283"/>
      <c r="AX40" s="283"/>
      <c r="AY40" s="283"/>
      <c r="CA40" s="4987"/>
      <c r="CB40" s="4987"/>
      <c r="CC40" s="4987"/>
      <c r="CD40" s="4987"/>
      <c r="CE40" s="4987"/>
      <c r="CF40" s="4987"/>
      <c r="CG40" s="4987"/>
      <c r="CH40" s="4987"/>
      <c r="CI40" s="4987"/>
      <c r="CJ40" s="4987"/>
      <c r="CK40" s="4987"/>
      <c r="CL40" s="4987"/>
      <c r="CM40" s="4987"/>
      <c r="CN40" s="4987"/>
      <c r="CO40" s="4987"/>
      <c r="CP40" s="4987"/>
      <c r="CQ40" s="4987"/>
      <c r="CR40" s="4987"/>
      <c r="CS40" s="4987"/>
      <c r="CT40" s="4987"/>
      <c r="CU40" s="4987"/>
      <c r="CV40" s="4987"/>
      <c r="CW40" s="4987"/>
      <c r="CX40" s="4987"/>
      <c r="CY40" s="4987"/>
      <c r="CZ40" s="4987"/>
      <c r="DA40" s="4988"/>
      <c r="DB40" s="4988">
        <v>0</v>
      </c>
      <c r="DC40" s="4988">
        <v>0</v>
      </c>
      <c r="DD40" s="4988"/>
      <c r="DE40" s="4988"/>
      <c r="DF40" s="4988"/>
      <c r="DG40" s="4988"/>
      <c r="DH40" s="4988"/>
      <c r="DI40" s="4988"/>
      <c r="DJ40" s="4988"/>
      <c r="DK40" s="4988"/>
      <c r="DL40" s="4988"/>
      <c r="DM40" s="4988"/>
      <c r="DN40" s="4988"/>
      <c r="DO40" s="4988"/>
      <c r="DP40" s="4988"/>
      <c r="DQ40" s="4988"/>
      <c r="DR40" s="4988"/>
      <c r="DS40" s="4988"/>
      <c r="DT40" s="4988"/>
      <c r="DU40" s="4988"/>
      <c r="DV40" s="4988"/>
      <c r="DW40" s="4988"/>
      <c r="DX40" s="4988"/>
      <c r="DY40" s="4988"/>
      <c r="DZ40" s="4988"/>
    </row>
    <row r="41" spans="1:130" s="273" customFormat="1" ht="31.4" customHeight="1" x14ac:dyDescent="0.3">
      <c r="A41" s="4706" t="s">
        <v>3745</v>
      </c>
      <c r="B41" s="3891"/>
      <c r="C41" s="3891"/>
      <c r="D41" s="3891"/>
      <c r="E41" s="298"/>
      <c r="F41" s="5018"/>
      <c r="G41" s="5019"/>
      <c r="H41" s="4759"/>
      <c r="I41" s="5020"/>
      <c r="J41" s="5020"/>
      <c r="K41" s="5020"/>
      <c r="L41" s="5020"/>
      <c r="M41" s="5019"/>
      <c r="N41" s="298"/>
      <c r="O41" s="5020"/>
      <c r="P41" s="5020"/>
      <c r="Q41" s="5020"/>
      <c r="R41" s="5020"/>
      <c r="S41" s="5020"/>
      <c r="T41" s="5019"/>
      <c r="U41" s="5019"/>
      <c r="V41" s="298"/>
      <c r="W41" s="5020"/>
      <c r="X41" s="5019"/>
      <c r="Y41" s="5019"/>
      <c r="Z41" s="5019"/>
      <c r="AA41" s="298"/>
      <c r="AB41" s="5021"/>
      <c r="AC41" s="5019"/>
      <c r="AD41" s="5019"/>
      <c r="AE41" s="298"/>
      <c r="AF41" s="5019"/>
      <c r="AG41" s="298"/>
      <c r="AH41" s="5020"/>
      <c r="AI41" s="5020"/>
      <c r="AJ41" s="5020"/>
      <c r="AK41" s="5020"/>
      <c r="AL41" s="5020"/>
      <c r="AM41" s="5022"/>
      <c r="AN41" s="5023"/>
      <c r="AO41" s="297"/>
      <c r="AP41" s="297"/>
      <c r="AQ41" s="297"/>
      <c r="AR41" s="297"/>
      <c r="AS41" s="297"/>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4941"/>
      <c r="DB41" s="4941"/>
      <c r="DC41" s="4941"/>
      <c r="DD41" s="4941"/>
      <c r="DE41" s="4941"/>
      <c r="DF41" s="4941"/>
      <c r="DG41" s="4941"/>
      <c r="DH41" s="4941"/>
      <c r="DI41" s="4941"/>
      <c r="DJ41" s="4941"/>
      <c r="DK41" s="4941"/>
      <c r="DL41" s="4941"/>
      <c r="DM41" s="4941"/>
      <c r="DN41" s="4941"/>
      <c r="DO41" s="4941"/>
      <c r="DP41" s="4941"/>
      <c r="DQ41" s="4941"/>
      <c r="DR41" s="4941"/>
      <c r="DS41" s="4941"/>
      <c r="DT41" s="4941"/>
      <c r="DU41" s="4941"/>
      <c r="DV41" s="4941"/>
      <c r="DW41" s="4941"/>
      <c r="DX41" s="4941"/>
      <c r="DY41" s="4941"/>
      <c r="DZ41" s="4941"/>
    </row>
    <row r="42" spans="1:130" s="273" customFormat="1" ht="14.5" customHeight="1" x14ac:dyDescent="0.3">
      <c r="A42" s="6917" t="s">
        <v>1</v>
      </c>
      <c r="B42" s="6917" t="s">
        <v>2</v>
      </c>
      <c r="C42" s="6920" t="s">
        <v>30</v>
      </c>
      <c r="D42" s="6921"/>
      <c r="E42" s="6922"/>
      <c r="F42" s="6966" t="s">
        <v>31</v>
      </c>
      <c r="G42" s="6927"/>
      <c r="H42" s="6927"/>
      <c r="I42" s="6927"/>
      <c r="J42" s="6927"/>
      <c r="K42" s="6927"/>
      <c r="L42" s="6927"/>
      <c r="M42" s="6927"/>
      <c r="N42" s="6927"/>
      <c r="O42" s="6927"/>
      <c r="P42" s="6927"/>
      <c r="Q42" s="6927"/>
      <c r="R42" s="6927"/>
      <c r="S42" s="6927"/>
      <c r="T42" s="6927"/>
      <c r="U42" s="6927"/>
      <c r="V42" s="6927"/>
      <c r="W42" s="6927"/>
      <c r="X42" s="6927"/>
      <c r="Y42" s="6927"/>
      <c r="Z42" s="6927"/>
      <c r="AA42" s="6927"/>
      <c r="AB42" s="6927"/>
      <c r="AC42" s="6927"/>
      <c r="AD42" s="6927"/>
      <c r="AE42" s="6927"/>
      <c r="AF42" s="6927"/>
      <c r="AG42" s="6927"/>
      <c r="AH42" s="6927"/>
      <c r="AI42" s="6927"/>
      <c r="AJ42" s="6927"/>
      <c r="AK42" s="6927"/>
      <c r="AL42" s="6927"/>
      <c r="AM42" s="6972"/>
      <c r="AN42" s="6973" t="s">
        <v>9</v>
      </c>
      <c r="AO42" s="6946" t="s">
        <v>10</v>
      </c>
      <c r="AP42" s="297"/>
      <c r="BZ42" s="284"/>
      <c r="CA42" s="274"/>
      <c r="CB42" s="274"/>
      <c r="CC42" s="274"/>
      <c r="CD42" s="274"/>
      <c r="CE42" s="274"/>
      <c r="CF42" s="274"/>
      <c r="CG42" s="274"/>
      <c r="CH42" s="274"/>
      <c r="CI42" s="274"/>
      <c r="CJ42" s="274"/>
      <c r="CK42" s="274"/>
      <c r="CL42" s="274"/>
      <c r="CM42" s="274"/>
      <c r="CN42" s="274"/>
      <c r="CO42" s="274"/>
      <c r="CP42" s="274"/>
      <c r="CQ42" s="274"/>
      <c r="CR42" s="274"/>
      <c r="CS42" s="274"/>
      <c r="CT42" s="274"/>
      <c r="CU42" s="274"/>
      <c r="CV42" s="274"/>
      <c r="CW42" s="274"/>
      <c r="CX42" s="274"/>
      <c r="CY42" s="274"/>
      <c r="CZ42" s="274"/>
      <c r="DA42" s="4941"/>
      <c r="DB42" s="4941"/>
      <c r="DC42" s="4941"/>
      <c r="DD42" s="4941"/>
      <c r="DE42" s="4941"/>
      <c r="DF42" s="4941"/>
      <c r="DG42" s="4941"/>
      <c r="DH42" s="4941"/>
      <c r="DI42" s="4941"/>
      <c r="DJ42" s="4941"/>
      <c r="DK42" s="4941"/>
      <c r="DL42" s="4941"/>
      <c r="DM42" s="4941"/>
      <c r="DN42" s="4941"/>
      <c r="DO42" s="4941"/>
      <c r="DP42" s="4941"/>
      <c r="DQ42" s="4941"/>
      <c r="DR42" s="4941"/>
      <c r="DS42" s="4941"/>
      <c r="DT42" s="4941"/>
      <c r="DU42" s="4941"/>
      <c r="DV42" s="4941"/>
      <c r="DW42" s="4941"/>
      <c r="DX42" s="4941"/>
      <c r="DY42" s="4941"/>
      <c r="DZ42" s="4941"/>
    </row>
    <row r="43" spans="1:130" s="273" customFormat="1" ht="16.399999999999999" customHeight="1" x14ac:dyDescent="0.3">
      <c r="A43" s="6918"/>
      <c r="B43" s="6918"/>
      <c r="C43" s="6923"/>
      <c r="D43" s="6924"/>
      <c r="E43" s="6925"/>
      <c r="F43" s="6966" t="s">
        <v>3746</v>
      </c>
      <c r="G43" s="6967"/>
      <c r="H43" s="6966" t="s">
        <v>3721</v>
      </c>
      <c r="I43" s="6967"/>
      <c r="J43" s="6966" t="s">
        <v>3722</v>
      </c>
      <c r="K43" s="6967"/>
      <c r="L43" s="6966" t="s">
        <v>11</v>
      </c>
      <c r="M43" s="6967"/>
      <c r="N43" s="6963" t="s">
        <v>12</v>
      </c>
      <c r="O43" s="6964"/>
      <c r="P43" s="6963" t="s">
        <v>13</v>
      </c>
      <c r="Q43" s="6964"/>
      <c r="R43" s="6963" t="s">
        <v>14</v>
      </c>
      <c r="S43" s="6964"/>
      <c r="T43" s="6963" t="s">
        <v>15</v>
      </c>
      <c r="U43" s="6964"/>
      <c r="V43" s="6963" t="s">
        <v>16</v>
      </c>
      <c r="W43" s="6964"/>
      <c r="X43" s="6963" t="s">
        <v>17</v>
      </c>
      <c r="Y43" s="6964"/>
      <c r="Z43" s="6963" t="s">
        <v>18</v>
      </c>
      <c r="AA43" s="6964"/>
      <c r="AB43" s="6963" t="s">
        <v>19</v>
      </c>
      <c r="AC43" s="6964"/>
      <c r="AD43" s="6963" t="s">
        <v>20</v>
      </c>
      <c r="AE43" s="6964"/>
      <c r="AF43" s="6963" t="s">
        <v>21</v>
      </c>
      <c r="AG43" s="6964"/>
      <c r="AH43" s="6963" t="s">
        <v>22</v>
      </c>
      <c r="AI43" s="6964"/>
      <c r="AJ43" s="6963" t="s">
        <v>23</v>
      </c>
      <c r="AK43" s="6964"/>
      <c r="AL43" s="6963" t="s">
        <v>24</v>
      </c>
      <c r="AM43" s="6968"/>
      <c r="AN43" s="6974"/>
      <c r="AO43" s="6965"/>
      <c r="AP43" s="297"/>
      <c r="AQ43" s="297"/>
      <c r="BZ43" s="28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4941"/>
      <c r="DB43" s="4941"/>
      <c r="DC43" s="4941"/>
      <c r="DD43" s="4941"/>
      <c r="DE43" s="4941"/>
      <c r="DF43" s="4941"/>
      <c r="DG43" s="4941"/>
      <c r="DH43" s="4941"/>
      <c r="DI43" s="4941"/>
      <c r="DJ43" s="4941"/>
      <c r="DK43" s="4941"/>
      <c r="DL43" s="4941"/>
      <c r="DM43" s="4941"/>
      <c r="DN43" s="4941"/>
      <c r="DO43" s="4941"/>
      <c r="DP43" s="4941"/>
      <c r="DQ43" s="4941"/>
      <c r="DR43" s="4941"/>
      <c r="DS43" s="4941"/>
      <c r="DT43" s="4941"/>
      <c r="DU43" s="4941"/>
      <c r="DV43" s="4941"/>
      <c r="DW43" s="4941"/>
      <c r="DX43" s="4941"/>
      <c r="DY43" s="4941"/>
      <c r="DZ43" s="4941"/>
    </row>
    <row r="44" spans="1:130" s="273" customFormat="1" ht="16.399999999999999" customHeight="1" x14ac:dyDescent="0.3">
      <c r="A44" s="6919"/>
      <c r="B44" s="6919"/>
      <c r="C44" s="5024" t="s">
        <v>32</v>
      </c>
      <c r="D44" s="5025" t="s">
        <v>33</v>
      </c>
      <c r="E44" s="4990" t="s">
        <v>34</v>
      </c>
      <c r="F44" s="5026" t="s">
        <v>33</v>
      </c>
      <c r="G44" s="4990" t="s">
        <v>34</v>
      </c>
      <c r="H44" s="5026" t="s">
        <v>33</v>
      </c>
      <c r="I44" s="4990" t="s">
        <v>34</v>
      </c>
      <c r="J44" s="5026" t="s">
        <v>33</v>
      </c>
      <c r="K44" s="4990" t="s">
        <v>34</v>
      </c>
      <c r="L44" s="5026" t="s">
        <v>33</v>
      </c>
      <c r="M44" s="4990" t="s">
        <v>34</v>
      </c>
      <c r="N44" s="5026" t="s">
        <v>33</v>
      </c>
      <c r="O44" s="4990" t="s">
        <v>34</v>
      </c>
      <c r="P44" s="5026" t="s">
        <v>33</v>
      </c>
      <c r="Q44" s="4990" t="s">
        <v>34</v>
      </c>
      <c r="R44" s="5026" t="s">
        <v>33</v>
      </c>
      <c r="S44" s="4990" t="s">
        <v>34</v>
      </c>
      <c r="T44" s="5026" t="s">
        <v>33</v>
      </c>
      <c r="U44" s="4990" t="s">
        <v>34</v>
      </c>
      <c r="V44" s="5026" t="s">
        <v>33</v>
      </c>
      <c r="W44" s="4990" t="s">
        <v>34</v>
      </c>
      <c r="X44" s="5026" t="s">
        <v>33</v>
      </c>
      <c r="Y44" s="4990" t="s">
        <v>34</v>
      </c>
      <c r="Z44" s="5026" t="s">
        <v>33</v>
      </c>
      <c r="AA44" s="4990" t="s">
        <v>34</v>
      </c>
      <c r="AB44" s="5026" t="s">
        <v>33</v>
      </c>
      <c r="AC44" s="4990" t="s">
        <v>34</v>
      </c>
      <c r="AD44" s="5026" t="s">
        <v>33</v>
      </c>
      <c r="AE44" s="4990" t="s">
        <v>34</v>
      </c>
      <c r="AF44" s="5026" t="s">
        <v>33</v>
      </c>
      <c r="AG44" s="4990" t="s">
        <v>34</v>
      </c>
      <c r="AH44" s="5026" t="s">
        <v>33</v>
      </c>
      <c r="AI44" s="4990" t="s">
        <v>34</v>
      </c>
      <c r="AJ44" s="5026" t="s">
        <v>33</v>
      </c>
      <c r="AK44" s="4990" t="s">
        <v>34</v>
      </c>
      <c r="AL44" s="5026" t="s">
        <v>33</v>
      </c>
      <c r="AM44" s="5027" t="s">
        <v>34</v>
      </c>
      <c r="AN44" s="6975"/>
      <c r="AO44" s="6947"/>
      <c r="AP44" s="297"/>
      <c r="BZ44" s="28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4941"/>
      <c r="DB44" s="4941"/>
      <c r="DC44" s="4941"/>
      <c r="DD44" s="4941"/>
      <c r="DE44" s="4941"/>
      <c r="DF44" s="4941"/>
      <c r="DG44" s="4941"/>
      <c r="DH44" s="4941"/>
      <c r="DI44" s="4941"/>
      <c r="DJ44" s="4941"/>
      <c r="DK44" s="4941"/>
      <c r="DL44" s="4941"/>
      <c r="DM44" s="4941"/>
      <c r="DN44" s="4941"/>
      <c r="DO44" s="4941"/>
      <c r="DP44" s="4941"/>
      <c r="DQ44" s="4941"/>
      <c r="DR44" s="4941"/>
      <c r="DS44" s="4941"/>
      <c r="DT44" s="4941"/>
      <c r="DU44" s="4941"/>
      <c r="DV44" s="4941"/>
      <c r="DW44" s="4941"/>
      <c r="DX44" s="4941"/>
      <c r="DY44" s="4941"/>
      <c r="DZ44" s="4941"/>
    </row>
    <row r="45" spans="1:130" ht="16.399999999999999" customHeight="1" x14ac:dyDescent="0.25">
      <c r="A45" s="6948" t="s">
        <v>3747</v>
      </c>
      <c r="B45" s="5028" t="s">
        <v>27</v>
      </c>
      <c r="C45" s="5029">
        <f t="shared" ref="C45:C67" si="2">SUM(D45:E45)</f>
        <v>0</v>
      </c>
      <c r="D45" s="5030">
        <f t="shared" ref="D45:E48" si="3">SUM(J45+L45+N45+P45+R45+T45+V45+X45+Z45+AB45+AD45+AF45+AH45+AJ45+AL45)</f>
        <v>0</v>
      </c>
      <c r="E45" s="5030">
        <f t="shared" si="3"/>
        <v>0</v>
      </c>
      <c r="F45" s="4952"/>
      <c r="G45" s="3641"/>
      <c r="H45" s="4952"/>
      <c r="I45" s="3641"/>
      <c r="J45" s="4727"/>
      <c r="K45" s="1713"/>
      <c r="L45" s="4727"/>
      <c r="M45" s="1713"/>
      <c r="N45" s="4727"/>
      <c r="O45" s="1713"/>
      <c r="P45" s="4727"/>
      <c r="Q45" s="1713"/>
      <c r="R45" s="4727"/>
      <c r="S45" s="1713"/>
      <c r="T45" s="4727"/>
      <c r="U45" s="1713"/>
      <c r="V45" s="4727"/>
      <c r="W45" s="1713"/>
      <c r="X45" s="4727"/>
      <c r="Y45" s="1713"/>
      <c r="Z45" s="4727"/>
      <c r="AA45" s="1713"/>
      <c r="AB45" s="4727"/>
      <c r="AC45" s="1713"/>
      <c r="AD45" s="4727"/>
      <c r="AE45" s="1713"/>
      <c r="AF45" s="4727"/>
      <c r="AG45" s="1713"/>
      <c r="AH45" s="4727"/>
      <c r="AI45" s="1713"/>
      <c r="AJ45" s="4727"/>
      <c r="AK45" s="1713"/>
      <c r="AL45" s="4727"/>
      <c r="AM45" s="1663"/>
      <c r="AN45" s="5031"/>
      <c r="AO45" s="5031"/>
      <c r="AP45" s="4957"/>
      <c r="AQ45" s="283"/>
      <c r="AR45" s="283"/>
      <c r="AS45" s="283"/>
      <c r="AT45" s="283"/>
      <c r="AU45" s="283"/>
      <c r="AV45" s="283"/>
      <c r="AW45" s="283"/>
      <c r="AX45" s="283"/>
      <c r="AY45" s="283"/>
      <c r="AZ45" s="283"/>
      <c r="BZ45" s="284"/>
      <c r="DB45" s="4941">
        <v>0</v>
      </c>
      <c r="DD45" s="4941">
        <v>0</v>
      </c>
    </row>
    <row r="46" spans="1:130" ht="16.399999999999999" customHeight="1" x14ac:dyDescent="0.25">
      <c r="A46" s="6955"/>
      <c r="B46" s="5032" t="s">
        <v>58</v>
      </c>
      <c r="C46" s="5029">
        <f t="shared" si="2"/>
        <v>0</v>
      </c>
      <c r="D46" s="5033">
        <f t="shared" si="3"/>
        <v>0</v>
      </c>
      <c r="E46" s="5033">
        <f t="shared" si="3"/>
        <v>0</v>
      </c>
      <c r="F46" s="3479"/>
      <c r="G46" s="3489"/>
      <c r="H46" s="5007"/>
      <c r="I46" s="3489"/>
      <c r="J46" s="3454"/>
      <c r="K46" s="3453"/>
      <c r="L46" s="3454"/>
      <c r="M46" s="3453"/>
      <c r="N46" s="3454"/>
      <c r="O46" s="3453"/>
      <c r="P46" s="3454"/>
      <c r="Q46" s="3453"/>
      <c r="R46" s="3454"/>
      <c r="S46" s="3453"/>
      <c r="T46" s="3454"/>
      <c r="U46" s="3453"/>
      <c r="V46" s="3454"/>
      <c r="W46" s="3453"/>
      <c r="X46" s="3454"/>
      <c r="Y46" s="3453"/>
      <c r="Z46" s="3454"/>
      <c r="AA46" s="3453"/>
      <c r="AB46" s="3454"/>
      <c r="AC46" s="3453"/>
      <c r="AD46" s="3454"/>
      <c r="AE46" s="3453"/>
      <c r="AF46" s="3454"/>
      <c r="AG46" s="3453"/>
      <c r="AH46" s="3454"/>
      <c r="AI46" s="3453"/>
      <c r="AJ46" s="3454"/>
      <c r="AK46" s="3453"/>
      <c r="AL46" s="3454"/>
      <c r="AM46" s="3596"/>
      <c r="AN46" s="3455"/>
      <c r="AO46" s="3455"/>
      <c r="AP46" s="4957"/>
      <c r="AQ46" s="283"/>
      <c r="AR46" s="283"/>
      <c r="AS46" s="283"/>
      <c r="AT46" s="283"/>
      <c r="AU46" s="283"/>
      <c r="AV46" s="283"/>
      <c r="AW46" s="283"/>
      <c r="AX46" s="283"/>
      <c r="AY46" s="283"/>
      <c r="AZ46" s="283"/>
      <c r="BZ46" s="284"/>
      <c r="CA46" s="4958"/>
      <c r="DB46" s="4941">
        <v>0</v>
      </c>
      <c r="DD46" s="4941">
        <v>0</v>
      </c>
    </row>
    <row r="47" spans="1:130" ht="16.399999999999999" customHeight="1" x14ac:dyDescent="0.25">
      <c r="A47" s="6955"/>
      <c r="B47" s="4778" t="s">
        <v>60</v>
      </c>
      <c r="C47" s="5029">
        <f t="shared" si="2"/>
        <v>0</v>
      </c>
      <c r="D47" s="5033">
        <f t="shared" si="3"/>
        <v>0</v>
      </c>
      <c r="E47" s="5033">
        <f t="shared" si="3"/>
        <v>0</v>
      </c>
      <c r="F47" s="285"/>
      <c r="G47" s="4965"/>
      <c r="H47" s="4971"/>
      <c r="I47" s="4965"/>
      <c r="J47" s="3454"/>
      <c r="K47" s="3453"/>
      <c r="L47" s="3454"/>
      <c r="M47" s="3453"/>
      <c r="N47" s="3454"/>
      <c r="O47" s="3453"/>
      <c r="P47" s="3454"/>
      <c r="Q47" s="3453"/>
      <c r="R47" s="3454"/>
      <c r="S47" s="3453"/>
      <c r="T47" s="3454"/>
      <c r="U47" s="3453"/>
      <c r="V47" s="3454"/>
      <c r="W47" s="3453"/>
      <c r="X47" s="3454"/>
      <c r="Y47" s="3453"/>
      <c r="Z47" s="3454"/>
      <c r="AA47" s="3453"/>
      <c r="AB47" s="3454"/>
      <c r="AC47" s="3453"/>
      <c r="AD47" s="3454"/>
      <c r="AE47" s="3453"/>
      <c r="AF47" s="3454"/>
      <c r="AG47" s="3453"/>
      <c r="AH47" s="3454"/>
      <c r="AI47" s="3453"/>
      <c r="AJ47" s="3454"/>
      <c r="AK47" s="3453"/>
      <c r="AL47" s="3454"/>
      <c r="AM47" s="3596"/>
      <c r="AN47" s="3455"/>
      <c r="AO47" s="3455"/>
      <c r="AP47" s="4957"/>
      <c r="AQ47" s="283"/>
      <c r="AR47" s="283"/>
      <c r="AS47" s="283"/>
      <c r="AT47" s="283"/>
      <c r="AU47" s="283"/>
      <c r="AV47" s="283"/>
      <c r="AW47" s="283"/>
      <c r="AX47" s="283"/>
      <c r="AY47" s="283"/>
      <c r="AZ47" s="283"/>
      <c r="BZ47" s="284"/>
      <c r="CA47" s="4958"/>
      <c r="DB47" s="4941">
        <v>0</v>
      </c>
      <c r="DD47" s="4941">
        <v>0</v>
      </c>
    </row>
    <row r="48" spans="1:130" ht="16.399999999999999" customHeight="1" x14ac:dyDescent="0.25">
      <c r="A48" s="6949"/>
      <c r="B48" s="5008" t="s">
        <v>59</v>
      </c>
      <c r="C48" s="5034">
        <f t="shared" si="2"/>
        <v>0</v>
      </c>
      <c r="D48" s="5035">
        <f t="shared" si="3"/>
        <v>0</v>
      </c>
      <c r="E48" s="5035">
        <f t="shared" si="3"/>
        <v>0</v>
      </c>
      <c r="F48" s="285"/>
      <c r="G48" s="5036"/>
      <c r="H48" s="285"/>
      <c r="I48" s="5036"/>
      <c r="J48" s="3619"/>
      <c r="K48" s="3618"/>
      <c r="L48" s="3619"/>
      <c r="M48" s="3618"/>
      <c r="N48" s="3619"/>
      <c r="O48" s="3618"/>
      <c r="P48" s="3619"/>
      <c r="Q48" s="3618"/>
      <c r="R48" s="3619"/>
      <c r="S48" s="3618"/>
      <c r="T48" s="3619"/>
      <c r="U48" s="3618"/>
      <c r="V48" s="3619"/>
      <c r="W48" s="3618"/>
      <c r="X48" s="3619"/>
      <c r="Y48" s="3618"/>
      <c r="Z48" s="3619"/>
      <c r="AA48" s="3618"/>
      <c r="AB48" s="3619"/>
      <c r="AC48" s="3618"/>
      <c r="AD48" s="3619"/>
      <c r="AE48" s="3618"/>
      <c r="AF48" s="3619"/>
      <c r="AG48" s="3618"/>
      <c r="AH48" s="3619"/>
      <c r="AI48" s="3618"/>
      <c r="AJ48" s="3619"/>
      <c r="AK48" s="3618"/>
      <c r="AL48" s="3619"/>
      <c r="AM48" s="3621"/>
      <c r="AN48" s="3622"/>
      <c r="AO48" s="3622"/>
      <c r="AP48" s="4957"/>
      <c r="AQ48" s="283"/>
      <c r="AR48" s="283"/>
      <c r="AS48" s="283"/>
      <c r="AT48" s="283"/>
      <c r="AU48" s="283"/>
      <c r="AV48" s="283"/>
      <c r="AW48" s="283"/>
      <c r="AX48" s="283"/>
      <c r="AY48" s="283"/>
      <c r="AZ48" s="283"/>
      <c r="BZ48" s="284"/>
      <c r="CA48" s="4958"/>
      <c r="DB48" s="4941">
        <v>0</v>
      </c>
      <c r="DD48" s="4941">
        <v>0</v>
      </c>
    </row>
    <row r="49" spans="1:108" ht="15.75" customHeight="1" x14ac:dyDescent="0.25">
      <c r="A49" s="6955" t="s">
        <v>3748</v>
      </c>
      <c r="B49" s="5028" t="s">
        <v>27</v>
      </c>
      <c r="C49" s="5029">
        <f t="shared" si="2"/>
        <v>0</v>
      </c>
      <c r="D49" s="5037">
        <f>SUM(AF49+AH49+AJ49+AL49)</f>
        <v>0</v>
      </c>
      <c r="E49" s="5038">
        <f t="shared" ref="D49:E54" si="4">SUM(AG49+AI49+AK49+AM49)</f>
        <v>0</v>
      </c>
      <c r="F49" s="4952"/>
      <c r="G49" s="5039"/>
      <c r="H49" s="4952"/>
      <c r="I49" s="5039"/>
      <c r="J49" s="4952"/>
      <c r="K49" s="3641"/>
      <c r="L49" s="4952"/>
      <c r="M49" s="3641"/>
      <c r="N49" s="4952"/>
      <c r="O49" s="3641"/>
      <c r="P49" s="4952"/>
      <c r="Q49" s="3641"/>
      <c r="R49" s="4952"/>
      <c r="S49" s="3641"/>
      <c r="T49" s="4952"/>
      <c r="U49" s="3641"/>
      <c r="V49" s="4952"/>
      <c r="W49" s="3641"/>
      <c r="X49" s="4952"/>
      <c r="Y49" s="3641"/>
      <c r="Z49" s="4952"/>
      <c r="AA49" s="3641"/>
      <c r="AB49" s="4952"/>
      <c r="AC49" s="3641"/>
      <c r="AD49" s="4952"/>
      <c r="AE49" s="3641"/>
      <c r="AF49" s="4727"/>
      <c r="AG49" s="1713"/>
      <c r="AH49" s="4727"/>
      <c r="AI49" s="1713"/>
      <c r="AJ49" s="4727"/>
      <c r="AK49" s="1713"/>
      <c r="AL49" s="4727"/>
      <c r="AM49" s="1663"/>
      <c r="AN49" s="5031"/>
      <c r="AO49" s="5031"/>
      <c r="AP49" s="4957"/>
      <c r="AQ49" s="283"/>
      <c r="AR49" s="283"/>
      <c r="AS49" s="283"/>
      <c r="AT49" s="283"/>
      <c r="AU49" s="283"/>
      <c r="AV49" s="283"/>
      <c r="AW49" s="283"/>
      <c r="AX49" s="283"/>
      <c r="AY49" s="283"/>
      <c r="AZ49" s="283"/>
      <c r="BZ49" s="284"/>
      <c r="CA49" s="4958"/>
      <c r="DB49" s="4941">
        <v>0</v>
      </c>
      <c r="DD49" s="4941">
        <v>0</v>
      </c>
    </row>
    <row r="50" spans="1:108" ht="15.75" customHeight="1" x14ac:dyDescent="0.25">
      <c r="A50" s="6955"/>
      <c r="B50" s="1635" t="s">
        <v>58</v>
      </c>
      <c r="C50" s="5029">
        <f t="shared" si="2"/>
        <v>0</v>
      </c>
      <c r="D50" s="5040">
        <f>SUM(AF50+AH50+AJ50+AL50)</f>
        <v>0</v>
      </c>
      <c r="E50" s="5041">
        <f>SUM(AG50+AI50+AK50+AM50)</f>
        <v>0</v>
      </c>
      <c r="F50" s="667"/>
      <c r="G50" s="3705"/>
      <c r="H50" s="667"/>
      <c r="I50" s="3705"/>
      <c r="J50" s="667"/>
      <c r="K50" s="5042"/>
      <c r="L50" s="667"/>
      <c r="M50" s="5042"/>
      <c r="N50" s="667"/>
      <c r="O50" s="5042"/>
      <c r="P50" s="667"/>
      <c r="Q50" s="5042"/>
      <c r="R50" s="667"/>
      <c r="S50" s="5042"/>
      <c r="T50" s="667"/>
      <c r="U50" s="5042"/>
      <c r="V50" s="667"/>
      <c r="W50" s="5042"/>
      <c r="X50" s="667"/>
      <c r="Y50" s="5042"/>
      <c r="Z50" s="667"/>
      <c r="AA50" s="5042"/>
      <c r="AB50" s="667"/>
      <c r="AC50" s="5042"/>
      <c r="AD50" s="667"/>
      <c r="AE50" s="5042"/>
      <c r="AF50" s="660"/>
      <c r="AG50" s="5043"/>
      <c r="AH50" s="660"/>
      <c r="AI50" s="5043"/>
      <c r="AJ50" s="660"/>
      <c r="AK50" s="5043"/>
      <c r="AL50" s="660"/>
      <c r="AM50" s="300"/>
      <c r="AN50" s="1543"/>
      <c r="AO50" s="1543"/>
      <c r="AP50" s="4957"/>
      <c r="AQ50" s="283"/>
      <c r="AR50" s="283"/>
      <c r="AS50" s="283"/>
      <c r="AT50" s="283"/>
      <c r="AU50" s="283"/>
      <c r="AV50" s="283"/>
      <c r="AW50" s="283"/>
      <c r="AX50" s="283"/>
      <c r="AY50" s="283"/>
      <c r="AZ50" s="283"/>
      <c r="BZ50" s="284"/>
      <c r="CA50" s="4958"/>
      <c r="DB50" s="4941">
        <v>0</v>
      </c>
      <c r="DD50" s="4941">
        <v>0</v>
      </c>
    </row>
    <row r="51" spans="1:108" ht="24.65" customHeight="1" x14ac:dyDescent="0.25">
      <c r="A51" s="6949"/>
      <c r="B51" s="5044" t="s">
        <v>3749</v>
      </c>
      <c r="C51" s="5034">
        <f t="shared" si="2"/>
        <v>0</v>
      </c>
      <c r="D51" s="5045">
        <f t="shared" si="4"/>
        <v>0</v>
      </c>
      <c r="E51" s="5046">
        <f t="shared" si="4"/>
        <v>0</v>
      </c>
      <c r="F51" s="3653"/>
      <c r="G51" s="3510"/>
      <c r="H51" s="3653"/>
      <c r="I51" s="3510"/>
      <c r="J51" s="3653"/>
      <c r="K51" s="3654"/>
      <c r="L51" s="3653"/>
      <c r="M51" s="3654"/>
      <c r="N51" s="3653"/>
      <c r="O51" s="3654"/>
      <c r="P51" s="3653"/>
      <c r="Q51" s="3654"/>
      <c r="R51" s="3653"/>
      <c r="S51" s="3654"/>
      <c r="T51" s="3653"/>
      <c r="U51" s="3654"/>
      <c r="V51" s="3653"/>
      <c r="W51" s="3654"/>
      <c r="X51" s="3653"/>
      <c r="Y51" s="3654"/>
      <c r="Z51" s="3653"/>
      <c r="AA51" s="3654"/>
      <c r="AB51" s="3653"/>
      <c r="AC51" s="3654"/>
      <c r="AD51" s="3653"/>
      <c r="AE51" s="3654"/>
      <c r="AF51" s="3619"/>
      <c r="AG51" s="3618"/>
      <c r="AH51" s="3619"/>
      <c r="AI51" s="3618"/>
      <c r="AJ51" s="3619"/>
      <c r="AK51" s="3618"/>
      <c r="AL51" s="3619"/>
      <c r="AM51" s="3621"/>
      <c r="AN51" s="3622"/>
      <c r="AO51" s="3622"/>
      <c r="AP51" s="4957"/>
      <c r="AQ51" s="283"/>
      <c r="AR51" s="283"/>
      <c r="AS51" s="283"/>
      <c r="AT51" s="283"/>
      <c r="AU51" s="283"/>
      <c r="AV51" s="283"/>
      <c r="AW51" s="283"/>
      <c r="AX51" s="283"/>
      <c r="AY51" s="283"/>
      <c r="AZ51" s="283"/>
      <c r="BZ51" s="284"/>
      <c r="CA51" s="4958"/>
      <c r="DB51" s="4941">
        <v>0</v>
      </c>
      <c r="DD51" s="4941">
        <v>0</v>
      </c>
    </row>
    <row r="52" spans="1:108" ht="16.399999999999999" customHeight="1" x14ac:dyDescent="0.25">
      <c r="A52" s="6962" t="s">
        <v>3750</v>
      </c>
      <c r="B52" s="5028" t="s">
        <v>27</v>
      </c>
      <c r="C52" s="5029">
        <f t="shared" si="2"/>
        <v>0</v>
      </c>
      <c r="D52" s="5037">
        <f t="shared" si="4"/>
        <v>0</v>
      </c>
      <c r="E52" s="5047">
        <f t="shared" si="4"/>
        <v>0</v>
      </c>
      <c r="F52" s="4952"/>
      <c r="G52" s="5039"/>
      <c r="H52" s="4952"/>
      <c r="I52" s="5039"/>
      <c r="J52" s="4952"/>
      <c r="K52" s="3641"/>
      <c r="L52" s="4952"/>
      <c r="M52" s="3641"/>
      <c r="N52" s="4952"/>
      <c r="O52" s="3641"/>
      <c r="P52" s="4952"/>
      <c r="Q52" s="3641"/>
      <c r="R52" s="4952"/>
      <c r="S52" s="3641"/>
      <c r="T52" s="4952"/>
      <c r="U52" s="3641"/>
      <c r="V52" s="4952"/>
      <c r="W52" s="3641"/>
      <c r="X52" s="4952"/>
      <c r="Y52" s="3641"/>
      <c r="Z52" s="4952"/>
      <c r="AA52" s="3641"/>
      <c r="AB52" s="4952"/>
      <c r="AC52" s="3641"/>
      <c r="AD52" s="4952"/>
      <c r="AE52" s="3641"/>
      <c r="AF52" s="4727"/>
      <c r="AG52" s="1713"/>
      <c r="AH52" s="4727"/>
      <c r="AI52" s="1713"/>
      <c r="AJ52" s="4727"/>
      <c r="AK52" s="1713"/>
      <c r="AL52" s="4727"/>
      <c r="AM52" s="1663"/>
      <c r="AN52" s="5031"/>
      <c r="AO52" s="5031"/>
      <c r="AP52" s="4957"/>
      <c r="AQ52" s="283"/>
      <c r="AR52" s="283"/>
      <c r="AS52" s="283"/>
      <c r="AT52" s="283"/>
      <c r="AU52" s="283"/>
      <c r="AV52" s="283"/>
      <c r="AW52" s="283"/>
      <c r="AX52" s="283"/>
      <c r="AY52" s="283"/>
      <c r="AZ52" s="283"/>
      <c r="BZ52" s="284"/>
      <c r="CA52" s="4958"/>
      <c r="DB52" s="4941">
        <v>0</v>
      </c>
      <c r="DD52" s="4941">
        <v>0</v>
      </c>
    </row>
    <row r="53" spans="1:108" ht="16.399999999999999" customHeight="1" x14ac:dyDescent="0.25">
      <c r="A53" s="6955"/>
      <c r="B53" s="1635" t="s">
        <v>58</v>
      </c>
      <c r="C53" s="5029">
        <f t="shared" si="2"/>
        <v>0</v>
      </c>
      <c r="D53" s="5040">
        <f>SUM(AF53+AH53+AJ53+AL53)</f>
        <v>0</v>
      </c>
      <c r="E53" s="5041">
        <f>SUM(AG53+AI53+AK53+AM53)</f>
        <v>0</v>
      </c>
      <c r="F53" s="667"/>
      <c r="G53" s="3705"/>
      <c r="H53" s="667"/>
      <c r="I53" s="3705"/>
      <c r="J53" s="667"/>
      <c r="K53" s="5042"/>
      <c r="L53" s="667"/>
      <c r="M53" s="5042"/>
      <c r="N53" s="667"/>
      <c r="O53" s="5042"/>
      <c r="P53" s="667"/>
      <c r="Q53" s="5042"/>
      <c r="R53" s="667"/>
      <c r="S53" s="5042"/>
      <c r="T53" s="667"/>
      <c r="U53" s="5042"/>
      <c r="V53" s="667"/>
      <c r="W53" s="5042"/>
      <c r="X53" s="667"/>
      <c r="Y53" s="5042"/>
      <c r="Z53" s="667"/>
      <c r="AA53" s="5042"/>
      <c r="AB53" s="667"/>
      <c r="AC53" s="5042"/>
      <c r="AD53" s="667"/>
      <c r="AE53" s="5042"/>
      <c r="AF53" s="660"/>
      <c r="AG53" s="5043"/>
      <c r="AH53" s="660"/>
      <c r="AI53" s="5043"/>
      <c r="AJ53" s="660"/>
      <c r="AK53" s="5043"/>
      <c r="AL53" s="660"/>
      <c r="AM53" s="5048"/>
      <c r="AN53" s="1543"/>
      <c r="AO53" s="1543"/>
      <c r="AP53" s="4957"/>
      <c r="AQ53" s="283"/>
      <c r="AR53" s="283"/>
      <c r="AS53" s="283"/>
      <c r="AT53" s="283"/>
      <c r="AU53" s="283"/>
      <c r="AV53" s="283"/>
      <c r="AW53" s="283"/>
      <c r="AX53" s="283"/>
      <c r="AY53" s="283"/>
      <c r="AZ53" s="283"/>
      <c r="BZ53" s="284"/>
      <c r="CA53" s="4958"/>
      <c r="DB53" s="4941">
        <v>0</v>
      </c>
      <c r="DD53" s="4941">
        <v>0</v>
      </c>
    </row>
    <row r="54" spans="1:108" ht="24.75" customHeight="1" x14ac:dyDescent="0.25">
      <c r="A54" s="6949"/>
      <c r="B54" s="5044" t="s">
        <v>3749</v>
      </c>
      <c r="C54" s="5034">
        <f t="shared" si="2"/>
        <v>0</v>
      </c>
      <c r="D54" s="5045">
        <f t="shared" si="4"/>
        <v>0</v>
      </c>
      <c r="E54" s="5046">
        <f t="shared" si="4"/>
        <v>0</v>
      </c>
      <c r="F54" s="3653"/>
      <c r="G54" s="3510"/>
      <c r="H54" s="3653"/>
      <c r="I54" s="3510"/>
      <c r="J54" s="3653"/>
      <c r="K54" s="3654"/>
      <c r="L54" s="3653"/>
      <c r="M54" s="3654"/>
      <c r="N54" s="3653"/>
      <c r="O54" s="3654"/>
      <c r="P54" s="3653"/>
      <c r="Q54" s="3654"/>
      <c r="R54" s="3653"/>
      <c r="S54" s="3654"/>
      <c r="T54" s="3653"/>
      <c r="U54" s="3654"/>
      <c r="V54" s="3653"/>
      <c r="W54" s="3654"/>
      <c r="X54" s="3653"/>
      <c r="Y54" s="3654"/>
      <c r="Z54" s="3653"/>
      <c r="AA54" s="3654"/>
      <c r="AB54" s="3653"/>
      <c r="AC54" s="3654"/>
      <c r="AD54" s="3653"/>
      <c r="AE54" s="3654"/>
      <c r="AF54" s="3619"/>
      <c r="AG54" s="3618"/>
      <c r="AH54" s="3619"/>
      <c r="AI54" s="3618"/>
      <c r="AJ54" s="3619"/>
      <c r="AK54" s="3618"/>
      <c r="AL54" s="3619"/>
      <c r="AM54" s="3621"/>
      <c r="AN54" s="3622"/>
      <c r="AO54" s="3622"/>
      <c r="AP54" s="4957"/>
      <c r="AQ54" s="283"/>
      <c r="AR54" s="283"/>
      <c r="AS54" s="283"/>
      <c r="AT54" s="283"/>
      <c r="AU54" s="283"/>
      <c r="AV54" s="283"/>
      <c r="AW54" s="283"/>
      <c r="AX54" s="283"/>
      <c r="AY54" s="283"/>
      <c r="AZ54" s="283"/>
      <c r="BZ54" s="284"/>
      <c r="CA54" s="4958"/>
      <c r="DB54" s="4941">
        <v>0</v>
      </c>
      <c r="DD54" s="4941">
        <v>0</v>
      </c>
    </row>
    <row r="55" spans="1:108" ht="16.399999999999999" customHeight="1" x14ac:dyDescent="0.25">
      <c r="A55" s="6962" t="s">
        <v>3751</v>
      </c>
      <c r="B55" s="5028" t="s">
        <v>27</v>
      </c>
      <c r="C55" s="5029">
        <f t="shared" si="2"/>
        <v>0</v>
      </c>
      <c r="D55" s="5037">
        <f>SUM(F55+H55+J55+L55+N55+P55+R55+T55+V55+X55+Z55+AB55+AD55+AF55+AH55+AJ55+AL55)</f>
        <v>0</v>
      </c>
      <c r="E55" s="5047">
        <f t="shared" ref="D55:E62" si="5">SUM(G55+I55+K55+M55+O55+Q55+S55+U55+W55+Y55+AA55+AC55+AE55+AG55+AI55+AK55+AM55)</f>
        <v>0</v>
      </c>
      <c r="F55" s="4727"/>
      <c r="G55" s="1713"/>
      <c r="H55" s="4727"/>
      <c r="I55" s="1713"/>
      <c r="J55" s="4727"/>
      <c r="K55" s="1713"/>
      <c r="L55" s="4727"/>
      <c r="M55" s="1713"/>
      <c r="N55" s="4727"/>
      <c r="O55" s="1713"/>
      <c r="P55" s="4727"/>
      <c r="Q55" s="1713"/>
      <c r="R55" s="4727"/>
      <c r="S55" s="1713"/>
      <c r="T55" s="4727"/>
      <c r="U55" s="1713"/>
      <c r="V55" s="4727"/>
      <c r="W55" s="1713"/>
      <c r="X55" s="4727"/>
      <c r="Y55" s="1713"/>
      <c r="Z55" s="4727"/>
      <c r="AA55" s="1713"/>
      <c r="AB55" s="4727"/>
      <c r="AC55" s="1713"/>
      <c r="AD55" s="4727"/>
      <c r="AE55" s="1713"/>
      <c r="AF55" s="4727"/>
      <c r="AG55" s="1713"/>
      <c r="AH55" s="4727"/>
      <c r="AI55" s="1713"/>
      <c r="AJ55" s="4727"/>
      <c r="AK55" s="1713"/>
      <c r="AL55" s="4727"/>
      <c r="AM55" s="1663"/>
      <c r="AN55" s="5031"/>
      <c r="AO55" s="5031"/>
      <c r="AP55" s="4957"/>
      <c r="AQ55" s="283"/>
      <c r="AR55" s="283"/>
      <c r="AS55" s="283"/>
      <c r="AT55" s="283"/>
      <c r="AU55" s="283"/>
      <c r="AV55" s="283"/>
      <c r="AW55" s="283"/>
      <c r="AX55" s="283"/>
      <c r="AY55" s="283"/>
      <c r="AZ55" s="283"/>
      <c r="BZ55" s="5049"/>
      <c r="CA55" s="4958"/>
      <c r="DB55" s="4941">
        <v>0</v>
      </c>
      <c r="DD55" s="4941">
        <v>0</v>
      </c>
    </row>
    <row r="56" spans="1:108" ht="16.399999999999999" customHeight="1" x14ac:dyDescent="0.25">
      <c r="A56" s="6955"/>
      <c r="B56" s="4778" t="s">
        <v>58</v>
      </c>
      <c r="C56" s="5029">
        <f t="shared" si="2"/>
        <v>0</v>
      </c>
      <c r="D56" s="5050">
        <f>SUM(F56+H56+J56+L56+N56+P56+R56+T56+V56+X56+Z56+AB56+AD56+AF56+AH56+AJ56+AL56)</f>
        <v>0</v>
      </c>
      <c r="E56" s="5051">
        <f t="shared" si="5"/>
        <v>0</v>
      </c>
      <c r="F56" s="3454"/>
      <c r="G56" s="3453"/>
      <c r="H56" s="3454"/>
      <c r="I56" s="3453"/>
      <c r="J56" s="3454"/>
      <c r="K56" s="3453"/>
      <c r="L56" s="3454"/>
      <c r="M56" s="3453"/>
      <c r="N56" s="3454"/>
      <c r="O56" s="3453"/>
      <c r="P56" s="3454"/>
      <c r="Q56" s="3453"/>
      <c r="R56" s="3454"/>
      <c r="S56" s="3453"/>
      <c r="T56" s="3454"/>
      <c r="U56" s="3453"/>
      <c r="V56" s="3454"/>
      <c r="W56" s="3453"/>
      <c r="X56" s="3454"/>
      <c r="Y56" s="3453"/>
      <c r="Z56" s="3454"/>
      <c r="AA56" s="3453"/>
      <c r="AB56" s="3454"/>
      <c r="AC56" s="3453"/>
      <c r="AD56" s="3454"/>
      <c r="AE56" s="3453"/>
      <c r="AF56" s="3454"/>
      <c r="AG56" s="3453"/>
      <c r="AH56" s="3454"/>
      <c r="AI56" s="3453"/>
      <c r="AJ56" s="3454"/>
      <c r="AK56" s="3453"/>
      <c r="AL56" s="3454"/>
      <c r="AM56" s="3596"/>
      <c r="AN56" s="3455"/>
      <c r="AO56" s="3455"/>
      <c r="AP56" s="4957"/>
      <c r="AQ56" s="283"/>
      <c r="AR56" s="283"/>
      <c r="AS56" s="283"/>
      <c r="AT56" s="283"/>
      <c r="AU56" s="283"/>
      <c r="AV56" s="283"/>
      <c r="AW56" s="283"/>
      <c r="AX56" s="283"/>
      <c r="AY56" s="283"/>
      <c r="AZ56" s="283"/>
      <c r="BZ56" s="5049"/>
      <c r="DB56" s="4941">
        <v>0</v>
      </c>
      <c r="DD56" s="4941">
        <v>0</v>
      </c>
    </row>
    <row r="57" spans="1:108" ht="16.399999999999999" customHeight="1" x14ac:dyDescent="0.25">
      <c r="A57" s="6949"/>
      <c r="B57" s="4839" t="s">
        <v>28</v>
      </c>
      <c r="C57" s="5029">
        <f t="shared" si="2"/>
        <v>0</v>
      </c>
      <c r="D57" s="5052">
        <f>SUM(F57+H57+J57+L57+N57+P57+R57+T57+V57+X57+Z57+AB57+AD57+AF57+AH57+AJ57+AL57)</f>
        <v>0</v>
      </c>
      <c r="E57" s="5053">
        <f t="shared" si="5"/>
        <v>0</v>
      </c>
      <c r="F57" s="3619"/>
      <c r="G57" s="3618"/>
      <c r="H57" s="3619"/>
      <c r="I57" s="3618"/>
      <c r="J57" s="3619"/>
      <c r="K57" s="3618"/>
      <c r="L57" s="3619"/>
      <c r="M57" s="3618"/>
      <c r="N57" s="3619"/>
      <c r="O57" s="3618"/>
      <c r="P57" s="3619"/>
      <c r="Q57" s="3618"/>
      <c r="R57" s="3619"/>
      <c r="S57" s="3618"/>
      <c r="T57" s="3619"/>
      <c r="U57" s="3618"/>
      <c r="V57" s="3619"/>
      <c r="W57" s="3618"/>
      <c r="X57" s="3619"/>
      <c r="Y57" s="3618"/>
      <c r="Z57" s="3619"/>
      <c r="AA57" s="3618"/>
      <c r="AB57" s="3619"/>
      <c r="AC57" s="3618"/>
      <c r="AD57" s="3619"/>
      <c r="AE57" s="3618"/>
      <c r="AF57" s="3619"/>
      <c r="AG57" s="3618"/>
      <c r="AH57" s="3619"/>
      <c r="AI57" s="3618"/>
      <c r="AJ57" s="3619"/>
      <c r="AK57" s="3618"/>
      <c r="AL57" s="3619"/>
      <c r="AM57" s="3621"/>
      <c r="AN57" s="3622"/>
      <c r="AO57" s="3622"/>
      <c r="AP57" s="4957"/>
      <c r="AQ57" s="283"/>
      <c r="AR57" s="283"/>
      <c r="AS57" s="283"/>
      <c r="AT57" s="283"/>
      <c r="AU57" s="283"/>
      <c r="AV57" s="283"/>
      <c r="AW57" s="283"/>
      <c r="AX57" s="283"/>
      <c r="AY57" s="283"/>
      <c r="AZ57" s="283"/>
      <c r="BZ57" s="284"/>
      <c r="DB57" s="4941">
        <v>0</v>
      </c>
      <c r="DD57" s="4941">
        <v>0</v>
      </c>
    </row>
    <row r="58" spans="1:108" ht="16.399999999999999" customHeight="1" x14ac:dyDescent="0.25">
      <c r="A58" s="6954" t="s">
        <v>3752</v>
      </c>
      <c r="B58" s="5028" t="s">
        <v>27</v>
      </c>
      <c r="C58" s="5029">
        <f t="shared" si="2"/>
        <v>0</v>
      </c>
      <c r="D58" s="5037">
        <f>SUM(F58+H58+J58+L58+N58+P58+R58+T58+V58+X58+Z58+AB58+AD58+AF58+AH58+AJ58+AL58)</f>
        <v>0</v>
      </c>
      <c r="E58" s="5054">
        <f t="shared" si="5"/>
        <v>0</v>
      </c>
      <c r="F58" s="4727"/>
      <c r="G58" s="1713"/>
      <c r="H58" s="4727"/>
      <c r="I58" s="1713"/>
      <c r="J58" s="4727"/>
      <c r="K58" s="1713"/>
      <c r="L58" s="4727"/>
      <c r="M58" s="1713"/>
      <c r="N58" s="4727"/>
      <c r="O58" s="1713"/>
      <c r="P58" s="4727"/>
      <c r="Q58" s="1713"/>
      <c r="R58" s="4727"/>
      <c r="S58" s="1713"/>
      <c r="T58" s="4727"/>
      <c r="U58" s="1713"/>
      <c r="V58" s="4727"/>
      <c r="W58" s="1713"/>
      <c r="X58" s="4727"/>
      <c r="Y58" s="1713"/>
      <c r="Z58" s="4727"/>
      <c r="AA58" s="1713"/>
      <c r="AB58" s="4727"/>
      <c r="AC58" s="1713"/>
      <c r="AD58" s="4727"/>
      <c r="AE58" s="1713"/>
      <c r="AF58" s="4727"/>
      <c r="AG58" s="1713"/>
      <c r="AH58" s="4727"/>
      <c r="AI58" s="1713"/>
      <c r="AJ58" s="4727"/>
      <c r="AK58" s="1713"/>
      <c r="AL58" s="4727"/>
      <c r="AM58" s="1663"/>
      <c r="AN58" s="5031"/>
      <c r="AO58" s="5031"/>
      <c r="AP58" s="4957"/>
      <c r="AQ58" s="283"/>
      <c r="AR58" s="283"/>
      <c r="AS58" s="283"/>
      <c r="AT58" s="283"/>
      <c r="AU58" s="283"/>
      <c r="AV58" s="283"/>
      <c r="AW58" s="283"/>
      <c r="AX58" s="283"/>
      <c r="AY58" s="283"/>
      <c r="AZ58" s="283"/>
      <c r="BZ58" s="284"/>
      <c r="DB58" s="4941">
        <v>0</v>
      </c>
      <c r="DD58" s="4941">
        <v>0</v>
      </c>
    </row>
    <row r="59" spans="1:108" ht="16.399999999999999" customHeight="1" x14ac:dyDescent="0.25">
      <c r="A59" s="6955"/>
      <c r="B59" s="4778" t="s">
        <v>58</v>
      </c>
      <c r="C59" s="5029">
        <f t="shared" si="2"/>
        <v>0</v>
      </c>
      <c r="D59" s="5055">
        <f t="shared" si="5"/>
        <v>0</v>
      </c>
      <c r="E59" s="5056">
        <f t="shared" si="5"/>
        <v>0</v>
      </c>
      <c r="F59" s="3454"/>
      <c r="G59" s="3453"/>
      <c r="H59" s="3454"/>
      <c r="I59" s="3453"/>
      <c r="J59" s="3454"/>
      <c r="K59" s="3453"/>
      <c r="L59" s="3454"/>
      <c r="M59" s="3453"/>
      <c r="N59" s="3454"/>
      <c r="O59" s="3453"/>
      <c r="P59" s="3454"/>
      <c r="Q59" s="3453"/>
      <c r="R59" s="3454"/>
      <c r="S59" s="3453"/>
      <c r="T59" s="3454"/>
      <c r="U59" s="3453"/>
      <c r="V59" s="3454"/>
      <c r="W59" s="3453"/>
      <c r="X59" s="3454"/>
      <c r="Y59" s="3453"/>
      <c r="Z59" s="3454"/>
      <c r="AA59" s="3453"/>
      <c r="AB59" s="3454"/>
      <c r="AC59" s="3453"/>
      <c r="AD59" s="3454"/>
      <c r="AE59" s="3453"/>
      <c r="AF59" s="3454"/>
      <c r="AG59" s="3453"/>
      <c r="AH59" s="3454"/>
      <c r="AI59" s="3453"/>
      <c r="AJ59" s="3454"/>
      <c r="AK59" s="3453"/>
      <c r="AL59" s="3454"/>
      <c r="AM59" s="3596"/>
      <c r="AN59" s="3455"/>
      <c r="AO59" s="3455"/>
      <c r="AP59" s="4957"/>
      <c r="AQ59" s="283"/>
      <c r="AR59" s="283"/>
      <c r="AS59" s="283"/>
      <c r="AT59" s="283"/>
      <c r="AU59" s="283"/>
      <c r="AV59" s="283"/>
      <c r="AW59" s="283"/>
      <c r="AX59" s="283"/>
      <c r="AY59" s="283"/>
      <c r="AZ59" s="283"/>
      <c r="BZ59" s="284"/>
    </row>
    <row r="60" spans="1:108" ht="16.399999999999999" customHeight="1" x14ac:dyDescent="0.25">
      <c r="A60" s="6955"/>
      <c r="B60" s="1630" t="s">
        <v>28</v>
      </c>
      <c r="C60" s="5029">
        <f t="shared" si="2"/>
        <v>0</v>
      </c>
      <c r="D60" s="5055">
        <f t="shared" si="5"/>
        <v>0</v>
      </c>
      <c r="E60" s="5056">
        <f t="shared" si="5"/>
        <v>0</v>
      </c>
      <c r="F60" s="3454"/>
      <c r="G60" s="3453"/>
      <c r="H60" s="3454"/>
      <c r="I60" s="3453"/>
      <c r="J60" s="3454"/>
      <c r="K60" s="3453"/>
      <c r="L60" s="3454"/>
      <c r="M60" s="3453"/>
      <c r="N60" s="3454"/>
      <c r="O60" s="3453"/>
      <c r="P60" s="3454"/>
      <c r="Q60" s="3453"/>
      <c r="R60" s="3454"/>
      <c r="S60" s="3453"/>
      <c r="T60" s="3454"/>
      <c r="U60" s="3453"/>
      <c r="V60" s="3454"/>
      <c r="W60" s="3453"/>
      <c r="X60" s="3454"/>
      <c r="Y60" s="3453"/>
      <c r="Z60" s="3454"/>
      <c r="AA60" s="3453"/>
      <c r="AB60" s="3454"/>
      <c r="AC60" s="3453"/>
      <c r="AD60" s="3454"/>
      <c r="AE60" s="3453"/>
      <c r="AF60" s="3454"/>
      <c r="AG60" s="3453"/>
      <c r="AH60" s="3454"/>
      <c r="AI60" s="3453"/>
      <c r="AJ60" s="3454"/>
      <c r="AK60" s="3453"/>
      <c r="AL60" s="3454"/>
      <c r="AM60" s="3596"/>
      <c r="AN60" s="3455"/>
      <c r="AO60" s="3455"/>
      <c r="AP60" s="4957"/>
      <c r="AQ60" s="283"/>
      <c r="AR60" s="283"/>
      <c r="AS60" s="283"/>
      <c r="AT60" s="283"/>
      <c r="AU60" s="283"/>
      <c r="AV60" s="283"/>
      <c r="AW60" s="283"/>
      <c r="AX60" s="283"/>
      <c r="AY60" s="283"/>
      <c r="AZ60" s="283"/>
      <c r="BZ60" s="284"/>
    </row>
    <row r="61" spans="1:108" ht="16.399999999999999" customHeight="1" x14ac:dyDescent="0.25">
      <c r="A61" s="6955"/>
      <c r="B61" s="4778" t="s">
        <v>60</v>
      </c>
      <c r="C61" s="5029">
        <f t="shared" si="2"/>
        <v>0</v>
      </c>
      <c r="D61" s="5055">
        <f t="shared" si="5"/>
        <v>0</v>
      </c>
      <c r="E61" s="5056">
        <f t="shared" si="5"/>
        <v>0</v>
      </c>
      <c r="F61" s="3454"/>
      <c r="G61" s="3453"/>
      <c r="H61" s="3454"/>
      <c r="I61" s="3453"/>
      <c r="J61" s="3454"/>
      <c r="K61" s="3453"/>
      <c r="L61" s="3454"/>
      <c r="M61" s="3453"/>
      <c r="N61" s="3454"/>
      <c r="O61" s="3453"/>
      <c r="P61" s="3454"/>
      <c r="Q61" s="3453"/>
      <c r="R61" s="3454"/>
      <c r="S61" s="3453"/>
      <c r="T61" s="3454"/>
      <c r="U61" s="3453"/>
      <c r="V61" s="3454"/>
      <c r="W61" s="3453"/>
      <c r="X61" s="3454"/>
      <c r="Y61" s="3453"/>
      <c r="Z61" s="3454"/>
      <c r="AA61" s="3453"/>
      <c r="AB61" s="3454"/>
      <c r="AC61" s="3453"/>
      <c r="AD61" s="3454"/>
      <c r="AE61" s="3453"/>
      <c r="AF61" s="3454"/>
      <c r="AG61" s="3453"/>
      <c r="AH61" s="3454"/>
      <c r="AI61" s="3453"/>
      <c r="AJ61" s="3454"/>
      <c r="AK61" s="3453"/>
      <c r="AL61" s="3454"/>
      <c r="AM61" s="3596"/>
      <c r="AN61" s="3455"/>
      <c r="AO61" s="3455"/>
      <c r="AP61" s="4957"/>
      <c r="AQ61" s="283"/>
      <c r="AR61" s="283"/>
      <c r="AS61" s="283"/>
      <c r="AT61" s="283"/>
      <c r="AU61" s="283"/>
      <c r="AV61" s="283"/>
      <c r="AW61" s="283"/>
      <c r="AX61" s="283"/>
      <c r="AY61" s="283"/>
      <c r="AZ61" s="283"/>
      <c r="BZ61" s="284"/>
    </row>
    <row r="62" spans="1:108" ht="16.399999999999999" customHeight="1" x14ac:dyDescent="0.25">
      <c r="A62" s="6955"/>
      <c r="B62" s="5057" t="s">
        <v>61</v>
      </c>
      <c r="C62" s="5034">
        <f t="shared" si="2"/>
        <v>0</v>
      </c>
      <c r="D62" s="5058">
        <f t="shared" si="5"/>
        <v>0</v>
      </c>
      <c r="E62" s="5059">
        <f t="shared" si="5"/>
        <v>0</v>
      </c>
      <c r="F62" s="3454"/>
      <c r="G62" s="3453"/>
      <c r="H62" s="3454"/>
      <c r="I62" s="3453"/>
      <c r="J62" s="3454"/>
      <c r="K62" s="3453"/>
      <c r="L62" s="3454"/>
      <c r="M62" s="3453"/>
      <c r="N62" s="3454"/>
      <c r="O62" s="3453"/>
      <c r="P62" s="3454"/>
      <c r="Q62" s="3453"/>
      <c r="R62" s="3454"/>
      <c r="S62" s="3453"/>
      <c r="T62" s="3454"/>
      <c r="U62" s="3453"/>
      <c r="V62" s="3454"/>
      <c r="W62" s="3453"/>
      <c r="X62" s="3454"/>
      <c r="Y62" s="3453"/>
      <c r="Z62" s="3454"/>
      <c r="AA62" s="3453"/>
      <c r="AB62" s="3454"/>
      <c r="AC62" s="3453"/>
      <c r="AD62" s="3454"/>
      <c r="AE62" s="3453"/>
      <c r="AF62" s="3454"/>
      <c r="AG62" s="3453"/>
      <c r="AH62" s="3454"/>
      <c r="AI62" s="3453"/>
      <c r="AJ62" s="3454"/>
      <c r="AK62" s="3453"/>
      <c r="AL62" s="3454"/>
      <c r="AM62" s="3596"/>
      <c r="AN62" s="3455"/>
      <c r="AO62" s="3455"/>
      <c r="AP62" s="4957"/>
      <c r="AQ62" s="283"/>
      <c r="AR62" s="283"/>
      <c r="AS62" s="283"/>
      <c r="AT62" s="283"/>
      <c r="AU62" s="283"/>
      <c r="AV62" s="283"/>
      <c r="AW62" s="283"/>
      <c r="AX62" s="283"/>
      <c r="AY62" s="283"/>
      <c r="AZ62" s="283"/>
      <c r="BZ62" s="284"/>
    </row>
    <row r="63" spans="1:108" ht="22.9" customHeight="1" x14ac:dyDescent="0.25">
      <c r="A63" s="6949"/>
      <c r="B63" s="5060" t="s">
        <v>3749</v>
      </c>
      <c r="C63" s="5034">
        <f t="shared" si="2"/>
        <v>0</v>
      </c>
      <c r="D63" s="5040">
        <f>SUM(F63+H63+J63+L63+N63+P63+R63+T63+V63+X63+Z63+AB63+AD63+AF63+AH63+AJ63+AL63)</f>
        <v>0</v>
      </c>
      <c r="E63" s="5061">
        <f>SUM(G63+I63+K63+M63+O63+Q63+S63+U63+W63+Y63+AA63+AC63+AE63+AG63+AI63+AK63+AM63)</f>
        <v>0</v>
      </c>
      <c r="F63" s="3619"/>
      <c r="G63" s="3618"/>
      <c r="H63" s="3619"/>
      <c r="I63" s="3618"/>
      <c r="J63" s="3619"/>
      <c r="K63" s="3618"/>
      <c r="L63" s="3619"/>
      <c r="M63" s="3618"/>
      <c r="N63" s="3619"/>
      <c r="O63" s="3622"/>
      <c r="P63" s="3619"/>
      <c r="Q63" s="3622"/>
      <c r="R63" s="3619"/>
      <c r="S63" s="3618"/>
      <c r="T63" s="3619"/>
      <c r="U63" s="3618"/>
      <c r="V63" s="3619"/>
      <c r="W63" s="3618"/>
      <c r="X63" s="3619"/>
      <c r="Y63" s="3618"/>
      <c r="Z63" s="3619"/>
      <c r="AA63" s="3618"/>
      <c r="AB63" s="3619"/>
      <c r="AC63" s="3618"/>
      <c r="AD63" s="3619"/>
      <c r="AE63" s="3618"/>
      <c r="AF63" s="3619"/>
      <c r="AG63" s="3618"/>
      <c r="AH63" s="3619"/>
      <c r="AI63" s="3618"/>
      <c r="AJ63" s="3619"/>
      <c r="AK63" s="3618"/>
      <c r="AL63" s="3882"/>
      <c r="AM63" s="3621"/>
      <c r="AN63" s="3622"/>
      <c r="AO63" s="3622"/>
      <c r="AP63" s="4957"/>
      <c r="AQ63" s="283"/>
      <c r="AR63" s="283"/>
      <c r="AS63" s="283"/>
      <c r="AT63" s="283"/>
      <c r="AU63" s="283"/>
      <c r="AV63" s="283"/>
      <c r="AW63" s="283"/>
      <c r="AX63" s="283"/>
      <c r="AY63" s="283"/>
      <c r="AZ63" s="283"/>
      <c r="BZ63" s="284"/>
    </row>
    <row r="64" spans="1:108" ht="16.399999999999999" customHeight="1" x14ac:dyDescent="0.25">
      <c r="A64" s="6956" t="s">
        <v>3753</v>
      </c>
      <c r="B64" s="5028" t="s">
        <v>27</v>
      </c>
      <c r="C64" s="5029">
        <f t="shared" si="2"/>
        <v>0</v>
      </c>
      <c r="D64" s="5037">
        <f>SUM(F64+H64+J64+L64)</f>
        <v>0</v>
      </c>
      <c r="E64" s="5062">
        <f t="shared" ref="D64:E67" si="6">SUM(G64+I64+K64+M64)</f>
        <v>0</v>
      </c>
      <c r="F64" s="4727"/>
      <c r="G64" s="1713"/>
      <c r="H64" s="4727"/>
      <c r="I64" s="1713"/>
      <c r="J64" s="4727"/>
      <c r="K64" s="1713"/>
      <c r="L64" s="4727"/>
      <c r="M64" s="1713"/>
      <c r="N64" s="4952"/>
      <c r="O64" s="5039"/>
      <c r="P64" s="4952"/>
      <c r="Q64" s="5039"/>
      <c r="R64" s="4952"/>
      <c r="S64" s="3641"/>
      <c r="T64" s="4952"/>
      <c r="U64" s="3641"/>
      <c r="V64" s="4952"/>
      <c r="W64" s="3641"/>
      <c r="X64" s="4952"/>
      <c r="Y64" s="3641"/>
      <c r="Z64" s="4952"/>
      <c r="AA64" s="3641"/>
      <c r="AB64" s="4952"/>
      <c r="AC64" s="3641"/>
      <c r="AD64" s="4952"/>
      <c r="AE64" s="3641"/>
      <c r="AF64" s="4952"/>
      <c r="AG64" s="3641"/>
      <c r="AH64" s="4952"/>
      <c r="AI64" s="3641"/>
      <c r="AJ64" s="4952"/>
      <c r="AK64" s="3641"/>
      <c r="AL64" s="5063"/>
      <c r="AM64" s="5064"/>
      <c r="AN64" s="5031"/>
      <c r="AO64" s="5031"/>
      <c r="AP64" s="4957"/>
      <c r="AQ64" s="283"/>
      <c r="AR64" s="283"/>
      <c r="AS64" s="283"/>
      <c r="AT64" s="283"/>
      <c r="AU64" s="283"/>
      <c r="AV64" s="283"/>
      <c r="AW64" s="283"/>
      <c r="AX64" s="283"/>
      <c r="AY64" s="283"/>
      <c r="AZ64" s="283"/>
      <c r="BZ64" s="284"/>
      <c r="DB64" s="4941">
        <v>0</v>
      </c>
      <c r="DD64" s="4941">
        <v>0</v>
      </c>
    </row>
    <row r="65" spans="1:78" ht="16.399999999999999" customHeight="1" x14ac:dyDescent="0.25">
      <c r="A65" s="6955"/>
      <c r="B65" s="4778" t="s">
        <v>58</v>
      </c>
      <c r="C65" s="5029">
        <f t="shared" si="2"/>
        <v>0</v>
      </c>
      <c r="D65" s="5055">
        <f t="shared" si="6"/>
        <v>0</v>
      </c>
      <c r="E65" s="5056">
        <f>SUM(G65+I65+K65+M65)</f>
        <v>0</v>
      </c>
      <c r="F65" s="3454"/>
      <c r="G65" s="3453"/>
      <c r="H65" s="3454"/>
      <c r="I65" s="3453"/>
      <c r="J65" s="3454"/>
      <c r="K65" s="3453"/>
      <c r="L65" s="3454"/>
      <c r="M65" s="3453"/>
      <c r="N65" s="3479"/>
      <c r="O65" s="3480"/>
      <c r="P65" s="3479"/>
      <c r="Q65" s="3480"/>
      <c r="R65" s="3479"/>
      <c r="S65" s="3489"/>
      <c r="T65" s="3479"/>
      <c r="U65" s="3489"/>
      <c r="V65" s="3479"/>
      <c r="W65" s="3489"/>
      <c r="X65" s="3479"/>
      <c r="Y65" s="3489"/>
      <c r="Z65" s="3479"/>
      <c r="AA65" s="3489"/>
      <c r="AB65" s="3479"/>
      <c r="AC65" s="3489"/>
      <c r="AD65" s="3479"/>
      <c r="AE65" s="3489"/>
      <c r="AF65" s="3479"/>
      <c r="AG65" s="3489"/>
      <c r="AH65" s="3479"/>
      <c r="AI65" s="3489"/>
      <c r="AJ65" s="3479"/>
      <c r="AK65" s="3489"/>
      <c r="AL65" s="3981"/>
      <c r="AM65" s="3492"/>
      <c r="AN65" s="3455"/>
      <c r="AO65" s="3455"/>
      <c r="AP65" s="4957"/>
      <c r="AQ65" s="283"/>
      <c r="AR65" s="283"/>
      <c r="AS65" s="283"/>
      <c r="AT65" s="283"/>
      <c r="AU65" s="283"/>
      <c r="AV65" s="283"/>
      <c r="AW65" s="283"/>
      <c r="AX65" s="283"/>
      <c r="AY65" s="283"/>
      <c r="AZ65" s="283"/>
      <c r="BZ65" s="284"/>
    </row>
    <row r="66" spans="1:78" ht="16.399999999999999" customHeight="1" x14ac:dyDescent="0.25">
      <c r="A66" s="6955"/>
      <c r="B66" s="1630" t="s">
        <v>28</v>
      </c>
      <c r="C66" s="5029">
        <f t="shared" si="2"/>
        <v>0</v>
      </c>
      <c r="D66" s="5055">
        <f t="shared" si="6"/>
        <v>0</v>
      </c>
      <c r="E66" s="5056">
        <f t="shared" si="6"/>
        <v>0</v>
      </c>
      <c r="F66" s="3454"/>
      <c r="G66" s="3453"/>
      <c r="H66" s="3454"/>
      <c r="I66" s="3453"/>
      <c r="J66" s="3454"/>
      <c r="K66" s="3453"/>
      <c r="L66" s="3454"/>
      <c r="M66" s="3453"/>
      <c r="N66" s="3479"/>
      <c r="O66" s="3480"/>
      <c r="P66" s="3479"/>
      <c r="Q66" s="3480"/>
      <c r="R66" s="3479"/>
      <c r="S66" s="3489"/>
      <c r="T66" s="3479"/>
      <c r="U66" s="3489"/>
      <c r="V66" s="3479"/>
      <c r="W66" s="3489"/>
      <c r="X66" s="3479"/>
      <c r="Y66" s="3489"/>
      <c r="Z66" s="3479"/>
      <c r="AA66" s="3489"/>
      <c r="AB66" s="3479"/>
      <c r="AC66" s="3489"/>
      <c r="AD66" s="3479"/>
      <c r="AE66" s="3489"/>
      <c r="AF66" s="3479"/>
      <c r="AG66" s="3489"/>
      <c r="AH66" s="3479"/>
      <c r="AI66" s="3489"/>
      <c r="AJ66" s="3479"/>
      <c r="AK66" s="3489"/>
      <c r="AL66" s="3981"/>
      <c r="AM66" s="3492"/>
      <c r="AN66" s="3455"/>
      <c r="AO66" s="3455"/>
      <c r="AP66" s="4957"/>
      <c r="AQ66" s="283"/>
      <c r="AR66" s="283"/>
      <c r="AS66" s="283"/>
      <c r="AT66" s="283"/>
      <c r="AU66" s="283"/>
      <c r="AV66" s="283"/>
      <c r="AW66" s="283"/>
      <c r="AX66" s="283"/>
      <c r="AY66" s="283"/>
      <c r="AZ66" s="283"/>
      <c r="BZ66" s="284"/>
    </row>
    <row r="67" spans="1:78" ht="16.399999999999999" customHeight="1" x14ac:dyDescent="0.25">
      <c r="A67" s="6949"/>
      <c r="B67" s="4839" t="s">
        <v>60</v>
      </c>
      <c r="C67" s="5065">
        <f t="shared" si="2"/>
        <v>0</v>
      </c>
      <c r="D67" s="5066">
        <f t="shared" si="6"/>
        <v>0</v>
      </c>
      <c r="E67" s="5067">
        <f t="shared" si="6"/>
        <v>0</v>
      </c>
      <c r="F67" s="3619"/>
      <c r="G67" s="3618"/>
      <c r="H67" s="3619"/>
      <c r="I67" s="3618"/>
      <c r="J67" s="3619"/>
      <c r="K67" s="3618"/>
      <c r="L67" s="3619"/>
      <c r="M67" s="3618"/>
      <c r="N67" s="3653"/>
      <c r="O67" s="3510"/>
      <c r="P67" s="3653"/>
      <c r="Q67" s="3510"/>
      <c r="R67" s="3653"/>
      <c r="S67" s="3654"/>
      <c r="T67" s="3653"/>
      <c r="U67" s="3654"/>
      <c r="V67" s="3653"/>
      <c r="W67" s="3654"/>
      <c r="X67" s="3653"/>
      <c r="Y67" s="3654"/>
      <c r="Z67" s="3653"/>
      <c r="AA67" s="3654"/>
      <c r="AB67" s="3653"/>
      <c r="AC67" s="3654"/>
      <c r="AD67" s="3653"/>
      <c r="AE67" s="3654"/>
      <c r="AF67" s="3653"/>
      <c r="AG67" s="3654"/>
      <c r="AH67" s="3653"/>
      <c r="AI67" s="3654"/>
      <c r="AJ67" s="3653"/>
      <c r="AK67" s="3654"/>
      <c r="AL67" s="3979"/>
      <c r="AM67" s="3980"/>
      <c r="AN67" s="3622"/>
      <c r="AO67" s="3622"/>
      <c r="AP67" s="4957"/>
      <c r="AQ67" s="283"/>
      <c r="AR67" s="283"/>
      <c r="AS67" s="283"/>
      <c r="AT67" s="283"/>
      <c r="AU67" s="283"/>
      <c r="AV67" s="283"/>
      <c r="AW67" s="283"/>
      <c r="AX67" s="283"/>
      <c r="AY67" s="283"/>
      <c r="AZ67" s="283"/>
      <c r="BZ67" s="284"/>
    </row>
    <row r="68" spans="1:78" ht="31.4" customHeight="1" x14ac:dyDescent="0.3">
      <c r="A68" s="4706" t="s">
        <v>3754</v>
      </c>
      <c r="B68" s="4706"/>
      <c r="C68" s="273"/>
      <c r="D68" s="301"/>
      <c r="E68" s="273"/>
      <c r="F68" s="273"/>
      <c r="G68" s="273"/>
      <c r="H68" s="297"/>
      <c r="I68" s="297"/>
      <c r="J68" s="297"/>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97"/>
      <c r="AP68" s="297"/>
      <c r="AQ68" s="297"/>
      <c r="AR68" s="297"/>
      <c r="AS68" s="297"/>
      <c r="AT68" s="273"/>
      <c r="AU68" s="273"/>
      <c r="AV68" s="273"/>
      <c r="AW68" s="273"/>
      <c r="AX68" s="273"/>
      <c r="AY68" s="273"/>
      <c r="AZ68" s="273"/>
    </row>
    <row r="69" spans="1:78" ht="16.399999999999999" customHeight="1" x14ac:dyDescent="0.3">
      <c r="A69" s="6957" t="s">
        <v>3755</v>
      </c>
      <c r="B69" s="6958"/>
      <c r="C69" s="6926" t="s">
        <v>62</v>
      </c>
      <c r="D69" s="6960"/>
      <c r="E69" s="6960"/>
      <c r="F69" s="6960"/>
      <c r="G69" s="6961"/>
      <c r="H69" s="6926" t="s">
        <v>63</v>
      </c>
      <c r="I69" s="6960"/>
      <c r="J69" s="6960"/>
      <c r="K69" s="6960"/>
      <c r="L69" s="6961"/>
      <c r="M69" s="6915" t="s">
        <v>7</v>
      </c>
      <c r="N69" s="6915" t="s">
        <v>8</v>
      </c>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97"/>
      <c r="AR69" s="297"/>
      <c r="AS69" s="297"/>
      <c r="AT69" s="297"/>
      <c r="AU69" s="297"/>
      <c r="AV69" s="273"/>
      <c r="AW69" s="273"/>
      <c r="AX69" s="273"/>
      <c r="AY69" s="273"/>
      <c r="AZ69" s="273"/>
    </row>
    <row r="70" spans="1:78" ht="30.65" customHeight="1" x14ac:dyDescent="0.3">
      <c r="A70" s="6959"/>
      <c r="B70" s="6943"/>
      <c r="C70" s="5068" t="s">
        <v>32</v>
      </c>
      <c r="D70" s="5069" t="s">
        <v>33</v>
      </c>
      <c r="E70" s="5070" t="s">
        <v>34</v>
      </c>
      <c r="F70" s="5071" t="s">
        <v>9</v>
      </c>
      <c r="G70" s="5072" t="s">
        <v>10</v>
      </c>
      <c r="H70" s="5073" t="s">
        <v>32</v>
      </c>
      <c r="I70" s="5026" t="s">
        <v>33</v>
      </c>
      <c r="J70" s="5074" t="s">
        <v>34</v>
      </c>
      <c r="K70" s="5071" t="s">
        <v>9</v>
      </c>
      <c r="L70" s="5075" t="s">
        <v>10</v>
      </c>
      <c r="M70" s="6916"/>
      <c r="N70" s="691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97"/>
      <c r="AR70" s="297"/>
      <c r="AS70" s="297"/>
      <c r="AT70" s="297"/>
      <c r="AU70" s="297"/>
      <c r="AV70" s="273"/>
      <c r="AW70" s="273"/>
      <c r="AX70" s="273"/>
      <c r="AY70" s="273"/>
      <c r="AZ70" s="273"/>
    </row>
    <row r="71" spans="1:78" ht="16.399999999999999" customHeight="1" x14ac:dyDescent="0.3">
      <c r="A71" s="6950" t="s">
        <v>3756</v>
      </c>
      <c r="B71" s="6950"/>
      <c r="C71" s="5076">
        <f>SUM(E71:E71)</f>
        <v>0</v>
      </c>
      <c r="D71" s="3456"/>
      <c r="E71" s="5077"/>
      <c r="F71" s="156"/>
      <c r="G71" s="302"/>
      <c r="H71" s="5076">
        <f>SUM(I71:J71)</f>
        <v>0</v>
      </c>
      <c r="I71" s="3456"/>
      <c r="J71" s="3596"/>
      <c r="K71" s="156"/>
      <c r="L71" s="303"/>
      <c r="M71" s="3455"/>
      <c r="N71" s="4733"/>
      <c r="O71" s="304"/>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97"/>
      <c r="AR71" s="297"/>
      <c r="AS71" s="297"/>
      <c r="AT71" s="297"/>
      <c r="AU71" s="297"/>
      <c r="AV71" s="273"/>
      <c r="AW71" s="273"/>
      <c r="AX71" s="273"/>
      <c r="AY71" s="273"/>
      <c r="AZ71" s="273"/>
    </row>
    <row r="72" spans="1:78" ht="16.399999999999999" customHeight="1" x14ac:dyDescent="0.3">
      <c r="A72" s="6951" t="s">
        <v>3757</v>
      </c>
      <c r="B72" s="6951"/>
      <c r="C72" s="4778">
        <f>SUM(E72:E72)</f>
        <v>0</v>
      </c>
      <c r="D72" s="3456"/>
      <c r="E72" s="5077"/>
      <c r="F72" s="3455"/>
      <c r="G72" s="3456"/>
      <c r="H72" s="4778">
        <f>SUM(I72:J72)</f>
        <v>0</v>
      </c>
      <c r="I72" s="3456"/>
      <c r="J72" s="3596"/>
      <c r="K72" s="3455"/>
      <c r="L72" s="3893"/>
      <c r="M72" s="3455"/>
      <c r="N72" s="4733"/>
      <c r="O72" s="304"/>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97"/>
      <c r="AR72" s="297"/>
      <c r="AS72" s="297"/>
      <c r="AT72" s="297"/>
      <c r="AU72" s="297"/>
      <c r="AV72" s="273"/>
      <c r="AW72" s="273"/>
      <c r="AX72" s="273"/>
      <c r="AY72" s="273"/>
      <c r="AZ72" s="273"/>
    </row>
    <row r="73" spans="1:78" ht="16.399999999999999" customHeight="1" x14ac:dyDescent="0.3">
      <c r="A73" s="6951" t="s">
        <v>3758</v>
      </c>
      <c r="B73" s="6951"/>
      <c r="C73" s="4778">
        <f>SUM(E73:E73)</f>
        <v>0</v>
      </c>
      <c r="D73" s="3456"/>
      <c r="E73" s="5077"/>
      <c r="F73" s="3455"/>
      <c r="G73" s="3456"/>
      <c r="H73" s="4778">
        <f>SUM(I73:J73)</f>
        <v>0</v>
      </c>
      <c r="I73" s="3456"/>
      <c r="J73" s="3596"/>
      <c r="K73" s="3455"/>
      <c r="L73" s="3893"/>
      <c r="M73" s="3455"/>
      <c r="N73" s="4733"/>
      <c r="O73" s="304"/>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97"/>
      <c r="AR73" s="297"/>
      <c r="AS73" s="297"/>
      <c r="AT73" s="297"/>
      <c r="AU73" s="297"/>
      <c r="AV73" s="273"/>
      <c r="AW73" s="273"/>
      <c r="AX73" s="273"/>
      <c r="AY73" s="273"/>
      <c r="AZ73" s="273"/>
    </row>
    <row r="74" spans="1:78" ht="16.399999999999999" customHeight="1" x14ac:dyDescent="0.3">
      <c r="A74" s="6952" t="s">
        <v>3759</v>
      </c>
      <c r="B74" s="6952"/>
      <c r="C74" s="1630">
        <f>SUM(E74:E74)</f>
        <v>0</v>
      </c>
      <c r="D74" s="3456"/>
      <c r="E74" s="5077"/>
      <c r="F74" s="3455"/>
      <c r="G74" s="3456"/>
      <c r="H74" s="4839">
        <f>SUM(I74:J74)</f>
        <v>0</v>
      </c>
      <c r="I74" s="3456"/>
      <c r="J74" s="3596"/>
      <c r="K74" s="3455"/>
      <c r="L74" s="3893"/>
      <c r="M74" s="3455"/>
      <c r="N74" s="4733"/>
      <c r="O74" s="304"/>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97"/>
      <c r="AR74" s="297"/>
      <c r="AS74" s="297"/>
      <c r="AT74" s="297"/>
      <c r="AU74" s="297"/>
      <c r="AV74" s="273"/>
      <c r="AW74" s="273"/>
      <c r="AX74" s="273"/>
      <c r="AY74" s="273"/>
      <c r="AZ74" s="273"/>
    </row>
    <row r="75" spans="1:78" ht="16.399999999999999" customHeight="1" x14ac:dyDescent="0.3">
      <c r="A75" s="6953" t="s">
        <v>30</v>
      </c>
      <c r="B75" s="6953"/>
      <c r="C75" s="5078">
        <f t="shared" ref="C75:L75" si="7">SUM(C71:C74)</f>
        <v>0</v>
      </c>
      <c r="D75" s="5079">
        <f t="shared" si="7"/>
        <v>0</v>
      </c>
      <c r="E75" s="5080">
        <f t="shared" si="7"/>
        <v>0</v>
      </c>
      <c r="F75" s="5081">
        <f t="shared" si="7"/>
        <v>0</v>
      </c>
      <c r="G75" s="5081">
        <f>SUM(G71:G74)</f>
        <v>0</v>
      </c>
      <c r="H75" s="5078">
        <f t="shared" si="7"/>
        <v>0</v>
      </c>
      <c r="I75" s="5079">
        <f t="shared" si="7"/>
        <v>0</v>
      </c>
      <c r="J75" s="5082">
        <f t="shared" si="7"/>
        <v>0</v>
      </c>
      <c r="K75" s="5081">
        <f t="shared" si="7"/>
        <v>0</v>
      </c>
      <c r="L75" s="5083">
        <f t="shared" si="7"/>
        <v>0</v>
      </c>
      <c r="M75" s="5081">
        <f>SUM(M71:M74)</f>
        <v>0</v>
      </c>
      <c r="N75" s="5078">
        <f>SUM(N71:N74)</f>
        <v>0</v>
      </c>
      <c r="O75" s="276"/>
      <c r="P75" s="276"/>
      <c r="Q75" s="276"/>
      <c r="R75" s="276"/>
      <c r="S75" s="276"/>
      <c r="T75" s="276"/>
      <c r="U75" s="276"/>
      <c r="V75" s="276"/>
      <c r="W75" s="277"/>
      <c r="X75" s="277"/>
      <c r="Y75" s="276"/>
      <c r="Z75" s="276"/>
      <c r="AA75" s="276"/>
      <c r="AB75" s="276"/>
      <c r="AC75" s="276"/>
      <c r="AD75" s="276"/>
      <c r="AE75" s="276"/>
      <c r="AF75" s="276"/>
      <c r="AG75" s="276"/>
      <c r="AH75" s="276"/>
      <c r="AI75" s="276"/>
      <c r="AJ75" s="276"/>
      <c r="AK75" s="276"/>
      <c r="AL75" s="276"/>
      <c r="AM75" s="276"/>
      <c r="AN75" s="276"/>
      <c r="AO75" s="276"/>
      <c r="AP75" s="276"/>
      <c r="AQ75" s="297"/>
      <c r="AR75" s="297"/>
      <c r="AS75" s="297"/>
      <c r="AT75" s="297"/>
      <c r="AU75" s="297"/>
      <c r="AV75" s="273"/>
      <c r="AW75" s="273"/>
      <c r="AX75" s="273"/>
      <c r="AY75" s="273"/>
      <c r="AZ75" s="273"/>
    </row>
    <row r="76" spans="1:78" ht="16.399999999999999" customHeight="1" x14ac:dyDescent="0.3">
      <c r="A76" s="5084" t="s">
        <v>3760</v>
      </c>
      <c r="B76" s="5085"/>
      <c r="C76" s="5086"/>
      <c r="D76" s="5086"/>
      <c r="E76" s="306"/>
      <c r="F76" s="306"/>
      <c r="G76" s="306"/>
      <c r="H76" s="306"/>
      <c r="I76" s="306"/>
      <c r="J76" s="306"/>
      <c r="K76" s="306"/>
      <c r="L76" s="306"/>
      <c r="M76" s="306"/>
      <c r="N76" s="306"/>
      <c r="O76" s="276"/>
      <c r="P76" s="276"/>
      <c r="Q76" s="276"/>
      <c r="R76" s="276"/>
      <c r="S76" s="276"/>
      <c r="T76" s="276"/>
      <c r="U76" s="276"/>
      <c r="V76" s="276"/>
      <c r="W76" s="277"/>
      <c r="X76" s="277"/>
      <c r="Y76" s="276"/>
      <c r="Z76" s="276"/>
      <c r="AA76" s="276"/>
      <c r="AB76" s="276"/>
      <c r="AC76" s="276"/>
      <c r="AD76" s="276"/>
      <c r="AE76" s="276"/>
      <c r="AF76" s="276"/>
      <c r="AG76" s="276"/>
      <c r="AH76" s="276"/>
      <c r="AI76" s="276"/>
      <c r="AJ76" s="276"/>
      <c r="AK76" s="276"/>
      <c r="AL76" s="276"/>
      <c r="AM76" s="276"/>
      <c r="AN76" s="276"/>
      <c r="AO76" s="276"/>
      <c r="AP76" s="276"/>
      <c r="AQ76" s="297"/>
      <c r="AR76" s="297"/>
      <c r="AS76" s="297"/>
      <c r="AT76" s="297"/>
      <c r="AU76" s="297"/>
      <c r="AV76" s="273"/>
      <c r="AW76" s="273"/>
      <c r="AX76" s="273"/>
      <c r="AY76" s="273"/>
      <c r="AZ76" s="273"/>
    </row>
    <row r="77" spans="1:78" ht="24" customHeight="1" x14ac:dyDescent="0.3">
      <c r="A77" s="5087" t="s">
        <v>3761</v>
      </c>
      <c r="B77" s="3891"/>
      <c r="C77" s="3891"/>
      <c r="D77" s="3891"/>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6"/>
      <c r="AM77" s="276"/>
      <c r="AN77" s="276"/>
      <c r="AO77" s="276"/>
      <c r="AP77" s="276"/>
      <c r="AQ77" s="276"/>
      <c r="AR77" s="276"/>
      <c r="AS77" s="276"/>
    </row>
    <row r="78" spans="1:78" ht="26.5" customHeight="1" x14ac:dyDescent="0.3">
      <c r="A78" s="6921" t="s">
        <v>3762</v>
      </c>
      <c r="B78" s="6948" t="s">
        <v>30</v>
      </c>
      <c r="C78" s="6926" t="s">
        <v>5</v>
      </c>
      <c r="D78" s="6928"/>
      <c r="E78" s="6944" t="s">
        <v>9</v>
      </c>
      <c r="F78" s="6946" t="s">
        <v>10</v>
      </c>
      <c r="G78" s="6915" t="s">
        <v>7</v>
      </c>
      <c r="H78" s="6915" t="s">
        <v>8</v>
      </c>
      <c r="I78" s="276"/>
      <c r="J78" s="276"/>
      <c r="K78" s="276"/>
      <c r="L78" s="276"/>
      <c r="M78" s="276"/>
      <c r="N78" s="276"/>
      <c r="O78" s="276"/>
      <c r="P78" s="276"/>
      <c r="Q78" s="276"/>
      <c r="R78" s="277"/>
      <c r="S78" s="277"/>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BZ78" s="284"/>
    </row>
    <row r="79" spans="1:78" ht="34.9" customHeight="1" x14ac:dyDescent="0.3">
      <c r="A79" s="6940"/>
      <c r="B79" s="6949"/>
      <c r="C79" s="5026" t="s">
        <v>33</v>
      </c>
      <c r="D79" s="5074" t="s">
        <v>34</v>
      </c>
      <c r="E79" s="6945"/>
      <c r="F79" s="6947"/>
      <c r="G79" s="6916"/>
      <c r="H79" s="6916"/>
      <c r="I79" s="276"/>
      <c r="J79" s="276"/>
      <c r="K79" s="276"/>
      <c r="L79" s="276"/>
      <c r="M79" s="276"/>
      <c r="N79" s="276"/>
      <c r="O79" s="276"/>
      <c r="P79" s="276"/>
      <c r="Q79" s="276"/>
      <c r="R79" s="277"/>
      <c r="S79" s="277"/>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BZ79" s="284"/>
    </row>
    <row r="80" spans="1:78" ht="16.399999999999999" customHeight="1" x14ac:dyDescent="0.3">
      <c r="A80" s="5076" t="s">
        <v>3763</v>
      </c>
      <c r="B80" s="307"/>
      <c r="C80" s="3454"/>
      <c r="D80" s="3596"/>
      <c r="E80" s="5088"/>
      <c r="F80" s="3455"/>
      <c r="G80" s="3455"/>
      <c r="H80" s="3455"/>
      <c r="I80" s="304"/>
      <c r="J80" s="276"/>
      <c r="K80" s="276"/>
      <c r="L80" s="276"/>
      <c r="M80" s="276"/>
      <c r="N80" s="276"/>
      <c r="O80" s="276"/>
      <c r="P80" s="276"/>
      <c r="Q80" s="276"/>
      <c r="R80" s="277"/>
      <c r="S80" s="277"/>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BZ80" s="284"/>
    </row>
    <row r="81" spans="1:78" ht="16.399999999999999" customHeight="1" x14ac:dyDescent="0.3">
      <c r="A81" s="4778" t="s">
        <v>3764</v>
      </c>
      <c r="B81" s="5089"/>
      <c r="C81" s="3454"/>
      <c r="D81" s="3596"/>
      <c r="E81" s="5088"/>
      <c r="F81" s="3455"/>
      <c r="G81" s="3455"/>
      <c r="H81" s="3455"/>
      <c r="I81" s="304"/>
      <c r="J81" s="276"/>
      <c r="K81" s="276"/>
      <c r="L81" s="276"/>
      <c r="M81" s="276"/>
      <c r="N81" s="276"/>
      <c r="O81" s="276"/>
      <c r="P81" s="276"/>
      <c r="Q81" s="276"/>
      <c r="R81" s="277"/>
      <c r="S81" s="277"/>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BZ81" s="284"/>
    </row>
    <row r="82" spans="1:78" ht="16.399999999999999" customHeight="1" x14ac:dyDescent="0.3">
      <c r="A82" s="4778" t="s">
        <v>3765</v>
      </c>
      <c r="B82" s="5089"/>
      <c r="C82" s="3454"/>
      <c r="D82" s="3596"/>
      <c r="E82" s="5088"/>
      <c r="F82" s="3455"/>
      <c r="G82" s="3455"/>
      <c r="H82" s="3455"/>
      <c r="I82" s="304"/>
      <c r="J82" s="276"/>
      <c r="K82" s="276"/>
      <c r="L82" s="276"/>
      <c r="M82" s="276"/>
      <c r="N82" s="276"/>
      <c r="O82" s="276"/>
      <c r="P82" s="276"/>
      <c r="Q82" s="276"/>
      <c r="R82" s="277"/>
      <c r="S82" s="277"/>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BZ82" s="284"/>
    </row>
    <row r="83" spans="1:78" ht="16.399999999999999" customHeight="1" x14ac:dyDescent="0.3">
      <c r="A83" s="4778" t="s">
        <v>3766</v>
      </c>
      <c r="B83" s="5089"/>
      <c r="C83" s="3454"/>
      <c r="D83" s="3596"/>
      <c r="E83" s="5088"/>
      <c r="F83" s="3455"/>
      <c r="G83" s="3455"/>
      <c r="H83" s="3455"/>
      <c r="I83" s="304"/>
      <c r="J83" s="276"/>
      <c r="K83" s="276"/>
      <c r="L83" s="276"/>
      <c r="M83" s="276"/>
      <c r="N83" s="276"/>
      <c r="O83" s="276"/>
      <c r="P83" s="276"/>
      <c r="Q83" s="276"/>
      <c r="R83" s="277"/>
      <c r="S83" s="277"/>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BZ83" s="284"/>
    </row>
    <row r="84" spans="1:78" ht="16.399999999999999" customHeight="1" x14ac:dyDescent="0.3">
      <c r="A84" s="4839" t="s">
        <v>3767</v>
      </c>
      <c r="B84" s="5090"/>
      <c r="C84" s="3619"/>
      <c r="D84" s="3621"/>
      <c r="E84" s="3678"/>
      <c r="F84" s="3622"/>
      <c r="G84" s="3622"/>
      <c r="H84" s="3622"/>
      <c r="I84" s="304"/>
      <c r="J84" s="276"/>
      <c r="K84" s="276"/>
      <c r="L84" s="276"/>
      <c r="M84" s="276"/>
      <c r="N84" s="276"/>
      <c r="O84" s="276"/>
      <c r="P84" s="276"/>
      <c r="Q84" s="276"/>
      <c r="R84" s="277"/>
      <c r="S84" s="277"/>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BZ84" s="284"/>
    </row>
    <row r="85" spans="1:78" ht="23.5" customHeight="1" x14ac:dyDescent="0.3">
      <c r="A85" s="5091" t="s">
        <v>3768</v>
      </c>
      <c r="B85" s="276"/>
      <c r="C85" s="276"/>
      <c r="D85" s="276"/>
      <c r="E85" s="276"/>
      <c r="F85" s="276"/>
      <c r="G85" s="276"/>
      <c r="H85" s="276"/>
      <c r="I85" s="276"/>
      <c r="J85" s="276"/>
      <c r="K85" s="276"/>
      <c r="L85" s="276"/>
      <c r="M85" s="276"/>
      <c r="N85" s="276"/>
      <c r="O85" s="276"/>
      <c r="P85" s="276"/>
      <c r="Q85" s="276"/>
      <c r="R85" s="276"/>
      <c r="S85" s="276"/>
      <c r="T85" s="277"/>
      <c r="U85" s="277"/>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row>
    <row r="86" spans="1:78" ht="23.5" customHeight="1" x14ac:dyDescent="0.3">
      <c r="A86" s="6921" t="s">
        <v>3762</v>
      </c>
      <c r="B86" s="6941" t="s">
        <v>3769</v>
      </c>
      <c r="C86" s="6922" t="s">
        <v>64</v>
      </c>
      <c r="D86" s="6926" t="s">
        <v>5</v>
      </c>
      <c r="E86" s="6928"/>
      <c r="F86" s="6944" t="s">
        <v>9</v>
      </c>
      <c r="G86" s="6946" t="s">
        <v>10</v>
      </c>
      <c r="H86" s="6915" t="s">
        <v>7</v>
      </c>
      <c r="I86" s="6915" t="s">
        <v>8</v>
      </c>
      <c r="J86" s="276"/>
      <c r="K86" s="276"/>
      <c r="L86" s="276"/>
      <c r="M86" s="276"/>
      <c r="N86" s="276"/>
      <c r="O86" s="276"/>
      <c r="P86" s="276"/>
      <c r="Q86" s="276"/>
      <c r="R86" s="276"/>
      <c r="S86" s="277"/>
      <c r="T86" s="277"/>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row>
    <row r="87" spans="1:78" ht="29.25" customHeight="1" x14ac:dyDescent="0.3">
      <c r="A87" s="6940"/>
      <c r="B87" s="6942"/>
      <c r="C87" s="6943"/>
      <c r="D87" s="5026" t="s">
        <v>33</v>
      </c>
      <c r="E87" s="5074" t="s">
        <v>34</v>
      </c>
      <c r="F87" s="6945"/>
      <c r="G87" s="6947"/>
      <c r="H87" s="6916"/>
      <c r="I87" s="6916"/>
      <c r="J87" s="276"/>
      <c r="K87" s="276"/>
      <c r="L87" s="276"/>
      <c r="M87" s="276"/>
      <c r="N87" s="276"/>
      <c r="O87" s="276"/>
      <c r="P87" s="276"/>
      <c r="Q87" s="276"/>
      <c r="R87" s="276"/>
      <c r="S87" s="277"/>
      <c r="T87" s="277"/>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row>
    <row r="88" spans="1:78" ht="16.399999999999999" customHeight="1" x14ac:dyDescent="0.3">
      <c r="A88" s="308" t="s">
        <v>3763</v>
      </c>
      <c r="B88" s="303"/>
      <c r="C88" s="5092"/>
      <c r="D88" s="294"/>
      <c r="E88" s="167"/>
      <c r="F88" s="309"/>
      <c r="G88" s="156"/>
      <c r="H88" s="156"/>
      <c r="I88" s="156"/>
      <c r="J88" s="304"/>
      <c r="K88" s="276"/>
      <c r="L88" s="276"/>
      <c r="M88" s="276"/>
      <c r="N88" s="276"/>
      <c r="O88" s="276"/>
      <c r="P88" s="276"/>
      <c r="Q88" s="276"/>
      <c r="R88" s="276"/>
      <c r="S88" s="277"/>
      <c r="T88" s="277"/>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row>
    <row r="89" spans="1:78" ht="16.399999999999999" customHeight="1" x14ac:dyDescent="0.3">
      <c r="A89" s="4778" t="s">
        <v>3764</v>
      </c>
      <c r="B89" s="3893"/>
      <c r="C89" s="5093"/>
      <c r="D89" s="3454"/>
      <c r="E89" s="3596"/>
      <c r="F89" s="5088"/>
      <c r="G89" s="3455"/>
      <c r="H89" s="3455"/>
      <c r="I89" s="3455"/>
      <c r="J89" s="304"/>
      <c r="K89" s="276"/>
      <c r="L89" s="276"/>
      <c r="M89" s="276"/>
      <c r="N89" s="276"/>
      <c r="O89" s="276"/>
      <c r="P89" s="276"/>
      <c r="Q89" s="276"/>
      <c r="R89" s="276"/>
      <c r="S89" s="277"/>
      <c r="T89" s="277"/>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row>
    <row r="90" spans="1:78" ht="16.399999999999999" customHeight="1" x14ac:dyDescent="0.3">
      <c r="A90" s="4778" t="s">
        <v>3765</v>
      </c>
      <c r="B90" s="3893"/>
      <c r="C90" s="5093"/>
      <c r="D90" s="3454"/>
      <c r="E90" s="3596"/>
      <c r="F90" s="5088"/>
      <c r="G90" s="3455"/>
      <c r="H90" s="3455"/>
      <c r="I90" s="3455"/>
      <c r="J90" s="304"/>
      <c r="K90" s="276"/>
      <c r="L90" s="276"/>
      <c r="M90" s="276"/>
      <c r="N90" s="276"/>
      <c r="O90" s="276"/>
      <c r="P90" s="276"/>
      <c r="Q90" s="276"/>
      <c r="R90" s="276"/>
      <c r="S90" s="277"/>
      <c r="T90" s="277"/>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row>
    <row r="91" spans="1:78" ht="16.399999999999999" customHeight="1" x14ac:dyDescent="0.3">
      <c r="A91" s="4778" t="s">
        <v>3766</v>
      </c>
      <c r="B91" s="3893"/>
      <c r="C91" s="5093"/>
      <c r="D91" s="3454"/>
      <c r="E91" s="3596"/>
      <c r="F91" s="5088"/>
      <c r="G91" s="3455"/>
      <c r="H91" s="3455"/>
      <c r="I91" s="3455"/>
      <c r="J91" s="304"/>
      <c r="K91" s="276"/>
      <c r="L91" s="276"/>
      <c r="M91" s="276"/>
      <c r="N91" s="276"/>
      <c r="O91" s="276"/>
      <c r="P91" s="276"/>
      <c r="Q91" s="276"/>
      <c r="R91" s="276"/>
      <c r="S91" s="277"/>
      <c r="T91" s="277"/>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row>
    <row r="92" spans="1:78" ht="16.399999999999999" customHeight="1" x14ac:dyDescent="0.3">
      <c r="A92" s="4839" t="s">
        <v>3767</v>
      </c>
      <c r="B92" s="4758"/>
      <c r="C92" s="5094"/>
      <c r="D92" s="3619"/>
      <c r="E92" s="3621"/>
      <c r="F92" s="3678"/>
      <c r="G92" s="3622"/>
      <c r="H92" s="3622"/>
      <c r="I92" s="3622"/>
      <c r="J92" s="304"/>
      <c r="K92" s="276"/>
      <c r="L92" s="276"/>
      <c r="M92" s="276"/>
      <c r="N92" s="276"/>
      <c r="O92" s="276"/>
      <c r="P92" s="276"/>
      <c r="Q92" s="276"/>
      <c r="R92" s="276"/>
      <c r="S92" s="277"/>
      <c r="T92" s="277"/>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row>
    <row r="93" spans="1:78" ht="24.75" customHeight="1" x14ac:dyDescent="0.3">
      <c r="A93" s="3891" t="s">
        <v>3770</v>
      </c>
      <c r="B93" s="5095"/>
      <c r="C93" s="5095"/>
      <c r="D93" s="5096"/>
      <c r="E93" s="5095"/>
      <c r="F93" s="5095"/>
      <c r="G93" s="5095"/>
      <c r="H93" s="5095"/>
      <c r="I93" s="5095"/>
      <c r="J93" s="5095"/>
      <c r="K93" s="5095"/>
      <c r="L93" s="5095"/>
      <c r="M93" s="5095"/>
      <c r="N93" s="5095"/>
      <c r="O93" s="5095"/>
      <c r="P93" s="5095"/>
      <c r="Q93" s="5095"/>
      <c r="R93" s="5095"/>
      <c r="S93" s="5095"/>
      <c r="T93" s="5095"/>
      <c r="U93" s="5095"/>
      <c r="V93" s="5095"/>
      <c r="W93" s="5095"/>
      <c r="X93" s="310"/>
      <c r="Y93" s="310"/>
      <c r="Z93" s="5095"/>
      <c r="AA93" s="5095"/>
      <c r="AB93" s="5095"/>
      <c r="AC93" s="5095"/>
      <c r="AD93" s="5095"/>
      <c r="AE93" s="5095"/>
      <c r="AF93" s="5095"/>
      <c r="AG93" s="276"/>
      <c r="AH93" s="276"/>
      <c r="AI93" s="276"/>
      <c r="AJ93" s="276"/>
    </row>
    <row r="94" spans="1:78" ht="15" customHeight="1" x14ac:dyDescent="0.25">
      <c r="A94" s="6917" t="s">
        <v>1</v>
      </c>
      <c r="B94" s="6920" t="s">
        <v>30</v>
      </c>
      <c r="C94" s="6921"/>
      <c r="D94" s="6922"/>
      <c r="E94" s="6926" t="s">
        <v>31</v>
      </c>
      <c r="F94" s="6927"/>
      <c r="G94" s="6927"/>
      <c r="H94" s="6927"/>
      <c r="I94" s="6927"/>
      <c r="J94" s="6927"/>
      <c r="K94" s="6927"/>
      <c r="L94" s="6927"/>
      <c r="M94" s="6927"/>
      <c r="N94" s="6927"/>
      <c r="O94" s="6927"/>
      <c r="P94" s="6927"/>
      <c r="Q94" s="6927"/>
      <c r="R94" s="6927"/>
      <c r="S94" s="6927"/>
      <c r="T94" s="6927"/>
      <c r="U94" s="6927"/>
      <c r="V94" s="6927"/>
      <c r="W94" s="6927"/>
      <c r="X94" s="6927"/>
      <c r="Y94" s="6927"/>
      <c r="Z94" s="6927"/>
      <c r="AA94" s="6927"/>
      <c r="AB94" s="6927"/>
      <c r="AC94" s="6927"/>
      <c r="AD94" s="6927"/>
      <c r="AE94" s="6927"/>
      <c r="AF94" s="6928"/>
      <c r="AG94" s="6929" t="s">
        <v>10</v>
      </c>
      <c r="AH94" s="6932" t="s">
        <v>9</v>
      </c>
      <c r="BY94" s="284"/>
      <c r="BZ94" s="284"/>
    </row>
    <row r="95" spans="1:78" x14ac:dyDescent="0.25">
      <c r="A95" s="6918"/>
      <c r="B95" s="6923"/>
      <c r="C95" s="6924"/>
      <c r="D95" s="6925"/>
      <c r="E95" s="6926" t="s">
        <v>65</v>
      </c>
      <c r="F95" s="6935"/>
      <c r="G95" s="6936" t="s">
        <v>12</v>
      </c>
      <c r="H95" s="6937"/>
      <c r="I95" s="6936" t="s">
        <v>13</v>
      </c>
      <c r="J95" s="6937"/>
      <c r="K95" s="6938" t="s">
        <v>14</v>
      </c>
      <c r="L95" s="6937"/>
      <c r="M95" s="6936" t="s">
        <v>15</v>
      </c>
      <c r="N95" s="6937"/>
      <c r="O95" s="6936" t="s">
        <v>16</v>
      </c>
      <c r="P95" s="6937"/>
      <c r="Q95" s="6936" t="s">
        <v>17</v>
      </c>
      <c r="R95" s="6937"/>
      <c r="S95" s="6936" t="s">
        <v>18</v>
      </c>
      <c r="T95" s="6937"/>
      <c r="U95" s="6936" t="s">
        <v>19</v>
      </c>
      <c r="V95" s="6937"/>
      <c r="W95" s="6936" t="s">
        <v>20</v>
      </c>
      <c r="X95" s="6937"/>
      <c r="Y95" s="6938" t="s">
        <v>21</v>
      </c>
      <c r="Z95" s="6937"/>
      <c r="AA95" s="6938" t="s">
        <v>22</v>
      </c>
      <c r="AB95" s="6937"/>
      <c r="AC95" s="6938" t="s">
        <v>23</v>
      </c>
      <c r="AD95" s="6937"/>
      <c r="AE95" s="6938" t="s">
        <v>24</v>
      </c>
      <c r="AF95" s="6939"/>
      <c r="AG95" s="6930"/>
      <c r="AH95" s="6933"/>
      <c r="BY95" s="284"/>
      <c r="BZ95" s="284"/>
    </row>
    <row r="96" spans="1:78" x14ac:dyDescent="0.25">
      <c r="A96" s="6919"/>
      <c r="B96" s="5024" t="s">
        <v>32</v>
      </c>
      <c r="C96" s="4992" t="s">
        <v>33</v>
      </c>
      <c r="D96" s="4990" t="s">
        <v>34</v>
      </c>
      <c r="E96" s="5026" t="s">
        <v>33</v>
      </c>
      <c r="F96" s="4990" t="s">
        <v>34</v>
      </c>
      <c r="G96" s="4992" t="s">
        <v>33</v>
      </c>
      <c r="H96" s="4990" t="s">
        <v>34</v>
      </c>
      <c r="I96" s="4992" t="s">
        <v>33</v>
      </c>
      <c r="J96" s="4990" t="s">
        <v>34</v>
      </c>
      <c r="K96" s="5026" t="s">
        <v>33</v>
      </c>
      <c r="L96" s="4990" t="s">
        <v>34</v>
      </c>
      <c r="M96" s="4992" t="s">
        <v>33</v>
      </c>
      <c r="N96" s="4990" t="s">
        <v>34</v>
      </c>
      <c r="O96" s="4992" t="s">
        <v>33</v>
      </c>
      <c r="P96" s="4990" t="s">
        <v>34</v>
      </c>
      <c r="Q96" s="4992" t="s">
        <v>33</v>
      </c>
      <c r="R96" s="4990" t="s">
        <v>34</v>
      </c>
      <c r="S96" s="4992" t="s">
        <v>33</v>
      </c>
      <c r="T96" s="4990" t="s">
        <v>34</v>
      </c>
      <c r="U96" s="4992" t="s">
        <v>33</v>
      </c>
      <c r="V96" s="4990" t="s">
        <v>34</v>
      </c>
      <c r="W96" s="4992" t="s">
        <v>33</v>
      </c>
      <c r="X96" s="4990" t="s">
        <v>34</v>
      </c>
      <c r="Y96" s="5026" t="s">
        <v>33</v>
      </c>
      <c r="Z96" s="4990" t="s">
        <v>34</v>
      </c>
      <c r="AA96" s="5026" t="s">
        <v>33</v>
      </c>
      <c r="AB96" s="4990" t="s">
        <v>34</v>
      </c>
      <c r="AC96" s="5026" t="s">
        <v>33</v>
      </c>
      <c r="AD96" s="4990" t="s">
        <v>34</v>
      </c>
      <c r="AE96" s="5026" t="s">
        <v>33</v>
      </c>
      <c r="AF96" s="5097" t="s">
        <v>34</v>
      </c>
      <c r="AG96" s="6931"/>
      <c r="AH96" s="6934"/>
      <c r="BY96" s="284"/>
      <c r="BZ96" s="284"/>
    </row>
    <row r="97" spans="1:130" ht="14.25" customHeight="1" x14ac:dyDescent="0.25">
      <c r="A97" s="5098" t="s">
        <v>3771</v>
      </c>
      <c r="B97" s="5099">
        <f t="shared" ref="B97:B102" si="8">SUM(C97:D97)</f>
        <v>0</v>
      </c>
      <c r="C97" s="5100">
        <f t="shared" ref="C97:C102" si="9">SUM(E97+G97+I97+K97+M97+O97+Q97+S97+U97+W97+Y97+AA97+AC97+AE97)</f>
        <v>0</v>
      </c>
      <c r="D97" s="5101">
        <f t="shared" ref="D97:D102" si="10">SUM(+F97+H97+J97+L97+N97+P97+R97+T97+V97+X97+Z97+AB97+AD97+AF97)</f>
        <v>0</v>
      </c>
      <c r="E97" s="3454"/>
      <c r="F97" s="3453"/>
      <c r="G97" s="3456"/>
      <c r="H97" s="3453"/>
      <c r="I97" s="3611"/>
      <c r="J97" s="3607"/>
      <c r="K97" s="3606"/>
      <c r="L97" s="3607"/>
      <c r="M97" s="3611"/>
      <c r="N97" s="3607"/>
      <c r="O97" s="3611"/>
      <c r="P97" s="3607"/>
      <c r="Q97" s="3611"/>
      <c r="R97" s="3607"/>
      <c r="S97" s="3611"/>
      <c r="T97" s="3607"/>
      <c r="U97" s="3611"/>
      <c r="V97" s="3607"/>
      <c r="W97" s="3611"/>
      <c r="X97" s="5102"/>
      <c r="Y97" s="5102"/>
      <c r="Z97" s="5102"/>
      <c r="AA97" s="5102"/>
      <c r="AB97" s="5102"/>
      <c r="AC97" s="5102"/>
      <c r="AD97" s="5102"/>
      <c r="AE97" s="5102"/>
      <c r="AF97" s="5103"/>
      <c r="AG97" s="5031"/>
      <c r="AH97" s="5031"/>
      <c r="AI97" s="323"/>
      <c r="BY97" s="284"/>
      <c r="BZ97" s="284"/>
      <c r="DA97" s="4941">
        <v>0</v>
      </c>
      <c r="DB97" s="4941">
        <v>0</v>
      </c>
    </row>
    <row r="98" spans="1:130" ht="14.25" customHeight="1" x14ac:dyDescent="0.25">
      <c r="A98" s="5104" t="s">
        <v>3772</v>
      </c>
      <c r="B98" s="5099">
        <f t="shared" si="8"/>
        <v>0</v>
      </c>
      <c r="C98" s="5100">
        <f t="shared" si="9"/>
        <v>0</v>
      </c>
      <c r="D98" s="5101">
        <f t="shared" si="10"/>
        <v>0</v>
      </c>
      <c r="E98" s="3454"/>
      <c r="F98" s="3453"/>
      <c r="G98" s="3456"/>
      <c r="H98" s="3453"/>
      <c r="I98" s="3611"/>
      <c r="J98" s="3607"/>
      <c r="K98" s="3606"/>
      <c r="L98" s="3607"/>
      <c r="M98" s="3611"/>
      <c r="N98" s="3607"/>
      <c r="O98" s="3611"/>
      <c r="P98" s="3607"/>
      <c r="Q98" s="3611"/>
      <c r="R98" s="3607"/>
      <c r="S98" s="3611"/>
      <c r="T98" s="3607"/>
      <c r="U98" s="3611"/>
      <c r="V98" s="3607"/>
      <c r="W98" s="3611"/>
      <c r="X98" s="5102"/>
      <c r="Y98" s="5102"/>
      <c r="Z98" s="5102"/>
      <c r="AA98" s="5102"/>
      <c r="AB98" s="5102"/>
      <c r="AC98" s="5102"/>
      <c r="AD98" s="5102"/>
      <c r="AE98" s="5102"/>
      <c r="AF98" s="5103"/>
      <c r="AG98" s="3455"/>
      <c r="AH98" s="3455"/>
      <c r="AI98" s="323"/>
      <c r="BY98" s="284"/>
      <c r="BZ98" s="284"/>
      <c r="DA98" s="4941">
        <v>0</v>
      </c>
      <c r="DB98" s="4941">
        <v>0</v>
      </c>
    </row>
    <row r="99" spans="1:130" ht="14.25" customHeight="1" x14ac:dyDescent="0.25">
      <c r="A99" s="5105" t="s">
        <v>3773</v>
      </c>
      <c r="B99" s="5106">
        <f t="shared" si="8"/>
        <v>0</v>
      </c>
      <c r="C99" s="5107">
        <f t="shared" si="9"/>
        <v>0</v>
      </c>
      <c r="D99" s="5061">
        <f t="shared" si="10"/>
        <v>0</v>
      </c>
      <c r="E99" s="4981"/>
      <c r="F99" s="5108"/>
      <c r="G99" s="5109"/>
      <c r="H99" s="5108"/>
      <c r="I99" s="5110"/>
      <c r="J99" s="5111"/>
      <c r="K99" s="5112"/>
      <c r="L99" s="5111"/>
      <c r="M99" s="5110"/>
      <c r="N99" s="5111"/>
      <c r="O99" s="5110"/>
      <c r="P99" s="5111"/>
      <c r="Q99" s="5110"/>
      <c r="R99" s="5111"/>
      <c r="S99" s="5110"/>
      <c r="T99" s="5111"/>
      <c r="U99" s="5110"/>
      <c r="V99" s="5111"/>
      <c r="W99" s="5110"/>
      <c r="X99" s="5113"/>
      <c r="Y99" s="5113"/>
      <c r="Z99" s="5113"/>
      <c r="AA99" s="5113"/>
      <c r="AB99" s="5113"/>
      <c r="AC99" s="5113"/>
      <c r="AD99" s="5113"/>
      <c r="AE99" s="5113"/>
      <c r="AF99" s="5114"/>
      <c r="AG99" s="3622"/>
      <c r="AH99" s="3622"/>
      <c r="AI99" s="323"/>
      <c r="BY99" s="284"/>
      <c r="BZ99" s="284"/>
      <c r="DA99" s="4941">
        <v>0</v>
      </c>
      <c r="DB99" s="4941">
        <v>0</v>
      </c>
    </row>
    <row r="100" spans="1:130" ht="14.25" customHeight="1" x14ac:dyDescent="0.25">
      <c r="A100" s="5104" t="s">
        <v>66</v>
      </c>
      <c r="B100" s="5115">
        <f t="shared" si="8"/>
        <v>0</v>
      </c>
      <c r="C100" s="5116">
        <f t="shared" si="9"/>
        <v>0</v>
      </c>
      <c r="D100" s="5117">
        <f t="shared" si="10"/>
        <v>0</v>
      </c>
      <c r="E100" s="3454"/>
      <c r="F100" s="3453"/>
      <c r="G100" s="3456"/>
      <c r="H100" s="3453"/>
      <c r="I100" s="3611"/>
      <c r="J100" s="3607"/>
      <c r="K100" s="3606"/>
      <c r="L100" s="3607"/>
      <c r="M100" s="3611"/>
      <c r="N100" s="3607"/>
      <c r="O100" s="3611"/>
      <c r="P100" s="3607"/>
      <c r="Q100" s="3611"/>
      <c r="R100" s="3607"/>
      <c r="S100" s="3611"/>
      <c r="T100" s="3607"/>
      <c r="U100" s="3611"/>
      <c r="V100" s="3607"/>
      <c r="W100" s="3611"/>
      <c r="X100" s="5102"/>
      <c r="Y100" s="5102"/>
      <c r="Z100" s="5102"/>
      <c r="AA100" s="5102"/>
      <c r="AB100" s="5102"/>
      <c r="AC100" s="5102"/>
      <c r="AD100" s="5102"/>
      <c r="AE100" s="5102"/>
      <c r="AF100" s="5103"/>
      <c r="AG100" s="3455"/>
      <c r="AH100" s="3455"/>
      <c r="AI100" s="323"/>
      <c r="AZ100" s="273"/>
      <c r="CZ100" s="4941"/>
      <c r="DA100" s="4941">
        <v>0</v>
      </c>
      <c r="DB100" s="4941">
        <v>0</v>
      </c>
      <c r="DZ100" s="271"/>
    </row>
    <row r="101" spans="1:130" ht="14.25" customHeight="1" x14ac:dyDescent="0.25">
      <c r="A101" s="5118" t="s">
        <v>67</v>
      </c>
      <c r="B101" s="5099">
        <f t="shared" si="8"/>
        <v>0</v>
      </c>
      <c r="C101" s="5100">
        <f t="shared" si="9"/>
        <v>0</v>
      </c>
      <c r="D101" s="5101">
        <f t="shared" si="10"/>
        <v>0</v>
      </c>
      <c r="E101" s="3454"/>
      <c r="F101" s="3453"/>
      <c r="G101" s="3456"/>
      <c r="H101" s="3453"/>
      <c r="I101" s="3611"/>
      <c r="J101" s="3607"/>
      <c r="K101" s="3606"/>
      <c r="L101" s="3607"/>
      <c r="M101" s="3611"/>
      <c r="N101" s="3607"/>
      <c r="O101" s="3611"/>
      <c r="P101" s="3607"/>
      <c r="Q101" s="3611"/>
      <c r="R101" s="3607"/>
      <c r="S101" s="3611"/>
      <c r="T101" s="3607"/>
      <c r="U101" s="3611"/>
      <c r="V101" s="3607"/>
      <c r="W101" s="3611"/>
      <c r="X101" s="5102"/>
      <c r="Y101" s="5102"/>
      <c r="Z101" s="5102"/>
      <c r="AA101" s="5102"/>
      <c r="AB101" s="5102"/>
      <c r="AC101" s="5102"/>
      <c r="AD101" s="5102"/>
      <c r="AE101" s="5102"/>
      <c r="AF101" s="5103"/>
      <c r="AG101" s="3455"/>
      <c r="AH101" s="3455"/>
      <c r="AI101" s="323"/>
      <c r="AZ101" s="273"/>
      <c r="CZ101" s="4941"/>
      <c r="DA101" s="4941">
        <v>0</v>
      </c>
      <c r="DB101" s="4941">
        <v>0</v>
      </c>
      <c r="DZ101" s="271"/>
    </row>
    <row r="102" spans="1:130" ht="14.25" customHeight="1" x14ac:dyDescent="0.25">
      <c r="A102" s="5119" t="s">
        <v>68</v>
      </c>
      <c r="B102" s="5106">
        <f t="shared" si="8"/>
        <v>0</v>
      </c>
      <c r="C102" s="5107">
        <f t="shared" si="9"/>
        <v>0</v>
      </c>
      <c r="D102" s="5061">
        <f t="shared" si="10"/>
        <v>0</v>
      </c>
      <c r="E102" s="4981"/>
      <c r="F102" s="5108"/>
      <c r="G102" s="5109"/>
      <c r="H102" s="5108"/>
      <c r="I102" s="5110"/>
      <c r="J102" s="5111"/>
      <c r="K102" s="5112"/>
      <c r="L102" s="5111"/>
      <c r="M102" s="5110"/>
      <c r="N102" s="5111"/>
      <c r="O102" s="5110"/>
      <c r="P102" s="5111"/>
      <c r="Q102" s="5110"/>
      <c r="R102" s="5111"/>
      <c r="S102" s="5110"/>
      <c r="T102" s="5111"/>
      <c r="U102" s="5110"/>
      <c r="V102" s="5111"/>
      <c r="W102" s="5110"/>
      <c r="X102" s="5113"/>
      <c r="Y102" s="5113"/>
      <c r="Z102" s="5113"/>
      <c r="AA102" s="5113"/>
      <c r="AB102" s="5113"/>
      <c r="AC102" s="5113"/>
      <c r="AD102" s="5113"/>
      <c r="AE102" s="5113"/>
      <c r="AF102" s="5114"/>
      <c r="AG102" s="4919"/>
      <c r="AH102" s="4919"/>
      <c r="AI102" s="323"/>
      <c r="AZ102" s="273"/>
      <c r="CZ102" s="4941"/>
      <c r="DA102" s="4941">
        <v>0</v>
      </c>
      <c r="DB102" s="4941">
        <v>0</v>
      </c>
      <c r="DZ102" s="271"/>
    </row>
    <row r="191" ht="14.25" customHeight="1" x14ac:dyDescent="0.25"/>
    <row r="192" ht="17.25" customHeight="1" x14ac:dyDescent="0.25"/>
    <row r="193" spans="1:130" s="312" customFormat="1" ht="19.5" hidden="1" customHeight="1" x14ac:dyDescent="0.25">
      <c r="A193" s="312">
        <f>SUM(C12:C33,U32:V33,X20:X23,W14:W15,C37:C40,D37:E40,C45:E67,C71:C75,H71:H75,B80:B84,C88:C92,B97:B99)</f>
        <v>0</v>
      </c>
      <c r="B193" s="312">
        <f>SUM(DA1:DZ99)</f>
        <v>0</v>
      </c>
      <c r="BA193" s="273"/>
      <c r="BB193" s="273"/>
      <c r="BC193" s="273"/>
      <c r="BD193" s="273"/>
      <c r="BE193" s="273"/>
      <c r="BF193" s="273"/>
      <c r="BG193" s="273"/>
      <c r="BH193" s="273"/>
      <c r="BI193" s="273"/>
      <c r="BJ193" s="273"/>
      <c r="BK193" s="273"/>
      <c r="BL193" s="273"/>
      <c r="BM193" s="273"/>
      <c r="BN193" s="273"/>
      <c r="BO193" s="273"/>
      <c r="BP193" s="273"/>
      <c r="BQ193" s="273"/>
      <c r="BR193" s="273"/>
      <c r="BS193" s="273"/>
      <c r="BT193" s="273"/>
      <c r="BU193" s="273"/>
      <c r="BV193" s="273"/>
      <c r="BW193" s="273"/>
      <c r="BX193" s="273"/>
      <c r="BY193" s="273"/>
      <c r="BZ193" s="273"/>
      <c r="CA193" s="274"/>
      <c r="CB193" s="274"/>
      <c r="CC193" s="274"/>
      <c r="CD193" s="274"/>
      <c r="CE193" s="274"/>
      <c r="CF193" s="274"/>
      <c r="CG193" s="274"/>
      <c r="CH193" s="274"/>
      <c r="CI193" s="274"/>
      <c r="CJ193" s="274"/>
      <c r="CK193" s="274"/>
      <c r="CL193" s="274"/>
      <c r="CM193" s="274"/>
      <c r="CN193" s="274"/>
      <c r="CO193" s="274"/>
      <c r="CP193" s="274"/>
      <c r="CQ193" s="274"/>
      <c r="CR193" s="274"/>
      <c r="CS193" s="274"/>
      <c r="CT193" s="274"/>
      <c r="CU193" s="274"/>
      <c r="CV193" s="274"/>
      <c r="CW193" s="274"/>
      <c r="CX193" s="274"/>
      <c r="CY193" s="274"/>
      <c r="CZ193" s="274"/>
      <c r="DA193" s="4941"/>
      <c r="DB193" s="4941"/>
      <c r="DC193" s="4941"/>
      <c r="DD193" s="4941"/>
      <c r="DE193" s="4941"/>
      <c r="DF193" s="4941"/>
      <c r="DG193" s="4941"/>
      <c r="DH193" s="4941"/>
      <c r="DI193" s="4941"/>
      <c r="DJ193" s="4941"/>
      <c r="DK193" s="4941"/>
      <c r="DL193" s="4941"/>
      <c r="DM193" s="4941"/>
      <c r="DN193" s="4941"/>
      <c r="DO193" s="4941"/>
      <c r="DP193" s="4941"/>
      <c r="DQ193" s="4941"/>
      <c r="DR193" s="4941"/>
      <c r="DS193" s="4941"/>
      <c r="DT193" s="4941"/>
      <c r="DU193" s="4941"/>
      <c r="DV193" s="4941"/>
      <c r="DW193" s="4941"/>
      <c r="DX193" s="4941"/>
      <c r="DY193" s="4941"/>
      <c r="DZ193" s="4941"/>
    </row>
    <row r="194" spans="1:130" ht="19.5" customHeight="1" x14ac:dyDescent="0.25"/>
  </sheetData>
  <mergeCells count="108">
    <mergeCell ref="A6:P6"/>
    <mergeCell ref="A7:L7"/>
    <mergeCell ref="A10:A11"/>
    <mergeCell ref="B10:B11"/>
    <mergeCell ref="C10:C11"/>
    <mergeCell ref="D10:T10"/>
    <mergeCell ref="AB10:AB11"/>
    <mergeCell ref="AC10:AC11"/>
    <mergeCell ref="A12:A13"/>
    <mergeCell ref="A14:A15"/>
    <mergeCell ref="A16:A17"/>
    <mergeCell ref="A18:A19"/>
    <mergeCell ref="U10:V10"/>
    <mergeCell ref="W10:W11"/>
    <mergeCell ref="X10:X11"/>
    <mergeCell ref="Y10:Y11"/>
    <mergeCell ref="Z10:Z11"/>
    <mergeCell ref="AA10:AA11"/>
    <mergeCell ref="A32:A33"/>
    <mergeCell ref="A35:A36"/>
    <mergeCell ref="B35:B36"/>
    <mergeCell ref="C35:E35"/>
    <mergeCell ref="F35:AH35"/>
    <mergeCell ref="AI35:AJ35"/>
    <mergeCell ref="A20:A21"/>
    <mergeCell ref="A22:A23"/>
    <mergeCell ref="A24:A25"/>
    <mergeCell ref="A26:A27"/>
    <mergeCell ref="A28:A29"/>
    <mergeCell ref="A30:A31"/>
    <mergeCell ref="AK35:AK36"/>
    <mergeCell ref="AL35:AL36"/>
    <mergeCell ref="AM35:AM36"/>
    <mergeCell ref="AN35:AN36"/>
    <mergeCell ref="A37:A40"/>
    <mergeCell ref="A42:A44"/>
    <mergeCell ref="B42:B44"/>
    <mergeCell ref="C42:E43"/>
    <mergeCell ref="F42:AM42"/>
    <mergeCell ref="AN42:AN44"/>
    <mergeCell ref="AO42:AO44"/>
    <mergeCell ref="F43:G43"/>
    <mergeCell ref="H43:I43"/>
    <mergeCell ref="J43:K43"/>
    <mergeCell ref="L43:M43"/>
    <mergeCell ref="N43:O43"/>
    <mergeCell ref="P43:Q43"/>
    <mergeCell ref="R43:S43"/>
    <mergeCell ref="T43:U43"/>
    <mergeCell ref="V43:W43"/>
    <mergeCell ref="AJ43:AK43"/>
    <mergeCell ref="AL43:AM43"/>
    <mergeCell ref="AH43:AI43"/>
    <mergeCell ref="A45:A48"/>
    <mergeCell ref="A49:A51"/>
    <mergeCell ref="A52:A54"/>
    <mergeCell ref="A55:A57"/>
    <mergeCell ref="X43:Y43"/>
    <mergeCell ref="Z43:AA43"/>
    <mergeCell ref="AB43:AC43"/>
    <mergeCell ref="AD43:AE43"/>
    <mergeCell ref="AF43:AG43"/>
    <mergeCell ref="N69:N70"/>
    <mergeCell ref="A71:B71"/>
    <mergeCell ref="A72:B72"/>
    <mergeCell ref="A73:B73"/>
    <mergeCell ref="A74:B74"/>
    <mergeCell ref="A75:B75"/>
    <mergeCell ref="A58:A63"/>
    <mergeCell ref="A64:A67"/>
    <mergeCell ref="A69:B70"/>
    <mergeCell ref="C69:G69"/>
    <mergeCell ref="H69:L69"/>
    <mergeCell ref="M69:M70"/>
    <mergeCell ref="H78:H79"/>
    <mergeCell ref="A86:A87"/>
    <mergeCell ref="B86:B87"/>
    <mergeCell ref="C86:C87"/>
    <mergeCell ref="D86:E86"/>
    <mergeCell ref="F86:F87"/>
    <mergeCell ref="G86:G87"/>
    <mergeCell ref="H86:H87"/>
    <mergeCell ref="A78:A79"/>
    <mergeCell ref="B78:B79"/>
    <mergeCell ref="C78:D78"/>
    <mergeCell ref="E78:E79"/>
    <mergeCell ref="F78:F79"/>
    <mergeCell ref="G78:G79"/>
    <mergeCell ref="I86:I87"/>
    <mergeCell ref="A94:A96"/>
    <mergeCell ref="B94:D95"/>
    <mergeCell ref="E94:AF94"/>
    <mergeCell ref="AG94:AG96"/>
    <mergeCell ref="AH94:AH96"/>
    <mergeCell ref="E95:F95"/>
    <mergeCell ref="G95:H95"/>
    <mergeCell ref="I95:J95"/>
    <mergeCell ref="K95:L95"/>
    <mergeCell ref="Y95:Z95"/>
    <mergeCell ref="AA95:AB95"/>
    <mergeCell ref="AC95:AD95"/>
    <mergeCell ref="AE95:AF95"/>
    <mergeCell ref="M95:N95"/>
    <mergeCell ref="O95:P95"/>
    <mergeCell ref="Q95:R95"/>
    <mergeCell ref="S95:T95"/>
    <mergeCell ref="U95:V95"/>
    <mergeCell ref="W95:X95"/>
  </mergeCells>
  <dataValidations count="2">
    <dataValidation type="whole" allowBlank="1" showInputMessage="1" showErrorMessage="1" sqref="A97:A99 A102 AH94:AH96" xr:uid="{346934B9-3CC4-4B00-8086-36A4952D8B30}">
      <formula1>0</formula1>
      <formula2>1E+27</formula2>
    </dataValidation>
    <dataValidation type="whole" operator="greaterThanOrEqual" allowBlank="1" showInputMessage="1" showErrorMessage="1" errorTitle="Error" error="Favor ingresar sólo números." sqref="B88:B92 I71:N74 F45:AM67 D71:G74 E85:J85 D37:AL40 D88:I92 C80:H84 D12:X23 E97:AH102 D24:AC27 D28:X33" xr:uid="{DF370096-DB6E-4B98-A76C-1EC1D0FF6766}">
      <formula1>0</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2F164-9474-4A48-B367-A690D3F43EFE}">
  <dimension ref="A1:DL328"/>
  <sheetViews>
    <sheetView topLeftCell="A87" workbookViewId="0">
      <selection activeCell="A94" sqref="A94:C94"/>
    </sheetView>
  </sheetViews>
  <sheetFormatPr baseColWidth="10" defaultColWidth="11.453125" defaultRowHeight="14.5" x14ac:dyDescent="0.35"/>
  <cols>
    <col min="1" max="1" width="32.1796875" customWidth="1"/>
    <col min="2" max="2" width="28.1796875" customWidth="1"/>
    <col min="3" max="3" width="23.54296875" customWidth="1"/>
    <col min="4" max="4" width="24.1796875" customWidth="1"/>
    <col min="5" max="5" width="20.81640625" customWidth="1"/>
    <col min="6" max="6" width="28" customWidth="1"/>
    <col min="7" max="7" width="16.1796875" customWidth="1"/>
    <col min="8" max="8" width="15.81640625" customWidth="1"/>
    <col min="9" max="9" width="15.54296875" customWidth="1"/>
    <col min="41" max="41" width="13.1796875" customWidth="1"/>
    <col min="42" max="42" width="16.54296875" customWidth="1"/>
    <col min="43" max="43" width="15" customWidth="1"/>
    <col min="44" max="44" width="18.81640625" customWidth="1"/>
    <col min="45" max="45" width="16.54296875" customWidth="1"/>
    <col min="46" max="46" width="15.54296875" customWidth="1"/>
    <col min="47" max="47" width="16.1796875" customWidth="1"/>
    <col min="48" max="48" width="17.453125" customWidth="1"/>
    <col min="49" max="49" width="20.54296875" customWidth="1"/>
    <col min="50" max="50" width="18" customWidth="1"/>
    <col min="51" max="51" width="16.54296875" customWidth="1"/>
  </cols>
  <sheetData>
    <row r="1" spans="1:95" s="358" customFormat="1" ht="13.5" x14ac:dyDescent="0.25">
      <c r="A1" s="95" t="s">
        <v>0</v>
      </c>
      <c r="AF1" s="604"/>
      <c r="AG1" s="604"/>
      <c r="AH1" s="604"/>
      <c r="AI1" s="604"/>
      <c r="AJ1" s="604"/>
      <c r="BT1" s="605"/>
      <c r="BU1" s="605"/>
      <c r="BV1" s="605"/>
      <c r="BW1" s="605"/>
      <c r="BX1" s="605"/>
      <c r="BY1" s="605"/>
      <c r="BZ1" s="605"/>
      <c r="CA1" s="605"/>
      <c r="CB1" s="605"/>
      <c r="CC1" s="605"/>
      <c r="CD1" s="605"/>
      <c r="CE1" s="605"/>
      <c r="CF1" s="605"/>
      <c r="CG1" s="605"/>
      <c r="CH1" s="605"/>
      <c r="CI1" s="605"/>
      <c r="CJ1" s="605"/>
      <c r="CK1" s="605"/>
      <c r="CL1" s="605"/>
    </row>
    <row r="2" spans="1:95" s="358" customFormat="1" ht="13.5" x14ac:dyDescent="0.25">
      <c r="A2" s="95" t="s">
        <v>69</v>
      </c>
      <c r="AF2" s="604"/>
      <c r="AG2" s="606"/>
      <c r="AH2" s="8180"/>
      <c r="AI2" s="8181"/>
      <c r="AJ2" s="604"/>
      <c r="BT2" s="605"/>
      <c r="BU2" s="605"/>
      <c r="BV2" s="605"/>
      <c r="BW2" s="605"/>
      <c r="BX2" s="605"/>
      <c r="BY2" s="605"/>
      <c r="BZ2" s="605"/>
      <c r="CA2" s="605"/>
      <c r="CB2" s="605"/>
      <c r="CC2" s="605"/>
      <c r="CD2" s="605"/>
      <c r="CE2" s="605"/>
      <c r="CF2" s="605"/>
      <c r="CG2" s="605"/>
      <c r="CH2" s="605"/>
      <c r="CI2" s="605"/>
      <c r="CJ2" s="605"/>
      <c r="CK2" s="605"/>
      <c r="CL2" s="605"/>
    </row>
    <row r="3" spans="1:95" s="358" customFormat="1" ht="13.5" x14ac:dyDescent="0.25">
      <c r="A3" s="95" t="s">
        <v>70</v>
      </c>
      <c r="AF3" s="604"/>
      <c r="AG3" s="3400"/>
      <c r="AH3" s="3400"/>
      <c r="AI3" s="3400"/>
      <c r="AJ3" s="604"/>
      <c r="BT3" s="605"/>
      <c r="BU3" s="605"/>
      <c r="BV3" s="605"/>
      <c r="BW3" s="605"/>
      <c r="BX3" s="605"/>
      <c r="BY3" s="605"/>
      <c r="BZ3" s="605"/>
      <c r="CA3" s="605"/>
      <c r="CB3" s="605"/>
      <c r="CC3" s="605"/>
      <c r="CD3" s="605"/>
      <c r="CE3" s="605"/>
      <c r="CF3" s="605"/>
      <c r="CG3" s="605"/>
      <c r="CH3" s="605"/>
      <c r="CI3" s="605"/>
      <c r="CJ3" s="605"/>
      <c r="CK3" s="605"/>
      <c r="CL3" s="605"/>
    </row>
    <row r="4" spans="1:95" s="358" customFormat="1" ht="13.5" x14ac:dyDescent="0.25">
      <c r="A4" s="95" t="s">
        <v>71</v>
      </c>
      <c r="AF4" s="604"/>
      <c r="AG4" s="607"/>
      <c r="AH4" s="607"/>
      <c r="AI4" s="607"/>
      <c r="AJ4" s="604"/>
      <c r="BT4" s="605"/>
      <c r="BU4" s="605"/>
      <c r="BV4" s="605"/>
      <c r="BW4" s="605"/>
      <c r="BX4" s="605"/>
      <c r="BY4" s="605"/>
      <c r="BZ4" s="605"/>
      <c r="CA4" s="605"/>
      <c r="CB4" s="605"/>
      <c r="CC4" s="605"/>
      <c r="CD4" s="605"/>
      <c r="CE4" s="605"/>
      <c r="CF4" s="605"/>
      <c r="CG4" s="605"/>
      <c r="CH4" s="605"/>
      <c r="CI4" s="605"/>
      <c r="CJ4" s="605"/>
      <c r="CK4" s="605"/>
      <c r="CL4" s="605"/>
    </row>
    <row r="5" spans="1:95" s="358" customFormat="1" ht="13.5" x14ac:dyDescent="0.25">
      <c r="A5" s="95" t="s">
        <v>72</v>
      </c>
      <c r="AF5" s="604"/>
      <c r="AG5" s="607"/>
      <c r="AH5" s="607"/>
      <c r="AI5" s="607"/>
      <c r="AJ5" s="604"/>
      <c r="BT5" s="605"/>
      <c r="BU5" s="605"/>
      <c r="BV5" s="605"/>
      <c r="BW5" s="605"/>
      <c r="BX5" s="605"/>
      <c r="BY5" s="605"/>
      <c r="BZ5" s="605"/>
      <c r="CA5" s="605"/>
      <c r="CB5" s="605"/>
      <c r="CC5" s="605"/>
      <c r="CD5" s="605"/>
      <c r="CE5" s="605"/>
      <c r="CF5" s="605"/>
      <c r="CG5" s="605"/>
      <c r="CH5" s="605"/>
      <c r="CI5" s="605"/>
      <c r="CJ5" s="605"/>
      <c r="CK5" s="605"/>
      <c r="CL5" s="605"/>
    </row>
    <row r="6" spans="1:95" s="118" customFormat="1" ht="15" x14ac:dyDescent="0.25">
      <c r="A6" s="8182" t="s">
        <v>1866</v>
      </c>
      <c r="B6" s="8182"/>
      <c r="C6" s="8182"/>
      <c r="D6" s="8182"/>
      <c r="E6" s="8182"/>
      <c r="F6" s="8182"/>
      <c r="G6" s="8182"/>
      <c r="H6" s="8182"/>
      <c r="I6" s="8182"/>
      <c r="J6" s="8182"/>
      <c r="K6" s="8182"/>
      <c r="L6" s="8182"/>
      <c r="M6" s="8182"/>
      <c r="N6" s="8182"/>
      <c r="O6" s="8182"/>
      <c r="P6" s="8182"/>
      <c r="AG6" s="607"/>
      <c r="AH6" s="607"/>
      <c r="AI6" s="607"/>
      <c r="BT6" s="608"/>
      <c r="BU6" s="608"/>
      <c r="BV6" s="608"/>
      <c r="BW6" s="608"/>
      <c r="BX6" s="608"/>
      <c r="BY6" s="608"/>
      <c r="BZ6" s="608"/>
      <c r="CA6" s="608"/>
      <c r="CB6" s="608"/>
      <c r="CC6" s="608"/>
      <c r="CD6" s="608"/>
      <c r="CE6" s="608"/>
      <c r="CF6" s="608"/>
      <c r="CG6" s="608"/>
      <c r="CH6" s="608"/>
      <c r="CI6" s="608"/>
      <c r="CJ6" s="608"/>
      <c r="CK6" s="608"/>
      <c r="CL6" s="608"/>
    </row>
    <row r="7" spans="1:95" s="363" customFormat="1" ht="13.5" x14ac:dyDescent="0.25">
      <c r="A7" s="609"/>
      <c r="B7" s="609"/>
      <c r="C7" s="609"/>
      <c r="D7" s="609"/>
      <c r="E7" s="609"/>
      <c r="F7" s="609"/>
      <c r="G7" s="609"/>
      <c r="H7" s="609"/>
      <c r="I7" s="609"/>
      <c r="J7" s="609"/>
      <c r="K7" s="609"/>
      <c r="L7" s="609"/>
      <c r="M7" s="609"/>
      <c r="N7" s="609"/>
      <c r="O7" s="609"/>
      <c r="P7" s="609"/>
      <c r="AF7" s="118"/>
      <c r="AG7" s="607"/>
      <c r="AH7" s="607"/>
      <c r="AI7" s="607"/>
      <c r="AJ7" s="118"/>
      <c r="BT7" s="610"/>
      <c r="BU7" s="610"/>
      <c r="BV7" s="610"/>
      <c r="BW7" s="610"/>
      <c r="BX7" s="610"/>
      <c r="BY7" s="610"/>
      <c r="BZ7" s="610"/>
      <c r="CA7" s="610"/>
      <c r="CB7" s="610"/>
      <c r="CC7" s="610"/>
      <c r="CD7" s="610"/>
      <c r="CE7" s="610"/>
      <c r="CF7" s="610"/>
      <c r="CG7" s="610"/>
      <c r="CH7" s="610"/>
      <c r="CI7" s="610"/>
      <c r="CJ7" s="610"/>
      <c r="CK7" s="610"/>
      <c r="CL7" s="610"/>
    </row>
    <row r="8" spans="1:95" s="272" customFormat="1" ht="32.15" customHeight="1" x14ac:dyDescent="0.25">
      <c r="A8" s="117" t="s">
        <v>1867</v>
      </c>
      <c r="B8" s="611"/>
      <c r="C8" s="611"/>
      <c r="D8" s="612"/>
      <c r="E8" s="612"/>
      <c r="F8" s="613"/>
      <c r="G8" s="298"/>
      <c r="H8" s="613"/>
      <c r="I8" s="613"/>
      <c r="J8" s="613"/>
      <c r="K8" s="613"/>
      <c r="L8" s="613"/>
      <c r="M8" s="613"/>
      <c r="N8" s="613"/>
      <c r="O8" s="613"/>
      <c r="P8" s="298"/>
      <c r="AH8" s="273"/>
      <c r="AI8" s="273"/>
      <c r="AJ8" s="273"/>
      <c r="AK8" s="273"/>
      <c r="AL8" s="273"/>
      <c r="AM8" s="273"/>
      <c r="AN8" s="273"/>
      <c r="AO8" s="273"/>
      <c r="AP8" s="273"/>
      <c r="AQ8" s="273"/>
      <c r="AR8" s="273"/>
      <c r="AS8" s="273"/>
      <c r="AT8" s="273"/>
      <c r="AU8" s="273"/>
      <c r="AV8" s="273"/>
      <c r="AW8" s="273"/>
      <c r="BR8" s="271"/>
      <c r="BS8" s="271"/>
      <c r="BT8" s="271"/>
      <c r="BU8" s="284"/>
      <c r="BV8" s="284"/>
      <c r="BW8" s="284"/>
      <c r="BX8" s="274"/>
      <c r="BY8" s="274"/>
      <c r="BZ8" s="274"/>
      <c r="CA8" s="274"/>
      <c r="CB8" s="274"/>
      <c r="CC8" s="274"/>
      <c r="CD8" s="274"/>
      <c r="CE8" s="274"/>
      <c r="CF8" s="274"/>
      <c r="CG8" s="274"/>
      <c r="CH8" s="274"/>
      <c r="CI8" s="274"/>
      <c r="CJ8" s="274"/>
      <c r="CK8" s="274"/>
      <c r="CL8" s="274"/>
      <c r="CM8" s="274"/>
      <c r="CN8" s="274"/>
      <c r="CO8" s="274"/>
      <c r="CP8" s="274"/>
      <c r="CQ8" s="274"/>
    </row>
    <row r="9" spans="1:95" s="614" customFormat="1" ht="14.25" customHeight="1" x14ac:dyDescent="0.2">
      <c r="A9" s="8183" t="s">
        <v>1868</v>
      </c>
      <c r="B9" s="8183"/>
      <c r="C9" s="8184"/>
      <c r="D9" s="8158" t="s">
        <v>30</v>
      </c>
      <c r="E9" s="7561"/>
      <c r="F9" s="8159"/>
      <c r="G9" s="8192" t="s">
        <v>1869</v>
      </c>
      <c r="H9" s="8193"/>
      <c r="I9" s="8193"/>
      <c r="J9" s="8193"/>
      <c r="K9" s="8193"/>
      <c r="L9" s="8193"/>
      <c r="M9" s="8193"/>
      <c r="N9" s="8193"/>
      <c r="O9" s="8193"/>
      <c r="P9" s="8193"/>
      <c r="Q9" s="8193"/>
      <c r="R9" s="8193"/>
      <c r="S9" s="8193"/>
      <c r="T9" s="8193"/>
      <c r="U9" s="8193"/>
      <c r="V9" s="8193"/>
      <c r="W9" s="8193"/>
      <c r="X9" s="8193"/>
      <c r="Y9" s="8193"/>
      <c r="Z9" s="8193"/>
      <c r="AA9" s="8193"/>
      <c r="AB9" s="8193"/>
      <c r="AC9" s="8193"/>
      <c r="AD9" s="8193"/>
      <c r="AE9" s="8193"/>
      <c r="AF9" s="8193"/>
      <c r="AG9" s="8193"/>
      <c r="AH9" s="8193"/>
      <c r="AI9" s="8193"/>
      <c r="AJ9" s="8193"/>
      <c r="AK9" s="8193"/>
      <c r="AL9" s="8193"/>
      <c r="AM9" s="8193"/>
      <c r="AN9" s="8193"/>
      <c r="AO9" s="8193"/>
      <c r="AP9" s="8194"/>
      <c r="AQ9" s="8009" t="s">
        <v>1870</v>
      </c>
      <c r="AR9" s="8209" t="s">
        <v>1759</v>
      </c>
      <c r="AS9" s="8211" t="s">
        <v>1871</v>
      </c>
      <c r="AT9" s="8211" t="s">
        <v>1872</v>
      </c>
      <c r="AU9" s="8211" t="s">
        <v>10</v>
      </c>
      <c r="AV9" s="7990" t="s">
        <v>1873</v>
      </c>
      <c r="AW9" s="8215" t="s">
        <v>515</v>
      </c>
      <c r="AX9" s="8204" t="s">
        <v>1874</v>
      </c>
      <c r="BO9" s="615"/>
      <c r="BP9" s="615"/>
      <c r="BQ9" s="615"/>
      <c r="BR9" s="615"/>
      <c r="BS9" s="615"/>
      <c r="BT9" s="615"/>
      <c r="BU9" s="615"/>
      <c r="BV9" s="615"/>
      <c r="BW9" s="615"/>
      <c r="BX9" s="615"/>
      <c r="BY9" s="615"/>
      <c r="BZ9" s="615"/>
      <c r="CA9" s="615"/>
      <c r="CB9" s="615"/>
      <c r="CC9" s="615"/>
      <c r="CD9" s="615"/>
      <c r="CE9" s="615"/>
      <c r="CF9" s="615"/>
      <c r="CG9" s="615"/>
    </row>
    <row r="10" spans="1:95" s="614" customFormat="1" ht="16.5" customHeight="1" x14ac:dyDescent="0.2">
      <c r="A10" s="8185"/>
      <c r="B10" s="8185"/>
      <c r="C10" s="8186"/>
      <c r="D10" s="8189"/>
      <c r="E10" s="8190"/>
      <c r="F10" s="8191"/>
      <c r="G10" s="8206" t="s">
        <v>1875</v>
      </c>
      <c r="H10" s="8207"/>
      <c r="I10" s="8192" t="s">
        <v>296</v>
      </c>
      <c r="J10" s="8194"/>
      <c r="K10" s="8193" t="s">
        <v>297</v>
      </c>
      <c r="L10" s="8194"/>
      <c r="M10" s="8192" t="s">
        <v>1876</v>
      </c>
      <c r="N10" s="8194"/>
      <c r="O10" s="8192" t="s">
        <v>299</v>
      </c>
      <c r="P10" s="8194"/>
      <c r="Q10" s="8192" t="s">
        <v>300</v>
      </c>
      <c r="R10" s="8194"/>
      <c r="S10" s="8192" t="s">
        <v>301</v>
      </c>
      <c r="T10" s="8194"/>
      <c r="U10" s="8196" t="s">
        <v>302</v>
      </c>
      <c r="V10" s="8208"/>
      <c r="W10" s="8196" t="s">
        <v>1877</v>
      </c>
      <c r="X10" s="8208"/>
      <c r="Y10" s="8196" t="s">
        <v>209</v>
      </c>
      <c r="Z10" s="8197"/>
      <c r="AA10" s="8198" t="s">
        <v>210</v>
      </c>
      <c r="AB10" s="8199"/>
      <c r="AC10" s="8200" t="s">
        <v>1878</v>
      </c>
      <c r="AD10" s="8201"/>
      <c r="AE10" s="8200" t="s">
        <v>1879</v>
      </c>
      <c r="AF10" s="8201"/>
      <c r="AG10" s="8200" t="s">
        <v>1880</v>
      </c>
      <c r="AH10" s="8201"/>
      <c r="AI10" s="8200" t="s">
        <v>1881</v>
      </c>
      <c r="AJ10" s="8201"/>
      <c r="AK10" s="8196" t="s">
        <v>1882</v>
      </c>
      <c r="AL10" s="8197"/>
      <c r="AM10" s="8196" t="s">
        <v>1883</v>
      </c>
      <c r="AN10" s="8197"/>
      <c r="AO10" s="8196" t="s">
        <v>600</v>
      </c>
      <c r="AP10" s="8202"/>
      <c r="AQ10" s="7020"/>
      <c r="AR10" s="7027"/>
      <c r="AS10" s="8212"/>
      <c r="AT10" s="8212"/>
      <c r="AU10" s="8212"/>
      <c r="AV10" s="6925"/>
      <c r="AW10" s="8216"/>
      <c r="AX10" s="6976"/>
      <c r="BO10" s="615"/>
      <c r="BP10" s="615"/>
      <c r="BQ10" s="615"/>
      <c r="BR10" s="615"/>
      <c r="BS10" s="615"/>
      <c r="BT10" s="615"/>
      <c r="BU10" s="615"/>
      <c r="BV10" s="615"/>
      <c r="BW10" s="615"/>
      <c r="BX10" s="615"/>
      <c r="BY10" s="615"/>
      <c r="BZ10" s="615"/>
      <c r="CA10" s="615"/>
      <c r="CB10" s="615"/>
      <c r="CC10" s="615"/>
      <c r="CD10" s="615"/>
      <c r="CE10" s="615"/>
      <c r="CF10" s="615"/>
      <c r="CG10" s="615"/>
    </row>
    <row r="11" spans="1:95" s="614" customFormat="1" ht="16.5" customHeight="1" x14ac:dyDescent="0.2">
      <c r="A11" s="8187"/>
      <c r="B11" s="8187"/>
      <c r="C11" s="8188"/>
      <c r="D11" s="3408" t="s">
        <v>32</v>
      </c>
      <c r="E11" s="3409" t="s">
        <v>33</v>
      </c>
      <c r="F11" s="3410" t="s">
        <v>34</v>
      </c>
      <c r="G11" s="3411" t="s">
        <v>33</v>
      </c>
      <c r="H11" s="3410" t="s">
        <v>34</v>
      </c>
      <c r="I11" s="3411" t="s">
        <v>33</v>
      </c>
      <c r="J11" s="3410" t="s">
        <v>34</v>
      </c>
      <c r="K11" s="3411" t="s">
        <v>33</v>
      </c>
      <c r="L11" s="3410" t="s">
        <v>34</v>
      </c>
      <c r="M11" s="3411" t="s">
        <v>33</v>
      </c>
      <c r="N11" s="3410" t="s">
        <v>34</v>
      </c>
      <c r="O11" s="3411" t="s">
        <v>33</v>
      </c>
      <c r="P11" s="3410" t="s">
        <v>34</v>
      </c>
      <c r="Q11" s="3411" t="s">
        <v>33</v>
      </c>
      <c r="R11" s="3410" t="s">
        <v>34</v>
      </c>
      <c r="S11" s="3411" t="s">
        <v>33</v>
      </c>
      <c r="T11" s="3410" t="s">
        <v>34</v>
      </c>
      <c r="U11" s="3411" t="s">
        <v>33</v>
      </c>
      <c r="V11" s="3410" t="s">
        <v>34</v>
      </c>
      <c r="W11" s="3411" t="s">
        <v>33</v>
      </c>
      <c r="X11" s="3410" t="s">
        <v>34</v>
      </c>
      <c r="Y11" s="3411" t="s">
        <v>33</v>
      </c>
      <c r="Z11" s="3410" t="s">
        <v>34</v>
      </c>
      <c r="AA11" s="3411" t="s">
        <v>33</v>
      </c>
      <c r="AB11" s="3410" t="s">
        <v>34</v>
      </c>
      <c r="AC11" s="3411" t="s">
        <v>33</v>
      </c>
      <c r="AD11" s="3410" t="s">
        <v>34</v>
      </c>
      <c r="AE11" s="3411" t="s">
        <v>33</v>
      </c>
      <c r="AF11" s="3410" t="s">
        <v>34</v>
      </c>
      <c r="AG11" s="3411" t="s">
        <v>33</v>
      </c>
      <c r="AH11" s="3410" t="s">
        <v>34</v>
      </c>
      <c r="AI11" s="3411" t="s">
        <v>33</v>
      </c>
      <c r="AJ11" s="3410" t="s">
        <v>34</v>
      </c>
      <c r="AK11" s="3411" t="s">
        <v>33</v>
      </c>
      <c r="AL11" s="3410" t="s">
        <v>34</v>
      </c>
      <c r="AM11" s="3411" t="s">
        <v>33</v>
      </c>
      <c r="AN11" s="3410" t="s">
        <v>34</v>
      </c>
      <c r="AO11" s="3411" t="s">
        <v>33</v>
      </c>
      <c r="AP11" s="3410" t="s">
        <v>34</v>
      </c>
      <c r="AQ11" s="8195"/>
      <c r="AR11" s="8210"/>
      <c r="AS11" s="8213"/>
      <c r="AT11" s="8213"/>
      <c r="AU11" s="8213"/>
      <c r="AV11" s="8214"/>
      <c r="AW11" s="8217"/>
      <c r="AX11" s="8205"/>
      <c r="BO11" s="615"/>
      <c r="BP11" s="615"/>
      <c r="BQ11" s="615"/>
      <c r="BR11" s="615"/>
      <c r="BS11" s="615"/>
      <c r="BT11" s="615"/>
      <c r="BU11" s="615"/>
      <c r="BV11" s="615"/>
      <c r="BW11" s="615"/>
      <c r="BX11" s="615"/>
      <c r="BY11" s="615"/>
      <c r="BZ11" s="615"/>
      <c r="CA11" s="615"/>
      <c r="CB11" s="615"/>
      <c r="CC11" s="615"/>
      <c r="CD11" s="615"/>
      <c r="CE11" s="615"/>
      <c r="CF11" s="615"/>
      <c r="CG11" s="615"/>
    </row>
    <row r="12" spans="1:95" s="614" customFormat="1" ht="10" x14ac:dyDescent="0.2">
      <c r="A12" s="8203" t="s">
        <v>1884</v>
      </c>
      <c r="B12" s="8203"/>
      <c r="C12" s="8203"/>
      <c r="D12" s="3412"/>
      <c r="E12" s="3413"/>
      <c r="F12" s="616"/>
      <c r="G12" s="152"/>
      <c r="H12" s="159"/>
      <c r="I12" s="617"/>
      <c r="J12" s="159"/>
      <c r="K12" s="618"/>
      <c r="L12" s="159"/>
      <c r="M12" s="152"/>
      <c r="N12" s="159"/>
      <c r="O12" s="152"/>
      <c r="P12" s="159"/>
      <c r="Q12" s="152"/>
      <c r="R12" s="154"/>
      <c r="S12" s="152"/>
      <c r="T12" s="154"/>
      <c r="U12" s="152"/>
      <c r="V12" s="154"/>
      <c r="W12" s="152"/>
      <c r="X12" s="154"/>
      <c r="Y12" s="152"/>
      <c r="Z12" s="154"/>
      <c r="AA12" s="152"/>
      <c r="AB12" s="154"/>
      <c r="AC12" s="152"/>
      <c r="AD12" s="154"/>
      <c r="AE12" s="152"/>
      <c r="AF12" s="154"/>
      <c r="AG12" s="152"/>
      <c r="AH12" s="154"/>
      <c r="AI12" s="152"/>
      <c r="AJ12" s="154"/>
      <c r="AK12" s="152"/>
      <c r="AL12" s="154"/>
      <c r="AM12" s="152"/>
      <c r="AN12" s="154"/>
      <c r="AO12" s="152"/>
      <c r="AP12" s="154"/>
      <c r="AQ12" s="154"/>
      <c r="AR12" s="208"/>
      <c r="AS12" s="208"/>
      <c r="AT12" s="208"/>
      <c r="AU12" s="3414"/>
      <c r="AV12" s="282"/>
      <c r="AW12" s="3414"/>
      <c r="AX12" s="282"/>
      <c r="BO12" s="615"/>
      <c r="BP12" s="615"/>
      <c r="BQ12" s="615"/>
      <c r="BR12" s="615"/>
      <c r="BS12" s="615"/>
      <c r="BT12" s="615"/>
      <c r="BU12" s="615"/>
      <c r="BV12" s="615"/>
      <c r="BW12" s="615"/>
      <c r="BX12" s="615">
        <v>0</v>
      </c>
      <c r="BY12" s="615">
        <v>0</v>
      </c>
      <c r="BZ12" s="615">
        <v>0</v>
      </c>
      <c r="CA12" s="615"/>
      <c r="CB12" s="615"/>
      <c r="CC12" s="615"/>
      <c r="CD12" s="615"/>
      <c r="CE12" s="615"/>
      <c r="CF12" s="615"/>
      <c r="CG12" s="615"/>
    </row>
    <row r="13" spans="1:95" s="614" customFormat="1" ht="10" x14ac:dyDescent="0.2">
      <c r="A13" s="8218" t="s">
        <v>1885</v>
      </c>
      <c r="B13" s="8218"/>
      <c r="C13" s="8218"/>
      <c r="D13" s="3412"/>
      <c r="E13" s="3413"/>
      <c r="F13" s="616"/>
      <c r="G13" s="3415"/>
      <c r="H13" s="3416"/>
      <c r="I13" s="3417"/>
      <c r="J13" s="3416"/>
      <c r="K13" s="3418"/>
      <c r="L13" s="3416"/>
      <c r="M13" s="3415"/>
      <c r="N13" s="3416"/>
      <c r="O13" s="3415"/>
      <c r="P13" s="3416"/>
      <c r="Q13" s="3415"/>
      <c r="R13" s="3419"/>
      <c r="S13" s="3415"/>
      <c r="T13" s="3419"/>
      <c r="U13" s="3415"/>
      <c r="V13" s="3419"/>
      <c r="W13" s="3415"/>
      <c r="X13" s="3419"/>
      <c r="Y13" s="3415"/>
      <c r="Z13" s="3419"/>
      <c r="AA13" s="3415"/>
      <c r="AB13" s="3419"/>
      <c r="AC13" s="3415"/>
      <c r="AD13" s="3419"/>
      <c r="AE13" s="3415"/>
      <c r="AF13" s="3419"/>
      <c r="AG13" s="3415"/>
      <c r="AH13" s="3419"/>
      <c r="AI13" s="3415"/>
      <c r="AJ13" s="3419"/>
      <c r="AK13" s="3415"/>
      <c r="AL13" s="3419"/>
      <c r="AM13" s="3415"/>
      <c r="AN13" s="3419"/>
      <c r="AO13" s="3415"/>
      <c r="AP13" s="3419"/>
      <c r="AQ13" s="3419"/>
      <c r="AR13" s="3414"/>
      <c r="AS13" s="3414"/>
      <c r="AT13" s="3414"/>
      <c r="AU13" s="3414"/>
      <c r="AV13" s="3420"/>
      <c r="AW13" s="3414"/>
      <c r="AX13" s="3420"/>
      <c r="BO13" s="615"/>
      <c r="BP13" s="615"/>
      <c r="BQ13" s="615"/>
      <c r="BR13" s="615"/>
      <c r="BS13" s="615"/>
      <c r="BT13" s="615"/>
      <c r="BU13" s="615"/>
      <c r="BV13" s="615"/>
      <c r="BW13" s="615"/>
      <c r="BX13" s="615">
        <v>0</v>
      </c>
      <c r="BY13" s="615">
        <v>0</v>
      </c>
      <c r="BZ13" s="615">
        <v>0</v>
      </c>
      <c r="CA13" s="615"/>
      <c r="CB13" s="615"/>
      <c r="CC13" s="615"/>
      <c r="CD13" s="615"/>
      <c r="CE13" s="615"/>
      <c r="CF13" s="615"/>
      <c r="CG13" s="615"/>
    </row>
    <row r="14" spans="1:95" s="614" customFormat="1" ht="10" x14ac:dyDescent="0.2">
      <c r="A14" s="8203" t="s">
        <v>1886</v>
      </c>
      <c r="B14" s="8203"/>
      <c r="C14" s="8203"/>
      <c r="D14" s="3412"/>
      <c r="E14" s="3413"/>
      <c r="F14" s="616"/>
      <c r="G14" s="3415"/>
      <c r="H14" s="3416"/>
      <c r="I14" s="3417"/>
      <c r="J14" s="3416"/>
      <c r="K14" s="3418"/>
      <c r="L14" s="3416"/>
      <c r="M14" s="3415"/>
      <c r="N14" s="3419"/>
      <c r="O14" s="3415"/>
      <c r="P14" s="3419"/>
      <c r="Q14" s="3415"/>
      <c r="R14" s="3419"/>
      <c r="S14" s="3415"/>
      <c r="T14" s="3419"/>
      <c r="U14" s="3415"/>
      <c r="V14" s="3419"/>
      <c r="W14" s="3415"/>
      <c r="X14" s="3419"/>
      <c r="Y14" s="3415"/>
      <c r="Z14" s="3419"/>
      <c r="AA14" s="3415"/>
      <c r="AB14" s="3419"/>
      <c r="AC14" s="3415"/>
      <c r="AD14" s="3419"/>
      <c r="AE14" s="3415"/>
      <c r="AF14" s="3419"/>
      <c r="AG14" s="3415"/>
      <c r="AH14" s="3419"/>
      <c r="AI14" s="3415"/>
      <c r="AJ14" s="3419"/>
      <c r="AK14" s="3415"/>
      <c r="AL14" s="3419"/>
      <c r="AM14" s="3415"/>
      <c r="AN14" s="3419"/>
      <c r="AO14" s="3415"/>
      <c r="AP14" s="3419"/>
      <c r="AQ14" s="3419"/>
      <c r="AR14" s="3414"/>
      <c r="AS14" s="3414"/>
      <c r="AT14" s="3414"/>
      <c r="AU14" s="3414"/>
      <c r="AV14" s="3420"/>
      <c r="AW14" s="3414"/>
      <c r="AX14" s="3420"/>
      <c r="BO14" s="615"/>
      <c r="BP14" s="615"/>
      <c r="BQ14" s="615"/>
      <c r="BR14" s="615"/>
      <c r="BS14" s="615"/>
      <c r="BT14" s="615"/>
      <c r="BU14" s="615"/>
      <c r="BV14" s="615"/>
      <c r="BW14" s="615"/>
      <c r="BX14" s="615">
        <v>0</v>
      </c>
      <c r="BY14" s="615">
        <v>0</v>
      </c>
      <c r="BZ14" s="615">
        <v>0</v>
      </c>
      <c r="CA14" s="615"/>
      <c r="CB14" s="615"/>
      <c r="CC14" s="615"/>
      <c r="CD14" s="615"/>
      <c r="CE14" s="615"/>
      <c r="CF14" s="615"/>
      <c r="CG14" s="615"/>
    </row>
    <row r="15" spans="1:95" s="614" customFormat="1" ht="10" x14ac:dyDescent="0.2">
      <c r="A15" s="8219" t="s">
        <v>1887</v>
      </c>
      <c r="B15" s="8219"/>
      <c r="C15" s="8219"/>
      <c r="D15" s="3412"/>
      <c r="E15" s="3421"/>
      <c r="F15" s="3422"/>
      <c r="G15" s="3423"/>
      <c r="H15" s="3424"/>
      <c r="I15" s="3425"/>
      <c r="J15" s="3424"/>
      <c r="K15" s="3426"/>
      <c r="L15" s="3424"/>
      <c r="M15" s="3423"/>
      <c r="N15" s="3427"/>
      <c r="O15" s="3423"/>
      <c r="P15" s="3427"/>
      <c r="Q15" s="3423"/>
      <c r="R15" s="3427"/>
      <c r="S15" s="3423"/>
      <c r="T15" s="3427"/>
      <c r="U15" s="3423"/>
      <c r="V15" s="3427"/>
      <c r="W15" s="3423"/>
      <c r="X15" s="3427"/>
      <c r="Y15" s="3423"/>
      <c r="Z15" s="3427"/>
      <c r="AA15" s="3423"/>
      <c r="AB15" s="3427"/>
      <c r="AC15" s="3423"/>
      <c r="AD15" s="3427"/>
      <c r="AE15" s="3423"/>
      <c r="AF15" s="3427"/>
      <c r="AG15" s="3423"/>
      <c r="AH15" s="3427"/>
      <c r="AI15" s="3423"/>
      <c r="AJ15" s="3427"/>
      <c r="AK15" s="3423"/>
      <c r="AL15" s="3427"/>
      <c r="AM15" s="3423"/>
      <c r="AN15" s="3427"/>
      <c r="AO15" s="3423"/>
      <c r="AP15" s="3427"/>
      <c r="AQ15" s="3427"/>
      <c r="AR15" s="3428"/>
      <c r="AS15" s="3428"/>
      <c r="AT15" s="3428"/>
      <c r="AU15" s="3414"/>
      <c r="AV15" s="3429"/>
      <c r="AW15" s="3414"/>
      <c r="AX15" s="3429"/>
      <c r="BO15" s="615"/>
      <c r="BP15" s="615"/>
      <c r="BQ15" s="615"/>
      <c r="BR15" s="615"/>
      <c r="BS15" s="615"/>
      <c r="BT15" s="615"/>
      <c r="BU15" s="615"/>
      <c r="BV15" s="615"/>
      <c r="BW15" s="615"/>
      <c r="BX15" s="615">
        <v>0</v>
      </c>
      <c r="BY15" s="615">
        <v>0</v>
      </c>
      <c r="BZ15" s="615">
        <v>0</v>
      </c>
      <c r="CA15" s="615"/>
      <c r="CB15" s="615"/>
      <c r="CC15" s="615"/>
      <c r="CD15" s="615"/>
      <c r="CE15" s="615"/>
      <c r="CF15" s="615"/>
      <c r="CG15" s="615"/>
    </row>
    <row r="16" spans="1:95" s="272" customFormat="1" ht="32.15" customHeight="1" x14ac:dyDescent="0.25">
      <c r="A16" s="117" t="s">
        <v>1888</v>
      </c>
      <c r="B16" s="611"/>
      <c r="C16" s="611"/>
      <c r="D16" s="619"/>
      <c r="E16" s="619"/>
      <c r="F16" s="619"/>
      <c r="G16" s="3430"/>
      <c r="H16" s="3430"/>
      <c r="I16" s="612"/>
      <c r="J16" s="613"/>
      <c r="K16" s="613"/>
      <c r="L16" s="613"/>
      <c r="M16" s="613"/>
      <c r="N16" s="613"/>
      <c r="O16" s="613"/>
      <c r="P16" s="620"/>
      <c r="Q16" s="613"/>
      <c r="R16" s="613"/>
      <c r="S16" s="613"/>
      <c r="T16" s="613"/>
      <c r="U16" s="613"/>
      <c r="V16" s="613"/>
      <c r="W16" s="613"/>
      <c r="X16" s="613"/>
      <c r="Y16" s="613"/>
      <c r="Z16" s="613"/>
      <c r="AA16" s="613"/>
      <c r="AB16" s="613"/>
      <c r="AC16" s="613"/>
      <c r="AD16" s="613"/>
      <c r="AE16" s="613"/>
      <c r="AF16" s="613"/>
      <c r="AG16" s="613"/>
      <c r="AH16" s="273"/>
      <c r="AI16" s="273"/>
      <c r="AJ16" s="273"/>
      <c r="AK16" s="273"/>
      <c r="AL16" s="273"/>
      <c r="AM16" s="273"/>
      <c r="AN16" s="273"/>
      <c r="AO16" s="273"/>
      <c r="AP16" s="273"/>
      <c r="AQ16" s="273"/>
      <c r="AR16" s="273"/>
      <c r="AS16" s="273"/>
      <c r="AT16" s="273"/>
      <c r="AU16" s="273"/>
      <c r="AV16" s="273"/>
      <c r="AW16" s="273"/>
      <c r="AX16" s="273"/>
      <c r="AY16" s="273"/>
      <c r="BR16" s="271"/>
      <c r="BS16" s="271"/>
      <c r="BT16" s="271"/>
      <c r="BU16" s="284"/>
      <c r="BV16" s="284"/>
      <c r="BW16" s="284"/>
      <c r="BX16" s="274"/>
      <c r="BY16" s="274"/>
      <c r="BZ16" s="274"/>
      <c r="CA16" s="274"/>
      <c r="CB16" s="274"/>
      <c r="CC16" s="274"/>
      <c r="CD16" s="274"/>
      <c r="CE16" s="543"/>
      <c r="CF16" s="543"/>
      <c r="CG16" s="543"/>
      <c r="CH16" s="543"/>
      <c r="CI16" s="543"/>
      <c r="CJ16" s="543"/>
      <c r="CK16" s="543"/>
      <c r="CL16" s="274"/>
      <c r="CM16" s="274"/>
      <c r="CN16" s="274"/>
      <c r="CO16" s="274"/>
      <c r="CP16" s="274"/>
      <c r="CQ16" s="274"/>
    </row>
    <row r="17" spans="1:94" s="358" customFormat="1" ht="20.25" customHeight="1" x14ac:dyDescent="0.25">
      <c r="A17" s="8114" t="s">
        <v>1889</v>
      </c>
      <c r="B17" s="8115"/>
      <c r="C17" s="8116"/>
      <c r="D17" s="8192" t="s">
        <v>64</v>
      </c>
      <c r="E17" s="8193"/>
      <c r="F17" s="8194"/>
      <c r="G17" s="8223" t="s">
        <v>1875</v>
      </c>
      <c r="H17" s="8224"/>
      <c r="I17" s="8192" t="s">
        <v>296</v>
      </c>
      <c r="J17" s="8194"/>
      <c r="K17" s="8192" t="s">
        <v>297</v>
      </c>
      <c r="L17" s="8194"/>
      <c r="M17" s="8192" t="s">
        <v>1876</v>
      </c>
      <c r="N17" s="8194"/>
      <c r="O17" s="8193" t="s">
        <v>299</v>
      </c>
      <c r="P17" s="8193"/>
      <c r="Q17" s="8192" t="s">
        <v>300</v>
      </c>
      <c r="R17" s="8194"/>
      <c r="S17" s="8193" t="s">
        <v>301</v>
      </c>
      <c r="T17" s="8193"/>
      <c r="U17" s="8198" t="s">
        <v>302</v>
      </c>
      <c r="V17" s="8239"/>
      <c r="W17" s="8236" t="s">
        <v>1877</v>
      </c>
      <c r="X17" s="8236"/>
      <c r="Y17" s="8198" t="s">
        <v>209</v>
      </c>
      <c r="Z17" s="8199"/>
      <c r="AA17" s="8236" t="s">
        <v>210</v>
      </c>
      <c r="AB17" s="8237"/>
      <c r="AC17" s="8200" t="s">
        <v>1878</v>
      </c>
      <c r="AD17" s="8201"/>
      <c r="AE17" s="8200" t="s">
        <v>1879</v>
      </c>
      <c r="AF17" s="8201"/>
      <c r="AG17" s="8200" t="s">
        <v>1880</v>
      </c>
      <c r="AH17" s="8201"/>
      <c r="AI17" s="8200" t="s">
        <v>1881</v>
      </c>
      <c r="AJ17" s="8201"/>
      <c r="AK17" s="8198" t="s">
        <v>1882</v>
      </c>
      <c r="AL17" s="8199"/>
      <c r="AM17" s="8236" t="s">
        <v>1883</v>
      </c>
      <c r="AN17" s="8199"/>
      <c r="AO17" s="8236" t="s">
        <v>600</v>
      </c>
      <c r="AP17" s="8237"/>
      <c r="AQ17" s="8238" t="s">
        <v>1870</v>
      </c>
      <c r="AR17" s="8209" t="s">
        <v>1759</v>
      </c>
      <c r="AS17" s="8209" t="s">
        <v>363</v>
      </c>
      <c r="AT17" s="8233" t="s">
        <v>1871</v>
      </c>
      <c r="AU17" s="8234" t="s">
        <v>1890</v>
      </c>
      <c r="AV17" s="8211" t="s">
        <v>1872</v>
      </c>
      <c r="AW17" s="8211" t="s">
        <v>10</v>
      </c>
      <c r="AX17" s="8215" t="s">
        <v>595</v>
      </c>
      <c r="AY17" s="8204" t="s">
        <v>1874</v>
      </c>
      <c r="BS17" s="605"/>
      <c r="BT17" s="605"/>
      <c r="BU17" s="605"/>
      <c r="BV17" s="605"/>
      <c r="BW17" s="605"/>
      <c r="BX17" s="605"/>
      <c r="BY17" s="605"/>
      <c r="BZ17" s="605"/>
      <c r="CA17" s="605"/>
      <c r="CB17" s="605"/>
      <c r="CC17" s="605"/>
      <c r="CD17" s="605"/>
      <c r="CE17" s="605"/>
      <c r="CF17" s="605"/>
      <c r="CG17" s="605"/>
      <c r="CH17" s="605"/>
      <c r="CI17" s="605"/>
      <c r="CJ17" s="605"/>
      <c r="CK17" s="605"/>
    </row>
    <row r="18" spans="1:94" s="358" customFormat="1" ht="24.75" customHeight="1" x14ac:dyDescent="0.25">
      <c r="A18" s="8220"/>
      <c r="B18" s="8221"/>
      <c r="C18" s="8222"/>
      <c r="D18" s="3431" t="s">
        <v>32</v>
      </c>
      <c r="E18" s="3431" t="s">
        <v>33</v>
      </c>
      <c r="F18" s="3431" t="s">
        <v>34</v>
      </c>
      <c r="G18" s="3432" t="s">
        <v>33</v>
      </c>
      <c r="H18" s="3410" t="s">
        <v>34</v>
      </c>
      <c r="I18" s="3433" t="s">
        <v>33</v>
      </c>
      <c r="J18" s="3403" t="s">
        <v>34</v>
      </c>
      <c r="K18" s="3433" t="s">
        <v>33</v>
      </c>
      <c r="L18" s="3405" t="s">
        <v>34</v>
      </c>
      <c r="M18" s="3433" t="s">
        <v>33</v>
      </c>
      <c r="N18" s="3434" t="s">
        <v>34</v>
      </c>
      <c r="O18" s="3433" t="s">
        <v>33</v>
      </c>
      <c r="P18" s="3403" t="s">
        <v>34</v>
      </c>
      <c r="Q18" s="3433" t="s">
        <v>33</v>
      </c>
      <c r="R18" s="3434" t="s">
        <v>34</v>
      </c>
      <c r="S18" s="3433" t="s">
        <v>33</v>
      </c>
      <c r="T18" s="3403" t="s">
        <v>34</v>
      </c>
      <c r="U18" s="3399" t="s">
        <v>33</v>
      </c>
      <c r="V18" s="3434" t="s">
        <v>34</v>
      </c>
      <c r="W18" s="3399" t="s">
        <v>33</v>
      </c>
      <c r="X18" s="3434" t="s">
        <v>34</v>
      </c>
      <c r="Y18" s="3399" t="s">
        <v>33</v>
      </c>
      <c r="Z18" s="3434" t="s">
        <v>34</v>
      </c>
      <c r="AA18" s="3399" t="s">
        <v>33</v>
      </c>
      <c r="AB18" s="3434" t="s">
        <v>34</v>
      </c>
      <c r="AC18" s="3399" t="s">
        <v>33</v>
      </c>
      <c r="AD18" s="3434" t="s">
        <v>34</v>
      </c>
      <c r="AE18" s="3399" t="s">
        <v>33</v>
      </c>
      <c r="AF18" s="3434" t="s">
        <v>34</v>
      </c>
      <c r="AG18" s="3399" t="s">
        <v>33</v>
      </c>
      <c r="AH18" s="3434" t="s">
        <v>34</v>
      </c>
      <c r="AI18" s="3399" t="s">
        <v>33</v>
      </c>
      <c r="AJ18" s="3434" t="s">
        <v>34</v>
      </c>
      <c r="AK18" s="3399" t="s">
        <v>33</v>
      </c>
      <c r="AL18" s="3434" t="s">
        <v>34</v>
      </c>
      <c r="AM18" s="3399" t="s">
        <v>33</v>
      </c>
      <c r="AN18" s="3434" t="s">
        <v>34</v>
      </c>
      <c r="AO18" s="3399" t="s">
        <v>33</v>
      </c>
      <c r="AP18" s="3403" t="s">
        <v>34</v>
      </c>
      <c r="AQ18" s="8238"/>
      <c r="AR18" s="8232"/>
      <c r="AS18" s="8232"/>
      <c r="AT18" s="8233"/>
      <c r="AU18" s="8235"/>
      <c r="AV18" s="8213"/>
      <c r="AW18" s="8212"/>
      <c r="AX18" s="8217"/>
      <c r="AY18" s="8205"/>
      <c r="BS18" s="605"/>
      <c r="BT18" s="605"/>
      <c r="BU18" s="605"/>
      <c r="BV18" s="605"/>
      <c r="BW18" s="605"/>
      <c r="BX18" s="605"/>
      <c r="BY18" s="605"/>
      <c r="BZ18" s="605"/>
      <c r="CA18" s="605"/>
      <c r="CB18" s="605"/>
      <c r="CC18" s="605"/>
      <c r="CD18" s="605"/>
      <c r="CE18" s="605"/>
      <c r="CF18" s="605"/>
      <c r="CG18" s="605"/>
      <c r="CH18" s="605"/>
      <c r="CI18" s="605"/>
      <c r="CJ18" s="605"/>
      <c r="CK18" s="605"/>
    </row>
    <row r="19" spans="1:94" s="358" customFormat="1" ht="30.75" customHeight="1" x14ac:dyDescent="0.25">
      <c r="A19" s="8225" t="s">
        <v>1891</v>
      </c>
      <c r="B19" s="8226"/>
      <c r="C19" s="8227"/>
      <c r="D19" s="3412"/>
      <c r="E19" s="3435"/>
      <c r="F19" s="3435"/>
      <c r="G19" s="3436"/>
      <c r="H19" s="3437"/>
      <c r="I19" s="3436"/>
      <c r="J19" s="3438"/>
      <c r="K19" s="3436"/>
      <c r="L19" s="3437"/>
      <c r="M19" s="3436"/>
      <c r="N19" s="3437"/>
      <c r="O19" s="3436"/>
      <c r="P19" s="3438"/>
      <c r="Q19" s="3436"/>
      <c r="R19" s="3437"/>
      <c r="S19" s="3436"/>
      <c r="T19" s="3438"/>
      <c r="U19" s="3436"/>
      <c r="V19" s="3437"/>
      <c r="W19" s="3436"/>
      <c r="X19" s="3437"/>
      <c r="Y19" s="3436"/>
      <c r="Z19" s="3437"/>
      <c r="AA19" s="3436"/>
      <c r="AB19" s="3437"/>
      <c r="AC19" s="3436"/>
      <c r="AD19" s="3437"/>
      <c r="AE19" s="3436"/>
      <c r="AF19" s="3437"/>
      <c r="AG19" s="3436"/>
      <c r="AH19" s="3437"/>
      <c r="AI19" s="3436"/>
      <c r="AJ19" s="3437"/>
      <c r="AK19" s="3436"/>
      <c r="AL19" s="3437"/>
      <c r="AM19" s="3436"/>
      <c r="AN19" s="3437"/>
      <c r="AO19" s="3436"/>
      <c r="AP19" s="3437"/>
      <c r="AQ19" s="3439"/>
      <c r="AR19" s="3437"/>
      <c r="AS19" s="3440"/>
      <c r="AT19" s="3441"/>
      <c r="AU19" s="3441"/>
      <c r="AV19" s="3441"/>
      <c r="AW19" s="3441"/>
      <c r="AX19" s="3441"/>
      <c r="AY19" s="3442"/>
      <c r="BS19" s="605"/>
      <c r="BT19" s="605"/>
      <c r="BU19" s="605"/>
      <c r="BV19" s="605"/>
      <c r="BW19" s="605"/>
      <c r="BX19" s="605"/>
      <c r="BY19" s="605"/>
      <c r="BZ19" s="605"/>
      <c r="CA19" s="605"/>
      <c r="CB19" s="605">
        <v>0</v>
      </c>
      <c r="CC19" s="605">
        <v>0</v>
      </c>
      <c r="CD19" s="605">
        <v>0</v>
      </c>
      <c r="CE19" s="605"/>
      <c r="CF19" s="605">
        <v>0</v>
      </c>
      <c r="CG19" s="605"/>
      <c r="CH19" s="605"/>
      <c r="CI19" s="605"/>
      <c r="CJ19" s="605"/>
      <c r="CK19" s="605"/>
    </row>
    <row r="20" spans="1:94" s="358" customFormat="1" ht="13.5" x14ac:dyDescent="0.25">
      <c r="A20" s="8225" t="s">
        <v>1892</v>
      </c>
      <c r="B20" s="8226"/>
      <c r="C20" s="8227"/>
      <c r="D20" s="3412"/>
      <c r="E20" s="3443"/>
      <c r="F20" s="3443"/>
      <c r="G20" s="3444"/>
      <c r="H20" s="3445"/>
      <c r="I20" s="3444"/>
      <c r="J20" s="3446"/>
      <c r="K20" s="3444"/>
      <c r="L20" s="3446"/>
      <c r="M20" s="3444"/>
      <c r="N20" s="3446"/>
      <c r="O20" s="3444"/>
      <c r="P20" s="3446"/>
      <c r="Q20" s="3444"/>
      <c r="R20" s="3446"/>
      <c r="S20" s="3444"/>
      <c r="T20" s="3446"/>
      <c r="U20" s="3415"/>
      <c r="V20" s="3416"/>
      <c r="W20" s="3415"/>
      <c r="X20" s="3416"/>
      <c r="Y20" s="3415"/>
      <c r="Z20" s="3416"/>
      <c r="AA20" s="3415"/>
      <c r="AB20" s="3416"/>
      <c r="AC20" s="3415"/>
      <c r="AD20" s="3416"/>
      <c r="AE20" s="3415"/>
      <c r="AF20" s="3416"/>
      <c r="AG20" s="3415"/>
      <c r="AH20" s="3416"/>
      <c r="AI20" s="3415"/>
      <c r="AJ20" s="3416"/>
      <c r="AK20" s="3415"/>
      <c r="AL20" s="3416"/>
      <c r="AM20" s="3415"/>
      <c r="AN20" s="3416"/>
      <c r="AO20" s="3415"/>
      <c r="AP20" s="3416"/>
      <c r="AQ20" s="3415"/>
      <c r="AR20" s="3416"/>
      <c r="AS20" s="3440"/>
      <c r="AT20" s="3440"/>
      <c r="AU20" s="3440"/>
      <c r="AV20" s="3440"/>
      <c r="AW20" s="3441"/>
      <c r="AX20" s="3441"/>
      <c r="AY20" s="3447"/>
      <c r="BS20" s="605"/>
      <c r="BT20" s="605"/>
      <c r="BU20" s="605"/>
      <c r="BV20" s="605"/>
      <c r="BW20" s="605"/>
      <c r="BX20" s="605"/>
      <c r="BY20" s="605"/>
      <c r="BZ20" s="605"/>
      <c r="CA20" s="605"/>
      <c r="CB20" s="605">
        <v>0</v>
      </c>
      <c r="CC20" s="605">
        <v>0</v>
      </c>
      <c r="CD20" s="605">
        <v>0</v>
      </c>
      <c r="CE20" s="605"/>
      <c r="CF20" s="605">
        <v>0</v>
      </c>
      <c r="CG20" s="605"/>
      <c r="CH20" s="605"/>
      <c r="CI20" s="605"/>
      <c r="CJ20" s="605"/>
      <c r="CK20" s="605"/>
    </row>
    <row r="21" spans="1:94" s="358" customFormat="1" ht="13.5" x14ac:dyDescent="0.25">
      <c r="A21" s="8228" t="s">
        <v>1893</v>
      </c>
      <c r="B21" s="8229"/>
      <c r="C21" s="8230"/>
      <c r="D21" s="3412"/>
      <c r="E21" s="3435"/>
      <c r="F21" s="3435"/>
      <c r="G21" s="3436"/>
      <c r="H21" s="3437"/>
      <c r="I21" s="3436"/>
      <c r="J21" s="3438"/>
      <c r="K21" s="3436"/>
      <c r="L21" s="3437"/>
      <c r="M21" s="3436"/>
      <c r="N21" s="3437"/>
      <c r="O21" s="3436"/>
      <c r="P21" s="3438"/>
      <c r="Q21" s="3436"/>
      <c r="R21" s="3437"/>
      <c r="S21" s="3436"/>
      <c r="T21" s="3438"/>
      <c r="U21" s="3436"/>
      <c r="V21" s="3437"/>
      <c r="W21" s="3436"/>
      <c r="X21" s="3437"/>
      <c r="Y21" s="3436"/>
      <c r="Z21" s="3437"/>
      <c r="AA21" s="3436"/>
      <c r="AB21" s="3437"/>
      <c r="AC21" s="3436"/>
      <c r="AD21" s="3437"/>
      <c r="AE21" s="3436"/>
      <c r="AF21" s="3437"/>
      <c r="AG21" s="3436"/>
      <c r="AH21" s="3437"/>
      <c r="AI21" s="3436"/>
      <c r="AJ21" s="3437"/>
      <c r="AK21" s="3436"/>
      <c r="AL21" s="3437"/>
      <c r="AM21" s="3436"/>
      <c r="AN21" s="3437"/>
      <c r="AO21" s="3436"/>
      <c r="AP21" s="3437"/>
      <c r="AQ21" s="3436"/>
      <c r="AR21" s="3437"/>
      <c r="AS21" s="3441"/>
      <c r="AT21" s="3441"/>
      <c r="AU21" s="3441"/>
      <c r="AV21" s="3441"/>
      <c r="AW21" s="3440"/>
      <c r="AX21" s="3440"/>
      <c r="AY21" s="3447"/>
      <c r="BS21" s="605"/>
      <c r="BT21" s="605"/>
      <c r="BU21" s="605"/>
      <c r="BV21" s="605"/>
      <c r="BW21" s="605"/>
      <c r="BX21" s="605"/>
      <c r="BY21" s="605"/>
      <c r="BZ21" s="605"/>
      <c r="CA21" s="605"/>
      <c r="CB21" s="605">
        <v>0</v>
      </c>
      <c r="CC21" s="605">
        <v>0</v>
      </c>
      <c r="CD21" s="605">
        <v>0</v>
      </c>
      <c r="CE21" s="605"/>
      <c r="CF21" s="605">
        <v>0</v>
      </c>
      <c r="CG21" s="605"/>
      <c r="CH21" s="605"/>
      <c r="CI21" s="605"/>
      <c r="CJ21" s="605"/>
      <c r="CK21" s="605"/>
    </row>
    <row r="22" spans="1:94" s="358" customFormat="1" ht="13.5" x14ac:dyDescent="0.25">
      <c r="A22" s="7070" t="s">
        <v>1894</v>
      </c>
      <c r="B22" s="8231"/>
      <c r="C22" s="7071"/>
      <c r="D22" s="3412"/>
      <c r="E22" s="3443"/>
      <c r="F22" s="3443"/>
      <c r="G22" s="3415"/>
      <c r="H22" s="3416"/>
      <c r="I22" s="3415"/>
      <c r="J22" s="3418"/>
      <c r="K22" s="3415"/>
      <c r="L22" s="3416"/>
      <c r="M22" s="3415"/>
      <c r="N22" s="3416"/>
      <c r="O22" s="3415"/>
      <c r="P22" s="3418"/>
      <c r="Q22" s="3415"/>
      <c r="R22" s="3416"/>
      <c r="S22" s="3415"/>
      <c r="T22" s="3418"/>
      <c r="U22" s="3415"/>
      <c r="V22" s="3416"/>
      <c r="W22" s="3415"/>
      <c r="X22" s="3416"/>
      <c r="Y22" s="3415"/>
      <c r="Z22" s="3416"/>
      <c r="AA22" s="3415"/>
      <c r="AB22" s="3416"/>
      <c r="AC22" s="3415"/>
      <c r="AD22" s="3416"/>
      <c r="AE22" s="3415"/>
      <c r="AF22" s="3416"/>
      <c r="AG22" s="3415"/>
      <c r="AH22" s="3416"/>
      <c r="AI22" s="3415"/>
      <c r="AJ22" s="3416"/>
      <c r="AK22" s="3415"/>
      <c r="AL22" s="3416"/>
      <c r="AM22" s="3415"/>
      <c r="AN22" s="3416"/>
      <c r="AO22" s="3415"/>
      <c r="AP22" s="3416"/>
      <c r="AQ22" s="3415"/>
      <c r="AR22" s="3416"/>
      <c r="AS22" s="3440"/>
      <c r="AT22" s="3440"/>
      <c r="AU22" s="3440"/>
      <c r="AV22" s="3440"/>
      <c r="AW22" s="3440"/>
      <c r="AX22" s="3440"/>
      <c r="AY22" s="3447"/>
      <c r="BS22" s="605"/>
      <c r="BT22" s="605"/>
      <c r="BU22" s="605"/>
      <c r="BV22" s="605"/>
      <c r="BW22" s="605"/>
      <c r="BX22" s="605"/>
      <c r="BY22" s="605"/>
      <c r="BZ22" s="605"/>
      <c r="CA22" s="605"/>
      <c r="CB22" s="605">
        <v>0</v>
      </c>
      <c r="CC22" s="605">
        <v>0</v>
      </c>
      <c r="CD22" s="605">
        <v>0</v>
      </c>
      <c r="CE22" s="605"/>
      <c r="CF22" s="605">
        <v>0</v>
      </c>
      <c r="CG22" s="605"/>
      <c r="CH22" s="605"/>
      <c r="CI22" s="605"/>
      <c r="CJ22" s="605"/>
      <c r="CK22" s="605"/>
    </row>
    <row r="23" spans="1:94" s="358" customFormat="1" ht="13.5" x14ac:dyDescent="0.25">
      <c r="A23" s="7070" t="s">
        <v>1895</v>
      </c>
      <c r="B23" s="8231"/>
      <c r="C23" s="7071"/>
      <c r="D23" s="3412"/>
      <c r="E23" s="3435"/>
      <c r="F23" s="3435"/>
      <c r="G23" s="3415"/>
      <c r="H23" s="3416"/>
      <c r="I23" s="3415"/>
      <c r="J23" s="3418"/>
      <c r="K23" s="3415"/>
      <c r="L23" s="3416"/>
      <c r="M23" s="3415"/>
      <c r="N23" s="3416"/>
      <c r="O23" s="3415"/>
      <c r="P23" s="3418"/>
      <c r="Q23" s="3415"/>
      <c r="R23" s="3416"/>
      <c r="S23" s="3415"/>
      <c r="T23" s="3418"/>
      <c r="U23" s="3415"/>
      <c r="V23" s="3416"/>
      <c r="W23" s="3415"/>
      <c r="X23" s="3416"/>
      <c r="Y23" s="3415"/>
      <c r="Z23" s="3416"/>
      <c r="AA23" s="3415"/>
      <c r="AB23" s="3416"/>
      <c r="AC23" s="3415"/>
      <c r="AD23" s="3416"/>
      <c r="AE23" s="3415"/>
      <c r="AF23" s="3416"/>
      <c r="AG23" s="3415"/>
      <c r="AH23" s="3416"/>
      <c r="AI23" s="3415"/>
      <c r="AJ23" s="3416"/>
      <c r="AK23" s="3415"/>
      <c r="AL23" s="3416"/>
      <c r="AM23" s="3415"/>
      <c r="AN23" s="3416"/>
      <c r="AO23" s="3415"/>
      <c r="AP23" s="3416"/>
      <c r="AQ23" s="3415"/>
      <c r="AR23" s="3416"/>
      <c r="AS23" s="3440"/>
      <c r="AT23" s="3440"/>
      <c r="AU23" s="3440"/>
      <c r="AV23" s="3440"/>
      <c r="AW23" s="3440"/>
      <c r="AX23" s="3440"/>
      <c r="AY23" s="3447"/>
      <c r="BS23" s="605"/>
      <c r="BT23" s="605"/>
      <c r="BU23" s="605"/>
      <c r="BV23" s="605"/>
      <c r="BW23" s="605"/>
      <c r="BX23" s="605"/>
      <c r="BY23" s="605"/>
      <c r="BZ23" s="605"/>
      <c r="CA23" s="605"/>
      <c r="CB23" s="605">
        <v>0</v>
      </c>
      <c r="CC23" s="605">
        <v>0</v>
      </c>
      <c r="CD23" s="605">
        <v>0</v>
      </c>
      <c r="CE23" s="605"/>
      <c r="CF23" s="605">
        <v>0</v>
      </c>
      <c r="CG23" s="605"/>
      <c r="CH23" s="605"/>
      <c r="CI23" s="605"/>
      <c r="CJ23" s="605"/>
      <c r="CK23" s="605"/>
    </row>
    <row r="24" spans="1:94" s="358" customFormat="1" ht="14.15" customHeight="1" x14ac:dyDescent="0.25">
      <c r="A24" s="8203" t="s">
        <v>1896</v>
      </c>
      <c r="B24" s="8203"/>
      <c r="C24" s="8203"/>
      <c r="D24" s="3412"/>
      <c r="E24" s="3443"/>
      <c r="F24" s="3435"/>
      <c r="G24" s="3415"/>
      <c r="H24" s="3416"/>
      <c r="I24" s="3415"/>
      <c r="J24" s="3418"/>
      <c r="K24" s="3415"/>
      <c r="L24" s="3416"/>
      <c r="M24" s="3415"/>
      <c r="N24" s="3416"/>
      <c r="O24" s="3415"/>
      <c r="P24" s="3418"/>
      <c r="Q24" s="3415"/>
      <c r="R24" s="3416"/>
      <c r="S24" s="3415"/>
      <c r="T24" s="3418"/>
      <c r="U24" s="3415"/>
      <c r="V24" s="3416"/>
      <c r="W24" s="3415"/>
      <c r="X24" s="3416"/>
      <c r="Y24" s="3415"/>
      <c r="Z24" s="3416"/>
      <c r="AA24" s="3415"/>
      <c r="AB24" s="3416"/>
      <c r="AC24" s="3415"/>
      <c r="AD24" s="3416"/>
      <c r="AE24" s="3415"/>
      <c r="AF24" s="3416"/>
      <c r="AG24" s="3415"/>
      <c r="AH24" s="3416"/>
      <c r="AI24" s="3415"/>
      <c r="AJ24" s="3416"/>
      <c r="AK24" s="3415"/>
      <c r="AL24" s="3416"/>
      <c r="AM24" s="3415"/>
      <c r="AN24" s="3416"/>
      <c r="AO24" s="3415"/>
      <c r="AP24" s="3416"/>
      <c r="AQ24" s="3415"/>
      <c r="AR24" s="3416"/>
      <c r="AS24" s="3440"/>
      <c r="AT24" s="3440"/>
      <c r="AU24" s="3440"/>
      <c r="AV24" s="3440"/>
      <c r="AW24" s="3440"/>
      <c r="AX24" s="3440"/>
      <c r="AY24" s="3447"/>
      <c r="BS24" s="605"/>
      <c r="BT24" s="605"/>
      <c r="BU24" s="605"/>
      <c r="BV24" s="605"/>
      <c r="BW24" s="605"/>
      <c r="BX24" s="605"/>
      <c r="BY24" s="605"/>
      <c r="BZ24" s="605"/>
      <c r="CA24" s="605"/>
      <c r="CB24" s="605">
        <v>0</v>
      </c>
      <c r="CC24" s="605">
        <v>0</v>
      </c>
      <c r="CD24" s="605">
        <v>0</v>
      </c>
      <c r="CE24" s="605"/>
      <c r="CF24" s="605">
        <v>0</v>
      </c>
      <c r="CG24" s="605"/>
      <c r="CH24" s="605"/>
      <c r="CI24" s="605"/>
      <c r="CJ24" s="605"/>
      <c r="CK24" s="605"/>
    </row>
    <row r="25" spans="1:94" s="358" customFormat="1" ht="14.15" customHeight="1" x14ac:dyDescent="0.25">
      <c r="A25" s="8203" t="s">
        <v>1897</v>
      </c>
      <c r="B25" s="8203"/>
      <c r="C25" s="8203"/>
      <c r="D25" s="3448"/>
      <c r="E25" s="3435"/>
      <c r="F25" s="3435"/>
      <c r="G25" s="3449"/>
      <c r="H25" s="3449"/>
      <c r="I25" s="3415"/>
      <c r="J25" s="3418"/>
      <c r="K25" s="3415"/>
      <c r="L25" s="3416"/>
      <c r="M25" s="3415"/>
      <c r="N25" s="3416"/>
      <c r="O25" s="3415"/>
      <c r="P25" s="3418"/>
      <c r="Q25" s="3415"/>
      <c r="R25" s="3416"/>
      <c r="S25" s="3415"/>
      <c r="T25" s="3418"/>
      <c r="U25" s="3415"/>
      <c r="V25" s="3416"/>
      <c r="W25" s="3415"/>
      <c r="X25" s="3416"/>
      <c r="Y25" s="3415"/>
      <c r="Z25" s="3416"/>
      <c r="AA25" s="3415"/>
      <c r="AB25" s="3416"/>
      <c r="AC25" s="3415"/>
      <c r="AD25" s="3416"/>
      <c r="AE25" s="3415"/>
      <c r="AF25" s="3416"/>
      <c r="AG25" s="3415"/>
      <c r="AH25" s="3416"/>
      <c r="AI25" s="3415"/>
      <c r="AJ25" s="3416"/>
      <c r="AK25" s="3415"/>
      <c r="AL25" s="3416"/>
      <c r="AM25" s="3415"/>
      <c r="AN25" s="3416"/>
      <c r="AO25" s="3415"/>
      <c r="AP25" s="3416"/>
      <c r="AQ25" s="3415"/>
      <c r="AR25" s="3416"/>
      <c r="AS25" s="3440"/>
      <c r="AT25" s="3440"/>
      <c r="AU25" s="3440"/>
      <c r="AV25" s="3440"/>
      <c r="AW25" s="3440"/>
      <c r="AX25" s="3440"/>
      <c r="AY25" s="3447"/>
      <c r="BS25" s="605"/>
      <c r="BT25" s="605"/>
      <c r="BU25" s="605"/>
      <c r="BV25" s="605"/>
      <c r="BW25" s="605"/>
      <c r="BX25" s="605"/>
      <c r="BY25" s="605"/>
      <c r="BZ25" s="605"/>
      <c r="CA25" s="605"/>
      <c r="CB25" s="605">
        <v>0</v>
      </c>
      <c r="CC25" s="605">
        <v>0</v>
      </c>
      <c r="CD25" s="605">
        <v>0</v>
      </c>
      <c r="CE25" s="605"/>
      <c r="CF25" s="605">
        <v>0</v>
      </c>
      <c r="CG25" s="605"/>
      <c r="CH25" s="605"/>
      <c r="CI25" s="605"/>
      <c r="CJ25" s="605"/>
      <c r="CK25" s="605"/>
    </row>
    <row r="26" spans="1:94" s="358" customFormat="1" ht="13.5" x14ac:dyDescent="0.25">
      <c r="A26" s="8203" t="s">
        <v>1898</v>
      </c>
      <c r="B26" s="8203"/>
      <c r="C26" s="8203"/>
      <c r="D26" s="3412"/>
      <c r="E26" s="3443"/>
      <c r="F26" s="3443"/>
      <c r="G26" s="3436"/>
      <c r="H26" s="3437"/>
      <c r="I26" s="3436"/>
      <c r="J26" s="3438"/>
      <c r="K26" s="3436"/>
      <c r="L26" s="3437"/>
      <c r="M26" s="3436"/>
      <c r="N26" s="3437"/>
      <c r="O26" s="3436"/>
      <c r="P26" s="3438"/>
      <c r="Q26" s="3436"/>
      <c r="R26" s="3437"/>
      <c r="S26" s="3436"/>
      <c r="T26" s="3438"/>
      <c r="U26" s="3436"/>
      <c r="V26" s="3437"/>
      <c r="W26" s="3436"/>
      <c r="X26" s="3437"/>
      <c r="Y26" s="3436"/>
      <c r="Z26" s="3437"/>
      <c r="AA26" s="3436"/>
      <c r="AB26" s="3437"/>
      <c r="AC26" s="3436"/>
      <c r="AD26" s="3437"/>
      <c r="AE26" s="3436"/>
      <c r="AF26" s="3437"/>
      <c r="AG26" s="3436"/>
      <c r="AH26" s="3437"/>
      <c r="AI26" s="3436"/>
      <c r="AJ26" s="3437"/>
      <c r="AK26" s="3436"/>
      <c r="AL26" s="3437"/>
      <c r="AM26" s="3436"/>
      <c r="AN26" s="3437"/>
      <c r="AO26" s="3436"/>
      <c r="AP26" s="3437"/>
      <c r="AQ26" s="3436"/>
      <c r="AR26" s="3437"/>
      <c r="AS26" s="3441"/>
      <c r="AT26" s="3450"/>
      <c r="AU26" s="3450"/>
      <c r="AV26" s="3450"/>
      <c r="AW26" s="3440"/>
      <c r="AX26" s="3440"/>
      <c r="AY26" s="3451"/>
      <c r="BS26" s="605"/>
      <c r="BT26" s="605"/>
      <c r="BU26" s="605"/>
      <c r="BV26" s="605"/>
      <c r="BW26" s="605"/>
      <c r="BX26" s="605"/>
      <c r="BY26" s="605"/>
      <c r="BZ26" s="605"/>
      <c r="CA26" s="605"/>
      <c r="CB26" s="605">
        <v>0</v>
      </c>
      <c r="CC26" s="605">
        <v>0</v>
      </c>
      <c r="CD26" s="605">
        <v>0</v>
      </c>
      <c r="CE26" s="605"/>
      <c r="CF26" s="605">
        <v>0</v>
      </c>
      <c r="CG26" s="605"/>
      <c r="CH26" s="605"/>
      <c r="CI26" s="605"/>
      <c r="CJ26" s="605"/>
      <c r="CK26" s="605"/>
    </row>
    <row r="27" spans="1:94" s="358" customFormat="1" ht="13.5" x14ac:dyDescent="0.25">
      <c r="A27" s="8203" t="s">
        <v>1899</v>
      </c>
      <c r="B27" s="8203"/>
      <c r="C27" s="8203"/>
      <c r="D27" s="3448"/>
      <c r="E27" s="3435"/>
      <c r="F27" s="3443"/>
      <c r="G27" s="3415"/>
      <c r="H27" s="3415"/>
      <c r="I27" s="152"/>
      <c r="J27" s="618"/>
      <c r="K27" s="152"/>
      <c r="L27" s="159"/>
      <c r="M27" s="152"/>
      <c r="N27" s="159"/>
      <c r="O27" s="152"/>
      <c r="P27" s="618"/>
      <c r="Q27" s="152"/>
      <c r="R27" s="159"/>
      <c r="S27" s="152"/>
      <c r="T27" s="618"/>
      <c r="U27" s="152"/>
      <c r="V27" s="159"/>
      <c r="W27" s="152"/>
      <c r="X27" s="159"/>
      <c r="Y27" s="152"/>
      <c r="Z27" s="159"/>
      <c r="AA27" s="152"/>
      <c r="AB27" s="159"/>
      <c r="AC27" s="152"/>
      <c r="AD27" s="159"/>
      <c r="AE27" s="152"/>
      <c r="AF27" s="159"/>
      <c r="AG27" s="152"/>
      <c r="AH27" s="159"/>
      <c r="AI27" s="152"/>
      <c r="AJ27" s="159"/>
      <c r="AK27" s="152"/>
      <c r="AL27" s="159"/>
      <c r="AM27" s="152"/>
      <c r="AN27" s="159"/>
      <c r="AO27" s="152"/>
      <c r="AP27" s="159"/>
      <c r="AQ27" s="152"/>
      <c r="AR27" s="159"/>
      <c r="AS27" s="187"/>
      <c r="AT27" s="187"/>
      <c r="AU27" s="187"/>
      <c r="AV27" s="187"/>
      <c r="AW27" s="3440"/>
      <c r="AX27" s="3440"/>
      <c r="AY27" s="3447"/>
      <c r="BS27" s="605"/>
      <c r="BT27" s="605"/>
      <c r="BU27" s="605"/>
      <c r="BV27" s="605"/>
      <c r="BW27" s="605"/>
      <c r="BX27" s="605"/>
      <c r="BY27" s="605"/>
      <c r="BZ27" s="605"/>
      <c r="CA27" s="605"/>
      <c r="CB27" s="605">
        <v>0</v>
      </c>
      <c r="CC27" s="605">
        <v>0</v>
      </c>
      <c r="CD27" s="605">
        <v>0</v>
      </c>
      <c r="CE27" s="605"/>
      <c r="CF27" s="605">
        <v>0</v>
      </c>
      <c r="CG27" s="605"/>
      <c r="CH27" s="605"/>
      <c r="CI27" s="605"/>
      <c r="CJ27" s="605"/>
      <c r="CK27" s="605"/>
    </row>
    <row r="28" spans="1:94" s="298" customFormat="1" ht="16.399999999999999" customHeight="1" x14ac:dyDescent="0.25">
      <c r="A28" s="8203" t="s">
        <v>1900</v>
      </c>
      <c r="B28" s="8203"/>
      <c r="C28" s="8203"/>
      <c r="D28" s="3412"/>
      <c r="E28" s="3443"/>
      <c r="F28" s="3452"/>
      <c r="G28" s="3449"/>
      <c r="H28" s="3453"/>
      <c r="I28" s="3454"/>
      <c r="J28" s="3455"/>
      <c r="K28" s="3454"/>
      <c r="L28" s="3453"/>
      <c r="M28" s="3454"/>
      <c r="N28" s="3455"/>
      <c r="O28" s="3454"/>
      <c r="P28" s="3453"/>
      <c r="Q28" s="3454"/>
      <c r="R28" s="3453"/>
      <c r="S28" s="3454"/>
      <c r="T28" s="3453"/>
      <c r="U28" s="3454"/>
      <c r="V28" s="3453"/>
      <c r="W28" s="3456"/>
      <c r="X28" s="3457"/>
      <c r="Y28" s="3454"/>
      <c r="Z28" s="3453"/>
      <c r="AA28" s="3454"/>
      <c r="AB28" s="3453"/>
      <c r="AC28" s="3454"/>
      <c r="AD28" s="3453"/>
      <c r="AE28" s="3454"/>
      <c r="AF28" s="3453"/>
      <c r="AG28" s="3454"/>
      <c r="AH28" s="3453"/>
      <c r="AI28" s="3454"/>
      <c r="AJ28" s="3453"/>
      <c r="AK28" s="3454"/>
      <c r="AL28" s="3453"/>
      <c r="AM28" s="3454"/>
      <c r="AN28" s="3453"/>
      <c r="AO28" s="3454"/>
      <c r="AP28" s="3453"/>
      <c r="AQ28" s="3454"/>
      <c r="AR28" s="3453"/>
      <c r="AS28" s="3456"/>
      <c r="AT28" s="3457"/>
      <c r="AU28" s="3454"/>
      <c r="AV28" s="3453"/>
      <c r="AW28" s="3457"/>
      <c r="AX28" s="3456"/>
      <c r="AY28" s="3451"/>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368"/>
      <c r="BW28" s="552" t="e">
        <f>IF(CD28=1,"* Las consultas de 12 años NO DEBEN ser mayor que el total de Consultas entre 10-14 Años. ","")</f>
        <v>#REF!</v>
      </c>
      <c r="BX28" s="552" t="e">
        <f>IF(CE28=1,"* Las consultas de 60 años NO DEBEN ser mayor que el total de Consultas entre 60-64 Años. ","")</f>
        <v>#REF!</v>
      </c>
      <c r="BY28" s="552" t="e">
        <f>IF(CF28=1,"* Las actividades de usuarios en situación de discapacidad NO DEBEN superar el total. ","")</f>
        <v>#REF!</v>
      </c>
      <c r="BZ28" s="552" t="e">
        <f>IF(AND(#REF!="",D28&lt;&gt;0),"* Recuerde que las Embarazadas deben ser incluídas en el ingreso por rango Etario (Digite CEROS si no tiene). ",IF(F28&lt;#REF!,"* Las Embarazadas NO DEBEN ser mayor al total de mujeres. ",""))</f>
        <v>#REF!</v>
      </c>
      <c r="CA28" s="552" t="e">
        <f>IF(AND(#REF!="",D28&lt;&gt;0),"* No olvide digitar la columna Beneficiarios (Digite CEROS si no tiene). ",IF(D28&lt;#REF!,"* El número de Beneficiarios NO DEBE ser mayor que el Total. ",""))</f>
        <v>#REF!</v>
      </c>
      <c r="CB28" s="552" t="e">
        <f>IF(AND(#REF!="",D28&lt;&gt;0),"* No olvide digitar la Población SENAME (Digite CEROS si no tiene). ",IF(D28&lt;#REF!,"* La Población SENAME NO DEBE ser mayor al Total. ",""))</f>
        <v>#REF!</v>
      </c>
      <c r="CC28" s="552" t="e">
        <f>IF(AND(#REF!="",D28&lt;&gt;0),"* No olvide digitar la Población Migrante (Digite CEROS si no tiene). ",IF(D28&lt;#REF!,"* La Población Migrante NO DEBE superar el Total. ",""))</f>
        <v>#REF!</v>
      </c>
      <c r="CD28" s="553" t="e">
        <f>IF(#REF!&gt;(Y28+Z28),1,0)</f>
        <v>#REF!</v>
      </c>
      <c r="CE28" s="553" t="e">
        <f>IF(#REF!&gt;(AK28+AL28),1,0)</f>
        <v>#REF!</v>
      </c>
      <c r="CF28" s="553" t="e">
        <f>IF(D28&lt;#REF!,1,0)</f>
        <v>#REF!</v>
      </c>
      <c r="CG28" s="553" t="e">
        <f>IF(AND(#REF!="",D28&lt;&gt;0),1,IF(F28&lt;#REF!,1,0))</f>
        <v>#REF!</v>
      </c>
      <c r="CH28" s="553" t="e">
        <f>IF(AND(#REF!="",D28&lt;&gt;0),1,IF(D28&lt;#REF!,1,0))</f>
        <v>#REF!</v>
      </c>
      <c r="CI28" s="553" t="e">
        <f>IF(AND(#REF!="",D28&lt;&gt;0),1,IF(D28&lt;#REF!,1,0))</f>
        <v>#REF!</v>
      </c>
      <c r="CJ28" s="553" t="e">
        <f>IF(AND(#REF!="",D28&lt;&gt;0),1,IF(D28&lt;#REF!,1,0))</f>
        <v>#REF!</v>
      </c>
      <c r="CK28" s="274"/>
      <c r="CL28" s="274"/>
      <c r="CM28" s="274"/>
      <c r="CN28" s="274"/>
      <c r="CO28" s="274"/>
      <c r="CP28" s="274"/>
    </row>
    <row r="29" spans="1:94" s="358" customFormat="1" ht="13.5" x14ac:dyDescent="0.25">
      <c r="A29" s="8203" t="s">
        <v>1901</v>
      </c>
      <c r="B29" s="8203"/>
      <c r="C29" s="8203"/>
      <c r="D29" s="3448"/>
      <c r="E29" s="3435"/>
      <c r="F29" s="3443"/>
      <c r="G29" s="3449"/>
      <c r="H29" s="3416"/>
      <c r="I29" s="3415"/>
      <c r="J29" s="3418"/>
      <c r="K29" s="3415"/>
      <c r="L29" s="3416"/>
      <c r="M29" s="3415"/>
      <c r="N29" s="3416"/>
      <c r="O29" s="3415"/>
      <c r="P29" s="3418"/>
      <c r="Q29" s="3415"/>
      <c r="R29" s="3416"/>
      <c r="S29" s="3415"/>
      <c r="T29" s="3418"/>
      <c r="U29" s="3415"/>
      <c r="V29" s="3416"/>
      <c r="W29" s="3415"/>
      <c r="X29" s="3416"/>
      <c r="Y29" s="3415"/>
      <c r="Z29" s="3416"/>
      <c r="AA29" s="3415"/>
      <c r="AB29" s="3416"/>
      <c r="AC29" s="3415"/>
      <c r="AD29" s="3416"/>
      <c r="AE29" s="3415"/>
      <c r="AF29" s="3416"/>
      <c r="AG29" s="3415"/>
      <c r="AH29" s="3416"/>
      <c r="AI29" s="3415"/>
      <c r="AJ29" s="3416"/>
      <c r="AK29" s="3415"/>
      <c r="AL29" s="3416"/>
      <c r="AM29" s="3415"/>
      <c r="AN29" s="3416"/>
      <c r="AO29" s="3415"/>
      <c r="AP29" s="3416"/>
      <c r="AQ29" s="3415"/>
      <c r="AR29" s="3416"/>
      <c r="AS29" s="3440"/>
      <c r="AT29" s="3458"/>
      <c r="AU29" s="3458"/>
      <c r="AV29" s="3458"/>
      <c r="AW29" s="3440"/>
      <c r="AX29" s="3440"/>
      <c r="AY29" s="3451"/>
      <c r="BS29" s="605"/>
      <c r="BT29" s="605"/>
      <c r="BU29" s="605"/>
      <c r="BV29" s="605"/>
      <c r="BW29" s="605"/>
      <c r="BX29" s="605"/>
      <c r="BY29" s="605"/>
      <c r="BZ29" s="605"/>
      <c r="CA29" s="605"/>
      <c r="CB29" s="605">
        <v>0</v>
      </c>
      <c r="CC29" s="605">
        <v>0</v>
      </c>
      <c r="CD29" s="605">
        <v>0</v>
      </c>
      <c r="CE29" s="605"/>
      <c r="CF29" s="605">
        <v>0</v>
      </c>
      <c r="CG29" s="605"/>
      <c r="CH29" s="605"/>
      <c r="CI29" s="605"/>
      <c r="CJ29" s="605"/>
      <c r="CK29" s="605"/>
    </row>
    <row r="30" spans="1:94" s="358" customFormat="1" ht="13.5" x14ac:dyDescent="0.25">
      <c r="A30" s="8203" t="s">
        <v>1902</v>
      </c>
      <c r="B30" s="8203"/>
      <c r="C30" s="8203"/>
      <c r="D30" s="3412"/>
      <c r="E30" s="3443"/>
      <c r="F30" s="3443"/>
      <c r="G30" s="3449"/>
      <c r="H30" s="3416"/>
      <c r="I30" s="3415"/>
      <c r="J30" s="3418"/>
      <c r="K30" s="3415"/>
      <c r="L30" s="3416"/>
      <c r="M30" s="3415"/>
      <c r="N30" s="3416"/>
      <c r="O30" s="3415"/>
      <c r="P30" s="3418"/>
      <c r="Q30" s="3415"/>
      <c r="R30" s="3416"/>
      <c r="S30" s="3415"/>
      <c r="T30" s="3418"/>
      <c r="U30" s="3415"/>
      <c r="V30" s="3416"/>
      <c r="W30" s="3415"/>
      <c r="X30" s="3416"/>
      <c r="Y30" s="3415"/>
      <c r="Z30" s="3416"/>
      <c r="AA30" s="3415"/>
      <c r="AB30" s="3416"/>
      <c r="AC30" s="3415"/>
      <c r="AD30" s="3416"/>
      <c r="AE30" s="3415"/>
      <c r="AF30" s="3416"/>
      <c r="AG30" s="3415"/>
      <c r="AH30" s="3416"/>
      <c r="AI30" s="3415"/>
      <c r="AJ30" s="3416"/>
      <c r="AK30" s="3415"/>
      <c r="AL30" s="3416"/>
      <c r="AM30" s="3415"/>
      <c r="AN30" s="3416"/>
      <c r="AO30" s="3415"/>
      <c r="AP30" s="3416"/>
      <c r="AQ30" s="3415"/>
      <c r="AR30" s="3416"/>
      <c r="AS30" s="3440"/>
      <c r="AT30" s="3458"/>
      <c r="AU30" s="3458"/>
      <c r="AV30" s="3458"/>
      <c r="AW30" s="3440"/>
      <c r="AX30" s="3440"/>
      <c r="AY30" s="3451"/>
      <c r="BS30" s="605"/>
      <c r="BT30" s="605"/>
      <c r="BU30" s="605"/>
      <c r="BV30" s="605"/>
      <c r="BW30" s="605"/>
      <c r="BX30" s="605"/>
      <c r="BY30" s="605"/>
      <c r="BZ30" s="605"/>
      <c r="CA30" s="605"/>
      <c r="CB30" s="605">
        <v>0</v>
      </c>
      <c r="CC30" s="605">
        <v>0</v>
      </c>
      <c r="CD30" s="605">
        <v>0</v>
      </c>
      <c r="CE30" s="605"/>
      <c r="CF30" s="605">
        <v>0</v>
      </c>
      <c r="CG30" s="605"/>
      <c r="CH30" s="605"/>
      <c r="CI30" s="605"/>
      <c r="CJ30" s="605"/>
      <c r="CK30" s="605"/>
    </row>
    <row r="31" spans="1:94" s="358" customFormat="1" ht="14.25" customHeight="1" x14ac:dyDescent="0.25">
      <c r="A31" s="8203" t="s">
        <v>1903</v>
      </c>
      <c r="B31" s="8203"/>
      <c r="C31" s="8203"/>
      <c r="D31" s="3412"/>
      <c r="E31" s="3435"/>
      <c r="F31" s="3443"/>
      <c r="G31" s="3449"/>
      <c r="H31" s="3416"/>
      <c r="I31" s="3415"/>
      <c r="J31" s="3418"/>
      <c r="K31" s="3415"/>
      <c r="L31" s="3416"/>
      <c r="M31" s="3415"/>
      <c r="N31" s="3416"/>
      <c r="O31" s="3415"/>
      <c r="P31" s="3418"/>
      <c r="Q31" s="3415"/>
      <c r="R31" s="3416"/>
      <c r="S31" s="3415"/>
      <c r="T31" s="3418"/>
      <c r="U31" s="3415"/>
      <c r="V31" s="3416"/>
      <c r="W31" s="3415"/>
      <c r="X31" s="3416"/>
      <c r="Y31" s="3415"/>
      <c r="Z31" s="3416"/>
      <c r="AA31" s="3415"/>
      <c r="AB31" s="3416"/>
      <c r="AC31" s="3415"/>
      <c r="AD31" s="3416"/>
      <c r="AE31" s="3415"/>
      <c r="AF31" s="3416"/>
      <c r="AG31" s="3415"/>
      <c r="AH31" s="3416"/>
      <c r="AI31" s="3415"/>
      <c r="AJ31" s="3416"/>
      <c r="AK31" s="3415"/>
      <c r="AL31" s="3416"/>
      <c r="AM31" s="3415"/>
      <c r="AN31" s="3416"/>
      <c r="AO31" s="3415"/>
      <c r="AP31" s="3416"/>
      <c r="AQ31" s="3415"/>
      <c r="AR31" s="3416"/>
      <c r="AS31" s="3440"/>
      <c r="AT31" s="3458"/>
      <c r="AU31" s="3458"/>
      <c r="AV31" s="3458"/>
      <c r="AW31" s="3440"/>
      <c r="AX31" s="3440"/>
      <c r="AY31" s="3451"/>
      <c r="BS31" s="605"/>
      <c r="BT31" s="605"/>
      <c r="BU31" s="605"/>
      <c r="BV31" s="605"/>
      <c r="BW31" s="605"/>
      <c r="BX31" s="605"/>
      <c r="BY31" s="605"/>
      <c r="BZ31" s="605"/>
      <c r="CA31" s="605"/>
      <c r="CB31" s="605">
        <v>0</v>
      </c>
      <c r="CC31" s="605">
        <v>0</v>
      </c>
      <c r="CD31" s="605">
        <v>0</v>
      </c>
      <c r="CE31" s="605"/>
      <c r="CF31" s="605">
        <v>0</v>
      </c>
      <c r="CG31" s="605"/>
      <c r="CH31" s="605"/>
      <c r="CI31" s="605"/>
      <c r="CJ31" s="605"/>
      <c r="CK31" s="605"/>
    </row>
    <row r="32" spans="1:94" s="358" customFormat="1" ht="14.25" customHeight="1" x14ac:dyDescent="0.25">
      <c r="A32" s="8203" t="s">
        <v>1904</v>
      </c>
      <c r="B32" s="8203"/>
      <c r="C32" s="8203"/>
      <c r="D32" s="3448"/>
      <c r="E32" s="3443"/>
      <c r="F32" s="3452"/>
      <c r="G32" s="3459"/>
      <c r="H32" s="3459"/>
      <c r="I32" s="3444"/>
      <c r="J32" s="3446"/>
      <c r="K32" s="3444"/>
      <c r="L32" s="3446"/>
      <c r="M32" s="3444"/>
      <c r="N32" s="3446"/>
      <c r="O32" s="3444"/>
      <c r="P32" s="3446"/>
      <c r="Q32" s="3415"/>
      <c r="R32" s="3416"/>
      <c r="S32" s="3415"/>
      <c r="T32" s="3418"/>
      <c r="U32" s="3415"/>
      <c r="V32" s="3416"/>
      <c r="W32" s="3415"/>
      <c r="X32" s="3416"/>
      <c r="Y32" s="3415"/>
      <c r="Z32" s="3416"/>
      <c r="AA32" s="3415"/>
      <c r="AB32" s="3416"/>
      <c r="AC32" s="3415"/>
      <c r="AD32" s="3416"/>
      <c r="AE32" s="3415"/>
      <c r="AF32" s="3416"/>
      <c r="AG32" s="3415"/>
      <c r="AH32" s="3416"/>
      <c r="AI32" s="3415"/>
      <c r="AJ32" s="3416"/>
      <c r="AK32" s="3415"/>
      <c r="AL32" s="3416"/>
      <c r="AM32" s="3415"/>
      <c r="AN32" s="3416"/>
      <c r="AO32" s="3415"/>
      <c r="AP32" s="3416"/>
      <c r="AQ32" s="3415"/>
      <c r="AR32" s="3416"/>
      <c r="AS32" s="3440"/>
      <c r="AT32" s="3458"/>
      <c r="AU32" s="3458"/>
      <c r="AV32" s="3458"/>
      <c r="AW32" s="3440"/>
      <c r="AX32" s="3440"/>
      <c r="AY32" s="3451"/>
      <c r="BS32" s="605"/>
      <c r="BT32" s="605"/>
      <c r="BU32" s="605"/>
      <c r="BV32" s="605"/>
      <c r="BW32" s="605"/>
      <c r="BX32" s="605"/>
      <c r="BY32" s="605"/>
      <c r="BZ32" s="605"/>
      <c r="CA32" s="605"/>
      <c r="CB32" s="605">
        <v>0</v>
      </c>
      <c r="CC32" s="605">
        <v>0</v>
      </c>
      <c r="CD32" s="605">
        <v>0</v>
      </c>
      <c r="CE32" s="605"/>
      <c r="CF32" s="605">
        <v>0</v>
      </c>
      <c r="CG32" s="605"/>
      <c r="CH32" s="605"/>
      <c r="CI32" s="605"/>
      <c r="CJ32" s="605"/>
      <c r="CK32" s="605"/>
    </row>
    <row r="33" spans="1:98" s="272" customFormat="1" ht="16.399999999999999" customHeight="1" x14ac:dyDescent="0.25">
      <c r="A33" s="8203" t="s">
        <v>1905</v>
      </c>
      <c r="B33" s="8203"/>
      <c r="C33" s="8203"/>
      <c r="D33" s="3412"/>
      <c r="E33" s="3435"/>
      <c r="F33" s="3452"/>
      <c r="G33" s="3449"/>
      <c r="H33" s="3453"/>
      <c r="I33" s="3454"/>
      <c r="J33" s="3455"/>
      <c r="K33" s="3454"/>
      <c r="L33" s="3453"/>
      <c r="M33" s="3454"/>
      <c r="N33" s="3455"/>
      <c r="O33" s="3454"/>
      <c r="P33" s="3453"/>
      <c r="Q33" s="3454"/>
      <c r="R33" s="3453"/>
      <c r="S33" s="3454"/>
      <c r="T33" s="3453"/>
      <c r="U33" s="3454"/>
      <c r="V33" s="3453"/>
      <c r="W33" s="3456"/>
      <c r="X33" s="3457"/>
      <c r="Y33" s="3454"/>
      <c r="Z33" s="3453"/>
      <c r="AA33" s="3454"/>
      <c r="AB33" s="3453"/>
      <c r="AC33" s="3454"/>
      <c r="AD33" s="3453"/>
      <c r="AE33" s="3454"/>
      <c r="AF33" s="3453"/>
      <c r="AG33" s="3454"/>
      <c r="AH33" s="3453"/>
      <c r="AI33" s="3454"/>
      <c r="AJ33" s="3453"/>
      <c r="AK33" s="3454"/>
      <c r="AL33" s="3453"/>
      <c r="AM33" s="3454"/>
      <c r="AN33" s="3453"/>
      <c r="AO33" s="3454"/>
      <c r="AP33" s="3453"/>
      <c r="AQ33" s="3454"/>
      <c r="AR33" s="3453"/>
      <c r="AS33" s="3456"/>
      <c r="AT33" s="3457"/>
      <c r="AU33" s="3454"/>
      <c r="AV33" s="3453"/>
      <c r="AW33" s="3457"/>
      <c r="AX33" s="3456"/>
      <c r="AY33" s="3451"/>
      <c r="BQ33" s="271"/>
      <c r="BR33" s="271"/>
      <c r="BS33" s="271"/>
      <c r="BT33" s="284"/>
      <c r="BU33" s="284"/>
      <c r="BV33" s="284"/>
      <c r="BW33" s="552" t="e">
        <f>IF(CD33=1,"* Las consultas de 12 años NO DEBEN ser mayor que el total de Consultas entre 10-14 Años. ","")</f>
        <v>#REF!</v>
      </c>
      <c r="BX33" s="552" t="e">
        <f>IF(CE33=1,"* Las consultas de 60 años NO DEBEN ser mayor que el total de Consultas entre 60-64 Años. ","")</f>
        <v>#REF!</v>
      </c>
      <c r="BY33" s="552" t="e">
        <f>IF(CF33=1,"* Las actividades de usuarios en situación de discapacidad NO DEBEN superar el total. ","")</f>
        <v>#REF!</v>
      </c>
      <c r="BZ33" s="552" t="e">
        <f>IF(AND(#REF!="",D33&lt;&gt;0),"* Recuerde que las Embarazadas deben ser incluídas en el ingreso por rango Etario (Digite CEROS si no tiene). ",IF(F33&lt;#REF!,"* Las Embarazadas NO DEBEN ser mayor al total de mujeres. ",""))</f>
        <v>#REF!</v>
      </c>
      <c r="CA33" s="552" t="e">
        <f>IF(AND(#REF!="",D33&lt;&gt;0),"* No olvide digitar la columna Beneficiarios (Digite CEROS si no tiene). ",IF(D33&lt;#REF!,"* El número de Beneficiarios NO DEBE ser mayor que el Total. ",""))</f>
        <v>#REF!</v>
      </c>
      <c r="CB33" s="552" t="e">
        <f>IF(AND(#REF!="",D33&lt;&gt;0),"* No olvide digitar la Población SENAME (Digite CEROS si no tiene). ",IF(D33&lt;#REF!,"* La Población SENAME NO DEBE ser mayor al Total. ",""))</f>
        <v>#REF!</v>
      </c>
      <c r="CC33" s="552" t="e">
        <f>IF(AND(#REF!="",D33&lt;&gt;0),"* No olvide digitar la Población Migrante (Digite CEROS si no tiene). ",IF(D33&lt;#REF!,"* La Población Migrante NO DEBE superar el Total. ",""))</f>
        <v>#REF!</v>
      </c>
      <c r="CD33" s="553" t="e">
        <f>IF(#REF!&gt;(Y33+Z33),1,0)</f>
        <v>#REF!</v>
      </c>
      <c r="CE33" s="553" t="e">
        <f>IF(#REF!&gt;(AK33+AL33),1,0)</f>
        <v>#REF!</v>
      </c>
      <c r="CF33" s="553" t="e">
        <f>IF(D33&lt;#REF!,1,0)</f>
        <v>#REF!</v>
      </c>
      <c r="CG33" s="553" t="e">
        <f>IF(AND(#REF!="",D33&lt;&gt;0),1,IF(F33&lt;#REF!,1,0))</f>
        <v>#REF!</v>
      </c>
      <c r="CH33" s="553" t="e">
        <f>IF(AND(#REF!="",D33&lt;&gt;0),1,IF(D33&lt;#REF!,1,0))</f>
        <v>#REF!</v>
      </c>
      <c r="CI33" s="553" t="e">
        <f>IF(AND(#REF!="",D33&lt;&gt;0),1,IF(D33&lt;#REF!,1,0))</f>
        <v>#REF!</v>
      </c>
      <c r="CJ33" s="553" t="e">
        <f>IF(AND(#REF!="",D33&lt;&gt;0),1,IF(D33&lt;#REF!,1,0))</f>
        <v>#REF!</v>
      </c>
      <c r="CK33" s="274"/>
      <c r="CL33" s="274"/>
      <c r="CM33" s="274"/>
      <c r="CN33" s="274"/>
      <c r="CO33" s="274"/>
      <c r="CP33" s="274"/>
    </row>
    <row r="34" spans="1:98" s="358" customFormat="1" ht="13.5" x14ac:dyDescent="0.25">
      <c r="A34" s="8203" t="s">
        <v>1906</v>
      </c>
      <c r="B34" s="8203"/>
      <c r="C34" s="8203"/>
      <c r="D34" s="3412"/>
      <c r="E34" s="3443"/>
      <c r="F34" s="3452"/>
      <c r="G34" s="3449"/>
      <c r="H34" s="3416"/>
      <c r="I34" s="3415"/>
      <c r="J34" s="3418"/>
      <c r="K34" s="3415"/>
      <c r="L34" s="3416"/>
      <c r="M34" s="3415"/>
      <c r="N34" s="3416"/>
      <c r="O34" s="3415"/>
      <c r="P34" s="3418"/>
      <c r="Q34" s="3415"/>
      <c r="R34" s="3416"/>
      <c r="S34" s="3415"/>
      <c r="T34" s="3418"/>
      <c r="U34" s="3415"/>
      <c r="V34" s="3416"/>
      <c r="W34" s="3415"/>
      <c r="X34" s="3416"/>
      <c r="Y34" s="3415"/>
      <c r="Z34" s="3416"/>
      <c r="AA34" s="3415"/>
      <c r="AB34" s="3416"/>
      <c r="AC34" s="3415"/>
      <c r="AD34" s="3416"/>
      <c r="AE34" s="3415"/>
      <c r="AF34" s="3416"/>
      <c r="AG34" s="3415"/>
      <c r="AH34" s="3416"/>
      <c r="AI34" s="3415"/>
      <c r="AJ34" s="3416"/>
      <c r="AK34" s="3415"/>
      <c r="AL34" s="3416"/>
      <c r="AM34" s="3415"/>
      <c r="AN34" s="3416"/>
      <c r="AO34" s="3415"/>
      <c r="AP34" s="3416"/>
      <c r="AQ34" s="3415"/>
      <c r="AR34" s="3416"/>
      <c r="AS34" s="3440"/>
      <c r="AT34" s="3458"/>
      <c r="AU34" s="3458"/>
      <c r="AV34" s="3458"/>
      <c r="AW34" s="3440"/>
      <c r="AX34" s="3440"/>
      <c r="AY34" s="3451"/>
      <c r="BS34" s="605"/>
      <c r="BT34" s="605"/>
      <c r="BU34" s="605"/>
      <c r="BV34" s="605"/>
      <c r="BW34" s="605"/>
      <c r="BX34" s="605"/>
      <c r="BY34" s="605"/>
      <c r="BZ34" s="605"/>
      <c r="CA34" s="605"/>
      <c r="CB34" s="605">
        <v>0</v>
      </c>
      <c r="CC34" s="605">
        <v>0</v>
      </c>
      <c r="CD34" s="605">
        <v>0</v>
      </c>
      <c r="CE34" s="605"/>
      <c r="CF34" s="605">
        <v>0</v>
      </c>
      <c r="CG34" s="605"/>
      <c r="CH34" s="605"/>
      <c r="CI34" s="605"/>
      <c r="CJ34" s="605"/>
      <c r="CK34" s="605"/>
    </row>
    <row r="35" spans="1:98" s="622" customFormat="1" ht="21.75" customHeight="1" x14ac:dyDescent="0.25">
      <c r="A35" s="8240" t="s">
        <v>1907</v>
      </c>
      <c r="B35" s="8241"/>
      <c r="C35" s="8242"/>
      <c r="D35" s="3412"/>
      <c r="E35" s="3435"/>
      <c r="F35" s="3452"/>
      <c r="G35" s="3460"/>
      <c r="H35" s="3461"/>
      <c r="I35" s="3462"/>
      <c r="J35" s="621"/>
      <c r="K35" s="3463"/>
      <c r="L35" s="3461"/>
      <c r="M35" s="3463"/>
      <c r="N35" s="3461"/>
      <c r="O35" s="3463"/>
      <c r="P35" s="621"/>
      <c r="Q35" s="3463"/>
      <c r="R35" s="3461"/>
      <c r="S35" s="3463"/>
      <c r="T35" s="621"/>
      <c r="U35" s="3463"/>
      <c r="V35" s="3461"/>
      <c r="W35" s="3463"/>
      <c r="X35" s="3461"/>
      <c r="Y35" s="3463"/>
      <c r="Z35" s="3461"/>
      <c r="AA35" s="3463"/>
      <c r="AB35" s="3461"/>
      <c r="AC35" s="3463"/>
      <c r="AD35" s="3461"/>
      <c r="AE35" s="3463"/>
      <c r="AF35" s="3461"/>
      <c r="AG35" s="3463"/>
      <c r="AH35" s="3461"/>
      <c r="AI35" s="3463"/>
      <c r="AJ35" s="3461"/>
      <c r="AK35" s="3463"/>
      <c r="AL35" s="3461"/>
      <c r="AM35" s="3463"/>
      <c r="AN35" s="3461"/>
      <c r="AO35" s="3463"/>
      <c r="AP35" s="3461"/>
      <c r="AQ35" s="3463"/>
      <c r="AR35" s="3461"/>
      <c r="AS35" s="3461"/>
      <c r="AT35" s="3461"/>
      <c r="AU35" s="3461"/>
      <c r="AV35" s="3461"/>
      <c r="AW35" s="3464"/>
      <c r="AX35" s="3464"/>
      <c r="AY35" s="1543"/>
      <c r="BS35" s="623"/>
      <c r="BT35" s="623"/>
      <c r="BU35" s="623"/>
      <c r="BV35" s="623"/>
      <c r="BW35" s="623"/>
      <c r="BX35" s="623"/>
      <c r="BY35" s="623"/>
      <c r="BZ35" s="623"/>
      <c r="CA35" s="623"/>
      <c r="CB35" s="623">
        <v>0</v>
      </c>
      <c r="CC35" s="623">
        <v>0</v>
      </c>
      <c r="CD35" s="623">
        <v>0</v>
      </c>
      <c r="CE35" s="623"/>
      <c r="CF35" s="623">
        <v>0</v>
      </c>
      <c r="CG35" s="623"/>
      <c r="CH35" s="623"/>
      <c r="CI35" s="623"/>
      <c r="CJ35" s="623"/>
      <c r="CK35" s="623"/>
    </row>
    <row r="36" spans="1:98" s="358" customFormat="1" ht="13.5" x14ac:dyDescent="0.25">
      <c r="A36" s="8243" t="s">
        <v>1908</v>
      </c>
      <c r="B36" s="8243"/>
      <c r="C36" s="8243"/>
      <c r="D36" s="3465"/>
      <c r="E36" s="3443"/>
      <c r="F36" s="3465"/>
      <c r="G36" s="3466"/>
      <c r="H36" s="3467"/>
      <c r="I36" s="3466">
        <f t="shared" ref="I36:AW36" si="0">SUM(I19:I35)</f>
        <v>0</v>
      </c>
      <c r="J36" s="3468">
        <f t="shared" si="0"/>
        <v>0</v>
      </c>
      <c r="K36" s="3466">
        <f t="shared" si="0"/>
        <v>0</v>
      </c>
      <c r="L36" s="3467">
        <f t="shared" si="0"/>
        <v>0</v>
      </c>
      <c r="M36" s="3466">
        <f t="shared" si="0"/>
        <v>0</v>
      </c>
      <c r="N36" s="3467">
        <f t="shared" si="0"/>
        <v>0</v>
      </c>
      <c r="O36" s="3466">
        <f t="shared" si="0"/>
        <v>0</v>
      </c>
      <c r="P36" s="3468">
        <f t="shared" si="0"/>
        <v>0</v>
      </c>
      <c r="Q36" s="3466">
        <f t="shared" si="0"/>
        <v>0</v>
      </c>
      <c r="R36" s="3467">
        <f t="shared" si="0"/>
        <v>0</v>
      </c>
      <c r="S36" s="3466">
        <f t="shared" si="0"/>
        <v>0</v>
      </c>
      <c r="T36" s="3468">
        <f t="shared" si="0"/>
        <v>0</v>
      </c>
      <c r="U36" s="3466">
        <f t="shared" si="0"/>
        <v>0</v>
      </c>
      <c r="V36" s="3467">
        <f t="shared" si="0"/>
        <v>0</v>
      </c>
      <c r="W36" s="3466">
        <f t="shared" si="0"/>
        <v>0</v>
      </c>
      <c r="X36" s="3467">
        <f t="shared" si="0"/>
        <v>0</v>
      </c>
      <c r="Y36" s="3466">
        <f t="shared" si="0"/>
        <v>0</v>
      </c>
      <c r="Z36" s="3467">
        <f t="shared" si="0"/>
        <v>0</v>
      </c>
      <c r="AA36" s="3466">
        <f t="shared" si="0"/>
        <v>0</v>
      </c>
      <c r="AB36" s="3467">
        <f t="shared" si="0"/>
        <v>0</v>
      </c>
      <c r="AC36" s="3466">
        <f t="shared" si="0"/>
        <v>0</v>
      </c>
      <c r="AD36" s="3467">
        <f t="shared" si="0"/>
        <v>0</v>
      </c>
      <c r="AE36" s="3466">
        <f t="shared" si="0"/>
        <v>0</v>
      </c>
      <c r="AF36" s="3467">
        <f t="shared" si="0"/>
        <v>0</v>
      </c>
      <c r="AG36" s="3466">
        <f t="shared" si="0"/>
        <v>0</v>
      </c>
      <c r="AH36" s="3467">
        <f t="shared" si="0"/>
        <v>0</v>
      </c>
      <c r="AI36" s="3466">
        <f t="shared" si="0"/>
        <v>0</v>
      </c>
      <c r="AJ36" s="3467">
        <f t="shared" si="0"/>
        <v>0</v>
      </c>
      <c r="AK36" s="3466">
        <f t="shared" si="0"/>
        <v>0</v>
      </c>
      <c r="AL36" s="3467">
        <f t="shared" si="0"/>
        <v>0</v>
      </c>
      <c r="AM36" s="3466">
        <f t="shared" si="0"/>
        <v>0</v>
      </c>
      <c r="AN36" s="3467">
        <f t="shared" si="0"/>
        <v>0</v>
      </c>
      <c r="AO36" s="3466">
        <f t="shared" si="0"/>
        <v>0</v>
      </c>
      <c r="AP36" s="3467">
        <f t="shared" si="0"/>
        <v>0</v>
      </c>
      <c r="AQ36" s="3466">
        <f t="shared" si="0"/>
        <v>0</v>
      </c>
      <c r="AR36" s="3467">
        <f t="shared" si="0"/>
        <v>0</v>
      </c>
      <c r="AS36" s="3465">
        <f t="shared" si="0"/>
        <v>0</v>
      </c>
      <c r="AT36" s="3465">
        <f t="shared" si="0"/>
        <v>0</v>
      </c>
      <c r="AU36" s="3465">
        <f t="shared" si="0"/>
        <v>0</v>
      </c>
      <c r="AV36" s="3465">
        <f t="shared" si="0"/>
        <v>0</v>
      </c>
      <c r="AW36" s="3465">
        <f t="shared" si="0"/>
        <v>0</v>
      </c>
      <c r="AX36" s="3465">
        <f>SUM(AX19:AX35)</f>
        <v>0</v>
      </c>
      <c r="AY36" s="3469">
        <f>SUM(AY19:AY35)</f>
        <v>0</v>
      </c>
      <c r="BS36" s="605"/>
      <c r="BT36" s="605"/>
      <c r="BU36" s="605"/>
      <c r="BV36" s="605"/>
      <c r="BW36" s="605"/>
      <c r="BX36" s="605"/>
      <c r="BY36" s="605"/>
      <c r="BZ36" s="605"/>
      <c r="CA36" s="605"/>
      <c r="CB36" s="605"/>
      <c r="CC36" s="605"/>
      <c r="CD36" s="605"/>
      <c r="CE36" s="605"/>
      <c r="CF36" s="605"/>
      <c r="CG36" s="605"/>
      <c r="CH36" s="605"/>
      <c r="CI36" s="605"/>
      <c r="CJ36" s="605"/>
      <c r="CK36" s="605"/>
    </row>
    <row r="37" spans="1:98" s="272" customFormat="1" ht="30" customHeight="1" x14ac:dyDescent="0.25">
      <c r="A37" s="117" t="s">
        <v>1909</v>
      </c>
      <c r="B37" s="624"/>
      <c r="C37" s="624"/>
      <c r="D37" s="379"/>
      <c r="AR37" s="283"/>
      <c r="AS37" s="283"/>
      <c r="AT37" s="283"/>
      <c r="AU37" s="273"/>
      <c r="AV37" s="273"/>
      <c r="AW37" s="273"/>
      <c r="AX37" s="273"/>
      <c r="BT37" s="271"/>
      <c r="BU37" s="271"/>
      <c r="BV37" s="271"/>
      <c r="BW37" s="284"/>
      <c r="BX37" s="284"/>
      <c r="BY37" s="284"/>
      <c r="BZ37" s="284"/>
      <c r="CA37" s="274"/>
      <c r="CB37" s="274"/>
      <c r="CC37" s="274"/>
      <c r="CD37" s="274"/>
      <c r="CE37" s="274"/>
      <c r="CF37" s="274"/>
      <c r="CG37" s="274"/>
      <c r="CH37" s="543"/>
      <c r="CI37" s="543"/>
      <c r="CJ37" s="543"/>
      <c r="CK37" s="543"/>
      <c r="CL37" s="543"/>
      <c r="CM37" s="543"/>
      <c r="CN37" s="543"/>
      <c r="CO37" s="274"/>
      <c r="CP37" s="274"/>
      <c r="CQ37" s="274"/>
      <c r="CR37" s="274"/>
      <c r="CS37" s="274"/>
      <c r="CT37" s="274"/>
    </row>
    <row r="38" spans="1:98" s="358" customFormat="1" ht="45.75" customHeight="1" x14ac:dyDescent="0.25">
      <c r="A38" s="8244" t="s">
        <v>1910</v>
      </c>
      <c r="B38" s="8245"/>
      <c r="C38" s="8245"/>
      <c r="D38" s="8244"/>
      <c r="E38" s="8245"/>
      <c r="F38" s="8250"/>
      <c r="G38" s="8198" t="s">
        <v>1911</v>
      </c>
      <c r="H38" s="8236"/>
      <c r="I38" s="8236"/>
      <c r="J38" s="8236"/>
      <c r="K38" s="8236"/>
      <c r="L38" s="8236"/>
      <c r="M38" s="8236"/>
      <c r="N38" s="8236"/>
      <c r="O38" s="8236"/>
      <c r="P38" s="8236"/>
      <c r="Q38" s="8236"/>
      <c r="R38" s="8236"/>
      <c r="S38" s="8236"/>
      <c r="T38" s="8236"/>
      <c r="U38" s="8236"/>
      <c r="V38" s="8236"/>
      <c r="W38" s="8236"/>
      <c r="X38" s="8236"/>
      <c r="Y38" s="8236"/>
      <c r="Z38" s="8236"/>
      <c r="AA38" s="8236"/>
      <c r="AB38" s="8236"/>
      <c r="AC38" s="8236"/>
      <c r="AD38" s="8236"/>
      <c r="AE38" s="8236"/>
      <c r="AF38" s="8236"/>
      <c r="AG38" s="8236"/>
      <c r="AH38" s="8236"/>
      <c r="AI38" s="8236"/>
      <c r="AJ38" s="8236"/>
      <c r="AK38" s="8236"/>
      <c r="AL38" s="8236"/>
      <c r="AM38" s="8236"/>
      <c r="AN38" s="8236"/>
      <c r="AO38" s="8236"/>
      <c r="AP38" s="8252"/>
      <c r="AQ38" s="7990" t="s">
        <v>1870</v>
      </c>
      <c r="AR38" s="8209" t="s">
        <v>1759</v>
      </c>
      <c r="AS38" s="8211" t="s">
        <v>1871</v>
      </c>
      <c r="AT38" s="8211" t="s">
        <v>1872</v>
      </c>
      <c r="AU38" s="8215" t="s">
        <v>595</v>
      </c>
      <c r="AV38" s="8204" t="s">
        <v>1874</v>
      </c>
      <c r="AW38" s="8211" t="s">
        <v>10</v>
      </c>
      <c r="AX38" s="7990" t="s">
        <v>1873</v>
      </c>
      <c r="BU38" s="605"/>
      <c r="BV38" s="605"/>
      <c r="BW38" s="605"/>
      <c r="BX38" s="605"/>
      <c r="BY38" s="605"/>
      <c r="BZ38" s="605"/>
      <c r="CA38" s="605"/>
      <c r="CB38" s="605"/>
      <c r="CC38" s="605"/>
      <c r="CD38" s="605"/>
      <c r="CE38" s="605"/>
      <c r="CF38" s="605"/>
      <c r="CG38" s="605"/>
      <c r="CH38" s="605"/>
      <c r="CI38" s="605"/>
      <c r="CJ38" s="605"/>
      <c r="CK38" s="605"/>
      <c r="CL38" s="605"/>
      <c r="CM38" s="605"/>
    </row>
    <row r="39" spans="1:98" s="358" customFormat="1" ht="22.5" customHeight="1" x14ac:dyDescent="0.25">
      <c r="A39" s="8246"/>
      <c r="B39" s="8247"/>
      <c r="C39" s="8248"/>
      <c r="D39" s="8251"/>
      <c r="E39" s="8248"/>
      <c r="F39" s="8249"/>
      <c r="G39" s="8254" t="s">
        <v>1875</v>
      </c>
      <c r="H39" s="8255"/>
      <c r="I39" s="8256" t="s">
        <v>296</v>
      </c>
      <c r="J39" s="8256"/>
      <c r="K39" s="8257" t="s">
        <v>297</v>
      </c>
      <c r="L39" s="8258"/>
      <c r="M39" s="8257" t="s">
        <v>1876</v>
      </c>
      <c r="N39" s="8258"/>
      <c r="O39" s="8257" t="s">
        <v>299</v>
      </c>
      <c r="P39" s="8258"/>
      <c r="Q39" s="8257" t="s">
        <v>300</v>
      </c>
      <c r="R39" s="8258"/>
      <c r="S39" s="8257" t="s">
        <v>301</v>
      </c>
      <c r="T39" s="8258"/>
      <c r="U39" s="8198" t="s">
        <v>302</v>
      </c>
      <c r="V39" s="8239"/>
      <c r="W39" s="8198" t="s">
        <v>1877</v>
      </c>
      <c r="X39" s="8239"/>
      <c r="Y39" s="8198" t="s">
        <v>209</v>
      </c>
      <c r="Z39" s="8199"/>
      <c r="AA39" s="8198" t="s">
        <v>210</v>
      </c>
      <c r="AB39" s="8199"/>
      <c r="AC39" s="8200" t="s">
        <v>1878</v>
      </c>
      <c r="AD39" s="8201"/>
      <c r="AE39" s="8200" t="s">
        <v>1879</v>
      </c>
      <c r="AF39" s="8201"/>
      <c r="AG39" s="8200" t="s">
        <v>1880</v>
      </c>
      <c r="AH39" s="8201"/>
      <c r="AI39" s="8200" t="s">
        <v>1881</v>
      </c>
      <c r="AJ39" s="8201"/>
      <c r="AK39" s="8198" t="s">
        <v>1882</v>
      </c>
      <c r="AL39" s="8199"/>
      <c r="AM39" s="8198" t="s">
        <v>1883</v>
      </c>
      <c r="AN39" s="8199"/>
      <c r="AO39" s="8198" t="s">
        <v>600</v>
      </c>
      <c r="AP39" s="8253"/>
      <c r="AQ39" s="6925"/>
      <c r="AR39" s="7027"/>
      <c r="AS39" s="8212"/>
      <c r="AT39" s="8212"/>
      <c r="AU39" s="8216"/>
      <c r="AV39" s="6976"/>
      <c r="AW39" s="8212"/>
      <c r="AX39" s="6925"/>
      <c r="BU39" s="605"/>
      <c r="BV39" s="605"/>
      <c r="BW39" s="605"/>
      <c r="BX39" s="605"/>
      <c r="BY39" s="605"/>
      <c r="BZ39" s="605"/>
      <c r="CA39" s="605"/>
      <c r="CB39" s="605"/>
      <c r="CC39" s="605"/>
      <c r="CD39" s="605"/>
      <c r="CE39" s="605"/>
      <c r="CF39" s="605"/>
      <c r="CG39" s="605"/>
      <c r="CH39" s="605"/>
      <c r="CI39" s="605"/>
      <c r="CJ39" s="605"/>
      <c r="CK39" s="605"/>
      <c r="CL39" s="605"/>
      <c r="CM39" s="605"/>
    </row>
    <row r="40" spans="1:98" s="358" customFormat="1" x14ac:dyDescent="0.35">
      <c r="A40" s="8248"/>
      <c r="B40" s="8248"/>
      <c r="C40" s="8249"/>
      <c r="D40" s="3470"/>
      <c r="E40" s="3471"/>
      <c r="F40" s="3472"/>
      <c r="G40" s="3472" t="s">
        <v>33</v>
      </c>
      <c r="H40" s="3472" t="s">
        <v>34</v>
      </c>
      <c r="I40" s="3472" t="s">
        <v>33</v>
      </c>
      <c r="J40" s="3472" t="s">
        <v>34</v>
      </c>
      <c r="K40" s="3472" t="s">
        <v>33</v>
      </c>
      <c r="L40" s="3472" t="s">
        <v>34</v>
      </c>
      <c r="M40" s="3472" t="s">
        <v>33</v>
      </c>
      <c r="N40" s="3472" t="s">
        <v>34</v>
      </c>
      <c r="O40" s="3472" t="s">
        <v>33</v>
      </c>
      <c r="P40" s="3472" t="s">
        <v>34</v>
      </c>
      <c r="Q40" s="3472" t="s">
        <v>33</v>
      </c>
      <c r="R40" s="3472" t="s">
        <v>34</v>
      </c>
      <c r="S40" s="3472" t="s">
        <v>33</v>
      </c>
      <c r="T40" s="3472" t="s">
        <v>34</v>
      </c>
      <c r="U40" s="3472" t="s">
        <v>33</v>
      </c>
      <c r="V40" s="3472" t="s">
        <v>34</v>
      </c>
      <c r="W40" s="3472" t="s">
        <v>33</v>
      </c>
      <c r="X40" s="3472" t="s">
        <v>34</v>
      </c>
      <c r="Y40" s="3472" t="s">
        <v>33</v>
      </c>
      <c r="Z40" s="3472" t="s">
        <v>34</v>
      </c>
      <c r="AA40" s="3473" t="s">
        <v>33</v>
      </c>
      <c r="AB40" s="3474" t="s">
        <v>34</v>
      </c>
      <c r="AC40" s="3473" t="s">
        <v>33</v>
      </c>
      <c r="AD40" s="3474" t="s">
        <v>34</v>
      </c>
      <c r="AE40" s="3473" t="s">
        <v>33</v>
      </c>
      <c r="AF40" s="3474" t="s">
        <v>34</v>
      </c>
      <c r="AG40" s="3473" t="s">
        <v>33</v>
      </c>
      <c r="AH40" s="3474" t="s">
        <v>34</v>
      </c>
      <c r="AI40" s="3473" t="s">
        <v>33</v>
      </c>
      <c r="AJ40" s="3474" t="s">
        <v>34</v>
      </c>
      <c r="AK40" s="3473" t="s">
        <v>33</v>
      </c>
      <c r="AL40" s="3474" t="s">
        <v>34</v>
      </c>
      <c r="AM40" s="3473" t="s">
        <v>33</v>
      </c>
      <c r="AN40" s="3474" t="s">
        <v>34</v>
      </c>
      <c r="AO40" s="3473" t="s">
        <v>33</v>
      </c>
      <c r="AP40" s="3475" t="s">
        <v>34</v>
      </c>
      <c r="AQ40" s="8214"/>
      <c r="AR40" s="8210"/>
      <c r="AS40" s="8213"/>
      <c r="AT40" s="8213"/>
      <c r="AU40" s="8217"/>
      <c r="AV40" s="8205"/>
      <c r="AW40" s="8213"/>
      <c r="AX40" s="8214"/>
      <c r="BU40" s="605"/>
      <c r="BV40" s="605"/>
      <c r="BW40" s="605"/>
      <c r="BX40" s="605"/>
      <c r="BY40" s="605"/>
      <c r="BZ40" s="605"/>
      <c r="CA40" s="605"/>
      <c r="CB40" s="605"/>
      <c r="CC40" s="605"/>
      <c r="CD40" s="605"/>
      <c r="CE40" s="605"/>
      <c r="CF40" s="605"/>
      <c r="CG40" s="605"/>
      <c r="CH40" s="605"/>
      <c r="CI40" s="605"/>
      <c r="CJ40" s="605"/>
      <c r="CK40" s="605"/>
      <c r="CL40" s="605"/>
      <c r="CM40" s="605"/>
    </row>
    <row r="41" spans="1:98" s="358" customFormat="1" ht="15" customHeight="1" x14ac:dyDescent="0.25">
      <c r="A41" s="8274" t="s">
        <v>1912</v>
      </c>
      <c r="B41" s="8275"/>
      <c r="C41" s="8276"/>
      <c r="D41" s="3476"/>
      <c r="E41" s="3477"/>
      <c r="F41" s="3478"/>
      <c r="G41" s="3479"/>
      <c r="H41" s="3480"/>
      <c r="I41" s="3479"/>
      <c r="J41" s="3480"/>
      <c r="K41" s="3479"/>
      <c r="L41" s="3480"/>
      <c r="M41" s="3479"/>
      <c r="N41" s="3480"/>
      <c r="O41" s="3479"/>
      <c r="P41" s="3480"/>
      <c r="Q41" s="3479"/>
      <c r="R41" s="3480"/>
      <c r="S41" s="3481"/>
      <c r="T41" s="3482"/>
      <c r="U41" s="3479"/>
      <c r="V41" s="3480"/>
      <c r="W41" s="3479"/>
      <c r="X41" s="3480"/>
      <c r="Y41" s="3481"/>
      <c r="Z41" s="3482"/>
      <c r="AA41" s="3483"/>
      <c r="AB41" s="3482"/>
      <c r="AC41" s="3484"/>
      <c r="AD41" s="3482"/>
      <c r="AE41" s="3483"/>
      <c r="AF41" s="3482"/>
      <c r="AG41" s="3481"/>
      <c r="AH41" s="3482"/>
      <c r="AI41" s="3481"/>
      <c r="AJ41" s="3482"/>
      <c r="AK41" s="3483"/>
      <c r="AL41" s="3482"/>
      <c r="AM41" s="3484"/>
      <c r="AN41" s="3482"/>
      <c r="AO41" s="3485"/>
      <c r="AP41" s="3486"/>
      <c r="AQ41" s="3487"/>
      <c r="AR41" s="3482"/>
      <c r="AS41" s="3488"/>
      <c r="AT41" s="3488"/>
      <c r="AU41" s="3488"/>
      <c r="AV41" s="3488"/>
      <c r="AW41" s="3488"/>
      <c r="AX41" s="3488"/>
      <c r="BU41" s="605"/>
      <c r="BV41" s="605"/>
      <c r="BW41" s="605"/>
      <c r="BX41" s="605"/>
      <c r="BY41" s="605"/>
      <c r="BZ41" s="605"/>
      <c r="CA41" s="605"/>
      <c r="CB41" s="605"/>
      <c r="CC41" s="605"/>
      <c r="CD41" s="605"/>
      <c r="CE41" s="605"/>
      <c r="CF41" s="605"/>
      <c r="CG41" s="605"/>
      <c r="CH41" s="605"/>
      <c r="CI41" s="605"/>
      <c r="CJ41" s="605"/>
      <c r="CK41" s="605"/>
      <c r="CL41" s="605"/>
      <c r="CM41" s="605"/>
    </row>
    <row r="42" spans="1:98" s="358" customFormat="1" ht="15" customHeight="1" x14ac:dyDescent="0.25">
      <c r="A42" s="8259" t="s">
        <v>1913</v>
      </c>
      <c r="B42" s="8260"/>
      <c r="C42" s="8261"/>
      <c r="D42" s="625"/>
      <c r="E42" s="626"/>
      <c r="F42" s="627"/>
      <c r="G42" s="628"/>
      <c r="H42" s="629"/>
      <c r="I42" s="628"/>
      <c r="J42" s="630"/>
      <c r="K42" s="628"/>
      <c r="L42" s="629"/>
      <c r="M42" s="628"/>
      <c r="N42" s="629"/>
      <c r="O42" s="628"/>
      <c r="P42" s="629"/>
      <c r="Q42" s="628"/>
      <c r="R42" s="631"/>
      <c r="S42" s="628"/>
      <c r="T42" s="631"/>
      <c r="U42" s="628"/>
      <c r="V42" s="629"/>
      <c r="W42" s="628"/>
      <c r="X42" s="631"/>
      <c r="Y42" s="628"/>
      <c r="Z42" s="631"/>
      <c r="AA42" s="628"/>
      <c r="AB42" s="629"/>
      <c r="AC42" s="3479"/>
      <c r="AD42" s="3489"/>
      <c r="AE42" s="3490"/>
      <c r="AF42" s="3489"/>
      <c r="AG42" s="3479"/>
      <c r="AH42" s="3480"/>
      <c r="AI42" s="3479"/>
      <c r="AJ42" s="3480"/>
      <c r="AK42" s="3490"/>
      <c r="AL42" s="3491"/>
      <c r="AM42" s="3479"/>
      <c r="AN42" s="3489"/>
      <c r="AO42" s="3490"/>
      <c r="AP42" s="3492"/>
      <c r="AQ42" s="3493"/>
      <c r="AR42" s="3494"/>
      <c r="AS42" s="3480"/>
      <c r="AT42" s="629"/>
      <c r="AU42" s="629"/>
      <c r="AV42" s="629"/>
      <c r="AW42" s="629"/>
      <c r="AX42" s="629"/>
      <c r="BU42" s="605"/>
      <c r="BV42" s="605"/>
      <c r="BW42" s="605"/>
      <c r="BX42" s="605"/>
      <c r="BY42" s="605"/>
      <c r="BZ42" s="605"/>
      <c r="CA42" s="605"/>
      <c r="CB42" s="605"/>
      <c r="CC42" s="605"/>
      <c r="CD42" s="605"/>
      <c r="CE42" s="605"/>
      <c r="CF42" s="605"/>
      <c r="CG42" s="605"/>
      <c r="CH42" s="605"/>
      <c r="CI42" s="605"/>
      <c r="CJ42" s="605"/>
      <c r="CK42" s="605"/>
      <c r="CL42" s="605"/>
      <c r="CM42" s="605"/>
    </row>
    <row r="43" spans="1:98" s="358" customFormat="1" ht="15" customHeight="1" x14ac:dyDescent="0.25">
      <c r="A43" s="8259" t="s">
        <v>1914</v>
      </c>
      <c r="B43" s="8260"/>
      <c r="C43" s="8261"/>
      <c r="D43" s="625"/>
      <c r="E43" s="2345"/>
      <c r="F43" s="627"/>
      <c r="G43" s="628"/>
      <c r="H43" s="629"/>
      <c r="I43" s="628"/>
      <c r="J43" s="630"/>
      <c r="K43" s="628"/>
      <c r="L43" s="629"/>
      <c r="M43" s="628"/>
      <c r="N43" s="629"/>
      <c r="O43" s="628"/>
      <c r="P43" s="629"/>
      <c r="Q43" s="628"/>
      <c r="R43" s="631"/>
      <c r="S43" s="628"/>
      <c r="T43" s="631"/>
      <c r="U43" s="628"/>
      <c r="V43" s="629"/>
      <c r="W43" s="628"/>
      <c r="X43" s="631"/>
      <c r="Y43" s="628"/>
      <c r="Z43" s="631"/>
      <c r="AA43" s="628"/>
      <c r="AB43" s="629"/>
      <c r="AC43" s="3479"/>
      <c r="AD43" s="3489"/>
      <c r="AE43" s="3490"/>
      <c r="AF43" s="3489"/>
      <c r="AG43" s="3479"/>
      <c r="AH43" s="3480"/>
      <c r="AI43" s="3479"/>
      <c r="AJ43" s="3480"/>
      <c r="AK43" s="3490"/>
      <c r="AL43" s="3491"/>
      <c r="AM43" s="3479"/>
      <c r="AN43" s="3489"/>
      <c r="AO43" s="3490"/>
      <c r="AP43" s="3492"/>
      <c r="AQ43" s="3495"/>
      <c r="AR43" s="3494"/>
      <c r="AS43" s="3480"/>
      <c r="AT43" s="629"/>
      <c r="AU43" s="629"/>
      <c r="AV43" s="629"/>
      <c r="AW43" s="629"/>
      <c r="AX43" s="629"/>
      <c r="BU43" s="605"/>
      <c r="BV43" s="605"/>
      <c r="BW43" s="605"/>
      <c r="BX43" s="605"/>
      <c r="BY43" s="605"/>
      <c r="BZ43" s="605"/>
      <c r="CA43" s="605"/>
      <c r="CB43" s="605"/>
      <c r="CC43" s="605"/>
      <c r="CD43" s="605"/>
      <c r="CE43" s="605"/>
      <c r="CF43" s="605"/>
      <c r="CG43" s="605"/>
      <c r="CH43" s="605"/>
      <c r="CI43" s="605"/>
      <c r="CJ43" s="605"/>
      <c r="CK43" s="605"/>
      <c r="CL43" s="605"/>
      <c r="CM43" s="605"/>
    </row>
    <row r="44" spans="1:98" s="358" customFormat="1" ht="13.5" x14ac:dyDescent="0.25">
      <c r="A44" s="8262" t="s">
        <v>1915</v>
      </c>
      <c r="B44" s="8263"/>
      <c r="C44" s="8264"/>
      <c r="D44" s="3496"/>
      <c r="E44" s="626"/>
      <c r="F44" s="3497"/>
      <c r="G44" s="3479"/>
      <c r="H44" s="3480"/>
      <c r="I44" s="3479"/>
      <c r="J44" s="3480"/>
      <c r="K44" s="3479"/>
      <c r="L44" s="3480"/>
      <c r="M44" s="3479"/>
      <c r="N44" s="3480"/>
      <c r="O44" s="3479"/>
      <c r="P44" s="3480"/>
      <c r="Q44" s="3479"/>
      <c r="R44" s="3480"/>
      <c r="S44" s="628"/>
      <c r="T44" s="631"/>
      <c r="U44" s="628"/>
      <c r="V44" s="631"/>
      <c r="W44" s="628"/>
      <c r="X44" s="631"/>
      <c r="Y44" s="3498"/>
      <c r="Z44" s="3494"/>
      <c r="AA44" s="3499"/>
      <c r="AB44" s="3500"/>
      <c r="AC44" s="3498"/>
      <c r="AD44" s="3494"/>
      <c r="AE44" s="3499"/>
      <c r="AF44" s="3494"/>
      <c r="AG44" s="3498"/>
      <c r="AH44" s="3494"/>
      <c r="AI44" s="3498"/>
      <c r="AJ44" s="3494"/>
      <c r="AK44" s="3499"/>
      <c r="AL44" s="3500"/>
      <c r="AM44" s="3498"/>
      <c r="AN44" s="3494"/>
      <c r="AO44" s="3499"/>
      <c r="AP44" s="3501"/>
      <c r="AQ44" s="3502"/>
      <c r="AR44" s="3503"/>
      <c r="AS44" s="3503"/>
      <c r="AT44" s="3503"/>
      <c r="AU44" s="3503"/>
      <c r="AV44" s="3503"/>
      <c r="AW44" s="3503"/>
      <c r="AX44" s="3503"/>
      <c r="BU44" s="605"/>
      <c r="BV44" s="605"/>
      <c r="BW44" s="605"/>
      <c r="BX44" s="605"/>
      <c r="BY44" s="605"/>
      <c r="BZ44" s="605"/>
      <c r="CA44" s="605"/>
      <c r="CB44" s="605"/>
      <c r="CC44" s="605"/>
      <c r="CD44" s="605"/>
      <c r="CE44" s="605"/>
      <c r="CF44" s="605"/>
      <c r="CG44" s="605"/>
      <c r="CH44" s="605"/>
      <c r="CI44" s="605"/>
      <c r="CJ44" s="605"/>
      <c r="CK44" s="605"/>
      <c r="CL44" s="605"/>
      <c r="CM44" s="605"/>
    </row>
    <row r="45" spans="1:98" s="358" customFormat="1" ht="14.25" customHeight="1" x14ac:dyDescent="0.25">
      <c r="A45" s="8265" t="s">
        <v>1916</v>
      </c>
      <c r="B45" s="8266"/>
      <c r="C45" s="8267"/>
      <c r="D45" s="2346"/>
      <c r="E45" s="2345"/>
      <c r="F45" s="2347"/>
      <c r="G45" s="1631"/>
      <c r="H45" s="1313"/>
      <c r="I45" s="1631"/>
      <c r="J45" s="1313"/>
      <c r="K45" s="1631"/>
      <c r="L45" s="1313"/>
      <c r="M45" s="1631"/>
      <c r="N45" s="1313"/>
      <c r="O45" s="1631"/>
      <c r="P45" s="1313"/>
      <c r="Q45" s="1631"/>
      <c r="R45" s="1313"/>
      <c r="S45" s="628"/>
      <c r="T45" s="631"/>
      <c r="U45" s="628"/>
      <c r="V45" s="631"/>
      <c r="W45" s="628"/>
      <c r="X45" s="631"/>
      <c r="Y45" s="3504"/>
      <c r="Z45" s="3505"/>
      <c r="AA45" s="2348"/>
      <c r="AB45" s="2349"/>
      <c r="AC45" s="3504"/>
      <c r="AD45" s="3505"/>
      <c r="AE45" s="3506"/>
      <c r="AF45" s="3505"/>
      <c r="AG45" s="3504"/>
      <c r="AH45" s="3505"/>
      <c r="AI45" s="3504"/>
      <c r="AJ45" s="3505"/>
      <c r="AK45" s="2348"/>
      <c r="AL45" s="2349"/>
      <c r="AM45" s="3504"/>
      <c r="AN45" s="3505"/>
      <c r="AO45" s="3506"/>
      <c r="AP45" s="3507"/>
      <c r="AQ45" s="3508"/>
      <c r="AR45" s="3509"/>
      <c r="AS45" s="3510"/>
      <c r="AT45" s="3509"/>
      <c r="AU45" s="3509"/>
      <c r="AV45" s="3509"/>
      <c r="AW45" s="3509"/>
      <c r="AX45" s="3509"/>
      <c r="BU45" s="605"/>
      <c r="BV45" s="605"/>
      <c r="BW45" s="605"/>
      <c r="BX45" s="605"/>
      <c r="BY45" s="605"/>
      <c r="BZ45" s="605"/>
      <c r="CA45" s="605"/>
      <c r="CB45" s="605"/>
      <c r="CC45" s="605"/>
      <c r="CD45" s="605"/>
      <c r="CE45" s="605"/>
      <c r="CF45" s="605"/>
      <c r="CG45" s="605"/>
      <c r="CH45" s="605"/>
      <c r="CI45" s="605"/>
      <c r="CJ45" s="605"/>
      <c r="CK45" s="605"/>
      <c r="CL45" s="605"/>
      <c r="CM45" s="605"/>
    </row>
    <row r="46" spans="1:98" s="358" customFormat="1" ht="13.5" x14ac:dyDescent="0.25">
      <c r="A46" s="8268" t="s">
        <v>1917</v>
      </c>
      <c r="B46" s="8269"/>
      <c r="C46" s="8270"/>
      <c r="D46" s="3511"/>
      <c r="E46" s="626"/>
      <c r="F46" s="3512"/>
      <c r="G46" s="3513"/>
      <c r="H46" s="3514"/>
      <c r="I46" s="3513"/>
      <c r="J46" s="3514"/>
      <c r="K46" s="3513"/>
      <c r="L46" s="3514"/>
      <c r="M46" s="3513"/>
      <c r="N46" s="3514"/>
      <c r="O46" s="3513"/>
      <c r="P46" s="3514"/>
      <c r="Q46" s="3513"/>
      <c r="R46" s="3514"/>
      <c r="S46" s="3515">
        <f t="shared" ref="S46:AB46" si="1">SUM(S44:S45)</f>
        <v>0</v>
      </c>
      <c r="T46" s="3474">
        <f t="shared" si="1"/>
        <v>0</v>
      </c>
      <c r="U46" s="3515">
        <f t="shared" si="1"/>
        <v>0</v>
      </c>
      <c r="V46" s="3474">
        <f t="shared" si="1"/>
        <v>0</v>
      </c>
      <c r="W46" s="3516">
        <f t="shared" si="1"/>
        <v>0</v>
      </c>
      <c r="X46" s="3516">
        <f t="shared" si="1"/>
        <v>0</v>
      </c>
      <c r="Y46" s="3515">
        <f t="shared" si="1"/>
        <v>0</v>
      </c>
      <c r="Z46" s="3516">
        <f t="shared" si="1"/>
        <v>0</v>
      </c>
      <c r="AA46" s="3515">
        <f t="shared" si="1"/>
        <v>0</v>
      </c>
      <c r="AB46" s="3516">
        <f t="shared" si="1"/>
        <v>0</v>
      </c>
      <c r="AC46" s="3515">
        <f>SUM(AC44:AC45)</f>
        <v>0</v>
      </c>
      <c r="AD46" s="3474">
        <f>SUM(AD44:AD45)</f>
        <v>0</v>
      </c>
      <c r="AE46" s="3516">
        <f>SUM(AE44:AE45)</f>
        <v>0</v>
      </c>
      <c r="AF46" s="3516">
        <f t="shared" ref="AF46:AN46" si="2">SUM(AF44:AF45)</f>
        <v>0</v>
      </c>
      <c r="AG46" s="3515">
        <f t="shared" si="2"/>
        <v>0</v>
      </c>
      <c r="AH46" s="3516">
        <f t="shared" si="2"/>
        <v>0</v>
      </c>
      <c r="AI46" s="3515">
        <f t="shared" si="2"/>
        <v>0</v>
      </c>
      <c r="AJ46" s="3516">
        <f t="shared" si="2"/>
        <v>0</v>
      </c>
      <c r="AK46" s="3515">
        <f t="shared" si="2"/>
        <v>0</v>
      </c>
      <c r="AL46" s="3516">
        <f t="shared" si="2"/>
        <v>0</v>
      </c>
      <c r="AM46" s="3515">
        <f t="shared" si="2"/>
        <v>0</v>
      </c>
      <c r="AN46" s="3474">
        <f t="shared" si="2"/>
        <v>0</v>
      </c>
      <c r="AO46" s="3516">
        <f>SUM(AO44:AO45)</f>
        <v>0</v>
      </c>
      <c r="AP46" s="3517">
        <f>SUM(AP44:AP45)</f>
        <v>0</v>
      </c>
      <c r="AQ46" s="3516">
        <f>SUM(AQ44:AQ45)</f>
        <v>0</v>
      </c>
      <c r="AR46" s="3518">
        <f>SUM(AR44:AR45)</f>
        <v>0</v>
      </c>
      <c r="AS46" s="3474">
        <f>SUM(AS44)</f>
        <v>0</v>
      </c>
      <c r="AT46" s="3474">
        <f>SUM(AT44:AT45)</f>
        <v>0</v>
      </c>
      <c r="AU46" s="3474">
        <f>SUM(AU44:AU45)</f>
        <v>0</v>
      </c>
      <c r="AV46" s="3474">
        <f>SUM(AV44:AV45)</f>
        <v>0</v>
      </c>
      <c r="AW46" s="3474">
        <f>SUM(AW44:AW45)</f>
        <v>0</v>
      </c>
      <c r="AX46" s="3474">
        <f>SUM(AX44:AX45)</f>
        <v>0</v>
      </c>
      <c r="BU46" s="605"/>
      <c r="BV46" s="605"/>
      <c r="BW46" s="605"/>
      <c r="BX46" s="605"/>
      <c r="BY46" s="605"/>
      <c r="BZ46" s="605"/>
      <c r="CA46" s="605"/>
      <c r="CB46" s="605"/>
      <c r="CC46" s="605"/>
      <c r="CD46" s="605"/>
      <c r="CE46" s="605"/>
      <c r="CF46" s="605"/>
      <c r="CG46" s="605"/>
      <c r="CH46" s="605"/>
      <c r="CI46" s="605"/>
      <c r="CJ46" s="605"/>
      <c r="CK46" s="605"/>
      <c r="CL46" s="605"/>
      <c r="CM46" s="605"/>
    </row>
    <row r="47" spans="1:98" s="358" customFormat="1" ht="13.5" x14ac:dyDescent="0.25">
      <c r="A47" s="8271" t="s">
        <v>1918</v>
      </c>
      <c r="B47" s="8272"/>
      <c r="C47" s="8273"/>
      <c r="D47" s="3519"/>
      <c r="E47" s="2345"/>
      <c r="F47" s="3512"/>
      <c r="G47" s="3520"/>
      <c r="H47" s="3521"/>
      <c r="I47" s="3520"/>
      <c r="J47" s="3522"/>
      <c r="K47" s="3520"/>
      <c r="L47" s="3521"/>
      <c r="M47" s="3520"/>
      <c r="N47" s="3521"/>
      <c r="O47" s="3520"/>
      <c r="P47" s="3521"/>
      <c r="Q47" s="3520"/>
      <c r="R47" s="3523"/>
      <c r="S47" s="3520"/>
      <c r="T47" s="3523"/>
      <c r="U47" s="3520"/>
      <c r="V47" s="3523"/>
      <c r="W47" s="3520"/>
      <c r="X47" s="3523"/>
      <c r="Y47" s="3520"/>
      <c r="Z47" s="3523"/>
      <c r="AA47" s="3520"/>
      <c r="AB47" s="3523"/>
      <c r="AC47" s="3524"/>
      <c r="AD47" s="3523"/>
      <c r="AE47" s="3525"/>
      <c r="AF47" s="3523"/>
      <c r="AG47" s="3520"/>
      <c r="AH47" s="3523"/>
      <c r="AI47" s="3520"/>
      <c r="AJ47" s="3523"/>
      <c r="AK47" s="3520"/>
      <c r="AL47" s="3523"/>
      <c r="AM47" s="3524"/>
      <c r="AN47" s="3523"/>
      <c r="AO47" s="3522"/>
      <c r="AP47" s="3526"/>
      <c r="AQ47" s="3527"/>
      <c r="AR47" s="3521"/>
      <c r="AS47" s="3521"/>
      <c r="AT47" s="3521"/>
      <c r="AU47" s="3521"/>
      <c r="AV47" s="3521"/>
      <c r="AW47" s="3521"/>
      <c r="AX47" s="3521"/>
      <c r="BU47" s="605"/>
      <c r="BV47" s="605"/>
      <c r="BW47" s="605"/>
      <c r="BX47" s="605"/>
      <c r="BY47" s="605"/>
      <c r="BZ47" s="605"/>
      <c r="CA47" s="605"/>
      <c r="CB47" s="605"/>
      <c r="CC47" s="605"/>
      <c r="CD47" s="605"/>
      <c r="CE47" s="605"/>
      <c r="CF47" s="605"/>
      <c r="CG47" s="605"/>
      <c r="CH47" s="605"/>
      <c r="CI47" s="605"/>
      <c r="CJ47" s="605"/>
      <c r="CK47" s="605"/>
      <c r="CL47" s="605"/>
      <c r="CM47" s="605"/>
    </row>
    <row r="48" spans="1:98" s="358" customFormat="1" ht="14.25" customHeight="1" x14ac:dyDescent="0.25">
      <c r="A48" s="8285" t="s">
        <v>1919</v>
      </c>
      <c r="B48" s="8285"/>
      <c r="C48" s="3528">
        <v>0</v>
      </c>
      <c r="D48" s="632"/>
      <c r="E48" s="626"/>
      <c r="F48" s="627"/>
      <c r="G48" s="628"/>
      <c r="H48" s="629"/>
      <c r="I48" s="628"/>
      <c r="J48" s="630"/>
      <c r="K48" s="628"/>
      <c r="L48" s="629"/>
      <c r="M48" s="628"/>
      <c r="N48" s="629"/>
      <c r="O48" s="628"/>
      <c r="P48" s="629"/>
      <c r="Q48" s="628"/>
      <c r="R48" s="631"/>
      <c r="S48" s="628"/>
      <c r="T48" s="631"/>
      <c r="U48" s="628"/>
      <c r="V48" s="631"/>
      <c r="W48" s="628"/>
      <c r="X48" s="631"/>
      <c r="Y48" s="628"/>
      <c r="Z48" s="631"/>
      <c r="AA48" s="628"/>
      <c r="AB48" s="631"/>
      <c r="AC48" s="633"/>
      <c r="AD48" s="631"/>
      <c r="AE48" s="634"/>
      <c r="AF48" s="631"/>
      <c r="AG48" s="628"/>
      <c r="AH48" s="631"/>
      <c r="AI48" s="628"/>
      <c r="AJ48" s="631"/>
      <c r="AK48" s="628"/>
      <c r="AL48" s="631"/>
      <c r="AM48" s="633"/>
      <c r="AN48" s="631"/>
      <c r="AO48" s="630"/>
      <c r="AP48" s="635"/>
      <c r="AQ48" s="636"/>
      <c r="AR48" s="629"/>
      <c r="AS48" s="629"/>
      <c r="AT48" s="629"/>
      <c r="AU48" s="629"/>
      <c r="AV48" s="629"/>
      <c r="AW48" s="629"/>
      <c r="AX48" s="629"/>
      <c r="BU48" s="605"/>
      <c r="BV48" s="605"/>
      <c r="BW48" s="605"/>
      <c r="BX48" s="605"/>
      <c r="BY48" s="605"/>
      <c r="BZ48" s="605"/>
      <c r="CA48" s="605"/>
      <c r="CB48" s="605"/>
      <c r="CC48" s="605"/>
      <c r="CD48" s="605"/>
      <c r="CE48" s="605"/>
      <c r="CF48" s="605"/>
      <c r="CG48" s="605"/>
      <c r="CH48" s="605"/>
      <c r="CI48" s="605"/>
      <c r="CJ48" s="605"/>
      <c r="CK48" s="605"/>
      <c r="CL48" s="605"/>
      <c r="CM48" s="605"/>
    </row>
    <row r="49" spans="1:99" s="358" customFormat="1" ht="13.5" x14ac:dyDescent="0.25">
      <c r="A49" s="8285"/>
      <c r="B49" s="8285"/>
      <c r="C49" s="3409" t="s">
        <v>1920</v>
      </c>
      <c r="D49" s="3529"/>
      <c r="E49" s="2345"/>
      <c r="F49" s="3497"/>
      <c r="G49" s="3498"/>
      <c r="H49" s="3503"/>
      <c r="I49" s="3498"/>
      <c r="J49" s="3530"/>
      <c r="K49" s="3498"/>
      <c r="L49" s="3503"/>
      <c r="M49" s="3498"/>
      <c r="N49" s="3503"/>
      <c r="O49" s="3498"/>
      <c r="P49" s="3503"/>
      <c r="Q49" s="3498"/>
      <c r="R49" s="3494"/>
      <c r="S49" s="3498"/>
      <c r="T49" s="3494"/>
      <c r="U49" s="3498"/>
      <c r="V49" s="3494"/>
      <c r="W49" s="3498"/>
      <c r="X49" s="3494"/>
      <c r="Y49" s="3498"/>
      <c r="Z49" s="3494"/>
      <c r="AA49" s="3498"/>
      <c r="AB49" s="3494"/>
      <c r="AC49" s="3531"/>
      <c r="AD49" s="3494"/>
      <c r="AE49" s="3499"/>
      <c r="AF49" s="3494"/>
      <c r="AG49" s="3498"/>
      <c r="AH49" s="3494"/>
      <c r="AI49" s="3498"/>
      <c r="AJ49" s="3494"/>
      <c r="AK49" s="3498"/>
      <c r="AL49" s="3494"/>
      <c r="AM49" s="3531"/>
      <c r="AN49" s="3494"/>
      <c r="AO49" s="3530"/>
      <c r="AP49" s="3501"/>
      <c r="AQ49" s="3502"/>
      <c r="AR49" s="3503"/>
      <c r="AS49" s="3503"/>
      <c r="AT49" s="3503"/>
      <c r="AU49" s="3503"/>
      <c r="AV49" s="3503"/>
      <c r="AW49" s="3503"/>
      <c r="AX49" s="3503"/>
      <c r="BU49" s="605"/>
      <c r="BV49" s="605"/>
      <c r="BW49" s="605"/>
      <c r="BX49" s="605"/>
      <c r="BY49" s="605"/>
      <c r="BZ49" s="605"/>
      <c r="CA49" s="605"/>
      <c r="CB49" s="605"/>
      <c r="CC49" s="605"/>
      <c r="CD49" s="605"/>
      <c r="CE49" s="605"/>
      <c r="CF49" s="605"/>
      <c r="CG49" s="605"/>
      <c r="CH49" s="605"/>
      <c r="CI49" s="605"/>
      <c r="CJ49" s="605"/>
      <c r="CK49" s="605"/>
      <c r="CL49" s="605"/>
      <c r="CM49" s="605"/>
    </row>
    <row r="50" spans="1:99" s="358" customFormat="1" ht="13.5" x14ac:dyDescent="0.25">
      <c r="A50" s="8285"/>
      <c r="B50" s="8285"/>
      <c r="C50" s="3409" t="s">
        <v>599</v>
      </c>
      <c r="D50" s="3529"/>
      <c r="E50" s="626"/>
      <c r="F50" s="3497"/>
      <c r="G50" s="3498"/>
      <c r="H50" s="3503"/>
      <c r="I50" s="3498"/>
      <c r="J50" s="3530"/>
      <c r="K50" s="3498"/>
      <c r="L50" s="3503"/>
      <c r="M50" s="3498"/>
      <c r="N50" s="3503"/>
      <c r="O50" s="3498"/>
      <c r="P50" s="3503"/>
      <c r="Q50" s="3498"/>
      <c r="R50" s="3494"/>
      <c r="S50" s="3498"/>
      <c r="T50" s="3494"/>
      <c r="U50" s="3498"/>
      <c r="V50" s="3494"/>
      <c r="W50" s="3498"/>
      <c r="X50" s="3494"/>
      <c r="Y50" s="3498"/>
      <c r="Z50" s="3494"/>
      <c r="AA50" s="3498"/>
      <c r="AB50" s="3494"/>
      <c r="AC50" s="3531"/>
      <c r="AD50" s="3494"/>
      <c r="AE50" s="3499"/>
      <c r="AF50" s="3494"/>
      <c r="AG50" s="3498"/>
      <c r="AH50" s="3494"/>
      <c r="AI50" s="3498"/>
      <c r="AJ50" s="3494"/>
      <c r="AK50" s="3498"/>
      <c r="AL50" s="3494"/>
      <c r="AM50" s="3531"/>
      <c r="AN50" s="3494"/>
      <c r="AO50" s="3530"/>
      <c r="AP50" s="3501"/>
      <c r="AQ50" s="3502"/>
      <c r="AR50" s="3503"/>
      <c r="AS50" s="3503"/>
      <c r="AT50" s="3503"/>
      <c r="AU50" s="3503"/>
      <c r="AV50" s="3503"/>
      <c r="AW50" s="3503"/>
      <c r="AX50" s="3503"/>
      <c r="BU50" s="605"/>
      <c r="BV50" s="605"/>
      <c r="BW50" s="605"/>
      <c r="BX50" s="605"/>
      <c r="BY50" s="605"/>
      <c r="BZ50" s="605"/>
      <c r="CA50" s="605"/>
      <c r="CB50" s="605"/>
      <c r="CC50" s="605"/>
      <c r="CD50" s="605"/>
      <c r="CE50" s="605"/>
      <c r="CF50" s="605"/>
      <c r="CG50" s="605"/>
      <c r="CH50" s="605"/>
      <c r="CI50" s="605"/>
      <c r="CJ50" s="605"/>
      <c r="CK50" s="605"/>
      <c r="CL50" s="605"/>
      <c r="CM50" s="605"/>
    </row>
    <row r="51" spans="1:99" s="358" customFormat="1" ht="13.5" x14ac:dyDescent="0.25">
      <c r="A51" s="8285"/>
      <c r="B51" s="8285"/>
      <c r="C51" s="3409" t="s">
        <v>1921</v>
      </c>
      <c r="D51" s="3529"/>
      <c r="E51" s="2345"/>
      <c r="F51" s="3497"/>
      <c r="G51" s="3498"/>
      <c r="H51" s="3503"/>
      <c r="I51" s="3498"/>
      <c r="J51" s="3530"/>
      <c r="K51" s="3498"/>
      <c r="L51" s="3503"/>
      <c r="M51" s="3498"/>
      <c r="N51" s="3503"/>
      <c r="O51" s="3498"/>
      <c r="P51" s="3503"/>
      <c r="Q51" s="3498"/>
      <c r="R51" s="3494"/>
      <c r="S51" s="3498"/>
      <c r="T51" s="3494"/>
      <c r="U51" s="3498"/>
      <c r="V51" s="3494"/>
      <c r="W51" s="3498"/>
      <c r="X51" s="3494"/>
      <c r="Y51" s="3498"/>
      <c r="Z51" s="3494"/>
      <c r="AA51" s="3498"/>
      <c r="AB51" s="3494"/>
      <c r="AC51" s="3531"/>
      <c r="AD51" s="3494"/>
      <c r="AE51" s="3499"/>
      <c r="AF51" s="3494"/>
      <c r="AG51" s="3498"/>
      <c r="AH51" s="3494"/>
      <c r="AI51" s="3498"/>
      <c r="AJ51" s="3494"/>
      <c r="AK51" s="3498"/>
      <c r="AL51" s="3494"/>
      <c r="AM51" s="3531"/>
      <c r="AN51" s="3494"/>
      <c r="AO51" s="3530"/>
      <c r="AP51" s="3501"/>
      <c r="AQ51" s="3502"/>
      <c r="AR51" s="3503"/>
      <c r="AS51" s="3503"/>
      <c r="AT51" s="3503"/>
      <c r="AU51" s="3503"/>
      <c r="AV51" s="3503"/>
      <c r="AW51" s="3503"/>
      <c r="AX51" s="3503"/>
      <c r="BU51" s="605"/>
      <c r="BV51" s="605"/>
      <c r="BW51" s="605"/>
      <c r="BX51" s="605"/>
      <c r="BY51" s="605"/>
      <c r="BZ51" s="605"/>
      <c r="CA51" s="605"/>
      <c r="CB51" s="605"/>
      <c r="CC51" s="605"/>
      <c r="CD51" s="605"/>
      <c r="CE51" s="605"/>
      <c r="CF51" s="605"/>
      <c r="CG51" s="605"/>
      <c r="CH51" s="605"/>
      <c r="CI51" s="605"/>
      <c r="CJ51" s="605"/>
      <c r="CK51" s="605"/>
      <c r="CL51" s="605"/>
      <c r="CM51" s="605"/>
    </row>
    <row r="52" spans="1:99" s="358" customFormat="1" ht="13.5" x14ac:dyDescent="0.25">
      <c r="A52" s="8285"/>
      <c r="B52" s="8285"/>
      <c r="C52" s="3409" t="s">
        <v>1922</v>
      </c>
      <c r="D52" s="2352"/>
      <c r="E52" s="626"/>
      <c r="F52" s="3497"/>
      <c r="G52" s="2353"/>
      <c r="H52" s="2354"/>
      <c r="I52" s="2353"/>
      <c r="J52" s="637"/>
      <c r="K52" s="2353"/>
      <c r="L52" s="2354"/>
      <c r="M52" s="2353"/>
      <c r="N52" s="2354"/>
      <c r="O52" s="2353"/>
      <c r="P52" s="2354"/>
      <c r="Q52" s="2353"/>
      <c r="R52" s="2355"/>
      <c r="S52" s="2353"/>
      <c r="T52" s="2355"/>
      <c r="U52" s="2353"/>
      <c r="V52" s="2355"/>
      <c r="W52" s="2353"/>
      <c r="X52" s="2355"/>
      <c r="Y52" s="2353"/>
      <c r="Z52" s="2355"/>
      <c r="AA52" s="2353"/>
      <c r="AB52" s="2355"/>
      <c r="AC52" s="2356"/>
      <c r="AD52" s="2355"/>
      <c r="AE52" s="2348"/>
      <c r="AF52" s="2355"/>
      <c r="AG52" s="2353"/>
      <c r="AH52" s="2355"/>
      <c r="AI52" s="2353"/>
      <c r="AJ52" s="2355"/>
      <c r="AK52" s="2353"/>
      <c r="AL52" s="2355"/>
      <c r="AM52" s="2356"/>
      <c r="AN52" s="2355"/>
      <c r="AO52" s="637"/>
      <c r="AP52" s="2357"/>
      <c r="AQ52" s="638"/>
      <c r="AR52" s="2354"/>
      <c r="AS52" s="2354"/>
      <c r="AT52" s="2354"/>
      <c r="AU52" s="2354"/>
      <c r="AV52" s="2354"/>
      <c r="AW52" s="2354"/>
      <c r="AX52" s="2354"/>
      <c r="BU52" s="605"/>
      <c r="BV52" s="605"/>
      <c r="BW52" s="605"/>
      <c r="BX52" s="605"/>
      <c r="BY52" s="605"/>
      <c r="BZ52" s="605"/>
      <c r="CA52" s="605"/>
      <c r="CB52" s="605"/>
      <c r="CC52" s="605"/>
      <c r="CD52" s="605"/>
      <c r="CE52" s="605"/>
      <c r="CF52" s="605"/>
      <c r="CG52" s="605"/>
      <c r="CH52" s="605"/>
      <c r="CI52" s="605"/>
      <c r="CJ52" s="605"/>
      <c r="CK52" s="605"/>
      <c r="CL52" s="605"/>
      <c r="CM52" s="605"/>
    </row>
    <row r="53" spans="1:99" s="358" customFormat="1" ht="13.5" x14ac:dyDescent="0.25">
      <c r="A53" s="8285"/>
      <c r="B53" s="8285"/>
      <c r="C53" s="3409" t="s">
        <v>1923</v>
      </c>
      <c r="D53" s="2352"/>
      <c r="E53" s="2345"/>
      <c r="F53" s="3497"/>
      <c r="G53" s="3504"/>
      <c r="H53" s="3509"/>
      <c r="I53" s="3504"/>
      <c r="J53" s="3532"/>
      <c r="K53" s="3504"/>
      <c r="L53" s="3509"/>
      <c r="M53" s="3504"/>
      <c r="N53" s="3509"/>
      <c r="O53" s="3504"/>
      <c r="P53" s="3509"/>
      <c r="Q53" s="3504"/>
      <c r="R53" s="3505"/>
      <c r="S53" s="3504"/>
      <c r="T53" s="3505"/>
      <c r="U53" s="3504"/>
      <c r="V53" s="3505"/>
      <c r="W53" s="3504"/>
      <c r="X53" s="3505"/>
      <c r="Y53" s="3504"/>
      <c r="Z53" s="3505"/>
      <c r="AA53" s="3504"/>
      <c r="AB53" s="3505"/>
      <c r="AC53" s="3533"/>
      <c r="AD53" s="3505"/>
      <c r="AE53" s="3506"/>
      <c r="AF53" s="3505"/>
      <c r="AG53" s="3504"/>
      <c r="AH53" s="3505"/>
      <c r="AI53" s="3504"/>
      <c r="AJ53" s="3505"/>
      <c r="AK53" s="3504"/>
      <c r="AL53" s="3505"/>
      <c r="AM53" s="3533"/>
      <c r="AN53" s="3505"/>
      <c r="AO53" s="3532"/>
      <c r="AP53" s="3507"/>
      <c r="AQ53" s="3509"/>
      <c r="AR53" s="3509"/>
      <c r="AS53" s="3509"/>
      <c r="AT53" s="3509"/>
      <c r="AU53" s="3509"/>
      <c r="AV53" s="3509"/>
      <c r="AW53" s="3509"/>
      <c r="AX53" s="3509"/>
      <c r="BU53" s="605"/>
      <c r="BV53" s="605"/>
      <c r="BW53" s="605"/>
      <c r="BX53" s="605"/>
      <c r="BY53" s="605"/>
      <c r="BZ53" s="605"/>
      <c r="CA53" s="605"/>
      <c r="CB53" s="605"/>
      <c r="CC53" s="605"/>
      <c r="CD53" s="605"/>
      <c r="CE53" s="605"/>
      <c r="CF53" s="605"/>
      <c r="CG53" s="605"/>
      <c r="CH53" s="605"/>
      <c r="CI53" s="605"/>
      <c r="CJ53" s="605"/>
      <c r="CK53" s="605"/>
      <c r="CL53" s="605"/>
      <c r="CM53" s="605"/>
    </row>
    <row r="54" spans="1:99" s="358" customFormat="1" ht="15" customHeight="1" x14ac:dyDescent="0.25">
      <c r="A54" s="8286" t="s">
        <v>30</v>
      </c>
      <c r="B54" s="8287"/>
      <c r="C54" s="8288"/>
      <c r="D54" s="3534"/>
      <c r="E54" s="626"/>
      <c r="F54" s="3512"/>
      <c r="G54" s="3515">
        <f>SUM(G48:G53)</f>
        <v>0</v>
      </c>
      <c r="H54" s="3515">
        <f t="shared" ref="H54:AW54" si="3">SUM(H48:H53)</f>
        <v>0</v>
      </c>
      <c r="I54" s="3515">
        <f t="shared" si="3"/>
        <v>0</v>
      </c>
      <c r="J54" s="3515">
        <f t="shared" si="3"/>
        <v>0</v>
      </c>
      <c r="K54" s="3515">
        <f t="shared" si="3"/>
        <v>0</v>
      </c>
      <c r="L54" s="3515">
        <f t="shared" si="3"/>
        <v>0</v>
      </c>
      <c r="M54" s="3515">
        <f t="shared" si="3"/>
        <v>0</v>
      </c>
      <c r="N54" s="3515">
        <f t="shared" si="3"/>
        <v>0</v>
      </c>
      <c r="O54" s="3515">
        <f t="shared" si="3"/>
        <v>0</v>
      </c>
      <c r="P54" s="3515">
        <f t="shared" si="3"/>
        <v>0</v>
      </c>
      <c r="Q54" s="3515">
        <f t="shared" si="3"/>
        <v>0</v>
      </c>
      <c r="R54" s="3515">
        <f t="shared" si="3"/>
        <v>0</v>
      </c>
      <c r="S54" s="3515">
        <f t="shared" si="3"/>
        <v>0</v>
      </c>
      <c r="T54" s="3515">
        <f t="shared" si="3"/>
        <v>0</v>
      </c>
      <c r="U54" s="3515">
        <f t="shared" si="3"/>
        <v>0</v>
      </c>
      <c r="V54" s="3515">
        <f t="shared" si="3"/>
        <v>0</v>
      </c>
      <c r="W54" s="3515">
        <f t="shared" si="3"/>
        <v>0</v>
      </c>
      <c r="X54" s="3515">
        <f t="shared" si="3"/>
        <v>0</v>
      </c>
      <c r="Y54" s="3515">
        <f>SUM(Y48:Y53)</f>
        <v>0</v>
      </c>
      <c r="Z54" s="3515">
        <f>SUM(Z48:Z53)</f>
        <v>0</v>
      </c>
      <c r="AA54" s="3515">
        <f t="shared" si="3"/>
        <v>0</v>
      </c>
      <c r="AB54" s="3515">
        <f t="shared" si="3"/>
        <v>0</v>
      </c>
      <c r="AC54" s="3515">
        <f t="shared" si="3"/>
        <v>0</v>
      </c>
      <c r="AD54" s="3515">
        <f t="shared" si="3"/>
        <v>0</v>
      </c>
      <c r="AE54" s="3515">
        <f t="shared" si="3"/>
        <v>0</v>
      </c>
      <c r="AF54" s="3515">
        <f t="shared" si="3"/>
        <v>0</v>
      </c>
      <c r="AG54" s="3515">
        <f t="shared" si="3"/>
        <v>0</v>
      </c>
      <c r="AH54" s="3515">
        <f t="shared" si="3"/>
        <v>0</v>
      </c>
      <c r="AI54" s="3515">
        <f t="shared" si="3"/>
        <v>0</v>
      </c>
      <c r="AJ54" s="3515">
        <f t="shared" si="3"/>
        <v>0</v>
      </c>
      <c r="AK54" s="3515">
        <f t="shared" si="3"/>
        <v>0</v>
      </c>
      <c r="AL54" s="3515">
        <f t="shared" si="3"/>
        <v>0</v>
      </c>
      <c r="AM54" s="3515">
        <f t="shared" si="3"/>
        <v>0</v>
      </c>
      <c r="AN54" s="3515">
        <f t="shared" si="3"/>
        <v>0</v>
      </c>
      <c r="AO54" s="3515">
        <f t="shared" si="3"/>
        <v>0</v>
      </c>
      <c r="AP54" s="3515">
        <f t="shared" si="3"/>
        <v>0</v>
      </c>
      <c r="AQ54" s="3515">
        <f t="shared" si="3"/>
        <v>0</v>
      </c>
      <c r="AR54" s="3515">
        <f t="shared" si="3"/>
        <v>0</v>
      </c>
      <c r="AS54" s="3515">
        <f t="shared" si="3"/>
        <v>0</v>
      </c>
      <c r="AT54" s="3515">
        <f t="shared" si="3"/>
        <v>0</v>
      </c>
      <c r="AU54" s="3515">
        <f t="shared" si="3"/>
        <v>0</v>
      </c>
      <c r="AV54" s="3474">
        <f>SUM(AV48:AV53)</f>
        <v>0</v>
      </c>
      <c r="AW54" s="3515">
        <f t="shared" si="3"/>
        <v>0</v>
      </c>
      <c r="AX54" s="3515">
        <f>SUM(AX48:AX53)</f>
        <v>0</v>
      </c>
      <c r="BU54" s="605"/>
      <c r="BV54" s="605"/>
      <c r="BW54" s="605"/>
      <c r="BX54" s="605"/>
      <c r="BY54" s="605"/>
      <c r="BZ54" s="605"/>
      <c r="CA54" s="605"/>
      <c r="CB54" s="605"/>
      <c r="CC54" s="605"/>
      <c r="CD54" s="605"/>
      <c r="CE54" s="605"/>
      <c r="CF54" s="605"/>
      <c r="CG54" s="605"/>
      <c r="CH54" s="605"/>
      <c r="CI54" s="605"/>
      <c r="CJ54" s="605"/>
      <c r="CK54" s="605"/>
      <c r="CL54" s="605"/>
      <c r="CM54" s="605"/>
    </row>
    <row r="55" spans="1:99" s="272" customFormat="1" ht="16.399999999999999" customHeight="1" x14ac:dyDescent="0.25">
      <c r="A55" s="8285" t="s">
        <v>1924</v>
      </c>
      <c r="B55" s="8285"/>
      <c r="C55" s="639">
        <v>0</v>
      </c>
      <c r="D55" s="3535"/>
      <c r="E55" s="2345"/>
      <c r="F55" s="3401"/>
      <c r="G55" s="3536"/>
      <c r="H55" s="3482"/>
      <c r="I55" s="3536"/>
      <c r="J55" s="3482"/>
      <c r="K55" s="3536"/>
      <c r="L55" s="3482"/>
      <c r="M55" s="3536"/>
      <c r="N55" s="3482"/>
      <c r="O55" s="3536"/>
      <c r="P55" s="3482"/>
      <c r="Q55" s="3536"/>
      <c r="R55" s="3482"/>
      <c r="S55" s="3536"/>
      <c r="T55" s="3482"/>
      <c r="U55" s="3536"/>
      <c r="V55" s="3482"/>
      <c r="W55" s="3536"/>
      <c r="X55" s="3482"/>
      <c r="Y55" s="3536"/>
      <c r="Z55" s="3482"/>
      <c r="AA55" s="3536"/>
      <c r="AB55" s="3482"/>
      <c r="AC55" s="3536"/>
      <c r="AD55" s="3482"/>
      <c r="AE55" s="3536"/>
      <c r="AF55" s="3482"/>
      <c r="AG55" s="3536"/>
      <c r="AH55" s="3482"/>
      <c r="AI55" s="3536"/>
      <c r="AJ55" s="3482"/>
      <c r="AK55" s="3536"/>
      <c r="AL55" s="3482"/>
      <c r="AM55" s="3536"/>
      <c r="AN55" s="3482"/>
      <c r="AO55" s="3536"/>
      <c r="AP55" s="3486"/>
      <c r="AQ55" s="3488"/>
      <c r="AR55" s="3488"/>
      <c r="AS55" s="2358"/>
      <c r="AT55" s="2358"/>
      <c r="AU55" s="2358"/>
      <c r="AV55" s="2358"/>
      <c r="AW55" s="2358"/>
      <c r="AX55" s="2358"/>
      <c r="AY55" s="3537" t="str">
        <f>$CB55&amp;$CC55&amp;$CD55&amp;$CE55&amp;$CF55&amp;$CG55&amp;$CH55</f>
        <v/>
      </c>
      <c r="BK55" s="271"/>
      <c r="BL55" s="271"/>
      <c r="BM55" s="271"/>
      <c r="BN55" s="284"/>
      <c r="BO55" s="284"/>
      <c r="BP55" s="284"/>
      <c r="BY55" s="284"/>
      <c r="BZ55" s="284"/>
      <c r="CA55" s="284"/>
      <c r="CB55" s="552" t="str">
        <f>IF(CI55=1,"* Las consultas de 60 años NO DEBEN ser mayor que el total de Consultas entre 60-64 Años. ","")</f>
        <v/>
      </c>
      <c r="CC55" s="552" t="str">
        <f>IF(CJ55=1,"* Las actividades de usuarios en situación de discapacidad NO DEBEN superar el total. ","")</f>
        <v/>
      </c>
      <c r="CD55" s="552" t="str">
        <f>IF(CK55=1,"* Las consultas de 12 años NO DEBEN ser mayor que el total de Consultas entre 10-14 Años. ","")</f>
        <v/>
      </c>
      <c r="CE55" s="552" t="str">
        <f>IF(CL55=1,"* Las consultas de Pacientes en control PSCV NO DEBEN ser mayor que el total de Consultas. ","")</f>
        <v/>
      </c>
      <c r="CF55" s="552" t="str">
        <f>IF(AND(AR55="",D55&lt;&gt;0),"* Recuerde que las Embarazadas deben ser incluídas en el ingreso por rango Etario (Digite CEROS si no tiene). ",IF(F55&lt;AR55,"* Las Embarazadas NO DEBEN ser mayor al total de mujeres. ",""))</f>
        <v/>
      </c>
      <c r="CG55" s="552" t="str">
        <f>IF(AND(AU55="",D55&lt;&gt;0),"* No olvide digitar la población SENAME (Digite CEROS si no tiene). ",IF(D55&lt;AU55,"* La Población SENAME NO DEBE ser mayor al Total. ",""))</f>
        <v/>
      </c>
      <c r="CH55" s="552" t="str">
        <f>IF(AND(AW55="",D55&lt;&gt;0),"* No olvide digitar la población Migrante (Digite CEROS si no tiene). ",IF(D55&lt;AW55,"* La Población Migrante NO DEBE ser mayor al Total. ",""))</f>
        <v/>
      </c>
      <c r="CI55" s="553">
        <f>IF(AS55&gt;(AK55+AL55),1,0)</f>
        <v>0</v>
      </c>
      <c r="CJ55" s="553">
        <f>IF(D55&lt;AT55,1,0)</f>
        <v>0</v>
      </c>
      <c r="CK55" s="553">
        <f>IF((Y55+Z55)&lt;AQ55,1,0)</f>
        <v>0</v>
      </c>
      <c r="CL55" s="553">
        <f>IF(D55&lt;AX55,1,0)</f>
        <v>0</v>
      </c>
      <c r="CM55" s="553">
        <f>IF(AND(AR55="",D55&lt;&gt;0),1,IF(F55&lt;AR55,1,0))</f>
        <v>0</v>
      </c>
      <c r="CN55" s="553">
        <f>IF(AND(AU55="",D55&lt;&gt;0),1,IF(D55&lt;AU55,1,0))</f>
        <v>0</v>
      </c>
      <c r="CO55" s="553">
        <f>IF(AND(AW55="",D55&lt;&gt;0),1,IF(D55&lt;AW55,1,0))</f>
        <v>0</v>
      </c>
      <c r="CP55" s="274"/>
      <c r="CQ55" s="274"/>
      <c r="CR55" s="274"/>
      <c r="CS55" s="274"/>
      <c r="CT55" s="274"/>
      <c r="CU55" s="274"/>
    </row>
    <row r="56" spans="1:99" s="272" customFormat="1" ht="16.399999999999999" customHeight="1" x14ac:dyDescent="0.25">
      <c r="A56" s="8285"/>
      <c r="B56" s="8285"/>
      <c r="C56" s="3538" t="s">
        <v>1925</v>
      </c>
      <c r="D56" s="3539"/>
      <c r="E56" s="626"/>
      <c r="F56" s="3540"/>
      <c r="G56" s="3498"/>
      <c r="H56" s="3494"/>
      <c r="I56" s="3498"/>
      <c r="J56" s="3494"/>
      <c r="K56" s="3498"/>
      <c r="L56" s="3494"/>
      <c r="M56" s="3498"/>
      <c r="N56" s="3494"/>
      <c r="O56" s="3498"/>
      <c r="P56" s="3494"/>
      <c r="Q56" s="3498"/>
      <c r="R56" s="3494"/>
      <c r="S56" s="3498"/>
      <c r="T56" s="3494"/>
      <c r="U56" s="3498"/>
      <c r="V56" s="3494"/>
      <c r="W56" s="3498"/>
      <c r="X56" s="3494"/>
      <c r="Y56" s="3498"/>
      <c r="Z56" s="3494"/>
      <c r="AA56" s="3498"/>
      <c r="AB56" s="3494"/>
      <c r="AC56" s="3498"/>
      <c r="AD56" s="3494"/>
      <c r="AE56" s="3498"/>
      <c r="AF56" s="3494"/>
      <c r="AG56" s="3498"/>
      <c r="AH56" s="3494"/>
      <c r="AI56" s="3498"/>
      <c r="AJ56" s="3494"/>
      <c r="AK56" s="3498"/>
      <c r="AL56" s="3494"/>
      <c r="AM56" s="3498"/>
      <c r="AN56" s="3494"/>
      <c r="AO56" s="3498"/>
      <c r="AP56" s="3501"/>
      <c r="AQ56" s="3503"/>
      <c r="AR56" s="3503"/>
      <c r="AS56" s="3541"/>
      <c r="AT56" s="3541"/>
      <c r="AU56" s="3541"/>
      <c r="AV56" s="3541"/>
      <c r="AW56" s="3541"/>
      <c r="AX56" s="3541"/>
      <c r="AY56" s="3537" t="str">
        <f>$CB56&amp;$CC56&amp;$CD56&amp;$CE56&amp;$CF56&amp;$CG56&amp;$CH56</f>
        <v/>
      </c>
      <c r="BK56" s="271"/>
      <c r="BL56" s="271"/>
      <c r="BM56" s="271"/>
      <c r="BN56" s="284"/>
      <c r="BO56" s="284"/>
      <c r="BP56" s="284"/>
      <c r="BY56" s="284"/>
      <c r="BZ56" s="284"/>
      <c r="CA56" s="284"/>
      <c r="CB56" s="552" t="str">
        <f>IF(CI56=1,"* Las consultas de 60 años NO DEBEN ser mayor que el total de Consultas entre 60-64 Años. ","")</f>
        <v/>
      </c>
      <c r="CC56" s="552" t="str">
        <f>IF(CJ56=1,"* Las actividades de usuarios en situación de discapacidad NO DEBEN superar el total. ","")</f>
        <v/>
      </c>
      <c r="CD56" s="552" t="str">
        <f>IF(CK56=1,"* Las consultas de 12 años NO DEBEN ser mayor que el total de Consultas entre 10-14 Años. ","")</f>
        <v/>
      </c>
      <c r="CE56" s="552" t="str">
        <f>IF(CL56=1,"* Las consultas de Pacientes en control PSCV NO DEBEN ser mayor que el total de Consultas. ","")</f>
        <v/>
      </c>
      <c r="CF56" s="552" t="str">
        <f>IF(AND(AR56="",D56&lt;&gt;0),"* Recuerde que las Embarazadas deben ser incluídas en el ingreso por rango Etario (Digite CEROS si no tiene). ",IF(F56&lt;AR56,"* Las Embarazadas NO DEBEN ser mayor al total de mujeres. ",""))</f>
        <v/>
      </c>
      <c r="CG56" s="552" t="str">
        <f>IF(AND(AU56="",D56&lt;&gt;0),"* No olvide digitar la población SENAME (Digite CEROS si no tiene). ",IF(D56&lt;AU56,"* La Población SENAME NO DEBE ser mayor al Total. ",""))</f>
        <v/>
      </c>
      <c r="CH56" s="552" t="str">
        <f>IF(AND(AW56="",D56&lt;&gt;0),"* No olvide digitar la población Migrante (Digite CEROS si no tiene). ",IF(D56&lt;AW56,"* La Población Migrante NO DEBE ser mayor al Total. ",""))</f>
        <v/>
      </c>
      <c r="CI56" s="553">
        <f>IF(AS56&gt;(AK56+AL56),1,0)</f>
        <v>0</v>
      </c>
      <c r="CJ56" s="553">
        <f>IF(D56&lt;AT56,1,0)</f>
        <v>0</v>
      </c>
      <c r="CK56" s="553">
        <f>IF((Y56+Z56)&lt;AQ56,1,0)</f>
        <v>0</v>
      </c>
      <c r="CL56" s="553">
        <f>IF(D56&lt;AX56,1,0)</f>
        <v>0</v>
      </c>
      <c r="CM56" s="553">
        <f>IF(AND(AR56="",D56&lt;&gt;0),1,IF(F56&lt;AR56,1,0))</f>
        <v>0</v>
      </c>
      <c r="CN56" s="553">
        <f>IF(AND(AU56="",D56&lt;&gt;0),1,IF(D56&lt;AU56,1,0))</f>
        <v>0</v>
      </c>
      <c r="CO56" s="553">
        <f>IF(AND(AW56="",D56&lt;&gt;0),1,IF(D56&lt;AW56,1,0))</f>
        <v>0</v>
      </c>
      <c r="CP56" s="274"/>
      <c r="CQ56" s="274"/>
      <c r="CR56" s="274"/>
      <c r="CS56" s="274"/>
      <c r="CT56" s="274"/>
      <c r="CU56" s="274"/>
    </row>
    <row r="57" spans="1:99" s="272" customFormat="1" ht="16.399999999999999" customHeight="1" x14ac:dyDescent="0.25">
      <c r="A57" s="8285"/>
      <c r="B57" s="8285"/>
      <c r="C57" s="3538" t="s">
        <v>1926</v>
      </c>
      <c r="D57" s="3539"/>
      <c r="E57" s="2345"/>
      <c r="F57" s="3540"/>
      <c r="G57" s="3498"/>
      <c r="H57" s="3494"/>
      <c r="I57" s="3498"/>
      <c r="J57" s="3494"/>
      <c r="K57" s="3498"/>
      <c r="L57" s="3494"/>
      <c r="M57" s="3498"/>
      <c r="N57" s="3494"/>
      <c r="O57" s="3498"/>
      <c r="P57" s="3494"/>
      <c r="Q57" s="3498"/>
      <c r="R57" s="3494"/>
      <c r="S57" s="3498"/>
      <c r="T57" s="3494"/>
      <c r="U57" s="3498"/>
      <c r="V57" s="3494"/>
      <c r="W57" s="3498"/>
      <c r="X57" s="3494"/>
      <c r="Y57" s="3498"/>
      <c r="Z57" s="3494"/>
      <c r="AA57" s="3498"/>
      <c r="AB57" s="3494"/>
      <c r="AC57" s="3498"/>
      <c r="AD57" s="3494"/>
      <c r="AE57" s="3498"/>
      <c r="AF57" s="3494"/>
      <c r="AG57" s="3498"/>
      <c r="AH57" s="3494"/>
      <c r="AI57" s="3498"/>
      <c r="AJ57" s="3494"/>
      <c r="AK57" s="3498"/>
      <c r="AL57" s="3494"/>
      <c r="AM57" s="3498"/>
      <c r="AN57" s="3494"/>
      <c r="AO57" s="3498"/>
      <c r="AP57" s="3501"/>
      <c r="AQ57" s="3503"/>
      <c r="AR57" s="3503"/>
      <c r="AS57" s="3541"/>
      <c r="AT57" s="3541"/>
      <c r="AU57" s="3541"/>
      <c r="AV57" s="3541"/>
      <c r="AW57" s="3541"/>
      <c r="AX57" s="3541"/>
      <c r="AY57" s="3537" t="str">
        <f>$CB57&amp;$CC57&amp;$CD57&amp;$CE57&amp;$CF57&amp;$CG57&amp;$CH57</f>
        <v/>
      </c>
      <c r="BK57" s="271"/>
      <c r="BL57" s="271"/>
      <c r="BM57" s="271"/>
      <c r="BN57" s="284"/>
      <c r="BO57" s="284"/>
      <c r="BP57" s="284"/>
      <c r="BY57" s="284"/>
      <c r="BZ57" s="284"/>
      <c r="CA57" s="284"/>
      <c r="CB57" s="552" t="str">
        <f>IF(CI57=1,"* Las consultas de 60 años NO DEBEN ser mayor que el total de Consultas entre 60-64 Años. ","")</f>
        <v/>
      </c>
      <c r="CC57" s="552" t="str">
        <f>IF(CJ57=1,"* Las actividades de usuarios en situación de discapacidad NO DEBEN superar el total. ","")</f>
        <v/>
      </c>
      <c r="CD57" s="552" t="str">
        <f>IF(CK57=1,"* Las consultas de 12 años NO DEBEN ser mayor que el total de Consultas entre 10-14 Años. ","")</f>
        <v/>
      </c>
      <c r="CE57" s="552" t="str">
        <f>IF(CL57=1,"* Las consultas de Pacientes en control PSCV NO DEBEN ser mayor que el total de Consultas. ","")</f>
        <v/>
      </c>
      <c r="CF57" s="552" t="str">
        <f>IF(AND(AR57="",D57&lt;&gt;0),"* Recuerde que las Embarazadas deben ser incluídas en el ingreso por rango Etario (Digite CEROS si no tiene). ",IF(F57&lt;AR57,"* Las Embarazadas NO DEBEN ser mayor al total de mujeres. ",""))</f>
        <v/>
      </c>
      <c r="CG57" s="552" t="str">
        <f>IF(AND(AU57="",D57&lt;&gt;0),"* No olvide digitar la población SENAME (Digite CEROS si no tiene). ",IF(D57&lt;AU57,"* La Población SENAME NO DEBE ser mayor al Total. ",""))</f>
        <v/>
      </c>
      <c r="CH57" s="552" t="str">
        <f>IF(AND(AW57="",D57&lt;&gt;0),"* No olvide digitar la población Migrante (Digite CEROS si no tiene). ",IF(D57&lt;AW57,"* La Población Migrante NO DEBE ser mayor al Total. ",""))</f>
        <v/>
      </c>
      <c r="CI57" s="553">
        <f>IF(AS57&gt;(AK57+AL57),1,0)</f>
        <v>0</v>
      </c>
      <c r="CJ57" s="553">
        <f>IF(D57&lt;AT57,1,0)</f>
        <v>0</v>
      </c>
      <c r="CK57" s="553">
        <f>IF((Y57+Z57)&lt;AQ57,1,0)</f>
        <v>0</v>
      </c>
      <c r="CL57" s="553">
        <f>IF(D57&lt;AX57,1,0)</f>
        <v>0</v>
      </c>
      <c r="CM57" s="553">
        <f>IF(AND(AR57="",D57&lt;&gt;0),1,IF(F57&lt;AR57,1,0))</f>
        <v>0</v>
      </c>
      <c r="CN57" s="553">
        <f>IF(AND(AU57="",D57&lt;&gt;0),1,IF(D57&lt;AU57,1,0))</f>
        <v>0</v>
      </c>
      <c r="CO57" s="553">
        <f>IF(AND(AW57="",D57&lt;&gt;0),1,IF(D57&lt;AW57,1,0))</f>
        <v>0</v>
      </c>
      <c r="CP57" s="274"/>
      <c r="CQ57" s="274"/>
      <c r="CR57" s="274"/>
      <c r="CS57" s="274"/>
      <c r="CT57" s="274"/>
      <c r="CU57" s="274"/>
    </row>
    <row r="58" spans="1:99" s="272" customFormat="1" ht="16.399999999999999" customHeight="1" x14ac:dyDescent="0.25">
      <c r="A58" s="8285"/>
      <c r="B58" s="8285"/>
      <c r="C58" s="3538" t="s">
        <v>1927</v>
      </c>
      <c r="D58" s="3539"/>
      <c r="E58" s="626"/>
      <c r="F58" s="3540"/>
      <c r="G58" s="3498"/>
      <c r="H58" s="3494"/>
      <c r="I58" s="3498"/>
      <c r="J58" s="3494"/>
      <c r="K58" s="3498"/>
      <c r="L58" s="3494"/>
      <c r="M58" s="3498"/>
      <c r="N58" s="3494"/>
      <c r="O58" s="3498"/>
      <c r="P58" s="3494"/>
      <c r="Q58" s="3498"/>
      <c r="R58" s="3494"/>
      <c r="S58" s="3498"/>
      <c r="T58" s="3494"/>
      <c r="U58" s="3498"/>
      <c r="V58" s="3494"/>
      <c r="W58" s="3498"/>
      <c r="X58" s="3494"/>
      <c r="Y58" s="3498"/>
      <c r="Z58" s="3494"/>
      <c r="AA58" s="3498"/>
      <c r="AB58" s="3494"/>
      <c r="AC58" s="3498"/>
      <c r="AD58" s="3494"/>
      <c r="AE58" s="3498"/>
      <c r="AF58" s="3494"/>
      <c r="AG58" s="3498"/>
      <c r="AH58" s="3494"/>
      <c r="AI58" s="3498"/>
      <c r="AJ58" s="3494"/>
      <c r="AK58" s="3498"/>
      <c r="AL58" s="3494"/>
      <c r="AM58" s="3498"/>
      <c r="AN58" s="3494"/>
      <c r="AO58" s="3498"/>
      <c r="AP58" s="3501"/>
      <c r="AQ58" s="3503"/>
      <c r="AR58" s="3503"/>
      <c r="AS58" s="3541"/>
      <c r="AT58" s="3541"/>
      <c r="AU58" s="3541"/>
      <c r="AV58" s="3541"/>
      <c r="AW58" s="3541"/>
      <c r="AX58" s="3541"/>
      <c r="AY58" s="3537" t="str">
        <f>$CB58&amp;$CC58&amp;$CD58&amp;$CE58&amp;$CF58&amp;$CG58&amp;$CH58</f>
        <v/>
      </c>
      <c r="BK58" s="271"/>
      <c r="BL58" s="271"/>
      <c r="BM58" s="271"/>
      <c r="BN58" s="284"/>
      <c r="BO58" s="284"/>
      <c r="BP58" s="284"/>
      <c r="BY58" s="284"/>
      <c r="BZ58" s="284"/>
      <c r="CA58" s="284"/>
      <c r="CB58" s="552" t="str">
        <f>IF(CI58=1,"* Las consultas de 60 años NO DEBEN ser mayor que el total de Consultas entre 60-64 Años. ","")</f>
        <v/>
      </c>
      <c r="CC58" s="552" t="str">
        <f>IF(CJ58=1,"* Las actividades de usuarios en situación de discapacidad NO DEBEN superar el total. ","")</f>
        <v/>
      </c>
      <c r="CD58" s="552" t="str">
        <f>IF(CK58=1,"* Las consultas de 12 años NO DEBEN ser mayor que el total de Consultas entre 10-14 Años. ","")</f>
        <v/>
      </c>
      <c r="CE58" s="552" t="str">
        <f>IF(CL58=1,"* Las consultas de Pacientes en control PSCV NO DEBEN ser mayor que el total de Consultas. ","")</f>
        <v/>
      </c>
      <c r="CF58" s="552" t="str">
        <f>IF(AND(AR58="",D58&lt;&gt;0),"* Recuerde que las Embarazadas deben ser incluídas en el ingreso por rango Etario (Digite CEROS si no tiene). ",IF(F58&lt;AR58,"* Las Embarazadas NO DEBEN ser mayor al total de mujeres. ",""))</f>
        <v/>
      </c>
      <c r="CG58" s="552" t="str">
        <f>IF(AND(AU58="",D58&lt;&gt;0),"* No olvide digitar la población SENAME (Digite CEROS si no tiene). ",IF(D58&lt;AU58,"* La Población SENAME NO DEBE ser mayor al Total. ",""))</f>
        <v/>
      </c>
      <c r="CH58" s="552" t="str">
        <f>IF(AND(AW58="",D58&lt;&gt;0),"* No olvide digitar la población Migrante (Digite CEROS si no tiene). ",IF(D58&lt;AW58,"* La Población Migrante NO DEBE ser mayor al Total. ",""))</f>
        <v/>
      </c>
      <c r="CI58" s="553">
        <f>IF(AS58&gt;(AK58+AL58),1,0)</f>
        <v>0</v>
      </c>
      <c r="CJ58" s="553">
        <f>IF(D58&lt;AT58,1,0)</f>
        <v>0</v>
      </c>
      <c r="CK58" s="553">
        <f>IF((Y58+Z58)&lt;AQ58,1,0)</f>
        <v>0</v>
      </c>
      <c r="CL58" s="553">
        <f>IF(D58&lt;AX58,1,0)</f>
        <v>0</v>
      </c>
      <c r="CM58" s="553">
        <f>IF(AND(AR58="",D58&lt;&gt;0),1,IF(F58&lt;AR58,1,0))</f>
        <v>0</v>
      </c>
      <c r="CN58" s="553">
        <f>IF(AND(AU58="",D58&lt;&gt;0),1,IF(D58&lt;AU58,1,0))</f>
        <v>0</v>
      </c>
      <c r="CO58" s="553">
        <f>IF(AND(AW58="",D58&lt;&gt;0),1,IF(D58&lt;AW58,1,0))</f>
        <v>0</v>
      </c>
      <c r="CP58" s="274"/>
      <c r="CQ58" s="274"/>
      <c r="CR58" s="274"/>
      <c r="CS58" s="274"/>
      <c r="CT58" s="274"/>
      <c r="CU58" s="274"/>
    </row>
    <row r="59" spans="1:99" s="272" customFormat="1" ht="16.399999999999999" customHeight="1" x14ac:dyDescent="0.25">
      <c r="A59" s="8285"/>
      <c r="B59" s="8285"/>
      <c r="C59" s="3542" t="s">
        <v>1928</v>
      </c>
      <c r="D59" s="3543"/>
      <c r="E59" s="2345"/>
      <c r="F59" s="3544"/>
      <c r="G59" s="3504"/>
      <c r="H59" s="3505"/>
      <c r="I59" s="3504"/>
      <c r="J59" s="3505"/>
      <c r="K59" s="3504"/>
      <c r="L59" s="3505"/>
      <c r="M59" s="3504"/>
      <c r="N59" s="3505"/>
      <c r="O59" s="3504"/>
      <c r="P59" s="3505"/>
      <c r="Q59" s="3504"/>
      <c r="R59" s="3505"/>
      <c r="S59" s="3504"/>
      <c r="T59" s="3505"/>
      <c r="U59" s="3504"/>
      <c r="V59" s="3505"/>
      <c r="W59" s="3504"/>
      <c r="X59" s="3505"/>
      <c r="Y59" s="3504"/>
      <c r="Z59" s="3505"/>
      <c r="AA59" s="3504"/>
      <c r="AB59" s="3505"/>
      <c r="AC59" s="3504"/>
      <c r="AD59" s="3505"/>
      <c r="AE59" s="3504"/>
      <c r="AF59" s="3505"/>
      <c r="AG59" s="3504"/>
      <c r="AH59" s="3505"/>
      <c r="AI59" s="3504"/>
      <c r="AJ59" s="3505"/>
      <c r="AK59" s="3504"/>
      <c r="AL59" s="3505"/>
      <c r="AM59" s="3504"/>
      <c r="AN59" s="3505"/>
      <c r="AO59" s="3504"/>
      <c r="AP59" s="3507"/>
      <c r="AQ59" s="3509"/>
      <c r="AR59" s="3509"/>
      <c r="AS59" s="3545"/>
      <c r="AT59" s="3545"/>
      <c r="AU59" s="3545"/>
      <c r="AV59" s="3545"/>
      <c r="AW59" s="3545"/>
      <c r="AX59" s="3545"/>
      <c r="AY59" s="3537" t="str">
        <f>$CB59&amp;$CC59&amp;$CD59&amp;$CE59&amp;$CF59&amp;$CG59&amp;$CH59</f>
        <v/>
      </c>
      <c r="BK59" s="271"/>
      <c r="BL59" s="271"/>
      <c r="BM59" s="271"/>
      <c r="BN59" s="284"/>
      <c r="BO59" s="284"/>
      <c r="BP59" s="284"/>
      <c r="BY59" s="284"/>
      <c r="BZ59" s="284"/>
      <c r="CA59" s="284"/>
      <c r="CB59" s="552" t="str">
        <f>IF(CI59=1,"* Las consultas de 60 años NO DEBEN ser mayor que el total de Consultas entre 60-64 Años. ","")</f>
        <v/>
      </c>
      <c r="CC59" s="552" t="str">
        <f>IF(CJ59=1,"* Las actividades de usuarios en situación de discapacidad NO DEBEN superar el total. ","")</f>
        <v/>
      </c>
      <c r="CD59" s="552" t="str">
        <f>IF(CK59=1,"* Las consultas de 12 años NO DEBEN ser mayor que el total de Consultas entre 10-14 Años. ","")</f>
        <v/>
      </c>
      <c r="CE59" s="552" t="str">
        <f>IF(CL59=1,"* Las consultas de Pacientes en control PSCV NO DEBEN ser mayor que el total de Consultas. ","")</f>
        <v/>
      </c>
      <c r="CF59" s="552" t="str">
        <f>IF(AND(AR59="",D59&lt;&gt;0),"* Recuerde que las Embarazadas deben ser incluídas en el ingreso por rango Etario (Digite CEROS si no tiene). ",IF(F59&lt;AR59,"* Las Embarazadas NO DEBEN ser mayor al total de mujeres. ",""))</f>
        <v/>
      </c>
      <c r="CG59" s="552" t="str">
        <f>IF(AND(AU59="",D59&lt;&gt;0),"* No olvide digitar la población SENAME (Digite CEROS si no tiene). ",IF(D59&lt;AU59,"* La Población SENAME NO DEBE ser mayor al Total. ",""))</f>
        <v/>
      </c>
      <c r="CH59" s="552" t="str">
        <f>IF(AND(AW59="",D59&lt;&gt;0),"* No olvide digitar la población Migrante (Digite CEROS si no tiene). ",IF(D59&lt;AW59,"* La Población Migrante NO DEBE ser mayor al Total. ",""))</f>
        <v/>
      </c>
      <c r="CI59" s="553">
        <f>IF(AS59&gt;(AK59+AL59),1,0)</f>
        <v>0</v>
      </c>
      <c r="CJ59" s="553">
        <f>IF(D59&lt;AT59,1,0)</f>
        <v>0</v>
      </c>
      <c r="CK59" s="553">
        <f>IF((Y59+Z59)&lt;AQ59,1,0)</f>
        <v>0</v>
      </c>
      <c r="CL59" s="553">
        <f>IF(D59&lt;AX59,1,0)</f>
        <v>0</v>
      </c>
      <c r="CM59" s="553">
        <f>IF(AND(AR59="",D59&lt;&gt;0),1,IF(F59&lt;AR59,1,0))</f>
        <v>0</v>
      </c>
      <c r="CN59" s="553">
        <f>IF(AND(AU59="",D59&lt;&gt;0),1,IF(D59&lt;AU59,1,0))</f>
        <v>0</v>
      </c>
      <c r="CO59" s="553">
        <f>IF(AND(AW59="",D59&lt;&gt;0),1,IF(D59&lt;AW59,1,0))</f>
        <v>0</v>
      </c>
      <c r="CP59" s="274"/>
      <c r="CQ59" s="274"/>
      <c r="CR59" s="274"/>
      <c r="CS59" s="274"/>
      <c r="CT59" s="274"/>
      <c r="CU59" s="274"/>
    </row>
    <row r="60" spans="1:99" s="272" customFormat="1" ht="16.399999999999999" customHeight="1" x14ac:dyDescent="0.25">
      <c r="A60" s="8289" t="s">
        <v>30</v>
      </c>
      <c r="B60" s="8290"/>
      <c r="C60" s="8291"/>
      <c r="D60" s="3546"/>
      <c r="E60" s="626"/>
      <c r="F60" s="3547"/>
      <c r="G60" s="3548">
        <f t="shared" ref="G60:AX60" si="4">SUM(G55:G59)</f>
        <v>0</v>
      </c>
      <c r="H60" s="3549">
        <f t="shared" si="4"/>
        <v>0</v>
      </c>
      <c r="I60" s="3548">
        <f t="shared" si="4"/>
        <v>0</v>
      </c>
      <c r="J60" s="3549">
        <f t="shared" si="4"/>
        <v>0</v>
      </c>
      <c r="K60" s="3548">
        <f t="shared" si="4"/>
        <v>0</v>
      </c>
      <c r="L60" s="3549">
        <f t="shared" si="4"/>
        <v>0</v>
      </c>
      <c r="M60" s="3548">
        <f t="shared" si="4"/>
        <v>0</v>
      </c>
      <c r="N60" s="3549">
        <f t="shared" si="4"/>
        <v>0</v>
      </c>
      <c r="O60" s="3548">
        <f t="shared" si="4"/>
        <v>0</v>
      </c>
      <c r="P60" s="3549">
        <f t="shared" si="4"/>
        <v>0</v>
      </c>
      <c r="Q60" s="3548">
        <f t="shared" si="4"/>
        <v>0</v>
      </c>
      <c r="R60" s="3549">
        <f t="shared" si="4"/>
        <v>0</v>
      </c>
      <c r="S60" s="3548">
        <f t="shared" si="4"/>
        <v>0</v>
      </c>
      <c r="T60" s="3547">
        <f t="shared" si="4"/>
        <v>0</v>
      </c>
      <c r="U60" s="3548">
        <f t="shared" si="4"/>
        <v>0</v>
      </c>
      <c r="V60" s="3549">
        <f t="shared" si="4"/>
        <v>0</v>
      </c>
      <c r="W60" s="3548">
        <f t="shared" si="4"/>
        <v>0</v>
      </c>
      <c r="X60" s="3549">
        <f t="shared" si="4"/>
        <v>0</v>
      </c>
      <c r="Y60" s="3548">
        <f t="shared" si="4"/>
        <v>0</v>
      </c>
      <c r="Z60" s="3549">
        <f t="shared" si="4"/>
        <v>0</v>
      </c>
      <c r="AA60" s="3548">
        <f t="shared" si="4"/>
        <v>0</v>
      </c>
      <c r="AB60" s="3549">
        <f t="shared" si="4"/>
        <v>0</v>
      </c>
      <c r="AC60" s="3548">
        <f t="shared" si="4"/>
        <v>0</v>
      </c>
      <c r="AD60" s="3549">
        <f t="shared" si="4"/>
        <v>0</v>
      </c>
      <c r="AE60" s="3548">
        <f t="shared" si="4"/>
        <v>0</v>
      </c>
      <c r="AF60" s="3549">
        <f t="shared" si="4"/>
        <v>0</v>
      </c>
      <c r="AG60" s="3548">
        <f t="shared" si="4"/>
        <v>0</v>
      </c>
      <c r="AH60" s="3549">
        <f t="shared" si="4"/>
        <v>0</v>
      </c>
      <c r="AI60" s="3548">
        <f t="shared" si="4"/>
        <v>0</v>
      </c>
      <c r="AJ60" s="3549">
        <f t="shared" si="4"/>
        <v>0</v>
      </c>
      <c r="AK60" s="3548">
        <f t="shared" si="4"/>
        <v>0</v>
      </c>
      <c r="AL60" s="3549">
        <f t="shared" si="4"/>
        <v>0</v>
      </c>
      <c r="AM60" s="3548">
        <f t="shared" si="4"/>
        <v>0</v>
      </c>
      <c r="AN60" s="3549">
        <f t="shared" si="4"/>
        <v>0</v>
      </c>
      <c r="AO60" s="3548">
        <f t="shared" si="4"/>
        <v>0</v>
      </c>
      <c r="AP60" s="3550">
        <f t="shared" si="4"/>
        <v>0</v>
      </c>
      <c r="AQ60" s="3549">
        <f t="shared" si="4"/>
        <v>0</v>
      </c>
      <c r="AR60" s="3548">
        <f t="shared" si="4"/>
        <v>0</v>
      </c>
      <c r="AS60" s="3548">
        <f t="shared" si="4"/>
        <v>0</v>
      </c>
      <c r="AT60" s="3548">
        <f t="shared" si="4"/>
        <v>0</v>
      </c>
      <c r="AU60" s="3548">
        <f t="shared" si="4"/>
        <v>0</v>
      </c>
      <c r="AV60" s="3474">
        <f>SUM(AV55:AV59)</f>
        <v>0</v>
      </c>
      <c r="AW60" s="3548">
        <f t="shared" si="4"/>
        <v>0</v>
      </c>
      <c r="AX60" s="3551">
        <f t="shared" si="4"/>
        <v>0</v>
      </c>
      <c r="BK60" s="271"/>
      <c r="BL60" s="271"/>
      <c r="BM60" s="271"/>
      <c r="BN60" s="284"/>
      <c r="BO60" s="284"/>
      <c r="BP60" s="284"/>
      <c r="BY60" s="284"/>
      <c r="BZ60" s="284"/>
      <c r="CA60" s="284"/>
      <c r="CB60" s="552"/>
      <c r="CC60" s="552"/>
      <c r="CD60" s="552"/>
      <c r="CE60" s="552"/>
      <c r="CF60" s="552"/>
      <c r="CG60" s="552"/>
      <c r="CH60" s="552"/>
      <c r="CI60" s="553"/>
      <c r="CJ60" s="553"/>
      <c r="CK60" s="553"/>
      <c r="CL60" s="553"/>
      <c r="CM60" s="553"/>
      <c r="CN60" s="553"/>
      <c r="CO60" s="553"/>
      <c r="CP60" s="274"/>
      <c r="CQ60" s="274"/>
      <c r="CR60" s="274"/>
      <c r="CS60" s="274"/>
      <c r="CT60" s="274"/>
      <c r="CU60" s="274"/>
    </row>
    <row r="61" spans="1:99" s="358" customFormat="1" ht="15" customHeight="1" x14ac:dyDescent="0.35">
      <c r="A61" s="8158" t="s">
        <v>1929</v>
      </c>
      <c r="B61" s="8159"/>
      <c r="C61" s="2361">
        <v>0</v>
      </c>
      <c r="D61" s="3552"/>
      <c r="E61" s="2345"/>
      <c r="F61" s="3552"/>
      <c r="G61" s="3553"/>
      <c r="H61" s="3554"/>
      <c r="I61" s="3555"/>
      <c r="J61" s="3554"/>
      <c r="K61" s="3555"/>
      <c r="L61" s="3554"/>
      <c r="M61" s="3555"/>
      <c r="N61" s="3554"/>
      <c r="O61" s="3555"/>
      <c r="P61" s="3554"/>
      <c r="Q61" s="3555"/>
      <c r="R61" s="3554"/>
      <c r="S61" s="2362"/>
      <c r="T61" s="2363"/>
      <c r="U61" s="3555"/>
      <c r="V61" s="3554"/>
      <c r="W61" s="3555"/>
      <c r="X61" s="3554"/>
      <c r="Y61" s="2353"/>
      <c r="Z61" s="2355"/>
      <c r="AA61" s="2353"/>
      <c r="AB61" s="2355"/>
      <c r="AC61" s="3556"/>
      <c r="AD61" s="3557"/>
      <c r="AE61" s="640"/>
      <c r="AF61" s="641"/>
      <c r="AG61" s="640"/>
      <c r="AH61" s="641"/>
      <c r="AI61" s="2348"/>
      <c r="AJ61" s="2355"/>
      <c r="AK61" s="2353"/>
      <c r="AL61" s="2355"/>
      <c r="AM61" s="3556"/>
      <c r="AN61" s="3557"/>
      <c r="AO61" s="2348"/>
      <c r="AP61" s="3486"/>
      <c r="AQ61" s="2364"/>
      <c r="AR61" s="2354"/>
      <c r="AS61" s="2354"/>
      <c r="AT61" s="3558"/>
      <c r="AU61" s="2354"/>
      <c r="AV61" s="2354"/>
      <c r="AW61" s="3558"/>
      <c r="AX61" s="3558"/>
      <c r="BU61" s="605"/>
      <c r="BV61" s="605"/>
      <c r="BW61" s="605"/>
      <c r="BX61" s="605"/>
      <c r="BY61" s="605"/>
      <c r="BZ61" s="605"/>
      <c r="CA61" s="605"/>
      <c r="CB61" s="605"/>
      <c r="CC61" s="605"/>
      <c r="CD61" s="605"/>
      <c r="CE61" s="605"/>
      <c r="CF61" s="605"/>
      <c r="CG61" s="605"/>
      <c r="CH61" s="605"/>
      <c r="CI61" s="605"/>
      <c r="CJ61" s="605"/>
      <c r="CK61" s="605"/>
      <c r="CL61" s="605"/>
      <c r="CM61" s="605"/>
    </row>
    <row r="62" spans="1:99" s="358" customFormat="1" x14ac:dyDescent="0.35">
      <c r="A62" s="7032"/>
      <c r="B62" s="7060"/>
      <c r="C62" s="3559" t="s">
        <v>1930</v>
      </c>
      <c r="D62" s="3552"/>
      <c r="E62" s="626"/>
      <c r="F62" s="3552"/>
      <c r="G62" s="3560"/>
      <c r="H62" s="3561"/>
      <c r="I62" s="3560"/>
      <c r="J62" s="3561"/>
      <c r="K62" s="3560"/>
      <c r="L62" s="3561"/>
      <c r="M62" s="3560"/>
      <c r="N62" s="3561"/>
      <c r="O62" s="3560"/>
      <c r="P62" s="3561"/>
      <c r="Q62" s="3560"/>
      <c r="R62" s="3561"/>
      <c r="S62" s="2362"/>
      <c r="T62" s="2363"/>
      <c r="U62" s="3560"/>
      <c r="V62" s="3561"/>
      <c r="W62" s="3560"/>
      <c r="X62" s="3561"/>
      <c r="Y62" s="2353"/>
      <c r="Z62" s="2355"/>
      <c r="AA62" s="2353"/>
      <c r="AB62" s="2355"/>
      <c r="AC62" s="2353"/>
      <c r="AD62" s="2355"/>
      <c r="AE62" s="2348"/>
      <c r="AF62" s="2355"/>
      <c r="AG62" s="2348"/>
      <c r="AH62" s="2355"/>
      <c r="AI62" s="2348"/>
      <c r="AJ62" s="2355"/>
      <c r="AK62" s="2353"/>
      <c r="AL62" s="2355"/>
      <c r="AM62" s="2353"/>
      <c r="AN62" s="2355"/>
      <c r="AO62" s="2348"/>
      <c r="AP62" s="2357"/>
      <c r="AQ62" s="638"/>
      <c r="AR62" s="2354"/>
      <c r="AS62" s="2354"/>
      <c r="AT62" s="2365"/>
      <c r="AU62" s="2354"/>
      <c r="AV62" s="2354"/>
      <c r="AW62" s="2365"/>
      <c r="AX62" s="2365"/>
      <c r="BU62" s="605"/>
      <c r="BV62" s="605"/>
      <c r="BW62" s="605"/>
      <c r="BX62" s="605"/>
      <c r="BY62" s="605"/>
      <c r="BZ62" s="605"/>
      <c r="CA62" s="605"/>
      <c r="CB62" s="605"/>
      <c r="CC62" s="605"/>
      <c r="CD62" s="605"/>
      <c r="CE62" s="605"/>
      <c r="CF62" s="605"/>
      <c r="CG62" s="605"/>
      <c r="CH62" s="605"/>
      <c r="CI62" s="605"/>
      <c r="CJ62" s="605"/>
      <c r="CK62" s="605"/>
      <c r="CL62" s="605"/>
      <c r="CM62" s="605"/>
    </row>
    <row r="63" spans="1:99" s="358" customFormat="1" x14ac:dyDescent="0.35">
      <c r="A63" s="7032"/>
      <c r="B63" s="7060"/>
      <c r="C63" s="3559" t="s">
        <v>1931</v>
      </c>
      <c r="D63" s="3552"/>
      <c r="E63" s="2345"/>
      <c r="F63" s="3552"/>
      <c r="G63" s="3560"/>
      <c r="H63" s="3561"/>
      <c r="I63" s="3560"/>
      <c r="J63" s="3561"/>
      <c r="K63" s="3560"/>
      <c r="L63" s="3561"/>
      <c r="M63" s="3560"/>
      <c r="N63" s="3561"/>
      <c r="O63" s="3560"/>
      <c r="P63" s="3561"/>
      <c r="Q63" s="3560"/>
      <c r="R63" s="3561"/>
      <c r="S63" s="2362"/>
      <c r="T63" s="2363"/>
      <c r="U63" s="3560"/>
      <c r="V63" s="3561"/>
      <c r="W63" s="3560"/>
      <c r="X63" s="3561"/>
      <c r="Y63" s="2353"/>
      <c r="Z63" s="2355"/>
      <c r="AA63" s="2353"/>
      <c r="AB63" s="2355"/>
      <c r="AC63" s="2353"/>
      <c r="AD63" s="2355"/>
      <c r="AE63" s="2348"/>
      <c r="AF63" s="2355"/>
      <c r="AG63" s="2348"/>
      <c r="AH63" s="2355"/>
      <c r="AI63" s="2348"/>
      <c r="AJ63" s="2355"/>
      <c r="AK63" s="2353"/>
      <c r="AL63" s="2355"/>
      <c r="AM63" s="3504"/>
      <c r="AN63" s="3505"/>
      <c r="AO63" s="2348"/>
      <c r="AP63" s="2357"/>
      <c r="AQ63" s="3508"/>
      <c r="AR63" s="2354"/>
      <c r="AS63" s="2354"/>
      <c r="AT63" s="2365"/>
      <c r="AU63" s="2354"/>
      <c r="AV63" s="2354"/>
      <c r="AW63" s="2365"/>
      <c r="AX63" s="2365"/>
      <c r="BU63" s="605"/>
      <c r="BV63" s="605"/>
      <c r="BW63" s="605"/>
      <c r="BX63" s="605"/>
      <c r="BY63" s="605"/>
      <c r="BZ63" s="605"/>
      <c r="CA63" s="605"/>
      <c r="CB63" s="605"/>
      <c r="CC63" s="605"/>
      <c r="CD63" s="605"/>
      <c r="CE63" s="605"/>
      <c r="CF63" s="605"/>
      <c r="CG63" s="605"/>
      <c r="CH63" s="605"/>
      <c r="CI63" s="605"/>
      <c r="CJ63" s="605"/>
      <c r="CK63" s="605"/>
      <c r="CL63" s="605"/>
      <c r="CM63" s="605"/>
    </row>
    <row r="64" spans="1:99" s="358" customFormat="1" ht="13.5" x14ac:dyDescent="0.25">
      <c r="A64" s="8189"/>
      <c r="B64" s="8191"/>
      <c r="C64" s="3562" t="s">
        <v>30</v>
      </c>
      <c r="D64" s="3552"/>
      <c r="E64" s="626"/>
      <c r="F64" s="3552"/>
      <c r="G64" s="3563"/>
      <c r="H64" s="3564"/>
      <c r="I64" s="3563"/>
      <c r="J64" s="3564"/>
      <c r="K64" s="3563"/>
      <c r="L64" s="3564"/>
      <c r="M64" s="3563"/>
      <c r="N64" s="3564"/>
      <c r="O64" s="3563"/>
      <c r="P64" s="3564"/>
      <c r="Q64" s="3563"/>
      <c r="R64" s="3564"/>
      <c r="S64" s="3563"/>
      <c r="T64" s="3565"/>
      <c r="U64" s="3563"/>
      <c r="V64" s="3564"/>
      <c r="W64" s="3563"/>
      <c r="X64" s="3564"/>
      <c r="Y64" s="3515">
        <f>SUM(Y61:Y63)</f>
        <v>0</v>
      </c>
      <c r="Z64" s="3474">
        <f t="shared" ref="Z64:AX64" si="5">SUM(Z61:Z63)</f>
        <v>0</v>
      </c>
      <c r="AA64" s="3515">
        <f t="shared" si="5"/>
        <v>0</v>
      </c>
      <c r="AB64" s="3474">
        <f t="shared" si="5"/>
        <v>0</v>
      </c>
      <c r="AC64" s="3515">
        <f t="shared" si="5"/>
        <v>0</v>
      </c>
      <c r="AD64" s="3566">
        <f t="shared" si="5"/>
        <v>0</v>
      </c>
      <c r="AE64" s="3516">
        <f t="shared" si="5"/>
        <v>0</v>
      </c>
      <c r="AF64" s="3566">
        <f t="shared" si="5"/>
        <v>0</v>
      </c>
      <c r="AG64" s="3516">
        <f t="shared" si="5"/>
        <v>0</v>
      </c>
      <c r="AH64" s="3566">
        <f t="shared" si="5"/>
        <v>0</v>
      </c>
      <c r="AI64" s="3516">
        <f t="shared" si="5"/>
        <v>0</v>
      </c>
      <c r="AJ64" s="3474">
        <f t="shared" si="5"/>
        <v>0</v>
      </c>
      <c r="AK64" s="3515">
        <f t="shared" si="5"/>
        <v>0</v>
      </c>
      <c r="AL64" s="3474">
        <f t="shared" si="5"/>
        <v>0</v>
      </c>
      <c r="AM64" s="3515">
        <f t="shared" si="5"/>
        <v>0</v>
      </c>
      <c r="AN64" s="3566">
        <f t="shared" si="5"/>
        <v>0</v>
      </c>
      <c r="AO64" s="3516">
        <f t="shared" si="5"/>
        <v>0</v>
      </c>
      <c r="AP64" s="3517">
        <f t="shared" si="5"/>
        <v>0</v>
      </c>
      <c r="AQ64" s="3567">
        <f t="shared" si="5"/>
        <v>0</v>
      </c>
      <c r="AR64" s="3474">
        <f t="shared" si="5"/>
        <v>0</v>
      </c>
      <c r="AS64" s="3474">
        <f t="shared" si="5"/>
        <v>0</v>
      </c>
      <c r="AT64" s="3518">
        <f t="shared" si="5"/>
        <v>0</v>
      </c>
      <c r="AU64" s="3474">
        <f t="shared" si="5"/>
        <v>0</v>
      </c>
      <c r="AV64" s="3474">
        <f t="shared" si="5"/>
        <v>0</v>
      </c>
      <c r="AW64" s="3518">
        <f t="shared" si="5"/>
        <v>0</v>
      </c>
      <c r="AX64" s="3518">
        <f t="shared" si="5"/>
        <v>0</v>
      </c>
      <c r="BU64" s="605"/>
      <c r="BV64" s="605"/>
      <c r="BW64" s="605"/>
      <c r="BX64" s="605"/>
      <c r="BY64" s="605"/>
      <c r="BZ64" s="605"/>
      <c r="CA64" s="605"/>
      <c r="CB64" s="605"/>
      <c r="CC64" s="605"/>
      <c r="CD64" s="605"/>
      <c r="CE64" s="605"/>
      <c r="CF64" s="605"/>
      <c r="CG64" s="605"/>
      <c r="CH64" s="605"/>
      <c r="CI64" s="605"/>
      <c r="CJ64" s="605"/>
      <c r="CK64" s="605"/>
      <c r="CL64" s="605"/>
      <c r="CM64" s="605"/>
    </row>
    <row r="65" spans="1:99" s="358" customFormat="1" ht="13.5" x14ac:dyDescent="0.25">
      <c r="A65" s="362" t="s">
        <v>1932</v>
      </c>
      <c r="B65" s="642"/>
      <c r="C65" s="642"/>
      <c r="D65" s="643"/>
      <c r="E65" s="643"/>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I65" s="645"/>
      <c r="AJ65" s="645"/>
      <c r="AK65" s="645"/>
      <c r="AL65" s="645"/>
      <c r="AM65" s="645"/>
      <c r="AN65" s="645"/>
      <c r="AO65" s="645"/>
      <c r="AP65" s="645"/>
      <c r="AQ65" s="645"/>
      <c r="AR65" s="645"/>
      <c r="BT65" s="605"/>
      <c r="BU65" s="605"/>
      <c r="BV65" s="605"/>
      <c r="BW65" s="605"/>
      <c r="BX65" s="605"/>
      <c r="BY65" s="605"/>
      <c r="BZ65" s="605"/>
      <c r="CA65" s="605"/>
      <c r="CB65" s="605"/>
      <c r="CC65" s="605"/>
      <c r="CD65" s="605"/>
      <c r="CE65" s="605"/>
      <c r="CF65" s="605"/>
      <c r="CG65" s="605"/>
      <c r="CH65" s="605"/>
      <c r="CI65" s="605"/>
      <c r="CJ65" s="605"/>
      <c r="CK65" s="605"/>
      <c r="CL65" s="605"/>
    </row>
    <row r="66" spans="1:99" s="358" customFormat="1" ht="50.25" customHeight="1" x14ac:dyDescent="0.25">
      <c r="A66" s="3568" t="s">
        <v>1933</v>
      </c>
      <c r="B66" s="3569"/>
      <c r="C66" s="3570"/>
      <c r="D66" s="3571" t="s">
        <v>30</v>
      </c>
      <c r="E66" s="3571" t="s">
        <v>450</v>
      </c>
      <c r="F66" s="3518" t="s">
        <v>1934</v>
      </c>
      <c r="G66" s="3405" t="s">
        <v>1872</v>
      </c>
      <c r="H66" s="5392" t="s">
        <v>595</v>
      </c>
      <c r="I66" s="3406" t="s">
        <v>1935</v>
      </c>
      <c r="J66" s="3407" t="s">
        <v>10</v>
      </c>
      <c r="BS66" s="605"/>
      <c r="BT66" s="605"/>
      <c r="BU66" s="605"/>
      <c r="BV66" s="605"/>
      <c r="BW66" s="605"/>
      <c r="BX66" s="605"/>
      <c r="BY66" s="605"/>
      <c r="BZ66" s="605"/>
      <c r="CA66" s="605"/>
      <c r="CB66" s="605"/>
      <c r="CC66" s="605"/>
      <c r="CD66" s="605"/>
      <c r="CE66" s="605"/>
      <c r="CF66" s="605"/>
      <c r="CG66" s="605"/>
      <c r="CH66" s="605"/>
      <c r="CI66" s="605"/>
      <c r="CJ66" s="605"/>
      <c r="CK66" s="605"/>
    </row>
    <row r="67" spans="1:99" s="358" customFormat="1" ht="28.5" customHeight="1" x14ac:dyDescent="0.25">
      <c r="A67" s="8292" t="s">
        <v>1936</v>
      </c>
      <c r="B67" s="8293"/>
      <c r="C67" s="8294"/>
      <c r="D67" s="2369"/>
      <c r="E67" s="2369"/>
      <c r="F67" s="646"/>
      <c r="G67" s="3572"/>
      <c r="H67" s="3572"/>
      <c r="I67" s="3573"/>
      <c r="J67" s="3572"/>
      <c r="BS67" s="605"/>
      <c r="BT67" s="605"/>
      <c r="BU67" s="605"/>
      <c r="BV67" s="605"/>
      <c r="BW67" s="605"/>
      <c r="BX67" s="605"/>
      <c r="BY67" s="605"/>
      <c r="BZ67" s="605"/>
      <c r="CA67" s="605"/>
      <c r="CB67" s="605"/>
      <c r="CC67" s="605"/>
      <c r="CD67" s="605"/>
      <c r="CE67" s="605"/>
      <c r="CF67" s="605"/>
      <c r="CG67" s="605"/>
      <c r="CH67" s="605"/>
      <c r="CI67" s="605"/>
      <c r="CJ67" s="605"/>
      <c r="CK67" s="605"/>
    </row>
    <row r="68" spans="1:99" s="358" customFormat="1" ht="15" customHeight="1" x14ac:dyDescent="0.25">
      <c r="A68" s="8152" t="s">
        <v>1937</v>
      </c>
      <c r="B68" s="8278" t="s">
        <v>1938</v>
      </c>
      <c r="C68" s="8279"/>
      <c r="D68" s="646"/>
      <c r="E68" s="646"/>
      <c r="F68" s="646"/>
      <c r="G68" s="646"/>
      <c r="H68" s="646"/>
      <c r="I68" s="647"/>
      <c r="J68" s="646"/>
      <c r="BU68" s="605"/>
      <c r="BV68" s="605"/>
      <c r="BW68" s="605"/>
      <c r="BX68" s="605"/>
      <c r="BY68" s="605"/>
      <c r="BZ68" s="605"/>
      <c r="CA68" s="605"/>
      <c r="CB68" s="605"/>
      <c r="CC68" s="605"/>
      <c r="CD68" s="605">
        <v>0</v>
      </c>
      <c r="CE68" s="605"/>
      <c r="CF68" s="605"/>
      <c r="CG68" s="605"/>
      <c r="CH68" s="605"/>
      <c r="CI68" s="605"/>
      <c r="CJ68" s="605"/>
      <c r="CK68" s="605"/>
      <c r="CL68" s="605"/>
      <c r="CM68" s="605"/>
    </row>
    <row r="69" spans="1:99" s="358" customFormat="1" ht="15" customHeight="1" x14ac:dyDescent="0.25">
      <c r="A69" s="7156"/>
      <c r="B69" s="8280" t="s">
        <v>1939</v>
      </c>
      <c r="C69" s="8281"/>
      <c r="D69" s="646"/>
      <c r="E69" s="646"/>
      <c r="F69" s="646"/>
      <c r="G69" s="646"/>
      <c r="H69" s="646"/>
      <c r="I69" s="3574"/>
      <c r="J69" s="646"/>
      <c r="BU69" s="605"/>
      <c r="BV69" s="605"/>
      <c r="BW69" s="605"/>
      <c r="BX69" s="605"/>
      <c r="BY69" s="605"/>
      <c r="BZ69" s="605"/>
      <c r="CA69" s="605"/>
      <c r="CB69" s="605"/>
      <c r="CC69" s="605"/>
      <c r="CD69" s="605">
        <v>0</v>
      </c>
      <c r="CE69" s="605"/>
      <c r="CF69" s="605"/>
      <c r="CG69" s="605"/>
      <c r="CH69" s="605"/>
      <c r="CI69" s="605"/>
      <c r="CJ69" s="605"/>
      <c r="CK69" s="605"/>
      <c r="CL69" s="605"/>
      <c r="CM69" s="605"/>
    </row>
    <row r="70" spans="1:99" s="358" customFormat="1" ht="15" customHeight="1" x14ac:dyDescent="0.35">
      <c r="A70" s="8277"/>
      <c r="B70" s="8278" t="s">
        <v>1940</v>
      </c>
      <c r="C70" s="8279"/>
      <c r="D70" s="3575"/>
      <c r="E70" s="3575"/>
      <c r="F70" s="3575"/>
      <c r="G70" s="3575"/>
      <c r="H70" s="3575"/>
      <c r="I70" s="3560"/>
      <c r="J70" s="3575"/>
      <c r="BU70" s="605"/>
      <c r="BV70" s="605"/>
      <c r="BW70" s="605"/>
      <c r="BX70" s="605"/>
      <c r="BY70" s="605"/>
      <c r="BZ70" s="605"/>
      <c r="CA70" s="605"/>
      <c r="CB70" s="605"/>
      <c r="CC70" s="605"/>
      <c r="CD70" s="605"/>
      <c r="CE70" s="605"/>
      <c r="CF70" s="605"/>
      <c r="CG70" s="605"/>
      <c r="CH70" s="605"/>
      <c r="CI70" s="605"/>
      <c r="CJ70" s="605"/>
      <c r="CK70" s="605"/>
      <c r="CL70" s="605"/>
      <c r="CM70" s="605"/>
    </row>
    <row r="71" spans="1:99" s="358" customFormat="1" ht="15" customHeight="1" x14ac:dyDescent="0.25">
      <c r="A71" s="8282" t="s">
        <v>1941</v>
      </c>
      <c r="B71" s="8283"/>
      <c r="C71" s="8284"/>
      <c r="D71" s="646"/>
      <c r="E71" s="646"/>
      <c r="F71" s="646"/>
      <c r="G71" s="646"/>
      <c r="H71" s="646"/>
      <c r="I71" s="2370"/>
      <c r="J71" s="646"/>
      <c r="BU71" s="605"/>
      <c r="BV71" s="605"/>
      <c r="BW71" s="605"/>
      <c r="BX71" s="605"/>
      <c r="BY71" s="605"/>
      <c r="BZ71" s="605"/>
      <c r="CA71" s="605"/>
      <c r="CB71" s="605"/>
      <c r="CC71" s="605"/>
      <c r="CD71" s="605">
        <v>0</v>
      </c>
      <c r="CE71" s="605"/>
      <c r="CF71" s="605"/>
      <c r="CG71" s="605"/>
      <c r="CH71" s="605"/>
      <c r="CI71" s="605"/>
      <c r="CJ71" s="605"/>
      <c r="CK71" s="605"/>
      <c r="CL71" s="605"/>
      <c r="CM71" s="605"/>
    </row>
    <row r="72" spans="1:99" s="358" customFormat="1" ht="15" customHeight="1" x14ac:dyDescent="0.25">
      <c r="A72" s="8282" t="s">
        <v>1942</v>
      </c>
      <c r="B72" s="8283"/>
      <c r="C72" s="8284"/>
      <c r="D72" s="646"/>
      <c r="E72" s="646"/>
      <c r="F72" s="646"/>
      <c r="G72" s="646"/>
      <c r="H72" s="646"/>
      <c r="I72" s="3574"/>
      <c r="J72" s="646"/>
      <c r="BU72" s="605"/>
      <c r="BV72" s="605"/>
      <c r="BW72" s="605"/>
      <c r="BX72" s="605"/>
      <c r="BY72" s="605"/>
      <c r="BZ72" s="605"/>
      <c r="CA72" s="605"/>
      <c r="CB72" s="605"/>
      <c r="CC72" s="605"/>
      <c r="CD72" s="605"/>
      <c r="CE72" s="605"/>
      <c r="CF72" s="605"/>
      <c r="CG72" s="605"/>
      <c r="CH72" s="605"/>
      <c r="CI72" s="605"/>
      <c r="CJ72" s="605"/>
      <c r="CK72" s="605"/>
      <c r="CL72" s="605"/>
      <c r="CM72" s="605"/>
    </row>
    <row r="73" spans="1:99" s="358" customFormat="1" ht="14.25" customHeight="1" x14ac:dyDescent="0.25">
      <c r="A73" s="8282" t="s">
        <v>1943</v>
      </c>
      <c r="B73" s="8283"/>
      <c r="C73" s="8284"/>
      <c r="D73" s="646"/>
      <c r="E73" s="646"/>
      <c r="F73" s="646"/>
      <c r="G73" s="646"/>
      <c r="H73" s="646"/>
      <c r="I73" s="2371"/>
      <c r="J73" s="646"/>
      <c r="BU73" s="605"/>
      <c r="BV73" s="605"/>
      <c r="BW73" s="605"/>
      <c r="BX73" s="605"/>
      <c r="BY73" s="605"/>
      <c r="BZ73" s="605"/>
      <c r="CA73" s="605"/>
      <c r="CB73" s="605"/>
      <c r="CC73" s="605"/>
      <c r="CD73" s="605">
        <v>0</v>
      </c>
      <c r="CE73" s="605"/>
      <c r="CF73" s="605"/>
      <c r="CG73" s="605"/>
      <c r="CH73" s="605"/>
      <c r="CI73" s="605"/>
      <c r="CJ73" s="605"/>
      <c r="CK73" s="605"/>
      <c r="CL73" s="605"/>
      <c r="CM73" s="605"/>
    </row>
    <row r="74" spans="1:99" s="272" customFormat="1" ht="16.399999999999999" customHeight="1" x14ac:dyDescent="0.25">
      <c r="A74" s="8152" t="s">
        <v>1944</v>
      </c>
      <c r="B74" s="8302" t="s">
        <v>1944</v>
      </c>
      <c r="C74" s="8303"/>
      <c r="D74" s="2370"/>
      <c r="E74" s="2370"/>
      <c r="F74" s="2372"/>
      <c r="G74" s="2373"/>
      <c r="H74" s="2373"/>
      <c r="I74" s="2373"/>
      <c r="J74" s="2373"/>
      <c r="K74" s="648" t="str">
        <f>CB74&amp;CC74&amp;CD74&amp;CE74&amp;CF74</f>
        <v/>
      </c>
      <c r="L74" s="283"/>
      <c r="M74" s="283"/>
      <c r="N74" s="283"/>
      <c r="O74" s="283"/>
      <c r="P74" s="283"/>
      <c r="Q74" s="283"/>
      <c r="R74" s="283"/>
      <c r="S74" s="273"/>
      <c r="BW74" s="271"/>
      <c r="BX74" s="271"/>
      <c r="BY74" s="284"/>
      <c r="BZ74" s="284"/>
      <c r="CA74" s="284"/>
      <c r="CB74" s="552" t="str">
        <f>IF(CI74=1,"* Las Interconsultas de Gestantes NO DEBEN ser mayor al Total de Interconsultas. ","")</f>
        <v/>
      </c>
      <c r="CC74" s="552" t="str">
        <f>IF(CJ74=1,"* Las Interconsultas de Pacientes de 60 años NO DEBEN ser mayor al Total de Interconsultas. ","")</f>
        <v/>
      </c>
      <c r="CD74" s="552" t="str">
        <f>IF(CK74=1,"* Las Interconsultas de Usuarios en situación de Discapacidad NO DEBEN ser mayor al Total de Interconsultas. ","")</f>
        <v/>
      </c>
      <c r="CE74" s="552" t="str">
        <f>IF(CL74=1,"* Las Interconsultas de Niños, Niñas, Adolescentes y Jóvenes Red SENAME NO DEBEN ser mayor al Total de Interconsultas. ","")</f>
        <v/>
      </c>
      <c r="CF74" s="552" t="str">
        <f>IF(CM74=1,"* Las Interconsultas de Migrantes NO DEBEN ser mayor al Total de Interconsultas. ","")</f>
        <v/>
      </c>
      <c r="CG74" s="552"/>
      <c r="CH74" s="552"/>
      <c r="CI74" s="553">
        <f t="shared" ref="CI74:CL75" si="6">IF($D74&lt;E74,1,0)</f>
        <v>0</v>
      </c>
      <c r="CJ74" s="553">
        <f t="shared" si="6"/>
        <v>0</v>
      </c>
      <c r="CK74" s="553">
        <f t="shared" si="6"/>
        <v>0</v>
      </c>
      <c r="CL74" s="553">
        <f t="shared" si="6"/>
        <v>0</v>
      </c>
      <c r="CM74" s="553">
        <f t="shared" ref="CM74:CM75" si="7">IF($D74&lt;J74,1,0)</f>
        <v>0</v>
      </c>
      <c r="CN74" s="543"/>
      <c r="CO74" s="543"/>
      <c r="CP74" s="274"/>
      <c r="CQ74" s="274"/>
      <c r="CR74" s="274"/>
      <c r="CS74" s="274"/>
      <c r="CT74" s="274"/>
      <c r="CU74" s="274"/>
    </row>
    <row r="75" spans="1:99" s="272" customFormat="1" ht="16.399999999999999" customHeight="1" x14ac:dyDescent="0.35">
      <c r="A75" s="7156"/>
      <c r="B75" s="8278" t="s">
        <v>1945</v>
      </c>
      <c r="C75" s="8279"/>
      <c r="D75" s="3575"/>
      <c r="E75" s="3575"/>
      <c r="F75" s="3575"/>
      <c r="G75" s="3575"/>
      <c r="H75" s="3575"/>
      <c r="I75" s="3560"/>
      <c r="J75" s="3575"/>
      <c r="K75" s="648" t="str">
        <f>CB75&amp;CC75&amp;CD75&amp;CE75&amp;CF75</f>
        <v/>
      </c>
      <c r="L75" s="283"/>
      <c r="M75" s="283"/>
      <c r="N75" s="283"/>
      <c r="O75" s="283"/>
      <c r="P75" s="283"/>
      <c r="Q75" s="283"/>
      <c r="R75" s="283"/>
      <c r="S75" s="273"/>
      <c r="BW75" s="271"/>
      <c r="BX75" s="271"/>
      <c r="BY75" s="284"/>
      <c r="BZ75" s="284"/>
      <c r="CA75" s="284"/>
      <c r="CB75" s="552" t="str">
        <f>IF(CI75=1,"* Las Interconsultas de Gestantes NO DEBEN ser mayor al Total de Interconsultas. ","")</f>
        <v/>
      </c>
      <c r="CC75" s="552" t="str">
        <f>IF(CJ75=1,"* Las Interconsultas de Pacientes de 60 años NO DEBEN ser mayor al Total de Interconsultas. ","")</f>
        <v/>
      </c>
      <c r="CD75" s="552" t="str">
        <f>IF(CK75=1,"* Las Interconsultas de Usuarios en situación de Discapacidad NO DEBEN ser mayor al Total de Interconsultas. ","")</f>
        <v/>
      </c>
      <c r="CE75" s="552" t="str">
        <f>IF(CL75=1,"* Las Interconsultas de Niños, Niñas, Adolescentes y Jóvenes Red SENAME NO DEBEN ser mayor al Total de Interconsultas. ","")</f>
        <v/>
      </c>
      <c r="CF75" s="552" t="str">
        <f>IF(CM75=1,"* Las Interconsultas de Migrantes NO DEBEN ser mayor al Total de Interconsultas. ","")</f>
        <v/>
      </c>
      <c r="CG75" s="552"/>
      <c r="CH75" s="552"/>
      <c r="CI75" s="553">
        <f t="shared" si="6"/>
        <v>0</v>
      </c>
      <c r="CJ75" s="553">
        <f t="shared" si="6"/>
        <v>0</v>
      </c>
      <c r="CK75" s="553">
        <f t="shared" si="6"/>
        <v>0</v>
      </c>
      <c r="CL75" s="553">
        <f t="shared" si="6"/>
        <v>0</v>
      </c>
      <c r="CM75" s="553">
        <f t="shared" si="7"/>
        <v>0</v>
      </c>
      <c r="CN75" s="543"/>
      <c r="CO75" s="543"/>
      <c r="CP75" s="274"/>
      <c r="CQ75" s="274"/>
      <c r="CR75" s="274"/>
      <c r="CS75" s="274"/>
      <c r="CT75" s="274"/>
      <c r="CU75" s="274"/>
    </row>
    <row r="76" spans="1:99" s="358" customFormat="1" ht="15" customHeight="1" x14ac:dyDescent="0.25">
      <c r="A76" s="8282" t="s">
        <v>1946</v>
      </c>
      <c r="B76" s="8283"/>
      <c r="C76" s="8284"/>
      <c r="D76" s="646"/>
      <c r="E76" s="646"/>
      <c r="F76" s="646"/>
      <c r="G76" s="646"/>
      <c r="H76" s="646"/>
      <c r="I76" s="2370"/>
      <c r="J76" s="646"/>
      <c r="BU76" s="605"/>
      <c r="BV76" s="605"/>
      <c r="BW76" s="605"/>
      <c r="BX76" s="605"/>
      <c r="BY76" s="605"/>
      <c r="BZ76" s="605"/>
      <c r="CA76" s="605"/>
      <c r="CB76" s="605"/>
      <c r="CC76" s="605"/>
      <c r="CD76" s="605">
        <v>0</v>
      </c>
      <c r="CE76" s="605"/>
      <c r="CF76" s="605"/>
      <c r="CG76" s="605"/>
      <c r="CH76" s="605"/>
      <c r="CI76" s="605"/>
      <c r="CJ76" s="605"/>
      <c r="CK76" s="605"/>
      <c r="CL76" s="605"/>
      <c r="CM76" s="605"/>
    </row>
    <row r="77" spans="1:99" s="358" customFormat="1" ht="14.25" customHeight="1" x14ac:dyDescent="0.25">
      <c r="A77" s="8282" t="s">
        <v>1947</v>
      </c>
      <c r="B77" s="8283"/>
      <c r="C77" s="8284"/>
      <c r="D77" s="646"/>
      <c r="E77" s="646"/>
      <c r="F77" s="646"/>
      <c r="G77" s="646"/>
      <c r="H77" s="646"/>
      <c r="I77" s="3576"/>
      <c r="J77" s="646"/>
      <c r="BU77" s="605"/>
      <c r="BV77" s="605"/>
      <c r="BW77" s="605"/>
      <c r="BX77" s="605"/>
      <c r="BY77" s="605"/>
      <c r="BZ77" s="605"/>
      <c r="CA77" s="605"/>
      <c r="CB77" s="605"/>
      <c r="CC77" s="605"/>
      <c r="CD77" s="605">
        <v>0</v>
      </c>
      <c r="CE77" s="605"/>
      <c r="CF77" s="605"/>
      <c r="CG77" s="605"/>
      <c r="CH77" s="605"/>
      <c r="CI77" s="605"/>
      <c r="CJ77" s="605"/>
      <c r="CK77" s="605"/>
      <c r="CL77" s="605"/>
      <c r="CM77" s="605"/>
    </row>
    <row r="78" spans="1:99" s="358" customFormat="1" ht="15" customHeight="1" x14ac:dyDescent="0.25">
      <c r="A78" s="8282" t="s">
        <v>1948</v>
      </c>
      <c r="B78" s="8283"/>
      <c r="C78" s="8284"/>
      <c r="D78" s="646"/>
      <c r="E78" s="646"/>
      <c r="F78" s="646"/>
      <c r="G78" s="646"/>
      <c r="H78" s="646"/>
      <c r="I78" s="3576"/>
      <c r="J78" s="646"/>
      <c r="BU78" s="605"/>
      <c r="BV78" s="605"/>
      <c r="BW78" s="605"/>
      <c r="BX78" s="605"/>
      <c r="BY78" s="605"/>
      <c r="BZ78" s="605"/>
      <c r="CA78" s="605"/>
      <c r="CB78" s="605"/>
      <c r="CC78" s="605"/>
      <c r="CD78" s="605">
        <v>0</v>
      </c>
      <c r="CE78" s="605"/>
      <c r="CF78" s="605"/>
      <c r="CG78" s="605"/>
      <c r="CH78" s="605"/>
      <c r="CI78" s="605"/>
      <c r="CJ78" s="605"/>
      <c r="CK78" s="605"/>
      <c r="CL78" s="605"/>
      <c r="CM78" s="605"/>
    </row>
    <row r="79" spans="1:99" s="358" customFormat="1" ht="14.25" customHeight="1" x14ac:dyDescent="0.25">
      <c r="A79" s="8295" t="s">
        <v>1949</v>
      </c>
      <c r="B79" s="8296"/>
      <c r="C79" s="7643"/>
      <c r="D79" s="3577"/>
      <c r="E79" s="3577"/>
      <c r="F79" s="3577"/>
      <c r="G79" s="3577"/>
      <c r="H79" s="3577"/>
      <c r="I79" s="3576"/>
      <c r="J79" s="3577"/>
      <c r="BU79" s="605"/>
      <c r="BV79" s="605"/>
      <c r="BW79" s="605"/>
      <c r="BX79" s="605"/>
      <c r="BY79" s="605"/>
      <c r="BZ79" s="605"/>
      <c r="CA79" s="605"/>
      <c r="CB79" s="605"/>
      <c r="CC79" s="605"/>
      <c r="CD79" s="605">
        <v>0</v>
      </c>
      <c r="CE79" s="605"/>
      <c r="CF79" s="605"/>
      <c r="CG79" s="605"/>
      <c r="CH79" s="605"/>
      <c r="CI79" s="605"/>
      <c r="CJ79" s="605"/>
      <c r="CK79" s="605"/>
      <c r="CL79" s="605"/>
      <c r="CM79" s="605"/>
    </row>
    <row r="80" spans="1:99" s="358" customFormat="1" ht="14.25" customHeight="1" x14ac:dyDescent="0.25">
      <c r="A80" s="8282" t="s">
        <v>1950</v>
      </c>
      <c r="B80" s="8283"/>
      <c r="C80" s="8284"/>
      <c r="D80" s="3572"/>
      <c r="E80" s="3572"/>
      <c r="F80" s="3572"/>
      <c r="G80" s="3572"/>
      <c r="H80" s="3572"/>
      <c r="I80" s="3578"/>
      <c r="J80" s="3572"/>
      <c r="BU80" s="605"/>
      <c r="BV80" s="605"/>
      <c r="BW80" s="605"/>
      <c r="BX80" s="605"/>
      <c r="BY80" s="605"/>
      <c r="BZ80" s="605"/>
      <c r="CA80" s="605"/>
      <c r="CB80" s="605"/>
      <c r="CC80" s="605"/>
      <c r="CD80" s="605"/>
      <c r="CE80" s="605"/>
      <c r="CF80" s="605"/>
      <c r="CG80" s="605"/>
      <c r="CH80" s="605"/>
      <c r="CI80" s="605"/>
      <c r="CJ80" s="605"/>
      <c r="CK80" s="605"/>
      <c r="CL80" s="605"/>
      <c r="CM80" s="605"/>
    </row>
    <row r="81" spans="1:116" s="358" customFormat="1" ht="14.25" customHeight="1" x14ac:dyDescent="0.25">
      <c r="A81" s="3402" t="s">
        <v>1951</v>
      </c>
      <c r="B81" s="649"/>
      <c r="C81" s="650"/>
      <c r="D81" s="649"/>
      <c r="E81" s="649"/>
      <c r="F81" s="649"/>
      <c r="BT81" s="605"/>
      <c r="BU81" s="605"/>
      <c r="BV81" s="605"/>
      <c r="BW81" s="605"/>
      <c r="BX81" s="605"/>
      <c r="BY81" s="605"/>
      <c r="BZ81" s="605"/>
      <c r="CA81" s="605"/>
      <c r="CB81" s="605"/>
      <c r="CC81" s="605">
        <v>0</v>
      </c>
      <c r="CD81" s="605"/>
      <c r="CE81" s="605"/>
      <c r="CF81" s="605"/>
      <c r="CG81" s="605"/>
      <c r="CH81" s="605"/>
      <c r="CI81" s="605"/>
      <c r="CJ81" s="605"/>
      <c r="CK81" s="605"/>
      <c r="CL81" s="605"/>
    </row>
    <row r="82" spans="1:116" s="358" customFormat="1" ht="13.5" x14ac:dyDescent="0.25">
      <c r="A82" s="8158" t="s">
        <v>1952</v>
      </c>
      <c r="B82" s="7561"/>
      <c r="C82" s="8159"/>
      <c r="D82" s="3579" t="s">
        <v>1953</v>
      </c>
      <c r="E82" s="3580"/>
      <c r="F82" s="3581"/>
      <c r="BT82" s="605"/>
      <c r="BU82" s="605"/>
      <c r="BV82" s="605"/>
      <c r="BW82" s="605"/>
      <c r="BX82" s="605"/>
      <c r="BY82" s="605"/>
      <c r="BZ82" s="605"/>
      <c r="CA82" s="605"/>
      <c r="CB82" s="605"/>
      <c r="CC82" s="605"/>
      <c r="CD82" s="605"/>
      <c r="CE82" s="605"/>
      <c r="CF82" s="605"/>
      <c r="CG82" s="605"/>
      <c r="CH82" s="605"/>
      <c r="CI82" s="605"/>
      <c r="CJ82" s="605"/>
      <c r="CK82" s="605"/>
      <c r="CL82" s="605"/>
    </row>
    <row r="83" spans="1:116" s="358" customFormat="1" ht="13.5" x14ac:dyDescent="0.25">
      <c r="A83" s="8189"/>
      <c r="B83" s="8190"/>
      <c r="C83" s="8191"/>
      <c r="D83" s="3409" t="s">
        <v>30</v>
      </c>
      <c r="E83" s="3582" t="s">
        <v>33</v>
      </c>
      <c r="F83" s="3583" t="s">
        <v>34</v>
      </c>
      <c r="BT83" s="605"/>
      <c r="BU83" s="605"/>
      <c r="BV83" s="605"/>
      <c r="BW83" s="605"/>
      <c r="BX83" s="605"/>
      <c r="BY83" s="605"/>
      <c r="BZ83" s="605"/>
      <c r="CA83" s="605"/>
      <c r="CB83" s="605"/>
      <c r="CC83" s="605"/>
      <c r="CD83" s="605"/>
      <c r="CE83" s="605"/>
      <c r="CF83" s="605"/>
      <c r="CG83" s="605"/>
      <c r="CH83" s="605"/>
      <c r="CI83" s="605"/>
      <c r="CJ83" s="605"/>
      <c r="CK83" s="605"/>
      <c r="CL83" s="605"/>
    </row>
    <row r="84" spans="1:116" s="358" customFormat="1" ht="22.5" customHeight="1" x14ac:dyDescent="0.25">
      <c r="A84" s="8297" t="s">
        <v>1954</v>
      </c>
      <c r="B84" s="8299" t="s">
        <v>1955</v>
      </c>
      <c r="C84" s="8300"/>
      <c r="D84" s="3584">
        <f>SUM(E84+F84)</f>
        <v>0</v>
      </c>
      <c r="E84" s="152"/>
      <c r="F84" s="154"/>
      <c r="G84" s="605"/>
      <c r="BT84" s="605"/>
      <c r="BU84" s="605"/>
      <c r="BV84" s="605"/>
      <c r="BW84" s="605"/>
      <c r="BX84" s="605"/>
      <c r="BY84" s="605"/>
      <c r="BZ84" s="605"/>
      <c r="CA84" s="605"/>
      <c r="CB84" s="605"/>
      <c r="CC84" s="605"/>
      <c r="CD84" s="605"/>
      <c r="CE84" s="605"/>
      <c r="CF84" s="605"/>
      <c r="CG84" s="605"/>
      <c r="CH84" s="605"/>
      <c r="CI84" s="605"/>
      <c r="CJ84" s="605"/>
      <c r="CK84" s="605"/>
      <c r="CL84" s="605"/>
    </row>
    <row r="85" spans="1:116" s="358" customFormat="1" ht="15" customHeight="1" x14ac:dyDescent="0.25">
      <c r="A85" s="8298"/>
      <c r="B85" s="8301" t="s">
        <v>438</v>
      </c>
      <c r="C85" s="7842"/>
      <c r="D85" s="3585">
        <f>SUM(E85+F85)</f>
        <v>0</v>
      </c>
      <c r="E85" s="3423"/>
      <c r="F85" s="3427"/>
      <c r="G85" s="605"/>
      <c r="BT85" s="605"/>
      <c r="BU85" s="605"/>
      <c r="BV85" s="605"/>
      <c r="BW85" s="605"/>
      <c r="BX85" s="605"/>
      <c r="BY85" s="605"/>
      <c r="BZ85" s="605"/>
      <c r="CA85" s="605"/>
      <c r="CB85" s="605"/>
      <c r="CC85" s="605"/>
      <c r="CD85" s="605"/>
      <c r="CE85" s="605"/>
      <c r="CF85" s="605"/>
      <c r="CG85" s="605"/>
      <c r="CH85" s="605"/>
      <c r="CI85" s="605"/>
      <c r="CJ85" s="605"/>
      <c r="CK85" s="605"/>
      <c r="CL85" s="605"/>
    </row>
    <row r="86" spans="1:116" s="118" customFormat="1" ht="27.75" customHeight="1" x14ac:dyDescent="0.25">
      <c r="A86" s="117" t="s">
        <v>1956</v>
      </c>
      <c r="B86" s="651"/>
      <c r="C86" s="651"/>
      <c r="D86" s="651"/>
      <c r="E86" s="652"/>
      <c r="F86" s="652"/>
      <c r="BT86" s="608"/>
      <c r="BU86" s="608"/>
      <c r="BV86" s="608"/>
      <c r="BW86" s="608"/>
      <c r="BX86" s="608"/>
      <c r="BY86" s="608"/>
      <c r="BZ86" s="608"/>
      <c r="CA86" s="608"/>
      <c r="CB86" s="608"/>
      <c r="CC86" s="608"/>
      <c r="CD86" s="608"/>
      <c r="CE86" s="608"/>
      <c r="CF86" s="608"/>
      <c r="CG86" s="608"/>
      <c r="CH86" s="608"/>
      <c r="CI86" s="608"/>
      <c r="CJ86" s="608"/>
      <c r="CK86" s="608"/>
      <c r="CL86" s="608"/>
    </row>
    <row r="87" spans="1:116" s="358" customFormat="1" ht="21.75" customHeight="1" x14ac:dyDescent="0.25">
      <c r="A87" s="8158" t="s">
        <v>1957</v>
      </c>
      <c r="B87" s="7561"/>
      <c r="C87" s="8159"/>
      <c r="D87" s="8307" t="s">
        <v>30</v>
      </c>
      <c r="E87" s="8237"/>
      <c r="F87" s="8199"/>
      <c r="G87" s="8307" t="s">
        <v>1869</v>
      </c>
      <c r="H87" s="8237"/>
      <c r="I87" s="8237"/>
      <c r="J87" s="8237"/>
      <c r="K87" s="8237"/>
      <c r="L87" s="8237"/>
      <c r="M87" s="8237"/>
      <c r="N87" s="8237"/>
      <c r="O87" s="8237"/>
      <c r="P87" s="8237"/>
      <c r="Q87" s="8237"/>
      <c r="R87" s="8237"/>
      <c r="S87" s="8237"/>
      <c r="T87" s="8237"/>
      <c r="U87" s="8237"/>
      <c r="V87" s="8237"/>
      <c r="W87" s="8237"/>
      <c r="X87" s="8237"/>
      <c r="Y87" s="8237"/>
      <c r="Z87" s="8237"/>
      <c r="AA87" s="8237"/>
      <c r="AB87" s="8237"/>
      <c r="AC87" s="8237"/>
      <c r="AD87" s="8237"/>
      <c r="AE87" s="8237"/>
      <c r="AF87" s="8237"/>
      <c r="AG87" s="8237"/>
      <c r="AH87" s="8237"/>
      <c r="AI87" s="8237"/>
      <c r="AJ87" s="8237"/>
      <c r="AK87" s="8237"/>
      <c r="AL87" s="8237"/>
      <c r="AM87" s="8237"/>
      <c r="AN87" s="8253"/>
      <c r="AO87" s="7990" t="s">
        <v>1870</v>
      </c>
      <c r="AP87" s="8209" t="s">
        <v>1958</v>
      </c>
      <c r="AQ87" s="8308" t="s">
        <v>363</v>
      </c>
      <c r="AR87" s="8209" t="s">
        <v>1959</v>
      </c>
      <c r="AS87" s="8304" t="s">
        <v>1890</v>
      </c>
      <c r="AT87" s="8209" t="s">
        <v>1872</v>
      </c>
      <c r="AU87" s="8204" t="s">
        <v>595</v>
      </c>
      <c r="AV87" s="8306" t="s">
        <v>1960</v>
      </c>
      <c r="AW87" s="8209" t="s">
        <v>560</v>
      </c>
      <c r="CM87" s="605"/>
    </row>
    <row r="88" spans="1:116" s="358" customFormat="1" ht="31.5" customHeight="1" x14ac:dyDescent="0.25">
      <c r="A88" s="7032"/>
      <c r="B88" s="7387"/>
      <c r="C88" s="7060"/>
      <c r="D88" s="3515" t="s">
        <v>32</v>
      </c>
      <c r="E88" s="3516" t="s">
        <v>33</v>
      </c>
      <c r="F88" s="3474" t="s">
        <v>34</v>
      </c>
      <c r="G88" s="8307" t="s">
        <v>1961</v>
      </c>
      <c r="H88" s="8199"/>
      <c r="I88" s="8198" t="s">
        <v>297</v>
      </c>
      <c r="J88" s="8239"/>
      <c r="K88" s="8198" t="s">
        <v>1876</v>
      </c>
      <c r="L88" s="8239"/>
      <c r="M88" s="8198" t="s">
        <v>299</v>
      </c>
      <c r="N88" s="8239"/>
      <c r="O88" s="8198" t="s">
        <v>300</v>
      </c>
      <c r="P88" s="8239"/>
      <c r="Q88" s="8198" t="s">
        <v>301</v>
      </c>
      <c r="R88" s="8239"/>
      <c r="S88" s="8198" t="s">
        <v>302</v>
      </c>
      <c r="T88" s="8239"/>
      <c r="U88" s="8198" t="s">
        <v>1877</v>
      </c>
      <c r="V88" s="8239"/>
      <c r="W88" s="8198" t="s">
        <v>209</v>
      </c>
      <c r="X88" s="8239"/>
      <c r="Y88" s="8198" t="s">
        <v>210</v>
      </c>
      <c r="Z88" s="8239"/>
      <c r="AA88" s="8200" t="s">
        <v>1878</v>
      </c>
      <c r="AB88" s="8201"/>
      <c r="AC88" s="8200" t="s">
        <v>1879</v>
      </c>
      <c r="AD88" s="8201"/>
      <c r="AE88" s="8200" t="s">
        <v>1880</v>
      </c>
      <c r="AF88" s="8201"/>
      <c r="AG88" s="8200" t="s">
        <v>1881</v>
      </c>
      <c r="AH88" s="8201"/>
      <c r="AI88" s="8198" t="s">
        <v>1882</v>
      </c>
      <c r="AJ88" s="8239"/>
      <c r="AK88" s="8198" t="s">
        <v>1883</v>
      </c>
      <c r="AL88" s="8239"/>
      <c r="AM88" s="8198" t="s">
        <v>600</v>
      </c>
      <c r="AN88" s="8252"/>
      <c r="AO88" s="6925"/>
      <c r="AP88" s="7027"/>
      <c r="AQ88" s="6918"/>
      <c r="AR88" s="7027"/>
      <c r="AS88" s="6955"/>
      <c r="AT88" s="7027"/>
      <c r="AU88" s="6976"/>
      <c r="AV88" s="8306"/>
      <c r="AW88" s="7027"/>
      <c r="CM88" s="605"/>
    </row>
    <row r="89" spans="1:116" s="358" customFormat="1" ht="20.25" customHeight="1" x14ac:dyDescent="0.25">
      <c r="A89" s="8189"/>
      <c r="B89" s="8190"/>
      <c r="C89" s="8191"/>
      <c r="D89" s="3586"/>
      <c r="E89" s="3587"/>
      <c r="F89" s="3404"/>
      <c r="G89" s="3515" t="s">
        <v>33</v>
      </c>
      <c r="H89" s="3474" t="s">
        <v>34</v>
      </c>
      <c r="I89" s="3515" t="s">
        <v>33</v>
      </c>
      <c r="J89" s="3588" t="s">
        <v>34</v>
      </c>
      <c r="K89" s="3515" t="s">
        <v>33</v>
      </c>
      <c r="L89" s="3474" t="s">
        <v>34</v>
      </c>
      <c r="M89" s="3515" t="s">
        <v>33</v>
      </c>
      <c r="N89" s="3474" t="s">
        <v>34</v>
      </c>
      <c r="O89" s="3516" t="s">
        <v>33</v>
      </c>
      <c r="P89" s="3474" t="s">
        <v>34</v>
      </c>
      <c r="Q89" s="3516" t="s">
        <v>33</v>
      </c>
      <c r="R89" s="3474" t="s">
        <v>34</v>
      </c>
      <c r="S89" s="3516" t="s">
        <v>33</v>
      </c>
      <c r="T89" s="3474" t="s">
        <v>34</v>
      </c>
      <c r="U89" s="3516" t="s">
        <v>33</v>
      </c>
      <c r="V89" s="3474" t="s">
        <v>34</v>
      </c>
      <c r="W89" s="3516" t="s">
        <v>33</v>
      </c>
      <c r="X89" s="3474" t="s">
        <v>34</v>
      </c>
      <c r="Y89" s="3516" t="s">
        <v>33</v>
      </c>
      <c r="Z89" s="3474" t="s">
        <v>34</v>
      </c>
      <c r="AA89" s="3516" t="s">
        <v>33</v>
      </c>
      <c r="AB89" s="3474" t="s">
        <v>34</v>
      </c>
      <c r="AC89" s="3516" t="s">
        <v>33</v>
      </c>
      <c r="AD89" s="3474" t="s">
        <v>34</v>
      </c>
      <c r="AE89" s="3516" t="s">
        <v>33</v>
      </c>
      <c r="AF89" s="3474" t="s">
        <v>34</v>
      </c>
      <c r="AG89" s="3516" t="s">
        <v>33</v>
      </c>
      <c r="AH89" s="3474" t="s">
        <v>34</v>
      </c>
      <c r="AI89" s="3516" t="s">
        <v>33</v>
      </c>
      <c r="AJ89" s="3474" t="s">
        <v>34</v>
      </c>
      <c r="AK89" s="3516" t="s">
        <v>33</v>
      </c>
      <c r="AL89" s="3474" t="s">
        <v>34</v>
      </c>
      <c r="AM89" s="3516" t="s">
        <v>33</v>
      </c>
      <c r="AN89" s="3475" t="s">
        <v>34</v>
      </c>
      <c r="AO89" s="8214"/>
      <c r="AP89" s="8210"/>
      <c r="AQ89" s="8309"/>
      <c r="AR89" s="8210"/>
      <c r="AS89" s="8305"/>
      <c r="AT89" s="8210"/>
      <c r="AU89" s="8205"/>
      <c r="AV89" s="8306"/>
      <c r="AW89" s="8210"/>
      <c r="CM89" s="605"/>
    </row>
    <row r="90" spans="1:116" s="387" customFormat="1" ht="16.399999999999999" customHeight="1" x14ac:dyDescent="0.25">
      <c r="A90" s="8310" t="s">
        <v>1962</v>
      </c>
      <c r="B90" s="8311"/>
      <c r="C90" s="8312"/>
      <c r="D90" s="3589"/>
      <c r="E90" s="3590"/>
      <c r="F90" s="3591"/>
      <c r="G90" s="1957"/>
      <c r="H90" s="1713"/>
      <c r="I90" s="1957"/>
      <c r="J90" s="1691"/>
      <c r="K90" s="1957"/>
      <c r="L90" s="1713"/>
      <c r="M90" s="1957"/>
      <c r="N90" s="1713"/>
      <c r="O90" s="3592"/>
      <c r="P90" s="1713"/>
      <c r="Q90" s="3592"/>
      <c r="R90" s="1713"/>
      <c r="S90" s="3592"/>
      <c r="T90" s="1713"/>
      <c r="U90" s="3592"/>
      <c r="V90" s="1713"/>
      <c r="W90" s="3592"/>
      <c r="X90" s="1713"/>
      <c r="Y90" s="3592"/>
      <c r="Z90" s="1713"/>
      <c r="AA90" s="3592"/>
      <c r="AB90" s="1713"/>
      <c r="AC90" s="3592"/>
      <c r="AD90" s="1713"/>
      <c r="AE90" s="3592"/>
      <c r="AF90" s="1713"/>
      <c r="AG90" s="3592"/>
      <c r="AH90" s="1713"/>
      <c r="AI90" s="3592"/>
      <c r="AJ90" s="1713"/>
      <c r="AK90" s="3592"/>
      <c r="AL90" s="1713"/>
      <c r="AM90" s="3592"/>
      <c r="AN90" s="1663"/>
      <c r="AO90" s="3593"/>
      <c r="AP90" s="2378"/>
      <c r="AQ90" s="2378"/>
      <c r="AR90" s="2378"/>
      <c r="AS90" s="2378"/>
      <c r="AT90" s="2378"/>
      <c r="AU90" s="2378"/>
      <c r="AV90" s="2378"/>
      <c r="AW90" s="2378"/>
      <c r="CM90" s="653"/>
      <c r="CN90" s="653"/>
      <c r="CO90" s="653"/>
      <c r="CP90" s="653"/>
      <c r="CQ90" s="653"/>
      <c r="CR90" s="653"/>
      <c r="CS90" s="653"/>
      <c r="CT90" s="653"/>
      <c r="CU90" s="653"/>
      <c r="CV90" s="653"/>
      <c r="CW90" s="653"/>
      <c r="CX90" s="653"/>
      <c r="CY90" s="654"/>
      <c r="CZ90" s="654"/>
      <c r="DA90" s="654"/>
      <c r="DB90" s="654"/>
      <c r="DC90" s="654"/>
      <c r="DD90" s="654"/>
      <c r="DE90" s="654"/>
      <c r="DF90" s="654"/>
      <c r="DG90" s="654"/>
      <c r="DH90" s="654"/>
      <c r="DI90" s="654"/>
      <c r="DJ90" s="654"/>
      <c r="DK90" s="654"/>
      <c r="DL90" s="654"/>
    </row>
    <row r="91" spans="1:116" s="387" customFormat="1" ht="16.399999999999999" customHeight="1" x14ac:dyDescent="0.25">
      <c r="A91" s="8313" t="s">
        <v>1963</v>
      </c>
      <c r="B91" s="8314"/>
      <c r="C91" s="8315"/>
      <c r="D91" s="3594"/>
      <c r="E91" s="3595"/>
      <c r="F91" s="3452"/>
      <c r="G91" s="3454"/>
      <c r="H91" s="3453"/>
      <c r="I91" s="3454"/>
      <c r="J91" s="3457"/>
      <c r="K91" s="3454"/>
      <c r="L91" s="3453"/>
      <c r="M91" s="3454"/>
      <c r="N91" s="3453"/>
      <c r="O91" s="3456"/>
      <c r="P91" s="3453"/>
      <c r="Q91" s="3456"/>
      <c r="R91" s="3453"/>
      <c r="S91" s="3456"/>
      <c r="T91" s="3453"/>
      <c r="U91" s="3456"/>
      <c r="V91" s="3453"/>
      <c r="W91" s="3456"/>
      <c r="X91" s="3453"/>
      <c r="Y91" s="3456"/>
      <c r="Z91" s="3453"/>
      <c r="AA91" s="3456"/>
      <c r="AB91" s="3453"/>
      <c r="AC91" s="3456"/>
      <c r="AD91" s="3453"/>
      <c r="AE91" s="3456"/>
      <c r="AF91" s="3453"/>
      <c r="AG91" s="3456"/>
      <c r="AH91" s="3453"/>
      <c r="AI91" s="3456"/>
      <c r="AJ91" s="3453"/>
      <c r="AK91" s="3456"/>
      <c r="AL91" s="3453"/>
      <c r="AM91" s="3456"/>
      <c r="AN91" s="3596"/>
      <c r="AO91" s="3455"/>
      <c r="AP91" s="3455"/>
      <c r="AQ91" s="3420"/>
      <c r="AR91" s="3420"/>
      <c r="AS91" s="3420"/>
      <c r="AT91" s="3455"/>
      <c r="AU91" s="3455"/>
      <c r="AV91" s="3455"/>
      <c r="AW91" s="3455"/>
      <c r="CM91" s="653"/>
      <c r="CN91" s="653"/>
      <c r="CO91" s="653"/>
      <c r="CP91" s="653"/>
      <c r="CQ91" s="653"/>
      <c r="CR91" s="653"/>
      <c r="CS91" s="653"/>
      <c r="CT91" s="653"/>
      <c r="CU91" s="653"/>
      <c r="CV91" s="653"/>
      <c r="CW91" s="653"/>
      <c r="CX91" s="653"/>
      <c r="CY91" s="654"/>
      <c r="CZ91" s="654"/>
      <c r="DA91" s="654"/>
      <c r="DB91" s="654"/>
      <c r="DC91" s="654"/>
      <c r="DD91" s="654"/>
      <c r="DE91" s="654"/>
      <c r="DF91" s="654"/>
      <c r="DG91" s="654"/>
      <c r="DH91" s="654"/>
      <c r="DI91" s="654"/>
      <c r="DJ91" s="654"/>
      <c r="DK91" s="654"/>
      <c r="DL91" s="654"/>
    </row>
    <row r="92" spans="1:116" s="387" customFormat="1" ht="16.399999999999999" customHeight="1" x14ac:dyDescent="0.25">
      <c r="A92" s="8313" t="s">
        <v>1964</v>
      </c>
      <c r="B92" s="8314"/>
      <c r="C92" s="8315"/>
      <c r="D92" s="3594"/>
      <c r="E92" s="3590"/>
      <c r="F92" s="3452"/>
      <c r="G92" s="3454"/>
      <c r="H92" s="354"/>
      <c r="I92" s="294"/>
      <c r="J92" s="655"/>
      <c r="K92" s="294"/>
      <c r="L92" s="3453"/>
      <c r="M92" s="3454"/>
      <c r="N92" s="3453"/>
      <c r="O92" s="3456"/>
      <c r="P92" s="3453"/>
      <c r="Q92" s="3456"/>
      <c r="R92" s="3453"/>
      <c r="S92" s="3456"/>
      <c r="T92" s="3453"/>
      <c r="U92" s="3456"/>
      <c r="V92" s="3453"/>
      <c r="W92" s="3456"/>
      <c r="X92" s="3453"/>
      <c r="Y92" s="3456"/>
      <c r="Z92" s="3453"/>
      <c r="AA92" s="3456"/>
      <c r="AB92" s="3453"/>
      <c r="AC92" s="3456"/>
      <c r="AD92" s="3453"/>
      <c r="AE92" s="3456"/>
      <c r="AF92" s="3453"/>
      <c r="AG92" s="3456"/>
      <c r="AH92" s="3453"/>
      <c r="AI92" s="3456"/>
      <c r="AJ92" s="3453"/>
      <c r="AK92" s="3456"/>
      <c r="AL92" s="3453"/>
      <c r="AM92" s="3456"/>
      <c r="AN92" s="3596"/>
      <c r="AO92" s="3455"/>
      <c r="AP92" s="156"/>
      <c r="AQ92" s="282"/>
      <c r="AR92" s="282"/>
      <c r="AS92" s="282"/>
      <c r="AT92" s="156"/>
      <c r="AU92" s="156"/>
      <c r="AV92" s="156"/>
      <c r="AW92" s="156"/>
      <c r="CM92" s="653"/>
      <c r="CN92" s="653"/>
      <c r="CO92" s="653"/>
      <c r="CP92" s="653"/>
      <c r="CQ92" s="653"/>
      <c r="CR92" s="653"/>
      <c r="CS92" s="653"/>
      <c r="CT92" s="653"/>
      <c r="CU92" s="653"/>
      <c r="CV92" s="653"/>
      <c r="CW92" s="653"/>
      <c r="CX92" s="653"/>
      <c r="CY92" s="654"/>
      <c r="CZ92" s="654"/>
      <c r="DA92" s="654"/>
      <c r="DB92" s="654"/>
      <c r="DC92" s="654"/>
      <c r="DD92" s="654"/>
      <c r="DE92" s="654"/>
      <c r="DF92" s="654"/>
      <c r="DG92" s="654"/>
      <c r="DH92" s="654"/>
      <c r="DI92" s="654"/>
      <c r="DJ92" s="654"/>
      <c r="DK92" s="654"/>
      <c r="DL92" s="654"/>
    </row>
    <row r="93" spans="1:116" s="387" customFormat="1" ht="16.399999999999999" customHeight="1" x14ac:dyDescent="0.25">
      <c r="A93" s="8313" t="s">
        <v>1965</v>
      </c>
      <c r="B93" s="8314"/>
      <c r="C93" s="8315"/>
      <c r="D93" s="3594"/>
      <c r="E93" s="3595"/>
      <c r="F93" s="3452"/>
      <c r="G93" s="3454"/>
      <c r="H93" s="354"/>
      <c r="I93" s="294"/>
      <c r="J93" s="655"/>
      <c r="K93" s="294"/>
      <c r="L93" s="3453"/>
      <c r="M93" s="3454"/>
      <c r="N93" s="3453"/>
      <c r="O93" s="3456"/>
      <c r="P93" s="3453"/>
      <c r="Q93" s="3456"/>
      <c r="R93" s="3453"/>
      <c r="S93" s="3456"/>
      <c r="T93" s="3453"/>
      <c r="U93" s="3456"/>
      <c r="V93" s="3453"/>
      <c r="W93" s="3456"/>
      <c r="X93" s="3453"/>
      <c r="Y93" s="3456"/>
      <c r="Z93" s="3453"/>
      <c r="AA93" s="3456"/>
      <c r="AB93" s="3453"/>
      <c r="AC93" s="3456"/>
      <c r="AD93" s="3453"/>
      <c r="AE93" s="3456"/>
      <c r="AF93" s="3453"/>
      <c r="AG93" s="3456"/>
      <c r="AH93" s="3453"/>
      <c r="AI93" s="3456"/>
      <c r="AJ93" s="3453"/>
      <c r="AK93" s="3456"/>
      <c r="AL93" s="3453"/>
      <c r="AM93" s="3456"/>
      <c r="AN93" s="3596"/>
      <c r="AO93" s="3455"/>
      <c r="AP93" s="156"/>
      <c r="AQ93" s="282"/>
      <c r="AR93" s="282"/>
      <c r="AS93" s="282"/>
      <c r="AT93" s="156"/>
      <c r="AU93" s="156"/>
      <c r="AV93" s="156"/>
      <c r="AW93" s="156"/>
      <c r="CM93" s="653"/>
      <c r="CN93" s="653"/>
      <c r="CO93" s="653"/>
      <c r="CP93" s="653"/>
      <c r="CQ93" s="653"/>
      <c r="CR93" s="653"/>
      <c r="CS93" s="653"/>
      <c r="CT93" s="653"/>
      <c r="CU93" s="653"/>
      <c r="CV93" s="653"/>
      <c r="CW93" s="653"/>
      <c r="CX93" s="653"/>
      <c r="CY93" s="654"/>
      <c r="CZ93" s="654"/>
      <c r="DA93" s="654"/>
      <c r="DB93" s="654"/>
      <c r="DC93" s="654"/>
      <c r="DD93" s="654"/>
      <c r="DE93" s="654"/>
      <c r="DF93" s="654"/>
      <c r="DG93" s="654"/>
      <c r="DH93" s="654"/>
      <c r="DI93" s="654"/>
      <c r="DJ93" s="654"/>
      <c r="DK93" s="654"/>
      <c r="DL93" s="654"/>
    </row>
    <row r="94" spans="1:116" s="387" customFormat="1" ht="16.399999999999999" customHeight="1" x14ac:dyDescent="0.25">
      <c r="A94" s="8316" t="s">
        <v>1966</v>
      </c>
      <c r="B94" s="8317"/>
      <c r="C94" s="8318"/>
      <c r="D94" s="3594"/>
      <c r="E94" s="3590"/>
      <c r="F94" s="3452"/>
      <c r="G94" s="3597"/>
      <c r="H94" s="3598"/>
      <c r="I94" s="3597"/>
      <c r="J94" s="3599"/>
      <c r="K94" s="3597"/>
      <c r="L94" s="3598"/>
      <c r="M94" s="3597"/>
      <c r="N94" s="3598"/>
      <c r="O94" s="3600"/>
      <c r="P94" s="3598"/>
      <c r="Q94" s="3600"/>
      <c r="R94" s="3598"/>
      <c r="S94" s="3600"/>
      <c r="T94" s="3598"/>
      <c r="U94" s="3600"/>
      <c r="V94" s="3598"/>
      <c r="W94" s="3600"/>
      <c r="X94" s="3598"/>
      <c r="Y94" s="3456"/>
      <c r="Z94" s="3453"/>
      <c r="AA94" s="3456"/>
      <c r="AB94" s="3453"/>
      <c r="AC94" s="3456"/>
      <c r="AD94" s="3453"/>
      <c r="AE94" s="3456"/>
      <c r="AF94" s="3453"/>
      <c r="AG94" s="3456"/>
      <c r="AH94" s="3453"/>
      <c r="AI94" s="3456"/>
      <c r="AJ94" s="3453"/>
      <c r="AK94" s="3456"/>
      <c r="AL94" s="3453"/>
      <c r="AM94" s="3456"/>
      <c r="AN94" s="3596"/>
      <c r="AO94" s="3601"/>
      <c r="AP94" s="156"/>
      <c r="AQ94" s="282"/>
      <c r="AR94" s="282"/>
      <c r="AS94" s="282"/>
      <c r="AT94" s="156"/>
      <c r="AU94" s="156"/>
      <c r="AV94" s="156"/>
      <c r="AW94" s="156"/>
      <c r="CM94" s="653"/>
      <c r="CN94" s="653"/>
      <c r="CO94" s="653"/>
      <c r="CP94" s="653"/>
      <c r="CQ94" s="653"/>
      <c r="CR94" s="653"/>
      <c r="CS94" s="653"/>
      <c r="CT94" s="653"/>
      <c r="CU94" s="653"/>
      <c r="CV94" s="653"/>
      <c r="CW94" s="653"/>
      <c r="CX94" s="653"/>
      <c r="CY94" s="654"/>
      <c r="CZ94" s="654"/>
      <c r="DA94" s="654"/>
      <c r="DB94" s="654"/>
      <c r="DC94" s="654"/>
      <c r="DD94" s="654"/>
      <c r="DE94" s="654"/>
      <c r="DF94" s="654"/>
      <c r="DG94" s="654"/>
      <c r="DH94" s="654"/>
      <c r="DI94" s="654"/>
      <c r="DJ94" s="654"/>
      <c r="DK94" s="654"/>
      <c r="DL94" s="654"/>
    </row>
    <row r="95" spans="1:116" s="387" customFormat="1" ht="16.399999999999999" customHeight="1" x14ac:dyDescent="0.25">
      <c r="A95" s="8313" t="s">
        <v>1967</v>
      </c>
      <c r="B95" s="8314"/>
      <c r="C95" s="8315"/>
      <c r="D95" s="3594"/>
      <c r="E95" s="3595"/>
      <c r="F95" s="3452"/>
      <c r="G95" s="3454"/>
      <c r="H95" s="3454"/>
      <c r="I95" s="3454"/>
      <c r="J95" s="3454"/>
      <c r="K95" s="3454"/>
      <c r="L95" s="3454"/>
      <c r="M95" s="3454"/>
      <c r="N95" s="3454"/>
      <c r="O95" s="3454"/>
      <c r="P95" s="3454"/>
      <c r="Q95" s="3454"/>
      <c r="R95" s="3454"/>
      <c r="S95" s="3454"/>
      <c r="T95" s="3454"/>
      <c r="U95" s="3454"/>
      <c r="V95" s="3454"/>
      <c r="W95" s="3454"/>
      <c r="X95" s="3454"/>
      <c r="Y95" s="3456"/>
      <c r="Z95" s="3453"/>
      <c r="AA95" s="3456"/>
      <c r="AB95" s="3453"/>
      <c r="AC95" s="3456"/>
      <c r="AD95" s="3453"/>
      <c r="AE95" s="3456"/>
      <c r="AF95" s="3453"/>
      <c r="AG95" s="3456"/>
      <c r="AH95" s="3453"/>
      <c r="AI95" s="3456"/>
      <c r="AJ95" s="3453"/>
      <c r="AK95" s="3456"/>
      <c r="AL95" s="3453"/>
      <c r="AM95" s="3456"/>
      <c r="AN95" s="3596"/>
      <c r="AP95" s="156"/>
      <c r="AQ95" s="282"/>
      <c r="AR95" s="282"/>
      <c r="AS95" s="282"/>
      <c r="AT95" s="156"/>
      <c r="AU95" s="156"/>
      <c r="AV95" s="156"/>
      <c r="AW95" s="156"/>
      <c r="CM95" s="653"/>
      <c r="CN95" s="653"/>
      <c r="CO95" s="653"/>
      <c r="CP95" s="653"/>
      <c r="CQ95" s="653"/>
      <c r="CR95" s="653"/>
      <c r="CS95" s="653"/>
      <c r="CT95" s="653"/>
      <c r="CU95" s="653"/>
      <c r="CV95" s="653"/>
      <c r="CW95" s="653"/>
      <c r="CX95" s="653"/>
      <c r="CY95" s="654"/>
      <c r="CZ95" s="654"/>
      <c r="DA95" s="654"/>
      <c r="DB95" s="654"/>
      <c r="DC95" s="654"/>
      <c r="DD95" s="654"/>
      <c r="DE95" s="654"/>
      <c r="DF95" s="654"/>
      <c r="DG95" s="654"/>
      <c r="DH95" s="654"/>
      <c r="DI95" s="654"/>
      <c r="DJ95" s="654"/>
      <c r="DK95" s="654"/>
      <c r="DL95" s="654"/>
    </row>
    <row r="96" spans="1:116" s="387" customFormat="1" ht="16.399999999999999" customHeight="1" x14ac:dyDescent="0.25">
      <c r="A96" s="7076" t="s">
        <v>1968</v>
      </c>
      <c r="B96" s="7074"/>
      <c r="C96" s="7075"/>
      <c r="D96" s="3594"/>
      <c r="E96" s="3590"/>
      <c r="F96" s="3452"/>
      <c r="G96" s="3454"/>
      <c r="H96" s="3454"/>
      <c r="I96" s="3454"/>
      <c r="J96" s="3454"/>
      <c r="K96" s="3454"/>
      <c r="L96" s="3454"/>
      <c r="M96" s="3454"/>
      <c r="N96" s="3454"/>
      <c r="O96" s="3454"/>
      <c r="P96" s="3454"/>
      <c r="Q96" s="3454"/>
      <c r="R96" s="3454"/>
      <c r="S96" s="3454"/>
      <c r="T96" s="3454"/>
      <c r="U96" s="3454"/>
      <c r="V96" s="3454"/>
      <c r="W96" s="3454"/>
      <c r="X96" s="3454"/>
      <c r="Y96" s="3456"/>
      <c r="Z96" s="3453"/>
      <c r="AA96" s="3456"/>
      <c r="AB96" s="3453"/>
      <c r="AC96" s="3456"/>
      <c r="AD96" s="3453"/>
      <c r="AE96" s="3456"/>
      <c r="AF96" s="3453"/>
      <c r="AG96" s="3456"/>
      <c r="AH96" s="3453"/>
      <c r="AI96" s="3456"/>
      <c r="AJ96" s="3453"/>
      <c r="AK96" s="3456"/>
      <c r="AL96" s="3453"/>
      <c r="AM96" s="3456"/>
      <c r="AN96" s="3596"/>
      <c r="AO96" s="3455"/>
      <c r="AP96" s="3455"/>
      <c r="AQ96" s="3420"/>
      <c r="AR96" s="3420"/>
      <c r="AS96" s="3420"/>
      <c r="AT96" s="3455"/>
      <c r="AU96" s="3455"/>
      <c r="AV96" s="3455"/>
      <c r="AW96" s="345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M96" s="653"/>
      <c r="CN96" s="653"/>
      <c r="CO96" s="653"/>
      <c r="CP96" s="653"/>
      <c r="CQ96" s="653"/>
      <c r="CR96" s="653"/>
      <c r="CS96" s="653"/>
      <c r="CT96" s="653"/>
      <c r="CU96" s="653"/>
      <c r="CV96" s="653"/>
      <c r="CW96" s="653"/>
      <c r="CX96" s="653"/>
      <c r="CY96" s="654"/>
      <c r="CZ96" s="654"/>
      <c r="DA96" s="654"/>
      <c r="DB96" s="654"/>
      <c r="DC96" s="654"/>
      <c r="DD96" s="654"/>
      <c r="DE96" s="654"/>
      <c r="DF96" s="654"/>
      <c r="DG96" s="654"/>
      <c r="DH96" s="654"/>
      <c r="DI96" s="654"/>
      <c r="DJ96" s="654"/>
      <c r="DK96" s="654"/>
      <c r="DL96" s="654"/>
    </row>
    <row r="97" spans="1:91" s="656" customFormat="1" ht="14.25" customHeight="1" x14ac:dyDescent="0.25">
      <c r="A97" s="8313" t="s">
        <v>1969</v>
      </c>
      <c r="B97" s="8314"/>
      <c r="C97" s="8315"/>
      <c r="D97" s="3594"/>
      <c r="E97" s="3590"/>
      <c r="F97" s="3452"/>
      <c r="G97" s="3454"/>
      <c r="H97" s="3453"/>
      <c r="I97" s="3454"/>
      <c r="J97" s="3457"/>
      <c r="K97" s="3454"/>
      <c r="L97" s="3453"/>
      <c r="M97" s="3454"/>
      <c r="N97" s="3453"/>
      <c r="O97" s="3456"/>
      <c r="P97" s="3453"/>
      <c r="Q97" s="3456"/>
      <c r="R97" s="3453"/>
      <c r="S97" s="3456"/>
      <c r="T97" s="3453"/>
      <c r="U97" s="3456"/>
      <c r="V97" s="3453"/>
      <c r="W97" s="3456"/>
      <c r="X97" s="3453"/>
      <c r="Y97" s="3456"/>
      <c r="Z97" s="3453"/>
      <c r="AA97" s="3456"/>
      <c r="AB97" s="3453"/>
      <c r="AC97" s="3456"/>
      <c r="AD97" s="3453"/>
      <c r="AE97" s="3456"/>
      <c r="AF97" s="3453"/>
      <c r="AG97" s="3456"/>
      <c r="AH97" s="3453"/>
      <c r="AI97" s="3456"/>
      <c r="AJ97" s="3453"/>
      <c r="AK97" s="3456"/>
      <c r="AL97" s="3453"/>
      <c r="AM97" s="3456"/>
      <c r="AN97" s="3596"/>
      <c r="AO97" s="3455"/>
      <c r="AP97" s="3455"/>
      <c r="AQ97" s="3420"/>
      <c r="AR97" s="3420"/>
      <c r="AS97" s="3420"/>
      <c r="AT97" s="3455"/>
      <c r="AU97" s="3455"/>
      <c r="AV97" s="3455"/>
      <c r="AW97" s="3455"/>
      <c r="AX97" s="604"/>
      <c r="AY97" s="604"/>
      <c r="AZ97" s="604"/>
      <c r="BA97" s="604"/>
      <c r="BB97" s="604"/>
      <c r="BC97" s="604"/>
      <c r="BD97" s="604"/>
      <c r="BE97" s="604"/>
      <c r="BF97" s="604"/>
      <c r="BG97" s="604"/>
      <c r="BH97" s="604"/>
      <c r="BI97" s="604"/>
      <c r="BJ97" s="604"/>
      <c r="BK97" s="604"/>
      <c r="BL97" s="604"/>
      <c r="BM97" s="604"/>
      <c r="BN97" s="604"/>
      <c r="BO97" s="604"/>
      <c r="BP97" s="604"/>
      <c r="BQ97" s="604"/>
      <c r="BR97" s="604"/>
      <c r="BS97" s="604"/>
      <c r="BT97" s="604"/>
      <c r="BU97" s="604"/>
      <c r="BV97" s="604"/>
      <c r="BW97" s="604"/>
      <c r="BX97" s="604"/>
      <c r="BY97" s="604"/>
      <c r="BZ97" s="604"/>
      <c r="CA97" s="604"/>
      <c r="CL97" s="604"/>
      <c r="CM97" s="657"/>
    </row>
    <row r="98" spans="1:91" s="658" customFormat="1" ht="14.25" customHeight="1" x14ac:dyDescent="0.25">
      <c r="A98" s="8313" t="s">
        <v>1970</v>
      </c>
      <c r="B98" s="8314"/>
      <c r="C98" s="8315"/>
      <c r="D98" s="3594"/>
      <c r="E98" s="3595"/>
      <c r="F98" s="3452"/>
      <c r="G98" s="3597"/>
      <c r="H98" s="3598"/>
      <c r="I98" s="3597"/>
      <c r="J98" s="3599"/>
      <c r="K98" s="3597"/>
      <c r="L98" s="3598"/>
      <c r="M98" s="3597"/>
      <c r="N98" s="3598"/>
      <c r="O98" s="3600"/>
      <c r="P98" s="3598"/>
      <c r="Q98" s="3600"/>
      <c r="R98" s="3598"/>
      <c r="S98" s="3600"/>
      <c r="T98" s="3598"/>
      <c r="U98" s="3600"/>
      <c r="V98" s="3598"/>
      <c r="W98" s="3600"/>
      <c r="X98" s="3598"/>
      <c r="Y98" s="3456"/>
      <c r="Z98" s="3453"/>
      <c r="AA98" s="3600"/>
      <c r="AB98" s="3598"/>
      <c r="AC98" s="3600"/>
      <c r="AD98" s="3598"/>
      <c r="AE98" s="3600"/>
      <c r="AF98" s="3598"/>
      <c r="AG98" s="3600"/>
      <c r="AH98" s="3598"/>
      <c r="AI98" s="3600"/>
      <c r="AJ98" s="3598"/>
      <c r="AK98" s="3600"/>
      <c r="AL98" s="3598"/>
      <c r="AM98" s="3600"/>
      <c r="AN98" s="3602"/>
      <c r="AO98" s="3601"/>
      <c r="AP98" s="156"/>
      <c r="AQ98" s="282"/>
      <c r="AR98" s="3603"/>
      <c r="AS98" s="282"/>
      <c r="AT98" s="156"/>
      <c r="AU98" s="156"/>
      <c r="AV98" s="156"/>
      <c r="AW98" s="156"/>
      <c r="AX98" s="604"/>
      <c r="AY98" s="604"/>
      <c r="AZ98" s="604"/>
      <c r="BA98" s="604"/>
      <c r="BB98" s="604"/>
      <c r="BC98" s="604"/>
      <c r="BD98" s="604"/>
      <c r="BE98" s="604"/>
      <c r="BF98" s="604"/>
      <c r="BG98" s="604"/>
      <c r="BH98" s="604"/>
      <c r="BI98" s="604"/>
      <c r="BJ98" s="604"/>
      <c r="BK98" s="604"/>
      <c r="BL98" s="604"/>
      <c r="BM98" s="604"/>
      <c r="BN98" s="604"/>
      <c r="BO98" s="604"/>
      <c r="BP98" s="604"/>
      <c r="BQ98" s="604"/>
      <c r="BR98" s="604"/>
      <c r="BS98" s="604"/>
      <c r="BT98" s="604"/>
      <c r="BU98" s="604"/>
      <c r="BV98" s="604"/>
      <c r="BW98" s="604"/>
      <c r="BX98" s="604"/>
      <c r="BY98" s="604"/>
      <c r="BZ98" s="604"/>
      <c r="CA98" s="604"/>
      <c r="CL98" s="604"/>
      <c r="CM98" s="659"/>
    </row>
    <row r="99" spans="1:91" s="358" customFormat="1" ht="14.25" customHeight="1" x14ac:dyDescent="0.25">
      <c r="A99" s="8313" t="s">
        <v>1971</v>
      </c>
      <c r="B99" s="8314"/>
      <c r="C99" s="8315"/>
      <c r="D99" s="3594"/>
      <c r="E99" s="3590"/>
      <c r="F99" s="3452"/>
      <c r="G99" s="3454"/>
      <c r="H99" s="3454"/>
      <c r="I99" s="3454"/>
      <c r="J99" s="3454"/>
      <c r="K99" s="3454"/>
      <c r="L99" s="3454"/>
      <c r="M99" s="3454"/>
      <c r="N99" s="3454"/>
      <c r="O99" s="3454"/>
      <c r="P99" s="3454"/>
      <c r="Q99" s="3454"/>
      <c r="R99" s="3454"/>
      <c r="S99" s="3454"/>
      <c r="T99" s="3454"/>
      <c r="U99" s="3454"/>
      <c r="V99" s="3454"/>
      <c r="W99" s="3454"/>
      <c r="X99" s="3454"/>
      <c r="Y99" s="3456"/>
      <c r="Z99" s="3453"/>
      <c r="AA99" s="3456"/>
      <c r="AB99" s="3456"/>
      <c r="AC99" s="3456"/>
      <c r="AD99" s="3456"/>
      <c r="AE99" s="3456"/>
      <c r="AF99" s="3456"/>
      <c r="AG99" s="3456"/>
      <c r="AH99" s="3456"/>
      <c r="AI99" s="3456"/>
      <c r="AJ99" s="3456"/>
      <c r="AK99" s="3456"/>
      <c r="AL99" s="3456"/>
      <c r="AM99" s="3456"/>
      <c r="AN99" s="3456"/>
      <c r="AP99" s="156"/>
      <c r="AQ99" s="282"/>
      <c r="AR99" s="282"/>
      <c r="AS99" s="282"/>
      <c r="AT99" s="156"/>
      <c r="AU99" s="156"/>
      <c r="AV99" s="156"/>
      <c r="AW99" s="156"/>
      <c r="AX99" s="604"/>
      <c r="AY99" s="604"/>
      <c r="AZ99" s="604"/>
      <c r="BA99" s="604"/>
      <c r="BB99" s="604"/>
      <c r="BC99" s="604"/>
      <c r="BD99" s="604"/>
      <c r="BE99" s="604"/>
      <c r="BF99" s="604"/>
      <c r="BG99" s="604"/>
      <c r="BH99" s="604"/>
      <c r="BI99" s="604"/>
      <c r="BJ99" s="604"/>
      <c r="BK99" s="604"/>
      <c r="BL99" s="604"/>
      <c r="BM99" s="604"/>
      <c r="BN99" s="604"/>
      <c r="BO99" s="604"/>
      <c r="BP99" s="604"/>
      <c r="BQ99" s="604"/>
      <c r="BR99" s="604"/>
      <c r="BS99" s="604"/>
      <c r="BT99" s="604"/>
      <c r="BU99" s="604"/>
      <c r="BV99" s="604"/>
      <c r="BW99" s="604"/>
      <c r="BX99" s="604"/>
      <c r="BY99" s="604"/>
      <c r="BZ99" s="604"/>
      <c r="CA99" s="604"/>
      <c r="CM99" s="605"/>
    </row>
    <row r="100" spans="1:91" s="358" customFormat="1" ht="14.25" customHeight="1" x14ac:dyDescent="0.25">
      <c r="A100" s="8313" t="s">
        <v>1972</v>
      </c>
      <c r="B100" s="8314"/>
      <c r="C100" s="8315"/>
      <c r="D100" s="3594"/>
      <c r="E100" s="3595"/>
      <c r="F100" s="3452"/>
      <c r="G100" s="3454"/>
      <c r="H100" s="3453"/>
      <c r="I100" s="3454"/>
      <c r="J100" s="3457"/>
      <c r="K100" s="294"/>
      <c r="L100" s="3453"/>
      <c r="M100" s="3454"/>
      <c r="N100" s="3453"/>
      <c r="O100" s="3456"/>
      <c r="P100" s="3453"/>
      <c r="Q100" s="3456"/>
      <c r="R100" s="3453"/>
      <c r="S100" s="3456"/>
      <c r="T100" s="3453"/>
      <c r="U100" s="3456"/>
      <c r="V100" s="3453"/>
      <c r="W100" s="3456"/>
      <c r="X100" s="3453"/>
      <c r="Y100" s="3456"/>
      <c r="Z100" s="3453"/>
      <c r="AA100" s="3456"/>
      <c r="AB100" s="3456"/>
      <c r="AC100" s="3456"/>
      <c r="AD100" s="3456"/>
      <c r="AE100" s="3456"/>
      <c r="AF100" s="3456"/>
      <c r="AG100" s="3456"/>
      <c r="AH100" s="3456"/>
      <c r="AI100" s="3456"/>
      <c r="AJ100" s="3456"/>
      <c r="AK100" s="3456"/>
      <c r="AL100" s="3456"/>
      <c r="AM100" s="3456"/>
      <c r="AN100" s="3456"/>
      <c r="AO100" s="3455"/>
      <c r="AP100" s="3455"/>
      <c r="AQ100" s="3420"/>
      <c r="AS100" s="3420"/>
      <c r="AT100" s="3455"/>
      <c r="AU100" s="3455"/>
      <c r="AV100" s="3455"/>
      <c r="AW100" s="3455"/>
      <c r="AX100" s="604"/>
      <c r="AY100" s="604"/>
      <c r="AZ100" s="604"/>
      <c r="BA100" s="604"/>
      <c r="BB100" s="604"/>
      <c r="BC100" s="604"/>
      <c r="BD100" s="604"/>
      <c r="BE100" s="604"/>
      <c r="BF100" s="604"/>
      <c r="BG100" s="604"/>
      <c r="BH100" s="604"/>
      <c r="BI100" s="604"/>
      <c r="BJ100" s="604"/>
      <c r="BK100" s="604"/>
      <c r="BL100" s="604"/>
      <c r="BM100" s="604"/>
      <c r="BN100" s="604"/>
      <c r="BO100" s="604"/>
      <c r="BP100" s="604"/>
      <c r="BQ100" s="604"/>
      <c r="BR100" s="604"/>
      <c r="BS100" s="604"/>
      <c r="BT100" s="604"/>
      <c r="BU100" s="604"/>
      <c r="BV100" s="604"/>
      <c r="BW100" s="604"/>
      <c r="BX100" s="604"/>
      <c r="BY100" s="604"/>
      <c r="BZ100" s="604"/>
      <c r="CA100" s="604"/>
      <c r="CM100" s="605"/>
    </row>
    <row r="101" spans="1:91" s="358" customFormat="1" ht="15" customHeight="1" x14ac:dyDescent="0.25">
      <c r="A101" s="8313" t="s">
        <v>1973</v>
      </c>
      <c r="B101" s="8314"/>
      <c r="C101" s="8315"/>
      <c r="D101" s="3594"/>
      <c r="E101" s="3590"/>
      <c r="F101" s="3452"/>
      <c r="G101" s="3454"/>
      <c r="H101" s="3453"/>
      <c r="I101" s="3454"/>
      <c r="J101" s="3457"/>
      <c r="K101" s="294"/>
      <c r="L101" s="3453"/>
      <c r="M101" s="3454"/>
      <c r="N101" s="3453"/>
      <c r="O101" s="3456"/>
      <c r="P101" s="3453"/>
      <c r="Q101" s="3456"/>
      <c r="R101" s="3453"/>
      <c r="S101" s="3456"/>
      <c r="T101" s="3453"/>
      <c r="U101" s="3456"/>
      <c r="V101" s="3453"/>
      <c r="W101" s="3456"/>
      <c r="X101" s="3453"/>
      <c r="Y101" s="3456"/>
      <c r="Z101" s="3453"/>
      <c r="AA101" s="3456"/>
      <c r="AB101" s="3456"/>
      <c r="AC101" s="3456"/>
      <c r="AD101" s="3456"/>
      <c r="AE101" s="3456"/>
      <c r="AF101" s="3456"/>
      <c r="AG101" s="3456"/>
      <c r="AH101" s="3456"/>
      <c r="AI101" s="3456"/>
      <c r="AJ101" s="3456"/>
      <c r="AK101" s="3456"/>
      <c r="AL101" s="3456"/>
      <c r="AM101" s="3456"/>
      <c r="AN101" s="3456"/>
      <c r="AO101" s="3455"/>
      <c r="AP101" s="3455"/>
      <c r="AQ101" s="3420"/>
      <c r="AR101" s="282"/>
      <c r="AS101" s="3420"/>
      <c r="AT101" s="3455"/>
      <c r="AU101" s="3455"/>
      <c r="AV101" s="3455"/>
      <c r="AW101" s="3455"/>
      <c r="CM101" s="605"/>
    </row>
    <row r="102" spans="1:91" s="358" customFormat="1" ht="15" customHeight="1" x14ac:dyDescent="0.25">
      <c r="A102" s="8313" t="s">
        <v>1974</v>
      </c>
      <c r="B102" s="8314"/>
      <c r="C102" s="8315"/>
      <c r="D102" s="3594"/>
      <c r="E102" s="3595"/>
      <c r="F102" s="3452"/>
      <c r="G102" s="3454"/>
      <c r="H102" s="3453"/>
      <c r="I102" s="3454"/>
      <c r="J102" s="3457"/>
      <c r="K102" s="294"/>
      <c r="L102" s="3453"/>
      <c r="M102" s="3454"/>
      <c r="N102" s="3453"/>
      <c r="O102" s="3456"/>
      <c r="P102" s="3453"/>
      <c r="Q102" s="3456"/>
      <c r="R102" s="3453"/>
      <c r="S102" s="3456"/>
      <c r="T102" s="3453"/>
      <c r="U102" s="3456"/>
      <c r="V102" s="3453"/>
      <c r="W102" s="3456"/>
      <c r="X102" s="3453"/>
      <c r="Y102" s="3456"/>
      <c r="Z102" s="3453"/>
      <c r="AA102" s="3456"/>
      <c r="AB102" s="3453"/>
      <c r="AC102" s="3456"/>
      <c r="AD102" s="3453"/>
      <c r="AE102" s="3456"/>
      <c r="AF102" s="3453"/>
      <c r="AG102" s="3456"/>
      <c r="AH102" s="3453"/>
      <c r="AI102" s="3456"/>
      <c r="AJ102" s="3453"/>
      <c r="AK102" s="3456"/>
      <c r="AL102" s="3453"/>
      <c r="AM102" s="3456"/>
      <c r="AN102" s="3596"/>
      <c r="AO102" s="3455"/>
      <c r="AP102" s="3455"/>
      <c r="AQ102" s="3420"/>
      <c r="AR102" s="282"/>
      <c r="AS102" s="3420"/>
      <c r="AT102" s="3455"/>
      <c r="AU102" s="3455"/>
      <c r="AV102" s="3455"/>
      <c r="AW102" s="3455"/>
      <c r="CM102" s="605"/>
    </row>
    <row r="103" spans="1:91" s="358" customFormat="1" ht="14.25" customHeight="1" x14ac:dyDescent="0.25">
      <c r="A103" s="8313" t="s">
        <v>1975</v>
      </c>
      <c r="B103" s="8314"/>
      <c r="C103" s="8315"/>
      <c r="D103" s="3594"/>
      <c r="E103" s="3590"/>
      <c r="F103" s="3452"/>
      <c r="G103" s="3454"/>
      <c r="H103" s="3453"/>
      <c r="I103" s="3454"/>
      <c r="J103" s="3457"/>
      <c r="K103" s="3454"/>
      <c r="L103" s="3453"/>
      <c r="M103" s="3454"/>
      <c r="N103" s="3453"/>
      <c r="O103" s="3456"/>
      <c r="P103" s="3453"/>
      <c r="Q103" s="3456"/>
      <c r="R103" s="3453"/>
      <c r="S103" s="3456"/>
      <c r="T103" s="3453"/>
      <c r="U103" s="3456"/>
      <c r="V103" s="3453"/>
      <c r="W103" s="3456"/>
      <c r="X103" s="3453"/>
      <c r="Y103" s="3456"/>
      <c r="Z103" s="3453"/>
      <c r="AA103" s="3456"/>
      <c r="AB103" s="3453"/>
      <c r="AC103" s="3456"/>
      <c r="AD103" s="3453"/>
      <c r="AE103" s="3456"/>
      <c r="AF103" s="3453"/>
      <c r="AG103" s="3456"/>
      <c r="AH103" s="3453"/>
      <c r="AI103" s="3456"/>
      <c r="AJ103" s="3453"/>
      <c r="AK103" s="3456"/>
      <c r="AL103" s="3453"/>
      <c r="AM103" s="3456"/>
      <c r="AN103" s="3596"/>
      <c r="AO103" s="3455"/>
      <c r="AP103" s="3455"/>
      <c r="AQ103" s="3420"/>
      <c r="AR103" s="282"/>
      <c r="AS103" s="3420"/>
      <c r="AT103" s="3455"/>
      <c r="AU103" s="3455"/>
      <c r="AV103" s="3455"/>
      <c r="AW103" s="3455"/>
      <c r="CM103" s="605"/>
    </row>
    <row r="104" spans="1:91" s="358" customFormat="1" ht="14.25" customHeight="1" x14ac:dyDescent="0.25">
      <c r="A104" s="8313" t="s">
        <v>1976</v>
      </c>
      <c r="B104" s="8314"/>
      <c r="C104" s="8315"/>
      <c r="D104" s="3594"/>
      <c r="E104" s="3595"/>
      <c r="F104" s="3452"/>
      <c r="G104" s="3454"/>
      <c r="H104" s="3453"/>
      <c r="I104" s="3454"/>
      <c r="J104" s="3457"/>
      <c r="K104" s="3454"/>
      <c r="L104" s="3453"/>
      <c r="M104" s="3454"/>
      <c r="N104" s="3453"/>
      <c r="O104" s="3456"/>
      <c r="P104" s="3453"/>
      <c r="Q104" s="3456"/>
      <c r="R104" s="3453"/>
      <c r="S104" s="3456"/>
      <c r="T104" s="3453"/>
      <c r="U104" s="3456"/>
      <c r="V104" s="3453"/>
      <c r="W104" s="3456"/>
      <c r="X104" s="3453"/>
      <c r="Y104" s="3456"/>
      <c r="Z104" s="3453"/>
      <c r="AA104" s="3456"/>
      <c r="AB104" s="3453"/>
      <c r="AC104" s="3456"/>
      <c r="AD104" s="3453"/>
      <c r="AE104" s="3456"/>
      <c r="AF104" s="3453"/>
      <c r="AG104" s="3456"/>
      <c r="AH104" s="3453"/>
      <c r="AI104" s="3456"/>
      <c r="AJ104" s="3453"/>
      <c r="AK104" s="3456"/>
      <c r="AL104" s="3453"/>
      <c r="AM104" s="3456"/>
      <c r="AN104" s="3596"/>
      <c r="AO104" s="3455"/>
      <c r="AP104" s="3455"/>
      <c r="AQ104" s="3420"/>
      <c r="AR104" s="282"/>
      <c r="AS104" s="3420"/>
      <c r="AT104" s="3455"/>
      <c r="AU104" s="3455"/>
      <c r="AV104" s="3455"/>
      <c r="AW104" s="3455"/>
      <c r="CM104" s="605"/>
    </row>
    <row r="105" spans="1:91" s="358" customFormat="1" ht="14.25" customHeight="1" x14ac:dyDescent="0.25">
      <c r="A105" s="8313" t="s">
        <v>1977</v>
      </c>
      <c r="B105" s="8314"/>
      <c r="C105" s="8315"/>
      <c r="D105" s="3594"/>
      <c r="E105" s="3590"/>
      <c r="F105" s="3452"/>
      <c r="G105" s="3479"/>
      <c r="H105" s="3489"/>
      <c r="I105" s="3479"/>
      <c r="J105" s="3604"/>
      <c r="K105" s="3479"/>
      <c r="L105" s="3489"/>
      <c r="M105" s="3479"/>
      <c r="N105" s="3489"/>
      <c r="O105" s="3490"/>
      <c r="P105" s="3489"/>
      <c r="Q105" s="3456"/>
      <c r="R105" s="3453"/>
      <c r="S105" s="3456"/>
      <c r="T105" s="3453"/>
      <c r="U105" s="3456"/>
      <c r="V105" s="3453"/>
      <c r="W105" s="3456"/>
      <c r="X105" s="3453"/>
      <c r="Y105" s="3600"/>
      <c r="Z105" s="3598"/>
      <c r="AA105" s="3600"/>
      <c r="AB105" s="3598"/>
      <c r="AC105" s="3600"/>
      <c r="AD105" s="3598"/>
      <c r="AE105" s="3600"/>
      <c r="AF105" s="3598"/>
      <c r="AG105" s="3600"/>
      <c r="AH105" s="3598"/>
      <c r="AI105" s="3600"/>
      <c r="AJ105" s="3598"/>
      <c r="AK105" s="3600"/>
      <c r="AL105" s="3598"/>
      <c r="AM105" s="3600"/>
      <c r="AN105" s="3602"/>
      <c r="AO105" s="3455"/>
      <c r="AP105" s="3455"/>
      <c r="AQ105" s="3420"/>
      <c r="AR105" s="3603"/>
      <c r="AS105" s="3420"/>
      <c r="AT105" s="3455"/>
      <c r="AU105" s="3455"/>
      <c r="AV105" s="3455"/>
      <c r="AW105" s="3455"/>
      <c r="CM105" s="605"/>
    </row>
    <row r="106" spans="1:91" s="358" customFormat="1" ht="14.25" customHeight="1" x14ac:dyDescent="0.25">
      <c r="A106" s="8313" t="s">
        <v>1978</v>
      </c>
      <c r="B106" s="8314"/>
      <c r="C106" s="8315"/>
      <c r="D106" s="3594"/>
      <c r="E106" s="3595"/>
      <c r="F106" s="3452"/>
      <c r="G106" s="3479"/>
      <c r="H106" s="3489"/>
      <c r="I106" s="3479"/>
      <c r="J106" s="3604"/>
      <c r="K106" s="3479"/>
      <c r="L106" s="3489"/>
      <c r="M106" s="3479"/>
      <c r="N106" s="3489"/>
      <c r="O106" s="3490"/>
      <c r="P106" s="3489"/>
      <c r="Q106" s="3456"/>
      <c r="R106" s="3453"/>
      <c r="S106" s="3456"/>
      <c r="T106" s="3453"/>
      <c r="U106" s="3456"/>
      <c r="V106" s="3453"/>
      <c r="W106" s="3456"/>
      <c r="X106" s="3453"/>
      <c r="Y106" s="3456"/>
      <c r="Z106" s="3453"/>
      <c r="AA106" s="3456"/>
      <c r="AB106" s="3453"/>
      <c r="AC106" s="3456"/>
      <c r="AD106" s="3453"/>
      <c r="AE106" s="3456"/>
      <c r="AF106" s="3453"/>
      <c r="AG106" s="3456"/>
      <c r="AH106" s="3453"/>
      <c r="AI106" s="3456"/>
      <c r="AJ106" s="3453"/>
      <c r="AK106" s="3456"/>
      <c r="AL106" s="3453"/>
      <c r="AM106" s="3456"/>
      <c r="AN106" s="3596"/>
      <c r="AO106" s="3455"/>
      <c r="AP106" s="3455"/>
      <c r="AQ106" s="3420"/>
      <c r="AR106" s="3420"/>
      <c r="AS106" s="3420"/>
      <c r="AT106" s="3455"/>
      <c r="AU106" s="3455"/>
      <c r="AV106" s="3455"/>
      <c r="AW106" s="3455"/>
      <c r="CM106" s="605"/>
    </row>
    <row r="107" spans="1:91" s="358" customFormat="1" ht="14.25" customHeight="1" x14ac:dyDescent="0.25">
      <c r="A107" s="8313" t="s">
        <v>1979</v>
      </c>
      <c r="B107" s="8314"/>
      <c r="C107" s="8315"/>
      <c r="D107" s="3594"/>
      <c r="E107" s="3590"/>
      <c r="F107" s="3452"/>
      <c r="G107" s="3479"/>
      <c r="H107" s="3489"/>
      <c r="I107" s="3479"/>
      <c r="J107" s="3604"/>
      <c r="K107" s="3479"/>
      <c r="L107" s="3489"/>
      <c r="M107" s="3479"/>
      <c r="N107" s="3489"/>
      <c r="O107" s="3490"/>
      <c r="P107" s="3489"/>
      <c r="Q107" s="3456"/>
      <c r="R107" s="3453"/>
      <c r="S107" s="3456"/>
      <c r="T107" s="3453"/>
      <c r="U107" s="3456"/>
      <c r="V107" s="3453"/>
      <c r="W107" s="3456"/>
      <c r="X107" s="3453"/>
      <c r="Y107" s="3456"/>
      <c r="Z107" s="3453"/>
      <c r="AA107" s="3456"/>
      <c r="AB107" s="3453"/>
      <c r="AC107" s="3456"/>
      <c r="AD107" s="3453"/>
      <c r="AE107" s="3456"/>
      <c r="AF107" s="3453"/>
      <c r="AG107" s="3456"/>
      <c r="AH107" s="3453"/>
      <c r="AI107" s="3456"/>
      <c r="AJ107" s="3453"/>
      <c r="AK107" s="3456"/>
      <c r="AL107" s="3453"/>
      <c r="AM107" s="3456"/>
      <c r="AN107" s="3596"/>
      <c r="AO107" s="3455"/>
      <c r="AP107" s="3455"/>
      <c r="AQ107" s="3420"/>
      <c r="AR107" s="3420"/>
      <c r="AS107" s="3420"/>
      <c r="AT107" s="3455"/>
      <c r="AU107" s="3455"/>
      <c r="AV107" s="3455"/>
      <c r="AW107" s="3455"/>
      <c r="CM107" s="605"/>
    </row>
    <row r="108" spans="1:91" s="358" customFormat="1" ht="14.25" customHeight="1" x14ac:dyDescent="0.25">
      <c r="A108" s="8313" t="s">
        <v>1980</v>
      </c>
      <c r="B108" s="8314"/>
      <c r="C108" s="8315"/>
      <c r="D108" s="3594"/>
      <c r="E108" s="3595"/>
      <c r="F108" s="3452"/>
      <c r="G108" s="3597"/>
      <c r="H108" s="3598"/>
      <c r="I108" s="3597"/>
      <c r="J108" s="3599"/>
      <c r="K108" s="3597"/>
      <c r="L108" s="3598"/>
      <c r="M108" s="3597"/>
      <c r="N108" s="3598"/>
      <c r="O108" s="3600"/>
      <c r="P108" s="3598"/>
      <c r="Q108" s="3456"/>
      <c r="R108" s="3453"/>
      <c r="S108" s="3456"/>
      <c r="T108" s="3453"/>
      <c r="U108" s="3456"/>
      <c r="V108" s="3453"/>
      <c r="W108" s="3456"/>
      <c r="X108" s="3453"/>
      <c r="Y108" s="3456"/>
      <c r="Z108" s="3453"/>
      <c r="AA108" s="3456"/>
      <c r="AB108" s="3453"/>
      <c r="AC108" s="3456"/>
      <c r="AD108" s="3453"/>
      <c r="AE108" s="3456"/>
      <c r="AF108" s="3453"/>
      <c r="AG108" s="3456"/>
      <c r="AH108" s="3453"/>
      <c r="AI108" s="3456"/>
      <c r="AJ108" s="3453"/>
      <c r="AK108" s="3456"/>
      <c r="AL108" s="3453"/>
      <c r="AM108" s="3456"/>
      <c r="AN108" s="3596"/>
      <c r="AO108" s="3455"/>
      <c r="AP108" s="3455"/>
      <c r="AQ108" s="3420"/>
      <c r="AR108" s="3420"/>
      <c r="AS108" s="3420"/>
      <c r="AT108" s="3455"/>
      <c r="AU108" s="3455"/>
      <c r="AV108" s="3455"/>
      <c r="AW108" s="3455"/>
      <c r="CM108" s="605"/>
    </row>
    <row r="109" spans="1:91" s="358" customFormat="1" ht="14.25" customHeight="1" x14ac:dyDescent="0.25">
      <c r="A109" s="8313" t="s">
        <v>1981</v>
      </c>
      <c r="B109" s="8314"/>
      <c r="C109" s="8315"/>
      <c r="D109" s="3594"/>
      <c r="E109" s="3590"/>
      <c r="F109" s="3452"/>
      <c r="G109" s="3597"/>
      <c r="H109" s="3598"/>
      <c r="I109" s="3597"/>
      <c r="J109" s="3599"/>
      <c r="K109" s="3597"/>
      <c r="L109" s="3598"/>
      <c r="M109" s="3597"/>
      <c r="N109" s="3598"/>
      <c r="O109" s="3600"/>
      <c r="P109" s="3598"/>
      <c r="Q109" s="3456"/>
      <c r="R109" s="3453"/>
      <c r="S109" s="3456"/>
      <c r="T109" s="3453"/>
      <c r="U109" s="3456"/>
      <c r="V109" s="3453"/>
      <c r="W109" s="3456"/>
      <c r="X109" s="3453"/>
      <c r="Y109" s="3456"/>
      <c r="Z109" s="3453"/>
      <c r="AA109" s="3600"/>
      <c r="AB109" s="3598"/>
      <c r="AC109" s="3600"/>
      <c r="AD109" s="3598"/>
      <c r="AE109" s="3600"/>
      <c r="AF109" s="3598"/>
      <c r="AG109" s="3600"/>
      <c r="AH109" s="3598"/>
      <c r="AI109" s="3600"/>
      <c r="AJ109" s="3598"/>
      <c r="AK109" s="3600"/>
      <c r="AL109" s="3598"/>
      <c r="AM109" s="3600"/>
      <c r="AN109" s="3602"/>
      <c r="AO109" s="3455"/>
      <c r="AP109" s="3605"/>
      <c r="AQ109" s="3420"/>
      <c r="AR109" s="3603"/>
      <c r="AS109" s="3420"/>
      <c r="AT109" s="3455"/>
      <c r="AU109" s="3455"/>
      <c r="AV109" s="3455"/>
      <c r="AW109" s="3455"/>
      <c r="CM109" s="605"/>
    </row>
    <row r="110" spans="1:91" s="358" customFormat="1" ht="14.25" customHeight="1" x14ac:dyDescent="0.25">
      <c r="A110" s="8313" t="s">
        <v>1982</v>
      </c>
      <c r="B110" s="8314"/>
      <c r="C110" s="8315"/>
      <c r="D110" s="3594"/>
      <c r="E110" s="3595"/>
      <c r="F110" s="3452"/>
      <c r="G110" s="3597"/>
      <c r="H110" s="3598"/>
      <c r="I110" s="3597"/>
      <c r="J110" s="3599"/>
      <c r="K110" s="3597"/>
      <c r="L110" s="3598"/>
      <c r="M110" s="3597"/>
      <c r="N110" s="3598"/>
      <c r="O110" s="3600"/>
      <c r="P110" s="3598"/>
      <c r="Q110" s="3456"/>
      <c r="R110" s="3453"/>
      <c r="S110" s="3456"/>
      <c r="T110" s="3453"/>
      <c r="U110" s="3456"/>
      <c r="V110" s="3453"/>
      <c r="W110" s="3456"/>
      <c r="X110" s="3453"/>
      <c r="Y110" s="3456"/>
      <c r="Z110" s="3453"/>
      <c r="AA110" s="3456"/>
      <c r="AB110" s="3453"/>
      <c r="AC110" s="3456"/>
      <c r="AD110" s="3453"/>
      <c r="AE110" s="3456"/>
      <c r="AF110" s="3453"/>
      <c r="AG110" s="3456"/>
      <c r="AH110" s="3453"/>
      <c r="AI110" s="3456"/>
      <c r="AJ110" s="3453"/>
      <c r="AK110" s="3456"/>
      <c r="AL110" s="3453"/>
      <c r="AM110" s="3456"/>
      <c r="AN110" s="3596"/>
      <c r="AO110" s="3455"/>
      <c r="AP110" s="3455"/>
      <c r="AQ110" s="3420"/>
      <c r="AR110" s="3420"/>
      <c r="AS110" s="3420"/>
      <c r="AT110" s="3455"/>
      <c r="AU110" s="3455"/>
      <c r="AV110" s="3455"/>
      <c r="AW110" s="3455"/>
      <c r="CM110" s="605"/>
    </row>
    <row r="111" spans="1:91" s="358" customFormat="1" ht="14.25" customHeight="1" x14ac:dyDescent="0.25">
      <c r="A111" s="8313" t="s">
        <v>1983</v>
      </c>
      <c r="B111" s="8314"/>
      <c r="C111" s="8315"/>
      <c r="D111" s="3594"/>
      <c r="E111" s="3590"/>
      <c r="F111" s="3452"/>
      <c r="Q111" s="3456"/>
      <c r="R111" s="3453"/>
      <c r="S111" s="3456"/>
      <c r="T111" s="3453"/>
      <c r="U111" s="3456"/>
      <c r="V111" s="3453"/>
      <c r="W111" s="3456"/>
      <c r="X111" s="3453"/>
      <c r="Y111" s="3456"/>
      <c r="Z111" s="3453"/>
      <c r="AA111" s="3456"/>
      <c r="AB111" s="3453"/>
      <c r="AC111" s="3456"/>
      <c r="AD111" s="3453"/>
      <c r="AE111" s="3456"/>
      <c r="AF111" s="3453"/>
      <c r="AG111" s="3456"/>
      <c r="AH111" s="3453"/>
      <c r="AI111" s="3456"/>
      <c r="AJ111" s="3453"/>
      <c r="AK111" s="3456"/>
      <c r="AL111" s="3453"/>
      <c r="AM111" s="3456"/>
      <c r="AN111" s="3596"/>
      <c r="AO111" s="3455"/>
      <c r="AP111" s="3455"/>
      <c r="AQ111" s="3420"/>
      <c r="AR111" s="3420"/>
      <c r="AS111" s="3420"/>
      <c r="AT111" s="3455"/>
      <c r="AU111" s="3455"/>
      <c r="AV111" s="3455"/>
      <c r="AW111" s="3455"/>
      <c r="CM111" s="605"/>
    </row>
    <row r="112" spans="1:91" s="358" customFormat="1" ht="14.15" customHeight="1" x14ac:dyDescent="0.25">
      <c r="A112" s="8313" t="s">
        <v>1984</v>
      </c>
      <c r="B112" s="8314"/>
      <c r="C112" s="8315"/>
      <c r="D112" s="3594"/>
      <c r="E112" s="3595"/>
      <c r="F112" s="3452"/>
      <c r="G112" s="3606"/>
      <c r="H112" s="3607"/>
      <c r="I112" s="3454"/>
      <c r="J112" s="3457"/>
      <c r="K112" s="3454"/>
      <c r="L112" s="3453"/>
      <c r="M112" s="3454"/>
      <c r="N112" s="3453"/>
      <c r="O112" s="3456"/>
      <c r="P112" s="3453"/>
      <c r="Q112" s="3456"/>
      <c r="R112" s="3453"/>
      <c r="S112" s="3456"/>
      <c r="T112" s="3453"/>
      <c r="U112" s="3456"/>
      <c r="V112" s="3453"/>
      <c r="W112" s="3456"/>
      <c r="X112" s="3453"/>
      <c r="Y112" s="3456"/>
      <c r="Z112" s="3453"/>
      <c r="AA112" s="3456"/>
      <c r="AB112" s="3453"/>
      <c r="AC112" s="3456"/>
      <c r="AD112" s="3453"/>
      <c r="AE112" s="3456"/>
      <c r="AF112" s="3453"/>
      <c r="AG112" s="3456"/>
      <c r="AH112" s="3453"/>
      <c r="AI112" s="3456"/>
      <c r="AJ112" s="3453"/>
      <c r="AK112" s="3456"/>
      <c r="AL112" s="3453"/>
      <c r="AM112" s="3456"/>
      <c r="AN112" s="3596"/>
      <c r="AO112" s="3455"/>
      <c r="AP112" s="3455"/>
      <c r="AQ112" s="3420"/>
      <c r="AR112" s="3420"/>
      <c r="AS112" s="3420"/>
      <c r="AT112" s="3455"/>
      <c r="AU112" s="3455"/>
      <c r="AV112" s="3455"/>
      <c r="AW112" s="3455"/>
      <c r="CM112" s="605"/>
    </row>
    <row r="113" spans="1:116" s="358" customFormat="1" ht="14.15" customHeight="1" x14ac:dyDescent="0.25">
      <c r="A113" s="8313" t="s">
        <v>1985</v>
      </c>
      <c r="B113" s="8314"/>
      <c r="C113" s="8315"/>
      <c r="D113" s="3608"/>
      <c r="E113" s="3590"/>
      <c r="F113" s="3452"/>
      <c r="G113" s="3606"/>
      <c r="H113" s="3607"/>
      <c r="I113" s="3454"/>
      <c r="J113" s="3457"/>
      <c r="K113" s="3454"/>
      <c r="L113" s="3453"/>
      <c r="M113" s="3454"/>
      <c r="N113" s="3453"/>
      <c r="O113" s="3456"/>
      <c r="P113" s="3453"/>
      <c r="Q113" s="3456"/>
      <c r="R113" s="3453"/>
      <c r="S113" s="3456"/>
      <c r="T113" s="3453"/>
      <c r="U113" s="3456"/>
      <c r="V113" s="3453"/>
      <c r="W113" s="3456"/>
      <c r="X113" s="3453"/>
      <c r="Y113" s="3456"/>
      <c r="Z113" s="3453"/>
      <c r="AA113" s="3456"/>
      <c r="AB113" s="3453"/>
      <c r="AC113" s="3456"/>
      <c r="AD113" s="3453"/>
      <c r="AE113" s="3456"/>
      <c r="AF113" s="3453"/>
      <c r="AG113" s="3456"/>
      <c r="AH113" s="3453"/>
      <c r="AI113" s="3456"/>
      <c r="AJ113" s="3453"/>
      <c r="AK113" s="3456"/>
      <c r="AL113" s="3453"/>
      <c r="AM113" s="3456"/>
      <c r="AN113" s="3596"/>
      <c r="AO113" s="3455"/>
      <c r="AP113" s="3455"/>
      <c r="AQ113" s="3420"/>
      <c r="AR113" s="3420"/>
      <c r="AS113" s="3420"/>
      <c r="AT113" s="3455"/>
      <c r="AU113" s="3455"/>
      <c r="AV113" s="3455"/>
      <c r="AW113" s="3455"/>
      <c r="CM113" s="605"/>
    </row>
    <row r="114" spans="1:116" s="358" customFormat="1" ht="14.25" customHeight="1" x14ac:dyDescent="0.25">
      <c r="A114" s="8313" t="s">
        <v>1986</v>
      </c>
      <c r="B114" s="8314"/>
      <c r="C114" s="8315"/>
      <c r="D114" s="3594"/>
      <c r="E114" s="3595"/>
      <c r="F114" s="3452"/>
      <c r="G114" s="3606"/>
      <c r="H114" s="3607"/>
      <c r="I114" s="3454"/>
      <c r="J114" s="3457"/>
      <c r="K114" s="3454"/>
      <c r="L114" s="3453"/>
      <c r="M114" s="3454"/>
      <c r="N114" s="3453"/>
      <c r="O114" s="3456"/>
      <c r="P114" s="3453"/>
      <c r="Q114" s="3456"/>
      <c r="R114" s="3453"/>
      <c r="S114" s="3456"/>
      <c r="T114" s="3453"/>
      <c r="U114" s="3456"/>
      <c r="V114" s="3453"/>
      <c r="W114" s="3456"/>
      <c r="X114" s="3453"/>
      <c r="Y114" s="3456"/>
      <c r="Z114" s="3453"/>
      <c r="AA114" s="3456"/>
      <c r="AB114" s="3453"/>
      <c r="AC114" s="3456"/>
      <c r="AD114" s="3453"/>
      <c r="AE114" s="3456"/>
      <c r="AF114" s="3453"/>
      <c r="AG114" s="3456"/>
      <c r="AH114" s="3453"/>
      <c r="AI114" s="3456"/>
      <c r="AJ114" s="3453"/>
      <c r="AK114" s="3456"/>
      <c r="AL114" s="3453"/>
      <c r="AM114" s="3456"/>
      <c r="AN114" s="3596"/>
      <c r="AO114" s="3455"/>
      <c r="AP114" s="3455"/>
      <c r="AQ114" s="3420"/>
      <c r="AR114" s="3420"/>
      <c r="AS114" s="3420"/>
      <c r="AT114" s="3455"/>
      <c r="AU114" s="3455"/>
      <c r="AV114" s="3455"/>
      <c r="AW114" s="3455"/>
      <c r="CM114" s="605"/>
    </row>
    <row r="115" spans="1:116" s="358" customFormat="1" ht="14.25" customHeight="1" x14ac:dyDescent="0.25">
      <c r="A115" s="8313" t="s">
        <v>1987</v>
      </c>
      <c r="B115" s="8314"/>
      <c r="C115" s="8315"/>
      <c r="D115" s="3594"/>
      <c r="E115" s="3590"/>
      <c r="F115" s="3452"/>
      <c r="G115" s="3479"/>
      <c r="H115" s="3489"/>
      <c r="I115" s="3479"/>
      <c r="J115" s="3604"/>
      <c r="K115" s="3479"/>
      <c r="L115" s="3489"/>
      <c r="M115" s="3479"/>
      <c r="N115" s="3489"/>
      <c r="O115" s="3490"/>
      <c r="P115" s="3489"/>
      <c r="Q115" s="3490"/>
      <c r="R115" s="3489"/>
      <c r="S115" s="3456"/>
      <c r="T115" s="3453"/>
      <c r="U115" s="3456"/>
      <c r="V115" s="3453"/>
      <c r="W115" s="3456"/>
      <c r="X115" s="3453"/>
      <c r="Y115" s="3456"/>
      <c r="Z115" s="3453"/>
      <c r="AA115" s="3456"/>
      <c r="AB115" s="3453"/>
      <c r="AC115" s="3456"/>
      <c r="AD115" s="3453"/>
      <c r="AE115" s="3456"/>
      <c r="AF115" s="3453"/>
      <c r="AG115" s="3456"/>
      <c r="AH115" s="3453"/>
      <c r="AI115" s="3456"/>
      <c r="AJ115" s="3453"/>
      <c r="AK115" s="3456"/>
      <c r="AL115" s="3453"/>
      <c r="AM115" s="3456"/>
      <c r="AN115" s="3596"/>
      <c r="AO115" s="3455"/>
      <c r="AP115" s="3455"/>
      <c r="AQ115" s="3420"/>
      <c r="AR115" s="3420"/>
      <c r="AS115" s="3420"/>
      <c r="AT115" s="3455"/>
      <c r="AU115" s="3455"/>
      <c r="AV115" s="3455"/>
      <c r="AW115" s="3455"/>
      <c r="CM115" s="605"/>
    </row>
    <row r="116" spans="1:116" s="387" customFormat="1" ht="16.399999999999999" customHeight="1" x14ac:dyDescent="0.25">
      <c r="A116" s="8313" t="s">
        <v>1988</v>
      </c>
      <c r="B116" s="8314"/>
      <c r="C116" s="8315"/>
      <c r="D116" s="3594"/>
      <c r="E116" s="3595"/>
      <c r="F116" s="3452"/>
      <c r="G116" s="3597"/>
      <c r="H116" s="3598"/>
      <c r="I116" s="3597"/>
      <c r="J116" s="3599"/>
      <c r="K116" s="3597"/>
      <c r="L116" s="3598"/>
      <c r="M116" s="3597"/>
      <c r="N116" s="3598"/>
      <c r="O116" s="3600"/>
      <c r="P116" s="3598"/>
      <c r="Q116" s="3600"/>
      <c r="R116" s="3598"/>
      <c r="S116" s="3456"/>
      <c r="T116" s="3453"/>
      <c r="U116" s="3456"/>
      <c r="V116" s="3453"/>
      <c r="W116" s="3456"/>
      <c r="X116" s="3453"/>
      <c r="Y116" s="3456"/>
      <c r="Z116" s="3453"/>
      <c r="AA116" s="3456"/>
      <c r="AB116" s="3453"/>
      <c r="AC116" s="3456"/>
      <c r="AD116" s="3453"/>
      <c r="AE116" s="3456"/>
      <c r="AF116" s="3453"/>
      <c r="AG116" s="3456"/>
      <c r="AH116" s="3453"/>
      <c r="AI116" s="3456"/>
      <c r="AJ116" s="3453"/>
      <c r="AK116" s="3456"/>
      <c r="AL116" s="3453"/>
      <c r="AM116" s="3456"/>
      <c r="AN116" s="3596"/>
      <c r="AO116" s="3455"/>
      <c r="AP116" s="3455"/>
      <c r="AQ116" s="3420"/>
      <c r="AR116" s="3420"/>
      <c r="AS116" s="3420"/>
      <c r="AT116" s="3455"/>
      <c r="AU116" s="3455"/>
      <c r="AV116" s="3455"/>
      <c r="AW116" s="3455"/>
      <c r="CM116" s="653"/>
      <c r="CN116" s="653"/>
      <c r="CO116" s="653"/>
      <c r="CP116" s="653"/>
      <c r="CQ116" s="653"/>
      <c r="CR116" s="653"/>
      <c r="CS116" s="653"/>
      <c r="CT116" s="653"/>
      <c r="CU116" s="653"/>
      <c r="CV116" s="653"/>
      <c r="CW116" s="653"/>
      <c r="CX116" s="653"/>
      <c r="CY116" s="654"/>
      <c r="CZ116" s="654"/>
      <c r="DA116" s="654"/>
      <c r="DB116" s="654"/>
      <c r="DC116" s="654"/>
      <c r="DD116" s="654"/>
      <c r="DE116" s="654"/>
      <c r="DF116" s="654"/>
      <c r="DG116" s="654"/>
      <c r="DH116" s="654"/>
      <c r="DI116" s="654"/>
      <c r="DJ116" s="654"/>
      <c r="DK116" s="654"/>
      <c r="DL116" s="654"/>
    </row>
    <row r="117" spans="1:116" s="387" customFormat="1" ht="16.399999999999999" customHeight="1" x14ac:dyDescent="0.25">
      <c r="A117" s="8313" t="s">
        <v>1989</v>
      </c>
      <c r="B117" s="8314"/>
      <c r="C117" s="8315"/>
      <c r="D117" s="3594"/>
      <c r="E117" s="3590"/>
      <c r="F117" s="3452"/>
      <c r="G117" s="3597"/>
      <c r="H117" s="3598"/>
      <c r="I117" s="3597"/>
      <c r="J117" s="3599"/>
      <c r="K117" s="3597"/>
      <c r="L117" s="3598"/>
      <c r="M117" s="3597"/>
      <c r="N117" s="3598"/>
      <c r="O117" s="3600"/>
      <c r="P117" s="3598"/>
      <c r="Q117" s="3600"/>
      <c r="R117" s="3598"/>
      <c r="S117" s="3600"/>
      <c r="T117" s="3598"/>
      <c r="U117" s="3456"/>
      <c r="V117" s="3453"/>
      <c r="W117" s="3456"/>
      <c r="X117" s="3453"/>
      <c r="Y117" s="3456"/>
      <c r="Z117" s="3453"/>
      <c r="AA117" s="3456"/>
      <c r="AB117" s="3453"/>
      <c r="AC117" s="3456"/>
      <c r="AD117" s="3453"/>
      <c r="AE117" s="3456"/>
      <c r="AF117" s="3453"/>
      <c r="AG117" s="3456"/>
      <c r="AH117" s="3453"/>
      <c r="AI117" s="3456"/>
      <c r="AJ117" s="3453"/>
      <c r="AK117" s="3456"/>
      <c r="AL117" s="3453"/>
      <c r="AM117" s="3456"/>
      <c r="AN117" s="3596"/>
      <c r="AO117" s="3455"/>
      <c r="AP117" s="3455"/>
      <c r="AQ117" s="3420"/>
      <c r="AR117" s="3420"/>
      <c r="AS117" s="3420"/>
      <c r="AT117" s="3455"/>
      <c r="AU117" s="3455"/>
      <c r="AV117" s="3455"/>
      <c r="AW117" s="3455"/>
      <c r="CM117" s="653"/>
      <c r="CN117" s="653"/>
      <c r="CO117" s="653"/>
      <c r="CP117" s="653"/>
      <c r="CQ117" s="653"/>
      <c r="CR117" s="653"/>
      <c r="CS117" s="653"/>
      <c r="CT117" s="653"/>
      <c r="CU117" s="653"/>
      <c r="CV117" s="653"/>
      <c r="CW117" s="653"/>
      <c r="CX117" s="653"/>
      <c r="CY117" s="654"/>
      <c r="CZ117" s="654"/>
      <c r="DA117" s="654"/>
      <c r="DB117" s="654"/>
      <c r="DC117" s="654"/>
      <c r="DD117" s="654"/>
      <c r="DE117" s="654"/>
      <c r="DF117" s="654"/>
      <c r="DG117" s="654"/>
      <c r="DH117" s="654"/>
      <c r="DI117" s="654"/>
      <c r="DJ117" s="654"/>
      <c r="DK117" s="654"/>
      <c r="DL117" s="654"/>
    </row>
    <row r="118" spans="1:116" s="387" customFormat="1" ht="16.399999999999999" customHeight="1" x14ac:dyDescent="0.25">
      <c r="A118" s="8313" t="s">
        <v>1990</v>
      </c>
      <c r="B118" s="8314"/>
      <c r="C118" s="8315"/>
      <c r="D118" s="3594"/>
      <c r="E118" s="3595"/>
      <c r="F118" s="3452"/>
      <c r="G118" s="3597"/>
      <c r="H118" s="3598"/>
      <c r="I118" s="3597"/>
      <c r="J118" s="3599"/>
      <c r="K118" s="3597"/>
      <c r="L118" s="3598"/>
      <c r="M118" s="3597"/>
      <c r="N118" s="3598"/>
      <c r="O118" s="3600"/>
      <c r="P118" s="3598"/>
      <c r="Q118" s="3600"/>
      <c r="R118" s="3598"/>
      <c r="S118" s="3600"/>
      <c r="T118" s="3598"/>
      <c r="U118" s="3600"/>
      <c r="V118" s="3598"/>
      <c r="W118" s="3600"/>
      <c r="X118" s="3598"/>
      <c r="Y118" s="3456"/>
      <c r="Z118" s="3453"/>
      <c r="AA118" s="3456"/>
      <c r="AB118" s="3453"/>
      <c r="AC118" s="3456"/>
      <c r="AD118" s="3453"/>
      <c r="AE118" s="3456"/>
      <c r="AF118" s="3453"/>
      <c r="AG118" s="3456"/>
      <c r="AH118" s="3453"/>
      <c r="AI118" s="3456"/>
      <c r="AJ118" s="3453"/>
      <c r="AK118" s="3456"/>
      <c r="AL118" s="3453"/>
      <c r="AM118" s="3456"/>
      <c r="AN118" s="3596"/>
      <c r="AO118" s="3601"/>
      <c r="AP118" s="3455"/>
      <c r="AQ118" s="3420"/>
      <c r="AR118" s="3420"/>
      <c r="AS118" s="3420"/>
      <c r="AT118" s="3455"/>
      <c r="AU118" s="3455"/>
      <c r="AV118" s="3455"/>
      <c r="AW118" s="3455"/>
      <c r="CM118" s="653"/>
      <c r="CN118" s="653"/>
      <c r="CO118" s="653"/>
      <c r="CP118" s="653"/>
      <c r="CQ118" s="653"/>
      <c r="CR118" s="653"/>
      <c r="CS118" s="653"/>
      <c r="CT118" s="653"/>
      <c r="CU118" s="653"/>
      <c r="CV118" s="653"/>
      <c r="CW118" s="653"/>
      <c r="CX118" s="653"/>
      <c r="CY118" s="654"/>
      <c r="CZ118" s="654"/>
      <c r="DA118" s="654"/>
      <c r="DB118" s="654"/>
      <c r="DC118" s="654"/>
      <c r="DD118" s="654"/>
      <c r="DE118" s="654"/>
      <c r="DF118" s="654"/>
      <c r="DG118" s="654"/>
      <c r="DH118" s="654"/>
      <c r="DI118" s="654"/>
      <c r="DJ118" s="654"/>
      <c r="DK118" s="654"/>
      <c r="DL118" s="654"/>
    </row>
    <row r="119" spans="1:116" s="358" customFormat="1" ht="15" customHeight="1" x14ac:dyDescent="0.25">
      <c r="A119" s="8313" t="s">
        <v>1991</v>
      </c>
      <c r="B119" s="8314"/>
      <c r="C119" s="8315"/>
      <c r="D119" s="3594"/>
      <c r="E119" s="3590"/>
      <c r="F119" s="3452"/>
      <c r="Y119" s="3456"/>
      <c r="Z119" s="3453"/>
      <c r="AA119" s="3456"/>
      <c r="AB119" s="3453"/>
      <c r="AC119" s="3456"/>
      <c r="AD119" s="3453"/>
      <c r="AE119" s="3456"/>
      <c r="AF119" s="3453"/>
      <c r="AG119" s="3456"/>
      <c r="AH119" s="3453"/>
      <c r="AI119" s="3456"/>
      <c r="AJ119" s="3453"/>
      <c r="AK119" s="3456"/>
      <c r="AL119" s="3453"/>
      <c r="AM119" s="3456"/>
      <c r="AN119" s="3596"/>
      <c r="AP119" s="3455"/>
      <c r="AQ119" s="3420"/>
      <c r="AR119" s="3420"/>
      <c r="AS119" s="3420"/>
      <c r="AT119" s="3455"/>
      <c r="AU119" s="3455"/>
      <c r="AV119" s="3455"/>
      <c r="AW119" s="3455"/>
      <c r="CM119" s="605"/>
    </row>
    <row r="120" spans="1:116" s="358" customFormat="1" ht="15" customHeight="1" x14ac:dyDescent="0.25">
      <c r="A120" s="8313" t="s">
        <v>1992</v>
      </c>
      <c r="B120" s="8314"/>
      <c r="C120" s="8315"/>
      <c r="D120" s="3594"/>
      <c r="E120" s="3595"/>
      <c r="F120" s="3452"/>
      <c r="G120" s="3597"/>
      <c r="H120" s="3598"/>
      <c r="I120" s="3597"/>
      <c r="J120" s="3599"/>
      <c r="K120" s="3597"/>
      <c r="L120" s="3598"/>
      <c r="M120" s="3597"/>
      <c r="N120" s="3598"/>
      <c r="O120" s="3600"/>
      <c r="P120" s="3598"/>
      <c r="Q120" s="3600"/>
      <c r="R120" s="3598"/>
      <c r="S120" s="3600"/>
      <c r="T120" s="3598"/>
      <c r="U120" s="3600"/>
      <c r="V120" s="3598"/>
      <c r="W120" s="3600"/>
      <c r="X120" s="3598"/>
      <c r="Y120" s="3456"/>
      <c r="Z120" s="3453"/>
      <c r="AA120" s="3456"/>
      <c r="AB120" s="3453"/>
      <c r="AC120" s="3456"/>
      <c r="AD120" s="3453"/>
      <c r="AE120" s="3456"/>
      <c r="AF120" s="3453"/>
      <c r="AG120" s="3456"/>
      <c r="AH120" s="3453"/>
      <c r="AI120" s="3456"/>
      <c r="AJ120" s="3453"/>
      <c r="AK120" s="3456"/>
      <c r="AL120" s="3453"/>
      <c r="AM120" s="3456"/>
      <c r="AN120" s="3596"/>
      <c r="AO120" s="3601"/>
      <c r="AP120" s="3455"/>
      <c r="AQ120" s="3420"/>
      <c r="AR120" s="3420"/>
      <c r="AS120" s="3420"/>
      <c r="AT120" s="3455"/>
      <c r="AU120" s="3455"/>
      <c r="AV120" s="3455"/>
      <c r="AW120" s="3455"/>
      <c r="CM120" s="605"/>
    </row>
    <row r="121" spans="1:116" s="358" customFormat="1" ht="14.15" customHeight="1" x14ac:dyDescent="0.25">
      <c r="A121" s="8313" t="s">
        <v>1993</v>
      </c>
      <c r="B121" s="8314"/>
      <c r="C121" s="8315"/>
      <c r="D121" s="3594"/>
      <c r="E121" s="3590"/>
      <c r="F121" s="3452"/>
      <c r="G121" s="3597"/>
      <c r="H121" s="3598"/>
      <c r="I121" s="3597"/>
      <c r="J121" s="3599"/>
      <c r="K121" s="3597"/>
      <c r="L121" s="3598"/>
      <c r="M121" s="3597"/>
      <c r="N121" s="3598"/>
      <c r="O121" s="3600"/>
      <c r="P121" s="3598"/>
      <c r="Q121" s="3600"/>
      <c r="R121" s="3598"/>
      <c r="S121" s="3600"/>
      <c r="T121" s="3598"/>
      <c r="U121" s="3600"/>
      <c r="V121" s="3598"/>
      <c r="W121" s="3600"/>
      <c r="X121" s="3598"/>
      <c r="Y121" s="3456"/>
      <c r="Z121" s="3453"/>
      <c r="AA121" s="3456"/>
      <c r="AB121" s="3453"/>
      <c r="AC121" s="3456"/>
      <c r="AD121" s="3453"/>
      <c r="AE121" s="3456"/>
      <c r="AF121" s="3453"/>
      <c r="AG121" s="3456"/>
      <c r="AH121" s="3453"/>
      <c r="AI121" s="3456"/>
      <c r="AJ121" s="3453"/>
      <c r="AK121" s="3456"/>
      <c r="AL121" s="3453"/>
      <c r="AM121" s="3456"/>
      <c r="AN121" s="3596"/>
      <c r="AO121" s="3601"/>
      <c r="AP121" s="3455"/>
      <c r="AQ121" s="3420"/>
      <c r="AR121" s="3609"/>
      <c r="AS121" s="3420"/>
      <c r="AT121" s="3455"/>
      <c r="AU121" s="3455"/>
      <c r="AV121" s="3455"/>
      <c r="AW121" s="3455"/>
      <c r="CM121" s="605"/>
    </row>
    <row r="122" spans="1:116" s="358" customFormat="1" ht="14.15" customHeight="1" x14ac:dyDescent="0.25">
      <c r="A122" s="8313" t="s">
        <v>1994</v>
      </c>
      <c r="B122" s="8314"/>
      <c r="C122" s="8315"/>
      <c r="D122" s="3594"/>
      <c r="E122" s="3595"/>
      <c r="F122" s="3452"/>
      <c r="G122" s="3597"/>
      <c r="H122" s="3598"/>
      <c r="I122" s="3597"/>
      <c r="J122" s="3599"/>
      <c r="K122" s="3597"/>
      <c r="L122" s="3598"/>
      <c r="M122" s="3597"/>
      <c r="N122" s="3598"/>
      <c r="O122" s="3600"/>
      <c r="P122" s="3598"/>
      <c r="Q122" s="3600"/>
      <c r="R122" s="3598"/>
      <c r="S122" s="3600"/>
      <c r="T122" s="3598"/>
      <c r="U122" s="3600"/>
      <c r="V122" s="3598"/>
      <c r="W122" s="3600"/>
      <c r="X122" s="3598"/>
      <c r="Y122" s="3456"/>
      <c r="Z122" s="3453"/>
      <c r="AA122" s="3456"/>
      <c r="AB122" s="3453"/>
      <c r="AC122" s="3456"/>
      <c r="AD122" s="3453"/>
      <c r="AE122" s="3456"/>
      <c r="AF122" s="3453"/>
      <c r="AG122" s="3456"/>
      <c r="AH122" s="3453"/>
      <c r="AI122" s="3456"/>
      <c r="AJ122" s="3453"/>
      <c r="AK122" s="3456"/>
      <c r="AL122" s="3453"/>
      <c r="AM122" s="3456"/>
      <c r="AN122" s="3596"/>
      <c r="AO122" s="3601"/>
      <c r="AP122" s="3455"/>
      <c r="AQ122" s="3420"/>
      <c r="AR122" s="3609"/>
      <c r="AS122" s="3420"/>
      <c r="AT122" s="3455"/>
      <c r="AU122" s="3455"/>
      <c r="AV122" s="3455"/>
      <c r="AW122" s="3455"/>
      <c r="CM122" s="605"/>
    </row>
    <row r="123" spans="1:116" s="387" customFormat="1" ht="16.399999999999999" customHeight="1" x14ac:dyDescent="0.25">
      <c r="A123" s="8313" t="s">
        <v>1995</v>
      </c>
      <c r="B123" s="8314"/>
      <c r="C123" s="8315"/>
      <c r="D123" s="3594"/>
      <c r="E123" s="3590"/>
      <c r="F123" s="3452"/>
      <c r="G123" s="3597"/>
      <c r="H123" s="3598"/>
      <c r="I123" s="3597"/>
      <c r="J123" s="3599"/>
      <c r="K123" s="3597"/>
      <c r="L123" s="3598"/>
      <c r="M123" s="3597"/>
      <c r="N123" s="3598"/>
      <c r="O123" s="3600"/>
      <c r="P123" s="3598"/>
      <c r="Q123" s="3600"/>
      <c r="R123" s="3598"/>
      <c r="S123" s="3600"/>
      <c r="T123" s="3598"/>
      <c r="U123" s="3600"/>
      <c r="V123" s="3598"/>
      <c r="W123" s="3600"/>
      <c r="X123" s="3598"/>
      <c r="Y123" s="3456"/>
      <c r="Z123" s="3453"/>
      <c r="AA123" s="3456"/>
      <c r="AB123" s="3453"/>
      <c r="AC123" s="3456"/>
      <c r="AD123" s="3453"/>
      <c r="AE123" s="3456"/>
      <c r="AF123" s="3453"/>
      <c r="AG123" s="3456"/>
      <c r="AH123" s="3453"/>
      <c r="AI123" s="3456"/>
      <c r="AJ123" s="3453"/>
      <c r="AK123" s="3456"/>
      <c r="AL123" s="3453"/>
      <c r="AM123" s="3456"/>
      <c r="AN123" s="3596"/>
      <c r="AO123" s="3601"/>
      <c r="AP123" s="3455"/>
      <c r="AQ123" s="3420"/>
      <c r="AR123" s="3420"/>
      <c r="AS123" s="3420"/>
      <c r="AT123" s="3455"/>
      <c r="AU123" s="3455"/>
      <c r="AV123" s="3455"/>
      <c r="AW123" s="3455"/>
      <c r="CM123" s="653"/>
      <c r="CN123" s="653"/>
      <c r="CO123" s="653"/>
      <c r="CP123" s="653"/>
      <c r="CQ123" s="653"/>
      <c r="CR123" s="653"/>
      <c r="CS123" s="653"/>
      <c r="CT123" s="653"/>
      <c r="CU123" s="653"/>
      <c r="CV123" s="653"/>
      <c r="CW123" s="653"/>
      <c r="CX123" s="653"/>
      <c r="CY123" s="654"/>
      <c r="CZ123" s="654"/>
      <c r="DA123" s="654"/>
      <c r="DB123" s="654"/>
      <c r="DC123" s="654"/>
      <c r="DD123" s="654"/>
      <c r="DE123" s="654"/>
      <c r="DF123" s="654"/>
      <c r="DG123" s="654"/>
      <c r="DH123" s="654"/>
      <c r="DI123" s="654"/>
      <c r="DJ123" s="654"/>
      <c r="DK123" s="654"/>
      <c r="DL123" s="654"/>
    </row>
    <row r="124" spans="1:116" s="387" customFormat="1" ht="16.399999999999999" customHeight="1" x14ac:dyDescent="0.25">
      <c r="A124" s="8313" t="s">
        <v>1996</v>
      </c>
      <c r="B124" s="8314"/>
      <c r="C124" s="8315"/>
      <c r="D124" s="3594"/>
      <c r="E124" s="3595"/>
      <c r="F124" s="3452"/>
      <c r="G124" s="3597"/>
      <c r="H124" s="3598"/>
      <c r="I124" s="3597"/>
      <c r="J124" s="3599"/>
      <c r="K124" s="3597"/>
      <c r="L124" s="3598"/>
      <c r="M124" s="3597"/>
      <c r="N124" s="3598"/>
      <c r="O124" s="3600"/>
      <c r="P124" s="3598"/>
      <c r="Q124" s="3600"/>
      <c r="R124" s="3598"/>
      <c r="S124" s="3600"/>
      <c r="T124" s="3598"/>
      <c r="U124" s="3600"/>
      <c r="V124" s="3598"/>
      <c r="W124" s="3600"/>
      <c r="X124" s="3598"/>
      <c r="Y124" s="3456"/>
      <c r="Z124" s="3453"/>
      <c r="AA124" s="3456"/>
      <c r="AB124" s="3453"/>
      <c r="AC124" s="3456"/>
      <c r="AD124" s="3453"/>
      <c r="AE124" s="3456"/>
      <c r="AF124" s="3453"/>
      <c r="AG124" s="3456"/>
      <c r="AH124" s="3453"/>
      <c r="AI124" s="3456"/>
      <c r="AJ124" s="3453"/>
      <c r="AK124" s="3456"/>
      <c r="AL124" s="3453"/>
      <c r="AM124" s="3456"/>
      <c r="AN124" s="3596"/>
      <c r="AO124" s="3601"/>
      <c r="AP124" s="3455"/>
      <c r="AQ124" s="3420"/>
      <c r="AR124" s="3420"/>
      <c r="AS124" s="3420"/>
      <c r="AT124" s="3455"/>
      <c r="AU124" s="3455"/>
      <c r="AV124" s="3455"/>
      <c r="AW124" s="3455"/>
      <c r="CM124" s="653"/>
      <c r="CN124" s="653"/>
      <c r="CO124" s="653"/>
      <c r="CP124" s="653"/>
      <c r="CQ124" s="653"/>
      <c r="CR124" s="653"/>
      <c r="CS124" s="653"/>
      <c r="CT124" s="653"/>
      <c r="CU124" s="653"/>
      <c r="CV124" s="653"/>
      <c r="CW124" s="653"/>
      <c r="CX124" s="653"/>
      <c r="CY124" s="654"/>
      <c r="CZ124" s="654"/>
      <c r="DA124" s="654"/>
      <c r="DB124" s="654"/>
      <c r="DC124" s="654"/>
      <c r="DD124" s="654"/>
      <c r="DE124" s="654"/>
      <c r="DF124" s="654"/>
      <c r="DG124" s="654"/>
      <c r="DH124" s="654"/>
      <c r="DI124" s="654"/>
      <c r="DJ124" s="654"/>
      <c r="DK124" s="654"/>
      <c r="DL124" s="654"/>
    </row>
    <row r="125" spans="1:116" s="358" customFormat="1" ht="14.15" customHeight="1" x14ac:dyDescent="0.25">
      <c r="A125" s="8313" t="s">
        <v>1997</v>
      </c>
      <c r="B125" s="8314"/>
      <c r="C125" s="8315"/>
      <c r="D125" s="3594"/>
      <c r="E125" s="3590"/>
      <c r="F125" s="3452"/>
      <c r="G125" s="3597"/>
      <c r="H125" s="3598"/>
      <c r="I125" s="3597"/>
      <c r="J125" s="3599"/>
      <c r="K125" s="3597"/>
      <c r="L125" s="3598"/>
      <c r="M125" s="3597"/>
      <c r="N125" s="3598"/>
      <c r="O125" s="3600"/>
      <c r="P125" s="3598"/>
      <c r="Q125" s="3600"/>
      <c r="R125" s="3598"/>
      <c r="S125" s="3600"/>
      <c r="T125" s="3598"/>
      <c r="U125" s="3600"/>
      <c r="V125" s="3598"/>
      <c r="W125" s="3600"/>
      <c r="X125" s="3598"/>
      <c r="Y125" s="3456"/>
      <c r="Z125" s="3453"/>
      <c r="AA125" s="3456"/>
      <c r="AB125" s="3453"/>
      <c r="AC125" s="3456"/>
      <c r="AD125" s="3453"/>
      <c r="AE125" s="3456"/>
      <c r="AF125" s="3453"/>
      <c r="AG125" s="3456"/>
      <c r="AH125" s="3453"/>
      <c r="AI125" s="3456"/>
      <c r="AJ125" s="3453"/>
      <c r="AK125" s="3456"/>
      <c r="AL125" s="3453"/>
      <c r="AM125" s="3456"/>
      <c r="AN125" s="3596"/>
      <c r="AO125" s="3601"/>
      <c r="AP125" s="3455"/>
      <c r="AQ125" s="3420"/>
      <c r="AR125" s="3420"/>
      <c r="AS125" s="3420"/>
      <c r="AT125" s="3455"/>
      <c r="AU125" s="3455"/>
      <c r="AV125" s="3455"/>
      <c r="AW125" s="3455"/>
      <c r="CM125" s="605"/>
    </row>
    <row r="126" spans="1:116" s="358" customFormat="1" ht="14.25" customHeight="1" x14ac:dyDescent="0.25">
      <c r="A126" s="8313" t="s">
        <v>1998</v>
      </c>
      <c r="B126" s="8314"/>
      <c r="C126" s="8315"/>
      <c r="D126" s="3594"/>
      <c r="E126" s="3595"/>
      <c r="F126" s="3452"/>
      <c r="G126" s="3597"/>
      <c r="H126" s="3598"/>
      <c r="I126" s="3597"/>
      <c r="J126" s="3599"/>
      <c r="K126" s="3597"/>
      <c r="L126" s="3598"/>
      <c r="M126" s="3597"/>
      <c r="N126" s="3598"/>
      <c r="O126" s="3600"/>
      <c r="P126" s="3598"/>
      <c r="Q126" s="3600"/>
      <c r="R126" s="3598"/>
      <c r="S126" s="3600"/>
      <c r="T126" s="3598"/>
      <c r="U126" s="3600"/>
      <c r="V126" s="3598"/>
      <c r="W126" s="3600"/>
      <c r="X126" s="3598"/>
      <c r="Y126" s="3456"/>
      <c r="Z126" s="3453"/>
      <c r="AA126" s="3456"/>
      <c r="AB126" s="3453"/>
      <c r="AC126" s="3456"/>
      <c r="AD126" s="3453"/>
      <c r="AE126" s="3456"/>
      <c r="AF126" s="3453"/>
      <c r="AG126" s="3456"/>
      <c r="AH126" s="3453"/>
      <c r="AI126" s="3456"/>
      <c r="AJ126" s="3453"/>
      <c r="AK126" s="3456"/>
      <c r="AL126" s="3453"/>
      <c r="AM126" s="3456"/>
      <c r="AN126" s="3596"/>
      <c r="AO126" s="3601"/>
      <c r="AP126" s="3455"/>
      <c r="AQ126" s="3420"/>
      <c r="AR126" s="3609"/>
      <c r="AS126" s="3420"/>
      <c r="AT126" s="3455"/>
      <c r="AU126" s="3455"/>
      <c r="AV126" s="3455"/>
      <c r="AW126" s="3455"/>
      <c r="CM126" s="605"/>
    </row>
    <row r="127" spans="1:116" s="387" customFormat="1" ht="16.399999999999999" customHeight="1" x14ac:dyDescent="0.25">
      <c r="A127" s="8313" t="s">
        <v>1999</v>
      </c>
      <c r="B127" s="8314"/>
      <c r="C127" s="8315"/>
      <c r="D127" s="3594"/>
      <c r="E127" s="3590"/>
      <c r="F127" s="3452"/>
      <c r="G127" s="3606"/>
      <c r="H127" s="3607"/>
      <c r="I127" s="3606"/>
      <c r="J127" s="3610"/>
      <c r="K127" s="3606"/>
      <c r="L127" s="3607"/>
      <c r="M127" s="3606"/>
      <c r="N127" s="3607"/>
      <c r="O127" s="3611"/>
      <c r="P127" s="3453"/>
      <c r="Q127" s="3456"/>
      <c r="R127" s="3453"/>
      <c r="S127" s="3456"/>
      <c r="T127" s="3607"/>
      <c r="U127" s="3611"/>
      <c r="V127" s="3453"/>
      <c r="W127" s="3456"/>
      <c r="X127" s="3453"/>
      <c r="Y127" s="3456"/>
      <c r="Z127" s="3453"/>
      <c r="AA127" s="3456"/>
      <c r="AB127" s="3453"/>
      <c r="AC127" s="3456"/>
      <c r="AD127" s="3453"/>
      <c r="AE127" s="3456"/>
      <c r="AF127" s="3453"/>
      <c r="AG127" s="3456"/>
      <c r="AH127" s="3453"/>
      <c r="AI127" s="3456"/>
      <c r="AJ127" s="3453"/>
      <c r="AK127" s="3456"/>
      <c r="AL127" s="3453"/>
      <c r="AM127" s="3456"/>
      <c r="AN127" s="3596"/>
      <c r="AO127" s="3455"/>
      <c r="AP127" s="3612"/>
      <c r="AQ127" s="3609"/>
      <c r="AR127" s="3609"/>
      <c r="AS127" s="3420"/>
      <c r="AT127" s="3455"/>
      <c r="AU127" s="3455"/>
      <c r="AV127" s="3455"/>
      <c r="AW127" s="3455"/>
      <c r="CM127" s="653"/>
      <c r="CN127" s="653"/>
      <c r="CO127" s="653"/>
      <c r="CP127" s="653"/>
      <c r="CQ127" s="653"/>
      <c r="CR127" s="653"/>
      <c r="CS127" s="653"/>
      <c r="CT127" s="653"/>
      <c r="CU127" s="653"/>
      <c r="CV127" s="653"/>
      <c r="CW127" s="653"/>
      <c r="CX127" s="653"/>
      <c r="CY127" s="654"/>
      <c r="CZ127" s="654"/>
      <c r="DA127" s="654"/>
      <c r="DB127" s="654"/>
      <c r="DC127" s="654"/>
      <c r="DD127" s="654"/>
      <c r="DE127" s="654"/>
      <c r="DF127" s="654"/>
      <c r="DG127" s="654"/>
      <c r="DH127" s="654"/>
      <c r="DI127" s="654"/>
      <c r="DJ127" s="654"/>
      <c r="DK127" s="654"/>
      <c r="DL127" s="654"/>
    </row>
    <row r="128" spans="1:116" s="387" customFormat="1" ht="16.399999999999999" customHeight="1" x14ac:dyDescent="0.25">
      <c r="A128" s="8313" t="s">
        <v>2000</v>
      </c>
      <c r="B128" s="8314"/>
      <c r="C128" s="8315"/>
      <c r="D128" s="3594"/>
      <c r="E128" s="3595"/>
      <c r="F128" s="3452"/>
      <c r="G128" s="3606"/>
      <c r="H128" s="3607"/>
      <c r="I128" s="3606"/>
      <c r="J128" s="3610"/>
      <c r="K128" s="3606"/>
      <c r="L128" s="3607"/>
      <c r="M128" s="3606"/>
      <c r="N128" s="3607"/>
      <c r="O128" s="3611"/>
      <c r="P128" s="3453"/>
      <c r="Q128" s="3456"/>
      <c r="R128" s="3453"/>
      <c r="S128" s="3456"/>
      <c r="T128" s="3607"/>
      <c r="U128" s="3611"/>
      <c r="V128" s="3453"/>
      <c r="W128" s="3456"/>
      <c r="X128" s="3453"/>
      <c r="Y128" s="3456"/>
      <c r="Z128" s="3453"/>
      <c r="AA128" s="3456"/>
      <c r="AB128" s="3453"/>
      <c r="AC128" s="3456"/>
      <c r="AD128" s="3453"/>
      <c r="AE128" s="3456"/>
      <c r="AF128" s="3453"/>
      <c r="AG128" s="3456"/>
      <c r="AH128" s="3453"/>
      <c r="AI128" s="3456"/>
      <c r="AJ128" s="3453"/>
      <c r="AK128" s="3456"/>
      <c r="AL128" s="3453"/>
      <c r="AM128" s="3456"/>
      <c r="AN128" s="3596"/>
      <c r="AO128" s="3455"/>
      <c r="AP128" s="3612"/>
      <c r="AQ128" s="3609"/>
      <c r="AR128" s="3609"/>
      <c r="AS128" s="3420"/>
      <c r="AT128" s="3455"/>
      <c r="AU128" s="3455"/>
      <c r="AV128" s="3455"/>
      <c r="AW128" s="3455"/>
      <c r="CM128" s="653"/>
      <c r="CN128" s="653"/>
      <c r="CO128" s="653"/>
      <c r="CP128" s="653"/>
      <c r="CQ128" s="653"/>
      <c r="CR128" s="653"/>
      <c r="CS128" s="653"/>
      <c r="CT128" s="653"/>
      <c r="CU128" s="653"/>
      <c r="CV128" s="653"/>
      <c r="CW128" s="653"/>
      <c r="CX128" s="653"/>
      <c r="CY128" s="654"/>
      <c r="CZ128" s="654"/>
      <c r="DA128" s="654"/>
      <c r="DB128" s="654"/>
      <c r="DC128" s="654"/>
      <c r="DD128" s="654"/>
      <c r="DE128" s="654"/>
      <c r="DF128" s="654"/>
      <c r="DG128" s="654"/>
      <c r="DH128" s="654"/>
      <c r="DI128" s="654"/>
      <c r="DJ128" s="654"/>
      <c r="DK128" s="654"/>
      <c r="DL128" s="654"/>
    </row>
    <row r="129" spans="1:116" s="387" customFormat="1" ht="16.399999999999999" customHeight="1" x14ac:dyDescent="0.25">
      <c r="A129" s="8313" t="s">
        <v>2001</v>
      </c>
      <c r="B129" s="8314"/>
      <c r="C129" s="8315"/>
      <c r="D129" s="3594"/>
      <c r="E129" s="3590"/>
      <c r="F129" s="3452"/>
      <c r="G129" s="3606"/>
      <c r="H129" s="3607"/>
      <c r="I129" s="3606"/>
      <c r="J129" s="3610"/>
      <c r="K129" s="3606"/>
      <c r="L129" s="3607"/>
      <c r="M129" s="3606"/>
      <c r="N129" s="3607"/>
      <c r="O129" s="3611"/>
      <c r="P129" s="3453"/>
      <c r="Q129" s="3456"/>
      <c r="R129" s="3453"/>
      <c r="S129" s="3456"/>
      <c r="T129" s="3607"/>
      <c r="U129" s="3611"/>
      <c r="V129" s="3453"/>
      <c r="W129" s="3456"/>
      <c r="X129" s="3453"/>
      <c r="Y129" s="3456"/>
      <c r="Z129" s="3453"/>
      <c r="AA129" s="3456"/>
      <c r="AB129" s="3453"/>
      <c r="AC129" s="3456"/>
      <c r="AD129" s="3453"/>
      <c r="AE129" s="3456"/>
      <c r="AF129" s="3453"/>
      <c r="AG129" s="3456"/>
      <c r="AH129" s="3453"/>
      <c r="AI129" s="3456"/>
      <c r="AJ129" s="3453"/>
      <c r="AK129" s="3456"/>
      <c r="AL129" s="3453"/>
      <c r="AM129" s="3456"/>
      <c r="AN129" s="3596"/>
      <c r="AO129" s="3455"/>
      <c r="AP129" s="3612"/>
      <c r="AQ129" s="3609"/>
      <c r="AR129" s="3609"/>
      <c r="AS129" s="3420"/>
      <c r="AT129" s="3455"/>
      <c r="AU129" s="3455"/>
      <c r="AV129" s="3455"/>
      <c r="AW129" s="3455"/>
      <c r="CM129" s="653"/>
      <c r="CN129" s="653"/>
      <c r="CO129" s="653"/>
      <c r="CP129" s="653"/>
      <c r="CQ129" s="653"/>
      <c r="CR129" s="653"/>
      <c r="CS129" s="653"/>
      <c r="CT129" s="653"/>
      <c r="CU129" s="653"/>
      <c r="CV129" s="653"/>
      <c r="CW129" s="653"/>
      <c r="CX129" s="653"/>
      <c r="CY129" s="654"/>
      <c r="CZ129" s="654"/>
      <c r="DA129" s="654"/>
      <c r="DB129" s="654"/>
      <c r="DC129" s="654"/>
      <c r="DD129" s="654"/>
      <c r="DE129" s="654"/>
      <c r="DF129" s="654"/>
      <c r="DG129" s="654"/>
      <c r="DH129" s="654"/>
      <c r="DI129" s="654"/>
      <c r="DJ129" s="654"/>
      <c r="DK129" s="654"/>
      <c r="DL129" s="654"/>
    </row>
    <row r="130" spans="1:116" s="387" customFormat="1" ht="16.399999999999999" customHeight="1" x14ac:dyDescent="0.25">
      <c r="A130" s="8313" t="s">
        <v>2002</v>
      </c>
      <c r="B130" s="8314"/>
      <c r="C130" s="8315"/>
      <c r="D130" s="3594"/>
      <c r="E130" s="3595"/>
      <c r="F130" s="3452"/>
      <c r="G130" s="3606"/>
      <c r="H130" s="3607"/>
      <c r="I130" s="3606"/>
      <c r="J130" s="3610"/>
      <c r="K130" s="3606"/>
      <c r="L130" s="3607"/>
      <c r="M130" s="3606"/>
      <c r="N130" s="3607"/>
      <c r="O130" s="3611"/>
      <c r="P130" s="3453"/>
      <c r="Q130" s="3456"/>
      <c r="R130" s="3453"/>
      <c r="S130" s="3456"/>
      <c r="T130" s="3607"/>
      <c r="U130" s="3611"/>
      <c r="V130" s="3453"/>
      <c r="W130" s="3456"/>
      <c r="X130" s="3453"/>
      <c r="Y130" s="3456"/>
      <c r="Z130" s="3453"/>
      <c r="AA130" s="3456"/>
      <c r="AB130" s="3453"/>
      <c r="AC130" s="3456"/>
      <c r="AD130" s="3453"/>
      <c r="AE130" s="3456"/>
      <c r="AF130" s="3453"/>
      <c r="AG130" s="3456"/>
      <c r="AH130" s="3453"/>
      <c r="AI130" s="3456"/>
      <c r="AJ130" s="3453"/>
      <c r="AK130" s="3456"/>
      <c r="AL130" s="3453"/>
      <c r="AM130" s="3456"/>
      <c r="AN130" s="3596"/>
      <c r="AO130" s="3455"/>
      <c r="AP130" s="3612"/>
      <c r="AQ130" s="3609"/>
      <c r="AR130" s="3609"/>
      <c r="AS130" s="3420"/>
      <c r="AT130" s="3455"/>
      <c r="AU130" s="3455"/>
      <c r="AV130" s="3455"/>
      <c r="AW130" s="3455"/>
      <c r="CM130" s="653"/>
      <c r="CN130" s="653"/>
      <c r="CO130" s="653"/>
      <c r="CP130" s="653"/>
      <c r="CQ130" s="653"/>
      <c r="CR130" s="653"/>
      <c r="CS130" s="653"/>
      <c r="CT130" s="653"/>
      <c r="CU130" s="653"/>
      <c r="CV130" s="653"/>
      <c r="CW130" s="653"/>
      <c r="CX130" s="653"/>
      <c r="CY130" s="654"/>
      <c r="CZ130" s="654"/>
      <c r="DA130" s="654"/>
      <c r="DB130" s="654"/>
      <c r="DC130" s="654"/>
      <c r="DD130" s="654"/>
      <c r="DE130" s="654"/>
      <c r="DF130" s="654"/>
      <c r="DG130" s="654"/>
      <c r="DH130" s="654"/>
      <c r="DI130" s="654"/>
      <c r="DJ130" s="654"/>
      <c r="DK130" s="654"/>
      <c r="DL130" s="654"/>
    </row>
    <row r="131" spans="1:116" s="272" customFormat="1" ht="16.399999999999999" customHeight="1" x14ac:dyDescent="0.25">
      <c r="A131" s="8313" t="s">
        <v>2003</v>
      </c>
      <c r="B131" s="8314"/>
      <c r="C131" s="8315"/>
      <c r="D131" s="3594"/>
      <c r="E131" s="3590"/>
      <c r="F131" s="3452"/>
      <c r="G131" s="3606"/>
      <c r="H131" s="3607"/>
      <c r="I131" s="3606"/>
      <c r="J131" s="3610"/>
      <c r="K131" s="3606"/>
      <c r="L131" s="3607"/>
      <c r="M131" s="3606"/>
      <c r="N131" s="3607"/>
      <c r="O131" s="3611"/>
      <c r="P131" s="3453"/>
      <c r="Q131" s="3456"/>
      <c r="R131" s="3453"/>
      <c r="S131" s="3456"/>
      <c r="T131" s="3607"/>
      <c r="U131" s="3611"/>
      <c r="V131" s="3453"/>
      <c r="W131" s="3456"/>
      <c r="X131" s="3453"/>
      <c r="Y131" s="3456"/>
      <c r="Z131" s="3453"/>
      <c r="AA131" s="3456"/>
      <c r="AB131" s="3453"/>
      <c r="AC131" s="3456"/>
      <c r="AD131" s="3453"/>
      <c r="AE131" s="3456"/>
      <c r="AF131" s="3453"/>
      <c r="AG131" s="3456"/>
      <c r="AH131" s="3453"/>
      <c r="AI131" s="3456"/>
      <c r="AJ131" s="3453"/>
      <c r="AK131" s="3456"/>
      <c r="AL131" s="3453"/>
      <c r="AM131" s="3456"/>
      <c r="AN131" s="3596"/>
      <c r="AO131" s="3455"/>
      <c r="AP131" s="3612"/>
      <c r="AQ131" s="3609"/>
      <c r="AR131" s="3609"/>
      <c r="AS131" s="3420"/>
      <c r="AT131" s="3455"/>
      <c r="AU131" s="3455"/>
      <c r="AV131" s="3455"/>
      <c r="AW131" s="3455"/>
      <c r="CL131" s="3455"/>
      <c r="CM131" s="553">
        <f>IF(AND(AT131="",G131&lt;&gt;0),1,IF(G131&lt;AT131,1,0))</f>
        <v>0</v>
      </c>
      <c r="CN131" s="553" t="e">
        <f>IF(AND(#REF!="",G131&lt;&gt;0),1,IF(G131&lt;#REF!,1,0))</f>
        <v>#REF!</v>
      </c>
      <c r="CO131" s="553" t="e">
        <f>IF(AND(#REF!="",G131&lt;&gt;0),1,IF(G131&lt;#REF!,1,0))</f>
        <v>#REF!</v>
      </c>
      <c r="CP131" s="274"/>
      <c r="CQ131" s="274"/>
      <c r="CR131" s="274"/>
      <c r="CS131" s="274"/>
      <c r="CT131" s="274"/>
      <c r="CU131" s="274"/>
    </row>
    <row r="132" spans="1:116" s="272" customFormat="1" ht="16.399999999999999" customHeight="1" x14ac:dyDescent="0.25">
      <c r="A132" s="8313" t="s">
        <v>2004</v>
      </c>
      <c r="B132" s="8314"/>
      <c r="C132" s="8315"/>
      <c r="D132" s="3594"/>
      <c r="E132" s="3595"/>
      <c r="F132" s="3452"/>
      <c r="G132" s="3606"/>
      <c r="H132" s="3607"/>
      <c r="I132" s="3606"/>
      <c r="J132" s="3610"/>
      <c r="K132" s="3606"/>
      <c r="L132" s="3607"/>
      <c r="M132" s="3606"/>
      <c r="N132" s="3607"/>
      <c r="O132" s="3611"/>
      <c r="P132" s="3453"/>
      <c r="Q132" s="3456"/>
      <c r="R132" s="3453"/>
      <c r="S132" s="3456"/>
      <c r="T132" s="3607"/>
      <c r="U132" s="3611"/>
      <c r="V132" s="3453"/>
      <c r="W132" s="3456"/>
      <c r="X132" s="3453"/>
      <c r="Y132" s="3456"/>
      <c r="Z132" s="3453"/>
      <c r="AA132" s="3456"/>
      <c r="AB132" s="3453"/>
      <c r="AC132" s="3456"/>
      <c r="AD132" s="3453"/>
      <c r="AE132" s="3456"/>
      <c r="AF132" s="3453"/>
      <c r="AG132" s="3456"/>
      <c r="AH132" s="3453"/>
      <c r="AI132" s="3456"/>
      <c r="AJ132" s="3453"/>
      <c r="AK132" s="3456"/>
      <c r="AL132" s="3453"/>
      <c r="AM132" s="3456"/>
      <c r="AN132" s="3596"/>
      <c r="AO132" s="3455"/>
      <c r="AP132" s="3612"/>
      <c r="AQ132" s="3609"/>
      <c r="AR132" s="3609"/>
      <c r="AS132" s="3420"/>
      <c r="AT132" s="3455"/>
      <c r="AU132" s="3455"/>
      <c r="AV132" s="3455"/>
      <c r="AW132" s="3455"/>
      <c r="CL132" s="3455"/>
      <c r="CM132" s="553">
        <f>IF(AND(AT132="",G132&lt;&gt;0),1,IF(G132&lt;AT132,1,0))</f>
        <v>0</v>
      </c>
      <c r="CN132" s="553" t="e">
        <f>IF(AND(#REF!="",G132&lt;&gt;0),1,IF(G132&lt;#REF!,1,0))</f>
        <v>#REF!</v>
      </c>
      <c r="CO132" s="553" t="e">
        <f>IF(AND(#REF!="",G132&lt;&gt;0),1,IF(G132&lt;#REF!,1,0))</f>
        <v>#REF!</v>
      </c>
      <c r="CP132" s="274"/>
      <c r="CQ132" s="274"/>
      <c r="CR132" s="274"/>
      <c r="CS132" s="274"/>
      <c r="CT132" s="274"/>
      <c r="CU132" s="274"/>
    </row>
    <row r="133" spans="1:116" s="387" customFormat="1" ht="16.399999999999999" customHeight="1" x14ac:dyDescent="0.25">
      <c r="A133" s="8313" t="s">
        <v>2005</v>
      </c>
      <c r="B133" s="8314"/>
      <c r="C133" s="8315"/>
      <c r="D133" s="3594"/>
      <c r="E133" s="3590"/>
      <c r="F133" s="3452"/>
      <c r="G133" s="3454"/>
      <c r="H133" s="3453"/>
      <c r="I133" s="3454"/>
      <c r="J133" s="3457"/>
      <c r="K133" s="3454"/>
      <c r="L133" s="3453"/>
      <c r="M133" s="3454"/>
      <c r="N133" s="3453"/>
      <c r="O133" s="3456"/>
      <c r="P133" s="3453"/>
      <c r="Q133" s="3456"/>
      <c r="R133" s="3453"/>
      <c r="S133" s="3456"/>
      <c r="T133" s="3453"/>
      <c r="U133" s="3456"/>
      <c r="V133" s="3453"/>
      <c r="W133" s="3456"/>
      <c r="X133" s="3453"/>
      <c r="Y133" s="3456"/>
      <c r="Z133" s="3453"/>
      <c r="AA133" s="3456"/>
      <c r="AB133" s="3453"/>
      <c r="AC133" s="3456"/>
      <c r="AD133" s="3453"/>
      <c r="AE133" s="3456"/>
      <c r="AF133" s="3453"/>
      <c r="AG133" s="3456"/>
      <c r="AH133" s="3453"/>
      <c r="AI133" s="3456"/>
      <c r="AJ133" s="3453"/>
      <c r="AK133" s="3456"/>
      <c r="AL133" s="3453"/>
      <c r="AM133" s="3456"/>
      <c r="AN133" s="3596"/>
      <c r="AO133" s="3455"/>
      <c r="AP133" s="3455"/>
      <c r="AQ133" s="3420"/>
      <c r="AR133" s="3420"/>
      <c r="AS133" s="3420"/>
      <c r="AT133" s="3455"/>
      <c r="AU133" s="3455"/>
      <c r="AV133" s="3455"/>
      <c r="AW133" s="3455"/>
      <c r="CM133" s="653"/>
      <c r="CN133" s="653"/>
      <c r="CO133" s="653"/>
      <c r="CP133" s="653"/>
      <c r="CQ133" s="653"/>
      <c r="CR133" s="653"/>
      <c r="CS133" s="653"/>
      <c r="CT133" s="653"/>
      <c r="CU133" s="653"/>
      <c r="CV133" s="653"/>
      <c r="CW133" s="653"/>
      <c r="CX133" s="653"/>
      <c r="CY133" s="654"/>
      <c r="CZ133" s="654"/>
      <c r="DA133" s="654"/>
      <c r="DB133" s="654"/>
      <c r="DC133" s="654"/>
      <c r="DD133" s="654"/>
      <c r="DE133" s="654"/>
      <c r="DF133" s="654"/>
      <c r="DG133" s="654"/>
      <c r="DH133" s="654"/>
      <c r="DI133" s="654"/>
      <c r="DJ133" s="654"/>
      <c r="DK133" s="654"/>
      <c r="DL133" s="654"/>
    </row>
    <row r="134" spans="1:116" s="387" customFormat="1" ht="16.399999999999999" customHeight="1" x14ac:dyDescent="0.25">
      <c r="A134" s="8313" t="s">
        <v>2006</v>
      </c>
      <c r="B134" s="8314"/>
      <c r="C134" s="8315"/>
      <c r="D134" s="3594"/>
      <c r="E134" s="3595"/>
      <c r="F134" s="3452"/>
      <c r="G134" s="3454"/>
      <c r="H134" s="3453"/>
      <c r="I134" s="3454"/>
      <c r="J134" s="3457"/>
      <c r="K134" s="3454"/>
      <c r="L134" s="3453"/>
      <c r="M134" s="3454"/>
      <c r="N134" s="3453"/>
      <c r="O134" s="3456"/>
      <c r="P134" s="3453"/>
      <c r="Q134" s="3456"/>
      <c r="R134" s="3453"/>
      <c r="S134" s="3456"/>
      <c r="T134" s="3453"/>
      <c r="U134" s="3456"/>
      <c r="V134" s="3453"/>
      <c r="W134" s="3456"/>
      <c r="X134" s="3453"/>
      <c r="Y134" s="3456"/>
      <c r="Z134" s="3453"/>
      <c r="AA134" s="3456"/>
      <c r="AB134" s="3453"/>
      <c r="AC134" s="3456"/>
      <c r="AD134" s="3453"/>
      <c r="AE134" s="3456"/>
      <c r="AF134" s="3453"/>
      <c r="AG134" s="3456"/>
      <c r="AH134" s="3453"/>
      <c r="AI134" s="3456"/>
      <c r="AJ134" s="3453"/>
      <c r="AK134" s="3456"/>
      <c r="AL134" s="3453"/>
      <c r="AM134" s="3456"/>
      <c r="AN134" s="3596"/>
      <c r="AO134" s="3455"/>
      <c r="AP134" s="3455"/>
      <c r="AQ134" s="3420"/>
      <c r="AR134" s="3420"/>
      <c r="AS134" s="3420"/>
      <c r="AT134" s="3455"/>
      <c r="AU134" s="3455"/>
      <c r="AV134" s="3455"/>
      <c r="AW134" s="3455"/>
      <c r="CM134" s="653"/>
      <c r="CN134" s="653"/>
      <c r="CO134" s="653"/>
      <c r="CP134" s="653"/>
      <c r="CQ134" s="653"/>
      <c r="CR134" s="653"/>
      <c r="CS134" s="653"/>
      <c r="CT134" s="653"/>
      <c r="CU134" s="653"/>
      <c r="CV134" s="653"/>
      <c r="CW134" s="653"/>
      <c r="CX134" s="653"/>
      <c r="CY134" s="654"/>
      <c r="CZ134" s="654"/>
      <c r="DA134" s="654"/>
      <c r="DB134" s="654"/>
      <c r="DC134" s="654"/>
      <c r="DD134" s="654"/>
      <c r="DE134" s="654"/>
      <c r="DF134" s="654"/>
      <c r="DG134" s="654"/>
      <c r="DH134" s="654"/>
      <c r="DI134" s="654"/>
      <c r="DJ134" s="654"/>
      <c r="DK134" s="654"/>
      <c r="DL134" s="654"/>
    </row>
    <row r="135" spans="1:116" s="387" customFormat="1" ht="16.399999999999999" customHeight="1" x14ac:dyDescent="0.25">
      <c r="A135" s="8313" t="s">
        <v>2007</v>
      </c>
      <c r="B135" s="8314"/>
      <c r="C135" s="8315"/>
      <c r="D135" s="3594"/>
      <c r="E135" s="3590"/>
      <c r="F135" s="3452"/>
      <c r="G135" s="1664"/>
      <c r="H135" s="817"/>
      <c r="I135" s="1664"/>
      <c r="J135" s="1281"/>
      <c r="K135" s="1664"/>
      <c r="L135" s="3453"/>
      <c r="M135" s="3454"/>
      <c r="N135" s="3453"/>
      <c r="O135" s="3456"/>
      <c r="P135" s="3453"/>
      <c r="Q135" s="3456"/>
      <c r="R135" s="3453"/>
      <c r="S135" s="3456"/>
      <c r="T135" s="3453"/>
      <c r="U135" s="3456"/>
      <c r="V135" s="3453"/>
      <c r="W135" s="3456"/>
      <c r="X135" s="3453"/>
      <c r="Y135" s="3456"/>
      <c r="Z135" s="3453"/>
      <c r="AA135" s="3456"/>
      <c r="AB135" s="3453"/>
      <c r="AC135" s="3456"/>
      <c r="AD135" s="3453"/>
      <c r="AE135" s="3456"/>
      <c r="AF135" s="3453"/>
      <c r="AG135" s="3456"/>
      <c r="AH135" s="3453"/>
      <c r="AI135" s="3456"/>
      <c r="AJ135" s="3453"/>
      <c r="AK135" s="3456"/>
      <c r="AL135" s="3453"/>
      <c r="AM135" s="3456"/>
      <c r="AN135" s="3596"/>
      <c r="AO135" s="3455"/>
      <c r="AP135" s="878"/>
      <c r="AQ135" s="3420"/>
      <c r="AR135" s="3420"/>
      <c r="AS135" s="1484"/>
      <c r="AT135" s="3455"/>
      <c r="AU135" s="3455"/>
      <c r="AV135" s="3455"/>
      <c r="AW135" s="3455"/>
      <c r="CM135" s="653"/>
      <c r="CN135" s="653"/>
      <c r="CO135" s="653"/>
      <c r="CP135" s="653"/>
      <c r="CQ135" s="653"/>
      <c r="CR135" s="653"/>
      <c r="CS135" s="653"/>
      <c r="CT135" s="653"/>
      <c r="CU135" s="653"/>
      <c r="CV135" s="653"/>
      <c r="CW135" s="653"/>
      <c r="CX135" s="653"/>
      <c r="CY135" s="654"/>
      <c r="CZ135" s="654"/>
      <c r="DA135" s="654"/>
      <c r="DB135" s="654"/>
      <c r="DC135" s="654"/>
      <c r="DD135" s="654"/>
      <c r="DE135" s="654"/>
      <c r="DF135" s="654"/>
      <c r="DG135" s="654"/>
      <c r="DH135" s="654"/>
      <c r="DI135" s="654"/>
      <c r="DJ135" s="654"/>
      <c r="DK135" s="654"/>
      <c r="DL135" s="654"/>
    </row>
    <row r="136" spans="1:116" s="387" customFormat="1" ht="16.399999999999999" customHeight="1" x14ac:dyDescent="0.25">
      <c r="A136" s="8313" t="s">
        <v>2008</v>
      </c>
      <c r="B136" s="8314"/>
      <c r="C136" s="8315"/>
      <c r="D136" s="3594"/>
      <c r="E136" s="3595"/>
      <c r="F136" s="3452"/>
      <c r="G136" s="1664"/>
      <c r="H136" s="817"/>
      <c r="I136" s="1664"/>
      <c r="J136" s="1281"/>
      <c r="K136" s="1664"/>
      <c r="L136" s="3453"/>
      <c r="M136" s="3454"/>
      <c r="N136" s="3453"/>
      <c r="O136" s="3456"/>
      <c r="P136" s="3453"/>
      <c r="Q136" s="3456"/>
      <c r="R136" s="3453"/>
      <c r="S136" s="3456"/>
      <c r="T136" s="3453"/>
      <c r="U136" s="3456"/>
      <c r="V136" s="3453"/>
      <c r="W136" s="3456"/>
      <c r="X136" s="3453"/>
      <c r="Y136" s="3456"/>
      <c r="Z136" s="3453"/>
      <c r="AA136" s="3456"/>
      <c r="AB136" s="3453"/>
      <c r="AC136" s="3456"/>
      <c r="AD136" s="3453"/>
      <c r="AE136" s="3456"/>
      <c r="AF136" s="3453"/>
      <c r="AG136" s="3456"/>
      <c r="AH136" s="3453"/>
      <c r="AI136" s="3456"/>
      <c r="AJ136" s="3453"/>
      <c r="AK136" s="3456"/>
      <c r="AL136" s="3453"/>
      <c r="AM136" s="3456"/>
      <c r="AN136" s="3596"/>
      <c r="AO136" s="3455"/>
      <c r="AP136" s="878"/>
      <c r="AQ136" s="3420"/>
      <c r="AR136" s="3420"/>
      <c r="AS136" s="1484"/>
      <c r="AT136" s="3455"/>
      <c r="AU136" s="3455"/>
      <c r="AV136" s="3455"/>
      <c r="AW136" s="3455"/>
      <c r="CM136" s="653"/>
      <c r="CN136" s="653"/>
      <c r="CO136" s="653"/>
      <c r="CP136" s="653"/>
      <c r="CQ136" s="653"/>
      <c r="CR136" s="653"/>
      <c r="CS136" s="653"/>
      <c r="CT136" s="653"/>
      <c r="CU136" s="653"/>
      <c r="CV136" s="653"/>
      <c r="CW136" s="653"/>
      <c r="CX136" s="653"/>
      <c r="CY136" s="654"/>
      <c r="CZ136" s="654"/>
      <c r="DA136" s="654"/>
      <c r="DB136" s="654"/>
      <c r="DC136" s="654"/>
      <c r="DD136" s="654"/>
      <c r="DE136" s="654"/>
      <c r="DF136" s="654"/>
      <c r="DG136" s="654"/>
      <c r="DH136" s="654"/>
      <c r="DI136" s="654"/>
      <c r="DJ136" s="654"/>
      <c r="DK136" s="654"/>
      <c r="DL136" s="654"/>
    </row>
    <row r="137" spans="1:116" s="387" customFormat="1" ht="16.399999999999999" customHeight="1" x14ac:dyDescent="0.25">
      <c r="A137" s="8313" t="s">
        <v>2009</v>
      </c>
      <c r="B137" s="8314"/>
      <c r="C137" s="8315"/>
      <c r="D137" s="3594"/>
      <c r="E137" s="3590"/>
      <c r="F137" s="3452"/>
      <c r="G137" s="1664"/>
      <c r="H137" s="817"/>
      <c r="I137" s="1664"/>
      <c r="J137" s="1281"/>
      <c r="K137" s="1664"/>
      <c r="L137" s="3453"/>
      <c r="M137" s="3454"/>
      <c r="N137" s="3453"/>
      <c r="O137" s="3456"/>
      <c r="P137" s="3453"/>
      <c r="Q137" s="3456"/>
      <c r="R137" s="3453"/>
      <c r="S137" s="3456"/>
      <c r="T137" s="3453"/>
      <c r="U137" s="3456"/>
      <c r="V137" s="3453"/>
      <c r="W137" s="3456"/>
      <c r="X137" s="3453"/>
      <c r="Y137" s="3456"/>
      <c r="Z137" s="3453"/>
      <c r="AA137" s="3456"/>
      <c r="AB137" s="3453"/>
      <c r="AC137" s="3456"/>
      <c r="AD137" s="3453"/>
      <c r="AE137" s="3456"/>
      <c r="AF137" s="3453"/>
      <c r="AG137" s="3456"/>
      <c r="AH137" s="3453"/>
      <c r="AI137" s="3456"/>
      <c r="AJ137" s="3453"/>
      <c r="AK137" s="3456"/>
      <c r="AL137" s="3453"/>
      <c r="AM137" s="3456"/>
      <c r="AN137" s="3596"/>
      <c r="AO137" s="3455"/>
      <c r="AP137" s="878"/>
      <c r="AQ137" s="3420"/>
      <c r="AR137" s="3420"/>
      <c r="AS137" s="1484"/>
      <c r="AT137" s="3455"/>
      <c r="AU137" s="3455"/>
      <c r="AV137" s="3455"/>
      <c r="AW137" s="3455"/>
      <c r="CM137" s="653"/>
      <c r="CN137" s="653"/>
      <c r="CO137" s="653"/>
      <c r="CP137" s="653"/>
      <c r="CQ137" s="653"/>
      <c r="CR137" s="653"/>
      <c r="CS137" s="653"/>
      <c r="CT137" s="653"/>
      <c r="CU137" s="653"/>
      <c r="CV137" s="653"/>
      <c r="CW137" s="653"/>
      <c r="CX137" s="653"/>
      <c r="CY137" s="654"/>
      <c r="CZ137" s="654"/>
      <c r="DA137" s="654"/>
      <c r="DB137" s="654"/>
      <c r="DC137" s="654"/>
      <c r="DD137" s="654"/>
      <c r="DE137" s="654"/>
      <c r="DF137" s="654"/>
      <c r="DG137" s="654"/>
      <c r="DH137" s="654"/>
      <c r="DI137" s="654"/>
      <c r="DJ137" s="654"/>
      <c r="DK137" s="654"/>
      <c r="DL137" s="654"/>
    </row>
    <row r="138" spans="1:116" s="387" customFormat="1" ht="16.399999999999999" customHeight="1" x14ac:dyDescent="0.25">
      <c r="A138" s="8313" t="s">
        <v>2010</v>
      </c>
      <c r="B138" s="8314"/>
      <c r="C138" s="8315"/>
      <c r="D138" s="3594"/>
      <c r="E138" s="3595"/>
      <c r="F138" s="3452"/>
      <c r="G138" s="1664"/>
      <c r="H138" s="817"/>
      <c r="I138" s="1664"/>
      <c r="J138" s="1281"/>
      <c r="K138" s="1664"/>
      <c r="L138" s="3453"/>
      <c r="M138" s="3454"/>
      <c r="N138" s="3453"/>
      <c r="O138" s="3456"/>
      <c r="P138" s="3453"/>
      <c r="Q138" s="3456"/>
      <c r="R138" s="3453"/>
      <c r="S138" s="3456"/>
      <c r="T138" s="3453"/>
      <c r="U138" s="3456"/>
      <c r="V138" s="3453"/>
      <c r="W138" s="3456"/>
      <c r="X138" s="3453"/>
      <c r="Y138" s="3456"/>
      <c r="Z138" s="3453"/>
      <c r="AA138" s="3456"/>
      <c r="AB138" s="3453"/>
      <c r="AC138" s="3456"/>
      <c r="AD138" s="3453"/>
      <c r="AE138" s="3456"/>
      <c r="AF138" s="3453"/>
      <c r="AG138" s="3456"/>
      <c r="AH138" s="3453"/>
      <c r="AI138" s="3456"/>
      <c r="AJ138" s="3453"/>
      <c r="AK138" s="3456"/>
      <c r="AL138" s="3453"/>
      <c r="AM138" s="3456"/>
      <c r="AN138" s="3596"/>
      <c r="AO138" s="3455"/>
      <c r="AP138" s="878"/>
      <c r="AQ138" s="3420"/>
      <c r="AR138" s="3420"/>
      <c r="AS138" s="1484"/>
      <c r="AT138" s="3455"/>
      <c r="AU138" s="3455"/>
      <c r="AV138" s="3455"/>
      <c r="AW138" s="3455"/>
      <c r="CM138" s="653"/>
      <c r="CN138" s="653"/>
      <c r="CO138" s="653"/>
      <c r="CP138" s="653"/>
      <c r="CQ138" s="653"/>
      <c r="CR138" s="653"/>
      <c r="CS138" s="653"/>
      <c r="CT138" s="653"/>
      <c r="CU138" s="653"/>
      <c r="CV138" s="653"/>
      <c r="CW138" s="653"/>
      <c r="CX138" s="653"/>
      <c r="CY138" s="654"/>
      <c r="CZ138" s="654"/>
      <c r="DA138" s="654"/>
      <c r="DB138" s="654"/>
      <c r="DC138" s="654"/>
      <c r="DD138" s="654"/>
      <c r="DE138" s="654"/>
      <c r="DF138" s="654"/>
      <c r="DG138" s="654"/>
      <c r="DH138" s="654"/>
      <c r="DI138" s="654"/>
      <c r="DJ138" s="654"/>
      <c r="DK138" s="654"/>
      <c r="DL138" s="654"/>
    </row>
    <row r="139" spans="1:116" s="358" customFormat="1" ht="14.25" customHeight="1" x14ac:dyDescent="0.25">
      <c r="A139" s="8313" t="s">
        <v>2011</v>
      </c>
      <c r="B139" s="8314"/>
      <c r="C139" s="8315"/>
      <c r="D139" s="3594"/>
      <c r="E139" s="3590"/>
      <c r="F139" s="3452"/>
      <c r="G139" s="1664"/>
      <c r="H139" s="817"/>
      <c r="I139" s="1664"/>
      <c r="J139" s="1281"/>
      <c r="K139" s="1664"/>
      <c r="L139" s="3453"/>
      <c r="M139" s="3454"/>
      <c r="N139" s="3453"/>
      <c r="O139" s="3456"/>
      <c r="P139" s="3453"/>
      <c r="Q139" s="3456"/>
      <c r="R139" s="3453"/>
      <c r="S139" s="3456"/>
      <c r="T139" s="3453"/>
      <c r="U139" s="3456"/>
      <c r="V139" s="3453"/>
      <c r="W139" s="3456"/>
      <c r="X139" s="3453"/>
      <c r="Y139" s="3456"/>
      <c r="Z139" s="3453"/>
      <c r="AA139" s="3456"/>
      <c r="AB139" s="3453"/>
      <c r="AC139" s="3456"/>
      <c r="AD139" s="3453"/>
      <c r="AE139" s="3456"/>
      <c r="AF139" s="3453"/>
      <c r="AG139" s="3456"/>
      <c r="AH139" s="3453"/>
      <c r="AI139" s="3456"/>
      <c r="AJ139" s="3453"/>
      <c r="AK139" s="3456"/>
      <c r="AL139" s="3453"/>
      <c r="AM139" s="3456"/>
      <c r="AN139" s="3596"/>
      <c r="AO139" s="3455"/>
      <c r="AP139" s="878"/>
      <c r="AQ139" s="3420"/>
      <c r="AR139" s="3420"/>
      <c r="AS139" s="1484"/>
      <c r="AT139" s="3455"/>
      <c r="AU139" s="3455"/>
      <c r="AV139" s="3455"/>
      <c r="AW139" s="3455"/>
      <c r="CM139" s="605"/>
    </row>
    <row r="140" spans="1:116" s="387" customFormat="1" ht="16.399999999999999" customHeight="1" x14ac:dyDescent="0.25">
      <c r="A140" s="8313" t="s">
        <v>2012</v>
      </c>
      <c r="B140" s="8314"/>
      <c r="C140" s="8315"/>
      <c r="D140" s="3594"/>
      <c r="E140" s="3595"/>
      <c r="F140" s="3452"/>
      <c r="G140" s="3606"/>
      <c r="H140" s="3607"/>
      <c r="I140" s="3606"/>
      <c r="J140" s="3457"/>
      <c r="K140" s="3454"/>
      <c r="L140" s="3453"/>
      <c r="M140" s="3454"/>
      <c r="N140" s="3453"/>
      <c r="O140" s="3456"/>
      <c r="P140" s="3453"/>
      <c r="Q140" s="3456"/>
      <c r="R140" s="3453"/>
      <c r="S140" s="3456"/>
      <c r="T140" s="3453"/>
      <c r="U140" s="3456"/>
      <c r="V140" s="3453"/>
      <c r="W140" s="3456"/>
      <c r="X140" s="3453"/>
      <c r="Y140" s="3456"/>
      <c r="Z140" s="3453"/>
      <c r="AA140" s="3456"/>
      <c r="AB140" s="3453"/>
      <c r="AC140" s="3456"/>
      <c r="AD140" s="3453"/>
      <c r="AE140" s="3456"/>
      <c r="AF140" s="3453"/>
      <c r="AG140" s="3456"/>
      <c r="AH140" s="3453"/>
      <c r="AI140" s="3456"/>
      <c r="AJ140" s="3453"/>
      <c r="AK140" s="3456"/>
      <c r="AL140" s="3453"/>
      <c r="AM140" s="3456"/>
      <c r="AN140" s="3596"/>
      <c r="AO140" s="3455"/>
      <c r="AP140" s="3455"/>
      <c r="AQ140" s="3420"/>
      <c r="AR140" s="3420"/>
      <c r="AS140" s="3420"/>
      <c r="AT140" s="3455"/>
      <c r="AU140" s="3455"/>
      <c r="AV140" s="3455"/>
      <c r="AW140" s="3455"/>
      <c r="CM140" s="653"/>
      <c r="CN140" s="653"/>
      <c r="CO140" s="653"/>
      <c r="CP140" s="653"/>
      <c r="CQ140" s="653"/>
      <c r="CR140" s="653"/>
      <c r="CS140" s="653"/>
      <c r="CT140" s="653"/>
      <c r="CU140" s="653"/>
      <c r="CV140" s="653"/>
      <c r="CW140" s="653"/>
      <c r="CX140" s="653"/>
      <c r="CY140" s="654"/>
      <c r="CZ140" s="654"/>
      <c r="DA140" s="654"/>
      <c r="DB140" s="654"/>
      <c r="DC140" s="654"/>
      <c r="DD140" s="654"/>
      <c r="DE140" s="654"/>
      <c r="DF140" s="654"/>
      <c r="DG140" s="654"/>
      <c r="DH140" s="654"/>
      <c r="DI140" s="654"/>
      <c r="DJ140" s="654"/>
      <c r="DK140" s="654"/>
      <c r="DL140" s="654"/>
    </row>
    <row r="141" spans="1:116" s="272" customFormat="1" ht="16.399999999999999" customHeight="1" x14ac:dyDescent="0.25">
      <c r="A141" s="8319" t="s">
        <v>2013</v>
      </c>
      <c r="B141" s="8320"/>
      <c r="C141" s="8321"/>
      <c r="D141" s="3613"/>
      <c r="E141" s="3590"/>
      <c r="F141" s="3614"/>
      <c r="G141" s="3615"/>
      <c r="H141" s="2382"/>
      <c r="I141" s="3615"/>
      <c r="J141" s="473"/>
      <c r="K141" s="660"/>
      <c r="L141" s="817"/>
      <c r="M141" s="1664"/>
      <c r="N141" s="817"/>
      <c r="O141" s="822"/>
      <c r="P141" s="817"/>
      <c r="Q141" s="822"/>
      <c r="R141" s="817"/>
      <c r="S141" s="822"/>
      <c r="T141" s="817"/>
      <c r="U141" s="822"/>
      <c r="V141" s="817"/>
      <c r="W141" s="822"/>
      <c r="X141" s="817"/>
      <c r="Y141" s="822"/>
      <c r="Z141" s="817"/>
      <c r="AA141" s="822"/>
      <c r="AB141" s="817"/>
      <c r="AC141" s="822"/>
      <c r="AD141" s="817"/>
      <c r="AE141" s="822"/>
      <c r="AF141" s="817"/>
      <c r="AG141" s="822"/>
      <c r="AH141" s="817"/>
      <c r="AI141" s="822"/>
      <c r="AJ141" s="817"/>
      <c r="AK141" s="822"/>
      <c r="AL141" s="817"/>
      <c r="AM141" s="822"/>
      <c r="AN141" s="823"/>
      <c r="AO141" s="878"/>
      <c r="AP141" s="3455"/>
      <c r="AQ141" s="3420"/>
      <c r="AR141" s="3420"/>
      <c r="AS141" s="3420"/>
      <c r="AT141" s="3455"/>
      <c r="AU141" s="1543"/>
      <c r="AV141" s="3455"/>
      <c r="AW141" s="1543"/>
      <c r="CL141" s="3455"/>
      <c r="CM141" s="553">
        <f>IF(AND(AT142="",G142&lt;&gt;0),1,IF(G142&lt;AT142,1,0))</f>
        <v>0</v>
      </c>
      <c r="CN141" s="553" t="e">
        <f>IF(AND(#REF!="",G142&lt;&gt;0),1,IF(G142&lt;#REF!,1,0))</f>
        <v>#REF!</v>
      </c>
      <c r="CO141" s="553" t="e">
        <f>IF(AND(#REF!="",G142&lt;&gt;0),1,IF(G142&lt;#REF!,1,0))</f>
        <v>#REF!</v>
      </c>
      <c r="CP141" s="274"/>
      <c r="CQ141" s="274"/>
      <c r="CR141" s="274"/>
      <c r="CS141" s="274"/>
      <c r="CT141" s="274"/>
      <c r="CU141" s="274"/>
    </row>
    <row r="142" spans="1:116" s="358" customFormat="1" ht="14.15" customHeight="1" x14ac:dyDescent="0.25">
      <c r="A142" s="8282" t="s">
        <v>2014</v>
      </c>
      <c r="B142" s="8283"/>
      <c r="C142" s="8284"/>
      <c r="D142" s="3616"/>
      <c r="E142" s="3595"/>
      <c r="F142" s="3617"/>
      <c r="G142" s="3615"/>
      <c r="H142" s="2382"/>
      <c r="I142" s="3615"/>
      <c r="J142" s="473"/>
      <c r="K142" s="660"/>
      <c r="L142" s="3618"/>
      <c r="M142" s="3619"/>
      <c r="N142" s="3618"/>
      <c r="O142" s="3620"/>
      <c r="P142" s="3618"/>
      <c r="Q142" s="3620"/>
      <c r="R142" s="3618"/>
      <c r="S142" s="3620"/>
      <c r="T142" s="3618"/>
      <c r="U142" s="3620"/>
      <c r="V142" s="3618"/>
      <c r="W142" s="3620"/>
      <c r="X142" s="3618"/>
      <c r="Y142" s="3620"/>
      <c r="Z142" s="3618"/>
      <c r="AA142" s="3620"/>
      <c r="AB142" s="3618"/>
      <c r="AC142" s="3620"/>
      <c r="AD142" s="3618"/>
      <c r="AE142" s="3620"/>
      <c r="AF142" s="3618"/>
      <c r="AG142" s="3620"/>
      <c r="AH142" s="3618"/>
      <c r="AI142" s="3620"/>
      <c r="AJ142" s="3618"/>
      <c r="AK142" s="3620"/>
      <c r="AL142" s="3618"/>
      <c r="AM142" s="3620"/>
      <c r="AN142" s="3621"/>
      <c r="AO142" s="3622"/>
      <c r="AP142" s="3455"/>
      <c r="AQ142" s="3420"/>
      <c r="AR142" s="3420"/>
      <c r="AS142" s="3420"/>
      <c r="AT142" s="3455"/>
      <c r="AU142" s="1543"/>
      <c r="AV142" s="1543"/>
      <c r="AW142" s="1543"/>
      <c r="CM142" s="605"/>
    </row>
    <row r="143" spans="1:116" s="272" customFormat="1" ht="24" customHeight="1" x14ac:dyDescent="0.25">
      <c r="A143" s="3411" t="s">
        <v>30</v>
      </c>
      <c r="B143" s="3623"/>
      <c r="C143" s="3410"/>
      <c r="D143" s="3616"/>
      <c r="E143" s="3590"/>
      <c r="F143" s="3617">
        <f>SUM(H144+J144+L144+N144+P144+R144+T144+V144+X144+Z144+AB144+AD144+AF144+AH144+AJ144+AL144+AN144)</f>
        <v>0</v>
      </c>
      <c r="G143" s="3624">
        <f t="shared" ref="G143:AO143" si="8">SUM(G90:G142)</f>
        <v>0</v>
      </c>
      <c r="H143" s="3625">
        <f t="shared" si="8"/>
        <v>0</v>
      </c>
      <c r="I143" s="3624">
        <f t="shared" si="8"/>
        <v>0</v>
      </c>
      <c r="J143" s="3626">
        <f t="shared" si="8"/>
        <v>0</v>
      </c>
      <c r="K143" s="3624">
        <f t="shared" si="8"/>
        <v>0</v>
      </c>
      <c r="L143" s="3625">
        <f t="shared" si="8"/>
        <v>0</v>
      </c>
      <c r="M143" s="3627">
        <f t="shared" si="8"/>
        <v>0</v>
      </c>
      <c r="N143" s="3628">
        <f t="shared" si="8"/>
        <v>0</v>
      </c>
      <c r="O143" s="3629">
        <f t="shared" si="8"/>
        <v>0</v>
      </c>
      <c r="P143" s="3628">
        <f t="shared" si="8"/>
        <v>0</v>
      </c>
      <c r="Q143" s="3629">
        <f t="shared" si="8"/>
        <v>0</v>
      </c>
      <c r="R143" s="3628">
        <f t="shared" si="8"/>
        <v>0</v>
      </c>
      <c r="S143" s="3629">
        <f t="shared" si="8"/>
        <v>0</v>
      </c>
      <c r="T143" s="3628">
        <f t="shared" si="8"/>
        <v>0</v>
      </c>
      <c r="U143" s="3629">
        <f t="shared" si="8"/>
        <v>0</v>
      </c>
      <c r="V143" s="3628">
        <f t="shared" si="8"/>
        <v>0</v>
      </c>
      <c r="W143" s="3629">
        <f t="shared" si="8"/>
        <v>0</v>
      </c>
      <c r="X143" s="3628">
        <f t="shared" si="8"/>
        <v>0</v>
      </c>
      <c r="Y143" s="3629">
        <f t="shared" si="8"/>
        <v>0</v>
      </c>
      <c r="Z143" s="3628">
        <f t="shared" si="8"/>
        <v>0</v>
      </c>
      <c r="AA143" s="3629">
        <f t="shared" si="8"/>
        <v>0</v>
      </c>
      <c r="AB143" s="3628">
        <f t="shared" si="8"/>
        <v>0</v>
      </c>
      <c r="AC143" s="3629">
        <f t="shared" si="8"/>
        <v>0</v>
      </c>
      <c r="AD143" s="3628">
        <f t="shared" si="8"/>
        <v>0</v>
      </c>
      <c r="AE143" s="3629">
        <f t="shared" si="8"/>
        <v>0</v>
      </c>
      <c r="AF143" s="3628">
        <f t="shared" si="8"/>
        <v>0</v>
      </c>
      <c r="AG143" s="3629">
        <f t="shared" si="8"/>
        <v>0</v>
      </c>
      <c r="AH143" s="3628">
        <f t="shared" si="8"/>
        <v>0</v>
      </c>
      <c r="AI143" s="3629">
        <f t="shared" si="8"/>
        <v>0</v>
      </c>
      <c r="AJ143" s="3628">
        <f t="shared" si="8"/>
        <v>0</v>
      </c>
      <c r="AK143" s="3629">
        <f t="shared" si="8"/>
        <v>0</v>
      </c>
      <c r="AL143" s="3628">
        <f t="shared" si="8"/>
        <v>0</v>
      </c>
      <c r="AM143" s="3629">
        <f t="shared" si="8"/>
        <v>0</v>
      </c>
      <c r="AN143" s="3630">
        <f t="shared" si="8"/>
        <v>0</v>
      </c>
      <c r="AO143" s="3631">
        <f t="shared" si="8"/>
        <v>0</v>
      </c>
      <c r="AP143" s="3632">
        <f t="shared" ref="AP143:AU143" si="9">SUM(AP89:AP142)</f>
        <v>0</v>
      </c>
      <c r="AQ143" s="3632">
        <f t="shared" si="9"/>
        <v>0</v>
      </c>
      <c r="AR143" s="3632">
        <f t="shared" si="9"/>
        <v>0</v>
      </c>
      <c r="AS143" s="3632">
        <f t="shared" si="9"/>
        <v>0</v>
      </c>
      <c r="AT143" s="3632">
        <f t="shared" si="9"/>
        <v>0</v>
      </c>
      <c r="AU143" s="3632">
        <f t="shared" si="9"/>
        <v>0</v>
      </c>
      <c r="AV143" s="3632">
        <f t="shared" ref="AV143" si="10">SUM(AV90:AV142)</f>
        <v>0</v>
      </c>
      <c r="AW143" s="3632">
        <f>SUM(AW89:AW142)</f>
        <v>0</v>
      </c>
      <c r="BX143" s="271"/>
      <c r="BY143" s="271"/>
      <c r="BZ143" s="284"/>
      <c r="CA143" s="284"/>
      <c r="CB143" s="274"/>
      <c r="CC143" s="274"/>
      <c r="CD143" s="274"/>
      <c r="CE143" s="274"/>
      <c r="CF143" s="274"/>
      <c r="CG143" s="274"/>
      <c r="CH143" s="274"/>
      <c r="CI143" s="543"/>
      <c r="CJ143" s="543"/>
      <c r="CK143" s="543"/>
      <c r="CL143" s="543"/>
      <c r="CM143" s="543"/>
      <c r="CN143" s="543"/>
      <c r="CO143" s="543"/>
      <c r="CP143" s="274"/>
      <c r="CQ143" s="274"/>
      <c r="CR143" s="274"/>
      <c r="CS143" s="274"/>
      <c r="CT143" s="274"/>
      <c r="CU143" s="274"/>
    </row>
    <row r="144" spans="1:116" s="358" customFormat="1" ht="14.25" customHeight="1" x14ac:dyDescent="0.25">
      <c r="A144" s="117" t="s">
        <v>2015</v>
      </c>
      <c r="B144" s="661"/>
      <c r="C144" s="661"/>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BT144" s="605"/>
      <c r="BU144" s="605"/>
      <c r="BV144" s="605"/>
      <c r="BW144" s="605"/>
      <c r="BX144" s="605"/>
      <c r="BY144" s="605"/>
      <c r="BZ144" s="605"/>
      <c r="CA144" s="605"/>
      <c r="CB144" s="605"/>
      <c r="CC144" s="605"/>
      <c r="CD144" s="605"/>
      <c r="CE144" s="605"/>
      <c r="CF144" s="605"/>
      <c r="CG144" s="605"/>
      <c r="CH144" s="605"/>
      <c r="CI144" s="605"/>
      <c r="CJ144" s="605"/>
      <c r="CK144" s="605"/>
      <c r="CL144" s="605"/>
    </row>
    <row r="145" spans="1:93" s="358" customFormat="1" ht="13.5" x14ac:dyDescent="0.25">
      <c r="A145" s="8322" t="s">
        <v>2016</v>
      </c>
      <c r="B145" s="8323"/>
      <c r="C145" s="8324"/>
      <c r="D145" s="7989" t="s">
        <v>30</v>
      </c>
      <c r="E145" s="7523"/>
      <c r="F145" s="7990"/>
      <c r="G145" s="8198" t="s">
        <v>1869</v>
      </c>
      <c r="H145" s="8236"/>
      <c r="I145" s="8236"/>
      <c r="J145" s="8236"/>
      <c r="K145" s="8236"/>
      <c r="L145" s="8236"/>
      <c r="M145" s="8236"/>
      <c r="N145" s="8236"/>
      <c r="O145" s="8236"/>
      <c r="P145" s="8236"/>
      <c r="Q145" s="8236"/>
      <c r="R145" s="8236"/>
      <c r="S145" s="8236"/>
      <c r="T145" s="8236"/>
      <c r="U145" s="8236"/>
      <c r="V145" s="8236"/>
      <c r="W145" s="8236"/>
      <c r="X145" s="8236"/>
      <c r="Y145" s="8236"/>
      <c r="Z145" s="8236"/>
      <c r="AA145" s="8236"/>
      <c r="AB145" s="8236"/>
      <c r="AC145" s="8236"/>
      <c r="AD145" s="8236"/>
      <c r="AE145" s="8236"/>
      <c r="AF145" s="8236"/>
      <c r="AG145" s="8236"/>
      <c r="AH145" s="8236"/>
      <c r="AI145" s="8236"/>
      <c r="AJ145" s="8236"/>
      <c r="AK145" s="8236"/>
      <c r="AL145" s="8236"/>
      <c r="AM145" s="8236"/>
      <c r="AN145" s="8236"/>
      <c r="AO145" s="8236"/>
      <c r="AP145" s="8252"/>
      <c r="AQ145" s="7990" t="s">
        <v>1870</v>
      </c>
      <c r="AR145" s="8209" t="s">
        <v>1958</v>
      </c>
      <c r="AS145" s="8209" t="s">
        <v>1959</v>
      </c>
      <c r="AT145" s="8304" t="s">
        <v>1890</v>
      </c>
      <c r="AU145" s="8209" t="s">
        <v>1872</v>
      </c>
      <c r="AV145" s="8204" t="s">
        <v>595</v>
      </c>
      <c r="AW145" s="8306" t="s">
        <v>1960</v>
      </c>
      <c r="AX145" s="8209" t="s">
        <v>560</v>
      </c>
      <c r="BR145" s="605"/>
      <c r="BS145" s="605"/>
      <c r="BT145" s="605"/>
      <c r="BU145" s="605"/>
      <c r="BV145" s="605"/>
      <c r="BW145" s="605"/>
      <c r="BX145" s="605"/>
      <c r="BY145" s="605"/>
      <c r="BZ145" s="605"/>
      <c r="CA145" s="605"/>
      <c r="CB145" s="605"/>
      <c r="CC145" s="605"/>
      <c r="CD145" s="605"/>
      <c r="CE145" s="605"/>
      <c r="CF145" s="605"/>
      <c r="CG145" s="605"/>
      <c r="CH145" s="605"/>
      <c r="CI145" s="605"/>
      <c r="CJ145" s="605"/>
    </row>
    <row r="146" spans="1:93" s="358" customFormat="1" ht="13.5" x14ac:dyDescent="0.25">
      <c r="A146" s="8325"/>
      <c r="B146" s="8326"/>
      <c r="C146" s="8327"/>
      <c r="D146" s="8328"/>
      <c r="E146" s="8329"/>
      <c r="F146" s="8214"/>
      <c r="G146" s="8307" t="s">
        <v>1875</v>
      </c>
      <c r="H146" s="8199"/>
      <c r="I146" s="8198" t="s">
        <v>296</v>
      </c>
      <c r="J146" s="8239"/>
      <c r="K146" s="8236" t="s">
        <v>297</v>
      </c>
      <c r="L146" s="8239"/>
      <c r="M146" s="8198" t="s">
        <v>1876</v>
      </c>
      <c r="N146" s="8239"/>
      <c r="O146" s="8198" t="s">
        <v>299</v>
      </c>
      <c r="P146" s="8239"/>
      <c r="Q146" s="8198" t="s">
        <v>300</v>
      </c>
      <c r="R146" s="8239"/>
      <c r="S146" s="8198" t="s">
        <v>301</v>
      </c>
      <c r="T146" s="8239"/>
      <c r="U146" s="8198" t="s">
        <v>302</v>
      </c>
      <c r="V146" s="8239"/>
      <c r="W146" s="8198" t="s">
        <v>1877</v>
      </c>
      <c r="X146" s="8239"/>
      <c r="Y146" s="8198" t="s">
        <v>209</v>
      </c>
      <c r="Z146" s="8199"/>
      <c r="AA146" s="8198" t="s">
        <v>210</v>
      </c>
      <c r="AB146" s="8199"/>
      <c r="AC146" s="8200" t="s">
        <v>1878</v>
      </c>
      <c r="AD146" s="8201"/>
      <c r="AE146" s="8200" t="s">
        <v>1879</v>
      </c>
      <c r="AF146" s="8201"/>
      <c r="AG146" s="8200" t="s">
        <v>1880</v>
      </c>
      <c r="AH146" s="8201"/>
      <c r="AI146" s="8200" t="s">
        <v>1881</v>
      </c>
      <c r="AJ146" s="8201"/>
      <c r="AK146" s="8198" t="s">
        <v>1882</v>
      </c>
      <c r="AL146" s="8199"/>
      <c r="AM146" s="8198" t="s">
        <v>1883</v>
      </c>
      <c r="AN146" s="8199"/>
      <c r="AO146" s="8198" t="s">
        <v>600</v>
      </c>
      <c r="AP146" s="8253"/>
      <c r="AQ146" s="6925"/>
      <c r="AR146" s="7027"/>
      <c r="AS146" s="7027"/>
      <c r="AT146" s="6955"/>
      <c r="AU146" s="7027"/>
      <c r="AV146" s="6976"/>
      <c r="AW146" s="8306"/>
      <c r="AX146" s="7027"/>
      <c r="BR146" s="605"/>
      <c r="BS146" s="605"/>
      <c r="BT146" s="605"/>
      <c r="BU146" s="605"/>
      <c r="BV146" s="605"/>
      <c r="BW146" s="605"/>
      <c r="BX146" s="605"/>
      <c r="BY146" s="605"/>
      <c r="BZ146" s="605"/>
      <c r="CA146" s="605"/>
      <c r="CB146" s="605"/>
      <c r="CC146" s="605"/>
      <c r="CD146" s="605"/>
      <c r="CE146" s="605"/>
      <c r="CF146" s="605"/>
      <c r="CG146" s="605"/>
      <c r="CH146" s="605"/>
      <c r="CI146" s="605"/>
      <c r="CJ146" s="605"/>
    </row>
    <row r="147" spans="1:93" s="358" customFormat="1" ht="14.25" customHeight="1" x14ac:dyDescent="0.25">
      <c r="A147" s="8286"/>
      <c r="B147" s="8287"/>
      <c r="C147" s="8288"/>
      <c r="D147" s="3474" t="s">
        <v>2017</v>
      </c>
      <c r="E147" s="3515" t="s">
        <v>33</v>
      </c>
      <c r="F147" s="3474" t="s">
        <v>34</v>
      </c>
      <c r="G147" s="3515" t="s">
        <v>33</v>
      </c>
      <c r="H147" s="3474" t="s">
        <v>34</v>
      </c>
      <c r="I147" s="3515" t="s">
        <v>33</v>
      </c>
      <c r="J147" s="3474" t="s">
        <v>34</v>
      </c>
      <c r="K147" s="3515" t="s">
        <v>33</v>
      </c>
      <c r="L147" s="3474" t="s">
        <v>34</v>
      </c>
      <c r="M147" s="3515" t="s">
        <v>33</v>
      </c>
      <c r="N147" s="3474" t="s">
        <v>34</v>
      </c>
      <c r="O147" s="3515" t="s">
        <v>33</v>
      </c>
      <c r="P147" s="3474" t="s">
        <v>34</v>
      </c>
      <c r="Q147" s="3515" t="s">
        <v>33</v>
      </c>
      <c r="R147" s="3474" t="s">
        <v>34</v>
      </c>
      <c r="S147" s="3515" t="s">
        <v>33</v>
      </c>
      <c r="T147" s="3474" t="s">
        <v>34</v>
      </c>
      <c r="U147" s="3515" t="s">
        <v>33</v>
      </c>
      <c r="V147" s="3474" t="s">
        <v>34</v>
      </c>
      <c r="W147" s="3515" t="s">
        <v>33</v>
      </c>
      <c r="X147" s="3474" t="s">
        <v>34</v>
      </c>
      <c r="Y147" s="3515" t="s">
        <v>33</v>
      </c>
      <c r="Z147" s="3474" t="s">
        <v>34</v>
      </c>
      <c r="AA147" s="3515" t="s">
        <v>33</v>
      </c>
      <c r="AB147" s="3474" t="s">
        <v>34</v>
      </c>
      <c r="AC147" s="3515" t="s">
        <v>33</v>
      </c>
      <c r="AD147" s="3474" t="s">
        <v>34</v>
      </c>
      <c r="AE147" s="3515" t="s">
        <v>33</v>
      </c>
      <c r="AF147" s="3474" t="s">
        <v>34</v>
      </c>
      <c r="AG147" s="3515" t="s">
        <v>33</v>
      </c>
      <c r="AH147" s="3474" t="s">
        <v>34</v>
      </c>
      <c r="AI147" s="3515" t="s">
        <v>33</v>
      </c>
      <c r="AJ147" s="3474" t="s">
        <v>34</v>
      </c>
      <c r="AK147" s="3515" t="s">
        <v>33</v>
      </c>
      <c r="AL147" s="3474" t="s">
        <v>34</v>
      </c>
      <c r="AM147" s="3515" t="s">
        <v>33</v>
      </c>
      <c r="AN147" s="3474" t="s">
        <v>34</v>
      </c>
      <c r="AO147" s="3515" t="s">
        <v>33</v>
      </c>
      <c r="AP147" s="3475" t="s">
        <v>34</v>
      </c>
      <c r="AQ147" s="8214"/>
      <c r="AR147" s="8210"/>
      <c r="AS147" s="8210"/>
      <c r="AT147" s="8305"/>
      <c r="AU147" s="8210"/>
      <c r="AV147" s="8205"/>
      <c r="AW147" s="8306"/>
      <c r="AX147" s="8210"/>
      <c r="BR147" s="605"/>
      <c r="BS147" s="605"/>
      <c r="BT147" s="605"/>
      <c r="BU147" s="605"/>
      <c r="BV147" s="605"/>
      <c r="BW147" s="605"/>
      <c r="BX147" s="605"/>
      <c r="BY147" s="605"/>
      <c r="BZ147" s="605"/>
      <c r="CA147" s="605">
        <v>0</v>
      </c>
      <c r="CB147" s="605">
        <v>0</v>
      </c>
      <c r="CC147" s="605">
        <v>0</v>
      </c>
      <c r="CD147" s="605">
        <v>0</v>
      </c>
      <c r="CE147" s="605"/>
      <c r="CF147" s="605"/>
      <c r="CG147" s="605"/>
      <c r="CH147" s="605"/>
      <c r="CI147" s="605"/>
      <c r="CJ147" s="605"/>
    </row>
    <row r="148" spans="1:93" s="358" customFormat="1" ht="14.25" customHeight="1" x14ac:dyDescent="0.25">
      <c r="A148" s="8282" t="s">
        <v>2018</v>
      </c>
      <c r="B148" s="8283"/>
      <c r="C148" s="8284"/>
      <c r="D148" s="2383"/>
      <c r="E148" s="3590"/>
      <c r="F148" s="3591"/>
      <c r="G148" s="1957"/>
      <c r="H148" s="1713"/>
      <c r="I148" s="3592"/>
      <c r="J148" s="1713"/>
      <c r="K148" s="3592"/>
      <c r="L148" s="1713"/>
      <c r="M148" s="3592"/>
      <c r="N148" s="1713"/>
      <c r="O148" s="316"/>
      <c r="P148" s="1713"/>
      <c r="Q148" s="316"/>
      <c r="R148" s="1713"/>
      <c r="S148" s="316"/>
      <c r="T148" s="1713"/>
      <c r="U148" s="3592"/>
      <c r="V148" s="1713"/>
      <c r="W148" s="3592"/>
      <c r="X148" s="1713"/>
      <c r="Y148" s="3592"/>
      <c r="Z148" s="1713"/>
      <c r="AA148" s="3592"/>
      <c r="AB148" s="1713"/>
      <c r="AC148" s="3592"/>
      <c r="AD148" s="1713"/>
      <c r="AE148" s="3592"/>
      <c r="AF148" s="1713"/>
      <c r="AG148" s="3592"/>
      <c r="AH148" s="1713"/>
      <c r="AI148" s="3592"/>
      <c r="AJ148" s="1713"/>
      <c r="AK148" s="3592"/>
      <c r="AL148" s="1713"/>
      <c r="AM148" s="3592"/>
      <c r="AN148" s="1713"/>
      <c r="AO148" s="3592"/>
      <c r="AP148" s="1663"/>
      <c r="AQ148" s="3593"/>
      <c r="AR148" s="156"/>
      <c r="AS148" s="282"/>
      <c r="AT148" s="282"/>
      <c r="AU148" s="282"/>
      <c r="AV148" s="282"/>
      <c r="AW148" s="282"/>
      <c r="AX148" s="282"/>
      <c r="BR148" s="605"/>
      <c r="BS148" s="605"/>
      <c r="BT148" s="605"/>
      <c r="BU148" s="605"/>
      <c r="BV148" s="605"/>
      <c r="BW148" s="605"/>
      <c r="BX148" s="605"/>
      <c r="BY148" s="605"/>
      <c r="BZ148" s="605"/>
      <c r="CA148" s="605"/>
      <c r="CB148" s="605"/>
      <c r="CC148" s="605"/>
      <c r="CD148" s="605"/>
      <c r="CE148" s="605"/>
      <c r="CF148" s="605"/>
      <c r="CG148" s="605"/>
      <c r="CH148" s="605"/>
      <c r="CI148" s="605"/>
      <c r="CJ148" s="605"/>
    </row>
    <row r="149" spans="1:93" s="358" customFormat="1" ht="14.25" customHeight="1" x14ac:dyDescent="0.25">
      <c r="A149" s="8282" t="s">
        <v>2019</v>
      </c>
      <c r="B149" s="8283"/>
      <c r="C149" s="8284"/>
      <c r="D149" s="566"/>
      <c r="E149" s="3595"/>
      <c r="F149" s="3452"/>
      <c r="G149" s="3454"/>
      <c r="H149" s="3453"/>
      <c r="I149" s="3456"/>
      <c r="J149" s="3453"/>
      <c r="K149" s="3456"/>
      <c r="L149" s="3453"/>
      <c r="M149" s="3456"/>
      <c r="N149" s="3453"/>
      <c r="O149" s="3633"/>
      <c r="P149" s="3453"/>
      <c r="Q149" s="3633"/>
      <c r="R149" s="3453"/>
      <c r="S149" s="3633"/>
      <c r="T149" s="3453"/>
      <c r="U149" s="3456"/>
      <c r="V149" s="3453"/>
      <c r="W149" s="3456"/>
      <c r="X149" s="3453"/>
      <c r="Y149" s="3456"/>
      <c r="Z149" s="3453"/>
      <c r="AA149" s="3456"/>
      <c r="AB149" s="3453"/>
      <c r="AC149" s="3456"/>
      <c r="AD149" s="3453"/>
      <c r="AE149" s="3456"/>
      <c r="AF149" s="3453"/>
      <c r="AG149" s="3456"/>
      <c r="AH149" s="3453"/>
      <c r="AI149" s="3456"/>
      <c r="AJ149" s="3453"/>
      <c r="AK149" s="3456"/>
      <c r="AL149" s="3453"/>
      <c r="AM149" s="3456"/>
      <c r="AN149" s="3453"/>
      <c r="AO149" s="3456"/>
      <c r="AP149" s="3596"/>
      <c r="AQ149" s="3455"/>
      <c r="AR149" s="156"/>
      <c r="AS149" s="282"/>
      <c r="AT149" s="282"/>
      <c r="AU149" s="282"/>
      <c r="AV149" s="282"/>
      <c r="AW149" s="282"/>
      <c r="AX149" s="282"/>
      <c r="BR149" s="605"/>
      <c r="BS149" s="605"/>
      <c r="BT149" s="605"/>
      <c r="BU149" s="605"/>
      <c r="BV149" s="605"/>
      <c r="BW149" s="605"/>
      <c r="BX149" s="605"/>
      <c r="BY149" s="605"/>
      <c r="BZ149" s="605"/>
      <c r="CA149" s="605">
        <v>0</v>
      </c>
      <c r="CB149" s="605">
        <v>0</v>
      </c>
      <c r="CC149" s="605">
        <v>0</v>
      </c>
      <c r="CD149" s="605">
        <v>0</v>
      </c>
      <c r="CE149" s="605"/>
      <c r="CF149" s="605"/>
      <c r="CG149" s="605"/>
      <c r="CH149" s="605"/>
      <c r="CI149" s="605"/>
      <c r="CJ149" s="605"/>
    </row>
    <row r="150" spans="1:93" s="358" customFormat="1" ht="14.25" customHeight="1" x14ac:dyDescent="0.25">
      <c r="A150" s="8310" t="s">
        <v>2020</v>
      </c>
      <c r="B150" s="8311"/>
      <c r="C150" s="8312"/>
      <c r="D150" s="566"/>
      <c r="E150" s="3595"/>
      <c r="F150" s="3452"/>
      <c r="G150" s="3454"/>
      <c r="H150" s="3453"/>
      <c r="I150" s="3456"/>
      <c r="J150" s="3453"/>
      <c r="K150" s="3456"/>
      <c r="L150" s="3453"/>
      <c r="M150" s="3456"/>
      <c r="N150" s="3453"/>
      <c r="O150" s="3633"/>
      <c r="P150" s="3453"/>
      <c r="Q150" s="3633"/>
      <c r="R150" s="3453"/>
      <c r="S150" s="3633"/>
      <c r="T150" s="3453"/>
      <c r="U150" s="3456"/>
      <c r="V150" s="3453"/>
      <c r="W150" s="3456"/>
      <c r="X150" s="3453"/>
      <c r="Y150" s="3456"/>
      <c r="Z150" s="3453"/>
      <c r="AA150" s="3456"/>
      <c r="AB150" s="3453"/>
      <c r="AC150" s="3456"/>
      <c r="AD150" s="3453"/>
      <c r="AE150" s="3456"/>
      <c r="AF150" s="3453"/>
      <c r="AG150" s="3456"/>
      <c r="AH150" s="3453"/>
      <c r="AI150" s="3456"/>
      <c r="AJ150" s="3453"/>
      <c r="AK150" s="3456"/>
      <c r="AL150" s="3453"/>
      <c r="AM150" s="3456"/>
      <c r="AN150" s="3453"/>
      <c r="AO150" s="3456"/>
      <c r="AP150" s="3596"/>
      <c r="AQ150" s="3455"/>
      <c r="AR150" s="156"/>
      <c r="AS150" s="282"/>
      <c r="AT150" s="282"/>
      <c r="AU150" s="282"/>
      <c r="AV150" s="282"/>
      <c r="AW150" s="282"/>
      <c r="AX150" s="282"/>
      <c r="BR150" s="605"/>
      <c r="BS150" s="605"/>
      <c r="BT150" s="605"/>
      <c r="BU150" s="605"/>
      <c r="BV150" s="605"/>
      <c r="BW150" s="605"/>
      <c r="BX150" s="605"/>
      <c r="BY150" s="605"/>
      <c r="BZ150" s="605"/>
      <c r="CA150" s="605">
        <v>0</v>
      </c>
      <c r="CB150" s="605">
        <v>0</v>
      </c>
      <c r="CC150" s="605">
        <v>0</v>
      </c>
      <c r="CD150" s="605">
        <v>0</v>
      </c>
      <c r="CE150" s="605"/>
      <c r="CF150" s="605"/>
      <c r="CG150" s="605"/>
      <c r="CH150" s="605"/>
      <c r="CI150" s="605"/>
      <c r="CJ150" s="605"/>
    </row>
    <row r="151" spans="1:93" s="358" customFormat="1" ht="15" customHeight="1" x14ac:dyDescent="0.25">
      <c r="A151" s="8282" t="s">
        <v>2021</v>
      </c>
      <c r="B151" s="8283"/>
      <c r="C151" s="8284"/>
      <c r="D151" s="566"/>
      <c r="E151" s="3595"/>
      <c r="F151" s="3452"/>
      <c r="G151" s="3454"/>
      <c r="H151" s="3453"/>
      <c r="I151" s="3456"/>
      <c r="J151" s="3453"/>
      <c r="K151" s="3456"/>
      <c r="L151" s="3453"/>
      <c r="M151" s="3456"/>
      <c r="N151" s="3453"/>
      <c r="O151" s="3633"/>
      <c r="P151" s="3453"/>
      <c r="Q151" s="3633"/>
      <c r="R151" s="3453"/>
      <c r="S151" s="3633"/>
      <c r="T151" s="3453"/>
      <c r="U151" s="3456"/>
      <c r="V151" s="3453"/>
      <c r="W151" s="3456"/>
      <c r="X151" s="3453"/>
      <c r="Y151" s="3456"/>
      <c r="Z151" s="3453"/>
      <c r="AA151" s="3456"/>
      <c r="AB151" s="3453"/>
      <c r="AC151" s="3456"/>
      <c r="AD151" s="3453"/>
      <c r="AE151" s="3456"/>
      <c r="AF151" s="3453"/>
      <c r="AG151" s="3456"/>
      <c r="AH151" s="3453"/>
      <c r="AI151" s="3456"/>
      <c r="AJ151" s="3453"/>
      <c r="AK151" s="3456"/>
      <c r="AL151" s="3453"/>
      <c r="AM151" s="3456"/>
      <c r="AN151" s="3453"/>
      <c r="AO151" s="3456"/>
      <c r="AP151" s="3596"/>
      <c r="AQ151" s="3455"/>
      <c r="AR151" s="156"/>
      <c r="AS151" s="282"/>
      <c r="AT151" s="282"/>
      <c r="AU151" s="282"/>
      <c r="AV151" s="282"/>
      <c r="AW151" s="282"/>
      <c r="AX151" s="282"/>
      <c r="BR151" s="605"/>
      <c r="BS151" s="605"/>
      <c r="BT151" s="605"/>
      <c r="BU151" s="605"/>
      <c r="BV151" s="605"/>
      <c r="BW151" s="605"/>
      <c r="BX151" s="605"/>
      <c r="BY151" s="605"/>
      <c r="BZ151" s="605"/>
      <c r="CA151" s="605">
        <v>0</v>
      </c>
      <c r="CB151" s="605">
        <v>0</v>
      </c>
      <c r="CC151" s="605">
        <v>0</v>
      </c>
      <c r="CD151" s="605">
        <v>0</v>
      </c>
      <c r="CE151" s="605"/>
      <c r="CF151" s="605"/>
      <c r="CG151" s="605"/>
      <c r="CH151" s="605"/>
      <c r="CI151" s="605"/>
      <c r="CJ151" s="605"/>
    </row>
    <row r="152" spans="1:93" s="358" customFormat="1" ht="14.25" customHeight="1" x14ac:dyDescent="0.25">
      <c r="A152" s="8282" t="s">
        <v>2022</v>
      </c>
      <c r="B152" s="8283"/>
      <c r="C152" s="8284"/>
      <c r="D152" s="566"/>
      <c r="E152" s="3595"/>
      <c r="F152" s="3452"/>
      <c r="G152" s="3454"/>
      <c r="H152" s="3453"/>
      <c r="I152" s="3456"/>
      <c r="J152" s="3453"/>
      <c r="K152" s="3456"/>
      <c r="L152" s="3453"/>
      <c r="M152" s="3456"/>
      <c r="N152" s="3453"/>
      <c r="O152" s="3633"/>
      <c r="P152" s="3453"/>
      <c r="Q152" s="3633"/>
      <c r="R152" s="3453"/>
      <c r="S152" s="3633"/>
      <c r="T152" s="3453"/>
      <c r="U152" s="3456"/>
      <c r="V152" s="3453"/>
      <c r="W152" s="3456"/>
      <c r="X152" s="3453"/>
      <c r="Y152" s="3456"/>
      <c r="Z152" s="3453"/>
      <c r="AA152" s="3456"/>
      <c r="AB152" s="3453"/>
      <c r="AC152" s="3456"/>
      <c r="AD152" s="3453"/>
      <c r="AE152" s="3456"/>
      <c r="AF152" s="3453"/>
      <c r="AG152" s="3456"/>
      <c r="AH152" s="3453"/>
      <c r="AI152" s="3456"/>
      <c r="AJ152" s="3453"/>
      <c r="AK152" s="3456"/>
      <c r="AL152" s="3453"/>
      <c r="AM152" s="3456"/>
      <c r="AN152" s="3453"/>
      <c r="AO152" s="3456"/>
      <c r="AP152" s="3596"/>
      <c r="AQ152" s="3455"/>
      <c r="AR152" s="156"/>
      <c r="AS152" s="282"/>
      <c r="AT152" s="282"/>
      <c r="AU152" s="282"/>
      <c r="AV152" s="282"/>
      <c r="AW152" s="282"/>
      <c r="AX152" s="282"/>
      <c r="BR152" s="605"/>
      <c r="BS152" s="605"/>
      <c r="BT152" s="605"/>
      <c r="BU152" s="605"/>
      <c r="BV152" s="605"/>
      <c r="BW152" s="605"/>
      <c r="BX152" s="605"/>
      <c r="BY152" s="605"/>
      <c r="BZ152" s="605"/>
      <c r="CA152" s="605">
        <v>0</v>
      </c>
      <c r="CB152" s="605">
        <v>0</v>
      </c>
      <c r="CC152" s="605">
        <v>0</v>
      </c>
      <c r="CD152" s="605">
        <v>0</v>
      </c>
      <c r="CE152" s="605"/>
      <c r="CF152" s="605"/>
      <c r="CG152" s="605"/>
      <c r="CH152" s="605"/>
      <c r="CI152" s="605"/>
      <c r="CJ152" s="605"/>
    </row>
    <row r="153" spans="1:93" s="358" customFormat="1" ht="14.25" customHeight="1" x14ac:dyDescent="0.25">
      <c r="A153" s="8282" t="s">
        <v>2023</v>
      </c>
      <c r="B153" s="8283"/>
      <c r="C153" s="8284"/>
      <c r="D153" s="566"/>
      <c r="E153" s="3595"/>
      <c r="F153" s="3452"/>
      <c r="G153" s="3454"/>
      <c r="H153" s="3453"/>
      <c r="I153" s="3456"/>
      <c r="J153" s="3453"/>
      <c r="K153" s="3456"/>
      <c r="L153" s="3453"/>
      <c r="M153" s="3456"/>
      <c r="N153" s="3453"/>
      <c r="O153" s="3633"/>
      <c r="P153" s="3453"/>
      <c r="Q153" s="3633"/>
      <c r="R153" s="3453"/>
      <c r="S153" s="3633"/>
      <c r="T153" s="3453"/>
      <c r="U153" s="3456"/>
      <c r="V153" s="3453"/>
      <c r="W153" s="3456"/>
      <c r="X153" s="3453"/>
      <c r="Y153" s="3456"/>
      <c r="Z153" s="3453"/>
      <c r="AA153" s="3456"/>
      <c r="AB153" s="3453"/>
      <c r="AC153" s="3456"/>
      <c r="AD153" s="3453"/>
      <c r="AE153" s="3456"/>
      <c r="AF153" s="3453"/>
      <c r="AG153" s="3456"/>
      <c r="AH153" s="3453"/>
      <c r="AI153" s="3456"/>
      <c r="AJ153" s="3453"/>
      <c r="AK153" s="3456"/>
      <c r="AL153" s="3453"/>
      <c r="AM153" s="3456"/>
      <c r="AN153" s="3453"/>
      <c r="AO153" s="3456"/>
      <c r="AP153" s="3596"/>
      <c r="AQ153" s="3455"/>
      <c r="AR153" s="156"/>
      <c r="AS153" s="282"/>
      <c r="AT153" s="282"/>
      <c r="AU153" s="282"/>
      <c r="AV153" s="282"/>
      <c r="AW153" s="282"/>
      <c r="AX153" s="282"/>
      <c r="BR153" s="605"/>
      <c r="BS153" s="605"/>
      <c r="BT153" s="605"/>
      <c r="BU153" s="605"/>
      <c r="BV153" s="605"/>
      <c r="BW153" s="605"/>
      <c r="BX153" s="605"/>
      <c r="BY153" s="605"/>
      <c r="BZ153" s="605"/>
      <c r="CA153" s="605">
        <v>0</v>
      </c>
      <c r="CB153" s="605">
        <v>0</v>
      </c>
      <c r="CC153" s="605">
        <v>0</v>
      </c>
      <c r="CD153" s="605">
        <v>0</v>
      </c>
      <c r="CE153" s="605"/>
      <c r="CF153" s="605"/>
      <c r="CG153" s="605"/>
      <c r="CH153" s="605"/>
      <c r="CI153" s="605"/>
      <c r="CJ153" s="605"/>
    </row>
    <row r="154" spans="1:93" s="358" customFormat="1" ht="14.25" customHeight="1" x14ac:dyDescent="0.25">
      <c r="A154" s="8282" t="s">
        <v>2024</v>
      </c>
      <c r="B154" s="8283"/>
      <c r="C154" s="8284"/>
      <c r="D154" s="566"/>
      <c r="E154" s="3595"/>
      <c r="F154" s="3452"/>
      <c r="G154" s="3454"/>
      <c r="H154" s="3453"/>
      <c r="I154" s="3456"/>
      <c r="J154" s="3453"/>
      <c r="K154" s="3456"/>
      <c r="L154" s="3453"/>
      <c r="M154" s="3456"/>
      <c r="N154" s="3453"/>
      <c r="O154" s="3633"/>
      <c r="P154" s="3453"/>
      <c r="Q154" s="3633"/>
      <c r="R154" s="3453"/>
      <c r="S154" s="3633"/>
      <c r="T154" s="3453"/>
      <c r="U154" s="3456"/>
      <c r="V154" s="3453"/>
      <c r="W154" s="3456"/>
      <c r="X154" s="3453"/>
      <c r="Y154" s="3456"/>
      <c r="Z154" s="3453"/>
      <c r="AA154" s="3456"/>
      <c r="AB154" s="3453"/>
      <c r="AC154" s="3456"/>
      <c r="AD154" s="3453"/>
      <c r="AE154" s="3456"/>
      <c r="AF154" s="3453"/>
      <c r="AG154" s="3456"/>
      <c r="AH154" s="3453"/>
      <c r="AI154" s="3456"/>
      <c r="AJ154" s="3453"/>
      <c r="AK154" s="3456"/>
      <c r="AL154" s="3453"/>
      <c r="AM154" s="3456"/>
      <c r="AN154" s="3453"/>
      <c r="AO154" s="3456"/>
      <c r="AP154" s="3596"/>
      <c r="AQ154" s="3455"/>
      <c r="AR154" s="156"/>
      <c r="AS154" s="282"/>
      <c r="AT154" s="282"/>
      <c r="AU154" s="282"/>
      <c r="AV154" s="282"/>
      <c r="AW154" s="282"/>
      <c r="AX154" s="282"/>
      <c r="BR154" s="605"/>
      <c r="BS154" s="605"/>
      <c r="BT154" s="605"/>
      <c r="BU154" s="605"/>
      <c r="BV154" s="605"/>
      <c r="BW154" s="605"/>
      <c r="BX154" s="605"/>
      <c r="BY154" s="605"/>
      <c r="BZ154" s="605"/>
      <c r="CA154" s="605">
        <v>0</v>
      </c>
      <c r="CB154" s="605">
        <v>0</v>
      </c>
      <c r="CC154" s="605">
        <v>0</v>
      </c>
      <c r="CD154" s="605">
        <v>0</v>
      </c>
      <c r="CE154" s="605"/>
      <c r="CF154" s="605"/>
      <c r="CG154" s="605"/>
      <c r="CH154" s="605"/>
      <c r="CI154" s="605"/>
      <c r="CJ154" s="605"/>
    </row>
    <row r="155" spans="1:93" s="358" customFormat="1" ht="14.25" customHeight="1" x14ac:dyDescent="0.25">
      <c r="A155" s="8282" t="s">
        <v>2025</v>
      </c>
      <c r="B155" s="8283"/>
      <c r="C155" s="8284"/>
      <c r="D155" s="566"/>
      <c r="E155" s="3595"/>
      <c r="F155" s="3452"/>
      <c r="G155" s="3454"/>
      <c r="H155" s="3453"/>
      <c r="I155" s="3456"/>
      <c r="J155" s="3453"/>
      <c r="K155" s="3456"/>
      <c r="L155" s="3453"/>
      <c r="M155" s="3456"/>
      <c r="N155" s="3453"/>
      <c r="O155" s="3633"/>
      <c r="P155" s="3453"/>
      <c r="Q155" s="3633"/>
      <c r="R155" s="3453"/>
      <c r="S155" s="3633"/>
      <c r="T155" s="3453"/>
      <c r="U155" s="3456"/>
      <c r="V155" s="3453"/>
      <c r="W155" s="3456"/>
      <c r="X155" s="3453"/>
      <c r="Y155" s="3456"/>
      <c r="Z155" s="3453"/>
      <c r="AA155" s="3456"/>
      <c r="AB155" s="3453"/>
      <c r="AC155" s="3456"/>
      <c r="AD155" s="3453"/>
      <c r="AE155" s="3456"/>
      <c r="AF155" s="3453"/>
      <c r="AG155" s="3456"/>
      <c r="AH155" s="3453"/>
      <c r="AI155" s="3456"/>
      <c r="AJ155" s="3453"/>
      <c r="AK155" s="3456"/>
      <c r="AL155" s="3453"/>
      <c r="AM155" s="3456"/>
      <c r="AN155" s="3453"/>
      <c r="AO155" s="3456"/>
      <c r="AP155" s="3596"/>
      <c r="AQ155" s="3455"/>
      <c r="AR155" s="156"/>
      <c r="AS155" s="282"/>
      <c r="AT155" s="282"/>
      <c r="AU155" s="282"/>
      <c r="AV155" s="282"/>
      <c r="AW155" s="282"/>
      <c r="AX155" s="282"/>
      <c r="BR155" s="605"/>
      <c r="BS155" s="605"/>
      <c r="BT155" s="605"/>
      <c r="BU155" s="605"/>
      <c r="BV155" s="605"/>
      <c r="BW155" s="605"/>
      <c r="BX155" s="605"/>
      <c r="BY155" s="605"/>
      <c r="BZ155" s="605"/>
      <c r="CA155" s="605">
        <v>0</v>
      </c>
      <c r="CB155" s="605">
        <v>0</v>
      </c>
      <c r="CC155" s="605">
        <v>0</v>
      </c>
      <c r="CD155" s="605">
        <v>0</v>
      </c>
      <c r="CE155" s="605"/>
      <c r="CF155" s="605"/>
      <c r="CG155" s="605"/>
      <c r="CH155" s="605"/>
      <c r="CI155" s="605"/>
      <c r="CJ155" s="605"/>
    </row>
    <row r="156" spans="1:93" s="358" customFormat="1" ht="13.5" x14ac:dyDescent="0.25">
      <c r="A156" s="8295" t="s">
        <v>2026</v>
      </c>
      <c r="B156" s="8296"/>
      <c r="C156" s="7643"/>
      <c r="D156" s="3634"/>
      <c r="E156" s="3595"/>
      <c r="F156" s="3452"/>
      <c r="G156" s="3619"/>
      <c r="H156" s="3618"/>
      <c r="I156" s="3620"/>
      <c r="J156" s="3618"/>
      <c r="K156" s="3620"/>
      <c r="L156" s="3618"/>
      <c r="M156" s="3620"/>
      <c r="N156" s="3618"/>
      <c r="O156" s="3635"/>
      <c r="P156" s="3618"/>
      <c r="Q156" s="3635"/>
      <c r="R156" s="3618"/>
      <c r="S156" s="3635"/>
      <c r="T156" s="3618"/>
      <c r="U156" s="3620"/>
      <c r="V156" s="3618"/>
      <c r="W156" s="3620"/>
      <c r="X156" s="3618"/>
      <c r="Y156" s="3620"/>
      <c r="Z156" s="3618"/>
      <c r="AA156" s="3620"/>
      <c r="AB156" s="3618"/>
      <c r="AC156" s="3620"/>
      <c r="AD156" s="3618"/>
      <c r="AE156" s="3620"/>
      <c r="AF156" s="3618"/>
      <c r="AG156" s="3620"/>
      <c r="AH156" s="3618"/>
      <c r="AI156" s="3620"/>
      <c r="AJ156" s="3618"/>
      <c r="AK156" s="3620"/>
      <c r="AL156" s="3618"/>
      <c r="AM156" s="3620"/>
      <c r="AN156" s="3618"/>
      <c r="AO156" s="3620"/>
      <c r="AP156" s="3621"/>
      <c r="AQ156" s="878"/>
      <c r="AR156" s="3455"/>
      <c r="AS156" s="3420"/>
      <c r="AT156" s="1484"/>
      <c r="AU156" s="1484"/>
      <c r="AV156" s="1484"/>
      <c r="AW156" s="1484"/>
      <c r="AX156" s="1484"/>
      <c r="BR156" s="605"/>
      <c r="BS156" s="605"/>
      <c r="BT156" s="605"/>
      <c r="BU156" s="605"/>
      <c r="BV156" s="605"/>
      <c r="BW156" s="605"/>
      <c r="BX156" s="605"/>
      <c r="BY156" s="605"/>
      <c r="BZ156" s="605"/>
      <c r="CA156" s="605"/>
      <c r="CB156" s="605"/>
      <c r="CC156" s="605"/>
      <c r="CD156" s="605"/>
      <c r="CE156" s="605"/>
      <c r="CF156" s="605"/>
      <c r="CG156" s="605"/>
      <c r="CH156" s="605"/>
      <c r="CI156" s="605"/>
      <c r="CJ156" s="605"/>
    </row>
    <row r="157" spans="1:93" s="662" customFormat="1" ht="13.5" x14ac:dyDescent="0.25">
      <c r="A157" s="3411" t="s">
        <v>30</v>
      </c>
      <c r="B157" s="3623"/>
      <c r="C157" s="3410"/>
      <c r="D157" s="3625"/>
      <c r="E157" s="3624"/>
      <c r="F157" s="3628"/>
      <c r="G157" s="3636"/>
      <c r="H157" s="3628">
        <f t="shared" ref="H157:AT157" si="11">SUM(H148:H156)</f>
        <v>0</v>
      </c>
      <c r="I157" s="3636">
        <f t="shared" si="11"/>
        <v>0</v>
      </c>
      <c r="J157" s="3637">
        <f t="shared" si="11"/>
        <v>0</v>
      </c>
      <c r="K157" s="3636">
        <f t="shared" si="11"/>
        <v>0</v>
      </c>
      <c r="L157" s="3637">
        <f t="shared" si="11"/>
        <v>0</v>
      </c>
      <c r="M157" s="3636">
        <f t="shared" si="11"/>
        <v>0</v>
      </c>
      <c r="N157" s="3628">
        <f t="shared" si="11"/>
        <v>0</v>
      </c>
      <c r="O157" s="3636">
        <f t="shared" si="11"/>
        <v>0</v>
      </c>
      <c r="P157" s="3628">
        <f t="shared" si="11"/>
        <v>0</v>
      </c>
      <c r="Q157" s="3636">
        <f t="shared" si="11"/>
        <v>0</v>
      </c>
      <c r="R157" s="3628">
        <f t="shared" si="11"/>
        <v>0</v>
      </c>
      <c r="S157" s="3636">
        <f t="shared" si="11"/>
        <v>0</v>
      </c>
      <c r="T157" s="3628">
        <f t="shared" si="11"/>
        <v>0</v>
      </c>
      <c r="U157" s="3636">
        <f t="shared" si="11"/>
        <v>0</v>
      </c>
      <c r="V157" s="3628">
        <f t="shared" si="11"/>
        <v>0</v>
      </c>
      <c r="W157" s="3636">
        <f t="shared" si="11"/>
        <v>0</v>
      </c>
      <c r="X157" s="3628">
        <f t="shared" si="11"/>
        <v>0</v>
      </c>
      <c r="Y157" s="3636">
        <f t="shared" si="11"/>
        <v>0</v>
      </c>
      <c r="Z157" s="3628">
        <f t="shared" si="11"/>
        <v>0</v>
      </c>
      <c r="AA157" s="3636">
        <f t="shared" si="11"/>
        <v>0</v>
      </c>
      <c r="AB157" s="3628">
        <f t="shared" si="11"/>
        <v>0</v>
      </c>
      <c r="AC157" s="3636">
        <f t="shared" si="11"/>
        <v>0</v>
      </c>
      <c r="AD157" s="3628">
        <f t="shared" si="11"/>
        <v>0</v>
      </c>
      <c r="AE157" s="3636">
        <f t="shared" si="11"/>
        <v>0</v>
      </c>
      <c r="AF157" s="3628">
        <f t="shared" si="11"/>
        <v>0</v>
      </c>
      <c r="AG157" s="3636">
        <f t="shared" si="11"/>
        <v>0</v>
      </c>
      <c r="AH157" s="3628">
        <f t="shared" si="11"/>
        <v>0</v>
      </c>
      <c r="AI157" s="3636">
        <f t="shared" si="11"/>
        <v>0</v>
      </c>
      <c r="AJ157" s="3628">
        <f t="shared" si="11"/>
        <v>0</v>
      </c>
      <c r="AK157" s="3636">
        <f t="shared" si="11"/>
        <v>0</v>
      </c>
      <c r="AL157" s="3628">
        <f t="shared" si="11"/>
        <v>0</v>
      </c>
      <c r="AM157" s="3636">
        <f t="shared" si="11"/>
        <v>0</v>
      </c>
      <c r="AN157" s="3628">
        <f t="shared" si="11"/>
        <v>0</v>
      </c>
      <c r="AO157" s="3636">
        <f t="shared" si="11"/>
        <v>0</v>
      </c>
      <c r="AP157" s="3630">
        <f t="shared" si="11"/>
        <v>0</v>
      </c>
      <c r="AQ157" s="3628">
        <f t="shared" si="11"/>
        <v>0</v>
      </c>
      <c r="AR157" s="3629">
        <f t="shared" si="11"/>
        <v>0</v>
      </c>
      <c r="AS157" s="3628">
        <f t="shared" si="11"/>
        <v>0</v>
      </c>
      <c r="AT157" s="3638">
        <f t="shared" si="11"/>
        <v>0</v>
      </c>
      <c r="AU157" s="3638">
        <f>SUM(AU148:AU156)</f>
        <v>0</v>
      </c>
      <c r="AV157" s="3638">
        <f>SUM(AV148:AV156)</f>
        <v>0</v>
      </c>
      <c r="AW157" s="3638">
        <f>SUM(AW148:AW156)</f>
        <v>0</v>
      </c>
      <c r="AX157" s="3638">
        <f>SUM(AX148:AX156)</f>
        <v>0</v>
      </c>
      <c r="BR157" s="663"/>
      <c r="BS157" s="663"/>
      <c r="BT157" s="663"/>
      <c r="BU157" s="663"/>
      <c r="BV157" s="663"/>
      <c r="BW157" s="663"/>
      <c r="BX157" s="663"/>
      <c r="BY157" s="663"/>
      <c r="BZ157" s="663"/>
      <c r="CA157" s="663"/>
      <c r="CB157" s="663"/>
      <c r="CC157" s="663"/>
      <c r="CD157" s="663"/>
      <c r="CE157" s="663"/>
      <c r="CF157" s="663"/>
      <c r="CG157" s="663"/>
      <c r="CH157" s="663"/>
      <c r="CI157" s="663"/>
      <c r="CJ157" s="663"/>
    </row>
    <row r="158" spans="1:93" s="358" customFormat="1" ht="25.5" customHeight="1" x14ac:dyDescent="0.25">
      <c r="A158" s="117" t="s">
        <v>2027</v>
      </c>
      <c r="B158" s="651"/>
      <c r="C158" s="651"/>
      <c r="D158" s="664"/>
      <c r="E158" s="665"/>
      <c r="F158" s="665"/>
      <c r="G158" s="665"/>
      <c r="H158" s="665"/>
      <c r="I158" s="665"/>
      <c r="J158" s="665"/>
      <c r="K158" s="665"/>
      <c r="L158" s="665"/>
      <c r="M158" s="665"/>
      <c r="N158" s="665"/>
      <c r="O158" s="665"/>
      <c r="P158" s="666"/>
      <c r="Q158" s="666"/>
      <c r="R158" s="666"/>
      <c r="S158" s="662"/>
      <c r="T158" s="662"/>
      <c r="U158" s="662"/>
      <c r="V158" s="662"/>
      <c r="W158" s="662"/>
      <c r="X158" s="666"/>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BV158" s="605"/>
      <c r="BW158" s="605"/>
      <c r="BX158" s="605"/>
      <c r="BY158" s="605"/>
      <c r="BZ158" s="605"/>
      <c r="CA158" s="605"/>
      <c r="CB158" s="605"/>
      <c r="CC158" s="605"/>
      <c r="CD158" s="605"/>
      <c r="CE158" s="605"/>
      <c r="CF158" s="605"/>
      <c r="CG158" s="605"/>
      <c r="CH158" s="605"/>
      <c r="CI158" s="605"/>
      <c r="CJ158" s="605"/>
      <c r="CK158" s="605"/>
      <c r="CL158" s="605"/>
      <c r="CM158" s="605"/>
      <c r="CN158" s="605"/>
    </row>
    <row r="159" spans="1:93" s="358" customFormat="1" ht="15" customHeight="1" x14ac:dyDescent="0.25">
      <c r="A159" s="8158" t="s">
        <v>2028</v>
      </c>
      <c r="B159" s="7561"/>
      <c r="C159" s="8159"/>
      <c r="D159" s="8158" t="s">
        <v>30</v>
      </c>
      <c r="E159" s="7561"/>
      <c r="F159" s="8159"/>
      <c r="G159" s="8198" t="s">
        <v>1869</v>
      </c>
      <c r="H159" s="8236"/>
      <c r="I159" s="8236"/>
      <c r="J159" s="8236"/>
      <c r="K159" s="8236"/>
      <c r="L159" s="8236"/>
      <c r="M159" s="8236"/>
      <c r="N159" s="8236"/>
      <c r="O159" s="8236"/>
      <c r="P159" s="8236"/>
      <c r="Q159" s="8236"/>
      <c r="R159" s="8236"/>
      <c r="S159" s="8236"/>
      <c r="T159" s="8236"/>
      <c r="U159" s="8236"/>
      <c r="V159" s="8236"/>
      <c r="W159" s="8236"/>
      <c r="X159" s="8236"/>
      <c r="Y159" s="8236"/>
      <c r="Z159" s="8236"/>
      <c r="AA159" s="8236"/>
      <c r="AB159" s="8236"/>
      <c r="AC159" s="8236"/>
      <c r="AD159" s="8236"/>
      <c r="AE159" s="8236"/>
      <c r="AF159" s="8236"/>
      <c r="AG159" s="8236"/>
      <c r="AH159" s="8236"/>
      <c r="AI159" s="8236"/>
      <c r="AJ159" s="8236"/>
      <c r="AK159" s="8236"/>
      <c r="AL159" s="8236"/>
      <c r="AM159" s="8236"/>
      <c r="AN159" s="8236"/>
      <c r="AO159" s="8236"/>
      <c r="AP159" s="8239"/>
      <c r="AQ159" s="8330" t="s">
        <v>2029</v>
      </c>
      <c r="AR159" s="7990" t="s">
        <v>1872</v>
      </c>
      <c r="AS159" s="8306" t="s">
        <v>2030</v>
      </c>
      <c r="AT159" s="8306" t="s">
        <v>1960</v>
      </c>
      <c r="AU159" s="8238" t="s">
        <v>10</v>
      </c>
      <c r="AV159" s="8204" t="s">
        <v>2031</v>
      </c>
      <c r="AW159" s="7990" t="s">
        <v>2032</v>
      </c>
      <c r="BW159" s="605"/>
      <c r="BX159" s="605"/>
      <c r="BY159" s="605"/>
      <c r="BZ159" s="605"/>
      <c r="CA159" s="605"/>
      <c r="CB159" s="605"/>
      <c r="CC159" s="605"/>
      <c r="CD159" s="605"/>
      <c r="CE159" s="605"/>
      <c r="CF159" s="605"/>
      <c r="CG159" s="605"/>
      <c r="CH159" s="605"/>
      <c r="CI159" s="605"/>
      <c r="CJ159" s="605"/>
      <c r="CK159" s="605"/>
      <c r="CL159" s="605"/>
      <c r="CM159" s="605"/>
      <c r="CN159" s="605"/>
      <c r="CO159" s="605"/>
    </row>
    <row r="160" spans="1:93" s="358" customFormat="1" ht="18.75" customHeight="1" x14ac:dyDescent="0.25">
      <c r="A160" s="7032"/>
      <c r="B160" s="7387"/>
      <c r="C160" s="7060"/>
      <c r="D160" s="8189"/>
      <c r="E160" s="8190"/>
      <c r="F160" s="8191"/>
      <c r="G160" s="8307" t="s">
        <v>1875</v>
      </c>
      <c r="H160" s="8199"/>
      <c r="I160" s="8198" t="s">
        <v>296</v>
      </c>
      <c r="J160" s="8239"/>
      <c r="K160" s="8236" t="s">
        <v>297</v>
      </c>
      <c r="L160" s="8239"/>
      <c r="M160" s="8198" t="s">
        <v>1876</v>
      </c>
      <c r="N160" s="8239"/>
      <c r="O160" s="8198" t="s">
        <v>299</v>
      </c>
      <c r="P160" s="8239"/>
      <c r="Q160" s="8198" t="s">
        <v>300</v>
      </c>
      <c r="R160" s="8239"/>
      <c r="S160" s="8198" t="s">
        <v>301</v>
      </c>
      <c r="T160" s="8239"/>
      <c r="U160" s="8198" t="s">
        <v>302</v>
      </c>
      <c r="V160" s="8239"/>
      <c r="W160" s="8198" t="s">
        <v>1877</v>
      </c>
      <c r="X160" s="8239"/>
      <c r="Y160" s="8198" t="s">
        <v>209</v>
      </c>
      <c r="Z160" s="8199"/>
      <c r="AA160" s="8198" t="s">
        <v>210</v>
      </c>
      <c r="AB160" s="8199"/>
      <c r="AC160" s="8200" t="s">
        <v>1878</v>
      </c>
      <c r="AD160" s="8201"/>
      <c r="AE160" s="8200" t="s">
        <v>1879</v>
      </c>
      <c r="AF160" s="8201"/>
      <c r="AG160" s="8200" t="s">
        <v>1880</v>
      </c>
      <c r="AH160" s="8201"/>
      <c r="AI160" s="8200" t="s">
        <v>1881</v>
      </c>
      <c r="AJ160" s="8201"/>
      <c r="AK160" s="8198" t="s">
        <v>1882</v>
      </c>
      <c r="AL160" s="8199"/>
      <c r="AM160" s="8198" t="s">
        <v>1883</v>
      </c>
      <c r="AN160" s="8199"/>
      <c r="AO160" s="8198" t="s">
        <v>600</v>
      </c>
      <c r="AP160" s="8199"/>
      <c r="AQ160" s="8331"/>
      <c r="AR160" s="6925"/>
      <c r="AS160" s="8306"/>
      <c r="AT160" s="8306"/>
      <c r="AU160" s="8238"/>
      <c r="AV160" s="6976"/>
      <c r="AW160" s="6925"/>
      <c r="BS160" s="605"/>
      <c r="BT160" s="605"/>
      <c r="BU160" s="605"/>
      <c r="BV160" s="605"/>
      <c r="BW160" s="605"/>
      <c r="BX160" s="605"/>
      <c r="BY160" s="605"/>
      <c r="BZ160" s="605"/>
      <c r="CA160" s="605"/>
      <c r="CB160" s="605"/>
      <c r="CC160" s="605"/>
      <c r="CD160" s="605"/>
      <c r="CE160" s="605"/>
      <c r="CF160" s="605"/>
      <c r="CG160" s="605"/>
      <c r="CH160" s="605"/>
      <c r="CI160" s="605"/>
      <c r="CJ160" s="605"/>
      <c r="CK160" s="605"/>
    </row>
    <row r="161" spans="1:108" s="358" customFormat="1" ht="14.25" customHeight="1" x14ac:dyDescent="0.25">
      <c r="A161" s="8189"/>
      <c r="B161" s="8190"/>
      <c r="C161" s="8191"/>
      <c r="D161" s="3409" t="s">
        <v>32</v>
      </c>
      <c r="E161" s="3581" t="s">
        <v>33</v>
      </c>
      <c r="F161" s="3639" t="s">
        <v>34</v>
      </c>
      <c r="G161" s="3515" t="s">
        <v>33</v>
      </c>
      <c r="H161" s="3474" t="s">
        <v>34</v>
      </c>
      <c r="I161" s="3515" t="s">
        <v>33</v>
      </c>
      <c r="J161" s="3474" t="s">
        <v>34</v>
      </c>
      <c r="K161" s="3515" t="s">
        <v>33</v>
      </c>
      <c r="L161" s="3474" t="s">
        <v>34</v>
      </c>
      <c r="M161" s="3515" t="s">
        <v>33</v>
      </c>
      <c r="N161" s="3474" t="s">
        <v>34</v>
      </c>
      <c r="O161" s="3515" t="s">
        <v>33</v>
      </c>
      <c r="P161" s="3474" t="s">
        <v>34</v>
      </c>
      <c r="Q161" s="3515" t="s">
        <v>33</v>
      </c>
      <c r="R161" s="3474" t="s">
        <v>34</v>
      </c>
      <c r="S161" s="3515" t="s">
        <v>33</v>
      </c>
      <c r="T161" s="3474" t="s">
        <v>34</v>
      </c>
      <c r="U161" s="3515" t="s">
        <v>33</v>
      </c>
      <c r="V161" s="3474" t="s">
        <v>34</v>
      </c>
      <c r="W161" s="3515" t="s">
        <v>33</v>
      </c>
      <c r="X161" s="3474" t="s">
        <v>34</v>
      </c>
      <c r="Y161" s="3515" t="s">
        <v>33</v>
      </c>
      <c r="Z161" s="3474" t="s">
        <v>34</v>
      </c>
      <c r="AA161" s="3515" t="s">
        <v>33</v>
      </c>
      <c r="AB161" s="3474" t="s">
        <v>34</v>
      </c>
      <c r="AC161" s="3515" t="s">
        <v>33</v>
      </c>
      <c r="AD161" s="3474" t="s">
        <v>34</v>
      </c>
      <c r="AE161" s="3515" t="s">
        <v>33</v>
      </c>
      <c r="AF161" s="3474" t="s">
        <v>34</v>
      </c>
      <c r="AG161" s="3515" t="s">
        <v>33</v>
      </c>
      <c r="AH161" s="3474" t="s">
        <v>34</v>
      </c>
      <c r="AI161" s="3515" t="s">
        <v>33</v>
      </c>
      <c r="AJ161" s="3474" t="s">
        <v>34</v>
      </c>
      <c r="AK161" s="3515" t="s">
        <v>33</v>
      </c>
      <c r="AL161" s="3474" t="s">
        <v>34</v>
      </c>
      <c r="AM161" s="3515" t="s">
        <v>33</v>
      </c>
      <c r="AN161" s="3474" t="s">
        <v>34</v>
      </c>
      <c r="AO161" s="3515" t="s">
        <v>33</v>
      </c>
      <c r="AP161" s="3474" t="s">
        <v>34</v>
      </c>
      <c r="AQ161" s="8332"/>
      <c r="AR161" s="8214"/>
      <c r="AS161" s="8306"/>
      <c r="AT161" s="8306"/>
      <c r="AU161" s="8238"/>
      <c r="AV161" s="8205"/>
      <c r="AW161" s="8214"/>
      <c r="BO161" s="605"/>
      <c r="BP161" s="605"/>
      <c r="BQ161" s="605"/>
      <c r="BR161" s="605"/>
      <c r="BS161" s="605"/>
      <c r="BT161" s="605"/>
      <c r="BU161" s="605"/>
      <c r="BV161" s="605"/>
      <c r="BW161" s="605"/>
      <c r="BX161" s="605">
        <v>0</v>
      </c>
      <c r="BY161" s="605"/>
      <c r="BZ161" s="605"/>
      <c r="CA161" s="605"/>
      <c r="CB161" s="605"/>
      <c r="CC161" s="605"/>
      <c r="CD161" s="605"/>
      <c r="CE161" s="605"/>
      <c r="CF161" s="605"/>
      <c r="CG161" s="605"/>
    </row>
    <row r="162" spans="1:108" s="358" customFormat="1" ht="15" customHeight="1" x14ac:dyDescent="0.25">
      <c r="A162" s="8209" t="s">
        <v>2033</v>
      </c>
      <c r="B162" s="8333" t="s">
        <v>2034</v>
      </c>
      <c r="C162" s="8334"/>
      <c r="D162" s="2384"/>
      <c r="E162" s="3640"/>
      <c r="F162" s="2385"/>
      <c r="G162" s="1946"/>
      <c r="H162" s="3641"/>
      <c r="I162" s="1946"/>
      <c r="J162" s="3641"/>
      <c r="K162" s="1946"/>
      <c r="L162" s="3641"/>
      <c r="M162" s="1946"/>
      <c r="N162" s="3641"/>
      <c r="O162" s="1946"/>
      <c r="P162" s="3641"/>
      <c r="Q162" s="1946"/>
      <c r="R162" s="3641"/>
      <c r="S162" s="1946"/>
      <c r="T162" s="3641"/>
      <c r="U162" s="1946"/>
      <c r="V162" s="3641"/>
      <c r="W162" s="1946"/>
      <c r="X162" s="3641"/>
      <c r="Y162" s="1946"/>
      <c r="Z162" s="3641"/>
      <c r="AA162" s="1946"/>
      <c r="AB162" s="3641"/>
      <c r="AC162" s="2462"/>
      <c r="AD162" s="1713"/>
      <c r="AE162" s="2462"/>
      <c r="AF162" s="1713"/>
      <c r="AG162" s="2462"/>
      <c r="AH162" s="1713"/>
      <c r="AI162" s="2462"/>
      <c r="AJ162" s="1713"/>
      <c r="AK162" s="2462"/>
      <c r="AL162" s="1713"/>
      <c r="AM162" s="2462"/>
      <c r="AN162" s="1713"/>
      <c r="AO162" s="2462"/>
      <c r="AP162" s="1713"/>
      <c r="AQ162" s="3642"/>
      <c r="AR162" s="1713"/>
      <c r="AS162" s="3593"/>
      <c r="AT162" s="3593"/>
      <c r="AU162" s="1713"/>
      <c r="AV162" s="2386"/>
      <c r="AW162" s="3643"/>
      <c r="BO162" s="605"/>
      <c r="BP162" s="605"/>
      <c r="BQ162" s="605"/>
      <c r="BR162" s="605"/>
      <c r="BS162" s="605"/>
      <c r="BT162" s="605"/>
      <c r="BU162" s="605"/>
      <c r="BV162" s="605"/>
      <c r="BW162" s="605"/>
      <c r="BX162" s="605">
        <v>0</v>
      </c>
      <c r="BY162" s="605"/>
      <c r="BZ162" s="605"/>
      <c r="CA162" s="605"/>
      <c r="CB162" s="605"/>
      <c r="CC162" s="605"/>
      <c r="CD162" s="605"/>
      <c r="CE162" s="605"/>
      <c r="CF162" s="605"/>
      <c r="CG162" s="605"/>
    </row>
    <row r="163" spans="1:108" s="358" customFormat="1" ht="14.25" customHeight="1" x14ac:dyDescent="0.25">
      <c r="A163" s="7027"/>
      <c r="B163" s="8335" t="s">
        <v>1938</v>
      </c>
      <c r="C163" s="8336"/>
      <c r="D163" s="3644"/>
      <c r="E163" s="3640"/>
      <c r="F163" s="3645"/>
      <c r="G163" s="667"/>
      <c r="H163" s="2387"/>
      <c r="I163" s="667"/>
      <c r="J163" s="2387"/>
      <c r="K163" s="667"/>
      <c r="L163" s="2387"/>
      <c r="M163" s="667"/>
      <c r="N163" s="2387"/>
      <c r="O163" s="667"/>
      <c r="P163" s="2387"/>
      <c r="Q163" s="667"/>
      <c r="R163" s="2387"/>
      <c r="S163" s="667"/>
      <c r="T163" s="2387"/>
      <c r="U163" s="667"/>
      <c r="V163" s="2387"/>
      <c r="W163" s="667"/>
      <c r="X163" s="2387"/>
      <c r="Y163" s="667"/>
      <c r="Z163" s="2387"/>
      <c r="AA163" s="667"/>
      <c r="AB163" s="2387"/>
      <c r="AC163" s="668"/>
      <c r="AD163" s="354"/>
      <c r="AE163" s="668"/>
      <c r="AF163" s="354"/>
      <c r="AG163" s="668"/>
      <c r="AH163" s="354"/>
      <c r="AI163" s="668"/>
      <c r="AJ163" s="354"/>
      <c r="AK163" s="668"/>
      <c r="AL163" s="354"/>
      <c r="AM163" s="668"/>
      <c r="AN163" s="354"/>
      <c r="AO163" s="668"/>
      <c r="AP163" s="354"/>
      <c r="AQ163" s="309"/>
      <c r="AR163" s="354"/>
      <c r="AS163" s="156"/>
      <c r="AT163" s="156"/>
      <c r="AU163" s="354"/>
      <c r="AV163" s="669"/>
      <c r="AW163" s="470"/>
      <c r="BO163" s="605"/>
      <c r="BP163" s="605"/>
      <c r="BQ163" s="605"/>
      <c r="BR163" s="605"/>
      <c r="BS163" s="605"/>
      <c r="BT163" s="605"/>
      <c r="BU163" s="605"/>
      <c r="BV163" s="605"/>
      <c r="BW163" s="605"/>
      <c r="BX163" s="605">
        <v>0</v>
      </c>
      <c r="BY163" s="605"/>
      <c r="BZ163" s="605"/>
      <c r="CA163" s="605"/>
      <c r="CB163" s="605"/>
      <c r="CC163" s="605"/>
      <c r="CD163" s="605"/>
      <c r="CE163" s="605"/>
      <c r="CF163" s="605"/>
      <c r="CG163" s="605"/>
    </row>
    <row r="164" spans="1:108" s="272" customFormat="1" ht="16.399999999999999" customHeight="1" x14ac:dyDescent="0.25">
      <c r="A164" s="7027"/>
      <c r="B164" s="7138" t="s">
        <v>1936</v>
      </c>
      <c r="C164" s="8337"/>
      <c r="D164" s="3646"/>
      <c r="E164" s="2388"/>
      <c r="F164" s="3647">
        <f t="shared" ref="F164" si="12">SUM(AD164+AF164+AH164+AJ164+AL164+AN164+AP164)</f>
        <v>0</v>
      </c>
      <c r="G164" s="667"/>
      <c r="H164" s="2387"/>
      <c r="I164" s="667"/>
      <c r="J164" s="2387"/>
      <c r="K164" s="667"/>
      <c r="L164" s="2387"/>
      <c r="M164" s="667"/>
      <c r="N164" s="2387"/>
      <c r="O164" s="667"/>
      <c r="P164" s="2387"/>
      <c r="Q164" s="667"/>
      <c r="R164" s="2387"/>
      <c r="S164" s="667"/>
      <c r="T164" s="2387"/>
      <c r="U164" s="667"/>
      <c r="V164" s="2387"/>
      <c r="W164" s="667"/>
      <c r="X164" s="2387"/>
      <c r="Y164" s="667"/>
      <c r="Z164" s="2387"/>
      <c r="AA164" s="667"/>
      <c r="AB164" s="2387"/>
      <c r="AC164" s="3648"/>
      <c r="AD164" s="1178"/>
      <c r="AE164" s="3648"/>
      <c r="AF164" s="1178"/>
      <c r="AG164" s="3648"/>
      <c r="AH164" s="1178"/>
      <c r="AI164" s="3648"/>
      <c r="AJ164" s="1178"/>
      <c r="AK164" s="3648"/>
      <c r="AL164" s="1178"/>
      <c r="AM164" s="3648"/>
      <c r="AN164" s="1178"/>
      <c r="AO164" s="3648"/>
      <c r="AP164" s="1178"/>
      <c r="AQ164" s="3649"/>
      <c r="AR164" s="3453"/>
      <c r="AS164" s="3455"/>
      <c r="AT164" s="3455"/>
      <c r="AU164" s="3455"/>
      <c r="AV164" s="3420"/>
      <c r="AW164" s="3650"/>
      <c r="BS164" s="271"/>
      <c r="BT164" s="271"/>
      <c r="BU164" s="284"/>
      <c r="BV164" s="284"/>
      <c r="BW164" s="284"/>
      <c r="BX164" s="552" t="str">
        <f>IF(CX164=1,"* El número de actividades en usuarios en situacion de discapacidad NO DEBE ser mayor al total. ","")</f>
        <v/>
      </c>
      <c r="BY164" s="552" t="str">
        <f>IF(CY164=1," * El número de actividades en Niños, Niñas, Adolescentes y Jóvenes de la red SENAME NO DEBE ser mayor al total. ","")</f>
        <v/>
      </c>
      <c r="BZ164" s="552" t="str">
        <f t="shared" ref="BZ164" si="13">IF(CZ164=1," * El número de actividades en Niños, Niñas, Adolescentes y Jóvenes de la red Mejor Niñez NO DEBE ser mayor al total. ","")</f>
        <v/>
      </c>
      <c r="CA164" s="552" t="str">
        <f>IF(DA164=1," * El número de actividades en Población Migrante NO DEBE ser mayor al total. ","")</f>
        <v/>
      </c>
      <c r="CB164" s="552" t="e">
        <f>IF(DB164=1," * El número de actividades en Pacientes Diabéticos en Control PSCV NO DEBE superar el total. ","")</f>
        <v>#REF!</v>
      </c>
      <c r="CC164" s="274"/>
      <c r="CD164" s="274"/>
      <c r="CE164" s="274"/>
      <c r="CF164" s="274"/>
      <c r="CG164" s="274"/>
      <c r="CH164" s="274"/>
      <c r="CI164" s="274"/>
      <c r="CJ164" s="274"/>
      <c r="CK164" s="274"/>
      <c r="CL164" s="274"/>
      <c r="CM164" s="274"/>
      <c r="CN164" s="274"/>
      <c r="CO164" s="274"/>
      <c r="CP164" s="274"/>
      <c r="CQ164" s="274"/>
      <c r="CX164" s="553">
        <f>IF($D164&lt;AR164,1,0)</f>
        <v>0</v>
      </c>
      <c r="CY164" s="553">
        <f>IF($D164&lt;AS164,1,0)</f>
        <v>0</v>
      </c>
      <c r="CZ164" s="553">
        <f>IF($D164&lt;AU164,1,0)</f>
        <v>0</v>
      </c>
      <c r="DA164" s="553">
        <f>IF($D164&lt;AV164,1,0)</f>
        <v>0</v>
      </c>
      <c r="DB164" s="553" t="e">
        <f>IF($D164&lt;#REF!,1,0)</f>
        <v>#REF!</v>
      </c>
      <c r="DC164" s="543"/>
      <c r="DD164" s="543"/>
    </row>
    <row r="165" spans="1:108" s="358" customFormat="1" ht="15.75" customHeight="1" x14ac:dyDescent="0.25">
      <c r="A165" s="7027"/>
      <c r="B165" s="8338" t="s">
        <v>1998</v>
      </c>
      <c r="C165" s="8339"/>
      <c r="D165" s="3651"/>
      <c r="E165" s="3640"/>
      <c r="F165" s="3652"/>
      <c r="G165" s="3653"/>
      <c r="H165" s="3654"/>
      <c r="I165" s="3653"/>
      <c r="J165" s="3654"/>
      <c r="K165" s="3653"/>
      <c r="L165" s="3654"/>
      <c r="M165" s="3653"/>
      <c r="N165" s="3654"/>
      <c r="O165" s="3653"/>
      <c r="P165" s="3654"/>
      <c r="Q165" s="3653"/>
      <c r="R165" s="3654"/>
      <c r="S165" s="3653"/>
      <c r="T165" s="3654"/>
      <c r="U165" s="3653"/>
      <c r="V165" s="3654"/>
      <c r="W165" s="3653"/>
      <c r="X165" s="3654"/>
      <c r="Y165" s="3653"/>
      <c r="Z165" s="3654"/>
      <c r="AA165" s="3653"/>
      <c r="AB165" s="3654"/>
      <c r="AC165" s="3655"/>
      <c r="AD165" s="1956"/>
      <c r="AE165" s="3655"/>
      <c r="AF165" s="1956"/>
      <c r="AG165" s="3655"/>
      <c r="AH165" s="1956"/>
      <c r="AI165" s="3655"/>
      <c r="AJ165" s="1956"/>
      <c r="AK165" s="3655"/>
      <c r="AL165" s="1956"/>
      <c r="AM165" s="3655"/>
      <c r="AN165" s="1956"/>
      <c r="AO165" s="3655"/>
      <c r="AP165" s="1956"/>
      <c r="AQ165" s="3656"/>
      <c r="AR165" s="1956"/>
      <c r="AS165" s="3657"/>
      <c r="AT165" s="3622"/>
      <c r="AU165" s="1956"/>
      <c r="AV165" s="3658"/>
      <c r="AW165" s="2390"/>
      <c r="BO165" s="605"/>
      <c r="BP165" s="605"/>
      <c r="BQ165" s="605"/>
      <c r="BR165" s="605"/>
      <c r="BS165" s="605"/>
      <c r="BT165" s="605"/>
      <c r="BU165" s="605"/>
      <c r="BV165" s="605"/>
      <c r="BW165" s="605"/>
      <c r="BX165" s="605"/>
      <c r="BY165" s="605"/>
      <c r="BZ165" s="605"/>
      <c r="CA165" s="605"/>
      <c r="CB165" s="605"/>
      <c r="CC165" s="605"/>
      <c r="CD165" s="605"/>
      <c r="CE165" s="605"/>
      <c r="CF165" s="605"/>
      <c r="CG165" s="605"/>
    </row>
    <row r="166" spans="1:108" s="358" customFormat="1" ht="13.5" x14ac:dyDescent="0.25">
      <c r="A166" s="7027"/>
      <c r="B166" s="8304" t="s">
        <v>2035</v>
      </c>
      <c r="C166" s="3659" t="s">
        <v>30</v>
      </c>
      <c r="D166" s="3660"/>
      <c r="E166" s="3640"/>
      <c r="F166" s="3661"/>
      <c r="G166" s="3513"/>
      <c r="H166" s="3662"/>
      <c r="I166" s="3513"/>
      <c r="J166" s="3662"/>
      <c r="K166" s="3513"/>
      <c r="L166" s="3662"/>
      <c r="M166" s="3513"/>
      <c r="N166" s="3662"/>
      <c r="O166" s="3513"/>
      <c r="P166" s="3662"/>
      <c r="Q166" s="3513"/>
      <c r="R166" s="3662"/>
      <c r="S166" s="3513"/>
      <c r="T166" s="3662"/>
      <c r="U166" s="3513"/>
      <c r="V166" s="3662"/>
      <c r="W166" s="3513"/>
      <c r="X166" s="3662"/>
      <c r="Y166" s="3513"/>
      <c r="Z166" s="3662"/>
      <c r="AA166" s="3513"/>
      <c r="AB166" s="3662"/>
      <c r="AC166" s="3663"/>
      <c r="AD166" s="3617">
        <f t="shared" ref="AD166:AW166" si="14">SUM(AD167:AD172)</f>
        <v>0</v>
      </c>
      <c r="AE166" s="3663"/>
      <c r="AF166" s="3617">
        <f t="shared" si="14"/>
        <v>0</v>
      </c>
      <c r="AG166" s="3663"/>
      <c r="AH166" s="3617">
        <f t="shared" si="14"/>
        <v>0</v>
      </c>
      <c r="AI166" s="3663"/>
      <c r="AJ166" s="3617">
        <f t="shared" si="14"/>
        <v>0</v>
      </c>
      <c r="AK166" s="3663"/>
      <c r="AL166" s="3617">
        <f t="shared" si="14"/>
        <v>0</v>
      </c>
      <c r="AM166" s="3663"/>
      <c r="AN166" s="3617">
        <f t="shared" si="14"/>
        <v>0</v>
      </c>
      <c r="AO166" s="3663"/>
      <c r="AP166" s="3617">
        <f t="shared" si="14"/>
        <v>0</v>
      </c>
      <c r="AQ166" s="3664">
        <f>SUM(AQ167:AQ172)</f>
        <v>0</v>
      </c>
      <c r="AR166" s="3617">
        <f t="shared" si="14"/>
        <v>0</v>
      </c>
      <c r="AS166" s="3665">
        <f t="shared" si="14"/>
        <v>0</v>
      </c>
      <c r="AT166" s="3665">
        <f>SUM(AT167:AT172)</f>
        <v>0</v>
      </c>
      <c r="AU166" s="3617">
        <f t="shared" si="14"/>
        <v>0</v>
      </c>
      <c r="AV166" s="3469">
        <f t="shared" si="14"/>
        <v>0</v>
      </c>
      <c r="AW166" s="3665">
        <f t="shared" si="14"/>
        <v>0</v>
      </c>
      <c r="BO166" s="605"/>
      <c r="BP166" s="605"/>
      <c r="BQ166" s="605"/>
      <c r="BR166" s="605"/>
      <c r="BS166" s="605"/>
      <c r="BT166" s="605"/>
      <c r="BU166" s="605"/>
      <c r="BV166" s="605"/>
      <c r="BW166" s="605"/>
      <c r="BX166" s="605"/>
      <c r="BY166" s="605"/>
      <c r="BZ166" s="605"/>
      <c r="CA166" s="605"/>
      <c r="CB166" s="605"/>
      <c r="CC166" s="605"/>
      <c r="CD166" s="605"/>
      <c r="CE166" s="605"/>
      <c r="CF166" s="605"/>
      <c r="CG166" s="605"/>
    </row>
    <row r="167" spans="1:108" s="358" customFormat="1" ht="13.5" x14ac:dyDescent="0.25">
      <c r="A167" s="7027"/>
      <c r="B167" s="6955"/>
      <c r="C167" s="416" t="s">
        <v>2036</v>
      </c>
      <c r="D167" s="3660"/>
      <c r="E167" s="3640"/>
      <c r="F167" s="3661"/>
      <c r="G167" s="667"/>
      <c r="H167" s="2387"/>
      <c r="I167" s="667"/>
      <c r="J167" s="2387"/>
      <c r="K167" s="667"/>
      <c r="L167" s="2387"/>
      <c r="M167" s="667"/>
      <c r="N167" s="2387"/>
      <c r="O167" s="667"/>
      <c r="P167" s="2387"/>
      <c r="Q167" s="667"/>
      <c r="R167" s="2387"/>
      <c r="S167" s="667"/>
      <c r="T167" s="2387"/>
      <c r="U167" s="667"/>
      <c r="V167" s="2387"/>
      <c r="W167" s="667"/>
      <c r="X167" s="2387"/>
      <c r="Y167" s="667"/>
      <c r="Z167" s="2387"/>
      <c r="AA167" s="667"/>
      <c r="AB167" s="2387"/>
      <c r="AC167" s="668"/>
      <c r="AD167" s="354"/>
      <c r="AE167" s="668"/>
      <c r="AF167" s="354"/>
      <c r="AG167" s="668"/>
      <c r="AH167" s="354"/>
      <c r="AI167" s="668"/>
      <c r="AJ167" s="354"/>
      <c r="AK167" s="668"/>
      <c r="AL167" s="354"/>
      <c r="AM167" s="668"/>
      <c r="AN167" s="354"/>
      <c r="AO167" s="668"/>
      <c r="AP167" s="354"/>
      <c r="AQ167" s="309"/>
      <c r="AR167" s="354"/>
      <c r="AS167" s="156"/>
      <c r="AT167" s="156"/>
      <c r="AU167" s="354"/>
      <c r="AV167" s="282"/>
      <c r="AW167" s="156"/>
    </row>
    <row r="168" spans="1:108" s="358" customFormat="1" ht="13.5" x14ac:dyDescent="0.25">
      <c r="A168" s="7027"/>
      <c r="B168" s="6955"/>
      <c r="C168" s="3338" t="s">
        <v>2037</v>
      </c>
      <c r="D168" s="3660"/>
      <c r="E168" s="3640"/>
      <c r="F168" s="3666"/>
      <c r="G168" s="3479"/>
      <c r="H168" s="3489"/>
      <c r="I168" s="3479"/>
      <c r="J168" s="3489"/>
      <c r="K168" s="3479"/>
      <c r="L168" s="3489"/>
      <c r="M168" s="3479"/>
      <c r="N168" s="3489"/>
      <c r="O168" s="3479"/>
      <c r="P168" s="3489"/>
      <c r="Q168" s="3479"/>
      <c r="R168" s="3489"/>
      <c r="S168" s="3479"/>
      <c r="T168" s="3489"/>
      <c r="U168" s="3479"/>
      <c r="V168" s="3489"/>
      <c r="W168" s="3479"/>
      <c r="X168" s="3489"/>
      <c r="Y168" s="3479"/>
      <c r="Z168" s="3489"/>
      <c r="AA168" s="3479"/>
      <c r="AB168" s="3489"/>
      <c r="AC168" s="668"/>
      <c r="AD168" s="354"/>
      <c r="AE168" s="668"/>
      <c r="AF168" s="354"/>
      <c r="AG168" s="668"/>
      <c r="AH168" s="354"/>
      <c r="AI168" s="668"/>
      <c r="AJ168" s="354"/>
      <c r="AK168" s="668"/>
      <c r="AL168" s="354"/>
      <c r="AM168" s="668"/>
      <c r="AN168" s="354"/>
      <c r="AO168" s="668"/>
      <c r="AP168" s="354"/>
      <c r="AQ168" s="309"/>
      <c r="AR168" s="354"/>
      <c r="AS168" s="156"/>
      <c r="AT168" s="156"/>
      <c r="AU168" s="354"/>
      <c r="AV168" s="282"/>
      <c r="AW168" s="156"/>
    </row>
    <row r="169" spans="1:108" s="358" customFormat="1" ht="13.5" x14ac:dyDescent="0.25">
      <c r="A169" s="7027"/>
      <c r="B169" s="6955"/>
      <c r="C169" s="3338" t="s">
        <v>2038</v>
      </c>
      <c r="D169" s="3660"/>
      <c r="E169" s="3640"/>
      <c r="F169" s="2385"/>
      <c r="G169" s="667"/>
      <c r="H169" s="2387"/>
      <c r="I169" s="667"/>
      <c r="J169" s="2387"/>
      <c r="K169" s="667"/>
      <c r="L169" s="2387"/>
      <c r="M169" s="667"/>
      <c r="N169" s="2387"/>
      <c r="O169" s="667"/>
      <c r="P169" s="2387"/>
      <c r="Q169" s="667"/>
      <c r="R169" s="2387"/>
      <c r="S169" s="667"/>
      <c r="T169" s="2387"/>
      <c r="U169" s="667"/>
      <c r="V169" s="2387"/>
      <c r="W169" s="667"/>
      <c r="X169" s="2387"/>
      <c r="Y169" s="667"/>
      <c r="Z169" s="2387"/>
      <c r="AA169" s="667"/>
      <c r="AB169" s="2387"/>
      <c r="AC169" s="668"/>
      <c r="AD169" s="354"/>
      <c r="AE169" s="668"/>
      <c r="AF169" s="354"/>
      <c r="AG169" s="668"/>
      <c r="AH169" s="354"/>
      <c r="AI169" s="668"/>
      <c r="AJ169" s="354"/>
      <c r="AK169" s="668"/>
      <c r="AL169" s="354"/>
      <c r="AM169" s="668"/>
      <c r="AN169" s="354"/>
      <c r="AO169" s="668"/>
      <c r="AP169" s="354"/>
      <c r="AQ169" s="309"/>
      <c r="AR169" s="354"/>
      <c r="AS169" s="156"/>
      <c r="AT169" s="156"/>
      <c r="AU169" s="354"/>
      <c r="AV169" s="282"/>
      <c r="AW169" s="156"/>
    </row>
    <row r="170" spans="1:108" s="358" customFormat="1" ht="13.5" x14ac:dyDescent="0.25">
      <c r="A170" s="7027"/>
      <c r="B170" s="6955"/>
      <c r="C170" s="416" t="s">
        <v>2039</v>
      </c>
      <c r="D170" s="3660"/>
      <c r="E170" s="3640"/>
      <c r="F170" s="3667"/>
      <c r="G170" s="667"/>
      <c r="H170" s="2387"/>
      <c r="I170" s="667"/>
      <c r="J170" s="2387"/>
      <c r="K170" s="667"/>
      <c r="L170" s="2387"/>
      <c r="M170" s="667"/>
      <c r="N170" s="2387"/>
      <c r="O170" s="667"/>
      <c r="P170" s="2387"/>
      <c r="Q170" s="667"/>
      <c r="R170" s="2387"/>
      <c r="S170" s="667"/>
      <c r="T170" s="2387"/>
      <c r="U170" s="667"/>
      <c r="V170" s="2387"/>
      <c r="W170" s="667"/>
      <c r="X170" s="2387"/>
      <c r="Y170" s="667"/>
      <c r="Z170" s="2387"/>
      <c r="AA170" s="667"/>
      <c r="AB170" s="2387"/>
      <c r="AC170" s="668"/>
      <c r="AD170" s="354"/>
      <c r="AE170" s="668"/>
      <c r="AF170" s="354"/>
      <c r="AG170" s="668"/>
      <c r="AH170" s="354"/>
      <c r="AI170" s="668"/>
      <c r="AJ170" s="354"/>
      <c r="AK170" s="668"/>
      <c r="AL170" s="354"/>
      <c r="AM170" s="668"/>
      <c r="AN170" s="354"/>
      <c r="AO170" s="668"/>
      <c r="AP170" s="354"/>
      <c r="AQ170" s="309"/>
      <c r="AR170" s="3420"/>
      <c r="AS170" s="156"/>
      <c r="AT170" s="156"/>
      <c r="AU170" s="354"/>
      <c r="AV170" s="282"/>
      <c r="AW170" s="156"/>
    </row>
    <row r="171" spans="1:108" s="358" customFormat="1" ht="13.5" x14ac:dyDescent="0.25">
      <c r="A171" s="7027"/>
      <c r="B171" s="6955"/>
      <c r="C171" s="3338" t="s">
        <v>2040</v>
      </c>
      <c r="D171" s="3660"/>
      <c r="E171" s="3640"/>
      <c r="F171" s="3667"/>
      <c r="G171" s="3479"/>
      <c r="H171" s="3489"/>
      <c r="I171" s="3479"/>
      <c r="J171" s="3489"/>
      <c r="K171" s="3479"/>
      <c r="L171" s="3489"/>
      <c r="M171" s="3479"/>
      <c r="N171" s="3489"/>
      <c r="O171" s="3479"/>
      <c r="P171" s="3489"/>
      <c r="Q171" s="3479"/>
      <c r="R171" s="3489"/>
      <c r="S171" s="3479"/>
      <c r="T171" s="3489"/>
      <c r="U171" s="3479"/>
      <c r="V171" s="3489"/>
      <c r="W171" s="3479"/>
      <c r="X171" s="3489"/>
      <c r="Y171" s="3479"/>
      <c r="Z171" s="3489"/>
      <c r="AA171" s="3479"/>
      <c r="AB171" s="3489"/>
      <c r="AC171" s="668"/>
      <c r="AD171" s="354"/>
      <c r="AE171" s="668"/>
      <c r="AF171" s="354"/>
      <c r="AG171" s="668"/>
      <c r="AH171" s="354"/>
      <c r="AI171" s="668"/>
      <c r="AJ171" s="354"/>
      <c r="AK171" s="668"/>
      <c r="AL171" s="354"/>
      <c r="AM171" s="668"/>
      <c r="AN171" s="354"/>
      <c r="AO171" s="668"/>
      <c r="AP171" s="354"/>
      <c r="AQ171" s="3649"/>
      <c r="AR171" s="282"/>
      <c r="AS171" s="3455"/>
      <c r="AT171" s="3455"/>
      <c r="AU171" s="354"/>
      <c r="AV171" s="282"/>
      <c r="AW171" s="156"/>
    </row>
    <row r="172" spans="1:108" s="358" customFormat="1" ht="13.5" x14ac:dyDescent="0.25">
      <c r="A172" s="7027"/>
      <c r="B172" s="8305"/>
      <c r="C172" s="416" t="s">
        <v>2041</v>
      </c>
      <c r="D172" s="3660"/>
      <c r="E172" s="3640"/>
      <c r="F172" s="3667"/>
      <c r="G172" s="667"/>
      <c r="H172" s="1062"/>
      <c r="I172" s="667"/>
      <c r="J172" s="1062"/>
      <c r="K172" s="667"/>
      <c r="L172" s="1062"/>
      <c r="M172" s="667"/>
      <c r="N172" s="1062"/>
      <c r="O172" s="667"/>
      <c r="P172" s="1062"/>
      <c r="Q172" s="667"/>
      <c r="R172" s="1062"/>
      <c r="S172" s="667"/>
      <c r="T172" s="1062"/>
      <c r="U172" s="667"/>
      <c r="V172" s="1062"/>
      <c r="W172" s="667"/>
      <c r="X172" s="1062"/>
      <c r="Y172" s="667"/>
      <c r="Z172" s="1062"/>
      <c r="AA172" s="667"/>
      <c r="AB172" s="1062"/>
      <c r="AC172" s="3655"/>
      <c r="AD172" s="1178"/>
      <c r="AE172" s="3655"/>
      <c r="AF172" s="1178"/>
      <c r="AG172" s="3655"/>
      <c r="AH172" s="1178"/>
      <c r="AI172" s="3655"/>
      <c r="AJ172" s="1178"/>
      <c r="AK172" s="3655"/>
      <c r="AL172" s="1178"/>
      <c r="AM172" s="3655"/>
      <c r="AN172" s="1178"/>
      <c r="AO172" s="3655"/>
      <c r="AP172" s="1178"/>
      <c r="AQ172" s="344"/>
      <c r="AR172" s="1178"/>
      <c r="AS172" s="1543"/>
      <c r="AT172" s="1543"/>
      <c r="AU172" s="1178"/>
      <c r="AV172" s="670"/>
      <c r="AW172" s="3429"/>
    </row>
    <row r="173" spans="1:108" s="358" customFormat="1" ht="13.5" x14ac:dyDescent="0.25">
      <c r="A173" s="8346" t="s">
        <v>2042</v>
      </c>
      <c r="B173" s="8348" t="s">
        <v>2043</v>
      </c>
      <c r="C173" s="3668" t="s">
        <v>1938</v>
      </c>
      <c r="D173" s="3669"/>
      <c r="E173" s="3670"/>
      <c r="F173" s="3640"/>
      <c r="G173" s="1946"/>
      <c r="H173" s="3641"/>
      <c r="I173" s="1946"/>
      <c r="J173" s="1681"/>
      <c r="K173" s="1946"/>
      <c r="L173" s="3641"/>
      <c r="M173" s="1946"/>
      <c r="N173" s="1681"/>
      <c r="O173" s="1946"/>
      <c r="P173" s="3641"/>
      <c r="Q173" s="1946"/>
      <c r="R173" s="1681"/>
      <c r="S173" s="1946"/>
      <c r="T173" s="3641"/>
      <c r="U173" s="1946"/>
      <c r="V173" s="1681"/>
      <c r="W173" s="1946"/>
      <c r="X173" s="3641"/>
      <c r="Y173" s="1946"/>
      <c r="Z173" s="1681"/>
      <c r="AA173" s="1946"/>
      <c r="AB173" s="1681"/>
      <c r="AC173" s="1957"/>
      <c r="AD173" s="3671"/>
      <c r="AE173" s="1957"/>
      <c r="AF173" s="3671"/>
      <c r="AG173" s="1957"/>
      <c r="AH173" s="3671"/>
      <c r="AI173" s="1957"/>
      <c r="AJ173" s="3671"/>
      <c r="AK173" s="1957"/>
      <c r="AL173" s="3671"/>
      <c r="AM173" s="1957"/>
      <c r="AN173" s="3671"/>
      <c r="AO173" s="1957"/>
      <c r="AP173" s="3671"/>
      <c r="AQ173" s="3642"/>
      <c r="AR173" s="3593"/>
      <c r="AS173" s="3593"/>
      <c r="AT173" s="3593"/>
      <c r="AU173" s="3593"/>
      <c r="AV173" s="2386"/>
      <c r="AW173" s="156"/>
    </row>
    <row r="174" spans="1:108" s="358" customFormat="1" ht="13.5" x14ac:dyDescent="0.25">
      <c r="A174" s="7871"/>
      <c r="B174" s="7817"/>
      <c r="C174" s="3672" t="s">
        <v>2044</v>
      </c>
      <c r="D174" s="3669"/>
      <c r="E174" s="3673"/>
      <c r="F174" s="3640"/>
      <c r="G174" s="3479"/>
      <c r="H174" s="3489"/>
      <c r="I174" s="3479"/>
      <c r="J174" s="671"/>
      <c r="K174" s="3479"/>
      <c r="L174" s="3489"/>
      <c r="M174" s="3479"/>
      <c r="N174" s="671"/>
      <c r="O174" s="3479"/>
      <c r="P174" s="3489"/>
      <c r="Q174" s="3479"/>
      <c r="R174" s="671"/>
      <c r="S174" s="3479"/>
      <c r="T174" s="3489"/>
      <c r="U174" s="3479"/>
      <c r="V174" s="671"/>
      <c r="W174" s="3479"/>
      <c r="X174" s="3489"/>
      <c r="Y174" s="3479"/>
      <c r="Z174" s="671"/>
      <c r="AA174" s="3479"/>
      <c r="AB174" s="671"/>
      <c r="AC174" s="3454"/>
      <c r="AD174" s="471"/>
      <c r="AE174" s="3454"/>
      <c r="AF174" s="471"/>
      <c r="AG174" s="3454"/>
      <c r="AH174" s="471"/>
      <c r="AI174" s="3454"/>
      <c r="AJ174" s="471"/>
      <c r="AK174" s="3454"/>
      <c r="AL174" s="471"/>
      <c r="AM174" s="3454"/>
      <c r="AN174" s="471"/>
      <c r="AO174" s="3454"/>
      <c r="AP174" s="471"/>
      <c r="AQ174" s="3649"/>
      <c r="AR174" s="156"/>
      <c r="AS174" s="3455"/>
      <c r="AT174" s="3455"/>
      <c r="AU174" s="156"/>
      <c r="AV174" s="282"/>
      <c r="AW174" s="156"/>
    </row>
    <row r="175" spans="1:108" s="358" customFormat="1" ht="20" x14ac:dyDescent="0.25">
      <c r="A175" s="7871"/>
      <c r="B175" s="7817"/>
      <c r="C175" s="3674" t="s">
        <v>2045</v>
      </c>
      <c r="D175" s="3669"/>
      <c r="E175" s="672"/>
      <c r="F175" s="3640"/>
      <c r="G175" s="3479"/>
      <c r="H175" s="3489"/>
      <c r="I175" s="3479"/>
      <c r="J175" s="671"/>
      <c r="K175" s="3479"/>
      <c r="L175" s="3489"/>
      <c r="M175" s="3479"/>
      <c r="N175" s="671"/>
      <c r="O175" s="3479"/>
      <c r="P175" s="3489"/>
      <c r="Q175" s="3479"/>
      <c r="R175" s="671"/>
      <c r="S175" s="3479"/>
      <c r="T175" s="3489"/>
      <c r="U175" s="3479"/>
      <c r="V175" s="671"/>
      <c r="W175" s="3479"/>
      <c r="X175" s="3489"/>
      <c r="Y175" s="3479"/>
      <c r="Z175" s="671"/>
      <c r="AA175" s="3479"/>
      <c r="AB175" s="671"/>
      <c r="AC175" s="3454"/>
      <c r="AD175" s="471"/>
      <c r="AE175" s="3454"/>
      <c r="AF175" s="471"/>
      <c r="AG175" s="3454"/>
      <c r="AH175" s="471"/>
      <c r="AI175" s="3454"/>
      <c r="AJ175" s="471"/>
      <c r="AK175" s="3454"/>
      <c r="AL175" s="471"/>
      <c r="AM175" s="3454"/>
      <c r="AN175" s="471"/>
      <c r="AO175" s="3454"/>
      <c r="AP175" s="471"/>
      <c r="AQ175" s="3649"/>
      <c r="AR175" s="156"/>
      <c r="AS175" s="3455"/>
      <c r="AT175" s="3455"/>
      <c r="AU175" s="156"/>
      <c r="AV175" s="669"/>
      <c r="AW175" s="156"/>
    </row>
    <row r="176" spans="1:108" s="272" customFormat="1" ht="16.399999999999999" customHeight="1" x14ac:dyDescent="0.25">
      <c r="A176" s="7871"/>
      <c r="B176" s="7817"/>
      <c r="C176" s="673" t="s">
        <v>1936</v>
      </c>
      <c r="D176" s="674"/>
      <c r="E176" s="3646">
        <f>SUM(AC176+AE176+AG176+AI176+AK176+AM176+AO176)</f>
        <v>0</v>
      </c>
      <c r="F176" s="3675"/>
      <c r="G176" s="1631"/>
      <c r="H176" s="1062"/>
      <c r="I176" s="1631"/>
      <c r="J176" s="2393"/>
      <c r="K176" s="1631"/>
      <c r="L176" s="1062"/>
      <c r="M176" s="1631"/>
      <c r="N176" s="2393"/>
      <c r="O176" s="1631"/>
      <c r="P176" s="1062"/>
      <c r="Q176" s="1631"/>
      <c r="R176" s="2393"/>
      <c r="S176" s="1631"/>
      <c r="T176" s="1062"/>
      <c r="U176" s="1631"/>
      <c r="V176" s="2393"/>
      <c r="W176" s="1631"/>
      <c r="X176" s="1062"/>
      <c r="Y176" s="1631"/>
      <c r="Z176" s="2393"/>
      <c r="AA176" s="1631"/>
      <c r="AB176" s="2393"/>
      <c r="AC176" s="1664"/>
      <c r="AD176" s="1526"/>
      <c r="AE176" s="1664"/>
      <c r="AF176" s="1526"/>
      <c r="AG176" s="1664"/>
      <c r="AH176" s="1526"/>
      <c r="AI176" s="1664"/>
      <c r="AJ176" s="1526"/>
      <c r="AK176" s="1664"/>
      <c r="AL176" s="1526"/>
      <c r="AM176" s="1664"/>
      <c r="AN176" s="1526"/>
      <c r="AO176" s="1664"/>
      <c r="AP176" s="1526"/>
      <c r="AQ176" s="326"/>
      <c r="AR176" s="326"/>
      <c r="AS176" s="878"/>
      <c r="AT176" s="878"/>
      <c r="AU176" s="878"/>
      <c r="AV176" s="1543"/>
      <c r="AW176" s="3650"/>
    </row>
    <row r="177" spans="1:87" s="676" customFormat="1" ht="19.5" customHeight="1" x14ac:dyDescent="0.25">
      <c r="A177" s="8347"/>
      <c r="B177" s="8349"/>
      <c r="C177" s="3676" t="s">
        <v>2046</v>
      </c>
      <c r="D177" s="3669"/>
      <c r="E177" s="3670"/>
      <c r="F177" s="3640"/>
      <c r="G177" s="3653"/>
      <c r="H177" s="3654"/>
      <c r="I177" s="3653"/>
      <c r="J177" s="2394"/>
      <c r="K177" s="3653"/>
      <c r="L177" s="3654"/>
      <c r="M177" s="3653"/>
      <c r="N177" s="2394"/>
      <c r="O177" s="3653"/>
      <c r="P177" s="3654"/>
      <c r="Q177" s="3653"/>
      <c r="R177" s="2394"/>
      <c r="S177" s="3653"/>
      <c r="T177" s="3654"/>
      <c r="U177" s="3653"/>
      <c r="V177" s="2394"/>
      <c r="W177" s="3653"/>
      <c r="X177" s="3654"/>
      <c r="Y177" s="3653"/>
      <c r="Z177" s="2394"/>
      <c r="AA177" s="3653"/>
      <c r="AB177" s="2394"/>
      <c r="AC177" s="3619"/>
      <c r="AD177" s="3677"/>
      <c r="AE177" s="3619"/>
      <c r="AF177" s="3677"/>
      <c r="AG177" s="3619"/>
      <c r="AH177" s="3677"/>
      <c r="AI177" s="3619"/>
      <c r="AJ177" s="3677"/>
      <c r="AK177" s="3619"/>
      <c r="AL177" s="3677"/>
      <c r="AM177" s="3619"/>
      <c r="AN177" s="3677"/>
      <c r="AO177" s="3619"/>
      <c r="AP177" s="3677"/>
      <c r="AQ177" s="3678"/>
      <c r="AR177" s="3657"/>
      <c r="AS177" s="3622"/>
      <c r="AT177" s="3622"/>
      <c r="AU177" s="3657"/>
      <c r="AV177" s="3679"/>
      <c r="AW177" s="3622"/>
      <c r="AX177" s="675"/>
      <c r="AY177" s="675"/>
      <c r="AZ177" s="675"/>
      <c r="BA177" s="675"/>
      <c r="BB177" s="675"/>
    </row>
    <row r="178" spans="1:87" s="358" customFormat="1" ht="14.25" customHeight="1" x14ac:dyDescent="0.25">
      <c r="A178" s="8346" t="s">
        <v>2047</v>
      </c>
      <c r="B178" s="8350" t="s">
        <v>2048</v>
      </c>
      <c r="C178" s="2290" t="s">
        <v>2049</v>
      </c>
      <c r="D178" s="2395"/>
      <c r="E178" s="2396"/>
      <c r="F178" s="2396"/>
      <c r="G178" s="3680">
        <f>SUM(G179:G180)</f>
        <v>0</v>
      </c>
      <c r="H178" s="3681">
        <f t="shared" ref="H178:AU178" si="15">SUM(H179:H180)</f>
        <v>0</v>
      </c>
      <c r="I178" s="3680">
        <f t="shared" si="15"/>
        <v>0</v>
      </c>
      <c r="J178" s="3681">
        <f t="shared" si="15"/>
        <v>0</v>
      </c>
      <c r="K178" s="3680">
        <f>SUM(K179:K180)</f>
        <v>0</v>
      </c>
      <c r="L178" s="3682">
        <f t="shared" si="15"/>
        <v>0</v>
      </c>
      <c r="M178" s="3680">
        <f t="shared" si="15"/>
        <v>0</v>
      </c>
      <c r="N178" s="2102">
        <f t="shared" si="15"/>
        <v>0</v>
      </c>
      <c r="O178" s="3683">
        <f t="shared" si="15"/>
        <v>0</v>
      </c>
      <c r="P178" s="3681">
        <f t="shared" si="15"/>
        <v>0</v>
      </c>
      <c r="Q178" s="3683">
        <f t="shared" si="15"/>
        <v>0</v>
      </c>
      <c r="R178" s="3681">
        <f t="shared" si="15"/>
        <v>0</v>
      </c>
      <c r="S178" s="3683">
        <f t="shared" si="15"/>
        <v>0</v>
      </c>
      <c r="T178" s="3681">
        <f t="shared" si="15"/>
        <v>0</v>
      </c>
      <c r="U178" s="3683">
        <f t="shared" si="15"/>
        <v>0</v>
      </c>
      <c r="V178" s="3681">
        <f t="shared" si="15"/>
        <v>0</v>
      </c>
      <c r="W178" s="3683">
        <f t="shared" si="15"/>
        <v>0</v>
      </c>
      <c r="X178" s="3681">
        <f t="shared" si="15"/>
        <v>0</v>
      </c>
      <c r="Y178" s="3683">
        <f t="shared" si="15"/>
        <v>0</v>
      </c>
      <c r="Z178" s="3681">
        <f t="shared" si="15"/>
        <v>0</v>
      </c>
      <c r="AA178" s="3683">
        <f t="shared" si="15"/>
        <v>0</v>
      </c>
      <c r="AB178" s="3681">
        <f t="shared" si="15"/>
        <v>0</v>
      </c>
      <c r="AC178" s="3680">
        <f t="shared" si="15"/>
        <v>0</v>
      </c>
      <c r="AD178" s="3681">
        <f t="shared" si="15"/>
        <v>0</v>
      </c>
      <c r="AE178" s="3680">
        <f t="shared" si="15"/>
        <v>0</v>
      </c>
      <c r="AF178" s="3681">
        <f t="shared" si="15"/>
        <v>0</v>
      </c>
      <c r="AG178" s="3680">
        <f t="shared" si="15"/>
        <v>0</v>
      </c>
      <c r="AH178" s="3681">
        <f t="shared" si="15"/>
        <v>0</v>
      </c>
      <c r="AI178" s="3680">
        <f t="shared" si="15"/>
        <v>0</v>
      </c>
      <c r="AJ178" s="3681">
        <f t="shared" si="15"/>
        <v>0</v>
      </c>
      <c r="AK178" s="3680">
        <f t="shared" si="15"/>
        <v>0</v>
      </c>
      <c r="AL178" s="3681">
        <f t="shared" si="15"/>
        <v>0</v>
      </c>
      <c r="AM178" s="3680">
        <f t="shared" si="15"/>
        <v>0</v>
      </c>
      <c r="AN178" s="3681">
        <f t="shared" si="15"/>
        <v>0</v>
      </c>
      <c r="AO178" s="3680">
        <f t="shared" si="15"/>
        <v>0</v>
      </c>
      <c r="AP178" s="3681">
        <f t="shared" si="15"/>
        <v>0</v>
      </c>
      <c r="AQ178" s="3684">
        <f t="shared" si="15"/>
        <v>0</v>
      </c>
      <c r="AR178" s="3681">
        <f t="shared" si="15"/>
        <v>0</v>
      </c>
      <c r="AS178" s="3681">
        <f t="shared" si="15"/>
        <v>0</v>
      </c>
      <c r="AT178" s="3681">
        <f>SUM(AT179:AT180)</f>
        <v>0</v>
      </c>
      <c r="AU178" s="3681">
        <f t="shared" si="15"/>
        <v>0</v>
      </c>
      <c r="AV178" s="3685">
        <f>SUM(AV179:AV180)</f>
        <v>0</v>
      </c>
      <c r="AW178" s="3681">
        <f>SUM(AW179:AW180)</f>
        <v>0</v>
      </c>
      <c r="AX178" s="677"/>
      <c r="AY178" s="677"/>
      <c r="AZ178" s="677"/>
      <c r="BA178" s="677"/>
      <c r="BB178" s="677"/>
    </row>
    <row r="179" spans="1:87" s="358" customFormat="1" ht="40.5" customHeight="1" x14ac:dyDescent="0.25">
      <c r="A179" s="7871"/>
      <c r="B179" s="8351"/>
      <c r="C179" s="2290" t="s">
        <v>2050</v>
      </c>
      <c r="D179" s="2395"/>
      <c r="E179" s="2396"/>
      <c r="F179" s="2396"/>
      <c r="G179" s="3592"/>
      <c r="H179" s="1713"/>
      <c r="I179" s="1957"/>
      <c r="J179" s="3593"/>
      <c r="K179" s="1957"/>
      <c r="L179" s="3686"/>
      <c r="M179" s="1957"/>
      <c r="N179" s="1713"/>
      <c r="O179" s="1957"/>
      <c r="P179" s="156"/>
      <c r="Q179" s="1957"/>
      <c r="R179" s="156"/>
      <c r="S179" s="1957"/>
      <c r="T179" s="156"/>
      <c r="U179" s="1957"/>
      <c r="V179" s="156"/>
      <c r="W179" s="1957"/>
      <c r="X179" s="156"/>
      <c r="Y179" s="1957"/>
      <c r="Z179" s="156"/>
      <c r="AA179" s="294"/>
      <c r="AB179" s="156"/>
      <c r="AC179" s="294"/>
      <c r="AD179" s="156"/>
      <c r="AE179" s="294"/>
      <c r="AF179" s="156"/>
      <c r="AG179" s="294"/>
      <c r="AH179" s="156"/>
      <c r="AI179" s="294"/>
      <c r="AJ179" s="156"/>
      <c r="AK179" s="294"/>
      <c r="AL179" s="156"/>
      <c r="AM179" s="294"/>
      <c r="AN179" s="156"/>
      <c r="AO179" s="294"/>
      <c r="AP179" s="156"/>
      <c r="AQ179" s="309"/>
      <c r="AR179" s="156"/>
      <c r="AS179" s="156"/>
      <c r="AT179" s="156"/>
      <c r="AU179" s="156"/>
      <c r="AV179" s="282"/>
      <c r="AW179" s="156"/>
    </row>
    <row r="180" spans="1:87" s="358" customFormat="1" ht="30" x14ac:dyDescent="0.25">
      <c r="A180" s="8347"/>
      <c r="B180" s="8352"/>
      <c r="C180" s="2290" t="s">
        <v>2051</v>
      </c>
      <c r="D180" s="2398"/>
      <c r="E180" s="2399"/>
      <c r="F180" s="2399"/>
      <c r="G180" s="3620"/>
      <c r="H180" s="3618"/>
      <c r="I180" s="3619"/>
      <c r="J180" s="3622"/>
      <c r="K180" s="3619"/>
      <c r="L180" s="3687"/>
      <c r="M180" s="3619"/>
      <c r="N180" s="3618"/>
      <c r="O180" s="3619"/>
      <c r="P180" s="3622"/>
      <c r="Q180" s="3619"/>
      <c r="R180" s="3622"/>
      <c r="S180" s="3619"/>
      <c r="T180" s="3622"/>
      <c r="U180" s="3619"/>
      <c r="V180" s="3622"/>
      <c r="W180" s="3619"/>
      <c r="X180" s="3622"/>
      <c r="Y180" s="3619"/>
      <c r="Z180" s="3622"/>
      <c r="AA180" s="3619"/>
      <c r="AB180" s="3622"/>
      <c r="AC180" s="3619"/>
      <c r="AD180" s="3622"/>
      <c r="AE180" s="3619"/>
      <c r="AF180" s="3622"/>
      <c r="AG180" s="3619"/>
      <c r="AH180" s="3622"/>
      <c r="AI180" s="3619"/>
      <c r="AJ180" s="3622"/>
      <c r="AK180" s="3619"/>
      <c r="AL180" s="3622"/>
      <c r="AM180" s="3619"/>
      <c r="AN180" s="3622"/>
      <c r="AO180" s="3619"/>
      <c r="AP180" s="3622"/>
      <c r="AQ180" s="3678"/>
      <c r="AR180" s="3622"/>
      <c r="AS180" s="3622"/>
      <c r="AT180" s="3622"/>
      <c r="AU180" s="3622"/>
      <c r="AV180" s="3429"/>
      <c r="AW180" s="3622"/>
    </row>
    <row r="181" spans="1:87" s="358" customFormat="1" ht="13.5" x14ac:dyDescent="0.25">
      <c r="A181" s="8346" t="s">
        <v>2052</v>
      </c>
      <c r="B181" s="8346" t="s">
        <v>2053</v>
      </c>
      <c r="C181" s="2400" t="s">
        <v>2054</v>
      </c>
      <c r="D181" s="2395"/>
      <c r="E181" s="2396"/>
      <c r="F181" s="2396"/>
      <c r="G181" s="470"/>
      <c r="H181" s="471"/>
      <c r="I181" s="470"/>
      <c r="J181" s="471"/>
      <c r="K181" s="470"/>
      <c r="L181" s="471"/>
      <c r="M181" s="470"/>
      <c r="N181" s="471"/>
      <c r="O181" s="470"/>
      <c r="P181" s="471"/>
      <c r="Q181" s="470"/>
      <c r="R181" s="471"/>
      <c r="S181" s="470"/>
      <c r="T181" s="471"/>
      <c r="U181" s="470"/>
      <c r="V181" s="471"/>
      <c r="W181" s="470"/>
      <c r="X181" s="471"/>
      <c r="Y181" s="470"/>
      <c r="Z181" s="671"/>
      <c r="AA181" s="294"/>
      <c r="AB181" s="156"/>
      <c r="AC181" s="294"/>
      <c r="AD181" s="156"/>
      <c r="AE181" s="294"/>
      <c r="AF181" s="156"/>
      <c r="AG181" s="294"/>
      <c r="AH181" s="156"/>
      <c r="AI181" s="294"/>
      <c r="AJ181" s="156"/>
      <c r="AK181" s="294"/>
      <c r="AL181" s="156"/>
      <c r="AM181" s="294"/>
      <c r="AN181" s="156"/>
      <c r="AO181" s="294"/>
      <c r="AP181" s="156"/>
      <c r="AQ181" s="309"/>
      <c r="AR181" s="354"/>
      <c r="AS181" s="156"/>
      <c r="AT181" s="156"/>
      <c r="AU181" s="354"/>
      <c r="AV181" s="282"/>
      <c r="AW181" s="156"/>
    </row>
    <row r="182" spans="1:87" s="358" customFormat="1" ht="31.5" customHeight="1" x14ac:dyDescent="0.25">
      <c r="A182" s="7871"/>
      <c r="B182" s="7871"/>
      <c r="C182" s="2400" t="s">
        <v>2055</v>
      </c>
      <c r="D182" s="2398"/>
      <c r="E182" s="2399"/>
      <c r="F182" s="2399"/>
      <c r="G182" s="2401"/>
      <c r="H182" s="1532"/>
      <c r="I182" s="2401"/>
      <c r="J182" s="1532"/>
      <c r="K182" s="2401"/>
      <c r="L182" s="1532"/>
      <c r="M182" s="2401"/>
      <c r="N182" s="1532"/>
      <c r="O182" s="2401"/>
      <c r="P182" s="1532"/>
      <c r="Q182" s="2401"/>
      <c r="R182" s="1532"/>
      <c r="S182" s="2401"/>
      <c r="T182" s="1532"/>
      <c r="U182" s="2401"/>
      <c r="V182" s="1532"/>
      <c r="W182" s="2401"/>
      <c r="X182" s="1532"/>
      <c r="Y182" s="2401"/>
      <c r="Z182" s="2402"/>
      <c r="AA182" s="660"/>
      <c r="AB182" s="1543"/>
      <c r="AC182" s="660"/>
      <c r="AD182" s="1543"/>
      <c r="AE182" s="660"/>
      <c r="AF182" s="1543"/>
      <c r="AG182" s="660"/>
      <c r="AH182" s="1543"/>
      <c r="AI182" s="660"/>
      <c r="AJ182" s="1543"/>
      <c r="AK182" s="660"/>
      <c r="AL182" s="1543"/>
      <c r="AM182" s="660"/>
      <c r="AN182" s="1543"/>
      <c r="AO182" s="660"/>
      <c r="AP182" s="1543"/>
      <c r="AQ182" s="344"/>
      <c r="AR182" s="1178"/>
      <c r="AS182" s="1543"/>
      <c r="AT182" s="1543"/>
      <c r="AU182" s="1178"/>
      <c r="AV182" s="2403"/>
      <c r="AW182" s="1543"/>
    </row>
    <row r="183" spans="1:87" s="358" customFormat="1" ht="27" customHeight="1" x14ac:dyDescent="0.25">
      <c r="A183" s="7871"/>
      <c r="B183" s="8347"/>
      <c r="C183" s="2400" t="s">
        <v>2056</v>
      </c>
      <c r="D183" s="3688"/>
      <c r="E183" s="3689"/>
      <c r="F183" s="3689"/>
      <c r="G183" s="3690"/>
      <c r="H183" s="3691"/>
      <c r="I183" s="3690"/>
      <c r="J183" s="3691"/>
      <c r="K183" s="3690"/>
      <c r="L183" s="3691"/>
      <c r="M183" s="3690"/>
      <c r="N183" s="3691"/>
      <c r="O183" s="3690"/>
      <c r="P183" s="3691"/>
      <c r="Q183" s="3690"/>
      <c r="R183" s="3691"/>
      <c r="S183" s="3690"/>
      <c r="T183" s="3691"/>
      <c r="U183" s="3690"/>
      <c r="V183" s="3691"/>
      <c r="W183" s="3690"/>
      <c r="X183" s="3691"/>
      <c r="Y183" s="3690"/>
      <c r="Z183" s="3692"/>
      <c r="AA183" s="3619"/>
      <c r="AB183" s="3622"/>
      <c r="AC183" s="3619"/>
      <c r="AD183" s="3622"/>
      <c r="AE183" s="3619"/>
      <c r="AF183" s="3622"/>
      <c r="AG183" s="3619"/>
      <c r="AH183" s="3622"/>
      <c r="AI183" s="3619"/>
      <c r="AJ183" s="3622"/>
      <c r="AK183" s="3619"/>
      <c r="AL183" s="3622"/>
      <c r="AM183" s="3619"/>
      <c r="AN183" s="3622"/>
      <c r="AO183" s="3619"/>
      <c r="AP183" s="3622"/>
      <c r="AQ183" s="3678"/>
      <c r="AR183" s="3618"/>
      <c r="AS183" s="3622"/>
      <c r="AT183" s="3622"/>
      <c r="AU183" s="3618"/>
      <c r="AV183" s="3679"/>
      <c r="AW183" s="3622"/>
    </row>
    <row r="184" spans="1:87" s="358" customFormat="1" ht="13.5" x14ac:dyDescent="0.25">
      <c r="A184" s="7871"/>
      <c r="B184" s="8348" t="s">
        <v>2057</v>
      </c>
      <c r="C184" s="2400" t="s">
        <v>2054</v>
      </c>
      <c r="D184" s="2395"/>
      <c r="E184" s="2396"/>
      <c r="F184" s="2396"/>
      <c r="G184" s="678"/>
      <c r="H184" s="1681"/>
      <c r="I184" s="470"/>
      <c r="J184" s="1681"/>
      <c r="K184" s="470"/>
      <c r="L184" s="1681"/>
      <c r="M184" s="470"/>
      <c r="N184" s="1681"/>
      <c r="O184" s="470"/>
      <c r="P184" s="1681"/>
      <c r="Q184" s="470"/>
      <c r="R184" s="1681"/>
      <c r="S184" s="470"/>
      <c r="T184" s="1681"/>
      <c r="U184" s="470"/>
      <c r="V184" s="1681"/>
      <c r="W184" s="470"/>
      <c r="X184" s="1681"/>
      <c r="Y184" s="470"/>
      <c r="Z184" s="671"/>
      <c r="AA184" s="660"/>
      <c r="AB184" s="1543"/>
      <c r="AC184" s="660"/>
      <c r="AD184" s="1543"/>
      <c r="AE184" s="660"/>
      <c r="AF184" s="1543"/>
      <c r="AG184" s="660"/>
      <c r="AH184" s="1543"/>
      <c r="AI184" s="660"/>
      <c r="AJ184" s="1543"/>
      <c r="AK184" s="660"/>
      <c r="AL184" s="1543"/>
      <c r="AM184" s="660"/>
      <c r="AN184" s="1543"/>
      <c r="AO184" s="660"/>
      <c r="AP184" s="1543"/>
      <c r="AQ184" s="344"/>
      <c r="AR184" s="1178"/>
      <c r="AS184" s="1543"/>
      <c r="AT184" s="1543"/>
      <c r="AU184" s="1178"/>
      <c r="AV184" s="670"/>
      <c r="AW184" s="1543"/>
    </row>
    <row r="185" spans="1:87" s="358" customFormat="1" ht="20" x14ac:dyDescent="0.25">
      <c r="A185" s="7871"/>
      <c r="B185" s="8349"/>
      <c r="C185" s="2400" t="s">
        <v>2058</v>
      </c>
      <c r="D185" s="2398"/>
      <c r="E185" s="2399"/>
      <c r="F185" s="2399"/>
      <c r="G185" s="3690"/>
      <c r="H185" s="3693"/>
      <c r="I185" s="3690"/>
      <c r="J185" s="3693"/>
      <c r="K185" s="3690"/>
      <c r="L185" s="3693"/>
      <c r="M185" s="3690"/>
      <c r="N185" s="3693"/>
      <c r="O185" s="3690"/>
      <c r="P185" s="3693"/>
      <c r="Q185" s="3690"/>
      <c r="R185" s="3693"/>
      <c r="S185" s="3690"/>
      <c r="T185" s="3693"/>
      <c r="U185" s="3690"/>
      <c r="V185" s="3693"/>
      <c r="W185" s="3690"/>
      <c r="X185" s="3693"/>
      <c r="Y185" s="3690"/>
      <c r="Z185" s="3692"/>
      <c r="AA185" s="660"/>
      <c r="AB185" s="1543"/>
      <c r="AC185" s="660"/>
      <c r="AD185" s="1543"/>
      <c r="AE185" s="660"/>
      <c r="AF185" s="1543"/>
      <c r="AG185" s="660"/>
      <c r="AH185" s="1543"/>
      <c r="AI185" s="660"/>
      <c r="AJ185" s="1543"/>
      <c r="AK185" s="660"/>
      <c r="AL185" s="1543"/>
      <c r="AM185" s="660"/>
      <c r="AN185" s="1543"/>
      <c r="AO185" s="660"/>
      <c r="AP185" s="1543"/>
      <c r="AQ185" s="344"/>
      <c r="AR185" s="1178"/>
      <c r="AS185" s="1543"/>
      <c r="AT185" s="1543"/>
      <c r="AU185" s="1178"/>
      <c r="AV185" s="669"/>
      <c r="AW185" s="1543"/>
      <c r="BQ185" s="605"/>
      <c r="BR185" s="605"/>
      <c r="BS185" s="605"/>
      <c r="BT185" s="605"/>
      <c r="BU185" s="605"/>
      <c r="BV185" s="605"/>
      <c r="BW185" s="605"/>
      <c r="BX185" s="605"/>
      <c r="BY185" s="605"/>
      <c r="BZ185" s="605">
        <v>0</v>
      </c>
      <c r="CA185" s="605"/>
      <c r="CB185" s="605"/>
      <c r="CC185" s="605"/>
      <c r="CD185" s="605"/>
      <c r="CE185" s="605"/>
      <c r="CF185" s="605"/>
      <c r="CG185" s="605"/>
      <c r="CH185" s="605"/>
      <c r="CI185" s="605"/>
    </row>
    <row r="186" spans="1:87" s="358" customFormat="1" ht="13.5" x14ac:dyDescent="0.25">
      <c r="A186" s="7871"/>
      <c r="B186" s="8152" t="s">
        <v>1938</v>
      </c>
      <c r="C186" s="2400" t="s">
        <v>2054</v>
      </c>
      <c r="D186" s="2395"/>
      <c r="E186" s="2396"/>
      <c r="F186" s="2396"/>
      <c r="G186" s="668"/>
      <c r="H186" s="471"/>
      <c r="I186" s="668"/>
      <c r="J186" s="471"/>
      <c r="K186" s="668"/>
      <c r="L186" s="471"/>
      <c r="M186" s="668"/>
      <c r="N186" s="471"/>
      <c r="O186" s="668"/>
      <c r="P186" s="471"/>
      <c r="Q186" s="668"/>
      <c r="R186" s="471"/>
      <c r="S186" s="668"/>
      <c r="T186" s="471"/>
      <c r="U186" s="668"/>
      <c r="V186" s="471"/>
      <c r="W186" s="668"/>
      <c r="X186" s="471"/>
      <c r="Y186" s="668"/>
      <c r="Z186" s="471"/>
      <c r="AA186" s="2462"/>
      <c r="AB186" s="3671"/>
      <c r="AC186" s="1957"/>
      <c r="AD186" s="3593"/>
      <c r="AE186" s="1957"/>
      <c r="AF186" s="3593"/>
      <c r="AG186" s="1957"/>
      <c r="AH186" s="3593"/>
      <c r="AI186" s="1957"/>
      <c r="AJ186" s="3593"/>
      <c r="AK186" s="1957"/>
      <c r="AL186" s="3593"/>
      <c r="AM186" s="1957"/>
      <c r="AN186" s="3593"/>
      <c r="AO186" s="1957"/>
      <c r="AP186" s="3593"/>
      <c r="AQ186" s="3642"/>
      <c r="AR186" s="1713"/>
      <c r="AS186" s="3593"/>
      <c r="AT186" s="3593"/>
      <c r="AU186" s="1713"/>
      <c r="AV186" s="2378"/>
      <c r="AW186" s="3593"/>
      <c r="BQ186" s="605"/>
      <c r="BR186" s="605"/>
      <c r="BS186" s="605"/>
      <c r="BT186" s="605"/>
      <c r="BU186" s="605"/>
      <c r="BV186" s="605"/>
      <c r="BW186" s="605"/>
      <c r="BX186" s="605"/>
      <c r="BY186" s="605"/>
      <c r="BZ186" s="605">
        <v>0</v>
      </c>
      <c r="CA186" s="605"/>
      <c r="CB186" s="605"/>
      <c r="CC186" s="605"/>
      <c r="CD186" s="605"/>
      <c r="CE186" s="605"/>
      <c r="CF186" s="605"/>
      <c r="CG186" s="605"/>
      <c r="CH186" s="605"/>
      <c r="CI186" s="605"/>
    </row>
    <row r="187" spans="1:87" s="358" customFormat="1" ht="20" x14ac:dyDescent="0.25">
      <c r="A187" s="7871"/>
      <c r="B187" s="7156"/>
      <c r="C187" s="2400" t="s">
        <v>2059</v>
      </c>
      <c r="D187" s="3694"/>
      <c r="E187" s="3695"/>
      <c r="F187" s="3695"/>
      <c r="G187" s="2401"/>
      <c r="H187" s="1526"/>
      <c r="I187" s="2401"/>
      <c r="J187" s="1526"/>
      <c r="K187" s="2401"/>
      <c r="L187" s="1526"/>
      <c r="M187" s="2401"/>
      <c r="N187" s="1526"/>
      <c r="O187" s="2401"/>
      <c r="P187" s="1526"/>
      <c r="Q187" s="2401"/>
      <c r="R187" s="1526"/>
      <c r="S187" s="2401"/>
      <c r="T187" s="1526"/>
      <c r="U187" s="2401"/>
      <c r="V187" s="1526"/>
      <c r="W187" s="2401"/>
      <c r="X187" s="1526"/>
      <c r="Y187" s="2401"/>
      <c r="Z187" s="1526"/>
      <c r="AA187" s="2401"/>
      <c r="AB187" s="1526"/>
      <c r="AC187" s="660"/>
      <c r="AD187" s="1543"/>
      <c r="AE187" s="660"/>
      <c r="AF187" s="1543"/>
      <c r="AG187" s="660"/>
      <c r="AH187" s="1543"/>
      <c r="AI187" s="660"/>
      <c r="AJ187" s="1543"/>
      <c r="AK187" s="660"/>
      <c r="AL187" s="1543"/>
      <c r="AM187" s="660"/>
      <c r="AN187" s="1543"/>
      <c r="AO187" s="660"/>
      <c r="AP187" s="1543"/>
      <c r="AQ187" s="344"/>
      <c r="AR187" s="1178"/>
      <c r="AS187" s="1543"/>
      <c r="AT187" s="1543"/>
      <c r="AU187" s="1178"/>
      <c r="AV187" s="3650"/>
      <c r="AW187" s="1543"/>
      <c r="BQ187" s="605"/>
      <c r="BR187" s="605"/>
      <c r="BS187" s="605"/>
      <c r="BT187" s="605"/>
      <c r="BU187" s="605"/>
      <c r="BV187" s="605"/>
      <c r="BW187" s="605"/>
      <c r="BX187" s="605"/>
      <c r="BY187" s="605"/>
      <c r="BZ187" s="605"/>
      <c r="CA187" s="605"/>
      <c r="CB187" s="605"/>
      <c r="CC187" s="605"/>
      <c r="CD187" s="605"/>
      <c r="CE187" s="605"/>
      <c r="CF187" s="605"/>
      <c r="CG187" s="605"/>
      <c r="CH187" s="605"/>
      <c r="CI187" s="605"/>
    </row>
    <row r="188" spans="1:87" s="358" customFormat="1" ht="31" customHeight="1" x14ac:dyDescent="0.25">
      <c r="A188" s="8347"/>
      <c r="B188" s="8353"/>
      <c r="C188" s="2400" t="s">
        <v>2060</v>
      </c>
      <c r="D188" s="3696"/>
      <c r="E188" s="3697"/>
      <c r="F188" s="3697"/>
      <c r="G188" s="3690"/>
      <c r="H188" s="3698"/>
      <c r="I188" s="3690"/>
      <c r="J188" s="3698"/>
      <c r="K188" s="3690"/>
      <c r="L188" s="3698"/>
      <c r="M188" s="3690"/>
      <c r="N188" s="3698"/>
      <c r="O188" s="3690"/>
      <c r="P188" s="3698"/>
      <c r="Q188" s="3690"/>
      <c r="R188" s="3698"/>
      <c r="S188" s="3690"/>
      <c r="T188" s="3698"/>
      <c r="U188" s="3690"/>
      <c r="V188" s="3698"/>
      <c r="W188" s="3690"/>
      <c r="X188" s="3698"/>
      <c r="Y188" s="3690"/>
      <c r="Z188" s="3698"/>
      <c r="AA188" s="3690"/>
      <c r="AB188" s="3698"/>
      <c r="AC188" s="3619"/>
      <c r="AD188" s="3622"/>
      <c r="AE188" s="3619"/>
      <c r="AF188" s="3622"/>
      <c r="AG188" s="3619"/>
      <c r="AH188" s="3622"/>
      <c r="AI188" s="3619"/>
      <c r="AJ188" s="3622"/>
      <c r="AK188" s="3619"/>
      <c r="AL188" s="3622"/>
      <c r="AM188" s="3619"/>
      <c r="AN188" s="3622"/>
      <c r="AO188" s="3619"/>
      <c r="AP188" s="3622"/>
      <c r="AQ188" s="3678"/>
      <c r="AR188" s="3618"/>
      <c r="AS188" s="3622"/>
      <c r="AT188" s="3622"/>
      <c r="AU188" s="3618"/>
      <c r="AV188" s="3679"/>
      <c r="AW188" s="3622"/>
      <c r="BQ188" s="605"/>
      <c r="BR188" s="605"/>
      <c r="BS188" s="605"/>
      <c r="BT188" s="605"/>
      <c r="BU188" s="605"/>
      <c r="BV188" s="605"/>
      <c r="BW188" s="605"/>
      <c r="BX188" s="605"/>
      <c r="BY188" s="605"/>
      <c r="BZ188" s="605">
        <v>0</v>
      </c>
      <c r="CA188" s="605"/>
      <c r="CB188" s="605"/>
      <c r="CC188" s="605"/>
      <c r="CD188" s="605"/>
      <c r="CE188" s="605"/>
      <c r="CF188" s="605"/>
      <c r="CG188" s="605"/>
      <c r="CH188" s="605"/>
      <c r="CI188" s="605"/>
    </row>
    <row r="189" spans="1:87" s="358" customFormat="1" ht="14.25" customHeight="1" x14ac:dyDescent="0.25">
      <c r="A189" s="8209" t="s">
        <v>2061</v>
      </c>
      <c r="B189" s="8192" t="s">
        <v>2035</v>
      </c>
      <c r="C189" s="8194"/>
      <c r="D189" s="3699"/>
      <c r="E189" s="3666"/>
      <c r="F189" s="3666"/>
      <c r="G189" s="3513"/>
      <c r="H189" s="3514"/>
      <c r="I189" s="3513"/>
      <c r="J189" s="3514"/>
      <c r="K189" s="3513"/>
      <c r="L189" s="3514"/>
      <c r="M189" s="3513"/>
      <c r="N189" s="3514"/>
      <c r="O189" s="3513"/>
      <c r="P189" s="3514"/>
      <c r="Q189" s="3513"/>
      <c r="R189" s="3514"/>
      <c r="S189" s="3513"/>
      <c r="T189" s="3514"/>
      <c r="U189" s="3513"/>
      <c r="V189" s="3514"/>
      <c r="W189" s="3513"/>
      <c r="X189" s="3514"/>
      <c r="Y189" s="3513"/>
      <c r="Z189" s="3514"/>
      <c r="AA189" s="3513"/>
      <c r="AB189" s="3514"/>
      <c r="AC189" s="3700"/>
      <c r="AD189" s="3701"/>
      <c r="AE189" s="3700"/>
      <c r="AF189" s="3701"/>
      <c r="AG189" s="3700"/>
      <c r="AH189" s="3701"/>
      <c r="AI189" s="3700"/>
      <c r="AJ189" s="3701"/>
      <c r="AK189" s="3700"/>
      <c r="AL189" s="3701"/>
      <c r="AM189" s="3513"/>
      <c r="AN189" s="3514"/>
      <c r="AO189" s="3513"/>
      <c r="AP189" s="3514"/>
      <c r="AQ189" s="3702"/>
      <c r="AR189" s="3703"/>
      <c r="AS189" s="3701"/>
      <c r="AT189" s="3701"/>
      <c r="AU189" s="3703"/>
      <c r="AV189" s="3704"/>
      <c r="AW189" s="3704"/>
      <c r="BQ189" s="605"/>
      <c r="BR189" s="605"/>
      <c r="BS189" s="605"/>
      <c r="BT189" s="605"/>
      <c r="BU189" s="605"/>
      <c r="BV189" s="605"/>
      <c r="BW189" s="605"/>
      <c r="BX189" s="605"/>
      <c r="BY189" s="605"/>
      <c r="BZ189" s="605">
        <v>0</v>
      </c>
      <c r="CA189" s="605"/>
      <c r="CB189" s="605"/>
      <c r="CC189" s="605"/>
      <c r="CD189" s="605"/>
      <c r="CE189" s="605"/>
      <c r="CF189" s="605"/>
      <c r="CG189" s="605"/>
      <c r="CH189" s="605"/>
      <c r="CI189" s="605"/>
    </row>
    <row r="190" spans="1:87" s="358" customFormat="1" ht="13.5" x14ac:dyDescent="0.25">
      <c r="A190" s="7027"/>
      <c r="B190" s="8209" t="s">
        <v>2053</v>
      </c>
      <c r="C190" s="679" t="s">
        <v>2054</v>
      </c>
      <c r="D190" s="680"/>
      <c r="E190" s="672"/>
      <c r="F190" s="672"/>
      <c r="G190" s="285"/>
      <c r="H190" s="290"/>
      <c r="I190" s="285"/>
      <c r="J190" s="290"/>
      <c r="K190" s="285"/>
      <c r="L190" s="290"/>
      <c r="M190" s="285"/>
      <c r="N190" s="290"/>
      <c r="O190" s="285"/>
      <c r="P190" s="290"/>
      <c r="Q190" s="285"/>
      <c r="R190" s="290"/>
      <c r="S190" s="285"/>
      <c r="T190" s="290"/>
      <c r="U190" s="285"/>
      <c r="V190" s="290"/>
      <c r="W190" s="285"/>
      <c r="X190" s="290"/>
      <c r="Y190" s="285"/>
      <c r="Z190" s="290"/>
      <c r="AA190" s="285"/>
      <c r="AB190" s="290"/>
      <c r="AC190" s="294"/>
      <c r="AD190" s="156"/>
      <c r="AE190" s="294"/>
      <c r="AF190" s="156"/>
      <c r="AG190" s="294"/>
      <c r="AH190" s="156"/>
      <c r="AI190" s="294"/>
      <c r="AJ190" s="156"/>
      <c r="AK190" s="294"/>
      <c r="AL190" s="156"/>
      <c r="AM190" s="285"/>
      <c r="AN190" s="290"/>
      <c r="AO190" s="285"/>
      <c r="AP190" s="290"/>
      <c r="AQ190" s="309"/>
      <c r="AR190" s="354"/>
      <c r="AS190" s="156"/>
      <c r="AT190" s="156"/>
      <c r="AU190" s="354"/>
      <c r="AV190" s="282"/>
      <c r="AW190" s="156"/>
      <c r="BQ190" s="605"/>
      <c r="BR190" s="605"/>
      <c r="BS190" s="605"/>
      <c r="BT190" s="605"/>
      <c r="BU190" s="605"/>
      <c r="BV190" s="605"/>
      <c r="BW190" s="605"/>
      <c r="BX190" s="605"/>
      <c r="BY190" s="605"/>
      <c r="BZ190" s="605">
        <v>0</v>
      </c>
      <c r="CA190" s="605"/>
      <c r="CB190" s="605"/>
      <c r="CC190" s="605"/>
      <c r="CD190" s="605"/>
      <c r="CE190" s="605"/>
      <c r="CF190" s="605"/>
      <c r="CG190" s="605"/>
      <c r="CH190" s="605"/>
      <c r="CI190" s="605"/>
    </row>
    <row r="191" spans="1:87" s="358" customFormat="1" ht="13.5" x14ac:dyDescent="0.25">
      <c r="A191" s="7027"/>
      <c r="B191" s="8210"/>
      <c r="C191" s="1666" t="s">
        <v>2062</v>
      </c>
      <c r="D191" s="2398"/>
      <c r="E191" s="2399"/>
      <c r="F191" s="2399"/>
      <c r="G191" s="1631"/>
      <c r="H191" s="3705"/>
      <c r="I191" s="1631"/>
      <c r="J191" s="3705"/>
      <c r="K191" s="1631"/>
      <c r="L191" s="3705"/>
      <c r="M191" s="1631"/>
      <c r="N191" s="3705"/>
      <c r="O191" s="1631"/>
      <c r="P191" s="3705"/>
      <c r="Q191" s="1631"/>
      <c r="R191" s="3705"/>
      <c r="S191" s="1631"/>
      <c r="T191" s="3705"/>
      <c r="U191" s="1631"/>
      <c r="V191" s="3705"/>
      <c r="W191" s="1631"/>
      <c r="X191" s="3705"/>
      <c r="Y191" s="1631"/>
      <c r="Z191" s="3705"/>
      <c r="AA191" s="1631"/>
      <c r="AB191" s="3705"/>
      <c r="AC191" s="660"/>
      <c r="AD191" s="1543"/>
      <c r="AE191" s="660"/>
      <c r="AF191" s="1543"/>
      <c r="AG191" s="660"/>
      <c r="AH191" s="1543"/>
      <c r="AI191" s="660"/>
      <c r="AJ191" s="1543"/>
      <c r="AK191" s="660"/>
      <c r="AL191" s="1543"/>
      <c r="AM191" s="667"/>
      <c r="AN191" s="3705"/>
      <c r="AO191" s="667"/>
      <c r="AP191" s="3705"/>
      <c r="AQ191" s="344"/>
      <c r="AR191" s="1178"/>
      <c r="AS191" s="1543"/>
      <c r="AT191" s="1543"/>
      <c r="AU191" s="1178"/>
      <c r="AV191" s="3679"/>
      <c r="AW191" s="3429"/>
      <c r="BQ191" s="605"/>
      <c r="BR191" s="605"/>
      <c r="BS191" s="605"/>
      <c r="BT191" s="605"/>
      <c r="BU191" s="605"/>
      <c r="BV191" s="605"/>
      <c r="BW191" s="605"/>
      <c r="BX191" s="605"/>
      <c r="BY191" s="605"/>
      <c r="BZ191" s="605">
        <v>0</v>
      </c>
      <c r="CA191" s="605"/>
      <c r="CB191" s="605"/>
      <c r="CC191" s="605"/>
      <c r="CD191" s="605"/>
      <c r="CE191" s="605"/>
      <c r="CF191" s="605"/>
      <c r="CG191" s="605"/>
      <c r="CH191" s="605"/>
      <c r="CI191" s="605"/>
    </row>
    <row r="192" spans="1:87" s="358" customFormat="1" ht="13.5" x14ac:dyDescent="0.25">
      <c r="A192" s="7027"/>
      <c r="B192" s="8209" t="s">
        <v>1938</v>
      </c>
      <c r="C192" s="2406" t="s">
        <v>2054</v>
      </c>
      <c r="D192" s="2395"/>
      <c r="E192" s="2396"/>
      <c r="F192" s="2396"/>
      <c r="G192" s="1946"/>
      <c r="H192" s="3706"/>
      <c r="I192" s="1946"/>
      <c r="J192" s="3706"/>
      <c r="K192" s="1946"/>
      <c r="L192" s="3706"/>
      <c r="M192" s="1946"/>
      <c r="N192" s="3706"/>
      <c r="O192" s="1946"/>
      <c r="P192" s="3706"/>
      <c r="Q192" s="1946"/>
      <c r="R192" s="3706"/>
      <c r="S192" s="1946"/>
      <c r="T192" s="3706"/>
      <c r="U192" s="1946"/>
      <c r="V192" s="3706"/>
      <c r="W192" s="1946"/>
      <c r="X192" s="3706"/>
      <c r="Y192" s="1946"/>
      <c r="Z192" s="3706"/>
      <c r="AA192" s="1946"/>
      <c r="AB192" s="3706"/>
      <c r="AC192" s="1957"/>
      <c r="AD192" s="3593"/>
      <c r="AE192" s="1957"/>
      <c r="AF192" s="3593"/>
      <c r="AG192" s="1957"/>
      <c r="AH192" s="3593"/>
      <c r="AI192" s="1957"/>
      <c r="AJ192" s="3593"/>
      <c r="AK192" s="1957"/>
      <c r="AL192" s="3593"/>
      <c r="AM192" s="1946"/>
      <c r="AN192" s="3706"/>
      <c r="AO192" s="1946"/>
      <c r="AP192" s="3706"/>
      <c r="AQ192" s="3642"/>
      <c r="AR192" s="1713"/>
      <c r="AS192" s="3593"/>
      <c r="AT192" s="3593"/>
      <c r="AU192" s="1713"/>
      <c r="AV192" s="282"/>
      <c r="AW192" s="282"/>
      <c r="BQ192" s="605"/>
      <c r="BR192" s="605"/>
      <c r="BS192" s="605"/>
      <c r="BT192" s="605"/>
      <c r="BU192" s="605"/>
      <c r="BV192" s="605"/>
      <c r="BW192" s="605"/>
      <c r="BX192" s="605"/>
      <c r="BY192" s="605"/>
      <c r="BZ192" s="605">
        <v>0</v>
      </c>
      <c r="CA192" s="605"/>
      <c r="CB192" s="605"/>
      <c r="CC192" s="605"/>
      <c r="CD192" s="605"/>
      <c r="CE192" s="605"/>
      <c r="CF192" s="605"/>
      <c r="CG192" s="605"/>
      <c r="CH192" s="605"/>
      <c r="CI192" s="605"/>
    </row>
    <row r="193" spans="1:101" s="358" customFormat="1" ht="18" customHeight="1" x14ac:dyDescent="0.25">
      <c r="A193" s="8210"/>
      <c r="B193" s="8210"/>
      <c r="C193" s="3707" t="s">
        <v>2063</v>
      </c>
      <c r="D193" s="3694"/>
      <c r="E193" s="3695"/>
      <c r="F193" s="3695"/>
      <c r="G193" s="3653"/>
      <c r="H193" s="3708"/>
      <c r="I193" s="3653"/>
      <c r="J193" s="3708"/>
      <c r="K193" s="3653"/>
      <c r="L193" s="3708"/>
      <c r="M193" s="3653"/>
      <c r="N193" s="3708"/>
      <c r="O193" s="3653"/>
      <c r="P193" s="3708"/>
      <c r="Q193" s="3653"/>
      <c r="R193" s="3708"/>
      <c r="S193" s="3653"/>
      <c r="T193" s="3708"/>
      <c r="U193" s="3653"/>
      <c r="V193" s="3708"/>
      <c r="W193" s="3653"/>
      <c r="X193" s="3708"/>
      <c r="Y193" s="3653"/>
      <c r="Z193" s="3708"/>
      <c r="AA193" s="3653"/>
      <c r="AB193" s="3708"/>
      <c r="AC193" s="3070"/>
      <c r="AD193" s="3657"/>
      <c r="AE193" s="3070"/>
      <c r="AF193" s="3657"/>
      <c r="AG193" s="3070"/>
      <c r="AH193" s="3657"/>
      <c r="AI193" s="3070"/>
      <c r="AJ193" s="3657"/>
      <c r="AK193" s="3070"/>
      <c r="AL193" s="3657"/>
      <c r="AM193" s="3709"/>
      <c r="AN193" s="3708"/>
      <c r="AO193" s="3709"/>
      <c r="AP193" s="3708"/>
      <c r="AQ193" s="3656"/>
      <c r="AR193" s="1956"/>
      <c r="AS193" s="3657"/>
      <c r="AT193" s="3657"/>
      <c r="AU193" s="1956"/>
      <c r="AV193" s="3679"/>
      <c r="AW193" s="3622"/>
      <c r="BQ193" s="605"/>
      <c r="BR193" s="605"/>
      <c r="BS193" s="605"/>
      <c r="BT193" s="605"/>
      <c r="BU193" s="605"/>
      <c r="BV193" s="605"/>
      <c r="BW193" s="605"/>
      <c r="BX193" s="605"/>
      <c r="BY193" s="605"/>
      <c r="BZ193" s="605">
        <v>0</v>
      </c>
      <c r="CA193" s="605"/>
      <c r="CB193" s="605"/>
      <c r="CC193" s="605"/>
      <c r="CD193" s="605"/>
      <c r="CE193" s="605"/>
      <c r="CF193" s="605"/>
      <c r="CG193" s="605"/>
      <c r="CH193" s="605"/>
      <c r="CI193" s="605"/>
    </row>
    <row r="194" spans="1:101" s="358" customFormat="1" ht="22" customHeight="1" x14ac:dyDescent="0.25">
      <c r="A194" s="8340" t="s">
        <v>2064</v>
      </c>
      <c r="B194" s="8343" t="s">
        <v>2065</v>
      </c>
      <c r="C194" s="2410" t="s">
        <v>2066</v>
      </c>
      <c r="D194" s="2411"/>
      <c r="E194" s="2412"/>
      <c r="F194" s="2413"/>
      <c r="G194" s="668"/>
      <c r="H194" s="471"/>
      <c r="I194" s="668"/>
      <c r="J194" s="471"/>
      <c r="K194" s="668"/>
      <c r="L194" s="471"/>
      <c r="M194" s="668"/>
      <c r="N194" s="471"/>
      <c r="O194" s="668"/>
      <c r="P194" s="471"/>
      <c r="Q194" s="668"/>
      <c r="R194" s="471"/>
      <c r="S194" s="668"/>
      <c r="T194" s="471"/>
      <c r="U194" s="668"/>
      <c r="V194" s="471"/>
      <c r="W194" s="668"/>
      <c r="X194" s="471"/>
      <c r="Y194" s="294"/>
      <c r="Z194" s="294"/>
      <c r="AA194" s="294"/>
      <c r="AB194" s="156"/>
      <c r="AC194" s="294"/>
      <c r="AD194" s="156"/>
      <c r="AE194" s="294"/>
      <c r="AF194" s="156"/>
      <c r="AG194" s="294"/>
      <c r="AH194" s="156"/>
      <c r="AI194" s="294"/>
      <c r="AJ194" s="156"/>
      <c r="AK194" s="294"/>
      <c r="AL194" s="156"/>
      <c r="AM194" s="294"/>
      <c r="AN194" s="156"/>
      <c r="AO194" s="294"/>
      <c r="AP194" s="156"/>
      <c r="AQ194" s="309"/>
      <c r="AR194" s="354"/>
      <c r="AS194" s="156"/>
      <c r="AT194" s="156"/>
      <c r="AU194" s="354"/>
      <c r="AV194" s="282"/>
      <c r="AW194" s="156"/>
      <c r="BQ194" s="605"/>
      <c r="BR194" s="605"/>
      <c r="BS194" s="605"/>
      <c r="BT194" s="605"/>
      <c r="BU194" s="605"/>
      <c r="BV194" s="605"/>
      <c r="BW194" s="605"/>
      <c r="BX194" s="605"/>
      <c r="BY194" s="605"/>
      <c r="BZ194" s="605">
        <v>0</v>
      </c>
      <c r="CA194" s="605"/>
      <c r="CB194" s="605"/>
      <c r="CC194" s="605"/>
      <c r="CD194" s="605"/>
      <c r="CE194" s="605"/>
      <c r="CF194" s="605"/>
      <c r="CG194" s="605"/>
      <c r="CH194" s="605"/>
      <c r="CI194" s="605"/>
    </row>
    <row r="195" spans="1:101" s="358" customFormat="1" ht="20.5" x14ac:dyDescent="0.25">
      <c r="A195" s="8341"/>
      <c r="B195" s="8344"/>
      <c r="C195" s="2414" t="s">
        <v>2067</v>
      </c>
      <c r="D195" s="3710"/>
      <c r="E195" s="3646"/>
      <c r="F195" s="3647"/>
      <c r="G195" s="3648"/>
      <c r="H195" s="1526"/>
      <c r="I195" s="3648"/>
      <c r="J195" s="1526"/>
      <c r="K195" s="3648"/>
      <c r="L195" s="1526"/>
      <c r="M195" s="3648"/>
      <c r="N195" s="1526"/>
      <c r="O195" s="3648"/>
      <c r="P195" s="1526"/>
      <c r="Q195" s="3648"/>
      <c r="R195" s="1526"/>
      <c r="S195" s="3648"/>
      <c r="T195" s="1526"/>
      <c r="U195" s="3648"/>
      <c r="V195" s="1526"/>
      <c r="W195" s="3648"/>
      <c r="X195" s="1526"/>
      <c r="Y195" s="294"/>
      <c r="Z195" s="294"/>
      <c r="AA195" s="660"/>
      <c r="AB195" s="1543"/>
      <c r="AC195" s="660"/>
      <c r="AD195" s="1543"/>
      <c r="AE195" s="660"/>
      <c r="AF195" s="1543"/>
      <c r="AG195" s="660"/>
      <c r="AH195" s="1543"/>
      <c r="AI195" s="660"/>
      <c r="AJ195" s="1543"/>
      <c r="AK195" s="660"/>
      <c r="AL195" s="1543"/>
      <c r="AM195" s="660"/>
      <c r="AN195" s="1543"/>
      <c r="AO195" s="660"/>
      <c r="AP195" s="1543"/>
      <c r="AQ195" s="344"/>
      <c r="AR195" s="1178"/>
      <c r="AS195" s="1543"/>
      <c r="AT195" s="1543"/>
      <c r="AU195" s="1178"/>
      <c r="AV195" s="670"/>
      <c r="AW195" s="1543"/>
      <c r="BQ195" s="605"/>
      <c r="BR195" s="605"/>
      <c r="BS195" s="605"/>
      <c r="BT195" s="605"/>
      <c r="BU195" s="605"/>
      <c r="BV195" s="605"/>
      <c r="BW195" s="605"/>
      <c r="BX195" s="605"/>
      <c r="BY195" s="605"/>
      <c r="BZ195" s="605">
        <v>0</v>
      </c>
      <c r="CA195" s="605"/>
      <c r="CB195" s="605"/>
      <c r="CC195" s="605"/>
      <c r="CD195" s="605"/>
      <c r="CE195" s="605"/>
      <c r="CF195" s="605"/>
      <c r="CG195" s="605"/>
      <c r="CH195" s="605"/>
      <c r="CI195" s="605"/>
    </row>
    <row r="196" spans="1:101" s="358" customFormat="1" ht="21" customHeight="1" x14ac:dyDescent="0.25">
      <c r="A196" s="8342"/>
      <c r="B196" s="8345"/>
      <c r="C196" s="3711" t="s">
        <v>2068</v>
      </c>
      <c r="D196" s="3712"/>
      <c r="E196" s="3713"/>
      <c r="F196" s="3714"/>
      <c r="G196" s="3690"/>
      <c r="H196" s="3698"/>
      <c r="I196" s="3690"/>
      <c r="J196" s="3698"/>
      <c r="K196" s="3690"/>
      <c r="L196" s="3698"/>
      <c r="M196" s="3690"/>
      <c r="N196" s="3698"/>
      <c r="O196" s="3690"/>
      <c r="P196" s="3698"/>
      <c r="Q196" s="3690"/>
      <c r="R196" s="3698"/>
      <c r="S196" s="3690"/>
      <c r="T196" s="3698"/>
      <c r="U196" s="3690"/>
      <c r="V196" s="3698"/>
      <c r="W196" s="3690"/>
      <c r="X196" s="3698"/>
      <c r="Y196" s="294"/>
      <c r="Z196" s="294"/>
      <c r="AA196" s="3619"/>
      <c r="AB196" s="3622"/>
      <c r="AC196" s="3619"/>
      <c r="AD196" s="3622"/>
      <c r="AE196" s="3619"/>
      <c r="AF196" s="3622"/>
      <c r="AG196" s="3619"/>
      <c r="AH196" s="3622"/>
      <c r="AI196" s="3619"/>
      <c r="AJ196" s="3622"/>
      <c r="AK196" s="3619"/>
      <c r="AL196" s="3622"/>
      <c r="AM196" s="3619"/>
      <c r="AN196" s="3622"/>
      <c r="AO196" s="3619"/>
      <c r="AP196" s="3622"/>
      <c r="AQ196" s="3678"/>
      <c r="AR196" s="3622"/>
      <c r="AS196" s="3622"/>
      <c r="AT196" s="3622"/>
      <c r="AU196" s="3622"/>
      <c r="AV196" s="3429"/>
      <c r="AW196" s="3622"/>
      <c r="BQ196" s="605"/>
      <c r="BR196" s="605"/>
      <c r="BS196" s="605"/>
      <c r="BT196" s="605"/>
      <c r="BU196" s="605"/>
      <c r="BV196" s="605"/>
      <c r="BW196" s="605"/>
      <c r="BX196" s="605"/>
      <c r="BY196" s="605"/>
      <c r="BZ196" s="605"/>
      <c r="CA196" s="605"/>
      <c r="CB196" s="605"/>
      <c r="CC196" s="605"/>
      <c r="CD196" s="605"/>
      <c r="CE196" s="605"/>
      <c r="CF196" s="605"/>
      <c r="CG196" s="605"/>
      <c r="CH196" s="605"/>
      <c r="CI196" s="605"/>
    </row>
    <row r="197" spans="1:101" s="358" customFormat="1" ht="54.75" customHeight="1" x14ac:dyDescent="0.25">
      <c r="A197" s="8356" t="s">
        <v>2069</v>
      </c>
      <c r="B197" s="8304" t="s">
        <v>2070</v>
      </c>
      <c r="C197" s="3397" t="s">
        <v>2071</v>
      </c>
      <c r="D197" s="681"/>
      <c r="E197" s="674"/>
      <c r="F197" s="682"/>
      <c r="G197" s="1946"/>
      <c r="H197" s="3706"/>
      <c r="I197" s="1946"/>
      <c r="J197" s="3706"/>
      <c r="K197" s="1946"/>
      <c r="L197" s="3706"/>
      <c r="M197" s="1946"/>
      <c r="N197" s="3706"/>
      <c r="O197" s="1946"/>
      <c r="P197" s="3706"/>
      <c r="Q197" s="1946"/>
      <c r="R197" s="3706"/>
      <c r="S197" s="1946"/>
      <c r="T197" s="3706"/>
      <c r="U197" s="1946"/>
      <c r="V197" s="3706"/>
      <c r="W197" s="1946"/>
      <c r="X197" s="3706"/>
      <c r="Y197" s="1946"/>
      <c r="Z197" s="3706"/>
      <c r="AA197" s="1946"/>
      <c r="AB197" s="3706"/>
      <c r="AC197" s="1957"/>
      <c r="AD197" s="3593"/>
      <c r="AE197" s="1957"/>
      <c r="AF197" s="3593"/>
      <c r="AG197" s="1957"/>
      <c r="AH197" s="3593"/>
      <c r="AI197" s="1957"/>
      <c r="AJ197" s="3593"/>
      <c r="AK197" s="1957"/>
      <c r="AL197" s="3593"/>
      <c r="AM197" s="1957"/>
      <c r="AN197" s="3593"/>
      <c r="AO197" s="1957"/>
      <c r="AP197" s="3593"/>
      <c r="AQ197" s="3715"/>
      <c r="AR197" s="3593"/>
      <c r="AS197" s="3593"/>
      <c r="AT197" s="3593"/>
      <c r="AU197" s="3593"/>
      <c r="AV197" s="2416"/>
      <c r="AW197" s="3593"/>
      <c r="BQ197" s="605"/>
      <c r="BR197" s="605"/>
      <c r="BS197" s="605"/>
      <c r="BT197" s="605"/>
      <c r="BU197" s="605"/>
      <c r="BV197" s="605"/>
      <c r="BW197" s="605"/>
      <c r="BX197" s="605"/>
      <c r="BY197" s="605"/>
      <c r="BZ197" s="605"/>
      <c r="CA197" s="605"/>
      <c r="CB197" s="605"/>
      <c r="CC197" s="605"/>
      <c r="CD197" s="605"/>
      <c r="CE197" s="605"/>
      <c r="CF197" s="605"/>
      <c r="CG197" s="605"/>
      <c r="CH197" s="605"/>
      <c r="CI197" s="605"/>
    </row>
    <row r="198" spans="1:101" s="358" customFormat="1" ht="50.25" customHeight="1" x14ac:dyDescent="0.25">
      <c r="A198" s="8357"/>
      <c r="B198" s="8305"/>
      <c r="C198" s="3716" t="s">
        <v>2072</v>
      </c>
      <c r="D198" s="3712"/>
      <c r="E198" s="3713"/>
      <c r="F198" s="3714"/>
      <c r="G198" s="3653"/>
      <c r="H198" s="3510"/>
      <c r="I198" s="3653"/>
      <c r="J198" s="3510"/>
      <c r="K198" s="3653"/>
      <c r="L198" s="3510"/>
      <c r="M198" s="3653"/>
      <c r="N198" s="3510"/>
      <c r="O198" s="3653"/>
      <c r="P198" s="3510"/>
      <c r="Q198" s="3653"/>
      <c r="R198" s="3510"/>
      <c r="S198" s="3653"/>
      <c r="T198" s="3510"/>
      <c r="U198" s="3653"/>
      <c r="V198" s="3510"/>
      <c r="W198" s="3653"/>
      <c r="X198" s="3510"/>
      <c r="Y198" s="3653"/>
      <c r="Z198" s="3510"/>
      <c r="AA198" s="3653"/>
      <c r="AB198" s="3510"/>
      <c r="AC198" s="3619"/>
      <c r="AD198" s="3622"/>
      <c r="AE198" s="3619"/>
      <c r="AF198" s="3622"/>
      <c r="AG198" s="3619"/>
      <c r="AH198" s="3622"/>
      <c r="AI198" s="3619"/>
      <c r="AJ198" s="3622"/>
      <c r="AK198" s="3619"/>
      <c r="AL198" s="3622"/>
      <c r="AM198" s="3619"/>
      <c r="AN198" s="3622"/>
      <c r="AO198" s="3619"/>
      <c r="AP198" s="3622"/>
      <c r="AQ198" s="3717"/>
      <c r="AR198" s="3622"/>
      <c r="AS198" s="3622"/>
      <c r="AT198" s="3622"/>
      <c r="AU198" s="3622"/>
      <c r="AV198" s="3718"/>
      <c r="AW198" s="3622"/>
      <c r="BQ198" s="605"/>
      <c r="BR198" s="605"/>
      <c r="BS198" s="605"/>
      <c r="BT198" s="605"/>
      <c r="BU198" s="605"/>
      <c r="BV198" s="605"/>
      <c r="BW198" s="605"/>
      <c r="BX198" s="605"/>
      <c r="BY198" s="605"/>
      <c r="BZ198" s="605"/>
      <c r="CA198" s="605"/>
      <c r="CB198" s="605"/>
      <c r="CC198" s="605"/>
      <c r="CD198" s="605"/>
      <c r="CE198" s="605"/>
      <c r="CF198" s="605"/>
      <c r="CG198" s="605"/>
      <c r="CH198" s="605"/>
      <c r="CI198" s="605"/>
    </row>
    <row r="199" spans="1:101" s="677" customFormat="1" ht="14.25" customHeight="1" x14ac:dyDescent="0.25">
      <c r="A199" s="8358" t="s">
        <v>2073</v>
      </c>
      <c r="B199" s="8358"/>
      <c r="C199" s="8358"/>
      <c r="D199" s="8358"/>
      <c r="E199" s="620"/>
      <c r="F199" s="620"/>
      <c r="G199" s="620"/>
      <c r="H199" s="620"/>
      <c r="I199" s="620"/>
      <c r="J199" s="620"/>
      <c r="K199" s="620"/>
      <c r="L199" s="620"/>
      <c r="M199" s="620"/>
      <c r="N199" s="620"/>
      <c r="O199" s="620"/>
      <c r="P199" s="620"/>
      <c r="Q199" s="620"/>
      <c r="R199" s="620"/>
      <c r="S199" s="620"/>
      <c r="T199" s="620"/>
      <c r="U199" s="620"/>
      <c r="V199" s="620"/>
      <c r="W199" s="620"/>
      <c r="X199" s="620"/>
      <c r="Y199" s="675"/>
      <c r="Z199" s="675"/>
      <c r="AA199" s="675"/>
      <c r="AB199" s="675"/>
      <c r="AC199" s="675"/>
      <c r="BW199" s="683"/>
      <c r="BX199" s="683"/>
      <c r="BY199" s="683"/>
      <c r="BZ199" s="683"/>
      <c r="CA199" s="683"/>
      <c r="CB199" s="683"/>
      <c r="CC199" s="683"/>
      <c r="CD199" s="683"/>
      <c r="CE199" s="683"/>
      <c r="CF199" s="683"/>
      <c r="CG199" s="683"/>
      <c r="CH199" s="683"/>
      <c r="CI199" s="683"/>
      <c r="CJ199" s="683"/>
      <c r="CK199" s="683"/>
      <c r="CL199" s="683"/>
      <c r="CM199" s="683"/>
      <c r="CN199" s="683"/>
      <c r="CO199" s="683"/>
    </row>
    <row r="200" spans="1:101" s="358" customFormat="1" ht="15" customHeight="1" x14ac:dyDescent="0.25">
      <c r="A200" s="7989" t="s">
        <v>123</v>
      </c>
      <c r="B200" s="7523"/>
      <c r="C200" s="7990"/>
      <c r="D200" s="7989" t="s">
        <v>30</v>
      </c>
      <c r="E200" s="7523"/>
      <c r="F200" s="7990"/>
      <c r="G200" s="8198" t="s">
        <v>1869</v>
      </c>
      <c r="H200" s="8236"/>
      <c r="I200" s="8236"/>
      <c r="J200" s="8236"/>
      <c r="K200" s="8236"/>
      <c r="L200" s="8236"/>
      <c r="M200" s="8236"/>
      <c r="N200" s="8236"/>
      <c r="O200" s="8236"/>
      <c r="P200" s="8236"/>
      <c r="Q200" s="8236"/>
      <c r="R200" s="8236"/>
      <c r="S200" s="8236"/>
      <c r="T200" s="8236"/>
      <c r="U200" s="8236"/>
      <c r="V200" s="8236"/>
      <c r="W200" s="8236"/>
      <c r="X200" s="8236"/>
      <c r="Y200" s="8236"/>
      <c r="Z200" s="8236"/>
      <c r="AA200" s="8236"/>
      <c r="AB200" s="8252"/>
      <c r="AC200" s="8209" t="s">
        <v>1872</v>
      </c>
      <c r="AD200" s="8304" t="s">
        <v>367</v>
      </c>
      <c r="AE200" s="8304" t="s">
        <v>2074</v>
      </c>
      <c r="AF200" s="8304" t="s">
        <v>2075</v>
      </c>
      <c r="AG200" s="8304" t="s">
        <v>2076</v>
      </c>
      <c r="BI200" s="605"/>
      <c r="BJ200" s="605"/>
      <c r="BK200" s="605"/>
      <c r="BL200" s="605"/>
      <c r="BM200" s="605"/>
      <c r="BN200" s="605"/>
      <c r="BO200" s="605"/>
      <c r="BP200" s="605"/>
      <c r="BQ200" s="605"/>
      <c r="BR200" s="605"/>
      <c r="BS200" s="605"/>
      <c r="BT200" s="605"/>
      <c r="BU200" s="605"/>
      <c r="BV200" s="605"/>
      <c r="BW200" s="605"/>
      <c r="BX200" s="605"/>
      <c r="BY200" s="605"/>
      <c r="BZ200" s="605"/>
      <c r="CA200" s="605"/>
    </row>
    <row r="201" spans="1:101" s="358" customFormat="1" ht="24" customHeight="1" x14ac:dyDescent="0.25">
      <c r="A201" s="6923"/>
      <c r="B201" s="6924"/>
      <c r="C201" s="6925"/>
      <c r="D201" s="8359"/>
      <c r="E201" s="8329"/>
      <c r="F201" s="8214"/>
      <c r="G201" s="8354" t="s">
        <v>1875</v>
      </c>
      <c r="H201" s="8355"/>
      <c r="I201" s="8198" t="s">
        <v>296</v>
      </c>
      <c r="J201" s="8239"/>
      <c r="K201" s="8236" t="s">
        <v>297</v>
      </c>
      <c r="L201" s="8239"/>
      <c r="M201" s="8198" t="s">
        <v>1876</v>
      </c>
      <c r="N201" s="8239"/>
      <c r="O201" s="8198" t="s">
        <v>299</v>
      </c>
      <c r="P201" s="8239"/>
      <c r="Q201" s="8198" t="s">
        <v>300</v>
      </c>
      <c r="R201" s="8239"/>
      <c r="S201" s="8198" t="s">
        <v>301</v>
      </c>
      <c r="T201" s="8239"/>
      <c r="U201" s="8198" t="s">
        <v>302</v>
      </c>
      <c r="V201" s="8239"/>
      <c r="W201" s="8198" t="s">
        <v>1877</v>
      </c>
      <c r="X201" s="8239"/>
      <c r="Y201" s="8198" t="s">
        <v>209</v>
      </c>
      <c r="Z201" s="8199"/>
      <c r="AA201" s="8198" t="s">
        <v>210</v>
      </c>
      <c r="AB201" s="8199"/>
      <c r="AC201" s="7027"/>
      <c r="AD201" s="6955"/>
      <c r="AE201" s="6955"/>
      <c r="AF201" s="6955"/>
      <c r="AG201" s="6955"/>
      <c r="BI201" s="605"/>
      <c r="BJ201" s="605"/>
      <c r="BK201" s="605"/>
      <c r="BL201" s="605"/>
      <c r="BM201" s="605"/>
      <c r="BN201" s="605"/>
      <c r="BO201" s="605"/>
      <c r="BP201" s="605"/>
      <c r="BQ201" s="605"/>
      <c r="BR201" s="605"/>
      <c r="BS201" s="605"/>
      <c r="BT201" s="605"/>
      <c r="BU201" s="605"/>
      <c r="BV201" s="605"/>
      <c r="BW201" s="605"/>
      <c r="BX201" s="605"/>
      <c r="BY201" s="605"/>
      <c r="BZ201" s="605"/>
      <c r="CA201" s="605"/>
    </row>
    <row r="202" spans="1:101" s="358" customFormat="1" ht="18" customHeight="1" x14ac:dyDescent="0.25">
      <c r="A202" s="8359"/>
      <c r="B202" s="8329"/>
      <c r="C202" s="8214"/>
      <c r="D202" s="3719" t="s">
        <v>32</v>
      </c>
      <c r="E202" s="3720" t="s">
        <v>33</v>
      </c>
      <c r="F202" s="3474" t="s">
        <v>34</v>
      </c>
      <c r="G202" s="3473" t="s">
        <v>33</v>
      </c>
      <c r="H202" s="3474" t="s">
        <v>34</v>
      </c>
      <c r="I202" s="3473" t="s">
        <v>33</v>
      </c>
      <c r="J202" s="3474" t="s">
        <v>34</v>
      </c>
      <c r="K202" s="3515" t="s">
        <v>33</v>
      </c>
      <c r="L202" s="3474" t="s">
        <v>34</v>
      </c>
      <c r="M202" s="3515" t="s">
        <v>33</v>
      </c>
      <c r="N202" s="3474" t="s">
        <v>34</v>
      </c>
      <c r="O202" s="3515" t="s">
        <v>33</v>
      </c>
      <c r="P202" s="3474" t="s">
        <v>34</v>
      </c>
      <c r="Q202" s="3515" t="s">
        <v>33</v>
      </c>
      <c r="R202" s="3474" t="s">
        <v>34</v>
      </c>
      <c r="S202" s="3515" t="s">
        <v>33</v>
      </c>
      <c r="T202" s="3474" t="s">
        <v>34</v>
      </c>
      <c r="U202" s="3515" t="s">
        <v>33</v>
      </c>
      <c r="V202" s="3474" t="s">
        <v>34</v>
      </c>
      <c r="W202" s="3515" t="s">
        <v>33</v>
      </c>
      <c r="X202" s="3474" t="s">
        <v>34</v>
      </c>
      <c r="Y202" s="3515" t="s">
        <v>33</v>
      </c>
      <c r="Z202" s="3474" t="s">
        <v>34</v>
      </c>
      <c r="AA202" s="3515" t="s">
        <v>33</v>
      </c>
      <c r="AB202" s="3474" t="s">
        <v>34</v>
      </c>
      <c r="AC202" s="8210"/>
      <c r="AD202" s="8305"/>
      <c r="AE202" s="8305"/>
      <c r="AF202" s="8305"/>
      <c r="AG202" s="8305"/>
      <c r="AI202" s="604"/>
      <c r="AJ202" s="604"/>
      <c r="AK202" s="604"/>
      <c r="AL202" s="604"/>
      <c r="AM202" s="604"/>
      <c r="AN202" s="604"/>
      <c r="AO202" s="604"/>
      <c r="AP202" s="604"/>
      <c r="AQ202" s="604"/>
      <c r="AR202" s="604"/>
      <c r="AS202" s="604"/>
      <c r="AT202" s="604"/>
      <c r="AU202" s="604"/>
      <c r="AV202" s="604"/>
      <c r="AW202" s="604"/>
      <c r="AX202" s="604"/>
      <c r="AY202" s="604"/>
      <c r="AZ202" s="604"/>
      <c r="BA202" s="604"/>
      <c r="BB202" s="604"/>
      <c r="BC202" s="604"/>
      <c r="BD202" s="604"/>
      <c r="BE202" s="604"/>
      <c r="BF202" s="604"/>
      <c r="BG202" s="604"/>
      <c r="BH202" s="604"/>
      <c r="BI202" s="684"/>
      <c r="BJ202" s="684"/>
      <c r="BK202" s="684"/>
      <c r="BL202" s="684"/>
      <c r="BM202" s="684"/>
      <c r="BN202" s="684"/>
      <c r="BO202" s="684"/>
      <c r="BP202" s="684"/>
      <c r="BQ202" s="684"/>
      <c r="BR202" s="684"/>
      <c r="BS202" s="684"/>
      <c r="BT202" s="684"/>
      <c r="BU202" s="684"/>
      <c r="BV202" s="684"/>
      <c r="BW202" s="684"/>
      <c r="BX202" s="684"/>
      <c r="BY202" s="684"/>
      <c r="BZ202" s="684"/>
      <c r="CA202" s="68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row>
    <row r="203" spans="1:101" s="358" customFormat="1" ht="15" customHeight="1" x14ac:dyDescent="0.25">
      <c r="A203" s="8360" t="s">
        <v>2077</v>
      </c>
      <c r="B203" s="8361"/>
      <c r="C203" s="8362"/>
      <c r="D203" s="3721"/>
      <c r="E203" s="3632"/>
      <c r="F203" s="3632"/>
      <c r="G203" s="1946"/>
      <c r="H203" s="3706"/>
      <c r="I203" s="1946"/>
      <c r="J203" s="3706"/>
      <c r="K203" s="1957"/>
      <c r="L203" s="3593"/>
      <c r="M203" s="1957"/>
      <c r="N203" s="3593"/>
      <c r="O203" s="1957"/>
      <c r="P203" s="3593"/>
      <c r="Q203" s="1957"/>
      <c r="R203" s="3593"/>
      <c r="S203" s="1957"/>
      <c r="T203" s="3593"/>
      <c r="U203" s="1943"/>
      <c r="V203" s="3722"/>
      <c r="W203" s="1943"/>
      <c r="X203" s="3722"/>
      <c r="Y203" s="1943"/>
      <c r="Z203" s="3722"/>
      <c r="AA203" s="1943"/>
      <c r="AB203" s="3723"/>
      <c r="AC203" s="3704"/>
      <c r="AD203" s="2420">
        <f>SUM(AE203:AG203)</f>
        <v>0</v>
      </c>
      <c r="AE203" s="3593"/>
      <c r="AF203" s="3593"/>
      <c r="AG203" s="3593"/>
      <c r="AH203" s="604"/>
      <c r="AI203" s="604"/>
      <c r="AJ203" s="604"/>
      <c r="AK203" s="604"/>
      <c r="AL203" s="604"/>
      <c r="AM203" s="604"/>
      <c r="AN203" s="604"/>
      <c r="AO203" s="604"/>
      <c r="AP203" s="604"/>
      <c r="AQ203" s="604"/>
      <c r="AR203" s="604"/>
      <c r="AS203" s="604"/>
      <c r="AT203" s="604"/>
      <c r="AU203" s="604"/>
      <c r="AV203" s="604"/>
      <c r="AW203" s="604"/>
      <c r="AX203" s="604"/>
      <c r="AY203" s="604"/>
      <c r="AZ203" s="604"/>
      <c r="BA203" s="604"/>
      <c r="BB203" s="604"/>
      <c r="BC203" s="604"/>
      <c r="BD203" s="604"/>
      <c r="BE203" s="604"/>
      <c r="BF203" s="604"/>
      <c r="BG203" s="604"/>
      <c r="BH203" s="604"/>
      <c r="BI203" s="684"/>
      <c r="BJ203" s="684"/>
      <c r="BK203" s="684"/>
      <c r="BL203" s="684"/>
      <c r="BM203" s="684"/>
      <c r="BN203" s="684"/>
      <c r="BO203" s="684"/>
      <c r="BP203" s="684"/>
      <c r="BQ203" s="684"/>
      <c r="BR203" s="684"/>
      <c r="BS203" s="684"/>
      <c r="BT203" s="684"/>
      <c r="BU203" s="684"/>
      <c r="BV203" s="684"/>
      <c r="BW203" s="684"/>
      <c r="BX203" s="684"/>
      <c r="BY203" s="684"/>
      <c r="BZ203" s="684"/>
      <c r="CA203" s="68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row>
    <row r="204" spans="1:101" s="658" customFormat="1" ht="15" customHeight="1" x14ac:dyDescent="0.25">
      <c r="A204" s="8363" t="s">
        <v>2078</v>
      </c>
      <c r="B204" s="8364"/>
      <c r="C204" s="8365"/>
      <c r="D204" s="3721"/>
      <c r="E204" s="3632"/>
      <c r="F204" s="3632"/>
      <c r="G204" s="285"/>
      <c r="H204" s="290"/>
      <c r="I204" s="285"/>
      <c r="J204" s="290"/>
      <c r="K204" s="294"/>
      <c r="L204" s="156"/>
      <c r="M204" s="294"/>
      <c r="N204" s="156"/>
      <c r="O204" s="294"/>
      <c r="P204" s="156"/>
      <c r="Q204" s="294"/>
      <c r="R204" s="156"/>
      <c r="S204" s="294"/>
      <c r="T204" s="156"/>
      <c r="U204" s="685"/>
      <c r="V204" s="686"/>
      <c r="W204" s="685"/>
      <c r="X204" s="686"/>
      <c r="Y204" s="685"/>
      <c r="Z204" s="686"/>
      <c r="AA204" s="685"/>
      <c r="AB204" s="687"/>
      <c r="AC204" s="3704"/>
      <c r="AD204" s="3724">
        <f>SUM(AE204:AG204)</f>
        <v>0</v>
      </c>
      <c r="AE204" s="3593"/>
      <c r="AF204" s="3593"/>
      <c r="AG204" s="3593"/>
      <c r="AH204" s="604"/>
      <c r="AI204" s="604"/>
      <c r="AJ204" s="604"/>
      <c r="AK204" s="604"/>
      <c r="AL204" s="604"/>
      <c r="AM204" s="604"/>
      <c r="AN204" s="604"/>
      <c r="AO204" s="604"/>
      <c r="AP204" s="604"/>
      <c r="AQ204" s="604"/>
      <c r="AR204" s="604"/>
      <c r="AS204" s="604"/>
      <c r="AT204" s="604"/>
      <c r="AU204" s="604"/>
      <c r="AV204" s="604"/>
      <c r="AW204" s="604"/>
      <c r="AX204" s="604"/>
      <c r="AY204" s="604"/>
      <c r="AZ204" s="604"/>
      <c r="BA204" s="604"/>
      <c r="BB204" s="604"/>
      <c r="BC204" s="604"/>
      <c r="BD204" s="604"/>
      <c r="BE204" s="604"/>
      <c r="BF204" s="604"/>
      <c r="BG204" s="604"/>
      <c r="BH204" s="604"/>
      <c r="BI204" s="684"/>
      <c r="BJ204" s="684"/>
      <c r="BK204" s="684"/>
      <c r="BL204" s="684"/>
      <c r="BM204" s="684"/>
      <c r="BN204" s="684"/>
      <c r="BO204" s="684"/>
      <c r="BP204" s="684"/>
      <c r="BQ204" s="684"/>
      <c r="BR204" s="684"/>
      <c r="BS204" s="684"/>
      <c r="BT204" s="684"/>
      <c r="BU204" s="684"/>
      <c r="BV204" s="684"/>
      <c r="BW204" s="684"/>
      <c r="BX204" s="684"/>
      <c r="BY204" s="684"/>
      <c r="BZ204" s="684"/>
      <c r="CA204" s="68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row>
    <row r="205" spans="1:101" s="358" customFormat="1" ht="15" customHeight="1" x14ac:dyDescent="0.25">
      <c r="A205" s="8363" t="s">
        <v>2079</v>
      </c>
      <c r="B205" s="8364"/>
      <c r="C205" s="8365"/>
      <c r="D205" s="3721"/>
      <c r="E205" s="3721"/>
      <c r="F205" s="3721"/>
      <c r="G205" s="285"/>
      <c r="H205" s="290"/>
      <c r="I205" s="285"/>
      <c r="J205" s="290"/>
      <c r="K205" s="294"/>
      <c r="L205" s="156"/>
      <c r="M205" s="294"/>
      <c r="N205" s="156"/>
      <c r="O205" s="294"/>
      <c r="P205" s="156"/>
      <c r="Q205" s="294"/>
      <c r="R205" s="156"/>
      <c r="S205" s="294"/>
      <c r="T205" s="156"/>
      <c r="U205" s="685"/>
      <c r="V205" s="686"/>
      <c r="W205" s="685"/>
      <c r="X205" s="686"/>
      <c r="Y205" s="685"/>
      <c r="Z205" s="686"/>
      <c r="AA205" s="685"/>
      <c r="AB205" s="687"/>
      <c r="AC205" s="3704"/>
      <c r="AD205" s="3724">
        <f>SUM(AE205:AG205)</f>
        <v>0</v>
      </c>
      <c r="AE205" s="3593"/>
      <c r="AF205" s="3593"/>
      <c r="AG205" s="3593"/>
      <c r="AH205" s="604"/>
      <c r="AI205" s="604"/>
      <c r="AJ205" s="604"/>
      <c r="AK205" s="604"/>
      <c r="AL205" s="604"/>
      <c r="AM205" s="604"/>
      <c r="AN205" s="604"/>
      <c r="AO205" s="604"/>
      <c r="AP205" s="604"/>
      <c r="AQ205" s="604"/>
      <c r="AR205" s="604"/>
      <c r="AS205" s="604"/>
      <c r="AT205" s="604"/>
      <c r="AU205" s="604"/>
      <c r="AV205" s="604"/>
      <c r="AW205" s="604"/>
      <c r="AX205" s="604"/>
      <c r="AY205" s="604"/>
      <c r="AZ205" s="604"/>
      <c r="BA205" s="604"/>
      <c r="BB205" s="604"/>
      <c r="BC205" s="604"/>
      <c r="BD205" s="604"/>
      <c r="BE205" s="604"/>
      <c r="BF205" s="604"/>
      <c r="BG205" s="604"/>
      <c r="BH205" s="604"/>
      <c r="BI205" s="684"/>
      <c r="BJ205" s="684"/>
      <c r="BK205" s="684"/>
      <c r="BL205" s="684"/>
      <c r="BM205" s="684"/>
      <c r="BN205" s="684"/>
      <c r="BO205" s="684"/>
      <c r="BP205" s="684"/>
      <c r="BQ205" s="684"/>
      <c r="BR205" s="684"/>
      <c r="BS205" s="684"/>
      <c r="BT205" s="684"/>
      <c r="BU205" s="684"/>
      <c r="BV205" s="684"/>
      <c r="BW205" s="684"/>
      <c r="BX205" s="684"/>
      <c r="BY205" s="684"/>
      <c r="BZ205" s="684"/>
      <c r="CA205" s="68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row>
    <row r="206" spans="1:101" s="658" customFormat="1" ht="15" customHeight="1" x14ac:dyDescent="0.25">
      <c r="A206" s="8363" t="s">
        <v>2080</v>
      </c>
      <c r="B206" s="8364"/>
      <c r="C206" s="8365"/>
      <c r="D206" s="3721"/>
      <c r="E206" s="3632"/>
      <c r="F206" s="3632"/>
      <c r="G206" s="3479"/>
      <c r="H206" s="3480"/>
      <c r="I206" s="3479"/>
      <c r="J206" s="3480"/>
      <c r="K206" s="3454"/>
      <c r="L206" s="3455"/>
      <c r="M206" s="3454"/>
      <c r="N206" s="3455"/>
      <c r="O206" s="3454"/>
      <c r="P206" s="3455"/>
      <c r="Q206" s="3454"/>
      <c r="R206" s="3455"/>
      <c r="S206" s="3454"/>
      <c r="T206" s="3455"/>
      <c r="U206" s="3725"/>
      <c r="V206" s="3726"/>
      <c r="W206" s="3725"/>
      <c r="X206" s="3726"/>
      <c r="Y206" s="3725"/>
      <c r="Z206" s="3726"/>
      <c r="AA206" s="3725"/>
      <c r="AB206" s="3727"/>
      <c r="AC206" s="3704"/>
      <c r="AD206" s="3724">
        <f>SUM(AE206:AG206)</f>
        <v>0</v>
      </c>
      <c r="AE206" s="3593"/>
      <c r="AF206" s="3593"/>
      <c r="AG206" s="3593"/>
      <c r="AH206" s="604"/>
      <c r="AI206" s="604"/>
      <c r="AJ206" s="604"/>
      <c r="AK206" s="604"/>
      <c r="AL206" s="604"/>
      <c r="AM206" s="604"/>
      <c r="AN206" s="604"/>
      <c r="AO206" s="604"/>
      <c r="AP206" s="604"/>
      <c r="AQ206" s="604"/>
      <c r="AR206" s="604"/>
      <c r="AS206" s="604"/>
      <c r="AT206" s="604"/>
      <c r="AU206" s="604"/>
      <c r="AV206" s="604"/>
      <c r="AW206" s="604"/>
      <c r="AX206" s="604"/>
      <c r="AY206" s="604"/>
      <c r="AZ206" s="604"/>
      <c r="BA206" s="604"/>
      <c r="BB206" s="604"/>
      <c r="BC206" s="604"/>
      <c r="BD206" s="604"/>
      <c r="BE206" s="604"/>
      <c r="BF206" s="604"/>
      <c r="BG206" s="604"/>
      <c r="BH206" s="604"/>
      <c r="BI206" s="684"/>
      <c r="BJ206" s="684"/>
      <c r="BK206" s="684"/>
      <c r="BL206" s="684"/>
      <c r="BM206" s="684"/>
      <c r="BN206" s="684"/>
      <c r="BO206" s="684"/>
      <c r="BP206" s="684"/>
      <c r="BQ206" s="684"/>
      <c r="BR206" s="684"/>
      <c r="BS206" s="684"/>
      <c r="BT206" s="684"/>
      <c r="BU206" s="684"/>
      <c r="BV206" s="684"/>
      <c r="BW206" s="684"/>
      <c r="BX206" s="684"/>
      <c r="BY206" s="684"/>
      <c r="BZ206" s="684"/>
      <c r="CA206" s="68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row>
    <row r="207" spans="1:101" s="272" customFormat="1" ht="16.399999999999999" customHeight="1" x14ac:dyDescent="0.25">
      <c r="A207" s="8363" t="s">
        <v>2081</v>
      </c>
      <c r="B207" s="8364"/>
      <c r="C207" s="8365"/>
      <c r="D207" s="3728"/>
      <c r="E207" s="3728"/>
      <c r="F207" s="3728"/>
      <c r="G207" s="1632"/>
      <c r="H207" s="1313"/>
      <c r="I207" s="1631"/>
      <c r="J207" s="1313"/>
      <c r="K207" s="1631"/>
      <c r="L207" s="1313"/>
      <c r="M207" s="1631"/>
      <c r="N207" s="1313"/>
      <c r="O207" s="1631"/>
      <c r="P207" s="1313"/>
      <c r="Q207" s="1631"/>
      <c r="R207" s="1313"/>
      <c r="S207" s="1631"/>
      <c r="T207" s="1313"/>
      <c r="U207" s="1631"/>
      <c r="V207" s="1313"/>
      <c r="W207" s="1631"/>
      <c r="X207" s="1313"/>
      <c r="Y207" s="1631"/>
      <c r="Z207" s="1313"/>
      <c r="AA207" s="1631"/>
      <c r="AB207" s="1330"/>
      <c r="AC207" s="3728"/>
      <c r="AD207" s="3729">
        <f>SUM(AE207:AG207)</f>
        <v>0</v>
      </c>
      <c r="AE207" s="3593"/>
      <c r="AF207" s="3593"/>
      <c r="AG207" s="3593"/>
      <c r="AH207" s="604"/>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84"/>
      <c r="BM207" s="273" t="str">
        <f>IF(BT207=1,"* El número de actividades en usuarios en situacion de discapacidad NO DEBE ser mayor al total. ","")</f>
        <v/>
      </c>
      <c r="BN207" s="273" t="str">
        <f>IF(BU207=1,"* El número de actividades en usuarios JUNJI NO DEBE ser mayor al total. ","")</f>
        <v/>
      </c>
      <c r="BO207" s="273" t="str">
        <f>IF(BV207=1,"* El número de actividades en usuarios INTEGRA NO DEBE ser mayor al total. ","")</f>
        <v/>
      </c>
      <c r="BP207" s="273" t="str">
        <f>IF(BW207=1,"* El número de actividades en usuarios MINEDUC NO DEBE ser mayor al total. ","")</f>
        <v/>
      </c>
      <c r="BQ207" s="273" t="str">
        <f>IF(BX207=1,"* El total de actividades de JUNJI, Integra y MINEDUC no puede superar el Total.","")</f>
        <v/>
      </c>
      <c r="BR207" s="284"/>
      <c r="BS207" s="284"/>
      <c r="BT207" s="273"/>
      <c r="BU207" s="273"/>
      <c r="BV207" s="273"/>
      <c r="BW207" s="273"/>
      <c r="BX207" s="273"/>
      <c r="BY207" s="284"/>
      <c r="BZ207" s="284"/>
      <c r="CA207" s="284"/>
      <c r="CB207" s="284"/>
      <c r="CC207" s="284"/>
      <c r="CD207" s="284"/>
      <c r="CE207" s="284"/>
      <c r="CF207" s="284"/>
      <c r="CG207" s="273"/>
      <c r="CH207" s="273"/>
      <c r="CI207" s="273"/>
      <c r="CJ207" s="273"/>
      <c r="CK207" s="273"/>
      <c r="CL207" s="273"/>
      <c r="CM207" s="273"/>
      <c r="CN207" s="273"/>
      <c r="CO207" s="273"/>
      <c r="CP207" s="273"/>
      <c r="CQ207" s="273"/>
      <c r="CR207" s="273"/>
      <c r="CS207" s="273"/>
      <c r="CT207" s="273"/>
      <c r="CU207" s="273"/>
      <c r="CV207" s="273"/>
      <c r="CW207" s="273"/>
    </row>
    <row r="208" spans="1:101" s="358" customFormat="1" ht="14.15" customHeight="1" x14ac:dyDescent="0.25">
      <c r="A208" s="8313" t="s">
        <v>2082</v>
      </c>
      <c r="B208" s="8314"/>
      <c r="C208" s="8315"/>
      <c r="D208" s="3730"/>
      <c r="E208" s="3731"/>
      <c r="F208" s="3732"/>
      <c r="G208" s="3653"/>
      <c r="H208" s="3510"/>
      <c r="I208" s="3653"/>
      <c r="J208" s="3510"/>
      <c r="K208" s="3653"/>
      <c r="L208" s="3510"/>
      <c r="M208" s="3653"/>
      <c r="N208" s="3510"/>
      <c r="O208" s="3653"/>
      <c r="P208" s="3510"/>
      <c r="Q208" s="3653"/>
      <c r="R208" s="3510"/>
      <c r="S208" s="3653"/>
      <c r="T208" s="3510"/>
      <c r="U208" s="3653"/>
      <c r="V208" s="3510"/>
      <c r="W208" s="3653"/>
      <c r="X208" s="3510"/>
      <c r="Y208" s="3653"/>
      <c r="Z208" s="3510"/>
      <c r="AA208" s="3653"/>
      <c r="AB208" s="3733"/>
      <c r="AC208" s="3653"/>
      <c r="AD208" s="3729"/>
      <c r="AE208" s="3593"/>
      <c r="AF208" s="3593"/>
      <c r="AG208" s="3593"/>
      <c r="AH208" s="273"/>
      <c r="AI208" s="604"/>
      <c r="AJ208" s="604"/>
      <c r="AK208" s="604"/>
      <c r="AL208" s="604"/>
      <c r="AM208" s="604"/>
      <c r="AN208" s="604"/>
      <c r="AO208" s="604"/>
      <c r="AP208" s="604"/>
      <c r="AQ208" s="604"/>
      <c r="AR208" s="604"/>
      <c r="AS208" s="604"/>
      <c r="AT208" s="604"/>
      <c r="AU208" s="604"/>
      <c r="AV208" s="604"/>
      <c r="AW208" s="604"/>
      <c r="AX208" s="604"/>
      <c r="AY208" s="604"/>
      <c r="AZ208" s="604"/>
      <c r="BA208" s="604"/>
      <c r="BB208" s="604"/>
      <c r="BC208" s="604"/>
      <c r="BD208" s="604"/>
      <c r="BE208" s="604"/>
      <c r="BF208" s="684"/>
      <c r="BG208" s="684"/>
      <c r="BH208" s="684"/>
      <c r="BI208" s="684"/>
      <c r="BJ208" s="684"/>
      <c r="BK208" s="684"/>
      <c r="BL208" s="684"/>
      <c r="BM208" s="684"/>
      <c r="BN208" s="684"/>
      <c r="BO208" s="684"/>
      <c r="BP208" s="684"/>
      <c r="BQ208" s="684"/>
      <c r="BR208" s="684"/>
      <c r="BS208" s="684"/>
      <c r="BT208" s="684"/>
      <c r="BU208" s="684"/>
      <c r="BV208" s="684"/>
      <c r="BW208" s="684"/>
      <c r="BX208" s="684"/>
      <c r="BY208" s="604"/>
      <c r="BZ208" s="604"/>
      <c r="CA208" s="604"/>
      <c r="CB208" s="604"/>
      <c r="CC208" s="604"/>
      <c r="CD208" s="604"/>
      <c r="CE208" s="604"/>
      <c r="CF208" s="604"/>
      <c r="CG208" s="604"/>
      <c r="CH208" s="604"/>
      <c r="CI208" s="604"/>
      <c r="CJ208" s="604"/>
      <c r="CK208" s="604"/>
      <c r="CL208" s="604"/>
      <c r="CM208" s="604"/>
      <c r="CN208" s="604"/>
      <c r="CO208" s="604"/>
      <c r="CP208" s="604"/>
      <c r="CQ208" s="604"/>
      <c r="CR208" s="604"/>
      <c r="CS208" s="604"/>
      <c r="CT208" s="604"/>
      <c r="CU208" s="604"/>
      <c r="CV208" s="604"/>
      <c r="CW208" s="604"/>
    </row>
    <row r="209" spans="1:115" s="677" customFormat="1" ht="14.25" customHeight="1" x14ac:dyDescent="0.25">
      <c r="A209" s="100" t="s">
        <v>2083</v>
      </c>
      <c r="B209" s="3734"/>
      <c r="C209" s="186"/>
      <c r="D209" s="688"/>
      <c r="E209" s="688"/>
      <c r="F209" s="689"/>
      <c r="G209" s="689"/>
      <c r="H209" s="689"/>
      <c r="I209" s="690"/>
      <c r="J209" s="2421"/>
      <c r="K209" s="691"/>
      <c r="L209" s="690"/>
      <c r="M209" s="2422"/>
      <c r="N209" s="2422"/>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604"/>
      <c r="AW209" s="604"/>
      <c r="AX209" s="604"/>
      <c r="AY209" s="604"/>
      <c r="AZ209" s="604"/>
      <c r="BA209" s="604"/>
      <c r="BB209" s="604"/>
      <c r="BC209" s="604"/>
      <c r="BD209" s="604"/>
      <c r="BE209" s="604"/>
      <c r="BF209" s="604"/>
      <c r="BG209" s="604"/>
      <c r="BH209" s="604"/>
      <c r="BI209" s="604"/>
      <c r="BJ209" s="604"/>
      <c r="BK209" s="604"/>
      <c r="BL209" s="604"/>
      <c r="BM209" s="604"/>
      <c r="BN209" s="604"/>
      <c r="BO209" s="604"/>
      <c r="BP209" s="604"/>
      <c r="BQ209" s="604"/>
      <c r="BR209" s="604"/>
      <c r="BS209" s="604"/>
      <c r="BT209" s="684"/>
      <c r="BU209" s="684"/>
      <c r="BV209" s="684"/>
      <c r="BW209" s="684"/>
      <c r="BX209" s="684"/>
      <c r="BY209" s="684"/>
      <c r="BZ209" s="684"/>
      <c r="CA209" s="684"/>
      <c r="CB209" s="684"/>
      <c r="CC209" s="684"/>
      <c r="CD209" s="684"/>
      <c r="CE209" s="684"/>
      <c r="CF209" s="684"/>
      <c r="CG209" s="684"/>
      <c r="CH209" s="684"/>
      <c r="CI209" s="684"/>
      <c r="CJ209" s="684"/>
      <c r="CK209" s="684"/>
      <c r="CL209" s="684"/>
      <c r="CM209" s="604"/>
      <c r="CN209" s="604"/>
      <c r="CO209" s="604"/>
      <c r="CP209" s="604"/>
      <c r="CQ209" s="604"/>
      <c r="CR209" s="604"/>
      <c r="CS209" s="604"/>
      <c r="CT209" s="604"/>
      <c r="CU209" s="604"/>
      <c r="CV209" s="604"/>
      <c r="CW209" s="604"/>
      <c r="CX209" s="604"/>
      <c r="CY209" s="604"/>
      <c r="CZ209" s="604"/>
      <c r="DA209" s="604"/>
      <c r="DB209" s="604"/>
      <c r="DC209" s="604"/>
      <c r="DD209" s="604"/>
      <c r="DE209" s="604"/>
      <c r="DF209" s="604"/>
      <c r="DG209" s="604"/>
      <c r="DH209" s="604"/>
      <c r="DI209" s="604"/>
      <c r="DJ209" s="604"/>
      <c r="DK209" s="604"/>
    </row>
    <row r="210" spans="1:115" s="358" customFormat="1" ht="14.25" customHeight="1" x14ac:dyDescent="0.25">
      <c r="A210" s="8158" t="s">
        <v>123</v>
      </c>
      <c r="B210" s="7561"/>
      <c r="C210" s="8159"/>
      <c r="D210" s="8158" t="s">
        <v>30</v>
      </c>
      <c r="E210" s="7561"/>
      <c r="F210" s="8159"/>
      <c r="G210" s="8196" t="s">
        <v>1869</v>
      </c>
      <c r="H210" s="8366"/>
      <c r="I210" s="8366"/>
      <c r="J210" s="8366"/>
      <c r="K210" s="8366"/>
      <c r="L210" s="8366"/>
      <c r="M210" s="8366"/>
      <c r="N210" s="8366"/>
      <c r="O210" s="8366"/>
      <c r="P210" s="8366"/>
      <c r="Q210" s="8366"/>
      <c r="R210" s="8366"/>
      <c r="S210" s="8366"/>
      <c r="T210" s="8366"/>
      <c r="U210" s="8366"/>
      <c r="V210" s="8366"/>
      <c r="W210" s="8366"/>
      <c r="X210" s="8366"/>
      <c r="Y210" s="8366"/>
      <c r="Z210" s="8366"/>
      <c r="AA210" s="8366"/>
      <c r="AB210" s="8366"/>
      <c r="AC210" s="8366"/>
      <c r="AD210" s="8366"/>
      <c r="AE210" s="8366"/>
      <c r="AF210" s="8366"/>
      <c r="AG210" s="8366"/>
      <c r="AH210" s="8366"/>
      <c r="AI210" s="8366"/>
      <c r="AJ210" s="8366"/>
      <c r="AK210" s="8366"/>
      <c r="AL210" s="8366"/>
      <c r="AM210" s="8366"/>
      <c r="AN210" s="8366"/>
      <c r="AO210" s="8366"/>
      <c r="AP210" s="8208"/>
      <c r="AQ210" s="677"/>
      <c r="AR210" s="677"/>
      <c r="AS210" s="677"/>
      <c r="AT210" s="677"/>
      <c r="AU210" s="677"/>
      <c r="AV210" s="604"/>
      <c r="AW210" s="604"/>
      <c r="AX210" s="604"/>
      <c r="AY210" s="604"/>
      <c r="AZ210" s="604"/>
      <c r="BA210" s="604"/>
      <c r="BB210" s="604"/>
      <c r="BC210" s="604"/>
      <c r="BD210" s="604"/>
      <c r="BE210" s="604"/>
      <c r="BF210" s="604"/>
      <c r="BG210" s="604"/>
      <c r="BH210" s="604"/>
      <c r="BI210" s="604"/>
      <c r="BJ210" s="604"/>
      <c r="BK210" s="604"/>
      <c r="BL210" s="604"/>
      <c r="BM210" s="604"/>
      <c r="BN210" s="604"/>
      <c r="BO210" s="604"/>
      <c r="BP210" s="604"/>
      <c r="BQ210" s="604"/>
      <c r="BR210" s="604"/>
      <c r="BS210" s="604"/>
      <c r="BT210" s="684"/>
      <c r="BU210" s="684"/>
      <c r="BV210" s="684"/>
      <c r="BW210" s="684"/>
      <c r="BX210" s="684"/>
      <c r="BY210" s="684"/>
      <c r="BZ210" s="684"/>
      <c r="CA210" s="684"/>
      <c r="CB210" s="684"/>
      <c r="CC210" s="684"/>
      <c r="CD210" s="684"/>
      <c r="CE210" s="684"/>
      <c r="CF210" s="684"/>
      <c r="CG210" s="684"/>
      <c r="CH210" s="684"/>
      <c r="CI210" s="684"/>
      <c r="CJ210" s="684"/>
      <c r="CK210" s="684"/>
      <c r="CL210" s="684"/>
      <c r="CM210" s="604"/>
      <c r="CN210" s="604"/>
      <c r="CO210" s="604"/>
      <c r="CP210" s="604"/>
      <c r="CQ210" s="604"/>
      <c r="CR210" s="604"/>
      <c r="CS210" s="604"/>
      <c r="CT210" s="604"/>
      <c r="CU210" s="604"/>
      <c r="CV210" s="604"/>
      <c r="CW210" s="604"/>
      <c r="CX210" s="604"/>
      <c r="CY210" s="604"/>
      <c r="CZ210" s="604"/>
      <c r="DA210" s="604"/>
      <c r="DB210" s="604"/>
      <c r="DC210" s="604"/>
      <c r="DD210" s="604"/>
      <c r="DE210" s="604"/>
      <c r="DF210" s="604"/>
      <c r="DG210" s="604"/>
      <c r="DH210" s="604"/>
      <c r="DI210" s="604"/>
      <c r="DJ210" s="604"/>
      <c r="DK210" s="604"/>
    </row>
    <row r="211" spans="1:115" s="677" customFormat="1" ht="14.25" customHeight="1" x14ac:dyDescent="0.25">
      <c r="A211" s="7032"/>
      <c r="B211" s="7387"/>
      <c r="C211" s="7060"/>
      <c r="D211" s="7701"/>
      <c r="E211" s="8190"/>
      <c r="F211" s="8191"/>
      <c r="G211" s="8367" t="s">
        <v>1875</v>
      </c>
      <c r="H211" s="8197"/>
      <c r="I211" s="8196" t="s">
        <v>296</v>
      </c>
      <c r="J211" s="8208"/>
      <c r="K211" s="8366" t="s">
        <v>297</v>
      </c>
      <c r="L211" s="8208"/>
      <c r="M211" s="8196" t="s">
        <v>1876</v>
      </c>
      <c r="N211" s="8208"/>
      <c r="O211" s="8196" t="s">
        <v>299</v>
      </c>
      <c r="P211" s="8208"/>
      <c r="Q211" s="8196" t="s">
        <v>300</v>
      </c>
      <c r="R211" s="8208"/>
      <c r="S211" s="8196" t="s">
        <v>301</v>
      </c>
      <c r="T211" s="8208"/>
      <c r="U211" s="8196" t="s">
        <v>302</v>
      </c>
      <c r="V211" s="8208"/>
      <c r="W211" s="8196" t="s">
        <v>1877</v>
      </c>
      <c r="X211" s="8208"/>
      <c r="Y211" s="8196" t="s">
        <v>209</v>
      </c>
      <c r="Z211" s="8197"/>
      <c r="AA211" s="8196" t="s">
        <v>210</v>
      </c>
      <c r="AB211" s="8197"/>
      <c r="AC211" s="8196" t="s">
        <v>2084</v>
      </c>
      <c r="AD211" s="8197"/>
      <c r="AE211" s="8196" t="s">
        <v>2085</v>
      </c>
      <c r="AF211" s="8197"/>
      <c r="AG211" s="8196" t="s">
        <v>2086</v>
      </c>
      <c r="AH211" s="8197"/>
      <c r="AI211" s="8196" t="s">
        <v>2087</v>
      </c>
      <c r="AJ211" s="8197"/>
      <c r="AK211" s="8196" t="s">
        <v>1882</v>
      </c>
      <c r="AL211" s="8197"/>
      <c r="AM211" s="8196" t="s">
        <v>1883</v>
      </c>
      <c r="AN211" s="8197"/>
      <c r="AO211" s="8196" t="s">
        <v>600</v>
      </c>
      <c r="AP211" s="8197"/>
      <c r="AQ211" s="358"/>
      <c r="AR211" s="358"/>
      <c r="AS211" s="358"/>
      <c r="AT211" s="358"/>
      <c r="AU211" s="358"/>
      <c r="AV211" s="604"/>
      <c r="AW211" s="2423"/>
      <c r="AX211" s="2424"/>
      <c r="AZ211" s="2423"/>
      <c r="BA211" s="2423"/>
      <c r="BB211" s="2423"/>
      <c r="BC211" s="2424"/>
      <c r="BE211" s="2424"/>
      <c r="BG211" s="2423"/>
      <c r="BH211" s="2423"/>
      <c r="BI211" s="2423"/>
      <c r="BJ211" s="2423"/>
      <c r="BK211" s="2424"/>
      <c r="BM211" s="2423"/>
      <c r="BN211" s="2423"/>
      <c r="BO211" s="2423"/>
      <c r="BP211" s="2423"/>
      <c r="BQ211" s="2424"/>
      <c r="BS211" s="2424"/>
      <c r="BT211" s="683"/>
      <c r="BU211" s="2425"/>
      <c r="BV211" s="683"/>
      <c r="BW211" s="683"/>
      <c r="BX211" s="683"/>
      <c r="BY211" s="683"/>
      <c r="BZ211" s="683"/>
      <c r="CA211" s="683"/>
      <c r="CB211" s="683"/>
      <c r="CC211" s="683"/>
      <c r="CD211" s="683"/>
      <c r="CE211" s="683"/>
      <c r="CF211" s="683"/>
      <c r="CG211" s="683"/>
      <c r="CH211" s="683"/>
      <c r="CI211" s="683"/>
      <c r="CJ211" s="683"/>
      <c r="CK211" s="683"/>
      <c r="CL211" s="683"/>
    </row>
    <row r="212" spans="1:115" s="677" customFormat="1" ht="14.25" customHeight="1" x14ac:dyDescent="0.25">
      <c r="A212" s="7701"/>
      <c r="B212" s="8190"/>
      <c r="C212" s="8191"/>
      <c r="D212" s="3580" t="s">
        <v>32</v>
      </c>
      <c r="E212" s="3409" t="s">
        <v>33</v>
      </c>
      <c r="F212" s="3398" t="s">
        <v>34</v>
      </c>
      <c r="G212" s="3735" t="s">
        <v>33</v>
      </c>
      <c r="H212" s="3736" t="s">
        <v>34</v>
      </c>
      <c r="I212" s="3735" t="s">
        <v>33</v>
      </c>
      <c r="J212" s="3736" t="s">
        <v>34</v>
      </c>
      <c r="K212" s="3735" t="s">
        <v>33</v>
      </c>
      <c r="L212" s="3736" t="s">
        <v>34</v>
      </c>
      <c r="M212" s="3735" t="s">
        <v>33</v>
      </c>
      <c r="N212" s="3736" t="s">
        <v>34</v>
      </c>
      <c r="O212" s="3735" t="s">
        <v>33</v>
      </c>
      <c r="P212" s="3736" t="s">
        <v>34</v>
      </c>
      <c r="Q212" s="3735" t="s">
        <v>33</v>
      </c>
      <c r="R212" s="3736" t="s">
        <v>34</v>
      </c>
      <c r="S212" s="3735" t="s">
        <v>33</v>
      </c>
      <c r="T212" s="3736" t="s">
        <v>34</v>
      </c>
      <c r="U212" s="3735" t="s">
        <v>33</v>
      </c>
      <c r="V212" s="3736" t="s">
        <v>34</v>
      </c>
      <c r="W212" s="3735" t="s">
        <v>33</v>
      </c>
      <c r="X212" s="3736" t="s">
        <v>34</v>
      </c>
      <c r="Y212" s="3735" t="s">
        <v>33</v>
      </c>
      <c r="Z212" s="3736" t="s">
        <v>34</v>
      </c>
      <c r="AA212" s="3735" t="s">
        <v>33</v>
      </c>
      <c r="AB212" s="3736" t="s">
        <v>34</v>
      </c>
      <c r="AC212" s="3735" t="s">
        <v>33</v>
      </c>
      <c r="AD212" s="3736" t="s">
        <v>34</v>
      </c>
      <c r="AE212" s="3735" t="s">
        <v>33</v>
      </c>
      <c r="AF212" s="3736" t="s">
        <v>34</v>
      </c>
      <c r="AG212" s="3735" t="s">
        <v>33</v>
      </c>
      <c r="AH212" s="3736" t="s">
        <v>34</v>
      </c>
      <c r="AI212" s="3735" t="s">
        <v>33</v>
      </c>
      <c r="AJ212" s="3736" t="s">
        <v>34</v>
      </c>
      <c r="AK212" s="3735" t="s">
        <v>33</v>
      </c>
      <c r="AL212" s="3736" t="s">
        <v>34</v>
      </c>
      <c r="AM212" s="3735" t="s">
        <v>33</v>
      </c>
      <c r="AN212" s="3736" t="s">
        <v>34</v>
      </c>
      <c r="AO212" s="3735" t="s">
        <v>33</v>
      </c>
      <c r="AP212" s="3736" t="s">
        <v>34</v>
      </c>
      <c r="AQ212" s="2424"/>
      <c r="AR212" s="2424"/>
      <c r="AS212" s="2424"/>
      <c r="AU212" s="2424"/>
      <c r="BT212" s="683"/>
      <c r="BU212" s="683"/>
      <c r="BV212" s="683"/>
      <c r="BW212" s="683"/>
      <c r="BX212" s="683"/>
      <c r="BY212" s="683"/>
      <c r="BZ212" s="683"/>
      <c r="CA212" s="683"/>
      <c r="CB212" s="683"/>
      <c r="CC212" s="683"/>
      <c r="CD212" s="683"/>
      <c r="CE212" s="683"/>
      <c r="CF212" s="683"/>
      <c r="CG212" s="683"/>
      <c r="CH212" s="683"/>
      <c r="CI212" s="683"/>
      <c r="CJ212" s="683"/>
      <c r="CK212" s="683"/>
      <c r="CL212" s="683"/>
    </row>
    <row r="213" spans="1:115" s="358" customFormat="1" ht="24.75" customHeight="1" x14ac:dyDescent="0.25">
      <c r="A213" s="8228" t="s">
        <v>2088</v>
      </c>
      <c r="B213" s="8229"/>
      <c r="C213" s="8230"/>
      <c r="D213" s="3737"/>
      <c r="E213" s="2378"/>
      <c r="F213" s="2378"/>
      <c r="G213" s="3738"/>
      <c r="H213" s="3739"/>
      <c r="I213" s="3740"/>
      <c r="J213" s="3739"/>
      <c r="K213" s="3740"/>
      <c r="L213" s="3739"/>
      <c r="M213" s="3740"/>
      <c r="N213" s="3739"/>
      <c r="O213" s="3740"/>
      <c r="P213" s="3739"/>
      <c r="Q213" s="3740"/>
      <c r="R213" s="3739"/>
      <c r="S213" s="3740"/>
      <c r="T213" s="3739"/>
      <c r="U213" s="3740"/>
      <c r="V213" s="3739"/>
      <c r="W213" s="977"/>
      <c r="X213" s="3739"/>
      <c r="Y213" s="3740"/>
      <c r="Z213" s="3739"/>
      <c r="AA213" s="3740"/>
      <c r="AB213" s="3739"/>
      <c r="AC213" s="3740"/>
      <c r="AD213" s="3739"/>
      <c r="AE213" s="3740"/>
      <c r="AF213" s="3739"/>
      <c r="AG213" s="3740"/>
      <c r="AH213" s="3739"/>
      <c r="AI213" s="3740"/>
      <c r="AJ213" s="3739"/>
      <c r="AK213" s="977"/>
      <c r="AL213" s="3739"/>
      <c r="AM213" s="3740"/>
      <c r="AN213" s="3739"/>
      <c r="AO213" s="3740"/>
      <c r="AP213" s="3739"/>
      <c r="AQ213" s="677"/>
      <c r="AR213" s="677"/>
      <c r="AS213" s="677"/>
      <c r="AT213" s="677"/>
      <c r="AU213" s="677"/>
      <c r="AV213" s="677"/>
      <c r="BT213" s="605"/>
      <c r="BU213" s="605"/>
      <c r="BV213" s="605"/>
      <c r="BW213" s="605"/>
      <c r="BX213" s="605"/>
      <c r="BY213" s="605"/>
      <c r="BZ213" s="605"/>
      <c r="CA213" s="605"/>
      <c r="CB213" s="605"/>
      <c r="CC213" s="605"/>
      <c r="CD213" s="605"/>
      <c r="CE213" s="605"/>
      <c r="CF213" s="605"/>
      <c r="CG213" s="605"/>
      <c r="CH213" s="605"/>
      <c r="CI213" s="605"/>
      <c r="CJ213" s="605"/>
      <c r="CK213" s="605"/>
      <c r="CL213" s="605"/>
    </row>
    <row r="214" spans="1:115" s="358" customFormat="1" ht="13.5" x14ac:dyDescent="0.25">
      <c r="A214" s="8282" t="s">
        <v>2089</v>
      </c>
      <c r="B214" s="8283"/>
      <c r="C214" s="8284"/>
      <c r="D214" s="692"/>
      <c r="E214" s="693"/>
      <c r="F214" s="282"/>
      <c r="G214" s="3741"/>
      <c r="H214" s="3742"/>
      <c r="I214" s="3743"/>
      <c r="J214" s="3742"/>
      <c r="K214" s="3743"/>
      <c r="L214" s="3742"/>
      <c r="M214" s="3743"/>
      <c r="N214" s="3742"/>
      <c r="O214" s="3743"/>
      <c r="P214" s="3742"/>
      <c r="Q214" s="3743"/>
      <c r="R214" s="3742"/>
      <c r="S214" s="3743"/>
      <c r="T214" s="3742"/>
      <c r="U214" s="3743"/>
      <c r="V214" s="3742"/>
      <c r="W214" s="3744"/>
      <c r="X214" s="3742"/>
      <c r="Y214" s="3743"/>
      <c r="Z214" s="3742"/>
      <c r="AA214" s="3743"/>
      <c r="AB214" s="3742"/>
      <c r="AC214" s="3743"/>
      <c r="AD214" s="3742"/>
      <c r="AE214" s="3743"/>
      <c r="AF214" s="3742"/>
      <c r="AG214" s="3743"/>
      <c r="AH214" s="3742"/>
      <c r="AI214" s="3743"/>
      <c r="AJ214" s="3742"/>
      <c r="AK214" s="3744"/>
      <c r="AL214" s="3742"/>
      <c r="AM214" s="3743"/>
      <c r="AN214" s="3742"/>
      <c r="AO214" s="3743"/>
      <c r="AP214" s="3742"/>
      <c r="BT214" s="605"/>
      <c r="BU214" s="605"/>
      <c r="BV214" s="605"/>
      <c r="BW214" s="605"/>
      <c r="BX214" s="605"/>
      <c r="BY214" s="605"/>
      <c r="BZ214" s="605"/>
      <c r="CA214" s="605"/>
      <c r="CB214" s="605"/>
      <c r="CC214" s="605"/>
      <c r="CD214" s="605"/>
      <c r="CE214" s="605"/>
      <c r="CF214" s="605"/>
      <c r="CG214" s="605"/>
      <c r="CH214" s="605"/>
      <c r="CI214" s="605"/>
      <c r="CJ214" s="605"/>
      <c r="CK214" s="605"/>
      <c r="CL214" s="605"/>
    </row>
    <row r="215" spans="1:115" s="358" customFormat="1" ht="14.25" customHeight="1" x14ac:dyDescent="0.25">
      <c r="A215" s="8282" t="s">
        <v>2090</v>
      </c>
      <c r="B215" s="8283"/>
      <c r="C215" s="8284"/>
      <c r="D215" s="1288"/>
      <c r="E215" s="1484"/>
      <c r="F215" s="282"/>
      <c r="G215" s="3741"/>
      <c r="H215" s="3742"/>
      <c r="I215" s="3743"/>
      <c r="J215" s="3742"/>
      <c r="K215" s="3743"/>
      <c r="L215" s="3742"/>
      <c r="M215" s="3743"/>
      <c r="N215" s="3742"/>
      <c r="O215" s="3743"/>
      <c r="P215" s="3742"/>
      <c r="Q215" s="3743"/>
      <c r="R215" s="3742"/>
      <c r="S215" s="3743"/>
      <c r="T215" s="3742"/>
      <c r="U215" s="3743"/>
      <c r="V215" s="3742"/>
      <c r="W215" s="3744"/>
      <c r="X215" s="3742"/>
      <c r="Y215" s="3743"/>
      <c r="Z215" s="3742"/>
      <c r="AA215" s="3743"/>
      <c r="AB215" s="3742"/>
      <c r="AC215" s="3743"/>
      <c r="AD215" s="3742"/>
      <c r="AE215" s="3743"/>
      <c r="AF215" s="3742"/>
      <c r="AG215" s="3743"/>
      <c r="AH215" s="3742"/>
      <c r="AI215" s="3743"/>
      <c r="AJ215" s="3742"/>
      <c r="AK215" s="3744"/>
      <c r="AL215" s="3742"/>
      <c r="AM215" s="3743"/>
      <c r="AN215" s="3742"/>
      <c r="AO215" s="3743"/>
      <c r="AP215" s="3742"/>
      <c r="BT215" s="605"/>
      <c r="BU215" s="605"/>
      <c r="BV215" s="605"/>
      <c r="BW215" s="605"/>
      <c r="BX215" s="605"/>
      <c r="BY215" s="605"/>
      <c r="BZ215" s="605"/>
      <c r="CA215" s="605"/>
      <c r="CB215" s="605"/>
      <c r="CC215" s="605"/>
      <c r="CD215" s="605"/>
      <c r="CE215" s="605"/>
      <c r="CF215" s="605"/>
      <c r="CG215" s="605"/>
      <c r="CH215" s="605"/>
      <c r="CI215" s="605"/>
      <c r="CJ215" s="605"/>
      <c r="CK215" s="605"/>
      <c r="CL215" s="605"/>
    </row>
    <row r="216" spans="1:115" s="662" customFormat="1" ht="14.25" customHeight="1" x14ac:dyDescent="0.25">
      <c r="A216" s="8368" t="s">
        <v>2091</v>
      </c>
      <c r="B216" s="8368"/>
      <c r="C216" s="8369"/>
      <c r="D216" s="3745"/>
      <c r="E216" s="3429"/>
      <c r="F216" s="3429"/>
      <c r="G216" s="3746"/>
      <c r="H216" s="3747"/>
      <c r="I216" s="3748"/>
      <c r="J216" s="3747"/>
      <c r="K216" s="3748"/>
      <c r="L216" s="3747"/>
      <c r="M216" s="3748"/>
      <c r="N216" s="3747"/>
      <c r="O216" s="3748"/>
      <c r="P216" s="3747"/>
      <c r="Q216" s="3748"/>
      <c r="R216" s="3747"/>
      <c r="S216" s="3748"/>
      <c r="T216" s="3747"/>
      <c r="U216" s="3748"/>
      <c r="V216" s="3747"/>
      <c r="W216" s="3749"/>
      <c r="X216" s="3747"/>
      <c r="Y216" s="3748"/>
      <c r="Z216" s="3747"/>
      <c r="AA216" s="3748"/>
      <c r="AB216" s="3747"/>
      <c r="AC216" s="3748"/>
      <c r="AD216" s="3747"/>
      <c r="AE216" s="3748"/>
      <c r="AF216" s="3747"/>
      <c r="AG216" s="3748"/>
      <c r="AH216" s="3747"/>
      <c r="AI216" s="3748"/>
      <c r="AJ216" s="3747"/>
      <c r="AK216" s="3749"/>
      <c r="AL216" s="3747"/>
      <c r="AM216" s="3748"/>
      <c r="AN216" s="3747"/>
      <c r="AO216" s="3748"/>
      <c r="AP216" s="3747"/>
      <c r="AQ216" s="358"/>
      <c r="AR216" s="358"/>
      <c r="AS216" s="358"/>
      <c r="AT216" s="358"/>
      <c r="AU216" s="358"/>
      <c r="AV216" s="358"/>
      <c r="BU216" s="663"/>
      <c r="BV216" s="663"/>
      <c r="BW216" s="663"/>
      <c r="BX216" s="663"/>
      <c r="BY216" s="663"/>
      <c r="BZ216" s="663"/>
      <c r="CA216" s="663"/>
      <c r="CB216" s="663"/>
      <c r="CC216" s="663"/>
      <c r="CD216" s="663"/>
      <c r="CE216" s="663"/>
      <c r="CF216" s="663"/>
      <c r="CG216" s="663"/>
      <c r="CH216" s="663"/>
      <c r="CI216" s="663"/>
      <c r="CJ216" s="663"/>
      <c r="CK216" s="663"/>
      <c r="CL216" s="663"/>
      <c r="CM216" s="663"/>
    </row>
    <row r="217" spans="1:115" s="662" customFormat="1" ht="14.25" customHeight="1" x14ac:dyDescent="0.25">
      <c r="A217" s="117" t="s">
        <v>2092</v>
      </c>
      <c r="B217" s="694"/>
      <c r="C217" s="694"/>
      <c r="D217" s="695"/>
      <c r="E217" s="695"/>
      <c r="F217" s="695"/>
      <c r="BU217" s="663"/>
      <c r="BV217" s="663"/>
      <c r="BW217" s="663"/>
      <c r="BX217" s="663"/>
      <c r="BY217" s="663"/>
      <c r="BZ217" s="663"/>
      <c r="CA217" s="663"/>
      <c r="CB217" s="663"/>
      <c r="CC217" s="663"/>
      <c r="CD217" s="663"/>
      <c r="CE217" s="663"/>
      <c r="CF217" s="663"/>
      <c r="CG217" s="663"/>
      <c r="CH217" s="663"/>
      <c r="CI217" s="663"/>
      <c r="CJ217" s="663"/>
      <c r="CK217" s="663"/>
      <c r="CL217" s="663"/>
      <c r="CM217" s="663"/>
    </row>
    <row r="218" spans="1:115" s="358" customFormat="1" ht="26.25" customHeight="1" x14ac:dyDescent="0.25">
      <c r="A218" s="8152" t="s">
        <v>2093</v>
      </c>
      <c r="B218" s="8370"/>
      <c r="C218" s="8153"/>
      <c r="D218" s="8158" t="s">
        <v>2094</v>
      </c>
      <c r="E218" s="7561"/>
      <c r="F218" s="8159"/>
      <c r="G218" s="8198" t="s">
        <v>1869</v>
      </c>
      <c r="H218" s="8236"/>
      <c r="I218" s="8236"/>
      <c r="J218" s="8236"/>
      <c r="K218" s="8236"/>
      <c r="L218" s="8236"/>
      <c r="M218" s="8236"/>
      <c r="N218" s="8236"/>
      <c r="O218" s="8236"/>
      <c r="P218" s="8236"/>
      <c r="Q218" s="8236"/>
      <c r="R218" s="8236"/>
      <c r="S218" s="8236"/>
      <c r="T218" s="8236"/>
      <c r="U218" s="8236"/>
      <c r="V218" s="8236"/>
      <c r="W218" s="8236"/>
      <c r="X218" s="8236"/>
      <c r="Y218" s="8236"/>
      <c r="Z218" s="8236"/>
      <c r="AA218" s="8236"/>
      <c r="AB218" s="8236"/>
      <c r="AC218" s="8236"/>
      <c r="AD218" s="8236"/>
      <c r="AE218" s="8236"/>
      <c r="AF218" s="8236"/>
      <c r="AG218" s="8236"/>
      <c r="AH218" s="8236"/>
      <c r="AI218" s="8236"/>
      <c r="AJ218" s="8236"/>
      <c r="AK218" s="8236"/>
      <c r="AL218" s="8236"/>
      <c r="AM218" s="8236"/>
      <c r="AN218" s="8236"/>
      <c r="AO218" s="8373" t="s">
        <v>1958</v>
      </c>
      <c r="AP218" s="8373" t="s">
        <v>2095</v>
      </c>
      <c r="AQ218" s="8238" t="s">
        <v>2096</v>
      </c>
      <c r="AR218" s="8238"/>
      <c r="AS218" s="8285" t="s">
        <v>2097</v>
      </c>
      <c r="AT218" s="8238" t="s">
        <v>2098</v>
      </c>
      <c r="AU218" s="8374" t="s">
        <v>2099</v>
      </c>
      <c r="AV218" s="8377" t="s">
        <v>1872</v>
      </c>
      <c r="AW218" s="8378" t="s">
        <v>2100</v>
      </c>
      <c r="AX218" s="8373" t="s">
        <v>560</v>
      </c>
      <c r="BV218" s="605"/>
      <c r="BW218" s="605"/>
      <c r="BX218" s="605"/>
      <c r="BY218" s="605"/>
      <c r="BZ218" s="605"/>
      <c r="CA218" s="605"/>
      <c r="CB218" s="605"/>
      <c r="CC218" s="605"/>
      <c r="CD218" s="605"/>
      <c r="CE218" s="605"/>
      <c r="CF218" s="605"/>
      <c r="CG218" s="605"/>
      <c r="CH218" s="605"/>
      <c r="CI218" s="605"/>
      <c r="CJ218" s="605"/>
      <c r="CK218" s="605"/>
      <c r="CL218" s="605"/>
      <c r="CM218" s="605"/>
      <c r="CN218" s="605"/>
    </row>
    <row r="219" spans="1:115" s="358" customFormat="1" ht="14.25" customHeight="1" x14ac:dyDescent="0.25">
      <c r="A219" s="7156"/>
      <c r="B219" s="7159"/>
      <c r="C219" s="7120"/>
      <c r="D219" s="7701"/>
      <c r="E219" s="8190"/>
      <c r="F219" s="8191"/>
      <c r="G219" s="8307" t="s">
        <v>1961</v>
      </c>
      <c r="H219" s="8199"/>
      <c r="I219" s="8236" t="s">
        <v>297</v>
      </c>
      <c r="J219" s="8239"/>
      <c r="K219" s="8198" t="s">
        <v>1876</v>
      </c>
      <c r="L219" s="8239"/>
      <c r="M219" s="8198" t="s">
        <v>299</v>
      </c>
      <c r="N219" s="8239"/>
      <c r="O219" s="8198" t="s">
        <v>300</v>
      </c>
      <c r="P219" s="8239"/>
      <c r="Q219" s="8198" t="s">
        <v>301</v>
      </c>
      <c r="R219" s="8239"/>
      <c r="S219" s="8198" t="s">
        <v>302</v>
      </c>
      <c r="T219" s="8239"/>
      <c r="U219" s="8198" t="s">
        <v>1877</v>
      </c>
      <c r="V219" s="8239"/>
      <c r="W219" s="8198" t="s">
        <v>209</v>
      </c>
      <c r="X219" s="8199"/>
      <c r="Y219" s="8198" t="s">
        <v>210</v>
      </c>
      <c r="Z219" s="8199"/>
      <c r="AA219" s="8198" t="s">
        <v>2084</v>
      </c>
      <c r="AB219" s="8199"/>
      <c r="AC219" s="8198" t="s">
        <v>2085</v>
      </c>
      <c r="AD219" s="8199"/>
      <c r="AE219" s="8198" t="s">
        <v>2086</v>
      </c>
      <c r="AF219" s="8199"/>
      <c r="AG219" s="8198" t="s">
        <v>2087</v>
      </c>
      <c r="AH219" s="8199"/>
      <c r="AI219" s="8198" t="s">
        <v>1882</v>
      </c>
      <c r="AJ219" s="8199"/>
      <c r="AK219" s="8198" t="s">
        <v>1883</v>
      </c>
      <c r="AL219" s="8199"/>
      <c r="AM219" s="8198" t="s">
        <v>600</v>
      </c>
      <c r="AN219" s="8237"/>
      <c r="AO219" s="8373"/>
      <c r="AP219" s="8373"/>
      <c r="AQ219" s="8238" t="s">
        <v>2101</v>
      </c>
      <c r="AR219" s="8238" t="s">
        <v>2102</v>
      </c>
      <c r="AS219" s="8285"/>
      <c r="AT219" s="8238"/>
      <c r="AU219" s="8375"/>
      <c r="AV219" s="8377"/>
      <c r="AW219" s="8379"/>
      <c r="AX219" s="8373"/>
      <c r="BV219" s="605"/>
      <c r="BW219" s="605"/>
      <c r="BX219" s="605"/>
      <c r="BY219" s="605"/>
      <c r="BZ219" s="605"/>
      <c r="CA219" s="605"/>
      <c r="CB219" s="605"/>
      <c r="CC219" s="605"/>
      <c r="CD219" s="605"/>
      <c r="CE219" s="605">
        <v>0</v>
      </c>
      <c r="CF219" s="605">
        <v>0</v>
      </c>
      <c r="CG219" s="605"/>
      <c r="CH219" s="605"/>
      <c r="CI219" s="605"/>
      <c r="CJ219" s="605"/>
      <c r="CK219" s="605"/>
      <c r="CL219" s="605"/>
      <c r="CM219" s="605"/>
      <c r="CN219" s="605"/>
    </row>
    <row r="220" spans="1:115" s="358" customFormat="1" ht="21" customHeight="1" x14ac:dyDescent="0.25">
      <c r="A220" s="8353"/>
      <c r="B220" s="8371"/>
      <c r="C220" s="8372"/>
      <c r="D220" s="3434" t="s">
        <v>32</v>
      </c>
      <c r="E220" s="3434" t="s">
        <v>33</v>
      </c>
      <c r="F220" s="3398" t="s">
        <v>34</v>
      </c>
      <c r="G220" s="3515" t="s">
        <v>33</v>
      </c>
      <c r="H220" s="3474" t="s">
        <v>34</v>
      </c>
      <c r="I220" s="3515" t="s">
        <v>33</v>
      </c>
      <c r="J220" s="3474" t="s">
        <v>34</v>
      </c>
      <c r="K220" s="3515" t="s">
        <v>33</v>
      </c>
      <c r="L220" s="3474" t="s">
        <v>34</v>
      </c>
      <c r="M220" s="3515" t="s">
        <v>33</v>
      </c>
      <c r="N220" s="3474" t="s">
        <v>34</v>
      </c>
      <c r="O220" s="3515" t="s">
        <v>33</v>
      </c>
      <c r="P220" s="3474" t="s">
        <v>34</v>
      </c>
      <c r="Q220" s="3515" t="s">
        <v>33</v>
      </c>
      <c r="R220" s="3474" t="s">
        <v>34</v>
      </c>
      <c r="S220" s="3515" t="s">
        <v>33</v>
      </c>
      <c r="T220" s="3474" t="s">
        <v>34</v>
      </c>
      <c r="U220" s="3515" t="s">
        <v>33</v>
      </c>
      <c r="V220" s="3474" t="s">
        <v>34</v>
      </c>
      <c r="W220" s="3515" t="s">
        <v>33</v>
      </c>
      <c r="X220" s="3474" t="s">
        <v>34</v>
      </c>
      <c r="Y220" s="3515" t="s">
        <v>33</v>
      </c>
      <c r="Z220" s="3474" t="s">
        <v>34</v>
      </c>
      <c r="AA220" s="3515" t="s">
        <v>33</v>
      </c>
      <c r="AB220" s="3474" t="s">
        <v>34</v>
      </c>
      <c r="AC220" s="3515" t="s">
        <v>33</v>
      </c>
      <c r="AD220" s="3474" t="s">
        <v>34</v>
      </c>
      <c r="AE220" s="3515" t="s">
        <v>33</v>
      </c>
      <c r="AF220" s="3474" t="s">
        <v>34</v>
      </c>
      <c r="AG220" s="3515" t="s">
        <v>33</v>
      </c>
      <c r="AH220" s="3474" t="s">
        <v>34</v>
      </c>
      <c r="AI220" s="3515" t="s">
        <v>33</v>
      </c>
      <c r="AJ220" s="3474" t="s">
        <v>34</v>
      </c>
      <c r="AK220" s="3515" t="s">
        <v>33</v>
      </c>
      <c r="AL220" s="3474" t="s">
        <v>34</v>
      </c>
      <c r="AM220" s="3515" t="s">
        <v>33</v>
      </c>
      <c r="AN220" s="3588" t="s">
        <v>34</v>
      </c>
      <c r="AO220" s="8373"/>
      <c r="AP220" s="8373"/>
      <c r="AQ220" s="8238"/>
      <c r="AR220" s="8238"/>
      <c r="AS220" s="8285"/>
      <c r="AT220" s="8238"/>
      <c r="AU220" s="8376"/>
      <c r="AV220" s="8377"/>
      <c r="AW220" s="8380"/>
      <c r="AX220" s="8373"/>
      <c r="BV220" s="605"/>
      <c r="BW220" s="605"/>
      <c r="BX220" s="605"/>
      <c r="BY220" s="605"/>
      <c r="BZ220" s="605"/>
      <c r="CA220" s="605"/>
      <c r="CB220" s="605"/>
      <c r="CC220" s="605"/>
      <c r="CD220" s="605"/>
      <c r="CE220" s="605">
        <v>0</v>
      </c>
      <c r="CF220" s="605">
        <v>0</v>
      </c>
      <c r="CG220" s="605"/>
      <c r="CH220" s="605"/>
      <c r="CI220" s="605"/>
      <c r="CJ220" s="605"/>
      <c r="CK220" s="605"/>
      <c r="CL220" s="605"/>
      <c r="CM220" s="605"/>
      <c r="CN220" s="605"/>
    </row>
    <row r="221" spans="1:115" s="358" customFormat="1" ht="14.25" customHeight="1" x14ac:dyDescent="0.25">
      <c r="A221" s="3750" t="s">
        <v>2103</v>
      </c>
      <c r="B221" s="8271" t="s">
        <v>2104</v>
      </c>
      <c r="C221" s="8273"/>
      <c r="D221" s="3751">
        <f t="shared" ref="D221:D265" si="16">SUM(E221+F221)</f>
        <v>0</v>
      </c>
      <c r="E221" s="2428">
        <f t="shared" ref="E221:F227" si="17">SUM(G221+I221+K221+M221+O221+Q221+S221+U221+W221+Y221+AA221+AC221+AE221+AG221+AI221+AK221+AM221)</f>
        <v>0</v>
      </c>
      <c r="F221" s="3752">
        <f t="shared" si="17"/>
        <v>0</v>
      </c>
      <c r="G221" s="2437"/>
      <c r="H221" s="3316"/>
      <c r="I221" s="3753"/>
      <c r="J221" s="3316"/>
      <c r="K221" s="3753"/>
      <c r="L221" s="3316"/>
      <c r="M221" s="3753"/>
      <c r="N221" s="3316"/>
      <c r="O221" s="3753"/>
      <c r="P221" s="3316"/>
      <c r="Q221" s="3753"/>
      <c r="R221" s="3316"/>
      <c r="S221" s="3753"/>
      <c r="T221" s="3316"/>
      <c r="U221" s="3753"/>
      <c r="V221" s="3754"/>
      <c r="W221" s="3753"/>
      <c r="X221" s="3754"/>
      <c r="Y221" s="3753"/>
      <c r="Z221" s="3754"/>
      <c r="AA221" s="3753"/>
      <c r="AB221" s="3754"/>
      <c r="AC221" s="3753"/>
      <c r="AD221" s="3754"/>
      <c r="AE221" s="3753"/>
      <c r="AF221" s="3754"/>
      <c r="AG221" s="3753"/>
      <c r="AH221" s="3754"/>
      <c r="AI221" s="3753"/>
      <c r="AJ221" s="3754"/>
      <c r="AK221" s="3753"/>
      <c r="AL221" s="3754"/>
      <c r="AM221" s="3753"/>
      <c r="AN221" s="3754"/>
      <c r="AO221" s="3755"/>
      <c r="AP221" s="3317"/>
      <c r="AQ221" s="3271"/>
      <c r="AR221" s="3756"/>
      <c r="AS221" s="3756"/>
      <c r="AT221" s="3753"/>
      <c r="AU221" s="3753"/>
      <c r="AV221" s="2429"/>
      <c r="AW221" s="2429"/>
      <c r="AX221" s="3754"/>
      <c r="BV221" s="605"/>
      <c r="BW221" s="605"/>
      <c r="BX221" s="605"/>
      <c r="BY221" s="605"/>
      <c r="BZ221" s="605"/>
      <c r="CA221" s="605"/>
      <c r="CB221" s="605"/>
      <c r="CC221" s="605"/>
      <c r="CD221" s="605"/>
      <c r="CE221" s="605">
        <v>0</v>
      </c>
      <c r="CF221" s="605">
        <v>0</v>
      </c>
      <c r="CG221" s="605"/>
      <c r="CH221" s="605"/>
      <c r="CI221" s="605"/>
      <c r="CJ221" s="605"/>
      <c r="CK221" s="605"/>
      <c r="CL221" s="605"/>
      <c r="CM221" s="605"/>
      <c r="CN221" s="605"/>
    </row>
    <row r="222" spans="1:115" s="358" customFormat="1" ht="14.25" customHeight="1" x14ac:dyDescent="0.25">
      <c r="A222" s="3757"/>
      <c r="B222" s="8381" t="s">
        <v>2105</v>
      </c>
      <c r="C222" s="8382"/>
      <c r="D222" s="3758">
        <f>SUM(E222+F222)</f>
        <v>0</v>
      </c>
      <c r="E222" s="3759">
        <f t="shared" si="17"/>
        <v>0</v>
      </c>
      <c r="F222" s="3760">
        <f t="shared" si="17"/>
        <v>0</v>
      </c>
      <c r="G222" s="3251"/>
      <c r="H222" s="3267"/>
      <c r="I222" s="3330"/>
      <c r="J222" s="3267"/>
      <c r="K222" s="3330"/>
      <c r="L222" s="3267"/>
      <c r="M222" s="3330"/>
      <c r="N222" s="3267"/>
      <c r="O222" s="3330"/>
      <c r="P222" s="3267"/>
      <c r="Q222" s="3330"/>
      <c r="R222" s="3267"/>
      <c r="S222" s="3330"/>
      <c r="T222" s="3267"/>
      <c r="U222" s="3330"/>
      <c r="V222" s="3254"/>
      <c r="W222" s="3330"/>
      <c r="X222" s="3254"/>
      <c r="Y222" s="3330"/>
      <c r="Z222" s="3254"/>
      <c r="AA222" s="3330"/>
      <c r="AB222" s="3254"/>
      <c r="AC222" s="3330"/>
      <c r="AD222" s="3254"/>
      <c r="AE222" s="3330"/>
      <c r="AF222" s="3254"/>
      <c r="AG222" s="3330"/>
      <c r="AH222" s="3254"/>
      <c r="AI222" s="3330"/>
      <c r="AJ222" s="3254"/>
      <c r="AK222" s="3330"/>
      <c r="AL222" s="3254"/>
      <c r="AM222" s="3330"/>
      <c r="AN222" s="3254"/>
      <c r="AO222" s="3270"/>
      <c r="AP222" s="3331"/>
      <c r="AQ222" s="3271"/>
      <c r="AR222" s="3756"/>
      <c r="AS222" s="3756"/>
      <c r="AT222" s="3330"/>
      <c r="AU222" s="3330"/>
      <c r="AV222" s="3366"/>
      <c r="AW222" s="3366"/>
      <c r="AX222" s="3254"/>
      <c r="BV222" s="605"/>
      <c r="BW222" s="605"/>
      <c r="BX222" s="605"/>
      <c r="BY222" s="605"/>
      <c r="BZ222" s="605"/>
      <c r="CA222" s="605"/>
      <c r="CB222" s="605"/>
      <c r="CC222" s="605"/>
      <c r="CD222" s="605"/>
      <c r="CE222" s="605">
        <v>0</v>
      </c>
      <c r="CF222" s="605">
        <v>0</v>
      </c>
      <c r="CG222" s="605"/>
      <c r="CH222" s="605"/>
      <c r="CI222" s="605"/>
      <c r="CJ222" s="605"/>
      <c r="CK222" s="605"/>
      <c r="CL222" s="605"/>
      <c r="CM222" s="605"/>
      <c r="CN222" s="605"/>
    </row>
    <row r="223" spans="1:115" s="358" customFormat="1" ht="14.25" customHeight="1" x14ac:dyDescent="0.25">
      <c r="A223" s="8346" t="s">
        <v>2106</v>
      </c>
      <c r="B223" s="8388" t="s">
        <v>2107</v>
      </c>
      <c r="C223" s="8389"/>
      <c r="D223" s="696">
        <f t="shared" si="16"/>
        <v>0</v>
      </c>
      <c r="E223" s="587">
        <f t="shared" si="17"/>
        <v>0</v>
      </c>
      <c r="F223" s="418">
        <f t="shared" si="17"/>
        <v>0</v>
      </c>
      <c r="G223" s="434"/>
      <c r="H223" s="446"/>
      <c r="I223" s="443"/>
      <c r="J223" s="446"/>
      <c r="K223" s="443"/>
      <c r="L223" s="446"/>
      <c r="M223" s="443"/>
      <c r="N223" s="446"/>
      <c r="O223" s="443"/>
      <c r="P223" s="446"/>
      <c r="Q223" s="443"/>
      <c r="R223" s="446"/>
      <c r="S223" s="443"/>
      <c r="T223" s="446"/>
      <c r="U223" s="443"/>
      <c r="V223" s="438"/>
      <c r="W223" s="443"/>
      <c r="X223" s="438"/>
      <c r="Y223" s="443"/>
      <c r="Z223" s="438"/>
      <c r="AA223" s="443"/>
      <c r="AB223" s="438"/>
      <c r="AC223" s="443"/>
      <c r="AD223" s="438"/>
      <c r="AE223" s="443"/>
      <c r="AF223" s="438"/>
      <c r="AG223" s="443"/>
      <c r="AH223" s="438"/>
      <c r="AI223" s="443"/>
      <c r="AJ223" s="438"/>
      <c r="AK223" s="443"/>
      <c r="AL223" s="438"/>
      <c r="AM223" s="443"/>
      <c r="AN223" s="438"/>
      <c r="AO223" s="437"/>
      <c r="AP223" s="697"/>
      <c r="AQ223" s="434"/>
      <c r="AR223" s="697"/>
      <c r="AS223" s="2437"/>
      <c r="AT223" s="443"/>
      <c r="AU223" s="443"/>
      <c r="AV223" s="435"/>
      <c r="AW223" s="435"/>
      <c r="AX223" s="446"/>
      <c r="BV223" s="605"/>
      <c r="BW223" s="605"/>
      <c r="BX223" s="605"/>
      <c r="BY223" s="605"/>
      <c r="BZ223" s="605"/>
      <c r="CA223" s="605"/>
      <c r="CB223" s="605"/>
      <c r="CC223" s="605"/>
      <c r="CD223" s="605"/>
      <c r="CE223" s="605">
        <v>0</v>
      </c>
      <c r="CF223" s="605">
        <v>0</v>
      </c>
      <c r="CG223" s="605"/>
      <c r="CH223" s="605"/>
      <c r="CI223" s="605"/>
      <c r="CJ223" s="605"/>
      <c r="CK223" s="605"/>
      <c r="CL223" s="605"/>
      <c r="CM223" s="605"/>
      <c r="CN223" s="605"/>
    </row>
    <row r="224" spans="1:115" s="358" customFormat="1" ht="15" customHeight="1" x14ac:dyDescent="0.25">
      <c r="A224" s="7871"/>
      <c r="B224" s="8313" t="s">
        <v>2108</v>
      </c>
      <c r="C224" s="8315"/>
      <c r="D224" s="3761">
        <f t="shared" si="16"/>
        <v>0</v>
      </c>
      <c r="E224" s="3762">
        <f t="shared" si="17"/>
        <v>0</v>
      </c>
      <c r="F224" s="3763">
        <f t="shared" si="17"/>
        <v>0</v>
      </c>
      <c r="G224" s="3235"/>
      <c r="H224" s="3237"/>
      <c r="I224" s="3322"/>
      <c r="J224" s="3237"/>
      <c r="K224" s="3322"/>
      <c r="L224" s="3237"/>
      <c r="M224" s="3322"/>
      <c r="N224" s="3237"/>
      <c r="O224" s="3322"/>
      <c r="P224" s="3237"/>
      <c r="Q224" s="3322"/>
      <c r="R224" s="3237"/>
      <c r="S224" s="3322"/>
      <c r="T224" s="3237"/>
      <c r="U224" s="3322"/>
      <c r="V224" s="3236"/>
      <c r="W224" s="3322"/>
      <c r="X224" s="3236"/>
      <c r="Y224" s="3322"/>
      <c r="Z224" s="3236"/>
      <c r="AA224" s="3322"/>
      <c r="AB224" s="3236"/>
      <c r="AC224" s="3322"/>
      <c r="AD224" s="3236"/>
      <c r="AE224" s="3322"/>
      <c r="AF224" s="3236"/>
      <c r="AG224" s="3322"/>
      <c r="AH224" s="3236"/>
      <c r="AI224" s="3322"/>
      <c r="AJ224" s="3236"/>
      <c r="AK224" s="3322"/>
      <c r="AL224" s="3236"/>
      <c r="AM224" s="3322"/>
      <c r="AN224" s="3236"/>
      <c r="AO224" s="3241"/>
      <c r="AP224" s="3262"/>
      <c r="AQ224" s="3271"/>
      <c r="AR224" s="3756"/>
      <c r="AS224" s="434"/>
      <c r="AT224" s="3322"/>
      <c r="AU224" s="3322"/>
      <c r="AV224" s="3359"/>
      <c r="AW224" s="3359"/>
      <c r="AX224" s="3237"/>
      <c r="BV224" s="605"/>
      <c r="BW224" s="605"/>
      <c r="BX224" s="605"/>
      <c r="BY224" s="605"/>
      <c r="BZ224" s="605"/>
      <c r="CA224" s="605"/>
      <c r="CB224" s="605"/>
      <c r="CC224" s="605"/>
      <c r="CD224" s="605"/>
      <c r="CE224" s="605">
        <v>0</v>
      </c>
      <c r="CF224" s="605">
        <v>0</v>
      </c>
      <c r="CG224" s="605"/>
      <c r="CH224" s="605"/>
      <c r="CI224" s="605"/>
      <c r="CJ224" s="605"/>
      <c r="CK224" s="605"/>
      <c r="CL224" s="605"/>
      <c r="CM224" s="605"/>
      <c r="CN224" s="605"/>
    </row>
    <row r="225" spans="1:92" s="358" customFormat="1" ht="14.25" customHeight="1" x14ac:dyDescent="0.25">
      <c r="A225" s="7871"/>
      <c r="B225" s="8313" t="s">
        <v>2109</v>
      </c>
      <c r="C225" s="8315"/>
      <c r="D225" s="3761">
        <f t="shared" si="16"/>
        <v>0</v>
      </c>
      <c r="E225" s="3762">
        <f t="shared" si="17"/>
        <v>0</v>
      </c>
      <c r="F225" s="3763">
        <f t="shared" si="17"/>
        <v>0</v>
      </c>
      <c r="G225" s="3235"/>
      <c r="H225" s="3237"/>
      <c r="I225" s="3322"/>
      <c r="J225" s="3237"/>
      <c r="K225" s="3322"/>
      <c r="L225" s="3237"/>
      <c r="M225" s="3322"/>
      <c r="N225" s="3237"/>
      <c r="O225" s="3322"/>
      <c r="P225" s="3237"/>
      <c r="Q225" s="3322"/>
      <c r="R225" s="3237"/>
      <c r="S225" s="3322"/>
      <c r="T225" s="3237"/>
      <c r="U225" s="3322"/>
      <c r="V225" s="3236"/>
      <c r="W225" s="3322"/>
      <c r="X225" s="3236"/>
      <c r="Y225" s="3322"/>
      <c r="Z225" s="3236"/>
      <c r="AA225" s="3322"/>
      <c r="AB225" s="3236"/>
      <c r="AC225" s="3322"/>
      <c r="AD225" s="3236"/>
      <c r="AE225" s="3322"/>
      <c r="AF225" s="3236"/>
      <c r="AG225" s="3322"/>
      <c r="AH225" s="3236"/>
      <c r="AI225" s="3322"/>
      <c r="AJ225" s="3236"/>
      <c r="AK225" s="3322"/>
      <c r="AL225" s="3236"/>
      <c r="AM225" s="3322"/>
      <c r="AN225" s="3236"/>
      <c r="AO225" s="3241"/>
      <c r="AP225" s="3262"/>
      <c r="AQ225" s="3271"/>
      <c r="AR225" s="3756"/>
      <c r="AS225" s="3756"/>
      <c r="AT225" s="3322"/>
      <c r="AU225" s="3322"/>
      <c r="AV225" s="3359"/>
      <c r="AW225" s="3359"/>
      <c r="AX225" s="3237"/>
      <c r="BV225" s="605"/>
      <c r="BW225" s="605"/>
      <c r="BX225" s="605"/>
      <c r="BY225" s="605"/>
      <c r="BZ225" s="605"/>
      <c r="CA225" s="605"/>
      <c r="CB225" s="605"/>
      <c r="CC225" s="605"/>
      <c r="CD225" s="605"/>
      <c r="CE225" s="605">
        <v>0</v>
      </c>
      <c r="CF225" s="605">
        <v>0</v>
      </c>
      <c r="CG225" s="605"/>
      <c r="CH225" s="605"/>
      <c r="CI225" s="605"/>
      <c r="CJ225" s="605"/>
      <c r="CK225" s="605"/>
      <c r="CL225" s="605"/>
      <c r="CM225" s="605"/>
      <c r="CN225" s="605"/>
    </row>
    <row r="226" spans="1:92" s="358" customFormat="1" ht="14.25" customHeight="1" x14ac:dyDescent="0.25">
      <c r="A226" s="7871"/>
      <c r="B226" s="8313" t="s">
        <v>2110</v>
      </c>
      <c r="C226" s="8315"/>
      <c r="D226" s="3761">
        <f t="shared" si="16"/>
        <v>0</v>
      </c>
      <c r="E226" s="3762">
        <f t="shared" si="17"/>
        <v>0</v>
      </c>
      <c r="F226" s="3763">
        <f t="shared" si="17"/>
        <v>0</v>
      </c>
      <c r="G226" s="1614"/>
      <c r="H226" s="891"/>
      <c r="I226" s="925"/>
      <c r="J226" s="891"/>
      <c r="K226" s="925"/>
      <c r="L226" s="891"/>
      <c r="M226" s="925"/>
      <c r="N226" s="891"/>
      <c r="O226" s="925"/>
      <c r="P226" s="891"/>
      <c r="Q226" s="925"/>
      <c r="R226" s="891"/>
      <c r="S226" s="925"/>
      <c r="T226" s="891"/>
      <c r="U226" s="925"/>
      <c r="V226" s="890"/>
      <c r="W226" s="925"/>
      <c r="X226" s="890"/>
      <c r="Y226" s="925"/>
      <c r="Z226" s="890"/>
      <c r="AA226" s="925"/>
      <c r="AB226" s="890"/>
      <c r="AC226" s="925"/>
      <c r="AD226" s="890"/>
      <c r="AE226" s="925"/>
      <c r="AF226" s="890"/>
      <c r="AG226" s="925"/>
      <c r="AH226" s="890"/>
      <c r="AI226" s="925"/>
      <c r="AJ226" s="890"/>
      <c r="AK226" s="925"/>
      <c r="AL226" s="890"/>
      <c r="AM226" s="925"/>
      <c r="AN226" s="890"/>
      <c r="AO226" s="894"/>
      <c r="AP226" s="926"/>
      <c r="AQ226" s="1615"/>
      <c r="AR226" s="932"/>
      <c r="AS226" s="932"/>
      <c r="AT226" s="925"/>
      <c r="AU226" s="925"/>
      <c r="AV226" s="3370"/>
      <c r="AW226" s="3370"/>
      <c r="AX226" s="891"/>
      <c r="BV226" s="605"/>
      <c r="BW226" s="605"/>
      <c r="BX226" s="605"/>
      <c r="BY226" s="605"/>
      <c r="BZ226" s="605"/>
      <c r="CA226" s="605"/>
      <c r="CB226" s="605"/>
      <c r="CC226" s="605"/>
      <c r="CD226" s="605"/>
      <c r="CE226" s="605"/>
      <c r="CF226" s="605"/>
      <c r="CG226" s="605"/>
      <c r="CH226" s="605"/>
      <c r="CI226" s="605"/>
      <c r="CJ226" s="605"/>
      <c r="CK226" s="605"/>
      <c r="CL226" s="605"/>
      <c r="CM226" s="605"/>
      <c r="CN226" s="605"/>
    </row>
    <row r="227" spans="1:92" s="358" customFormat="1" ht="14.25" customHeight="1" x14ac:dyDescent="0.25">
      <c r="A227" s="7871"/>
      <c r="B227" s="8313" t="s">
        <v>2111</v>
      </c>
      <c r="C227" s="8315"/>
      <c r="D227" s="3761">
        <f t="shared" si="16"/>
        <v>0</v>
      </c>
      <c r="E227" s="3762">
        <f t="shared" si="17"/>
        <v>0</v>
      </c>
      <c r="F227" s="3763">
        <f t="shared" si="17"/>
        <v>0</v>
      </c>
      <c r="G227" s="1614"/>
      <c r="H227" s="891"/>
      <c r="I227" s="925"/>
      <c r="J227" s="891"/>
      <c r="K227" s="925"/>
      <c r="L227" s="891"/>
      <c r="M227" s="925"/>
      <c r="N227" s="891"/>
      <c r="O227" s="925"/>
      <c r="P227" s="891"/>
      <c r="Q227" s="925"/>
      <c r="R227" s="891"/>
      <c r="S227" s="925"/>
      <c r="T227" s="891"/>
      <c r="U227" s="925"/>
      <c r="V227" s="890"/>
      <c r="W227" s="925"/>
      <c r="X227" s="890"/>
      <c r="Y227" s="925"/>
      <c r="Z227" s="890"/>
      <c r="AA227" s="925"/>
      <c r="AB227" s="890"/>
      <c r="AC227" s="925"/>
      <c r="AD227" s="890"/>
      <c r="AE227" s="925"/>
      <c r="AF227" s="890"/>
      <c r="AG227" s="925"/>
      <c r="AH227" s="890"/>
      <c r="AI227" s="925"/>
      <c r="AJ227" s="890"/>
      <c r="AK227" s="925"/>
      <c r="AL227" s="890"/>
      <c r="AM227" s="925"/>
      <c r="AN227" s="890"/>
      <c r="AO227" s="894"/>
      <c r="AP227" s="926"/>
      <c r="AQ227" s="1615"/>
      <c r="AR227" s="932"/>
      <c r="AS227" s="932"/>
      <c r="AT227" s="925"/>
      <c r="AU227" s="925"/>
      <c r="AV227" s="3370"/>
      <c r="AW227" s="3370"/>
      <c r="AX227" s="891"/>
      <c r="BV227" s="605"/>
      <c r="BW227" s="605"/>
      <c r="BX227" s="605"/>
      <c r="BY227" s="605"/>
      <c r="BZ227" s="605"/>
      <c r="CA227" s="605"/>
      <c r="CB227" s="605"/>
      <c r="CC227" s="605"/>
      <c r="CD227" s="605"/>
      <c r="CE227" s="605"/>
      <c r="CF227" s="605"/>
      <c r="CG227" s="605"/>
      <c r="CH227" s="605"/>
      <c r="CI227" s="605"/>
      <c r="CJ227" s="605"/>
      <c r="CK227" s="605"/>
      <c r="CL227" s="605"/>
      <c r="CM227" s="605"/>
      <c r="CN227" s="605"/>
    </row>
    <row r="228" spans="1:92" s="358" customFormat="1" ht="14.25" customHeight="1" x14ac:dyDescent="0.25">
      <c r="A228" s="8347"/>
      <c r="B228" s="8319" t="s">
        <v>2112</v>
      </c>
      <c r="C228" s="8321"/>
      <c r="D228" s="3764">
        <f t="shared" si="16"/>
        <v>0</v>
      </c>
      <c r="E228" s="3765">
        <f t="shared" ref="E228:F264" si="18">SUM(G228+I228+K228+M228+O228+Q228+S228+U228+W228+Y228+AA228+AC228+AE228+AG228+AI228+AK228+AM228)</f>
        <v>0</v>
      </c>
      <c r="F228" s="3766">
        <f t="shared" si="18"/>
        <v>0</v>
      </c>
      <c r="G228" s="8383"/>
      <c r="H228" s="8383"/>
      <c r="I228" s="3330"/>
      <c r="J228" s="3267"/>
      <c r="K228" s="3330"/>
      <c r="L228" s="3267"/>
      <c r="M228" s="3330"/>
      <c r="N228" s="3267"/>
      <c r="O228" s="3330"/>
      <c r="P228" s="3267"/>
      <c r="Q228" s="3330"/>
      <c r="R228" s="3267"/>
      <c r="S228" s="3330"/>
      <c r="T228" s="3267"/>
      <c r="U228" s="3330"/>
      <c r="V228" s="3254"/>
      <c r="W228" s="3330"/>
      <c r="X228" s="3254"/>
      <c r="Y228" s="3330"/>
      <c r="Z228" s="3254"/>
      <c r="AA228" s="3330"/>
      <c r="AB228" s="3254"/>
      <c r="AC228" s="3330"/>
      <c r="AD228" s="3254"/>
      <c r="AE228" s="3330"/>
      <c r="AF228" s="3254"/>
      <c r="AG228" s="3330"/>
      <c r="AH228" s="3254"/>
      <c r="AI228" s="3330"/>
      <c r="AJ228" s="3254"/>
      <c r="AK228" s="3330"/>
      <c r="AL228" s="3254"/>
      <c r="AM228" s="3330"/>
      <c r="AN228" s="3254"/>
      <c r="AO228" s="3270"/>
      <c r="AP228" s="3331"/>
      <c r="AQ228" s="3289"/>
      <c r="AR228" s="3767"/>
      <c r="AS228" s="3767"/>
      <c r="AT228" s="3330"/>
      <c r="AU228" s="3330"/>
      <c r="AV228" s="3366"/>
      <c r="AW228" s="3366"/>
      <c r="AX228" s="3267"/>
      <c r="BV228" s="605"/>
      <c r="BW228" s="605"/>
      <c r="BX228" s="605"/>
      <c r="BY228" s="605"/>
      <c r="BZ228" s="605"/>
      <c r="CA228" s="605"/>
      <c r="CB228" s="605"/>
      <c r="CC228" s="605"/>
      <c r="CD228" s="605"/>
      <c r="CE228" s="605">
        <v>0</v>
      </c>
      <c r="CF228" s="605">
        <v>0</v>
      </c>
      <c r="CG228" s="605"/>
      <c r="CH228" s="605"/>
      <c r="CI228" s="605"/>
      <c r="CJ228" s="605"/>
      <c r="CK228" s="605"/>
      <c r="CL228" s="605"/>
      <c r="CM228" s="605"/>
      <c r="CN228" s="605"/>
    </row>
    <row r="229" spans="1:92" s="358" customFormat="1" ht="14.25" customHeight="1" x14ac:dyDescent="0.25">
      <c r="A229" s="8346" t="s">
        <v>1942</v>
      </c>
      <c r="B229" s="8384" t="s">
        <v>2107</v>
      </c>
      <c r="C229" s="8385"/>
      <c r="D229" s="3768">
        <f t="shared" si="16"/>
        <v>0</v>
      </c>
      <c r="E229" s="393">
        <f t="shared" si="18"/>
        <v>0</v>
      </c>
      <c r="F229" s="3769">
        <f t="shared" si="18"/>
        <v>0</v>
      </c>
      <c r="G229" s="2437"/>
      <c r="H229" s="3316"/>
      <c r="I229" s="3753"/>
      <c r="J229" s="3316"/>
      <c r="K229" s="3753"/>
      <c r="L229" s="3316"/>
      <c r="M229" s="3753"/>
      <c r="N229" s="3316"/>
      <c r="O229" s="3753"/>
      <c r="P229" s="3316"/>
      <c r="Q229" s="3753"/>
      <c r="R229" s="3316"/>
      <c r="S229" s="3753"/>
      <c r="T229" s="3316"/>
      <c r="U229" s="3753"/>
      <c r="V229" s="3754"/>
      <c r="W229" s="3753"/>
      <c r="X229" s="3754"/>
      <c r="Y229" s="3753"/>
      <c r="Z229" s="3754"/>
      <c r="AA229" s="3753"/>
      <c r="AB229" s="3754"/>
      <c r="AC229" s="3753"/>
      <c r="AD229" s="3754"/>
      <c r="AE229" s="3753"/>
      <c r="AF229" s="3754"/>
      <c r="AG229" s="3753"/>
      <c r="AH229" s="3754"/>
      <c r="AI229" s="3753"/>
      <c r="AJ229" s="3754"/>
      <c r="AK229" s="3753"/>
      <c r="AL229" s="3754"/>
      <c r="AM229" s="3753"/>
      <c r="AN229" s="3754"/>
      <c r="AO229" s="437"/>
      <c r="AP229" s="697"/>
      <c r="AQ229" s="2437"/>
      <c r="AR229" s="435"/>
      <c r="AS229" s="2437"/>
      <c r="AT229" s="443"/>
      <c r="AU229" s="443"/>
      <c r="AV229" s="435"/>
      <c r="AW229" s="435"/>
      <c r="AX229" s="446"/>
      <c r="BV229" s="605"/>
      <c r="BW229" s="605"/>
      <c r="BX229" s="605"/>
      <c r="BY229" s="605"/>
      <c r="BZ229" s="605"/>
      <c r="CA229" s="605"/>
      <c r="CB229" s="605"/>
      <c r="CC229" s="605"/>
      <c r="CD229" s="605"/>
      <c r="CE229" s="605">
        <v>0</v>
      </c>
      <c r="CF229" s="605">
        <v>0</v>
      </c>
      <c r="CG229" s="605"/>
      <c r="CH229" s="605"/>
      <c r="CI229" s="605"/>
      <c r="CJ229" s="605"/>
      <c r="CK229" s="605"/>
      <c r="CL229" s="605"/>
      <c r="CM229" s="605"/>
      <c r="CN229" s="605"/>
    </row>
    <row r="230" spans="1:92" s="358" customFormat="1" ht="15" customHeight="1" x14ac:dyDescent="0.25">
      <c r="A230" s="7871"/>
      <c r="B230" s="8313" t="s">
        <v>2108</v>
      </c>
      <c r="C230" s="8315"/>
      <c r="D230" s="3761">
        <f t="shared" si="16"/>
        <v>0</v>
      </c>
      <c r="E230" s="3762">
        <f t="shared" si="18"/>
        <v>0</v>
      </c>
      <c r="F230" s="3763">
        <f t="shared" si="18"/>
        <v>0</v>
      </c>
      <c r="G230" s="3235"/>
      <c r="H230" s="3237"/>
      <c r="I230" s="3322"/>
      <c r="J230" s="3237"/>
      <c r="K230" s="3322"/>
      <c r="L230" s="3237"/>
      <c r="M230" s="3322"/>
      <c r="N230" s="3237"/>
      <c r="O230" s="3322"/>
      <c r="P230" s="3237"/>
      <c r="Q230" s="3322"/>
      <c r="R230" s="3237"/>
      <c r="S230" s="3322"/>
      <c r="T230" s="3237"/>
      <c r="U230" s="3322"/>
      <c r="V230" s="3236"/>
      <c r="W230" s="3322"/>
      <c r="X230" s="3236"/>
      <c r="Y230" s="3322"/>
      <c r="Z230" s="3236"/>
      <c r="AA230" s="3322"/>
      <c r="AB230" s="3236"/>
      <c r="AC230" s="3322"/>
      <c r="AD230" s="3236"/>
      <c r="AE230" s="3322"/>
      <c r="AF230" s="3236"/>
      <c r="AG230" s="3322"/>
      <c r="AH230" s="3236"/>
      <c r="AI230" s="3322"/>
      <c r="AJ230" s="3236"/>
      <c r="AK230" s="3322"/>
      <c r="AL230" s="3236"/>
      <c r="AM230" s="3322"/>
      <c r="AN230" s="3236"/>
      <c r="AO230" s="3241"/>
      <c r="AP230" s="3262"/>
      <c r="AQ230" s="3271"/>
      <c r="AR230" s="3770"/>
      <c r="AS230" s="434"/>
      <c r="AT230" s="3322"/>
      <c r="AU230" s="3322"/>
      <c r="AV230" s="3359"/>
      <c r="AW230" s="3359"/>
      <c r="AX230" s="3237"/>
      <c r="BV230" s="605"/>
      <c r="BW230" s="605"/>
      <c r="BX230" s="605"/>
      <c r="BY230" s="605"/>
      <c r="BZ230" s="605"/>
      <c r="CA230" s="605"/>
      <c r="CB230" s="605"/>
      <c r="CC230" s="605"/>
      <c r="CD230" s="605"/>
      <c r="CE230" s="605">
        <v>0</v>
      </c>
      <c r="CF230" s="605">
        <v>0</v>
      </c>
      <c r="CG230" s="605"/>
      <c r="CH230" s="605"/>
      <c r="CI230" s="605"/>
      <c r="CJ230" s="605"/>
      <c r="CK230" s="605"/>
      <c r="CL230" s="605"/>
      <c r="CM230" s="605"/>
      <c r="CN230" s="605"/>
    </row>
    <row r="231" spans="1:92" s="358" customFormat="1" ht="14.25" customHeight="1" x14ac:dyDescent="0.25">
      <c r="A231" s="7871"/>
      <c r="B231" s="8282" t="s">
        <v>2109</v>
      </c>
      <c r="C231" s="8284"/>
      <c r="D231" s="3761">
        <f t="shared" si="16"/>
        <v>0</v>
      </c>
      <c r="E231" s="3762">
        <f t="shared" si="18"/>
        <v>0</v>
      </c>
      <c r="F231" s="3763">
        <f t="shared" si="18"/>
        <v>0</v>
      </c>
      <c r="G231" s="3235"/>
      <c r="H231" s="3237"/>
      <c r="I231" s="3322"/>
      <c r="J231" s="3237"/>
      <c r="K231" s="3322"/>
      <c r="L231" s="3237"/>
      <c r="M231" s="3322"/>
      <c r="N231" s="3237"/>
      <c r="O231" s="3322"/>
      <c r="P231" s="3237"/>
      <c r="Q231" s="3322"/>
      <c r="R231" s="3237"/>
      <c r="S231" s="3322"/>
      <c r="T231" s="3237"/>
      <c r="U231" s="3322"/>
      <c r="V231" s="3236"/>
      <c r="W231" s="3322"/>
      <c r="X231" s="3236"/>
      <c r="Y231" s="3322"/>
      <c r="Z231" s="3236"/>
      <c r="AA231" s="3322"/>
      <c r="AB231" s="3236"/>
      <c r="AC231" s="3322"/>
      <c r="AD231" s="3236"/>
      <c r="AE231" s="3322"/>
      <c r="AF231" s="3236"/>
      <c r="AG231" s="3322"/>
      <c r="AH231" s="3236"/>
      <c r="AI231" s="3322"/>
      <c r="AJ231" s="3236"/>
      <c r="AK231" s="3322"/>
      <c r="AL231" s="3236"/>
      <c r="AM231" s="3322"/>
      <c r="AN231" s="3236"/>
      <c r="AO231" s="3241"/>
      <c r="AP231" s="3262"/>
      <c r="AQ231" s="3271"/>
      <c r="AR231" s="3770"/>
      <c r="AS231" s="3770"/>
      <c r="AT231" s="3322"/>
      <c r="AU231" s="3322"/>
      <c r="AV231" s="3359"/>
      <c r="AW231" s="3359"/>
      <c r="AX231" s="3237"/>
      <c r="BV231" s="605"/>
      <c r="BW231" s="605"/>
      <c r="BX231" s="605"/>
      <c r="BY231" s="605"/>
      <c r="BZ231" s="605"/>
      <c r="CA231" s="605"/>
      <c r="CB231" s="605"/>
      <c r="CC231" s="605"/>
      <c r="CD231" s="605"/>
      <c r="CE231" s="605">
        <v>0</v>
      </c>
      <c r="CF231" s="605">
        <v>0</v>
      </c>
      <c r="CG231" s="605"/>
      <c r="CH231" s="605"/>
      <c r="CI231" s="605"/>
      <c r="CJ231" s="605"/>
      <c r="CK231" s="605"/>
      <c r="CL231" s="605"/>
      <c r="CM231" s="605"/>
      <c r="CN231" s="605"/>
    </row>
    <row r="232" spans="1:92" s="358" customFormat="1" ht="14.25" customHeight="1" x14ac:dyDescent="0.25">
      <c r="A232" s="7871"/>
      <c r="B232" s="8295" t="s">
        <v>2110</v>
      </c>
      <c r="C232" s="7643"/>
      <c r="D232" s="3761">
        <f t="shared" si="16"/>
        <v>0</v>
      </c>
      <c r="E232" s="3762">
        <f t="shared" si="18"/>
        <v>0</v>
      </c>
      <c r="F232" s="3763">
        <f t="shared" si="18"/>
        <v>0</v>
      </c>
      <c r="G232" s="1614"/>
      <c r="H232" s="891"/>
      <c r="I232" s="925"/>
      <c r="J232" s="891"/>
      <c r="K232" s="925"/>
      <c r="L232" s="891"/>
      <c r="M232" s="925"/>
      <c r="N232" s="891"/>
      <c r="O232" s="925"/>
      <c r="P232" s="891"/>
      <c r="Q232" s="925"/>
      <c r="R232" s="891"/>
      <c r="S232" s="925"/>
      <c r="T232" s="891"/>
      <c r="U232" s="925"/>
      <c r="V232" s="890"/>
      <c r="W232" s="925"/>
      <c r="X232" s="890"/>
      <c r="Y232" s="925"/>
      <c r="Z232" s="890"/>
      <c r="AA232" s="925"/>
      <c r="AB232" s="890"/>
      <c r="AC232" s="925"/>
      <c r="AD232" s="890"/>
      <c r="AE232" s="925"/>
      <c r="AF232" s="890"/>
      <c r="AG232" s="925"/>
      <c r="AH232" s="890"/>
      <c r="AI232" s="925"/>
      <c r="AJ232" s="890"/>
      <c r="AK232" s="925"/>
      <c r="AL232" s="890"/>
      <c r="AM232" s="925"/>
      <c r="AN232" s="890"/>
      <c r="AO232" s="894"/>
      <c r="AP232" s="926"/>
      <c r="AQ232" s="3271"/>
      <c r="AR232" s="3770"/>
      <c r="AS232" s="3770"/>
      <c r="AT232" s="925"/>
      <c r="AU232" s="925"/>
      <c r="AV232" s="3370"/>
      <c r="AW232" s="3370"/>
      <c r="AX232" s="891"/>
      <c r="BV232" s="605"/>
      <c r="BW232" s="605"/>
      <c r="BX232" s="605"/>
      <c r="BY232" s="605"/>
      <c r="BZ232" s="605"/>
      <c r="CA232" s="605"/>
      <c r="CB232" s="605"/>
      <c r="CC232" s="605"/>
      <c r="CD232" s="605"/>
      <c r="CE232" s="605"/>
      <c r="CF232" s="605"/>
      <c r="CG232" s="605"/>
      <c r="CH232" s="605"/>
      <c r="CI232" s="605"/>
      <c r="CJ232" s="605"/>
      <c r="CK232" s="605"/>
      <c r="CL232" s="605"/>
      <c r="CM232" s="605"/>
      <c r="CN232" s="605"/>
    </row>
    <row r="233" spans="1:92" s="358" customFormat="1" ht="14.25" customHeight="1" x14ac:dyDescent="0.25">
      <c r="A233" s="7871"/>
      <c r="B233" s="8313" t="s">
        <v>2111</v>
      </c>
      <c r="C233" s="8315"/>
      <c r="D233" s="3761">
        <f t="shared" si="16"/>
        <v>0</v>
      </c>
      <c r="E233" s="3762">
        <f t="shared" si="18"/>
        <v>0</v>
      </c>
      <c r="F233" s="3763">
        <f t="shared" si="18"/>
        <v>0</v>
      </c>
      <c r="G233" s="1614"/>
      <c r="H233" s="891"/>
      <c r="I233" s="925"/>
      <c r="J233" s="891"/>
      <c r="K233" s="925"/>
      <c r="L233" s="891"/>
      <c r="M233" s="925"/>
      <c r="N233" s="891"/>
      <c r="O233" s="925"/>
      <c r="P233" s="891"/>
      <c r="Q233" s="925"/>
      <c r="R233" s="891"/>
      <c r="S233" s="925"/>
      <c r="T233" s="891"/>
      <c r="U233" s="925"/>
      <c r="V233" s="890"/>
      <c r="W233" s="925"/>
      <c r="X233" s="890"/>
      <c r="Y233" s="925"/>
      <c r="Z233" s="890"/>
      <c r="AA233" s="925"/>
      <c r="AB233" s="890"/>
      <c r="AC233" s="925"/>
      <c r="AD233" s="890"/>
      <c r="AE233" s="925"/>
      <c r="AF233" s="890"/>
      <c r="AG233" s="925"/>
      <c r="AH233" s="890"/>
      <c r="AI233" s="925"/>
      <c r="AJ233" s="890"/>
      <c r="AK233" s="925"/>
      <c r="AL233" s="890"/>
      <c r="AM233" s="925"/>
      <c r="AN233" s="890"/>
      <c r="AO233" s="894"/>
      <c r="AP233" s="926"/>
      <c r="AQ233" s="1615"/>
      <c r="AR233" s="932"/>
      <c r="AS233" s="932"/>
      <c r="AT233" s="925"/>
      <c r="AU233" s="925"/>
      <c r="AV233" s="3370"/>
      <c r="AW233" s="3370"/>
      <c r="AX233" s="891"/>
      <c r="BV233" s="605"/>
      <c r="BW233" s="605"/>
      <c r="BX233" s="605"/>
      <c r="BY233" s="605"/>
      <c r="BZ233" s="605"/>
      <c r="CA233" s="605"/>
      <c r="CB233" s="605"/>
      <c r="CC233" s="605"/>
      <c r="CD233" s="605"/>
      <c r="CE233" s="605"/>
      <c r="CF233" s="605"/>
      <c r="CG233" s="605"/>
      <c r="CH233" s="605"/>
      <c r="CI233" s="605"/>
      <c r="CJ233" s="605"/>
      <c r="CK233" s="605"/>
      <c r="CL233" s="605"/>
      <c r="CM233" s="605"/>
      <c r="CN233" s="605"/>
    </row>
    <row r="234" spans="1:92" s="358" customFormat="1" ht="14.25" customHeight="1" x14ac:dyDescent="0.25">
      <c r="A234" s="8347"/>
      <c r="B234" s="8386" t="s">
        <v>2112</v>
      </c>
      <c r="C234" s="8387"/>
      <c r="D234" s="3764">
        <f t="shared" si="16"/>
        <v>0</v>
      </c>
      <c r="E234" s="3765">
        <f t="shared" si="18"/>
        <v>0</v>
      </c>
      <c r="F234" s="3766">
        <f t="shared" si="18"/>
        <v>0</v>
      </c>
      <c r="G234" s="8383"/>
      <c r="H234" s="8383"/>
      <c r="I234" s="3330"/>
      <c r="J234" s="3267"/>
      <c r="K234" s="3330"/>
      <c r="L234" s="3267"/>
      <c r="M234" s="3330"/>
      <c r="N234" s="3267"/>
      <c r="O234" s="3330"/>
      <c r="P234" s="3267"/>
      <c r="Q234" s="3330"/>
      <c r="R234" s="3267"/>
      <c r="S234" s="3330"/>
      <c r="T234" s="3267"/>
      <c r="U234" s="3330"/>
      <c r="V234" s="3254"/>
      <c r="W234" s="3330"/>
      <c r="X234" s="3254"/>
      <c r="Y234" s="3330"/>
      <c r="Z234" s="3254"/>
      <c r="AA234" s="3330"/>
      <c r="AB234" s="3254"/>
      <c r="AC234" s="3330"/>
      <c r="AD234" s="3254"/>
      <c r="AE234" s="3330"/>
      <c r="AF234" s="3254"/>
      <c r="AG234" s="3330"/>
      <c r="AH234" s="3254"/>
      <c r="AI234" s="3330"/>
      <c r="AJ234" s="3254"/>
      <c r="AK234" s="3330"/>
      <c r="AL234" s="3254"/>
      <c r="AM234" s="3330"/>
      <c r="AN234" s="3254"/>
      <c r="AO234" s="3270"/>
      <c r="AP234" s="3331"/>
      <c r="AQ234" s="3289"/>
      <c r="AR234" s="3767"/>
      <c r="AS234" s="3767"/>
      <c r="AT234" s="3330"/>
      <c r="AU234" s="3330"/>
      <c r="AV234" s="3366"/>
      <c r="AW234" s="3366"/>
      <c r="AX234" s="3267"/>
      <c r="BV234" s="605"/>
      <c r="BW234" s="605"/>
      <c r="BX234" s="605"/>
      <c r="BY234" s="605"/>
      <c r="BZ234" s="605"/>
      <c r="CA234" s="605"/>
      <c r="CB234" s="605"/>
      <c r="CC234" s="605"/>
      <c r="CD234" s="605"/>
      <c r="CE234" s="605">
        <v>0</v>
      </c>
      <c r="CF234" s="605">
        <v>0</v>
      </c>
      <c r="CG234" s="605"/>
      <c r="CH234" s="605"/>
      <c r="CI234" s="605"/>
      <c r="CJ234" s="605"/>
      <c r="CK234" s="605"/>
      <c r="CL234" s="605"/>
      <c r="CM234" s="605"/>
      <c r="CN234" s="605"/>
    </row>
    <row r="235" spans="1:92" s="358" customFormat="1" ht="15" customHeight="1" x14ac:dyDescent="0.25">
      <c r="A235" s="8346" t="s">
        <v>1936</v>
      </c>
      <c r="B235" s="8384" t="s">
        <v>2107</v>
      </c>
      <c r="C235" s="8385"/>
      <c r="D235" s="3768">
        <f t="shared" si="16"/>
        <v>0</v>
      </c>
      <c r="E235" s="393">
        <f t="shared" si="18"/>
        <v>0</v>
      </c>
      <c r="F235" s="3769">
        <f t="shared" si="18"/>
        <v>0</v>
      </c>
      <c r="G235" s="2437"/>
      <c r="H235" s="3316"/>
      <c r="I235" s="3753"/>
      <c r="J235" s="3316"/>
      <c r="K235" s="3753"/>
      <c r="L235" s="3316"/>
      <c r="M235" s="3753"/>
      <c r="N235" s="3316"/>
      <c r="O235" s="3753"/>
      <c r="P235" s="3316"/>
      <c r="Q235" s="3753"/>
      <c r="R235" s="3316"/>
      <c r="S235" s="3753"/>
      <c r="T235" s="3316"/>
      <c r="U235" s="3753"/>
      <c r="V235" s="3754"/>
      <c r="W235" s="3753"/>
      <c r="X235" s="3754"/>
      <c r="Y235" s="3753"/>
      <c r="Z235" s="3754"/>
      <c r="AA235" s="3753"/>
      <c r="AB235" s="3754"/>
      <c r="AC235" s="3753"/>
      <c r="AD235" s="3754"/>
      <c r="AE235" s="3753"/>
      <c r="AF235" s="3754"/>
      <c r="AG235" s="3753"/>
      <c r="AH235" s="3754"/>
      <c r="AI235" s="3753"/>
      <c r="AJ235" s="3754"/>
      <c r="AK235" s="3753"/>
      <c r="AL235" s="3754"/>
      <c r="AM235" s="3753"/>
      <c r="AN235" s="3754"/>
      <c r="AO235" s="437"/>
      <c r="AP235" s="697"/>
      <c r="AQ235" s="2437"/>
      <c r="AR235" s="435"/>
      <c r="AS235" s="2437"/>
      <c r="AT235" s="443"/>
      <c r="AU235" s="443"/>
      <c r="AV235" s="435"/>
      <c r="AW235" s="435"/>
      <c r="AX235" s="446"/>
      <c r="BV235" s="605"/>
      <c r="BW235" s="605"/>
      <c r="BX235" s="605"/>
      <c r="BY235" s="605"/>
      <c r="BZ235" s="605"/>
      <c r="CA235" s="605"/>
      <c r="CB235" s="605"/>
      <c r="CC235" s="605"/>
      <c r="CD235" s="605"/>
      <c r="CE235" s="605">
        <v>0</v>
      </c>
      <c r="CF235" s="605">
        <v>0</v>
      </c>
      <c r="CG235" s="605"/>
      <c r="CH235" s="605"/>
      <c r="CI235" s="605"/>
      <c r="CJ235" s="605"/>
      <c r="CK235" s="605"/>
      <c r="CL235" s="605"/>
      <c r="CM235" s="605"/>
      <c r="CN235" s="605"/>
    </row>
    <row r="236" spans="1:92" s="358" customFormat="1" ht="14.25" customHeight="1" x14ac:dyDescent="0.25">
      <c r="A236" s="7871"/>
      <c r="B236" s="8313" t="s">
        <v>2108</v>
      </c>
      <c r="C236" s="8315"/>
      <c r="D236" s="3761">
        <f t="shared" si="16"/>
        <v>0</v>
      </c>
      <c r="E236" s="3762">
        <f t="shared" si="18"/>
        <v>0</v>
      </c>
      <c r="F236" s="3763">
        <f t="shared" si="18"/>
        <v>0</v>
      </c>
      <c r="G236" s="3235"/>
      <c r="H236" s="3237"/>
      <c r="I236" s="3322"/>
      <c r="J236" s="3237"/>
      <c r="K236" s="3322"/>
      <c r="L236" s="3237"/>
      <c r="M236" s="3322"/>
      <c r="N236" s="3237"/>
      <c r="O236" s="3322"/>
      <c r="P236" s="3237"/>
      <c r="Q236" s="3322"/>
      <c r="R236" s="3237"/>
      <c r="S236" s="3322"/>
      <c r="T236" s="3237"/>
      <c r="U236" s="3322"/>
      <c r="V236" s="3236"/>
      <c r="W236" s="3322"/>
      <c r="X236" s="3236"/>
      <c r="Y236" s="3322"/>
      <c r="Z236" s="3236"/>
      <c r="AA236" s="3322"/>
      <c r="AB236" s="3236"/>
      <c r="AC236" s="3322"/>
      <c r="AD236" s="3236"/>
      <c r="AE236" s="3322"/>
      <c r="AF236" s="3236"/>
      <c r="AG236" s="3322"/>
      <c r="AH236" s="3236"/>
      <c r="AI236" s="3322"/>
      <c r="AJ236" s="3236"/>
      <c r="AK236" s="3322"/>
      <c r="AL236" s="3236"/>
      <c r="AM236" s="3322"/>
      <c r="AN236" s="3236"/>
      <c r="AO236" s="3241"/>
      <c r="AP236" s="3262"/>
      <c r="AQ236" s="3271"/>
      <c r="AR236" s="3770"/>
      <c r="AS236" s="434"/>
      <c r="AT236" s="3322"/>
      <c r="AU236" s="3322"/>
      <c r="AV236" s="3359"/>
      <c r="AW236" s="3359"/>
      <c r="AX236" s="3237"/>
      <c r="BV236" s="605"/>
      <c r="BW236" s="605"/>
      <c r="BX236" s="605"/>
      <c r="BY236" s="605"/>
      <c r="BZ236" s="605"/>
      <c r="CA236" s="605"/>
      <c r="CB236" s="605"/>
      <c r="CC236" s="605"/>
      <c r="CD236" s="605"/>
      <c r="CE236" s="605">
        <v>0</v>
      </c>
      <c r="CF236" s="605">
        <v>0</v>
      </c>
      <c r="CG236" s="605"/>
      <c r="CH236" s="605"/>
      <c r="CI236" s="605"/>
      <c r="CJ236" s="605"/>
      <c r="CK236" s="605"/>
      <c r="CL236" s="605"/>
      <c r="CM236" s="605"/>
      <c r="CN236" s="605"/>
    </row>
    <row r="237" spans="1:92" s="358" customFormat="1" ht="14.25" customHeight="1" x14ac:dyDescent="0.25">
      <c r="A237" s="7871"/>
      <c r="B237" s="8282" t="s">
        <v>2109</v>
      </c>
      <c r="C237" s="8284"/>
      <c r="D237" s="3761">
        <f t="shared" si="16"/>
        <v>0</v>
      </c>
      <c r="E237" s="3762">
        <f t="shared" si="18"/>
        <v>0</v>
      </c>
      <c r="F237" s="3763">
        <f t="shared" si="18"/>
        <v>0</v>
      </c>
      <c r="G237" s="3235"/>
      <c r="H237" s="3237"/>
      <c r="I237" s="3322"/>
      <c r="J237" s="3237"/>
      <c r="K237" s="3322"/>
      <c r="L237" s="3237"/>
      <c r="M237" s="3322"/>
      <c r="N237" s="3237"/>
      <c r="O237" s="3322"/>
      <c r="P237" s="3237"/>
      <c r="Q237" s="3322"/>
      <c r="R237" s="3237"/>
      <c r="S237" s="3322"/>
      <c r="T237" s="3237"/>
      <c r="U237" s="3322"/>
      <c r="V237" s="3236"/>
      <c r="W237" s="3322"/>
      <c r="X237" s="3236"/>
      <c r="Y237" s="3322"/>
      <c r="Z237" s="3236"/>
      <c r="AA237" s="3322"/>
      <c r="AB237" s="3236"/>
      <c r="AC237" s="3322"/>
      <c r="AD237" s="3236"/>
      <c r="AE237" s="3322"/>
      <c r="AF237" s="3236"/>
      <c r="AG237" s="3322"/>
      <c r="AH237" s="3236"/>
      <c r="AI237" s="3322"/>
      <c r="AJ237" s="3236"/>
      <c r="AK237" s="3322"/>
      <c r="AL237" s="3236"/>
      <c r="AM237" s="3322"/>
      <c r="AN237" s="3236"/>
      <c r="AO237" s="3241"/>
      <c r="AP237" s="3262"/>
      <c r="AQ237" s="3271"/>
      <c r="AR237" s="3770"/>
      <c r="AS237" s="3770"/>
      <c r="AT237" s="3322"/>
      <c r="AU237" s="3322"/>
      <c r="AV237" s="3359"/>
      <c r="AW237" s="3359"/>
      <c r="AX237" s="3237"/>
      <c r="BV237" s="605"/>
      <c r="BW237" s="605"/>
      <c r="BX237" s="605"/>
      <c r="BY237" s="605"/>
      <c r="BZ237" s="605"/>
      <c r="CA237" s="605"/>
      <c r="CB237" s="605"/>
      <c r="CC237" s="605"/>
      <c r="CD237" s="605"/>
      <c r="CE237" s="605">
        <v>0</v>
      </c>
      <c r="CF237" s="605">
        <v>0</v>
      </c>
      <c r="CG237" s="605"/>
      <c r="CH237" s="605"/>
      <c r="CI237" s="605"/>
      <c r="CJ237" s="605"/>
      <c r="CK237" s="605"/>
      <c r="CL237" s="605"/>
      <c r="CM237" s="605"/>
      <c r="CN237" s="605"/>
    </row>
    <row r="238" spans="1:92" s="358" customFormat="1" ht="15" customHeight="1" x14ac:dyDescent="0.25">
      <c r="A238" s="7871"/>
      <c r="B238" s="8295" t="s">
        <v>2110</v>
      </c>
      <c r="C238" s="7643"/>
      <c r="D238" s="3761">
        <f t="shared" si="16"/>
        <v>0</v>
      </c>
      <c r="E238" s="3762">
        <f t="shared" si="18"/>
        <v>0</v>
      </c>
      <c r="F238" s="3763">
        <f t="shared" si="18"/>
        <v>0</v>
      </c>
      <c r="G238" s="1614"/>
      <c r="H238" s="891"/>
      <c r="I238" s="925"/>
      <c r="J238" s="891"/>
      <c r="K238" s="925"/>
      <c r="L238" s="891"/>
      <c r="M238" s="925"/>
      <c r="N238" s="891"/>
      <c r="O238" s="925"/>
      <c r="P238" s="891"/>
      <c r="Q238" s="925"/>
      <c r="R238" s="891"/>
      <c r="S238" s="925"/>
      <c r="T238" s="891"/>
      <c r="U238" s="925"/>
      <c r="V238" s="890"/>
      <c r="W238" s="925"/>
      <c r="X238" s="890"/>
      <c r="Y238" s="925"/>
      <c r="Z238" s="890"/>
      <c r="AA238" s="925"/>
      <c r="AB238" s="890"/>
      <c r="AC238" s="925"/>
      <c r="AD238" s="890"/>
      <c r="AE238" s="925"/>
      <c r="AF238" s="890"/>
      <c r="AG238" s="925"/>
      <c r="AH238" s="890"/>
      <c r="AI238" s="925"/>
      <c r="AJ238" s="890"/>
      <c r="AK238" s="925"/>
      <c r="AL238" s="890"/>
      <c r="AM238" s="925"/>
      <c r="AN238" s="890"/>
      <c r="AO238" s="894"/>
      <c r="AP238" s="926"/>
      <c r="AQ238" s="3271"/>
      <c r="AR238" s="3770"/>
      <c r="AS238" s="3770"/>
      <c r="AT238" s="925"/>
      <c r="AU238" s="925"/>
      <c r="AV238" s="3370"/>
      <c r="AW238" s="3370"/>
      <c r="AX238" s="891"/>
      <c r="BV238" s="605"/>
      <c r="BW238" s="605"/>
      <c r="BX238" s="605"/>
      <c r="BY238" s="605"/>
      <c r="BZ238" s="605"/>
      <c r="CA238" s="605"/>
      <c r="CB238" s="605"/>
      <c r="CC238" s="605"/>
      <c r="CD238" s="605"/>
      <c r="CE238" s="605"/>
      <c r="CF238" s="605"/>
      <c r="CG238" s="605"/>
      <c r="CH238" s="605"/>
      <c r="CI238" s="605"/>
      <c r="CJ238" s="605"/>
      <c r="CK238" s="605"/>
      <c r="CL238" s="605"/>
      <c r="CM238" s="605"/>
      <c r="CN238" s="605"/>
    </row>
    <row r="239" spans="1:92" s="358" customFormat="1" ht="15" customHeight="1" x14ac:dyDescent="0.25">
      <c r="A239" s="7871"/>
      <c r="B239" s="8313" t="s">
        <v>2111</v>
      </c>
      <c r="C239" s="8315"/>
      <c r="D239" s="3761">
        <f t="shared" si="16"/>
        <v>0</v>
      </c>
      <c r="E239" s="3762">
        <f t="shared" si="18"/>
        <v>0</v>
      </c>
      <c r="F239" s="3763">
        <f t="shared" si="18"/>
        <v>0</v>
      </c>
      <c r="G239" s="1614"/>
      <c r="H239" s="891"/>
      <c r="I239" s="925"/>
      <c r="J239" s="891"/>
      <c r="K239" s="925"/>
      <c r="L239" s="891"/>
      <c r="M239" s="925"/>
      <c r="N239" s="891"/>
      <c r="O239" s="925"/>
      <c r="P239" s="891"/>
      <c r="Q239" s="925"/>
      <c r="R239" s="891"/>
      <c r="S239" s="925"/>
      <c r="T239" s="891"/>
      <c r="U239" s="925"/>
      <c r="V239" s="890"/>
      <c r="W239" s="925"/>
      <c r="X239" s="890"/>
      <c r="Y239" s="925"/>
      <c r="Z239" s="890"/>
      <c r="AA239" s="925"/>
      <c r="AB239" s="890"/>
      <c r="AC239" s="925"/>
      <c r="AD239" s="890"/>
      <c r="AE239" s="925"/>
      <c r="AF239" s="890"/>
      <c r="AG239" s="925"/>
      <c r="AH239" s="890"/>
      <c r="AI239" s="925"/>
      <c r="AJ239" s="890"/>
      <c r="AK239" s="925"/>
      <c r="AL239" s="890"/>
      <c r="AM239" s="925"/>
      <c r="AN239" s="890"/>
      <c r="AO239" s="894"/>
      <c r="AP239" s="926"/>
      <c r="AQ239" s="1615"/>
      <c r="AR239" s="932"/>
      <c r="AS239" s="932"/>
      <c r="AT239" s="925"/>
      <c r="AU239" s="925"/>
      <c r="AV239" s="3370"/>
      <c r="AW239" s="3370"/>
      <c r="AX239" s="891"/>
      <c r="BV239" s="605"/>
      <c r="BW239" s="605"/>
      <c r="BX239" s="605"/>
      <c r="BY239" s="605"/>
      <c r="BZ239" s="605"/>
      <c r="CA239" s="605"/>
      <c r="CB239" s="605"/>
      <c r="CC239" s="605"/>
      <c r="CD239" s="605"/>
      <c r="CE239" s="605"/>
      <c r="CF239" s="605"/>
      <c r="CG239" s="605"/>
      <c r="CH239" s="605"/>
      <c r="CI239" s="605"/>
      <c r="CJ239" s="605"/>
      <c r="CK239" s="605"/>
      <c r="CL239" s="605"/>
      <c r="CM239" s="605"/>
      <c r="CN239" s="605"/>
    </row>
    <row r="240" spans="1:92" s="358" customFormat="1" ht="14.25" customHeight="1" x14ac:dyDescent="0.25">
      <c r="A240" s="8347"/>
      <c r="B240" s="8386" t="s">
        <v>2112</v>
      </c>
      <c r="C240" s="8387"/>
      <c r="D240" s="3764">
        <f t="shared" si="16"/>
        <v>0</v>
      </c>
      <c r="E240" s="3765">
        <f t="shared" si="18"/>
        <v>0</v>
      </c>
      <c r="F240" s="3766">
        <f t="shared" si="18"/>
        <v>0</v>
      </c>
      <c r="G240" s="8383"/>
      <c r="H240" s="8383"/>
      <c r="I240" s="3330"/>
      <c r="J240" s="3267"/>
      <c r="K240" s="3330"/>
      <c r="L240" s="3267"/>
      <c r="M240" s="3330"/>
      <c r="N240" s="3267"/>
      <c r="O240" s="3330"/>
      <c r="P240" s="3267"/>
      <c r="Q240" s="3330"/>
      <c r="R240" s="3267"/>
      <c r="S240" s="3330"/>
      <c r="T240" s="3267"/>
      <c r="U240" s="3330"/>
      <c r="V240" s="3254"/>
      <c r="W240" s="3330"/>
      <c r="X240" s="3254"/>
      <c r="Y240" s="3330"/>
      <c r="Z240" s="3254"/>
      <c r="AA240" s="3330"/>
      <c r="AB240" s="3254"/>
      <c r="AC240" s="3330"/>
      <c r="AD240" s="3254"/>
      <c r="AE240" s="3330"/>
      <c r="AF240" s="3254"/>
      <c r="AG240" s="3330"/>
      <c r="AH240" s="3254"/>
      <c r="AI240" s="3330"/>
      <c r="AJ240" s="3254"/>
      <c r="AK240" s="3330"/>
      <c r="AL240" s="3254"/>
      <c r="AM240" s="3330"/>
      <c r="AN240" s="3254"/>
      <c r="AO240" s="3270"/>
      <c r="AP240" s="3331"/>
      <c r="AQ240" s="3289"/>
      <c r="AR240" s="3767"/>
      <c r="AS240" s="3767"/>
      <c r="AT240" s="3330"/>
      <c r="AU240" s="3330"/>
      <c r="AV240" s="3366"/>
      <c r="AW240" s="3366"/>
      <c r="AX240" s="3267"/>
      <c r="BV240" s="605"/>
      <c r="BW240" s="605"/>
      <c r="BX240" s="605"/>
      <c r="BY240" s="605"/>
      <c r="BZ240" s="605"/>
      <c r="CA240" s="605"/>
      <c r="CB240" s="605"/>
      <c r="CC240" s="605"/>
      <c r="CD240" s="605"/>
      <c r="CE240" s="605">
        <v>0</v>
      </c>
      <c r="CF240" s="605">
        <v>0</v>
      </c>
      <c r="CG240" s="605"/>
      <c r="CH240" s="605"/>
      <c r="CI240" s="605"/>
      <c r="CJ240" s="605"/>
      <c r="CK240" s="605"/>
      <c r="CL240" s="605"/>
      <c r="CM240" s="605"/>
      <c r="CN240" s="605"/>
    </row>
    <row r="241" spans="1:116" s="358" customFormat="1" ht="15" customHeight="1" x14ac:dyDescent="0.25">
      <c r="A241" s="8346" t="s">
        <v>2113</v>
      </c>
      <c r="B241" s="8384" t="s">
        <v>2107</v>
      </c>
      <c r="C241" s="8385"/>
      <c r="D241" s="3768">
        <f>SUM(E241+F241)</f>
        <v>0</v>
      </c>
      <c r="E241" s="393">
        <f t="shared" si="18"/>
        <v>0</v>
      </c>
      <c r="F241" s="3769">
        <f t="shared" si="18"/>
        <v>0</v>
      </c>
      <c r="G241" s="2437"/>
      <c r="H241" s="3316"/>
      <c r="I241" s="3753"/>
      <c r="J241" s="3316"/>
      <c r="K241" s="3753"/>
      <c r="L241" s="3316"/>
      <c r="M241" s="3753"/>
      <c r="N241" s="3316"/>
      <c r="O241" s="3753"/>
      <c r="P241" s="3316"/>
      <c r="Q241" s="3753"/>
      <c r="R241" s="3316"/>
      <c r="S241" s="3753"/>
      <c r="T241" s="3316"/>
      <c r="U241" s="3753"/>
      <c r="V241" s="3316"/>
      <c r="W241" s="3753"/>
      <c r="X241" s="3316"/>
      <c r="Y241" s="3753"/>
      <c r="Z241" s="3316"/>
      <c r="AA241" s="3753"/>
      <c r="AB241" s="3316"/>
      <c r="AC241" s="3753"/>
      <c r="AD241" s="3316"/>
      <c r="AE241" s="3753"/>
      <c r="AF241" s="3316"/>
      <c r="AG241" s="3753"/>
      <c r="AH241" s="3316"/>
      <c r="AI241" s="3753"/>
      <c r="AJ241" s="3316"/>
      <c r="AK241" s="3753"/>
      <c r="AL241" s="3316"/>
      <c r="AM241" s="3753"/>
      <c r="AN241" s="3316"/>
      <c r="AO241" s="3755"/>
      <c r="AP241" s="3771"/>
      <c r="AQ241" s="2437"/>
      <c r="AR241" s="435"/>
      <c r="AS241" s="2437"/>
      <c r="AT241" s="443"/>
      <c r="AU241" s="443"/>
      <c r="AV241" s="435"/>
      <c r="AW241" s="435"/>
      <c r="AX241" s="446"/>
      <c r="BV241" s="605"/>
      <c r="BW241" s="605"/>
      <c r="BX241" s="605"/>
      <c r="BY241" s="605"/>
      <c r="BZ241" s="605"/>
      <c r="CA241" s="605"/>
      <c r="CB241" s="605"/>
      <c r="CC241" s="605"/>
      <c r="CD241" s="605"/>
      <c r="CE241" s="605">
        <v>0</v>
      </c>
      <c r="CF241" s="605">
        <v>0</v>
      </c>
      <c r="CG241" s="605"/>
      <c r="CH241" s="605"/>
      <c r="CI241" s="605"/>
      <c r="CJ241" s="605"/>
      <c r="CK241" s="605"/>
      <c r="CL241" s="605"/>
      <c r="CM241" s="605"/>
      <c r="CN241" s="605"/>
    </row>
    <row r="242" spans="1:116" s="358" customFormat="1" ht="15" customHeight="1" x14ac:dyDescent="0.25">
      <c r="A242" s="7871"/>
      <c r="B242" s="8313" t="s">
        <v>2108</v>
      </c>
      <c r="C242" s="8315"/>
      <c r="D242" s="3761">
        <f t="shared" si="16"/>
        <v>0</v>
      </c>
      <c r="E242" s="3762">
        <f t="shared" si="18"/>
        <v>0</v>
      </c>
      <c r="F242" s="3763">
        <f t="shared" si="18"/>
        <v>0</v>
      </c>
      <c r="G242" s="3235"/>
      <c r="H242" s="3237"/>
      <c r="I242" s="3322"/>
      <c r="J242" s="3237"/>
      <c r="K242" s="3322"/>
      <c r="L242" s="3237"/>
      <c r="M242" s="3322"/>
      <c r="N242" s="3237"/>
      <c r="O242" s="3322"/>
      <c r="P242" s="3237"/>
      <c r="Q242" s="3322"/>
      <c r="R242" s="3237"/>
      <c r="S242" s="3322"/>
      <c r="T242" s="3237"/>
      <c r="U242" s="3322"/>
      <c r="V242" s="3237"/>
      <c r="W242" s="3322"/>
      <c r="X242" s="3237"/>
      <c r="Y242" s="3322"/>
      <c r="Z242" s="3237"/>
      <c r="AA242" s="3322"/>
      <c r="AB242" s="3237"/>
      <c r="AC242" s="3322"/>
      <c r="AD242" s="3237"/>
      <c r="AE242" s="3322"/>
      <c r="AF242" s="3237"/>
      <c r="AG242" s="3322"/>
      <c r="AH242" s="3237"/>
      <c r="AI242" s="3322"/>
      <c r="AJ242" s="3237"/>
      <c r="AK242" s="3322"/>
      <c r="AL242" s="3237"/>
      <c r="AM242" s="3322"/>
      <c r="AN242" s="3237"/>
      <c r="AO242" s="3241"/>
      <c r="AP242" s="3772"/>
      <c r="AQ242" s="3271"/>
      <c r="AR242" s="3770"/>
      <c r="AS242" s="434"/>
      <c r="AT242" s="3322"/>
      <c r="AU242" s="3322"/>
      <c r="AV242" s="3359"/>
      <c r="AW242" s="3359"/>
      <c r="AX242" s="3237"/>
      <c r="BV242" s="605"/>
      <c r="BW242" s="605"/>
      <c r="BX242" s="605"/>
      <c r="BY242" s="605"/>
      <c r="BZ242" s="605"/>
      <c r="CA242" s="605"/>
      <c r="CB242" s="605"/>
      <c r="CC242" s="605"/>
      <c r="CD242" s="605"/>
      <c r="CE242" s="605">
        <v>0</v>
      </c>
      <c r="CF242" s="605">
        <v>0</v>
      </c>
      <c r="CG242" s="605"/>
      <c r="CH242" s="605"/>
      <c r="CI242" s="605"/>
      <c r="CJ242" s="605"/>
      <c r="CK242" s="605"/>
      <c r="CL242" s="605"/>
      <c r="CM242" s="605"/>
      <c r="CN242" s="605"/>
    </row>
    <row r="243" spans="1:116" s="358" customFormat="1" ht="14.25" customHeight="1" x14ac:dyDescent="0.25">
      <c r="A243" s="7871"/>
      <c r="B243" s="8282" t="s">
        <v>2109</v>
      </c>
      <c r="C243" s="8284"/>
      <c r="D243" s="3761">
        <f t="shared" si="16"/>
        <v>0</v>
      </c>
      <c r="E243" s="3762">
        <f t="shared" si="18"/>
        <v>0</v>
      </c>
      <c r="F243" s="3763">
        <f t="shared" si="18"/>
        <v>0</v>
      </c>
      <c r="G243" s="3235"/>
      <c r="H243" s="3237"/>
      <c r="I243" s="3322"/>
      <c r="J243" s="3237"/>
      <c r="K243" s="3322"/>
      <c r="L243" s="3237"/>
      <c r="M243" s="3322"/>
      <c r="N243" s="3237"/>
      <c r="O243" s="3322"/>
      <c r="P243" s="3237"/>
      <c r="Q243" s="3322"/>
      <c r="R243" s="3237"/>
      <c r="S243" s="3322"/>
      <c r="T243" s="3237"/>
      <c r="U243" s="3322"/>
      <c r="V243" s="3237"/>
      <c r="W243" s="3322"/>
      <c r="X243" s="3237"/>
      <c r="Y243" s="3322"/>
      <c r="Z243" s="3237"/>
      <c r="AA243" s="3322"/>
      <c r="AB243" s="3237"/>
      <c r="AC243" s="3322"/>
      <c r="AD243" s="3237"/>
      <c r="AE243" s="3322"/>
      <c r="AF243" s="3237"/>
      <c r="AG243" s="3322"/>
      <c r="AH243" s="3237"/>
      <c r="AI243" s="3322"/>
      <c r="AJ243" s="3237"/>
      <c r="AK243" s="3322"/>
      <c r="AL243" s="3237"/>
      <c r="AM243" s="3322"/>
      <c r="AN243" s="3237"/>
      <c r="AO243" s="3241"/>
      <c r="AP243" s="3772"/>
      <c r="AQ243" s="3271"/>
      <c r="AR243" s="3770"/>
      <c r="AS243" s="3770"/>
      <c r="AT243" s="3322"/>
      <c r="AU243" s="3322"/>
      <c r="AV243" s="3359"/>
      <c r="AW243" s="3359"/>
      <c r="AX243" s="3237"/>
      <c r="BV243" s="605"/>
      <c r="BW243" s="605"/>
      <c r="BX243" s="605"/>
      <c r="BY243" s="605"/>
      <c r="BZ243" s="605"/>
      <c r="CA243" s="605"/>
      <c r="CB243" s="605"/>
      <c r="CC243" s="605"/>
      <c r="CD243" s="605"/>
      <c r="CE243" s="605">
        <v>0</v>
      </c>
      <c r="CF243" s="605">
        <v>0</v>
      </c>
      <c r="CG243" s="605"/>
      <c r="CH243" s="605"/>
      <c r="CI243" s="605"/>
      <c r="CJ243" s="605"/>
      <c r="CK243" s="605"/>
      <c r="CL243" s="605"/>
      <c r="CM243" s="605"/>
      <c r="CN243" s="605"/>
    </row>
    <row r="244" spans="1:116" s="358" customFormat="1" ht="15" customHeight="1" x14ac:dyDescent="0.25">
      <c r="A244" s="7871"/>
      <c r="B244" s="8295" t="s">
        <v>2110</v>
      </c>
      <c r="C244" s="7643"/>
      <c r="D244" s="3761">
        <f t="shared" si="16"/>
        <v>0</v>
      </c>
      <c r="E244" s="3762">
        <f t="shared" si="18"/>
        <v>0</v>
      </c>
      <c r="F244" s="3763">
        <f t="shared" si="18"/>
        <v>0</v>
      </c>
      <c r="G244" s="1614"/>
      <c r="H244" s="891"/>
      <c r="I244" s="925"/>
      <c r="J244" s="891"/>
      <c r="K244" s="925"/>
      <c r="L244" s="891"/>
      <c r="M244" s="925"/>
      <c r="N244" s="891"/>
      <c r="O244" s="925"/>
      <c r="P244" s="891"/>
      <c r="Q244" s="925"/>
      <c r="R244" s="891"/>
      <c r="S244" s="925"/>
      <c r="T244" s="891"/>
      <c r="U244" s="925"/>
      <c r="V244" s="891"/>
      <c r="W244" s="925"/>
      <c r="X244" s="891"/>
      <c r="Y244" s="925"/>
      <c r="Z244" s="891"/>
      <c r="AA244" s="925"/>
      <c r="AB244" s="891"/>
      <c r="AC244" s="925"/>
      <c r="AD244" s="891"/>
      <c r="AE244" s="925"/>
      <c r="AF244" s="891"/>
      <c r="AG244" s="925"/>
      <c r="AH244" s="891"/>
      <c r="AI244" s="925"/>
      <c r="AJ244" s="891"/>
      <c r="AK244" s="925"/>
      <c r="AL244" s="891"/>
      <c r="AM244" s="925"/>
      <c r="AN244" s="891"/>
      <c r="AO244" s="3241"/>
      <c r="AP244" s="3772"/>
      <c r="AQ244" s="3271"/>
      <c r="AR244" s="3770"/>
      <c r="AS244" s="3770"/>
      <c r="AT244" s="925"/>
      <c r="AU244" s="925"/>
      <c r="AV244" s="3370"/>
      <c r="AW244" s="3370"/>
      <c r="AX244" s="891"/>
      <c r="BV244" s="605"/>
      <c r="BW244" s="605"/>
      <c r="BX244" s="605"/>
      <c r="BY244" s="605"/>
      <c r="BZ244" s="605"/>
      <c r="CA244" s="605"/>
      <c r="CB244" s="605"/>
      <c r="CC244" s="605"/>
      <c r="CD244" s="605"/>
      <c r="CE244" s="605"/>
      <c r="CF244" s="605"/>
      <c r="CG244" s="605"/>
      <c r="CH244" s="605"/>
      <c r="CI244" s="605"/>
      <c r="CJ244" s="605"/>
      <c r="CK244" s="605"/>
      <c r="CL244" s="605"/>
      <c r="CM244" s="605"/>
      <c r="CN244" s="605"/>
    </row>
    <row r="245" spans="1:116" s="358" customFormat="1" ht="15" customHeight="1" x14ac:dyDescent="0.25">
      <c r="A245" s="7871"/>
      <c r="B245" s="8313" t="s">
        <v>2111</v>
      </c>
      <c r="C245" s="8315"/>
      <c r="D245" s="3761">
        <f t="shared" si="16"/>
        <v>0</v>
      </c>
      <c r="E245" s="3762">
        <f t="shared" si="18"/>
        <v>0</v>
      </c>
      <c r="F245" s="3763">
        <f t="shared" si="18"/>
        <v>0</v>
      </c>
      <c r="G245" s="1614"/>
      <c r="H245" s="891"/>
      <c r="I245" s="925"/>
      <c r="J245" s="891"/>
      <c r="K245" s="925"/>
      <c r="L245" s="891"/>
      <c r="M245" s="925"/>
      <c r="N245" s="891"/>
      <c r="O245" s="925"/>
      <c r="P245" s="891"/>
      <c r="Q245" s="925"/>
      <c r="R245" s="891"/>
      <c r="S245" s="925"/>
      <c r="T245" s="891"/>
      <c r="U245" s="925"/>
      <c r="V245" s="891"/>
      <c r="W245" s="925"/>
      <c r="X245" s="891"/>
      <c r="Y245" s="925"/>
      <c r="Z245" s="891"/>
      <c r="AA245" s="925"/>
      <c r="AB245" s="891"/>
      <c r="AC245" s="925"/>
      <c r="AD245" s="891"/>
      <c r="AE245" s="925"/>
      <c r="AF245" s="891"/>
      <c r="AG245" s="925"/>
      <c r="AH245" s="891"/>
      <c r="AI245" s="925"/>
      <c r="AJ245" s="891"/>
      <c r="AK245" s="925"/>
      <c r="AL245" s="891"/>
      <c r="AM245" s="925"/>
      <c r="AN245" s="891"/>
      <c r="AO245" s="894"/>
      <c r="AP245" s="3772"/>
      <c r="AQ245" s="3271"/>
      <c r="AR245" s="3272"/>
      <c r="AS245" s="932"/>
      <c r="AT245" s="925"/>
      <c r="AU245" s="925"/>
      <c r="AV245" s="3370"/>
      <c r="AW245" s="3370"/>
      <c r="AX245" s="891"/>
      <c r="BV245" s="605"/>
      <c r="BW245" s="605"/>
      <c r="BX245" s="605"/>
      <c r="BY245" s="605"/>
      <c r="BZ245" s="605"/>
      <c r="CA245" s="605"/>
      <c r="CB245" s="605"/>
      <c r="CC245" s="605"/>
      <c r="CD245" s="605"/>
      <c r="CE245" s="605"/>
      <c r="CF245" s="605"/>
      <c r="CG245" s="605"/>
      <c r="CH245" s="605"/>
      <c r="CI245" s="605"/>
      <c r="CJ245" s="605"/>
      <c r="CK245" s="605"/>
      <c r="CL245" s="605"/>
      <c r="CM245" s="605"/>
      <c r="CN245" s="605"/>
    </row>
    <row r="246" spans="1:116" s="358" customFormat="1" ht="14.25" customHeight="1" x14ac:dyDescent="0.25">
      <c r="A246" s="8347"/>
      <c r="B246" s="8386" t="s">
        <v>2112</v>
      </c>
      <c r="C246" s="8387"/>
      <c r="D246" s="3764">
        <f t="shared" si="16"/>
        <v>0</v>
      </c>
      <c r="E246" s="3765">
        <f t="shared" si="18"/>
        <v>0</v>
      </c>
      <c r="F246" s="3766">
        <f t="shared" si="18"/>
        <v>0</v>
      </c>
      <c r="G246" s="8383"/>
      <c r="H246" s="8383"/>
      <c r="I246" s="3330"/>
      <c r="J246" s="3267"/>
      <c r="K246" s="3330"/>
      <c r="L246" s="3267"/>
      <c r="M246" s="3330"/>
      <c r="N246" s="3267"/>
      <c r="O246" s="3330"/>
      <c r="P246" s="3267"/>
      <c r="Q246" s="3330"/>
      <c r="R246" s="3267"/>
      <c r="S246" s="3330"/>
      <c r="T246" s="3267"/>
      <c r="U246" s="3330"/>
      <c r="V246" s="3267"/>
      <c r="W246" s="3330"/>
      <c r="X246" s="3267"/>
      <c r="Y246" s="3330"/>
      <c r="Z246" s="3267"/>
      <c r="AA246" s="3330"/>
      <c r="AB246" s="3267"/>
      <c r="AC246" s="3330"/>
      <c r="AD246" s="3267"/>
      <c r="AE246" s="3330"/>
      <c r="AF246" s="3267"/>
      <c r="AG246" s="3330"/>
      <c r="AH246" s="3267"/>
      <c r="AI246" s="3330"/>
      <c r="AJ246" s="3267"/>
      <c r="AK246" s="3330"/>
      <c r="AL246" s="3267"/>
      <c r="AM246" s="3330"/>
      <c r="AN246" s="3267"/>
      <c r="AO246" s="3270"/>
      <c r="AP246" s="3767"/>
      <c r="AQ246" s="3289"/>
      <c r="AR246" s="3290"/>
      <c r="AS246" s="3767"/>
      <c r="AT246" s="3330"/>
      <c r="AU246" s="3330"/>
      <c r="AV246" s="3366"/>
      <c r="AW246" s="3366"/>
      <c r="AX246" s="3267"/>
      <c r="BV246" s="605"/>
      <c r="BW246" s="605"/>
      <c r="BX246" s="605"/>
      <c r="BY246" s="605"/>
      <c r="BZ246" s="605"/>
      <c r="CA246" s="605"/>
      <c r="CB246" s="605"/>
      <c r="CC246" s="605"/>
      <c r="CD246" s="605"/>
      <c r="CE246" s="605">
        <v>0</v>
      </c>
      <c r="CF246" s="605">
        <v>0</v>
      </c>
      <c r="CG246" s="605"/>
      <c r="CH246" s="605"/>
      <c r="CI246" s="605"/>
      <c r="CJ246" s="605"/>
      <c r="CK246" s="605"/>
      <c r="CL246" s="605"/>
      <c r="CM246" s="605"/>
      <c r="CN246" s="605"/>
    </row>
    <row r="247" spans="1:116" s="358" customFormat="1" ht="14.25" customHeight="1" x14ac:dyDescent="0.25">
      <c r="A247" s="8346" t="s">
        <v>2114</v>
      </c>
      <c r="B247" s="8310" t="s">
        <v>2107</v>
      </c>
      <c r="C247" s="8312"/>
      <c r="D247" s="3768">
        <f t="shared" si="16"/>
        <v>0</v>
      </c>
      <c r="E247" s="393">
        <f t="shared" si="18"/>
        <v>0</v>
      </c>
      <c r="F247" s="3769">
        <f t="shared" si="18"/>
        <v>0</v>
      </c>
      <c r="G247" s="434"/>
      <c r="H247" s="446"/>
      <c r="I247" s="443"/>
      <c r="J247" s="446"/>
      <c r="K247" s="443"/>
      <c r="L247" s="446"/>
      <c r="M247" s="443"/>
      <c r="N247" s="446"/>
      <c r="O247" s="443"/>
      <c r="P247" s="446"/>
      <c r="Q247" s="443"/>
      <c r="R247" s="446"/>
      <c r="S247" s="443"/>
      <c r="T247" s="446"/>
      <c r="U247" s="443"/>
      <c r="V247" s="438"/>
      <c r="W247" s="443"/>
      <c r="X247" s="438"/>
      <c r="Y247" s="3753"/>
      <c r="Z247" s="3754"/>
      <c r="AA247" s="3753"/>
      <c r="AB247" s="3754"/>
      <c r="AC247" s="3753"/>
      <c r="AD247" s="3754"/>
      <c r="AE247" s="3753"/>
      <c r="AF247" s="3754"/>
      <c r="AG247" s="3753"/>
      <c r="AH247" s="3754"/>
      <c r="AI247" s="3753"/>
      <c r="AJ247" s="3754"/>
      <c r="AK247" s="3753"/>
      <c r="AL247" s="3754"/>
      <c r="AM247" s="3753"/>
      <c r="AN247" s="3754"/>
      <c r="AO247" s="3773"/>
      <c r="AP247" s="3771"/>
      <c r="AQ247" s="2437"/>
      <c r="AR247" s="435"/>
      <c r="AS247" s="2437"/>
      <c r="AT247" s="443"/>
      <c r="AU247" s="443"/>
      <c r="AV247" s="435"/>
      <c r="AW247" s="435"/>
      <c r="AX247" s="446"/>
      <c r="BV247" s="605"/>
      <c r="BW247" s="605"/>
      <c r="BX247" s="605"/>
      <c r="BY247" s="605"/>
      <c r="BZ247" s="605"/>
      <c r="CA247" s="605"/>
      <c r="CB247" s="605"/>
      <c r="CC247" s="605"/>
      <c r="CD247" s="605"/>
      <c r="CE247" s="605">
        <v>0</v>
      </c>
      <c r="CF247" s="605">
        <v>0</v>
      </c>
      <c r="CG247" s="605"/>
      <c r="CH247" s="605"/>
      <c r="CI247" s="605"/>
      <c r="CJ247" s="605"/>
      <c r="CK247" s="605"/>
      <c r="CL247" s="605"/>
      <c r="CM247" s="605"/>
      <c r="CN247" s="605"/>
    </row>
    <row r="248" spans="1:116" s="358" customFormat="1" ht="15" customHeight="1" x14ac:dyDescent="0.25">
      <c r="A248" s="7871"/>
      <c r="B248" s="8282" t="s">
        <v>2108</v>
      </c>
      <c r="C248" s="8284"/>
      <c r="D248" s="3761">
        <f t="shared" si="16"/>
        <v>0</v>
      </c>
      <c r="E248" s="3762">
        <f t="shared" si="18"/>
        <v>0</v>
      </c>
      <c r="F248" s="3763">
        <f t="shared" si="18"/>
        <v>0</v>
      </c>
      <c r="G248" s="3235"/>
      <c r="H248" s="3237"/>
      <c r="I248" s="3322"/>
      <c r="J248" s="3237"/>
      <c r="K248" s="3322"/>
      <c r="L248" s="3237"/>
      <c r="M248" s="3322"/>
      <c r="N248" s="3237"/>
      <c r="O248" s="3322"/>
      <c r="P248" s="3237"/>
      <c r="Q248" s="3322"/>
      <c r="R248" s="3237"/>
      <c r="S248" s="3322"/>
      <c r="T248" s="3237"/>
      <c r="U248" s="3322"/>
      <c r="V248" s="3236"/>
      <c r="W248" s="3322"/>
      <c r="X248" s="3236"/>
      <c r="Y248" s="3322"/>
      <c r="Z248" s="3236"/>
      <c r="AA248" s="3322"/>
      <c r="AB248" s="3236"/>
      <c r="AC248" s="3322"/>
      <c r="AD248" s="3236"/>
      <c r="AE248" s="3322"/>
      <c r="AF248" s="3236"/>
      <c r="AG248" s="3322"/>
      <c r="AH248" s="3236"/>
      <c r="AI248" s="3322"/>
      <c r="AJ248" s="3236"/>
      <c r="AK248" s="3322"/>
      <c r="AL248" s="3236"/>
      <c r="AM248" s="3322"/>
      <c r="AN248" s="3236"/>
      <c r="AO248" s="3774"/>
      <c r="AP248" s="3772"/>
      <c r="AQ248" s="3271"/>
      <c r="AR248" s="3770"/>
      <c r="AS248" s="434"/>
      <c r="AT248" s="3322"/>
      <c r="AU248" s="3322"/>
      <c r="AV248" s="3359"/>
      <c r="AW248" s="3359"/>
      <c r="AX248" s="3237"/>
      <c r="BV248" s="605"/>
      <c r="BW248" s="605"/>
      <c r="BX248" s="605"/>
      <c r="BY248" s="605"/>
      <c r="BZ248" s="605"/>
      <c r="CA248" s="605"/>
      <c r="CB248" s="605"/>
      <c r="CC248" s="605"/>
      <c r="CD248" s="605"/>
      <c r="CE248" s="605">
        <v>0</v>
      </c>
      <c r="CF248" s="605">
        <v>0</v>
      </c>
      <c r="CG248" s="605"/>
      <c r="CH248" s="605"/>
      <c r="CI248" s="605"/>
      <c r="CJ248" s="605"/>
      <c r="CK248" s="605"/>
      <c r="CL248" s="605"/>
      <c r="CM248" s="605"/>
      <c r="CN248" s="605"/>
    </row>
    <row r="249" spans="1:116" s="358" customFormat="1" ht="14.25" customHeight="1" x14ac:dyDescent="0.25">
      <c r="A249" s="7871"/>
      <c r="B249" s="8282" t="s">
        <v>2109</v>
      </c>
      <c r="C249" s="8284"/>
      <c r="D249" s="3761">
        <f t="shared" si="16"/>
        <v>0</v>
      </c>
      <c r="E249" s="3762">
        <f t="shared" si="18"/>
        <v>0</v>
      </c>
      <c r="F249" s="3763">
        <f t="shared" si="18"/>
        <v>0</v>
      </c>
      <c r="G249" s="3235"/>
      <c r="H249" s="3237"/>
      <c r="I249" s="3322"/>
      <c r="J249" s="3237"/>
      <c r="K249" s="3322"/>
      <c r="L249" s="3237"/>
      <c r="M249" s="3322"/>
      <c r="N249" s="3237"/>
      <c r="O249" s="3322"/>
      <c r="P249" s="3237"/>
      <c r="Q249" s="3322"/>
      <c r="R249" s="3237"/>
      <c r="S249" s="3322"/>
      <c r="T249" s="3237"/>
      <c r="U249" s="3322"/>
      <c r="V249" s="3236"/>
      <c r="W249" s="3322"/>
      <c r="X249" s="3236"/>
      <c r="Y249" s="3322"/>
      <c r="Z249" s="3236"/>
      <c r="AA249" s="3322"/>
      <c r="AB249" s="3236"/>
      <c r="AC249" s="3322"/>
      <c r="AD249" s="3236"/>
      <c r="AE249" s="3322"/>
      <c r="AF249" s="3236"/>
      <c r="AG249" s="3322"/>
      <c r="AH249" s="3236"/>
      <c r="AI249" s="3322"/>
      <c r="AJ249" s="3236"/>
      <c r="AK249" s="3322"/>
      <c r="AL249" s="3236"/>
      <c r="AM249" s="3322"/>
      <c r="AN249" s="3236"/>
      <c r="AO249" s="3774"/>
      <c r="AP249" s="3772"/>
      <c r="AQ249" s="3271"/>
      <c r="AR249" s="3770"/>
      <c r="AS249" s="3770"/>
      <c r="AT249" s="3322"/>
      <c r="AU249" s="3322"/>
      <c r="AV249" s="3359"/>
      <c r="AW249" s="3359"/>
      <c r="AX249" s="3237"/>
      <c r="BV249" s="605"/>
      <c r="BW249" s="605"/>
      <c r="BX249" s="605"/>
      <c r="BY249" s="605"/>
      <c r="BZ249" s="605"/>
      <c r="CA249" s="605"/>
      <c r="CB249" s="605"/>
      <c r="CC249" s="605"/>
      <c r="CD249" s="605"/>
      <c r="CE249" s="605">
        <v>0</v>
      </c>
      <c r="CF249" s="605">
        <v>0</v>
      </c>
      <c r="CG249" s="605"/>
      <c r="CH249" s="605"/>
      <c r="CI249" s="605"/>
      <c r="CJ249" s="605"/>
      <c r="CK249" s="605"/>
      <c r="CL249" s="605"/>
      <c r="CM249" s="605"/>
      <c r="CN249" s="605"/>
    </row>
    <row r="250" spans="1:116" s="358" customFormat="1" ht="15" customHeight="1" x14ac:dyDescent="0.25">
      <c r="A250" s="7871"/>
      <c r="B250" s="8295" t="s">
        <v>2110</v>
      </c>
      <c r="C250" s="7643"/>
      <c r="D250" s="3761">
        <f t="shared" si="16"/>
        <v>0</v>
      </c>
      <c r="E250" s="3762">
        <f t="shared" si="18"/>
        <v>0</v>
      </c>
      <c r="F250" s="3763">
        <f t="shared" si="18"/>
        <v>0</v>
      </c>
      <c r="G250" s="1614"/>
      <c r="H250" s="891"/>
      <c r="I250" s="925"/>
      <c r="J250" s="891"/>
      <c r="K250" s="925"/>
      <c r="L250" s="891"/>
      <c r="M250" s="925"/>
      <c r="N250" s="891"/>
      <c r="O250" s="925"/>
      <c r="P250" s="891"/>
      <c r="Q250" s="925"/>
      <c r="R250" s="891"/>
      <c r="S250" s="925"/>
      <c r="T250" s="891"/>
      <c r="U250" s="925"/>
      <c r="V250" s="890"/>
      <c r="W250" s="925"/>
      <c r="X250" s="890"/>
      <c r="Y250" s="925"/>
      <c r="Z250" s="890"/>
      <c r="AA250" s="925"/>
      <c r="AB250" s="890"/>
      <c r="AC250" s="925"/>
      <c r="AD250" s="890"/>
      <c r="AE250" s="925"/>
      <c r="AF250" s="890"/>
      <c r="AG250" s="925"/>
      <c r="AH250" s="890"/>
      <c r="AI250" s="925"/>
      <c r="AJ250" s="890"/>
      <c r="AK250" s="925"/>
      <c r="AL250" s="890"/>
      <c r="AM250" s="925"/>
      <c r="AN250" s="890"/>
      <c r="AO250" s="3774"/>
      <c r="AP250" s="3772"/>
      <c r="AQ250" s="3271"/>
      <c r="AR250" s="3770"/>
      <c r="AS250" s="3770"/>
      <c r="AT250" s="925"/>
      <c r="AU250" s="925"/>
      <c r="AV250" s="3370"/>
      <c r="AW250" s="3370"/>
      <c r="AX250" s="891"/>
      <c r="BV250" s="605"/>
      <c r="BW250" s="605"/>
      <c r="BX250" s="605"/>
      <c r="BY250" s="605"/>
      <c r="BZ250" s="605"/>
      <c r="CA250" s="605"/>
      <c r="CB250" s="605"/>
      <c r="CC250" s="605"/>
      <c r="CD250" s="605"/>
      <c r="CE250" s="605"/>
      <c r="CF250" s="605"/>
      <c r="CG250" s="605"/>
      <c r="CH250" s="605"/>
      <c r="CI250" s="605"/>
      <c r="CJ250" s="605"/>
      <c r="CK250" s="605"/>
      <c r="CL250" s="605"/>
      <c r="CM250" s="605"/>
      <c r="CN250" s="605"/>
    </row>
    <row r="251" spans="1:116" s="358" customFormat="1" ht="15" customHeight="1" x14ac:dyDescent="0.25">
      <c r="A251" s="7871"/>
      <c r="B251" s="8313" t="s">
        <v>2111</v>
      </c>
      <c r="C251" s="8315"/>
      <c r="D251" s="3761">
        <f t="shared" si="16"/>
        <v>0</v>
      </c>
      <c r="E251" s="3762">
        <f t="shared" si="18"/>
        <v>0</v>
      </c>
      <c r="F251" s="3763">
        <f t="shared" si="18"/>
        <v>0</v>
      </c>
      <c r="G251" s="1614"/>
      <c r="H251" s="891"/>
      <c r="I251" s="925"/>
      <c r="J251" s="891"/>
      <c r="K251" s="925"/>
      <c r="L251" s="891"/>
      <c r="M251" s="925"/>
      <c r="N251" s="891"/>
      <c r="O251" s="925"/>
      <c r="P251" s="891"/>
      <c r="Q251" s="925"/>
      <c r="R251" s="891"/>
      <c r="S251" s="925"/>
      <c r="T251" s="891"/>
      <c r="U251" s="925"/>
      <c r="V251" s="890"/>
      <c r="W251" s="925"/>
      <c r="X251" s="890"/>
      <c r="Y251" s="925"/>
      <c r="Z251" s="890"/>
      <c r="AA251" s="925"/>
      <c r="AB251" s="890"/>
      <c r="AC251" s="925"/>
      <c r="AD251" s="890"/>
      <c r="AE251" s="925"/>
      <c r="AF251" s="890"/>
      <c r="AG251" s="925"/>
      <c r="AH251" s="890"/>
      <c r="AI251" s="925"/>
      <c r="AJ251" s="890"/>
      <c r="AK251" s="925"/>
      <c r="AL251" s="890"/>
      <c r="AM251" s="925"/>
      <c r="AN251" s="890"/>
      <c r="AO251" s="3774"/>
      <c r="AP251" s="3772"/>
      <c r="AQ251" s="3271"/>
      <c r="AR251" s="3272"/>
      <c r="AS251" s="932"/>
      <c r="AT251" s="925"/>
      <c r="AU251" s="925"/>
      <c r="AV251" s="3370"/>
      <c r="AW251" s="3370"/>
      <c r="AX251" s="891"/>
      <c r="BV251" s="605"/>
      <c r="BW251" s="605"/>
      <c r="BX251" s="605"/>
      <c r="BY251" s="605"/>
      <c r="BZ251" s="605"/>
      <c r="CA251" s="605"/>
      <c r="CB251" s="605"/>
      <c r="CC251" s="605"/>
      <c r="CD251" s="605"/>
      <c r="CE251" s="605"/>
      <c r="CF251" s="605"/>
      <c r="CG251" s="605"/>
      <c r="CH251" s="605"/>
      <c r="CI251" s="605"/>
      <c r="CJ251" s="605"/>
      <c r="CK251" s="605"/>
      <c r="CL251" s="605"/>
      <c r="CM251" s="605"/>
      <c r="CN251" s="605"/>
    </row>
    <row r="252" spans="1:116" s="358" customFormat="1" ht="14.25" customHeight="1" x14ac:dyDescent="0.25">
      <c r="A252" s="8347"/>
      <c r="B252" s="8386" t="s">
        <v>2112</v>
      </c>
      <c r="C252" s="8387"/>
      <c r="D252" s="3764">
        <f t="shared" si="16"/>
        <v>0</v>
      </c>
      <c r="E252" s="3765">
        <f t="shared" si="18"/>
        <v>0</v>
      </c>
      <c r="F252" s="3765">
        <f t="shared" si="18"/>
        <v>0</v>
      </c>
      <c r="G252" s="3251"/>
      <c r="H252" s="3267"/>
      <c r="I252" s="3330"/>
      <c r="J252" s="3267"/>
      <c r="K252" s="3330"/>
      <c r="L252" s="3267"/>
      <c r="M252" s="3330"/>
      <c r="N252" s="3267"/>
      <c r="O252" s="3330"/>
      <c r="P252" s="3267"/>
      <c r="Q252" s="3330"/>
      <c r="R252" s="3267"/>
      <c r="S252" s="3330"/>
      <c r="T252" s="3267"/>
      <c r="U252" s="3330"/>
      <c r="V252" s="3254"/>
      <c r="W252" s="3330"/>
      <c r="X252" s="3254"/>
      <c r="Y252" s="3330"/>
      <c r="Z252" s="3254"/>
      <c r="AA252" s="3330"/>
      <c r="AB252" s="3254"/>
      <c r="AC252" s="3330"/>
      <c r="AD252" s="3254"/>
      <c r="AE252" s="3330"/>
      <c r="AF252" s="3254"/>
      <c r="AG252" s="3330"/>
      <c r="AH252" s="3254"/>
      <c r="AI252" s="3330"/>
      <c r="AJ252" s="3254"/>
      <c r="AK252" s="3330"/>
      <c r="AL252" s="3254"/>
      <c r="AM252" s="3330"/>
      <c r="AN252" s="3254"/>
      <c r="AO252" s="3775"/>
      <c r="AP252" s="3767"/>
      <c r="AQ252" s="3289"/>
      <c r="AR252" s="3290"/>
      <c r="AS252" s="3767"/>
      <c r="AT252" s="3330"/>
      <c r="AU252" s="3330"/>
      <c r="AV252" s="3366"/>
      <c r="AW252" s="3366"/>
      <c r="AX252" s="3267"/>
      <c r="BV252" s="605"/>
      <c r="BW252" s="605"/>
      <c r="BX252" s="605"/>
      <c r="BY252" s="605"/>
      <c r="BZ252" s="605"/>
      <c r="CA252" s="605"/>
      <c r="CB252" s="605"/>
      <c r="CC252" s="605"/>
      <c r="CD252" s="605"/>
      <c r="CE252" s="605">
        <v>0</v>
      </c>
      <c r="CF252" s="605">
        <v>0</v>
      </c>
      <c r="CG252" s="605"/>
      <c r="CH252" s="605"/>
      <c r="CI252" s="605"/>
      <c r="CJ252" s="605"/>
      <c r="CK252" s="605"/>
      <c r="CL252" s="605"/>
      <c r="CM252" s="605"/>
      <c r="CN252" s="605"/>
    </row>
    <row r="253" spans="1:116" s="387" customFormat="1" ht="16.399999999999999" customHeight="1" x14ac:dyDescent="0.25">
      <c r="A253" s="8348" t="s">
        <v>2115</v>
      </c>
      <c r="B253" s="8384" t="s">
        <v>2107</v>
      </c>
      <c r="C253" s="8385"/>
      <c r="D253" s="3768">
        <f t="shared" si="16"/>
        <v>0</v>
      </c>
      <c r="E253" s="393">
        <f t="shared" si="18"/>
        <v>0</v>
      </c>
      <c r="F253" s="418">
        <f t="shared" si="18"/>
        <v>0</v>
      </c>
      <c r="G253" s="434"/>
      <c r="H253" s="446"/>
      <c r="I253" s="443"/>
      <c r="J253" s="446"/>
      <c r="K253" s="443"/>
      <c r="L253" s="446"/>
      <c r="M253" s="443"/>
      <c r="N253" s="446"/>
      <c r="O253" s="443"/>
      <c r="P253" s="446"/>
      <c r="Q253" s="443"/>
      <c r="R253" s="446"/>
      <c r="S253" s="443"/>
      <c r="T253" s="446"/>
      <c r="U253" s="443"/>
      <c r="V253" s="438"/>
      <c r="W253" s="443"/>
      <c r="X253" s="438"/>
      <c r="Y253" s="443"/>
      <c r="Z253" s="438"/>
      <c r="AA253" s="443"/>
      <c r="AB253" s="438"/>
      <c r="AC253" s="443"/>
      <c r="AD253" s="438"/>
      <c r="AE253" s="443"/>
      <c r="AF253" s="438"/>
      <c r="AG253" s="443"/>
      <c r="AH253" s="3754"/>
      <c r="AI253" s="3753"/>
      <c r="AJ253" s="3754"/>
      <c r="AK253" s="3753"/>
      <c r="AL253" s="3754"/>
      <c r="AM253" s="3753"/>
      <c r="AN253" s="3754"/>
      <c r="AO253" s="3776"/>
      <c r="AP253" s="3777"/>
      <c r="AQ253" s="2437"/>
      <c r="AR253" s="435"/>
      <c r="AS253" s="2437"/>
      <c r="AT253" s="443"/>
      <c r="AU253" s="443"/>
      <c r="AV253" s="435"/>
      <c r="AW253" s="435"/>
      <c r="AX253" s="446"/>
      <c r="BT253" s="654"/>
      <c r="BU253" s="654"/>
      <c r="BV253" s="698"/>
      <c r="BW253" s="698"/>
      <c r="BX253" s="698"/>
      <c r="BY253" s="699"/>
      <c r="BZ253" s="699"/>
      <c r="CA253" s="699"/>
      <c r="CB253" s="699"/>
      <c r="CC253" s="699"/>
      <c r="CD253" s="699"/>
      <c r="CE253" s="700"/>
      <c r="CF253" s="700"/>
      <c r="CG253" s="700"/>
      <c r="CH253" s="700"/>
      <c r="CI253" s="700"/>
      <c r="CJ253" s="700"/>
      <c r="CK253" s="653"/>
      <c r="CL253" s="653"/>
      <c r="CM253" s="653"/>
      <c r="CN253" s="653"/>
      <c r="CO253" s="653"/>
      <c r="CP253" s="653"/>
      <c r="CQ253" s="653"/>
      <c r="CR253" s="653"/>
      <c r="CS253" s="653"/>
      <c r="CT253" s="653"/>
      <c r="CU253" s="653"/>
      <c r="CV253" s="653"/>
      <c r="CW253" s="653"/>
      <c r="CX253" s="653"/>
      <c r="CY253" s="654"/>
      <c r="CZ253" s="654"/>
      <c r="DA253" s="654"/>
      <c r="DB253" s="654"/>
      <c r="DC253" s="654"/>
      <c r="DD253" s="654"/>
      <c r="DE253" s="654"/>
      <c r="DF253" s="654"/>
      <c r="DG253" s="654"/>
      <c r="DH253" s="654"/>
      <c r="DI253" s="654"/>
      <c r="DJ253" s="654"/>
      <c r="DK253" s="654"/>
      <c r="DL253" s="654"/>
    </row>
    <row r="254" spans="1:116" s="387" customFormat="1" ht="16.399999999999999" customHeight="1" x14ac:dyDescent="0.25">
      <c r="A254" s="7817"/>
      <c r="B254" s="8313" t="s">
        <v>2108</v>
      </c>
      <c r="C254" s="8315"/>
      <c r="D254" s="3761">
        <f t="shared" si="16"/>
        <v>0</v>
      </c>
      <c r="E254" s="3762">
        <f t="shared" si="18"/>
        <v>0</v>
      </c>
      <c r="F254" s="3763">
        <f t="shared" si="18"/>
        <v>0</v>
      </c>
      <c r="G254" s="3235"/>
      <c r="H254" s="3237"/>
      <c r="I254" s="3322"/>
      <c r="J254" s="3237"/>
      <c r="K254" s="3322"/>
      <c r="L254" s="3237"/>
      <c r="M254" s="3322"/>
      <c r="N254" s="3237"/>
      <c r="O254" s="3322"/>
      <c r="P254" s="3237"/>
      <c r="Q254" s="3322"/>
      <c r="R254" s="3237"/>
      <c r="S254" s="3322"/>
      <c r="T254" s="3237"/>
      <c r="U254" s="3322"/>
      <c r="V254" s="3236"/>
      <c r="W254" s="3322"/>
      <c r="X254" s="3236"/>
      <c r="Y254" s="3322"/>
      <c r="Z254" s="3236"/>
      <c r="AA254" s="3322"/>
      <c r="AB254" s="3236"/>
      <c r="AC254" s="3322"/>
      <c r="AD254" s="3236"/>
      <c r="AE254" s="3322"/>
      <c r="AF254" s="3236"/>
      <c r="AG254" s="3322"/>
      <c r="AH254" s="3236"/>
      <c r="AI254" s="3322"/>
      <c r="AJ254" s="3236"/>
      <c r="AK254" s="3322"/>
      <c r="AL254" s="3236"/>
      <c r="AM254" s="3322"/>
      <c r="AN254" s="3236"/>
      <c r="AO254" s="3778"/>
      <c r="AP254" s="3756"/>
      <c r="AQ254" s="3271"/>
      <c r="AR254" s="3770"/>
      <c r="AS254" s="434"/>
      <c r="AT254" s="3322"/>
      <c r="AU254" s="3322"/>
      <c r="AV254" s="3359"/>
      <c r="AW254" s="3359"/>
      <c r="AX254" s="3237"/>
      <c r="BT254" s="654"/>
      <c r="BU254" s="654"/>
      <c r="BV254" s="698"/>
      <c r="BW254" s="698"/>
      <c r="BX254" s="698"/>
      <c r="BY254" s="699"/>
      <c r="BZ254" s="699"/>
      <c r="CA254" s="699"/>
      <c r="CB254" s="699"/>
      <c r="CC254" s="699"/>
      <c r="CD254" s="699"/>
      <c r="CE254" s="700"/>
      <c r="CF254" s="700"/>
      <c r="CG254" s="700"/>
      <c r="CH254" s="700"/>
      <c r="CI254" s="700"/>
      <c r="CJ254" s="700"/>
      <c r="CK254" s="653"/>
      <c r="CL254" s="653"/>
      <c r="CM254" s="653"/>
      <c r="CN254" s="653"/>
      <c r="CO254" s="653"/>
      <c r="CP254" s="653"/>
      <c r="CQ254" s="653"/>
      <c r="CR254" s="653"/>
      <c r="CS254" s="653"/>
      <c r="CT254" s="653"/>
      <c r="CU254" s="653"/>
      <c r="CV254" s="653"/>
      <c r="CW254" s="653"/>
      <c r="CX254" s="653"/>
      <c r="CY254" s="654"/>
      <c r="CZ254" s="654"/>
      <c r="DA254" s="654"/>
      <c r="DB254" s="654"/>
      <c r="DC254" s="654"/>
      <c r="DD254" s="654"/>
      <c r="DE254" s="654"/>
      <c r="DF254" s="654"/>
      <c r="DG254" s="654"/>
      <c r="DH254" s="654"/>
      <c r="DI254" s="654"/>
      <c r="DJ254" s="654"/>
      <c r="DK254" s="654"/>
      <c r="DL254" s="654"/>
    </row>
    <row r="255" spans="1:116" s="387" customFormat="1" ht="16.399999999999999" customHeight="1" x14ac:dyDescent="0.25">
      <c r="A255" s="7817"/>
      <c r="B255" s="8313" t="s">
        <v>2109</v>
      </c>
      <c r="C255" s="8315"/>
      <c r="D255" s="3761">
        <f t="shared" si="16"/>
        <v>0</v>
      </c>
      <c r="E255" s="3762">
        <f t="shared" si="18"/>
        <v>0</v>
      </c>
      <c r="F255" s="3763">
        <f t="shared" si="18"/>
        <v>0</v>
      </c>
      <c r="G255" s="3235"/>
      <c r="H255" s="3237"/>
      <c r="I255" s="3322"/>
      <c r="J255" s="3237"/>
      <c r="K255" s="3322"/>
      <c r="L255" s="3237"/>
      <c r="M255" s="3322"/>
      <c r="N255" s="3237"/>
      <c r="O255" s="3322"/>
      <c r="P255" s="3237"/>
      <c r="Q255" s="3322"/>
      <c r="R255" s="3237"/>
      <c r="S255" s="3322"/>
      <c r="T255" s="3237"/>
      <c r="U255" s="3322"/>
      <c r="V255" s="3236"/>
      <c r="W255" s="3322"/>
      <c r="X255" s="3236"/>
      <c r="Y255" s="3322"/>
      <c r="Z255" s="3236"/>
      <c r="AA255" s="3322"/>
      <c r="AB255" s="3236"/>
      <c r="AC255" s="3322"/>
      <c r="AD255" s="3236"/>
      <c r="AE255" s="3322"/>
      <c r="AF255" s="3236"/>
      <c r="AG255" s="3322"/>
      <c r="AH255" s="3236"/>
      <c r="AI255" s="3322"/>
      <c r="AJ255" s="3236"/>
      <c r="AK255" s="3322"/>
      <c r="AL255" s="3236"/>
      <c r="AM255" s="3322"/>
      <c r="AN255" s="3236"/>
      <c r="AO255" s="3778"/>
      <c r="AP255" s="3756"/>
      <c r="AQ255" s="3271"/>
      <c r="AR255" s="3770"/>
      <c r="AS255" s="3770"/>
      <c r="AT255" s="3322"/>
      <c r="AU255" s="3322"/>
      <c r="AV255" s="3359"/>
      <c r="AW255" s="3359"/>
      <c r="AX255" s="3237"/>
      <c r="BT255" s="654"/>
      <c r="BU255" s="654"/>
      <c r="BV255" s="698"/>
      <c r="BW255" s="698"/>
      <c r="BX255" s="698"/>
      <c r="BY255" s="699"/>
      <c r="BZ255" s="699"/>
      <c r="CA255" s="699"/>
      <c r="CB255" s="699"/>
      <c r="CC255" s="699"/>
      <c r="CD255" s="699"/>
      <c r="CE255" s="700"/>
      <c r="CF255" s="700"/>
      <c r="CG255" s="700"/>
      <c r="CH255" s="700"/>
      <c r="CI255" s="700"/>
      <c r="CJ255" s="700"/>
      <c r="CK255" s="653"/>
      <c r="CL255" s="653"/>
      <c r="CM255" s="653"/>
      <c r="CN255" s="653"/>
      <c r="CO255" s="653"/>
      <c r="CP255" s="653"/>
      <c r="CQ255" s="653"/>
      <c r="CR255" s="653"/>
      <c r="CS255" s="653"/>
      <c r="CT255" s="653"/>
      <c r="CU255" s="653"/>
      <c r="CV255" s="653"/>
      <c r="CW255" s="653"/>
      <c r="CX255" s="653"/>
      <c r="CY255" s="654"/>
      <c r="CZ255" s="654"/>
      <c r="DA255" s="654"/>
      <c r="DB255" s="654"/>
      <c r="DC255" s="654"/>
      <c r="DD255" s="654"/>
      <c r="DE255" s="654"/>
      <c r="DF255" s="654"/>
      <c r="DG255" s="654"/>
      <c r="DH255" s="654"/>
      <c r="DI255" s="654"/>
      <c r="DJ255" s="654"/>
      <c r="DK255" s="654"/>
      <c r="DL255" s="654"/>
    </row>
    <row r="256" spans="1:116" s="387" customFormat="1" ht="16.399999999999999" customHeight="1" x14ac:dyDescent="0.25">
      <c r="A256" s="7817"/>
      <c r="B256" s="8319" t="s">
        <v>2110</v>
      </c>
      <c r="C256" s="8321"/>
      <c r="D256" s="3761">
        <f t="shared" si="16"/>
        <v>0</v>
      </c>
      <c r="E256" s="3762">
        <f t="shared" si="18"/>
        <v>0</v>
      </c>
      <c r="F256" s="3763">
        <f t="shared" si="18"/>
        <v>0</v>
      </c>
      <c r="G256" s="1614"/>
      <c r="H256" s="891"/>
      <c r="I256" s="925"/>
      <c r="J256" s="891"/>
      <c r="K256" s="925"/>
      <c r="L256" s="891"/>
      <c r="M256" s="925"/>
      <c r="N256" s="891"/>
      <c r="O256" s="925"/>
      <c r="P256" s="891"/>
      <c r="Q256" s="925"/>
      <c r="R256" s="891"/>
      <c r="S256" s="925"/>
      <c r="T256" s="891"/>
      <c r="U256" s="925"/>
      <c r="V256" s="890"/>
      <c r="W256" s="925"/>
      <c r="X256" s="890"/>
      <c r="Y256" s="3322"/>
      <c r="Z256" s="3236"/>
      <c r="AA256" s="3322"/>
      <c r="AB256" s="3236"/>
      <c r="AC256" s="3322"/>
      <c r="AD256" s="3236"/>
      <c r="AE256" s="3322"/>
      <c r="AF256" s="3236"/>
      <c r="AG256" s="3322"/>
      <c r="AH256" s="3236"/>
      <c r="AI256" s="3322"/>
      <c r="AJ256" s="3236"/>
      <c r="AK256" s="3322"/>
      <c r="AL256" s="3236"/>
      <c r="AM256" s="3322"/>
      <c r="AN256" s="3236"/>
      <c r="AO256" s="3778"/>
      <c r="AP256" s="3756"/>
      <c r="AQ256" s="3271"/>
      <c r="AR256" s="3770"/>
      <c r="AS256" s="3770"/>
      <c r="AT256" s="3322"/>
      <c r="AU256" s="3322"/>
      <c r="AV256" s="3359"/>
      <c r="AW256" s="3359"/>
      <c r="AX256" s="3237"/>
      <c r="BT256" s="654"/>
      <c r="BU256" s="654"/>
      <c r="BV256" s="698"/>
      <c r="BW256" s="698"/>
      <c r="BX256" s="698"/>
      <c r="BY256" s="699"/>
      <c r="BZ256" s="699"/>
      <c r="CA256" s="699"/>
      <c r="CB256" s="699"/>
      <c r="CC256" s="699"/>
      <c r="CD256" s="699"/>
      <c r="CE256" s="700"/>
      <c r="CF256" s="700"/>
      <c r="CG256" s="700"/>
      <c r="CH256" s="700"/>
      <c r="CI256" s="700"/>
      <c r="CJ256" s="700"/>
      <c r="CK256" s="653"/>
      <c r="CL256" s="653"/>
      <c r="CM256" s="653"/>
      <c r="CN256" s="653"/>
      <c r="CO256" s="653"/>
      <c r="CP256" s="653"/>
      <c r="CQ256" s="653"/>
      <c r="CR256" s="653"/>
      <c r="CS256" s="653"/>
      <c r="CT256" s="653"/>
      <c r="CU256" s="653"/>
      <c r="CV256" s="653"/>
      <c r="CW256" s="653"/>
      <c r="CX256" s="653"/>
      <c r="CY256" s="654"/>
      <c r="CZ256" s="654"/>
      <c r="DA256" s="654"/>
      <c r="DB256" s="654"/>
      <c r="DC256" s="654"/>
      <c r="DD256" s="654"/>
      <c r="DE256" s="654"/>
      <c r="DF256" s="654"/>
      <c r="DG256" s="654"/>
      <c r="DH256" s="654"/>
      <c r="DI256" s="654"/>
      <c r="DJ256" s="654"/>
      <c r="DK256" s="654"/>
      <c r="DL256" s="654"/>
    </row>
    <row r="257" spans="1:116" s="387" customFormat="1" ht="16.399999999999999" customHeight="1" x14ac:dyDescent="0.25">
      <c r="A257" s="7817"/>
      <c r="B257" s="8313" t="s">
        <v>2111</v>
      </c>
      <c r="C257" s="8315"/>
      <c r="D257" s="3761">
        <f t="shared" si="16"/>
        <v>0</v>
      </c>
      <c r="E257" s="3762">
        <f t="shared" si="18"/>
        <v>0</v>
      </c>
      <c r="F257" s="3763">
        <f t="shared" si="18"/>
        <v>0</v>
      </c>
      <c r="G257" s="1614"/>
      <c r="H257" s="891"/>
      <c r="I257" s="925"/>
      <c r="J257" s="891"/>
      <c r="K257" s="925"/>
      <c r="L257" s="891"/>
      <c r="M257" s="925"/>
      <c r="N257" s="891"/>
      <c r="O257" s="925"/>
      <c r="P257" s="891"/>
      <c r="Q257" s="925"/>
      <c r="R257" s="891"/>
      <c r="S257" s="925"/>
      <c r="T257" s="891"/>
      <c r="U257" s="925"/>
      <c r="V257" s="890"/>
      <c r="W257" s="925"/>
      <c r="X257" s="890"/>
      <c r="Y257" s="3322"/>
      <c r="Z257" s="3236"/>
      <c r="AA257" s="3322"/>
      <c r="AB257" s="3236"/>
      <c r="AC257" s="3322"/>
      <c r="AD257" s="3236"/>
      <c r="AE257" s="3322"/>
      <c r="AF257" s="3236"/>
      <c r="AG257" s="3322"/>
      <c r="AH257" s="3236"/>
      <c r="AI257" s="3322"/>
      <c r="AJ257" s="3236"/>
      <c r="AK257" s="3322"/>
      <c r="AL257" s="3236"/>
      <c r="AM257" s="3322"/>
      <c r="AN257" s="3236"/>
      <c r="AO257" s="3778"/>
      <c r="AP257" s="3756"/>
      <c r="AQ257" s="3271"/>
      <c r="AR257" s="3770"/>
      <c r="AS257" s="932"/>
      <c r="AT257" s="3322"/>
      <c r="AU257" s="3322"/>
      <c r="AV257" s="3359"/>
      <c r="AW257" s="3359"/>
      <c r="AX257" s="3237"/>
      <c r="BT257" s="654"/>
      <c r="BU257" s="654"/>
      <c r="BV257" s="698"/>
      <c r="BW257" s="698"/>
      <c r="BX257" s="698"/>
      <c r="BY257" s="699"/>
      <c r="BZ257" s="699"/>
      <c r="CA257" s="699"/>
      <c r="CB257" s="699"/>
      <c r="CC257" s="699"/>
      <c r="CD257" s="699"/>
      <c r="CE257" s="700"/>
      <c r="CF257" s="700"/>
      <c r="CG257" s="700"/>
      <c r="CH257" s="700"/>
      <c r="CI257" s="700"/>
      <c r="CJ257" s="700"/>
      <c r="CK257" s="653"/>
      <c r="CL257" s="653"/>
      <c r="CM257" s="653"/>
      <c r="CN257" s="653"/>
      <c r="CO257" s="653"/>
      <c r="CP257" s="653"/>
      <c r="CQ257" s="653"/>
      <c r="CR257" s="653"/>
      <c r="CS257" s="653"/>
      <c r="CT257" s="653"/>
      <c r="CU257" s="653"/>
      <c r="CV257" s="653"/>
      <c r="CW257" s="653"/>
      <c r="CX257" s="653"/>
      <c r="CY257" s="654"/>
      <c r="CZ257" s="654"/>
      <c r="DA257" s="654"/>
      <c r="DB257" s="654"/>
      <c r="DC257" s="654"/>
      <c r="DD257" s="654"/>
      <c r="DE257" s="654"/>
      <c r="DF257" s="654"/>
      <c r="DG257" s="654"/>
      <c r="DH257" s="654"/>
      <c r="DI257" s="654"/>
      <c r="DJ257" s="654"/>
      <c r="DK257" s="654"/>
      <c r="DL257" s="654"/>
    </row>
    <row r="258" spans="1:116" s="387" customFormat="1" ht="16.399999999999999" customHeight="1" x14ac:dyDescent="0.25">
      <c r="A258" s="8349"/>
      <c r="B258" s="8386" t="s">
        <v>2112</v>
      </c>
      <c r="C258" s="8387"/>
      <c r="D258" s="3779">
        <f t="shared" si="16"/>
        <v>0</v>
      </c>
      <c r="E258" s="2430">
        <f t="shared" si="18"/>
        <v>0</v>
      </c>
      <c r="F258" s="1991">
        <f t="shared" si="18"/>
        <v>0</v>
      </c>
      <c r="G258" s="3251"/>
      <c r="H258" s="3267"/>
      <c r="I258" s="3330"/>
      <c r="J258" s="3267"/>
      <c r="K258" s="3330"/>
      <c r="L258" s="3267"/>
      <c r="M258" s="3330"/>
      <c r="N258" s="3267"/>
      <c r="O258" s="3330"/>
      <c r="P258" s="3267"/>
      <c r="Q258" s="3330"/>
      <c r="R258" s="3267"/>
      <c r="S258" s="3330"/>
      <c r="T258" s="3267"/>
      <c r="U258" s="3330"/>
      <c r="V258" s="3254"/>
      <c r="W258" s="3330"/>
      <c r="X258" s="3254"/>
      <c r="Y258" s="3330"/>
      <c r="Z258" s="3254"/>
      <c r="AA258" s="3330"/>
      <c r="AB258" s="3254"/>
      <c r="AC258" s="2431"/>
      <c r="AD258" s="3249"/>
      <c r="AE258" s="2431"/>
      <c r="AF258" s="3249"/>
      <c r="AG258" s="2431"/>
      <c r="AH258" s="3249"/>
      <c r="AI258" s="2431"/>
      <c r="AJ258" s="3249"/>
      <c r="AK258" s="2431"/>
      <c r="AL258" s="3249"/>
      <c r="AM258" s="2431"/>
      <c r="AN258" s="3249"/>
      <c r="AO258" s="3780"/>
      <c r="AP258" s="3781"/>
      <c r="AQ258" s="3782"/>
      <c r="AR258" s="2433"/>
      <c r="AS258" s="3767"/>
      <c r="AT258" s="2431"/>
      <c r="AU258" s="2431"/>
      <c r="AV258" s="2434"/>
      <c r="AW258" s="2434"/>
      <c r="AX258" s="3250"/>
      <c r="BT258" s="654"/>
      <c r="BU258" s="654"/>
      <c r="BV258" s="698"/>
      <c r="BW258" s="698"/>
      <c r="BX258" s="698"/>
      <c r="BY258" s="699"/>
      <c r="BZ258" s="699"/>
      <c r="CA258" s="699"/>
      <c r="CB258" s="699"/>
      <c r="CC258" s="699"/>
      <c r="CD258" s="699"/>
      <c r="CE258" s="700"/>
      <c r="CF258" s="700"/>
      <c r="CG258" s="700"/>
      <c r="CH258" s="700"/>
      <c r="CI258" s="700"/>
      <c r="CJ258" s="700"/>
      <c r="CK258" s="653"/>
      <c r="CL258" s="653"/>
      <c r="CM258" s="653"/>
      <c r="CN258" s="653"/>
      <c r="CO258" s="653"/>
      <c r="CP258" s="653"/>
      <c r="CQ258" s="653"/>
      <c r="CR258" s="653"/>
      <c r="CS258" s="653"/>
      <c r="CT258" s="653"/>
      <c r="CU258" s="653"/>
      <c r="CV258" s="653"/>
      <c r="CW258" s="653"/>
      <c r="CX258" s="653"/>
      <c r="CY258" s="654"/>
      <c r="CZ258" s="654"/>
      <c r="DA258" s="654"/>
      <c r="DB258" s="654"/>
      <c r="DC258" s="654"/>
      <c r="DD258" s="654"/>
      <c r="DE258" s="654"/>
      <c r="DF258" s="654"/>
      <c r="DG258" s="654"/>
      <c r="DH258" s="654"/>
      <c r="DI258" s="654"/>
      <c r="DJ258" s="654"/>
      <c r="DK258" s="654"/>
      <c r="DL258" s="654"/>
    </row>
    <row r="259" spans="1:116" s="358" customFormat="1" ht="15" customHeight="1" x14ac:dyDescent="0.25">
      <c r="A259" s="8346" t="s">
        <v>1946</v>
      </c>
      <c r="B259" s="8384" t="s">
        <v>2107</v>
      </c>
      <c r="C259" s="8385"/>
      <c r="D259" s="696">
        <f t="shared" si="16"/>
        <v>0</v>
      </c>
      <c r="E259" s="587">
        <f t="shared" si="18"/>
        <v>0</v>
      </c>
      <c r="F259" s="418">
        <f t="shared" si="18"/>
        <v>0</v>
      </c>
      <c r="G259" s="434"/>
      <c r="H259" s="446"/>
      <c r="I259" s="443"/>
      <c r="J259" s="446"/>
      <c r="K259" s="443"/>
      <c r="L259" s="446"/>
      <c r="M259" s="443"/>
      <c r="N259" s="446"/>
      <c r="O259" s="443"/>
      <c r="P259" s="446"/>
      <c r="Q259" s="443"/>
      <c r="R259" s="446"/>
      <c r="S259" s="443"/>
      <c r="T259" s="446"/>
      <c r="U259" s="443"/>
      <c r="V259" s="438"/>
      <c r="W259" s="443"/>
      <c r="X259" s="438"/>
      <c r="Y259" s="443"/>
      <c r="Z259" s="438"/>
      <c r="AA259" s="443"/>
      <c r="AB259" s="438"/>
      <c r="AC259" s="443"/>
      <c r="AD259" s="438"/>
      <c r="AE259" s="443"/>
      <c r="AF259" s="438"/>
      <c r="AG259" s="443"/>
      <c r="AH259" s="438"/>
      <c r="AI259" s="443"/>
      <c r="AJ259" s="438"/>
      <c r="AK259" s="443"/>
      <c r="AL259" s="438"/>
      <c r="AM259" s="443"/>
      <c r="AN259" s="438"/>
      <c r="AO259" s="437"/>
      <c r="AP259" s="697"/>
      <c r="AQ259" s="434"/>
      <c r="AR259" s="435"/>
      <c r="AS259" s="2437"/>
      <c r="AT259" s="443"/>
      <c r="AU259" s="443"/>
      <c r="AV259" s="435"/>
      <c r="AW259" s="435"/>
      <c r="AX259" s="446"/>
      <c r="BV259" s="605"/>
      <c r="BW259" s="605"/>
      <c r="BX259" s="605"/>
      <c r="BY259" s="605"/>
      <c r="BZ259" s="605"/>
      <c r="CA259" s="605"/>
      <c r="CB259" s="605"/>
      <c r="CC259" s="605"/>
      <c r="CD259" s="605"/>
      <c r="CE259" s="605">
        <v>0</v>
      </c>
      <c r="CF259" s="605">
        <v>0</v>
      </c>
      <c r="CG259" s="605"/>
      <c r="CH259" s="605"/>
      <c r="CI259" s="605"/>
      <c r="CJ259" s="605"/>
      <c r="CK259" s="605"/>
      <c r="CL259" s="605"/>
      <c r="CM259" s="605"/>
      <c r="CN259" s="605"/>
    </row>
    <row r="260" spans="1:116" s="358" customFormat="1" ht="15" customHeight="1" x14ac:dyDescent="0.25">
      <c r="A260" s="7871"/>
      <c r="B260" s="8313" t="s">
        <v>2108</v>
      </c>
      <c r="C260" s="8315"/>
      <c r="D260" s="3761">
        <f t="shared" si="16"/>
        <v>0</v>
      </c>
      <c r="E260" s="3762">
        <f t="shared" si="18"/>
        <v>0</v>
      </c>
      <c r="F260" s="3763">
        <f t="shared" si="18"/>
        <v>0</v>
      </c>
      <c r="G260" s="3235"/>
      <c r="H260" s="3237"/>
      <c r="I260" s="3322"/>
      <c r="J260" s="3237"/>
      <c r="K260" s="3322"/>
      <c r="L260" s="3237"/>
      <c r="M260" s="3322"/>
      <c r="N260" s="3237"/>
      <c r="O260" s="3322"/>
      <c r="P260" s="3237"/>
      <c r="Q260" s="3322"/>
      <c r="R260" s="3237"/>
      <c r="S260" s="3322"/>
      <c r="T260" s="3237"/>
      <c r="U260" s="3322"/>
      <c r="V260" s="3236"/>
      <c r="W260" s="3322"/>
      <c r="X260" s="3236"/>
      <c r="Y260" s="3322"/>
      <c r="Z260" s="3236"/>
      <c r="AA260" s="3322"/>
      <c r="AB260" s="3236"/>
      <c r="AC260" s="3322"/>
      <c r="AD260" s="3236"/>
      <c r="AE260" s="3322"/>
      <c r="AF260" s="3236"/>
      <c r="AG260" s="3322"/>
      <c r="AH260" s="3236"/>
      <c r="AI260" s="3322"/>
      <c r="AJ260" s="3236"/>
      <c r="AK260" s="3322"/>
      <c r="AL260" s="3236"/>
      <c r="AM260" s="3322"/>
      <c r="AN260" s="3236"/>
      <c r="AO260" s="3241"/>
      <c r="AP260" s="3262"/>
      <c r="AQ260" s="3271"/>
      <c r="AR260" s="3770"/>
      <c r="AS260" s="434"/>
      <c r="AT260" s="3322"/>
      <c r="AU260" s="3322"/>
      <c r="AV260" s="3359"/>
      <c r="AW260" s="3359"/>
      <c r="AX260" s="3237"/>
      <c r="BV260" s="605"/>
      <c r="BW260" s="605"/>
      <c r="BX260" s="605"/>
      <c r="BY260" s="605"/>
      <c r="BZ260" s="605"/>
      <c r="CA260" s="605"/>
      <c r="CB260" s="605"/>
      <c r="CC260" s="605"/>
      <c r="CD260" s="605"/>
      <c r="CE260" s="605">
        <v>0</v>
      </c>
      <c r="CF260" s="605">
        <v>0</v>
      </c>
      <c r="CG260" s="605"/>
      <c r="CH260" s="605"/>
      <c r="CI260" s="605"/>
      <c r="CJ260" s="605"/>
      <c r="CK260" s="605"/>
      <c r="CL260" s="605"/>
      <c r="CM260" s="605"/>
      <c r="CN260" s="605"/>
    </row>
    <row r="261" spans="1:116" s="358" customFormat="1" ht="14.25" customHeight="1" x14ac:dyDescent="0.25">
      <c r="A261" s="7871"/>
      <c r="B261" s="8282" t="s">
        <v>2109</v>
      </c>
      <c r="C261" s="8284"/>
      <c r="D261" s="3761">
        <f t="shared" si="16"/>
        <v>0</v>
      </c>
      <c r="E261" s="3762">
        <f t="shared" si="18"/>
        <v>0</v>
      </c>
      <c r="F261" s="3763">
        <f t="shared" si="18"/>
        <v>0</v>
      </c>
      <c r="G261" s="3235"/>
      <c r="H261" s="3237"/>
      <c r="I261" s="3322"/>
      <c r="J261" s="3237"/>
      <c r="K261" s="3322"/>
      <c r="L261" s="3237"/>
      <c r="M261" s="3322"/>
      <c r="N261" s="3237"/>
      <c r="O261" s="3322"/>
      <c r="P261" s="3237"/>
      <c r="Q261" s="3322"/>
      <c r="R261" s="3237"/>
      <c r="S261" s="3322"/>
      <c r="T261" s="3237"/>
      <c r="U261" s="3322"/>
      <c r="V261" s="3236"/>
      <c r="W261" s="3322"/>
      <c r="X261" s="3236"/>
      <c r="Y261" s="3322"/>
      <c r="Z261" s="3236"/>
      <c r="AA261" s="3322"/>
      <c r="AB261" s="3236"/>
      <c r="AC261" s="3322"/>
      <c r="AD261" s="3236"/>
      <c r="AE261" s="3322"/>
      <c r="AF261" s="3236"/>
      <c r="AG261" s="3322"/>
      <c r="AH261" s="3236"/>
      <c r="AI261" s="3322"/>
      <c r="AJ261" s="3236"/>
      <c r="AK261" s="3322"/>
      <c r="AL261" s="3236"/>
      <c r="AM261" s="3322"/>
      <c r="AN261" s="3236"/>
      <c r="AO261" s="3241"/>
      <c r="AP261" s="3262"/>
      <c r="AQ261" s="3271"/>
      <c r="AR261" s="3770"/>
      <c r="AS261" s="3770"/>
      <c r="AT261" s="3322"/>
      <c r="AU261" s="3322"/>
      <c r="AV261" s="3359"/>
      <c r="AW261" s="3359"/>
      <c r="AX261" s="3237"/>
      <c r="BV261" s="605"/>
      <c r="BW261" s="605"/>
      <c r="BX261" s="605"/>
      <c r="BY261" s="605"/>
      <c r="BZ261" s="605"/>
      <c r="CA261" s="605"/>
      <c r="CB261" s="605"/>
      <c r="CC261" s="605"/>
      <c r="CD261" s="605"/>
      <c r="CE261" s="605">
        <v>0</v>
      </c>
      <c r="CF261" s="605">
        <v>0</v>
      </c>
      <c r="CG261" s="605"/>
      <c r="CH261" s="605"/>
      <c r="CI261" s="605"/>
      <c r="CJ261" s="605"/>
      <c r="CK261" s="605"/>
      <c r="CL261" s="605"/>
      <c r="CM261" s="605"/>
      <c r="CN261" s="605"/>
    </row>
    <row r="262" spans="1:116" s="358" customFormat="1" ht="15" customHeight="1" x14ac:dyDescent="0.25">
      <c r="A262" s="7871"/>
      <c r="B262" s="8295" t="s">
        <v>2110</v>
      </c>
      <c r="C262" s="7643"/>
      <c r="D262" s="3761">
        <f t="shared" si="16"/>
        <v>0</v>
      </c>
      <c r="E262" s="3762">
        <f t="shared" si="18"/>
        <v>0</v>
      </c>
      <c r="F262" s="3763">
        <f t="shared" si="18"/>
        <v>0</v>
      </c>
      <c r="G262" s="1614"/>
      <c r="H262" s="891"/>
      <c r="I262" s="925"/>
      <c r="J262" s="891"/>
      <c r="K262" s="925"/>
      <c r="L262" s="891"/>
      <c r="M262" s="925"/>
      <c r="N262" s="891"/>
      <c r="O262" s="925"/>
      <c r="P262" s="891"/>
      <c r="Q262" s="925"/>
      <c r="R262" s="891"/>
      <c r="S262" s="925"/>
      <c r="T262" s="891"/>
      <c r="U262" s="925"/>
      <c r="V262" s="890"/>
      <c r="W262" s="925"/>
      <c r="X262" s="890"/>
      <c r="Y262" s="925"/>
      <c r="Z262" s="890"/>
      <c r="AA262" s="925"/>
      <c r="AB262" s="890"/>
      <c r="AC262" s="925"/>
      <c r="AD262" s="890"/>
      <c r="AE262" s="925"/>
      <c r="AF262" s="890"/>
      <c r="AG262" s="925"/>
      <c r="AH262" s="890"/>
      <c r="AI262" s="925"/>
      <c r="AJ262" s="890"/>
      <c r="AK262" s="925"/>
      <c r="AL262" s="890"/>
      <c r="AM262" s="925"/>
      <c r="AN262" s="890"/>
      <c r="AO262" s="894"/>
      <c r="AP262" s="926"/>
      <c r="AQ262" s="1615"/>
      <c r="AR262" s="3783"/>
      <c r="AS262" s="3770"/>
      <c r="AT262" s="925"/>
      <c r="AU262" s="925"/>
      <c r="AV262" s="3370"/>
      <c r="AW262" s="3370"/>
      <c r="AX262" s="891"/>
      <c r="BV262" s="605"/>
      <c r="BW262" s="605"/>
      <c r="BX262" s="605"/>
      <c r="BY262" s="605"/>
      <c r="BZ262" s="605"/>
      <c r="CA262" s="605"/>
      <c r="CB262" s="605"/>
      <c r="CC262" s="605"/>
      <c r="CD262" s="605"/>
      <c r="CE262" s="605"/>
      <c r="CF262" s="605"/>
      <c r="CG262" s="605"/>
      <c r="CH262" s="605"/>
      <c r="CI262" s="605"/>
      <c r="CJ262" s="605"/>
      <c r="CK262" s="605"/>
      <c r="CL262" s="605"/>
      <c r="CM262" s="605"/>
      <c r="CN262" s="605"/>
    </row>
    <row r="263" spans="1:116" s="358" customFormat="1" ht="15" customHeight="1" x14ac:dyDescent="0.25">
      <c r="A263" s="7871"/>
      <c r="B263" s="8313" t="s">
        <v>2111</v>
      </c>
      <c r="C263" s="8315"/>
      <c r="D263" s="3761">
        <f t="shared" si="16"/>
        <v>0</v>
      </c>
      <c r="E263" s="3762">
        <f t="shared" si="18"/>
        <v>0</v>
      </c>
      <c r="F263" s="3763">
        <f t="shared" si="18"/>
        <v>0</v>
      </c>
      <c r="G263" s="1614"/>
      <c r="H263" s="891"/>
      <c r="I263" s="925"/>
      <c r="J263" s="891"/>
      <c r="K263" s="925"/>
      <c r="L263" s="891"/>
      <c r="M263" s="925"/>
      <c r="N263" s="891"/>
      <c r="O263" s="925"/>
      <c r="P263" s="891"/>
      <c r="Q263" s="925"/>
      <c r="R263" s="891"/>
      <c r="S263" s="925"/>
      <c r="T263" s="891"/>
      <c r="U263" s="925"/>
      <c r="V263" s="890"/>
      <c r="W263" s="925"/>
      <c r="X263" s="890"/>
      <c r="Y263" s="925"/>
      <c r="Z263" s="890"/>
      <c r="AA263" s="925"/>
      <c r="AB263" s="890"/>
      <c r="AC263" s="925"/>
      <c r="AD263" s="890"/>
      <c r="AE263" s="925"/>
      <c r="AF263" s="890"/>
      <c r="AG263" s="925"/>
      <c r="AH263" s="890"/>
      <c r="AI263" s="925"/>
      <c r="AJ263" s="890"/>
      <c r="AK263" s="925"/>
      <c r="AL263" s="890"/>
      <c r="AM263" s="925"/>
      <c r="AN263" s="890"/>
      <c r="AO263" s="894"/>
      <c r="AP263" s="926"/>
      <c r="AQ263" s="1615"/>
      <c r="AR263" s="3783"/>
      <c r="AS263" s="932"/>
      <c r="AT263" s="925"/>
      <c r="AU263" s="925"/>
      <c r="AV263" s="3370"/>
      <c r="AW263" s="3370"/>
      <c r="AX263" s="891"/>
      <c r="BV263" s="605"/>
      <c r="BW263" s="605"/>
      <c r="BX263" s="605"/>
      <c r="BY263" s="605"/>
      <c r="BZ263" s="605"/>
      <c r="CA263" s="605"/>
      <c r="CB263" s="605"/>
      <c r="CC263" s="605"/>
      <c r="CD263" s="605"/>
      <c r="CE263" s="605"/>
      <c r="CF263" s="605"/>
      <c r="CG263" s="605"/>
      <c r="CH263" s="605"/>
      <c r="CI263" s="605"/>
      <c r="CJ263" s="605"/>
      <c r="CK263" s="605"/>
      <c r="CL263" s="605"/>
      <c r="CM263" s="605"/>
      <c r="CN263" s="605"/>
    </row>
    <row r="264" spans="1:116" s="358" customFormat="1" ht="14.25" customHeight="1" x14ac:dyDescent="0.25">
      <c r="A264" s="8347"/>
      <c r="B264" s="8386" t="s">
        <v>2112</v>
      </c>
      <c r="C264" s="8387"/>
      <c r="D264" s="2274">
        <f t="shared" si="16"/>
        <v>0</v>
      </c>
      <c r="E264" s="3784">
        <f t="shared" si="18"/>
        <v>0</v>
      </c>
      <c r="F264" s="2436">
        <f t="shared" si="18"/>
        <v>0</v>
      </c>
      <c r="G264" s="1614"/>
      <c r="H264" s="891"/>
      <c r="I264" s="925"/>
      <c r="J264" s="891"/>
      <c r="K264" s="925"/>
      <c r="L264" s="891"/>
      <c r="M264" s="925"/>
      <c r="N264" s="891"/>
      <c r="O264" s="925"/>
      <c r="P264" s="891"/>
      <c r="Q264" s="925"/>
      <c r="R264" s="891"/>
      <c r="S264" s="925"/>
      <c r="T264" s="891"/>
      <c r="U264" s="925"/>
      <c r="V264" s="890"/>
      <c r="W264" s="925"/>
      <c r="X264" s="890"/>
      <c r="Y264" s="925"/>
      <c r="Z264" s="890"/>
      <c r="AA264" s="925"/>
      <c r="AB264" s="890"/>
      <c r="AC264" s="925"/>
      <c r="AD264" s="890"/>
      <c r="AE264" s="925"/>
      <c r="AF264" s="890"/>
      <c r="AG264" s="925"/>
      <c r="AH264" s="890"/>
      <c r="AI264" s="925"/>
      <c r="AJ264" s="890"/>
      <c r="AK264" s="925"/>
      <c r="AL264" s="890"/>
      <c r="AM264" s="925"/>
      <c r="AN264" s="890"/>
      <c r="AO264" s="3270"/>
      <c r="AP264" s="3331"/>
      <c r="AQ264" s="3289"/>
      <c r="AR264" s="3785"/>
      <c r="AS264" s="3767"/>
      <c r="AT264" s="3330"/>
      <c r="AU264" s="3330"/>
      <c r="AV264" s="3366"/>
      <c r="AW264" s="3366"/>
      <c r="AX264" s="3267"/>
      <c r="BV264" s="605"/>
      <c r="BW264" s="605"/>
      <c r="BX264" s="605"/>
      <c r="BY264" s="605"/>
      <c r="BZ264" s="605"/>
      <c r="CA264" s="605"/>
      <c r="CB264" s="605"/>
      <c r="CC264" s="605"/>
      <c r="CD264" s="605"/>
      <c r="CE264" s="605">
        <v>0</v>
      </c>
      <c r="CF264" s="605">
        <v>0</v>
      </c>
      <c r="CG264" s="605"/>
      <c r="CH264" s="605"/>
      <c r="CI264" s="605"/>
      <c r="CJ264" s="605"/>
      <c r="CK264" s="605"/>
      <c r="CL264" s="605"/>
      <c r="CM264" s="605"/>
      <c r="CN264" s="605"/>
    </row>
    <row r="265" spans="1:116" s="358" customFormat="1" ht="15" customHeight="1" x14ac:dyDescent="0.25">
      <c r="A265" s="8346" t="s">
        <v>2116</v>
      </c>
      <c r="B265" s="8310" t="s">
        <v>2107</v>
      </c>
      <c r="C265" s="8312"/>
      <c r="D265" s="3768">
        <f t="shared" si="16"/>
        <v>0</v>
      </c>
      <c r="E265" s="393">
        <f t="shared" ref="E265:F282" si="19">+Y265+AA265+AC265+AE265+AG265+AI265+AK265+AM265</f>
        <v>0</v>
      </c>
      <c r="F265" s="3769">
        <f t="shared" si="19"/>
        <v>0</v>
      </c>
      <c r="G265" s="2580"/>
      <c r="H265" s="3273"/>
      <c r="I265" s="3786"/>
      <c r="J265" s="3273"/>
      <c r="K265" s="3786"/>
      <c r="L265" s="3273"/>
      <c r="M265" s="2586"/>
      <c r="N265" s="3787"/>
      <c r="O265" s="3788"/>
      <c r="P265" s="3787"/>
      <c r="Q265" s="3786"/>
      <c r="R265" s="3273"/>
      <c r="S265" s="3786"/>
      <c r="T265" s="3273"/>
      <c r="U265" s="2586"/>
      <c r="V265" s="3787"/>
      <c r="W265" s="3788"/>
      <c r="X265" s="3787"/>
      <c r="Y265" s="3753"/>
      <c r="Z265" s="3754"/>
      <c r="AA265" s="3753"/>
      <c r="AB265" s="3754"/>
      <c r="AC265" s="3753"/>
      <c r="AD265" s="3754"/>
      <c r="AE265" s="3753"/>
      <c r="AF265" s="3754"/>
      <c r="AG265" s="3753"/>
      <c r="AH265" s="3754"/>
      <c r="AI265" s="3753"/>
      <c r="AJ265" s="3754"/>
      <c r="AK265" s="3753"/>
      <c r="AL265" s="3754"/>
      <c r="AM265" s="3753"/>
      <c r="AN265" s="3754"/>
      <c r="AO265" s="437"/>
      <c r="AP265" s="697"/>
      <c r="AQ265" s="2437"/>
      <c r="AR265" s="435"/>
      <c r="AS265" s="2437"/>
      <c r="AT265" s="443"/>
      <c r="AU265" s="443"/>
      <c r="AV265" s="435"/>
      <c r="AW265" s="435"/>
      <c r="AX265" s="446"/>
      <c r="BV265" s="605"/>
      <c r="BW265" s="605"/>
      <c r="BX265" s="605"/>
      <c r="BY265" s="605"/>
      <c r="BZ265" s="605"/>
      <c r="CA265" s="605"/>
      <c r="CB265" s="605"/>
      <c r="CC265" s="605"/>
      <c r="CD265" s="605"/>
      <c r="CE265" s="605">
        <v>0</v>
      </c>
      <c r="CF265" s="605">
        <v>0</v>
      </c>
      <c r="CG265" s="605"/>
      <c r="CH265" s="605"/>
      <c r="CI265" s="605"/>
      <c r="CJ265" s="605"/>
      <c r="CK265" s="605"/>
      <c r="CL265" s="605"/>
      <c r="CM265" s="605"/>
      <c r="CN265" s="605"/>
    </row>
    <row r="266" spans="1:116" s="358" customFormat="1" ht="15" customHeight="1" x14ac:dyDescent="0.25">
      <c r="A266" s="7871"/>
      <c r="B266" s="8282" t="s">
        <v>2108</v>
      </c>
      <c r="C266" s="8284"/>
      <c r="D266" s="3761">
        <f>SUM(E266+F266)</f>
        <v>0</v>
      </c>
      <c r="E266" s="3789">
        <f t="shared" si="19"/>
        <v>0</v>
      </c>
      <c r="F266" s="3790">
        <f t="shared" si="19"/>
        <v>0</v>
      </c>
      <c r="G266" s="3275"/>
      <c r="H266" s="3258"/>
      <c r="I266" s="3284"/>
      <c r="J266" s="3258"/>
      <c r="K266" s="3284"/>
      <c r="L266" s="3258"/>
      <c r="M266" s="3333"/>
      <c r="N266" s="3272"/>
      <c r="O266" s="3333"/>
      <c r="P266" s="3272"/>
      <c r="Q266" s="3284"/>
      <c r="R266" s="3258"/>
      <c r="S266" s="3284"/>
      <c r="T266" s="3258"/>
      <c r="U266" s="3333"/>
      <c r="V266" s="3272"/>
      <c r="W266" s="3333"/>
      <c r="X266" s="3272"/>
      <c r="Y266" s="3322"/>
      <c r="Z266" s="3236"/>
      <c r="AA266" s="3322"/>
      <c r="AB266" s="3236"/>
      <c r="AC266" s="3322"/>
      <c r="AD266" s="3236"/>
      <c r="AE266" s="3322"/>
      <c r="AF266" s="3236"/>
      <c r="AG266" s="3322"/>
      <c r="AH266" s="3236"/>
      <c r="AI266" s="3322"/>
      <c r="AJ266" s="3236"/>
      <c r="AK266" s="3322"/>
      <c r="AL266" s="3236"/>
      <c r="AM266" s="3322"/>
      <c r="AN266" s="3236"/>
      <c r="AO266" s="3241"/>
      <c r="AP266" s="3262"/>
      <c r="AQ266" s="3271"/>
      <c r="AR266" s="3770"/>
      <c r="AS266" s="434"/>
      <c r="AT266" s="3322"/>
      <c r="AU266" s="3322"/>
      <c r="AV266" s="3359"/>
      <c r="AW266" s="3359"/>
      <c r="AX266" s="3237"/>
      <c r="BV266" s="605"/>
      <c r="BW266" s="605"/>
      <c r="BX266" s="605"/>
      <c r="BY266" s="605"/>
      <c r="BZ266" s="605"/>
      <c r="CA266" s="605"/>
      <c r="CB266" s="605"/>
      <c r="CC266" s="605"/>
      <c r="CD266" s="605"/>
      <c r="CE266" s="605">
        <v>0</v>
      </c>
      <c r="CF266" s="605">
        <v>0</v>
      </c>
      <c r="CG266" s="605"/>
      <c r="CH266" s="605"/>
      <c r="CI266" s="605"/>
      <c r="CJ266" s="605"/>
      <c r="CK266" s="605"/>
      <c r="CL266" s="605"/>
      <c r="CM266" s="605"/>
      <c r="CN266" s="605"/>
    </row>
    <row r="267" spans="1:116" s="358" customFormat="1" ht="14.25" customHeight="1" x14ac:dyDescent="0.25">
      <c r="A267" s="7871"/>
      <c r="B267" s="8282" t="s">
        <v>2109</v>
      </c>
      <c r="C267" s="8284"/>
      <c r="D267" s="3761">
        <f t="shared" ref="D267:D306" si="20">SUM(E267+F267)</f>
        <v>0</v>
      </c>
      <c r="E267" s="3789">
        <f t="shared" si="19"/>
        <v>0</v>
      </c>
      <c r="F267" s="3790">
        <f t="shared" si="19"/>
        <v>0</v>
      </c>
      <c r="G267" s="3275"/>
      <c r="H267" s="3258"/>
      <c r="I267" s="3284"/>
      <c r="J267" s="3258"/>
      <c r="K267" s="3284"/>
      <c r="L267" s="3258"/>
      <c r="M267" s="3333"/>
      <c r="N267" s="3272"/>
      <c r="O267" s="3333"/>
      <c r="P267" s="3272"/>
      <c r="Q267" s="3284"/>
      <c r="R267" s="3258"/>
      <c r="S267" s="3284"/>
      <c r="T267" s="3258"/>
      <c r="U267" s="3333"/>
      <c r="V267" s="3272"/>
      <c r="W267" s="3333"/>
      <c r="X267" s="3272"/>
      <c r="Y267" s="3322"/>
      <c r="Z267" s="3236"/>
      <c r="AA267" s="3322"/>
      <c r="AB267" s="3236"/>
      <c r="AC267" s="3322"/>
      <c r="AD267" s="3236"/>
      <c r="AE267" s="3322"/>
      <c r="AF267" s="3236"/>
      <c r="AG267" s="3322"/>
      <c r="AH267" s="3236"/>
      <c r="AI267" s="3322"/>
      <c r="AJ267" s="3236"/>
      <c r="AK267" s="3322"/>
      <c r="AL267" s="3236"/>
      <c r="AM267" s="3322"/>
      <c r="AN267" s="3236"/>
      <c r="AO267" s="3241"/>
      <c r="AP267" s="3262"/>
      <c r="AQ267" s="3271"/>
      <c r="AR267" s="3770"/>
      <c r="AS267" s="3770"/>
      <c r="AT267" s="3322"/>
      <c r="AU267" s="3322"/>
      <c r="AV267" s="3359"/>
      <c r="AW267" s="3359"/>
      <c r="AX267" s="3237"/>
      <c r="BV267" s="605"/>
      <c r="BW267" s="605"/>
      <c r="BX267" s="605"/>
      <c r="BY267" s="605"/>
      <c r="BZ267" s="605"/>
      <c r="CA267" s="605"/>
      <c r="CB267" s="605"/>
      <c r="CC267" s="605"/>
      <c r="CD267" s="605"/>
      <c r="CE267" s="605">
        <v>0</v>
      </c>
      <c r="CF267" s="605">
        <v>0</v>
      </c>
      <c r="CG267" s="605"/>
      <c r="CH267" s="605"/>
      <c r="CI267" s="605"/>
      <c r="CJ267" s="605"/>
      <c r="CK267" s="605"/>
      <c r="CL267" s="605"/>
      <c r="CM267" s="605"/>
      <c r="CN267" s="605"/>
    </row>
    <row r="268" spans="1:116" s="358" customFormat="1" ht="15" customHeight="1" x14ac:dyDescent="0.25">
      <c r="A268" s="7871"/>
      <c r="B268" s="8295" t="s">
        <v>2110</v>
      </c>
      <c r="C268" s="7643"/>
      <c r="D268" s="3761">
        <f t="shared" si="20"/>
        <v>0</v>
      </c>
      <c r="E268" s="3789">
        <f t="shared" si="19"/>
        <v>0</v>
      </c>
      <c r="F268" s="3790">
        <f t="shared" si="19"/>
        <v>0</v>
      </c>
      <c r="G268" s="1613"/>
      <c r="H268" s="909"/>
      <c r="I268" s="915"/>
      <c r="J268" s="909"/>
      <c r="K268" s="915"/>
      <c r="L268" s="909"/>
      <c r="M268" s="3271"/>
      <c r="N268" s="3272"/>
      <c r="O268" s="3271"/>
      <c r="P268" s="3272"/>
      <c r="Q268" s="915"/>
      <c r="R268" s="909"/>
      <c r="S268" s="915"/>
      <c r="T268" s="909"/>
      <c r="U268" s="3271"/>
      <c r="V268" s="3272"/>
      <c r="W268" s="3271"/>
      <c r="X268" s="3272"/>
      <c r="Y268" s="925"/>
      <c r="Z268" s="890"/>
      <c r="AA268" s="925"/>
      <c r="AB268" s="890"/>
      <c r="AC268" s="925"/>
      <c r="AD268" s="890"/>
      <c r="AE268" s="925"/>
      <c r="AF268" s="890"/>
      <c r="AG268" s="925"/>
      <c r="AH268" s="890"/>
      <c r="AI268" s="925"/>
      <c r="AJ268" s="890"/>
      <c r="AK268" s="925"/>
      <c r="AL268" s="890"/>
      <c r="AM268" s="925"/>
      <c r="AN268" s="890"/>
      <c r="AO268" s="894"/>
      <c r="AP268" s="926"/>
      <c r="AQ268" s="3271"/>
      <c r="AR268" s="3770"/>
      <c r="AS268" s="3770"/>
      <c r="AT268" s="925"/>
      <c r="AU268" s="925"/>
      <c r="AV268" s="3370"/>
      <c r="AW268" s="3370"/>
      <c r="AX268" s="891"/>
      <c r="BV268" s="605"/>
      <c r="BW268" s="605"/>
      <c r="BX268" s="605"/>
      <c r="BY268" s="605"/>
      <c r="BZ268" s="605"/>
      <c r="CA268" s="605"/>
      <c r="CB268" s="605"/>
      <c r="CC268" s="605"/>
      <c r="CD268" s="605"/>
      <c r="CE268" s="605"/>
      <c r="CF268" s="605"/>
      <c r="CG268" s="605"/>
      <c r="CH268" s="605"/>
      <c r="CI268" s="605"/>
      <c r="CJ268" s="605"/>
      <c r="CK268" s="605"/>
      <c r="CL268" s="605"/>
      <c r="CM268" s="605"/>
      <c r="CN268" s="605"/>
    </row>
    <row r="269" spans="1:116" s="358" customFormat="1" ht="15" customHeight="1" x14ac:dyDescent="0.25">
      <c r="A269" s="7871"/>
      <c r="B269" s="8313" t="s">
        <v>2111</v>
      </c>
      <c r="C269" s="8315"/>
      <c r="D269" s="3761">
        <f t="shared" si="20"/>
        <v>0</v>
      </c>
      <c r="E269" s="3789">
        <f t="shared" si="19"/>
        <v>0</v>
      </c>
      <c r="F269" s="3790">
        <f t="shared" si="19"/>
        <v>0</v>
      </c>
      <c r="G269" s="1613"/>
      <c r="H269" s="909"/>
      <c r="I269" s="915"/>
      <c r="J269" s="909"/>
      <c r="K269" s="915"/>
      <c r="L269" s="909"/>
      <c r="M269" s="1615"/>
      <c r="N269" s="913"/>
      <c r="O269" s="1615"/>
      <c r="P269" s="913"/>
      <c r="Q269" s="915"/>
      <c r="R269" s="909"/>
      <c r="S269" s="915"/>
      <c r="T269" s="909"/>
      <c r="U269" s="1615"/>
      <c r="V269" s="913"/>
      <c r="W269" s="1615"/>
      <c r="X269" s="913"/>
      <c r="Y269" s="925"/>
      <c r="Z269" s="890"/>
      <c r="AA269" s="925"/>
      <c r="AB269" s="890"/>
      <c r="AC269" s="925"/>
      <c r="AD269" s="890"/>
      <c r="AE269" s="925"/>
      <c r="AF269" s="890"/>
      <c r="AG269" s="925"/>
      <c r="AH269" s="890"/>
      <c r="AI269" s="925"/>
      <c r="AJ269" s="890"/>
      <c r="AK269" s="925"/>
      <c r="AL269" s="890"/>
      <c r="AM269" s="925"/>
      <c r="AN269" s="890"/>
      <c r="AO269" s="894"/>
      <c r="AP269" s="926"/>
      <c r="AQ269" s="1615"/>
      <c r="AR269" s="3783"/>
      <c r="AS269" s="932"/>
      <c r="AT269" s="925"/>
      <c r="AU269" s="925"/>
      <c r="AV269" s="3370"/>
      <c r="AW269" s="3370"/>
      <c r="AX269" s="891"/>
      <c r="BV269" s="605"/>
      <c r="BW269" s="605"/>
      <c r="BX269" s="605"/>
      <c r="BY269" s="605"/>
      <c r="BZ269" s="605"/>
      <c r="CA269" s="605"/>
      <c r="CB269" s="605"/>
      <c r="CC269" s="605"/>
      <c r="CD269" s="605"/>
      <c r="CE269" s="605"/>
      <c r="CF269" s="605"/>
      <c r="CG269" s="605"/>
      <c r="CH269" s="605"/>
      <c r="CI269" s="605"/>
      <c r="CJ269" s="605"/>
      <c r="CK269" s="605"/>
      <c r="CL269" s="605"/>
      <c r="CM269" s="605"/>
      <c r="CN269" s="605"/>
    </row>
    <row r="270" spans="1:116" s="358" customFormat="1" ht="14.25" customHeight="1" x14ac:dyDescent="0.25">
      <c r="A270" s="8347"/>
      <c r="B270" s="8393" t="s">
        <v>2112</v>
      </c>
      <c r="C270" s="8394"/>
      <c r="D270" s="3764">
        <f t="shared" si="20"/>
        <v>0</v>
      </c>
      <c r="E270" s="3791">
        <f t="shared" si="19"/>
        <v>0</v>
      </c>
      <c r="F270" s="3792">
        <f t="shared" si="19"/>
        <v>0</v>
      </c>
      <c r="G270" s="3259"/>
      <c r="H270" s="3278"/>
      <c r="I270" s="3288"/>
      <c r="J270" s="3278"/>
      <c r="K270" s="3288"/>
      <c r="L270" s="3278"/>
      <c r="M270" s="3259"/>
      <c r="N270" s="3278"/>
      <c r="O270" s="3259"/>
      <c r="P270" s="3278"/>
      <c r="Q270" s="3288"/>
      <c r="R270" s="3278"/>
      <c r="S270" s="3288"/>
      <c r="T270" s="3278"/>
      <c r="U270" s="3259"/>
      <c r="V270" s="3278"/>
      <c r="W270" s="3259"/>
      <c r="X270" s="3278"/>
      <c r="Y270" s="3330"/>
      <c r="Z270" s="3254"/>
      <c r="AA270" s="3330"/>
      <c r="AB270" s="3254"/>
      <c r="AC270" s="3330"/>
      <c r="AD270" s="3254"/>
      <c r="AE270" s="3330"/>
      <c r="AF270" s="3254"/>
      <c r="AG270" s="3330"/>
      <c r="AH270" s="3254"/>
      <c r="AI270" s="3330"/>
      <c r="AJ270" s="3254"/>
      <c r="AK270" s="3330"/>
      <c r="AL270" s="3254"/>
      <c r="AM270" s="3330"/>
      <c r="AN270" s="3254"/>
      <c r="AO270" s="3270"/>
      <c r="AP270" s="3331"/>
      <c r="AQ270" s="3289"/>
      <c r="AR270" s="3785"/>
      <c r="AS270" s="3767"/>
      <c r="AT270" s="3330"/>
      <c r="AU270" s="3330"/>
      <c r="AV270" s="3366"/>
      <c r="AW270" s="3366"/>
      <c r="AX270" s="3267"/>
      <c r="BV270" s="605"/>
      <c r="BW270" s="605"/>
      <c r="BX270" s="605"/>
      <c r="BY270" s="605"/>
      <c r="BZ270" s="605"/>
      <c r="CA270" s="605"/>
      <c r="CB270" s="605"/>
      <c r="CC270" s="605"/>
      <c r="CD270" s="605"/>
      <c r="CE270" s="605">
        <v>0</v>
      </c>
      <c r="CF270" s="605">
        <v>0</v>
      </c>
      <c r="CG270" s="605"/>
      <c r="CH270" s="605"/>
      <c r="CI270" s="605"/>
      <c r="CJ270" s="605"/>
      <c r="CK270" s="605"/>
      <c r="CL270" s="605"/>
      <c r="CM270" s="605"/>
      <c r="CN270" s="605"/>
    </row>
    <row r="271" spans="1:116" s="358" customFormat="1" ht="14.25" customHeight="1" x14ac:dyDescent="0.25">
      <c r="A271" s="8390" t="s">
        <v>2117</v>
      </c>
      <c r="B271" s="8310" t="s">
        <v>2107</v>
      </c>
      <c r="C271" s="8392"/>
      <c r="D271" s="696">
        <f t="shared" si="20"/>
        <v>0</v>
      </c>
      <c r="E271" s="3793">
        <f t="shared" si="19"/>
        <v>0</v>
      </c>
      <c r="F271" s="3794">
        <f t="shared" si="19"/>
        <v>0</v>
      </c>
      <c r="G271" s="701"/>
      <c r="H271" s="702"/>
      <c r="I271" s="703"/>
      <c r="J271" s="702"/>
      <c r="K271" s="703"/>
      <c r="L271" s="702"/>
      <c r="M271" s="704"/>
      <c r="N271" s="705"/>
      <c r="O271" s="704"/>
      <c r="P271" s="705"/>
      <c r="Q271" s="703"/>
      <c r="R271" s="702"/>
      <c r="S271" s="703"/>
      <c r="T271" s="702"/>
      <c r="U271" s="704"/>
      <c r="V271" s="705"/>
      <c r="W271" s="704"/>
      <c r="X271" s="705"/>
      <c r="Y271" s="443"/>
      <c r="Z271" s="438"/>
      <c r="AA271" s="443"/>
      <c r="AB271" s="438"/>
      <c r="AC271" s="443"/>
      <c r="AD271" s="438"/>
      <c r="AE271" s="443"/>
      <c r="AF271" s="438"/>
      <c r="AG271" s="443"/>
      <c r="AH271" s="438"/>
      <c r="AI271" s="443"/>
      <c r="AJ271" s="438"/>
      <c r="AK271" s="443"/>
      <c r="AL271" s="438"/>
      <c r="AM271" s="443"/>
      <c r="AN271" s="438"/>
      <c r="AO271" s="437"/>
      <c r="AP271" s="697"/>
      <c r="AQ271" s="434"/>
      <c r="AR271" s="435"/>
      <c r="AS271" s="2437"/>
      <c r="AT271" s="443"/>
      <c r="AU271" s="443"/>
      <c r="AV271" s="435"/>
      <c r="AW271" s="435"/>
      <c r="AX271" s="446"/>
      <c r="BV271" s="605"/>
      <c r="BW271" s="605"/>
      <c r="BX271" s="605"/>
      <c r="BY271" s="605"/>
      <c r="BZ271" s="605"/>
      <c r="CA271" s="605"/>
      <c r="CB271" s="605"/>
      <c r="CC271" s="605"/>
      <c r="CD271" s="605"/>
      <c r="CE271" s="605">
        <v>0</v>
      </c>
      <c r="CF271" s="605">
        <v>0</v>
      </c>
      <c r="CG271" s="605"/>
      <c r="CH271" s="605"/>
      <c r="CI271" s="605"/>
      <c r="CJ271" s="605"/>
      <c r="CK271" s="605"/>
      <c r="CL271" s="605"/>
      <c r="CM271" s="605"/>
      <c r="CN271" s="605"/>
    </row>
    <row r="272" spans="1:116" s="358" customFormat="1" ht="15" customHeight="1" x14ac:dyDescent="0.25">
      <c r="A272" s="7871"/>
      <c r="B272" s="8259" t="s">
        <v>2108</v>
      </c>
      <c r="C272" s="8261"/>
      <c r="D272" s="3761">
        <f t="shared" si="20"/>
        <v>0</v>
      </c>
      <c r="E272" s="3789">
        <f t="shared" si="19"/>
        <v>0</v>
      </c>
      <c r="F272" s="3790">
        <f t="shared" si="19"/>
        <v>0</v>
      </c>
      <c r="G272" s="3275"/>
      <c r="H272" s="3258"/>
      <c r="I272" s="3284"/>
      <c r="J272" s="3258"/>
      <c r="K272" s="3284"/>
      <c r="L272" s="3258"/>
      <c r="M272" s="3333"/>
      <c r="N272" s="3272"/>
      <c r="O272" s="3333"/>
      <c r="P272" s="3272"/>
      <c r="Q272" s="3284"/>
      <c r="R272" s="3258"/>
      <c r="S272" s="3284"/>
      <c r="T272" s="3258"/>
      <c r="U272" s="3333"/>
      <c r="V272" s="3272"/>
      <c r="W272" s="3333"/>
      <c r="X272" s="3272"/>
      <c r="Y272" s="3322"/>
      <c r="Z272" s="3236"/>
      <c r="AA272" s="3322"/>
      <c r="AB272" s="3236"/>
      <c r="AC272" s="3322"/>
      <c r="AD272" s="3236"/>
      <c r="AE272" s="3322"/>
      <c r="AF272" s="3236"/>
      <c r="AG272" s="3322"/>
      <c r="AH272" s="3236"/>
      <c r="AI272" s="3322"/>
      <c r="AJ272" s="3236"/>
      <c r="AK272" s="3322"/>
      <c r="AL272" s="3236"/>
      <c r="AM272" s="3322"/>
      <c r="AN272" s="3236"/>
      <c r="AO272" s="3241"/>
      <c r="AP272" s="3262"/>
      <c r="AQ272" s="3271"/>
      <c r="AR272" s="3770"/>
      <c r="AS272" s="434"/>
      <c r="AT272" s="3322"/>
      <c r="AU272" s="3322"/>
      <c r="AV272" s="3359"/>
      <c r="AW272" s="3359"/>
      <c r="AX272" s="3237"/>
      <c r="BV272" s="605"/>
      <c r="BW272" s="605"/>
      <c r="BX272" s="605"/>
      <c r="BY272" s="605"/>
      <c r="BZ272" s="605"/>
      <c r="CA272" s="605"/>
      <c r="CB272" s="605"/>
      <c r="CC272" s="605"/>
      <c r="CD272" s="605"/>
      <c r="CE272" s="605">
        <v>0</v>
      </c>
      <c r="CF272" s="605">
        <v>0</v>
      </c>
      <c r="CG272" s="605"/>
      <c r="CH272" s="605"/>
      <c r="CI272" s="605"/>
      <c r="CJ272" s="605"/>
      <c r="CK272" s="605"/>
      <c r="CL272" s="605"/>
      <c r="CM272" s="605"/>
      <c r="CN272" s="605"/>
    </row>
    <row r="273" spans="1:116" s="358" customFormat="1" ht="14.25" customHeight="1" x14ac:dyDescent="0.25">
      <c r="A273" s="7871"/>
      <c r="B273" s="8282" t="s">
        <v>2109</v>
      </c>
      <c r="C273" s="8284"/>
      <c r="D273" s="3761">
        <f t="shared" si="20"/>
        <v>0</v>
      </c>
      <c r="E273" s="3789">
        <f t="shared" si="19"/>
        <v>0</v>
      </c>
      <c r="F273" s="3790">
        <f t="shared" si="19"/>
        <v>0</v>
      </c>
      <c r="G273" s="3275"/>
      <c r="H273" s="3258"/>
      <c r="I273" s="3284"/>
      <c r="J273" s="3258"/>
      <c r="K273" s="3284"/>
      <c r="L273" s="3258"/>
      <c r="M273" s="3333"/>
      <c r="N273" s="3272"/>
      <c r="O273" s="3333"/>
      <c r="P273" s="3272"/>
      <c r="Q273" s="3284"/>
      <c r="R273" s="3258"/>
      <c r="S273" s="3284"/>
      <c r="T273" s="3258"/>
      <c r="U273" s="3333"/>
      <c r="V273" s="3272"/>
      <c r="W273" s="3333"/>
      <c r="X273" s="3272"/>
      <c r="Y273" s="3322"/>
      <c r="Z273" s="3236"/>
      <c r="AA273" s="3322"/>
      <c r="AB273" s="3236"/>
      <c r="AC273" s="3322"/>
      <c r="AD273" s="3236"/>
      <c r="AE273" s="3322"/>
      <c r="AF273" s="3236"/>
      <c r="AG273" s="3322"/>
      <c r="AH273" s="3236"/>
      <c r="AI273" s="3322"/>
      <c r="AJ273" s="3236"/>
      <c r="AK273" s="3322"/>
      <c r="AL273" s="3236"/>
      <c r="AM273" s="3322"/>
      <c r="AN273" s="3236"/>
      <c r="AO273" s="3241"/>
      <c r="AP273" s="3262"/>
      <c r="AQ273" s="3271"/>
      <c r="AR273" s="3770"/>
      <c r="AS273" s="3770"/>
      <c r="AT273" s="3322"/>
      <c r="AU273" s="3322"/>
      <c r="AV273" s="3359"/>
      <c r="AW273" s="3359"/>
      <c r="AX273" s="3237"/>
      <c r="BV273" s="605"/>
      <c r="BW273" s="605"/>
      <c r="BX273" s="605"/>
      <c r="BY273" s="605"/>
      <c r="BZ273" s="605"/>
      <c r="CA273" s="605"/>
      <c r="CB273" s="605"/>
      <c r="CC273" s="605"/>
      <c r="CD273" s="605"/>
      <c r="CE273" s="605">
        <v>0</v>
      </c>
      <c r="CF273" s="605">
        <v>0</v>
      </c>
      <c r="CG273" s="605"/>
      <c r="CH273" s="605"/>
      <c r="CI273" s="605"/>
      <c r="CJ273" s="605"/>
      <c r="CK273" s="605"/>
      <c r="CL273" s="605"/>
      <c r="CM273" s="605"/>
      <c r="CN273" s="605"/>
    </row>
    <row r="274" spans="1:116" s="358" customFormat="1" ht="15" customHeight="1" x14ac:dyDescent="0.25">
      <c r="A274" s="7871"/>
      <c r="B274" s="8295" t="s">
        <v>2110</v>
      </c>
      <c r="C274" s="7643"/>
      <c r="D274" s="3761">
        <f t="shared" si="20"/>
        <v>0</v>
      </c>
      <c r="E274" s="3789">
        <f t="shared" si="19"/>
        <v>0</v>
      </c>
      <c r="F274" s="3790">
        <f t="shared" si="19"/>
        <v>0</v>
      </c>
      <c r="G274" s="1613"/>
      <c r="H274" s="909"/>
      <c r="I274" s="915"/>
      <c r="J274" s="909"/>
      <c r="K274" s="915"/>
      <c r="L274" s="909"/>
      <c r="M274" s="3271"/>
      <c r="N274" s="3272"/>
      <c r="O274" s="3271"/>
      <c r="P274" s="3272"/>
      <c r="Q274" s="915"/>
      <c r="R274" s="909"/>
      <c r="S274" s="915"/>
      <c r="T274" s="909"/>
      <c r="U274" s="3271"/>
      <c r="V274" s="3272"/>
      <c r="W274" s="3271"/>
      <c r="X274" s="3272"/>
      <c r="Y274" s="925"/>
      <c r="Z274" s="890"/>
      <c r="AA274" s="925"/>
      <c r="AB274" s="890"/>
      <c r="AC274" s="925"/>
      <c r="AD274" s="890"/>
      <c r="AE274" s="925"/>
      <c r="AF274" s="890"/>
      <c r="AG274" s="925"/>
      <c r="AH274" s="890"/>
      <c r="AI274" s="925"/>
      <c r="AJ274" s="890"/>
      <c r="AK274" s="925"/>
      <c r="AL274" s="890"/>
      <c r="AM274" s="925"/>
      <c r="AN274" s="890"/>
      <c r="AO274" s="894"/>
      <c r="AP274" s="926"/>
      <c r="AQ274" s="3271"/>
      <c r="AR274" s="3770"/>
      <c r="AS274" s="3770"/>
      <c r="AT274" s="925"/>
      <c r="AU274" s="925"/>
      <c r="AV274" s="3370"/>
      <c r="AW274" s="3370"/>
      <c r="AX274" s="891"/>
      <c r="BV274" s="605"/>
      <c r="BW274" s="605"/>
      <c r="BX274" s="605"/>
      <c r="BY274" s="605"/>
      <c r="BZ274" s="605"/>
      <c r="CA274" s="605"/>
      <c r="CB274" s="605"/>
      <c r="CC274" s="605"/>
      <c r="CD274" s="605"/>
      <c r="CE274" s="605"/>
      <c r="CF274" s="605"/>
      <c r="CG274" s="605"/>
      <c r="CH274" s="605"/>
      <c r="CI274" s="605"/>
      <c r="CJ274" s="605"/>
      <c r="CK274" s="605"/>
      <c r="CL274" s="605"/>
      <c r="CM274" s="605"/>
      <c r="CN274" s="605"/>
    </row>
    <row r="275" spans="1:116" s="358" customFormat="1" ht="15" customHeight="1" x14ac:dyDescent="0.25">
      <c r="A275" s="7871"/>
      <c r="B275" s="8313" t="s">
        <v>2111</v>
      </c>
      <c r="C275" s="8315"/>
      <c r="D275" s="3761">
        <f t="shared" si="20"/>
        <v>0</v>
      </c>
      <c r="E275" s="3789">
        <f t="shared" si="19"/>
        <v>0</v>
      </c>
      <c r="F275" s="3790">
        <f t="shared" si="19"/>
        <v>0</v>
      </c>
      <c r="G275" s="1613"/>
      <c r="H275" s="909"/>
      <c r="I275" s="915"/>
      <c r="J275" s="909"/>
      <c r="K275" s="915"/>
      <c r="L275" s="909"/>
      <c r="M275" s="1615"/>
      <c r="N275" s="913"/>
      <c r="O275" s="1615"/>
      <c r="P275" s="913"/>
      <c r="Q275" s="915"/>
      <c r="R275" s="909"/>
      <c r="S275" s="915"/>
      <c r="T275" s="909"/>
      <c r="U275" s="1615"/>
      <c r="V275" s="913"/>
      <c r="W275" s="1615"/>
      <c r="X275" s="913"/>
      <c r="Y275" s="925"/>
      <c r="Z275" s="890"/>
      <c r="AA275" s="925"/>
      <c r="AB275" s="890"/>
      <c r="AC275" s="925"/>
      <c r="AD275" s="890"/>
      <c r="AE275" s="925"/>
      <c r="AF275" s="890"/>
      <c r="AG275" s="925"/>
      <c r="AH275" s="890"/>
      <c r="AI275" s="925"/>
      <c r="AJ275" s="890"/>
      <c r="AK275" s="925"/>
      <c r="AL275" s="890"/>
      <c r="AM275" s="925"/>
      <c r="AN275" s="890"/>
      <c r="AO275" s="894"/>
      <c r="AP275" s="926"/>
      <c r="AQ275" s="1615"/>
      <c r="AR275" s="3783"/>
      <c r="AS275" s="932"/>
      <c r="AT275" s="925"/>
      <c r="AU275" s="925"/>
      <c r="AV275" s="3370"/>
      <c r="AW275" s="3370"/>
      <c r="AX275" s="891"/>
      <c r="BV275" s="605"/>
      <c r="BW275" s="605"/>
      <c r="BX275" s="605"/>
      <c r="BY275" s="605"/>
      <c r="BZ275" s="605"/>
      <c r="CA275" s="605"/>
      <c r="CB275" s="605"/>
      <c r="CC275" s="605"/>
      <c r="CD275" s="605"/>
      <c r="CE275" s="605"/>
      <c r="CF275" s="605"/>
      <c r="CG275" s="605"/>
      <c r="CH275" s="605"/>
      <c r="CI275" s="605"/>
      <c r="CJ275" s="605"/>
      <c r="CK275" s="605"/>
      <c r="CL275" s="605"/>
      <c r="CM275" s="605"/>
      <c r="CN275" s="605"/>
    </row>
    <row r="276" spans="1:116" s="358" customFormat="1" ht="14.25" customHeight="1" x14ac:dyDescent="0.25">
      <c r="A276" s="8391"/>
      <c r="B276" s="8393" t="s">
        <v>2112</v>
      </c>
      <c r="C276" s="8394"/>
      <c r="D276" s="3764">
        <f t="shared" si="20"/>
        <v>0</v>
      </c>
      <c r="E276" s="3791">
        <f t="shared" si="19"/>
        <v>0</v>
      </c>
      <c r="F276" s="3792">
        <f t="shared" si="19"/>
        <v>0</v>
      </c>
      <c r="G276" s="3259"/>
      <c r="H276" s="3278"/>
      <c r="I276" s="3288"/>
      <c r="J276" s="3278"/>
      <c r="K276" s="3288"/>
      <c r="L276" s="3278"/>
      <c r="M276" s="3259"/>
      <c r="N276" s="3278"/>
      <c r="O276" s="3259"/>
      <c r="P276" s="3278"/>
      <c r="Q276" s="3288"/>
      <c r="R276" s="3278"/>
      <c r="S276" s="3288"/>
      <c r="T276" s="3278"/>
      <c r="U276" s="3259"/>
      <c r="V276" s="3278"/>
      <c r="W276" s="3259"/>
      <c r="X276" s="3278"/>
      <c r="Y276" s="3330"/>
      <c r="Z276" s="3254"/>
      <c r="AA276" s="3330"/>
      <c r="AB276" s="3254"/>
      <c r="AC276" s="3330"/>
      <c r="AD276" s="3254"/>
      <c r="AE276" s="3330"/>
      <c r="AF276" s="3254"/>
      <c r="AG276" s="3330"/>
      <c r="AH276" s="3254"/>
      <c r="AI276" s="3330"/>
      <c r="AJ276" s="3254"/>
      <c r="AK276" s="3330"/>
      <c r="AL276" s="3254"/>
      <c r="AM276" s="3330"/>
      <c r="AN276" s="3254"/>
      <c r="AO276" s="3270"/>
      <c r="AP276" s="3331"/>
      <c r="AQ276" s="3289"/>
      <c r="AR276" s="3785"/>
      <c r="AS276" s="3767"/>
      <c r="AT276" s="3330"/>
      <c r="AU276" s="3330"/>
      <c r="AV276" s="3366"/>
      <c r="AW276" s="3366"/>
      <c r="AX276" s="3267"/>
      <c r="BV276" s="605"/>
      <c r="BW276" s="605"/>
      <c r="BX276" s="605"/>
      <c r="BY276" s="605"/>
      <c r="BZ276" s="605"/>
      <c r="CA276" s="605"/>
      <c r="CB276" s="605"/>
      <c r="CC276" s="605"/>
      <c r="CD276" s="605"/>
      <c r="CE276" s="605">
        <v>0</v>
      </c>
      <c r="CF276" s="605">
        <v>0</v>
      </c>
      <c r="CG276" s="605"/>
      <c r="CH276" s="605"/>
      <c r="CI276" s="605"/>
      <c r="CJ276" s="605"/>
      <c r="CK276" s="605"/>
      <c r="CL276" s="605"/>
      <c r="CM276" s="605"/>
      <c r="CN276" s="605"/>
    </row>
    <row r="277" spans="1:116" s="387" customFormat="1" ht="16.399999999999999" customHeight="1" x14ac:dyDescent="0.25">
      <c r="A277" s="8395" t="s">
        <v>2118</v>
      </c>
      <c r="B277" s="8384" t="s">
        <v>2107</v>
      </c>
      <c r="C277" s="8397"/>
      <c r="D277" s="696">
        <f t="shared" si="20"/>
        <v>0</v>
      </c>
      <c r="E277" s="3793">
        <f t="shared" si="19"/>
        <v>0</v>
      </c>
      <c r="F277" s="3794">
        <f t="shared" si="19"/>
        <v>0</v>
      </c>
      <c r="G277" s="706"/>
      <c r="H277" s="705"/>
      <c r="I277" s="704"/>
      <c r="J277" s="705"/>
      <c r="K277" s="704"/>
      <c r="L277" s="705"/>
      <c r="M277" s="704"/>
      <c r="N277" s="705"/>
      <c r="O277" s="704"/>
      <c r="P277" s="705"/>
      <c r="Q277" s="704"/>
      <c r="R277" s="705"/>
      <c r="S277" s="704"/>
      <c r="T277" s="705"/>
      <c r="U277" s="704"/>
      <c r="V277" s="705"/>
      <c r="W277" s="704"/>
      <c r="X277" s="705"/>
      <c r="Y277" s="443"/>
      <c r="Z277" s="438"/>
      <c r="AA277" s="443"/>
      <c r="AB277" s="438"/>
      <c r="AC277" s="443"/>
      <c r="AD277" s="438"/>
      <c r="AE277" s="443"/>
      <c r="AF277" s="438"/>
      <c r="AG277" s="443"/>
      <c r="AH277" s="438"/>
      <c r="AI277" s="443"/>
      <c r="AJ277" s="438"/>
      <c r="AK277" s="443"/>
      <c r="AL277" s="438"/>
      <c r="AM277" s="443"/>
      <c r="AN277" s="438"/>
      <c r="AO277" s="437"/>
      <c r="AP277" s="697"/>
      <c r="AQ277" s="434"/>
      <c r="AR277" s="435"/>
      <c r="AS277" s="2437"/>
      <c r="AT277" s="443"/>
      <c r="AU277" s="443"/>
      <c r="AV277" s="435"/>
      <c r="AW277" s="435"/>
      <c r="AX277" s="446"/>
      <c r="BT277" s="654"/>
      <c r="BU277" s="654"/>
      <c r="BV277" s="698"/>
      <c r="BW277" s="698"/>
      <c r="BX277" s="698"/>
      <c r="BY277" s="699"/>
      <c r="BZ277" s="699"/>
      <c r="CA277" s="699"/>
      <c r="CB277" s="699"/>
      <c r="CC277" s="699"/>
      <c r="CD277" s="699"/>
      <c r="CE277" s="700"/>
      <c r="CF277" s="700"/>
      <c r="CG277" s="700"/>
      <c r="CH277" s="700"/>
      <c r="CI277" s="700"/>
      <c r="CJ277" s="700"/>
      <c r="CK277" s="653"/>
      <c r="CL277" s="653"/>
      <c r="CM277" s="653"/>
      <c r="CN277" s="653"/>
      <c r="CO277" s="653"/>
      <c r="CP277" s="653"/>
      <c r="CQ277" s="653"/>
      <c r="CR277" s="653"/>
      <c r="CS277" s="653"/>
      <c r="CT277" s="653"/>
      <c r="CU277" s="653"/>
      <c r="CV277" s="653"/>
      <c r="CW277" s="653"/>
      <c r="CX277" s="653"/>
      <c r="CY277" s="654"/>
      <c r="CZ277" s="654"/>
      <c r="DA277" s="654"/>
      <c r="DB277" s="654"/>
      <c r="DC277" s="654"/>
      <c r="DD277" s="654"/>
      <c r="DE277" s="654"/>
      <c r="DF277" s="654"/>
      <c r="DG277" s="654"/>
      <c r="DH277" s="654"/>
      <c r="DI277" s="654"/>
      <c r="DJ277" s="654"/>
      <c r="DK277" s="654"/>
      <c r="DL277" s="654"/>
    </row>
    <row r="278" spans="1:116" s="387" customFormat="1" ht="16.399999999999999" customHeight="1" x14ac:dyDescent="0.25">
      <c r="A278" s="7817"/>
      <c r="B278" s="8313" t="s">
        <v>2108</v>
      </c>
      <c r="C278" s="8315"/>
      <c r="D278" s="3761">
        <f t="shared" si="20"/>
        <v>0</v>
      </c>
      <c r="E278" s="3789">
        <f t="shared" si="19"/>
        <v>0</v>
      </c>
      <c r="F278" s="3790">
        <f t="shared" si="19"/>
        <v>0</v>
      </c>
      <c r="G278" s="3271"/>
      <c r="H278" s="3272"/>
      <c r="I278" s="3333"/>
      <c r="J278" s="3272"/>
      <c r="K278" s="3333"/>
      <c r="L278" s="3272"/>
      <c r="M278" s="3333"/>
      <c r="N278" s="3272"/>
      <c r="O278" s="3333"/>
      <c r="P278" s="3272"/>
      <c r="Q278" s="3333"/>
      <c r="R278" s="3272"/>
      <c r="S278" s="3333"/>
      <c r="T278" s="3272"/>
      <c r="U278" s="3333"/>
      <c r="V278" s="3272"/>
      <c r="W278" s="3333"/>
      <c r="X278" s="3272"/>
      <c r="Y278" s="3322"/>
      <c r="Z278" s="3236"/>
      <c r="AA278" s="3322"/>
      <c r="AB278" s="3236"/>
      <c r="AC278" s="3322"/>
      <c r="AD278" s="3236"/>
      <c r="AE278" s="3322"/>
      <c r="AF278" s="3236"/>
      <c r="AG278" s="3322"/>
      <c r="AH278" s="3236"/>
      <c r="AI278" s="3322"/>
      <c r="AJ278" s="3236"/>
      <c r="AK278" s="3322"/>
      <c r="AL278" s="3236"/>
      <c r="AM278" s="3322"/>
      <c r="AN278" s="3236"/>
      <c r="AO278" s="3241"/>
      <c r="AP278" s="3262"/>
      <c r="AQ278" s="3271"/>
      <c r="AR278" s="3770"/>
      <c r="AS278" s="434"/>
      <c r="AT278" s="3322"/>
      <c r="AU278" s="3322"/>
      <c r="AV278" s="3359"/>
      <c r="AW278" s="3359"/>
      <c r="AX278" s="3237"/>
      <c r="BT278" s="654"/>
      <c r="BU278" s="654"/>
      <c r="BV278" s="698"/>
      <c r="BW278" s="698"/>
      <c r="BX278" s="698"/>
      <c r="BY278" s="699"/>
      <c r="BZ278" s="699"/>
      <c r="CA278" s="699"/>
      <c r="CB278" s="699"/>
      <c r="CC278" s="699"/>
      <c r="CD278" s="699"/>
      <c r="CE278" s="700"/>
      <c r="CF278" s="700"/>
      <c r="CG278" s="700"/>
      <c r="CH278" s="700"/>
      <c r="CI278" s="700"/>
      <c r="CJ278" s="700"/>
      <c r="CK278" s="653"/>
      <c r="CL278" s="653"/>
      <c r="CM278" s="653"/>
      <c r="CN278" s="653"/>
      <c r="CO278" s="653"/>
      <c r="CP278" s="653"/>
      <c r="CQ278" s="653"/>
      <c r="CR278" s="653"/>
      <c r="CS278" s="653"/>
      <c r="CT278" s="653"/>
      <c r="CU278" s="653"/>
      <c r="CV278" s="653"/>
      <c r="CW278" s="653"/>
      <c r="CX278" s="653"/>
      <c r="CY278" s="654"/>
      <c r="CZ278" s="654"/>
      <c r="DA278" s="654"/>
      <c r="DB278" s="654"/>
      <c r="DC278" s="654"/>
      <c r="DD278" s="654"/>
      <c r="DE278" s="654"/>
      <c r="DF278" s="654"/>
      <c r="DG278" s="654"/>
      <c r="DH278" s="654"/>
      <c r="DI278" s="654"/>
      <c r="DJ278" s="654"/>
      <c r="DK278" s="654"/>
      <c r="DL278" s="654"/>
    </row>
    <row r="279" spans="1:116" s="387" customFormat="1" ht="16.399999999999999" customHeight="1" x14ac:dyDescent="0.25">
      <c r="A279" s="7817"/>
      <c r="B279" s="8313" t="s">
        <v>2109</v>
      </c>
      <c r="C279" s="8315"/>
      <c r="D279" s="3761">
        <f t="shared" si="20"/>
        <v>0</v>
      </c>
      <c r="E279" s="3789">
        <f t="shared" si="19"/>
        <v>0</v>
      </c>
      <c r="F279" s="3790">
        <f t="shared" si="19"/>
        <v>0</v>
      </c>
      <c r="G279" s="3271"/>
      <c r="H279" s="3272"/>
      <c r="I279" s="3333"/>
      <c r="J279" s="3272"/>
      <c r="K279" s="3333"/>
      <c r="L279" s="3272"/>
      <c r="M279" s="3333"/>
      <c r="N279" s="3272"/>
      <c r="O279" s="3333"/>
      <c r="P279" s="3272"/>
      <c r="Q279" s="3333"/>
      <c r="R279" s="3272"/>
      <c r="S279" s="3333"/>
      <c r="T279" s="3272"/>
      <c r="U279" s="3333"/>
      <c r="V279" s="3272"/>
      <c r="W279" s="3333"/>
      <c r="X279" s="3272"/>
      <c r="Y279" s="3322"/>
      <c r="Z279" s="3236"/>
      <c r="AA279" s="3322"/>
      <c r="AB279" s="3236"/>
      <c r="AC279" s="3322"/>
      <c r="AD279" s="3236"/>
      <c r="AE279" s="3322"/>
      <c r="AF279" s="3236"/>
      <c r="AG279" s="3322"/>
      <c r="AH279" s="3236"/>
      <c r="AI279" s="3322"/>
      <c r="AJ279" s="3236"/>
      <c r="AK279" s="3322"/>
      <c r="AL279" s="3236"/>
      <c r="AM279" s="3322"/>
      <c r="AN279" s="3236"/>
      <c r="AO279" s="3241"/>
      <c r="AP279" s="3262"/>
      <c r="AQ279" s="3271"/>
      <c r="AR279" s="3770"/>
      <c r="AS279" s="3770"/>
      <c r="AT279" s="3322"/>
      <c r="AU279" s="3322"/>
      <c r="AV279" s="3359"/>
      <c r="AW279" s="3359"/>
      <c r="AX279" s="3237"/>
      <c r="BT279" s="654"/>
      <c r="BU279" s="654"/>
      <c r="BV279" s="698"/>
      <c r="BW279" s="698"/>
      <c r="BX279" s="698"/>
      <c r="BY279" s="699"/>
      <c r="BZ279" s="699"/>
      <c r="CA279" s="699"/>
      <c r="CB279" s="699"/>
      <c r="CC279" s="699"/>
      <c r="CD279" s="699"/>
      <c r="CE279" s="700"/>
      <c r="CF279" s="700"/>
      <c r="CG279" s="700"/>
      <c r="CH279" s="700"/>
      <c r="CI279" s="700"/>
      <c r="CJ279" s="700"/>
      <c r="CK279" s="653"/>
      <c r="CL279" s="653"/>
      <c r="CM279" s="653"/>
      <c r="CN279" s="653"/>
      <c r="CO279" s="653"/>
      <c r="CP279" s="653"/>
      <c r="CQ279" s="653"/>
      <c r="CR279" s="653"/>
      <c r="CS279" s="653"/>
      <c r="CT279" s="653"/>
      <c r="CU279" s="653"/>
      <c r="CV279" s="653"/>
      <c r="CW279" s="653"/>
      <c r="CX279" s="653"/>
      <c r="CY279" s="654"/>
      <c r="CZ279" s="654"/>
      <c r="DA279" s="654"/>
      <c r="DB279" s="654"/>
      <c r="DC279" s="654"/>
      <c r="DD279" s="654"/>
      <c r="DE279" s="654"/>
      <c r="DF279" s="654"/>
      <c r="DG279" s="654"/>
      <c r="DH279" s="654"/>
      <c r="DI279" s="654"/>
      <c r="DJ279" s="654"/>
      <c r="DK279" s="654"/>
      <c r="DL279" s="654"/>
    </row>
    <row r="280" spans="1:116" s="387" customFormat="1" ht="16.399999999999999" customHeight="1" x14ac:dyDescent="0.25">
      <c r="A280" s="7817"/>
      <c r="B280" s="8319" t="s">
        <v>2110</v>
      </c>
      <c r="C280" s="8321"/>
      <c r="D280" s="3761">
        <f t="shared" si="20"/>
        <v>0</v>
      </c>
      <c r="E280" s="3795">
        <f t="shared" si="19"/>
        <v>0</v>
      </c>
      <c r="F280" s="3796">
        <f t="shared" si="19"/>
        <v>0</v>
      </c>
      <c r="G280" s="3271"/>
      <c r="H280" s="3272"/>
      <c r="I280" s="3333"/>
      <c r="J280" s="3272"/>
      <c r="K280" s="3333"/>
      <c r="L280" s="3272"/>
      <c r="M280" s="3333"/>
      <c r="N280" s="3272"/>
      <c r="O280" s="3333"/>
      <c r="P280" s="3272"/>
      <c r="Q280" s="3333"/>
      <c r="R280" s="3272"/>
      <c r="S280" s="3333"/>
      <c r="T280" s="3272"/>
      <c r="U280" s="3333"/>
      <c r="V280" s="3272"/>
      <c r="W280" s="3333"/>
      <c r="X280" s="3272"/>
      <c r="Y280" s="3322"/>
      <c r="Z280" s="3236"/>
      <c r="AA280" s="3322"/>
      <c r="AB280" s="3236"/>
      <c r="AC280" s="3322"/>
      <c r="AD280" s="3236"/>
      <c r="AE280" s="3322"/>
      <c r="AF280" s="3236"/>
      <c r="AG280" s="3322"/>
      <c r="AH280" s="3236"/>
      <c r="AI280" s="3322"/>
      <c r="AJ280" s="3236"/>
      <c r="AK280" s="3322"/>
      <c r="AL280" s="3236"/>
      <c r="AM280" s="3322"/>
      <c r="AN280" s="3236"/>
      <c r="AO280" s="894"/>
      <c r="AP280" s="926"/>
      <c r="AQ280" s="3271"/>
      <c r="AR280" s="3770"/>
      <c r="AS280" s="3770"/>
      <c r="AT280" s="925"/>
      <c r="AU280" s="925"/>
      <c r="AV280" s="3370"/>
      <c r="AW280" s="3370"/>
      <c r="AX280" s="891"/>
      <c r="BT280" s="654"/>
      <c r="BU280" s="654"/>
      <c r="BV280" s="698"/>
      <c r="BW280" s="698"/>
      <c r="BX280" s="698"/>
      <c r="BY280" s="699"/>
      <c r="BZ280" s="699"/>
      <c r="CA280" s="699"/>
      <c r="CB280" s="699"/>
      <c r="CC280" s="699"/>
      <c r="CD280" s="699"/>
      <c r="CE280" s="700"/>
      <c r="CF280" s="700"/>
      <c r="CG280" s="700"/>
      <c r="CH280" s="700"/>
      <c r="CI280" s="700"/>
      <c r="CJ280" s="700"/>
      <c r="CK280" s="653"/>
      <c r="CL280" s="653"/>
      <c r="CM280" s="653"/>
      <c r="CN280" s="653"/>
      <c r="CO280" s="653"/>
      <c r="CP280" s="653"/>
      <c r="CQ280" s="653"/>
      <c r="CR280" s="653"/>
      <c r="CS280" s="653"/>
      <c r="CT280" s="653"/>
      <c r="CU280" s="653"/>
      <c r="CV280" s="653"/>
      <c r="CW280" s="653"/>
      <c r="CX280" s="653"/>
      <c r="CY280" s="654"/>
      <c r="CZ280" s="654"/>
      <c r="DA280" s="654"/>
      <c r="DB280" s="654"/>
      <c r="DC280" s="654"/>
      <c r="DD280" s="654"/>
      <c r="DE280" s="654"/>
      <c r="DF280" s="654"/>
      <c r="DG280" s="654"/>
      <c r="DH280" s="654"/>
      <c r="DI280" s="654"/>
      <c r="DJ280" s="654"/>
      <c r="DK280" s="654"/>
      <c r="DL280" s="654"/>
    </row>
    <row r="281" spans="1:116" s="387" customFormat="1" ht="16.399999999999999" customHeight="1" x14ac:dyDescent="0.25">
      <c r="A281" s="7817"/>
      <c r="B281" s="8313" t="s">
        <v>2111</v>
      </c>
      <c r="C281" s="8315"/>
      <c r="D281" s="3761">
        <f t="shared" si="20"/>
        <v>0</v>
      </c>
      <c r="E281" s="3795">
        <f t="shared" si="19"/>
        <v>0</v>
      </c>
      <c r="F281" s="3796">
        <f t="shared" si="19"/>
        <v>0</v>
      </c>
      <c r="G281" s="3797"/>
      <c r="H281" s="707"/>
      <c r="I281" s="708"/>
      <c r="J281" s="707"/>
      <c r="K281" s="708"/>
      <c r="L281" s="707"/>
      <c r="M281" s="708"/>
      <c r="N281" s="707"/>
      <c r="O281" s="708"/>
      <c r="P281" s="707"/>
      <c r="Q281" s="708"/>
      <c r="R281" s="707"/>
      <c r="S281" s="708"/>
      <c r="T281" s="707"/>
      <c r="U281" s="708"/>
      <c r="V281" s="707"/>
      <c r="W281" s="708"/>
      <c r="X281" s="707"/>
      <c r="Y281" s="925"/>
      <c r="Z281" s="890"/>
      <c r="AA281" s="925"/>
      <c r="AB281" s="890"/>
      <c r="AC281" s="925"/>
      <c r="AD281" s="890"/>
      <c r="AE281" s="925"/>
      <c r="AF281" s="890"/>
      <c r="AG281" s="925"/>
      <c r="AH281" s="890"/>
      <c r="AI281" s="925"/>
      <c r="AJ281" s="890"/>
      <c r="AK281" s="925"/>
      <c r="AL281" s="890"/>
      <c r="AM281" s="925"/>
      <c r="AN281" s="890"/>
      <c r="AO281" s="894"/>
      <c r="AP281" s="926"/>
      <c r="AQ281" s="1615"/>
      <c r="AR281" s="3783"/>
      <c r="AS281" s="932"/>
      <c r="AT281" s="925"/>
      <c r="AU281" s="925"/>
      <c r="AV281" s="3370"/>
      <c r="AW281" s="3370"/>
      <c r="AX281" s="891"/>
      <c r="BT281" s="654"/>
      <c r="BU281" s="654"/>
      <c r="BV281" s="698"/>
      <c r="BW281" s="698"/>
      <c r="BX281" s="698"/>
      <c r="BY281" s="699"/>
      <c r="BZ281" s="699"/>
      <c r="CA281" s="699"/>
      <c r="CB281" s="699"/>
      <c r="CC281" s="699"/>
      <c r="CD281" s="699"/>
      <c r="CE281" s="700"/>
      <c r="CF281" s="700"/>
      <c r="CG281" s="700"/>
      <c r="CH281" s="700"/>
      <c r="CI281" s="700"/>
      <c r="CJ281" s="700"/>
      <c r="CK281" s="653"/>
      <c r="CL281" s="653"/>
      <c r="CM281" s="653"/>
      <c r="CN281" s="653"/>
      <c r="CO281" s="653"/>
      <c r="CP281" s="653"/>
      <c r="CQ281" s="653"/>
      <c r="CR281" s="653"/>
      <c r="CS281" s="653"/>
      <c r="CT281" s="653"/>
      <c r="CU281" s="653"/>
      <c r="CV281" s="653"/>
      <c r="CW281" s="653"/>
      <c r="CX281" s="653"/>
      <c r="CY281" s="654"/>
      <c r="CZ281" s="654"/>
      <c r="DA281" s="654"/>
      <c r="DB281" s="654"/>
      <c r="DC281" s="654"/>
      <c r="DD281" s="654"/>
      <c r="DE281" s="654"/>
      <c r="DF281" s="654"/>
      <c r="DG281" s="654"/>
      <c r="DH281" s="654"/>
      <c r="DI281" s="654"/>
      <c r="DJ281" s="654"/>
      <c r="DK281" s="654"/>
      <c r="DL281" s="654"/>
    </row>
    <row r="282" spans="1:116" s="387" customFormat="1" ht="16.399999999999999" customHeight="1" x14ac:dyDescent="0.25">
      <c r="A282" s="8396"/>
      <c r="B282" s="8393" t="s">
        <v>2112</v>
      </c>
      <c r="C282" s="8394"/>
      <c r="D282" s="3798">
        <f t="shared" si="20"/>
        <v>0</v>
      </c>
      <c r="E282" s="3799">
        <f t="shared" si="19"/>
        <v>0</v>
      </c>
      <c r="F282" s="3800">
        <f t="shared" si="19"/>
        <v>0</v>
      </c>
      <c r="G282" s="3801"/>
      <c r="H282" s="3802"/>
      <c r="I282" s="3803"/>
      <c r="J282" s="3802"/>
      <c r="K282" s="3803"/>
      <c r="L282" s="3802"/>
      <c r="M282" s="3803"/>
      <c r="N282" s="3802"/>
      <c r="O282" s="3803"/>
      <c r="P282" s="3802"/>
      <c r="Q282" s="3803"/>
      <c r="R282" s="3802"/>
      <c r="S282" s="3803"/>
      <c r="T282" s="3802"/>
      <c r="U282" s="3803"/>
      <c r="V282" s="3802"/>
      <c r="W282" s="3803"/>
      <c r="X282" s="3802"/>
      <c r="Y282" s="3330"/>
      <c r="Z282" s="3254"/>
      <c r="AA282" s="3330"/>
      <c r="AB282" s="3254"/>
      <c r="AC282" s="3330"/>
      <c r="AD282" s="3254"/>
      <c r="AE282" s="3330"/>
      <c r="AF282" s="3254"/>
      <c r="AG282" s="3330"/>
      <c r="AH282" s="3254"/>
      <c r="AI282" s="3330"/>
      <c r="AJ282" s="3254"/>
      <c r="AK282" s="3330"/>
      <c r="AL282" s="3254"/>
      <c r="AM282" s="3330"/>
      <c r="AN282" s="3254"/>
      <c r="AO282" s="3270"/>
      <c r="AP282" s="3331"/>
      <c r="AQ282" s="3289"/>
      <c r="AR282" s="3785"/>
      <c r="AS282" s="3767"/>
      <c r="AT282" s="3330"/>
      <c r="AU282" s="3330"/>
      <c r="AV282" s="3366"/>
      <c r="AW282" s="3366"/>
      <c r="AX282" s="3267"/>
      <c r="BT282" s="654"/>
      <c r="BU282" s="654"/>
      <c r="BV282" s="698"/>
      <c r="BW282" s="698"/>
      <c r="BX282" s="698"/>
      <c r="BY282" s="699"/>
      <c r="BZ282" s="699"/>
      <c r="CA282" s="699"/>
      <c r="CB282" s="699"/>
      <c r="CC282" s="699"/>
      <c r="CD282" s="699"/>
      <c r="CE282" s="700"/>
      <c r="CF282" s="700"/>
      <c r="CG282" s="700"/>
      <c r="CH282" s="700"/>
      <c r="CI282" s="700"/>
      <c r="CJ282" s="700"/>
      <c r="CK282" s="653"/>
      <c r="CL282" s="653"/>
      <c r="CM282" s="653"/>
      <c r="CN282" s="653"/>
      <c r="CO282" s="653"/>
      <c r="CP282" s="653"/>
      <c r="CQ282" s="653"/>
      <c r="CR282" s="653"/>
      <c r="CS282" s="653"/>
      <c r="CT282" s="653"/>
      <c r="CU282" s="653"/>
      <c r="CV282" s="653"/>
      <c r="CW282" s="653"/>
      <c r="CX282" s="653"/>
      <c r="CY282" s="654"/>
      <c r="CZ282" s="654"/>
      <c r="DA282" s="654"/>
      <c r="DB282" s="654"/>
      <c r="DC282" s="654"/>
      <c r="DD282" s="654"/>
      <c r="DE282" s="654"/>
      <c r="DF282" s="654"/>
      <c r="DG282" s="654"/>
      <c r="DH282" s="654"/>
      <c r="DI282" s="654"/>
      <c r="DJ282" s="654"/>
      <c r="DK282" s="654"/>
      <c r="DL282" s="654"/>
    </row>
    <row r="283" spans="1:116" s="358" customFormat="1" ht="14.25" customHeight="1" x14ac:dyDescent="0.25">
      <c r="A283" s="8390" t="s">
        <v>1948</v>
      </c>
      <c r="B283" s="8310" t="s">
        <v>2107</v>
      </c>
      <c r="C283" s="8392"/>
      <c r="D283" s="696">
        <f t="shared" si="20"/>
        <v>0</v>
      </c>
      <c r="E283" s="587">
        <f t="shared" ref="E283:F300" si="21">SUM(G283+I283+K283+M283+O283+Q283+S283+U283+W283+Y283+AA283+AC283+AE283+AG283+AI283+AK283+AM283)</f>
        <v>0</v>
      </c>
      <c r="F283" s="418">
        <f t="shared" si="21"/>
        <v>0</v>
      </c>
      <c r="G283" s="434"/>
      <c r="H283" s="446"/>
      <c r="I283" s="443"/>
      <c r="J283" s="446"/>
      <c r="K283" s="443"/>
      <c r="L283" s="446"/>
      <c r="M283" s="443"/>
      <c r="N283" s="446"/>
      <c r="O283" s="443"/>
      <c r="P283" s="446"/>
      <c r="Q283" s="443"/>
      <c r="R283" s="446"/>
      <c r="S283" s="443"/>
      <c r="T283" s="446"/>
      <c r="U283" s="443"/>
      <c r="V283" s="438"/>
      <c r="W283" s="443"/>
      <c r="X283" s="438"/>
      <c r="Y283" s="443"/>
      <c r="Z283" s="438"/>
      <c r="AA283" s="443"/>
      <c r="AB283" s="438"/>
      <c r="AC283" s="443"/>
      <c r="AD283" s="438"/>
      <c r="AE283" s="443"/>
      <c r="AF283" s="438"/>
      <c r="AG283" s="443"/>
      <c r="AH283" s="438"/>
      <c r="AI283" s="443"/>
      <c r="AJ283" s="438"/>
      <c r="AK283" s="443"/>
      <c r="AL283" s="438"/>
      <c r="AM283" s="443"/>
      <c r="AN283" s="438"/>
      <c r="AO283" s="437"/>
      <c r="AP283" s="697"/>
      <c r="AQ283" s="434"/>
      <c r="AR283" s="435"/>
      <c r="AS283" s="2437"/>
      <c r="AT283" s="443"/>
      <c r="AU283" s="443"/>
      <c r="AV283" s="435"/>
      <c r="AW283" s="435"/>
      <c r="AX283" s="446"/>
      <c r="BV283" s="605"/>
      <c r="BW283" s="605"/>
      <c r="BX283" s="605"/>
      <c r="BY283" s="605"/>
      <c r="BZ283" s="605"/>
      <c r="CA283" s="605"/>
      <c r="CB283" s="605"/>
      <c r="CC283" s="605"/>
      <c r="CD283" s="605"/>
      <c r="CE283" s="605">
        <v>0</v>
      </c>
      <c r="CF283" s="605">
        <v>0</v>
      </c>
      <c r="CG283" s="605"/>
      <c r="CH283" s="605"/>
      <c r="CI283" s="605"/>
      <c r="CJ283" s="605"/>
      <c r="CK283" s="605"/>
      <c r="CL283" s="605"/>
      <c r="CM283" s="605"/>
      <c r="CN283" s="605"/>
    </row>
    <row r="284" spans="1:116" s="358" customFormat="1" ht="15" customHeight="1" x14ac:dyDescent="0.25">
      <c r="A284" s="7871"/>
      <c r="B284" s="8282" t="s">
        <v>2108</v>
      </c>
      <c r="C284" s="8284"/>
      <c r="D284" s="3761">
        <f t="shared" si="20"/>
        <v>0</v>
      </c>
      <c r="E284" s="3762">
        <f t="shared" si="21"/>
        <v>0</v>
      </c>
      <c r="F284" s="3763">
        <f t="shared" si="21"/>
        <v>0</v>
      </c>
      <c r="G284" s="3235"/>
      <c r="H284" s="3237"/>
      <c r="I284" s="3322"/>
      <c r="J284" s="3237"/>
      <c r="K284" s="3322"/>
      <c r="L284" s="3237"/>
      <c r="M284" s="3322"/>
      <c r="N284" s="3237"/>
      <c r="O284" s="3322"/>
      <c r="P284" s="3237"/>
      <c r="Q284" s="3322"/>
      <c r="R284" s="3237"/>
      <c r="S284" s="3322"/>
      <c r="T284" s="3237"/>
      <c r="U284" s="3322"/>
      <c r="V284" s="3236"/>
      <c r="W284" s="3322"/>
      <c r="X284" s="3236"/>
      <c r="Y284" s="3322"/>
      <c r="Z284" s="3236"/>
      <c r="AA284" s="3322"/>
      <c r="AB284" s="3236"/>
      <c r="AC284" s="3322"/>
      <c r="AD284" s="3236"/>
      <c r="AE284" s="3322"/>
      <c r="AF284" s="3236"/>
      <c r="AG284" s="3322"/>
      <c r="AH284" s="3236"/>
      <c r="AI284" s="3322"/>
      <c r="AJ284" s="3236"/>
      <c r="AK284" s="3322"/>
      <c r="AL284" s="3236"/>
      <c r="AM284" s="3322"/>
      <c r="AN284" s="3236"/>
      <c r="AO284" s="3241"/>
      <c r="AP284" s="3262"/>
      <c r="AQ284" s="3271"/>
      <c r="AR284" s="3770"/>
      <c r="AS284" s="434"/>
      <c r="AT284" s="3322"/>
      <c r="AU284" s="3322"/>
      <c r="AV284" s="3359"/>
      <c r="AW284" s="3359"/>
      <c r="AX284" s="3237"/>
      <c r="BV284" s="605"/>
      <c r="BW284" s="605"/>
      <c r="BX284" s="605"/>
      <c r="BY284" s="605"/>
      <c r="BZ284" s="605"/>
      <c r="CA284" s="605"/>
      <c r="CB284" s="605"/>
      <c r="CC284" s="605"/>
      <c r="CD284" s="605"/>
      <c r="CE284" s="605">
        <v>0</v>
      </c>
      <c r="CF284" s="605">
        <v>0</v>
      </c>
      <c r="CG284" s="605"/>
      <c r="CH284" s="605"/>
      <c r="CI284" s="605"/>
      <c r="CJ284" s="605"/>
      <c r="CK284" s="605"/>
      <c r="CL284" s="605"/>
      <c r="CM284" s="605"/>
      <c r="CN284" s="605"/>
    </row>
    <row r="285" spans="1:116" s="358" customFormat="1" ht="14.25" customHeight="1" x14ac:dyDescent="0.25">
      <c r="A285" s="7871"/>
      <c r="B285" s="8282" t="s">
        <v>2109</v>
      </c>
      <c r="C285" s="8284"/>
      <c r="D285" s="3761">
        <f t="shared" si="20"/>
        <v>0</v>
      </c>
      <c r="E285" s="3762">
        <f t="shared" si="21"/>
        <v>0</v>
      </c>
      <c r="F285" s="3763">
        <f t="shared" si="21"/>
        <v>0</v>
      </c>
      <c r="G285" s="3235"/>
      <c r="H285" s="3237"/>
      <c r="I285" s="3322"/>
      <c r="J285" s="3237"/>
      <c r="K285" s="3322"/>
      <c r="L285" s="3237"/>
      <c r="M285" s="3322"/>
      <c r="N285" s="3237"/>
      <c r="O285" s="3322"/>
      <c r="P285" s="3237"/>
      <c r="Q285" s="3322"/>
      <c r="R285" s="3237"/>
      <c r="S285" s="3322"/>
      <c r="T285" s="3237"/>
      <c r="U285" s="3322"/>
      <c r="V285" s="3236"/>
      <c r="W285" s="3322"/>
      <c r="X285" s="3236"/>
      <c r="Y285" s="3322"/>
      <c r="Z285" s="3236"/>
      <c r="AA285" s="3322"/>
      <c r="AB285" s="3236"/>
      <c r="AC285" s="3322"/>
      <c r="AD285" s="3236"/>
      <c r="AE285" s="3322"/>
      <c r="AF285" s="3236"/>
      <c r="AG285" s="3322"/>
      <c r="AH285" s="3236"/>
      <c r="AI285" s="3322"/>
      <c r="AJ285" s="3236"/>
      <c r="AK285" s="3322"/>
      <c r="AL285" s="3236"/>
      <c r="AM285" s="3322"/>
      <c r="AN285" s="3236"/>
      <c r="AO285" s="3241"/>
      <c r="AP285" s="3262"/>
      <c r="AQ285" s="3271"/>
      <c r="AR285" s="3770"/>
      <c r="AS285" s="3770"/>
      <c r="AT285" s="3322"/>
      <c r="AU285" s="3322"/>
      <c r="AV285" s="3359"/>
      <c r="AW285" s="3359"/>
      <c r="AX285" s="3237"/>
      <c r="BV285" s="605"/>
      <c r="BW285" s="605"/>
      <c r="BX285" s="605"/>
      <c r="BY285" s="605"/>
      <c r="BZ285" s="605"/>
      <c r="CA285" s="605"/>
      <c r="CB285" s="605"/>
      <c r="CC285" s="605"/>
      <c r="CD285" s="605"/>
      <c r="CE285" s="605">
        <v>0</v>
      </c>
      <c r="CF285" s="605">
        <v>0</v>
      </c>
      <c r="CG285" s="605"/>
      <c r="CH285" s="605"/>
      <c r="CI285" s="605"/>
      <c r="CJ285" s="605"/>
      <c r="CK285" s="605"/>
      <c r="CL285" s="605"/>
      <c r="CM285" s="605"/>
      <c r="CN285" s="605"/>
    </row>
    <row r="286" spans="1:116" s="358" customFormat="1" ht="15" customHeight="1" x14ac:dyDescent="0.25">
      <c r="A286" s="7871"/>
      <c r="B286" s="8295" t="s">
        <v>2110</v>
      </c>
      <c r="C286" s="7643"/>
      <c r="D286" s="3761">
        <f t="shared" si="20"/>
        <v>0</v>
      </c>
      <c r="E286" s="3762">
        <f t="shared" si="21"/>
        <v>0</v>
      </c>
      <c r="F286" s="3763">
        <f t="shared" si="21"/>
        <v>0</v>
      </c>
      <c r="G286" s="1614"/>
      <c r="H286" s="891"/>
      <c r="I286" s="925"/>
      <c r="J286" s="891"/>
      <c r="K286" s="925"/>
      <c r="L286" s="891"/>
      <c r="M286" s="925"/>
      <c r="N286" s="891"/>
      <c r="O286" s="925"/>
      <c r="P286" s="891"/>
      <c r="Q286" s="925"/>
      <c r="R286" s="891"/>
      <c r="S286" s="925"/>
      <c r="T286" s="891"/>
      <c r="U286" s="925"/>
      <c r="V286" s="890"/>
      <c r="W286" s="925"/>
      <c r="X286" s="890"/>
      <c r="Y286" s="925"/>
      <c r="Z286" s="890"/>
      <c r="AA286" s="925"/>
      <c r="AB286" s="890"/>
      <c r="AC286" s="925"/>
      <c r="AD286" s="890"/>
      <c r="AE286" s="925"/>
      <c r="AF286" s="890"/>
      <c r="AG286" s="925"/>
      <c r="AH286" s="890"/>
      <c r="AI286" s="925"/>
      <c r="AJ286" s="890"/>
      <c r="AK286" s="925"/>
      <c r="AL286" s="890"/>
      <c r="AM286" s="925"/>
      <c r="AN286" s="890"/>
      <c r="AO286" s="894"/>
      <c r="AP286" s="926"/>
      <c r="AQ286" s="3271"/>
      <c r="AR286" s="3770"/>
      <c r="AS286" s="3770"/>
      <c r="AT286" s="925"/>
      <c r="AU286" s="925"/>
      <c r="AV286" s="3370"/>
      <c r="AW286" s="3370"/>
      <c r="AX286" s="891"/>
      <c r="BV286" s="605"/>
      <c r="BW286" s="605"/>
      <c r="BX286" s="605"/>
      <c r="BY286" s="605"/>
      <c r="BZ286" s="605"/>
      <c r="CA286" s="605"/>
      <c r="CB286" s="605"/>
      <c r="CC286" s="605"/>
      <c r="CD286" s="605"/>
      <c r="CE286" s="605"/>
      <c r="CF286" s="605"/>
      <c r="CG286" s="605"/>
      <c r="CH286" s="605"/>
      <c r="CI286" s="605"/>
      <c r="CJ286" s="605"/>
      <c r="CK286" s="605"/>
      <c r="CL286" s="605"/>
      <c r="CM286" s="605"/>
      <c r="CN286" s="605"/>
    </row>
    <row r="287" spans="1:116" s="358" customFormat="1" ht="15" customHeight="1" x14ac:dyDescent="0.25">
      <c r="A287" s="7871"/>
      <c r="B287" s="8313" t="s">
        <v>2111</v>
      </c>
      <c r="C287" s="8315"/>
      <c r="D287" s="3761">
        <f t="shared" si="20"/>
        <v>0</v>
      </c>
      <c r="E287" s="3762">
        <f t="shared" si="21"/>
        <v>0</v>
      </c>
      <c r="F287" s="3763">
        <f t="shared" si="21"/>
        <v>0</v>
      </c>
      <c r="G287" s="1614"/>
      <c r="H287" s="891"/>
      <c r="I287" s="925"/>
      <c r="J287" s="891"/>
      <c r="K287" s="925"/>
      <c r="L287" s="891"/>
      <c r="M287" s="925"/>
      <c r="N287" s="891"/>
      <c r="O287" s="925"/>
      <c r="P287" s="891"/>
      <c r="Q287" s="925"/>
      <c r="R287" s="891"/>
      <c r="S287" s="925"/>
      <c r="T287" s="891"/>
      <c r="U287" s="925"/>
      <c r="V287" s="890"/>
      <c r="W287" s="925"/>
      <c r="X287" s="890"/>
      <c r="Y287" s="925"/>
      <c r="Z287" s="890"/>
      <c r="AA287" s="925"/>
      <c r="AB287" s="890"/>
      <c r="AC287" s="925"/>
      <c r="AD287" s="890"/>
      <c r="AE287" s="925"/>
      <c r="AF287" s="890"/>
      <c r="AG287" s="925"/>
      <c r="AH287" s="890"/>
      <c r="AI287" s="925"/>
      <c r="AJ287" s="890"/>
      <c r="AK287" s="925"/>
      <c r="AL287" s="890"/>
      <c r="AM287" s="925"/>
      <c r="AN287" s="890"/>
      <c r="AO287" s="894"/>
      <c r="AP287" s="926"/>
      <c r="AQ287" s="1615"/>
      <c r="AR287" s="3783"/>
      <c r="AS287" s="932"/>
      <c r="AT287" s="925"/>
      <c r="AU287" s="925"/>
      <c r="AV287" s="3370"/>
      <c r="AW287" s="3370"/>
      <c r="AX287" s="891"/>
      <c r="BV287" s="605"/>
      <c r="BW287" s="605"/>
      <c r="BX287" s="605"/>
      <c r="BY287" s="605"/>
      <c r="BZ287" s="605"/>
      <c r="CA287" s="605"/>
      <c r="CB287" s="605"/>
      <c r="CC287" s="605"/>
      <c r="CD287" s="605"/>
      <c r="CE287" s="605"/>
      <c r="CF287" s="605"/>
      <c r="CG287" s="605"/>
      <c r="CH287" s="605"/>
      <c r="CI287" s="605"/>
      <c r="CJ287" s="605"/>
      <c r="CK287" s="605"/>
      <c r="CL287" s="605"/>
      <c r="CM287" s="605"/>
      <c r="CN287" s="605"/>
    </row>
    <row r="288" spans="1:116" s="358" customFormat="1" ht="14.25" customHeight="1" x14ac:dyDescent="0.25">
      <c r="A288" s="8391"/>
      <c r="B288" s="8393" t="s">
        <v>2112</v>
      </c>
      <c r="C288" s="8394"/>
      <c r="D288" s="3764">
        <f t="shared" si="20"/>
        <v>0</v>
      </c>
      <c r="E288" s="3765">
        <f t="shared" si="21"/>
        <v>0</v>
      </c>
      <c r="F288" s="3766">
        <f t="shared" si="21"/>
        <v>0</v>
      </c>
      <c r="G288" s="3251"/>
      <c r="H288" s="3267"/>
      <c r="I288" s="3330"/>
      <c r="J288" s="3267"/>
      <c r="K288" s="3330"/>
      <c r="L288" s="3267"/>
      <c r="M288" s="3330"/>
      <c r="N288" s="3267"/>
      <c r="O288" s="3330"/>
      <c r="P288" s="3267"/>
      <c r="Q288" s="3330"/>
      <c r="R288" s="3267"/>
      <c r="S288" s="3330"/>
      <c r="T288" s="3267"/>
      <c r="U288" s="3330"/>
      <c r="V288" s="3254"/>
      <c r="W288" s="3330"/>
      <c r="X288" s="3254"/>
      <c r="Y288" s="3330"/>
      <c r="Z288" s="3254"/>
      <c r="AA288" s="3330"/>
      <c r="AB288" s="3254"/>
      <c r="AC288" s="3330"/>
      <c r="AD288" s="3254"/>
      <c r="AE288" s="3330"/>
      <c r="AF288" s="3254"/>
      <c r="AG288" s="3330"/>
      <c r="AH288" s="3254"/>
      <c r="AI288" s="3330"/>
      <c r="AJ288" s="3254"/>
      <c r="AK288" s="3330"/>
      <c r="AL288" s="3254"/>
      <c r="AM288" s="3330"/>
      <c r="AN288" s="3254"/>
      <c r="AO288" s="3270"/>
      <c r="AP288" s="3331"/>
      <c r="AQ288" s="3289"/>
      <c r="AR288" s="3785"/>
      <c r="AS288" s="3767"/>
      <c r="AT288" s="3330"/>
      <c r="AU288" s="3330"/>
      <c r="AV288" s="3366"/>
      <c r="AW288" s="3366"/>
      <c r="AX288" s="3267"/>
      <c r="BV288" s="605"/>
      <c r="BW288" s="605"/>
      <c r="BX288" s="605"/>
      <c r="BY288" s="605"/>
      <c r="BZ288" s="605"/>
      <c r="CA288" s="605"/>
      <c r="CB288" s="605"/>
      <c r="CC288" s="605"/>
      <c r="CD288" s="605"/>
      <c r="CE288" s="605">
        <v>0</v>
      </c>
      <c r="CF288" s="605">
        <v>0</v>
      </c>
      <c r="CG288" s="605"/>
      <c r="CH288" s="605"/>
      <c r="CI288" s="605"/>
      <c r="CJ288" s="605"/>
      <c r="CK288" s="605"/>
      <c r="CL288" s="605"/>
      <c r="CM288" s="605"/>
      <c r="CN288" s="605"/>
    </row>
    <row r="289" spans="1:92" s="358" customFormat="1" ht="14.25" customHeight="1" x14ac:dyDescent="0.25">
      <c r="A289" s="8390" t="s">
        <v>1947</v>
      </c>
      <c r="B289" s="8310" t="s">
        <v>2107</v>
      </c>
      <c r="C289" s="8392"/>
      <c r="D289" s="696">
        <f t="shared" si="20"/>
        <v>0</v>
      </c>
      <c r="E289" s="587">
        <f t="shared" si="21"/>
        <v>0</v>
      </c>
      <c r="F289" s="418">
        <f t="shared" si="21"/>
        <v>0</v>
      </c>
      <c r="G289" s="434"/>
      <c r="H289" s="446"/>
      <c r="I289" s="443"/>
      <c r="J289" s="446"/>
      <c r="K289" s="443"/>
      <c r="L289" s="446"/>
      <c r="M289" s="443"/>
      <c r="N289" s="446"/>
      <c r="O289" s="443"/>
      <c r="P289" s="446"/>
      <c r="Q289" s="443"/>
      <c r="R289" s="446"/>
      <c r="S289" s="443"/>
      <c r="T289" s="446"/>
      <c r="U289" s="443"/>
      <c r="V289" s="438"/>
      <c r="W289" s="443"/>
      <c r="X289" s="438"/>
      <c r="Y289" s="443"/>
      <c r="Z289" s="438"/>
      <c r="AA289" s="443"/>
      <c r="AB289" s="438"/>
      <c r="AC289" s="443"/>
      <c r="AD289" s="438"/>
      <c r="AE289" s="443"/>
      <c r="AF289" s="438"/>
      <c r="AG289" s="443"/>
      <c r="AH289" s="438"/>
      <c r="AI289" s="443"/>
      <c r="AJ289" s="438"/>
      <c r="AK289" s="443"/>
      <c r="AL289" s="438"/>
      <c r="AM289" s="443"/>
      <c r="AN289" s="438"/>
      <c r="AO289" s="437"/>
      <c r="AP289" s="697"/>
      <c r="AQ289" s="434"/>
      <c r="AR289" s="435"/>
      <c r="AS289" s="2437"/>
      <c r="AT289" s="443"/>
      <c r="AU289" s="443"/>
      <c r="AV289" s="435"/>
      <c r="AW289" s="435"/>
      <c r="AX289" s="446"/>
      <c r="BV289" s="605"/>
      <c r="BW289" s="605"/>
      <c r="BX289" s="605"/>
      <c r="BY289" s="605"/>
      <c r="BZ289" s="605"/>
      <c r="CA289" s="605"/>
      <c r="CB289" s="605"/>
      <c r="CC289" s="605"/>
      <c r="CD289" s="605"/>
      <c r="CE289" s="605">
        <v>0</v>
      </c>
      <c r="CF289" s="605">
        <v>0</v>
      </c>
      <c r="CG289" s="605"/>
      <c r="CH289" s="605"/>
      <c r="CI289" s="605"/>
      <c r="CJ289" s="605"/>
      <c r="CK289" s="605"/>
      <c r="CL289" s="605"/>
      <c r="CM289" s="605"/>
      <c r="CN289" s="605"/>
    </row>
    <row r="290" spans="1:92" s="358" customFormat="1" ht="15" customHeight="1" x14ac:dyDescent="0.25">
      <c r="A290" s="7871"/>
      <c r="B290" s="8282" t="s">
        <v>2108</v>
      </c>
      <c r="C290" s="8284"/>
      <c r="D290" s="3761">
        <f t="shared" si="20"/>
        <v>0</v>
      </c>
      <c r="E290" s="3762">
        <f t="shared" si="21"/>
        <v>0</v>
      </c>
      <c r="F290" s="3763">
        <f t="shared" si="21"/>
        <v>0</v>
      </c>
      <c r="G290" s="3235"/>
      <c r="H290" s="3237"/>
      <c r="I290" s="3322"/>
      <c r="J290" s="3237"/>
      <c r="K290" s="3322"/>
      <c r="L290" s="3237"/>
      <c r="M290" s="3322"/>
      <c r="N290" s="3237"/>
      <c r="O290" s="3322"/>
      <c r="P290" s="3237"/>
      <c r="Q290" s="3322"/>
      <c r="R290" s="3237"/>
      <c r="S290" s="3322"/>
      <c r="T290" s="3237"/>
      <c r="U290" s="3322"/>
      <c r="V290" s="3236"/>
      <c r="W290" s="3322"/>
      <c r="X290" s="3236"/>
      <c r="Y290" s="3322"/>
      <c r="Z290" s="3236"/>
      <c r="AA290" s="3322"/>
      <c r="AB290" s="3236"/>
      <c r="AC290" s="3322"/>
      <c r="AD290" s="3236"/>
      <c r="AE290" s="3322"/>
      <c r="AF290" s="3236"/>
      <c r="AG290" s="3322"/>
      <c r="AH290" s="3236"/>
      <c r="AI290" s="3322"/>
      <c r="AJ290" s="3236"/>
      <c r="AK290" s="3322"/>
      <c r="AL290" s="3236"/>
      <c r="AM290" s="3322"/>
      <c r="AN290" s="3236"/>
      <c r="AO290" s="3241"/>
      <c r="AP290" s="3262"/>
      <c r="AQ290" s="3271"/>
      <c r="AR290" s="3770"/>
      <c r="AS290" s="434"/>
      <c r="AT290" s="3322"/>
      <c r="AU290" s="3322"/>
      <c r="AV290" s="3359"/>
      <c r="AW290" s="3359"/>
      <c r="AX290" s="3237"/>
      <c r="BV290" s="605"/>
      <c r="BW290" s="605"/>
      <c r="BX290" s="605"/>
      <c r="BY290" s="605"/>
      <c r="BZ290" s="605"/>
      <c r="CA290" s="605"/>
      <c r="CB290" s="605"/>
      <c r="CC290" s="605"/>
      <c r="CD290" s="605"/>
      <c r="CE290" s="605">
        <v>0</v>
      </c>
      <c r="CF290" s="605">
        <v>0</v>
      </c>
      <c r="CG290" s="605"/>
      <c r="CH290" s="605"/>
      <c r="CI290" s="605"/>
      <c r="CJ290" s="605"/>
      <c r="CK290" s="605"/>
      <c r="CL290" s="605"/>
      <c r="CM290" s="605"/>
      <c r="CN290" s="605"/>
    </row>
    <row r="291" spans="1:92" s="358" customFormat="1" ht="14.25" customHeight="1" x14ac:dyDescent="0.25">
      <c r="A291" s="7871"/>
      <c r="B291" s="8282" t="s">
        <v>2109</v>
      </c>
      <c r="C291" s="8284"/>
      <c r="D291" s="3761">
        <f t="shared" si="20"/>
        <v>0</v>
      </c>
      <c r="E291" s="3762">
        <f t="shared" si="21"/>
        <v>0</v>
      </c>
      <c r="F291" s="3763">
        <f t="shared" si="21"/>
        <v>0</v>
      </c>
      <c r="G291" s="3235"/>
      <c r="H291" s="3237"/>
      <c r="I291" s="3322"/>
      <c r="J291" s="3237"/>
      <c r="K291" s="3322"/>
      <c r="L291" s="3237"/>
      <c r="M291" s="3322"/>
      <c r="N291" s="3237"/>
      <c r="O291" s="3322"/>
      <c r="P291" s="3237"/>
      <c r="Q291" s="3322"/>
      <c r="R291" s="3237"/>
      <c r="S291" s="3322"/>
      <c r="T291" s="3237"/>
      <c r="U291" s="3322"/>
      <c r="V291" s="3236"/>
      <c r="W291" s="3322"/>
      <c r="X291" s="3236"/>
      <c r="Y291" s="3322"/>
      <c r="Z291" s="3236"/>
      <c r="AA291" s="3322"/>
      <c r="AB291" s="3236"/>
      <c r="AC291" s="3322"/>
      <c r="AD291" s="3236"/>
      <c r="AE291" s="3322"/>
      <c r="AF291" s="3236"/>
      <c r="AG291" s="3322"/>
      <c r="AH291" s="3236"/>
      <c r="AI291" s="3322"/>
      <c r="AJ291" s="3236"/>
      <c r="AK291" s="3322"/>
      <c r="AL291" s="3236"/>
      <c r="AM291" s="3322"/>
      <c r="AN291" s="3236"/>
      <c r="AO291" s="3241"/>
      <c r="AP291" s="3262"/>
      <c r="AQ291" s="3271"/>
      <c r="AR291" s="3770"/>
      <c r="AS291" s="3770"/>
      <c r="AT291" s="3322"/>
      <c r="AU291" s="3322"/>
      <c r="AV291" s="3359"/>
      <c r="AW291" s="3359"/>
      <c r="AX291" s="3237"/>
      <c r="BV291" s="605"/>
      <c r="BW291" s="605"/>
      <c r="BX291" s="605"/>
      <c r="BY291" s="605"/>
      <c r="BZ291" s="605"/>
      <c r="CA291" s="605"/>
      <c r="CB291" s="605"/>
      <c r="CC291" s="605"/>
      <c r="CD291" s="605"/>
      <c r="CE291" s="605">
        <v>0</v>
      </c>
      <c r="CF291" s="605">
        <v>0</v>
      </c>
      <c r="CG291" s="605"/>
      <c r="CH291" s="605"/>
      <c r="CI291" s="605"/>
      <c r="CJ291" s="605"/>
      <c r="CK291" s="605"/>
      <c r="CL291" s="605"/>
      <c r="CM291" s="605"/>
      <c r="CN291" s="605"/>
    </row>
    <row r="292" spans="1:92" s="358" customFormat="1" ht="15" customHeight="1" x14ac:dyDescent="0.25">
      <c r="A292" s="7871"/>
      <c r="B292" s="8295" t="s">
        <v>2110</v>
      </c>
      <c r="C292" s="7643"/>
      <c r="D292" s="3761">
        <f t="shared" si="20"/>
        <v>0</v>
      </c>
      <c r="E292" s="3762">
        <f t="shared" si="21"/>
        <v>0</v>
      </c>
      <c r="F292" s="3763">
        <f t="shared" si="21"/>
        <v>0</v>
      </c>
      <c r="G292" s="1614"/>
      <c r="H292" s="891"/>
      <c r="I292" s="925"/>
      <c r="J292" s="891"/>
      <c r="K292" s="925"/>
      <c r="L292" s="891"/>
      <c r="M292" s="925"/>
      <c r="N292" s="891"/>
      <c r="O292" s="925"/>
      <c r="P292" s="891"/>
      <c r="Q292" s="925"/>
      <c r="R292" s="891"/>
      <c r="S292" s="925"/>
      <c r="T292" s="891"/>
      <c r="U292" s="925"/>
      <c r="V292" s="890"/>
      <c r="W292" s="925"/>
      <c r="X292" s="890"/>
      <c r="Y292" s="925"/>
      <c r="Z292" s="890"/>
      <c r="AA292" s="925"/>
      <c r="AB292" s="890"/>
      <c r="AC292" s="925"/>
      <c r="AD292" s="890"/>
      <c r="AE292" s="925"/>
      <c r="AF292" s="890"/>
      <c r="AG292" s="925"/>
      <c r="AH292" s="890"/>
      <c r="AI292" s="925"/>
      <c r="AJ292" s="890"/>
      <c r="AK292" s="925"/>
      <c r="AL292" s="890"/>
      <c r="AM292" s="925"/>
      <c r="AN292" s="890"/>
      <c r="AO292" s="894"/>
      <c r="AP292" s="926"/>
      <c r="AQ292" s="3271"/>
      <c r="AR292" s="3770"/>
      <c r="AS292" s="3770"/>
      <c r="AT292" s="925"/>
      <c r="AU292" s="925"/>
      <c r="AV292" s="3370"/>
      <c r="AW292" s="3370"/>
      <c r="AX292" s="891"/>
      <c r="BV292" s="605"/>
      <c r="BW292" s="605"/>
      <c r="BX292" s="605"/>
      <c r="BY292" s="605"/>
      <c r="BZ292" s="605"/>
      <c r="CA292" s="605"/>
      <c r="CB292" s="605"/>
      <c r="CC292" s="605"/>
      <c r="CD292" s="605"/>
      <c r="CE292" s="605"/>
      <c r="CF292" s="605"/>
      <c r="CG292" s="605"/>
      <c r="CH292" s="605"/>
      <c r="CI292" s="605"/>
      <c r="CJ292" s="605"/>
      <c r="CK292" s="605"/>
      <c r="CL292" s="605"/>
      <c r="CM292" s="605"/>
      <c r="CN292" s="605"/>
    </row>
    <row r="293" spans="1:92" s="358" customFormat="1" ht="15" customHeight="1" x14ac:dyDescent="0.25">
      <c r="A293" s="7871"/>
      <c r="B293" s="8313" t="s">
        <v>2111</v>
      </c>
      <c r="C293" s="8315"/>
      <c r="D293" s="3761">
        <f t="shared" si="20"/>
        <v>0</v>
      </c>
      <c r="E293" s="3762">
        <f t="shared" si="21"/>
        <v>0</v>
      </c>
      <c r="F293" s="3763">
        <f t="shared" si="21"/>
        <v>0</v>
      </c>
      <c r="G293" s="1614"/>
      <c r="H293" s="891"/>
      <c r="I293" s="925"/>
      <c r="J293" s="891"/>
      <c r="K293" s="925"/>
      <c r="L293" s="891"/>
      <c r="M293" s="925"/>
      <c r="N293" s="891"/>
      <c r="O293" s="925"/>
      <c r="P293" s="891"/>
      <c r="Q293" s="925"/>
      <c r="R293" s="891"/>
      <c r="S293" s="925"/>
      <c r="T293" s="891"/>
      <c r="U293" s="925"/>
      <c r="V293" s="890"/>
      <c r="W293" s="925"/>
      <c r="X293" s="890"/>
      <c r="Y293" s="925"/>
      <c r="Z293" s="890"/>
      <c r="AA293" s="925"/>
      <c r="AB293" s="890"/>
      <c r="AC293" s="925"/>
      <c r="AD293" s="890"/>
      <c r="AE293" s="925"/>
      <c r="AF293" s="890"/>
      <c r="AG293" s="925"/>
      <c r="AH293" s="890"/>
      <c r="AI293" s="925"/>
      <c r="AJ293" s="890"/>
      <c r="AK293" s="925"/>
      <c r="AL293" s="890"/>
      <c r="AM293" s="925"/>
      <c r="AN293" s="890"/>
      <c r="AO293" s="894"/>
      <c r="AP293" s="926"/>
      <c r="AQ293" s="1615"/>
      <c r="AR293" s="3783"/>
      <c r="AS293" s="932"/>
      <c r="AT293" s="925"/>
      <c r="AU293" s="925"/>
      <c r="AV293" s="3370"/>
      <c r="AW293" s="3370"/>
      <c r="AX293" s="891"/>
      <c r="BV293" s="605"/>
      <c r="BW293" s="605"/>
      <c r="BX293" s="605"/>
      <c r="BY293" s="605"/>
      <c r="BZ293" s="605"/>
      <c r="CA293" s="605"/>
      <c r="CB293" s="605"/>
      <c r="CC293" s="605"/>
      <c r="CD293" s="605"/>
      <c r="CE293" s="605"/>
      <c r="CF293" s="605"/>
      <c r="CG293" s="605"/>
      <c r="CH293" s="605"/>
      <c r="CI293" s="605"/>
      <c r="CJ293" s="605"/>
      <c r="CK293" s="605"/>
      <c r="CL293" s="605"/>
      <c r="CM293" s="605"/>
      <c r="CN293" s="605"/>
    </row>
    <row r="294" spans="1:92" s="358" customFormat="1" ht="14.25" customHeight="1" x14ac:dyDescent="0.25">
      <c r="A294" s="8391"/>
      <c r="B294" s="8393" t="s">
        <v>2112</v>
      </c>
      <c r="C294" s="8394"/>
      <c r="D294" s="3764">
        <f t="shared" si="20"/>
        <v>0</v>
      </c>
      <c r="E294" s="3765">
        <f t="shared" si="21"/>
        <v>0</v>
      </c>
      <c r="F294" s="3766">
        <f t="shared" si="21"/>
        <v>0</v>
      </c>
      <c r="G294" s="3251"/>
      <c r="H294" s="3267"/>
      <c r="I294" s="3330"/>
      <c r="J294" s="3267"/>
      <c r="K294" s="3330"/>
      <c r="L294" s="3267"/>
      <c r="M294" s="3330"/>
      <c r="N294" s="3267"/>
      <c r="O294" s="3330"/>
      <c r="P294" s="3267"/>
      <c r="Q294" s="3330"/>
      <c r="R294" s="3267"/>
      <c r="S294" s="3330"/>
      <c r="T294" s="3267"/>
      <c r="U294" s="3330"/>
      <c r="V294" s="3254"/>
      <c r="W294" s="3330"/>
      <c r="X294" s="3254"/>
      <c r="Y294" s="3330"/>
      <c r="Z294" s="3254"/>
      <c r="AA294" s="3330"/>
      <c r="AB294" s="3254"/>
      <c r="AC294" s="3330"/>
      <c r="AD294" s="3254"/>
      <c r="AE294" s="3330"/>
      <c r="AF294" s="3254"/>
      <c r="AG294" s="3330"/>
      <c r="AH294" s="3254"/>
      <c r="AI294" s="3330"/>
      <c r="AJ294" s="3254"/>
      <c r="AK294" s="3330"/>
      <c r="AL294" s="3254"/>
      <c r="AM294" s="3330"/>
      <c r="AN294" s="3254"/>
      <c r="AO294" s="3270"/>
      <c r="AP294" s="3331"/>
      <c r="AQ294" s="3289"/>
      <c r="AR294" s="3785"/>
      <c r="AS294" s="3767"/>
      <c r="AT294" s="3330"/>
      <c r="AU294" s="3330"/>
      <c r="AV294" s="3366"/>
      <c r="AW294" s="3366"/>
      <c r="AX294" s="3267"/>
      <c r="BV294" s="605"/>
      <c r="BW294" s="605"/>
      <c r="BX294" s="605"/>
      <c r="BY294" s="605"/>
      <c r="BZ294" s="605"/>
      <c r="CA294" s="605"/>
      <c r="CB294" s="605"/>
      <c r="CC294" s="605"/>
      <c r="CD294" s="605"/>
      <c r="CE294" s="605">
        <v>0</v>
      </c>
      <c r="CF294" s="605">
        <v>0</v>
      </c>
      <c r="CG294" s="605"/>
      <c r="CH294" s="605"/>
      <c r="CI294" s="605"/>
      <c r="CJ294" s="605"/>
      <c r="CK294" s="605"/>
      <c r="CL294" s="605"/>
      <c r="CM294" s="605"/>
      <c r="CN294" s="605"/>
    </row>
    <row r="295" spans="1:92" s="358" customFormat="1" ht="14.25" customHeight="1" x14ac:dyDescent="0.25">
      <c r="A295" s="8398" t="s">
        <v>1949</v>
      </c>
      <c r="B295" s="8400" t="s">
        <v>2107</v>
      </c>
      <c r="C295" s="8401"/>
      <c r="D295" s="1955">
        <f t="shared" si="20"/>
        <v>0</v>
      </c>
      <c r="E295" s="3804">
        <f t="shared" si="21"/>
        <v>0</v>
      </c>
      <c r="F295" s="3805">
        <f t="shared" si="21"/>
        <v>0</v>
      </c>
      <c r="G295" s="3806"/>
      <c r="H295" s="3807"/>
      <c r="I295" s="3808"/>
      <c r="J295" s="3807"/>
      <c r="K295" s="3808"/>
      <c r="L295" s="3807"/>
      <c r="M295" s="3808"/>
      <c r="N295" s="3807"/>
      <c r="O295" s="3808"/>
      <c r="P295" s="3807"/>
      <c r="Q295" s="3808"/>
      <c r="R295" s="3807"/>
      <c r="S295" s="3808"/>
      <c r="T295" s="3807"/>
      <c r="U295" s="3808"/>
      <c r="V295" s="3809"/>
      <c r="W295" s="3808"/>
      <c r="X295" s="3809"/>
      <c r="Y295" s="3808"/>
      <c r="Z295" s="3809"/>
      <c r="AA295" s="3808"/>
      <c r="AB295" s="3809"/>
      <c r="AC295" s="3808"/>
      <c r="AD295" s="3809"/>
      <c r="AE295" s="3808"/>
      <c r="AF295" s="3809"/>
      <c r="AG295" s="3808"/>
      <c r="AH295" s="3809"/>
      <c r="AI295" s="3808"/>
      <c r="AJ295" s="3809"/>
      <c r="AK295" s="3808"/>
      <c r="AL295" s="3809"/>
      <c r="AM295" s="3806"/>
      <c r="AN295" s="3810"/>
      <c r="AO295" s="3808"/>
      <c r="AP295" s="3811"/>
      <c r="AQ295" s="3806"/>
      <c r="AR295" s="3812"/>
      <c r="AS295" s="2437"/>
      <c r="AT295" s="3813"/>
      <c r="AU295" s="3813"/>
      <c r="AV295" s="2429"/>
      <c r="AW295" s="2429"/>
      <c r="AX295" s="3316"/>
      <c r="BV295" s="605"/>
      <c r="BW295" s="605"/>
      <c r="BX295" s="605"/>
      <c r="BY295" s="605"/>
      <c r="BZ295" s="605"/>
      <c r="CA295" s="605"/>
      <c r="CB295" s="605"/>
      <c r="CC295" s="605"/>
      <c r="CD295" s="605"/>
      <c r="CE295" s="605"/>
      <c r="CF295" s="605"/>
      <c r="CG295" s="605"/>
      <c r="CH295" s="605"/>
      <c r="CI295" s="605"/>
      <c r="CJ295" s="605"/>
      <c r="CK295" s="605"/>
      <c r="CL295" s="605"/>
      <c r="CM295" s="605"/>
      <c r="CN295" s="605"/>
    </row>
    <row r="296" spans="1:92" s="358" customFormat="1" ht="13.5" x14ac:dyDescent="0.25">
      <c r="A296" s="7159"/>
      <c r="B296" s="8402" t="s">
        <v>2108</v>
      </c>
      <c r="C296" s="8403"/>
      <c r="D296" s="3814">
        <f t="shared" si="20"/>
        <v>0</v>
      </c>
      <c r="E296" s="3815">
        <f t="shared" si="21"/>
        <v>0</v>
      </c>
      <c r="F296" s="3816">
        <f t="shared" si="21"/>
        <v>0</v>
      </c>
      <c r="G296" s="3817"/>
      <c r="H296" s="3818"/>
      <c r="I296" s="3819"/>
      <c r="J296" s="3818"/>
      <c r="K296" s="3819"/>
      <c r="L296" s="3818"/>
      <c r="M296" s="3819"/>
      <c r="N296" s="3818"/>
      <c r="O296" s="3819"/>
      <c r="P296" s="3818"/>
      <c r="Q296" s="3819"/>
      <c r="R296" s="3818"/>
      <c r="S296" s="3819"/>
      <c r="T296" s="3818"/>
      <c r="U296" s="3819"/>
      <c r="V296" s="3820"/>
      <c r="W296" s="3819"/>
      <c r="X296" s="3820"/>
      <c r="Y296" s="3819"/>
      <c r="Z296" s="3820"/>
      <c r="AA296" s="3819"/>
      <c r="AB296" s="3820"/>
      <c r="AC296" s="3819"/>
      <c r="AD296" s="3820"/>
      <c r="AE296" s="3819"/>
      <c r="AF296" s="3820"/>
      <c r="AG296" s="3819"/>
      <c r="AH296" s="3820"/>
      <c r="AI296" s="3819"/>
      <c r="AJ296" s="3820"/>
      <c r="AK296" s="3819"/>
      <c r="AL296" s="3820"/>
      <c r="AM296" s="3817"/>
      <c r="AN296" s="3821"/>
      <c r="AO296" s="3819"/>
      <c r="AP296" s="3822"/>
      <c r="AQ296" s="3271"/>
      <c r="AR296" s="3770"/>
      <c r="AS296" s="434"/>
      <c r="AT296" s="3322"/>
      <c r="AU296" s="3322"/>
      <c r="AV296" s="3359"/>
      <c r="AW296" s="3359"/>
      <c r="AX296" s="3237"/>
      <c r="BV296" s="605"/>
      <c r="BW296" s="605"/>
      <c r="BX296" s="605"/>
      <c r="BY296" s="605"/>
      <c r="BZ296" s="605"/>
      <c r="CA296" s="605"/>
      <c r="CB296" s="605"/>
      <c r="CC296" s="605"/>
      <c r="CD296" s="605"/>
      <c r="CE296" s="605"/>
      <c r="CF296" s="605"/>
      <c r="CG296" s="605"/>
      <c r="CH296" s="605"/>
      <c r="CI296" s="605"/>
      <c r="CJ296" s="605"/>
      <c r="CK296" s="605"/>
      <c r="CL296" s="605"/>
      <c r="CM296" s="605"/>
      <c r="CN296" s="605"/>
    </row>
    <row r="297" spans="1:92" s="358" customFormat="1" ht="14.25" customHeight="1" x14ac:dyDescent="0.25">
      <c r="A297" s="7159"/>
      <c r="B297" s="8402" t="s">
        <v>2109</v>
      </c>
      <c r="C297" s="8403"/>
      <c r="D297" s="3814">
        <f t="shared" si="20"/>
        <v>0</v>
      </c>
      <c r="E297" s="3815">
        <f t="shared" si="21"/>
        <v>0</v>
      </c>
      <c r="F297" s="3816">
        <f t="shared" si="21"/>
        <v>0</v>
      </c>
      <c r="G297" s="3817"/>
      <c r="H297" s="3818"/>
      <c r="I297" s="3819"/>
      <c r="J297" s="3818"/>
      <c r="K297" s="3819"/>
      <c r="L297" s="3818"/>
      <c r="M297" s="3819"/>
      <c r="N297" s="3818"/>
      <c r="O297" s="3819"/>
      <c r="P297" s="3818"/>
      <c r="Q297" s="3819"/>
      <c r="R297" s="3818"/>
      <c r="S297" s="3819"/>
      <c r="T297" s="3818"/>
      <c r="U297" s="3819"/>
      <c r="V297" s="3820"/>
      <c r="W297" s="3819"/>
      <c r="X297" s="3820"/>
      <c r="Y297" s="3819"/>
      <c r="Z297" s="3820"/>
      <c r="AA297" s="3819"/>
      <c r="AB297" s="3820"/>
      <c r="AC297" s="3819"/>
      <c r="AD297" s="3820"/>
      <c r="AE297" s="3819"/>
      <c r="AF297" s="3820"/>
      <c r="AG297" s="3819"/>
      <c r="AH297" s="3820"/>
      <c r="AI297" s="3819"/>
      <c r="AJ297" s="3820"/>
      <c r="AK297" s="3819"/>
      <c r="AL297" s="3820"/>
      <c r="AM297" s="3817"/>
      <c r="AN297" s="3821"/>
      <c r="AO297" s="3819"/>
      <c r="AP297" s="3822"/>
      <c r="AQ297" s="3271"/>
      <c r="AR297" s="3770"/>
      <c r="AS297" s="3770"/>
      <c r="AT297" s="3322"/>
      <c r="AU297" s="3322"/>
      <c r="AV297" s="3359"/>
      <c r="AW297" s="3359"/>
      <c r="AX297" s="3237"/>
      <c r="BV297" s="605"/>
      <c r="BW297" s="605"/>
      <c r="BX297" s="605"/>
      <c r="BY297" s="605"/>
      <c r="BZ297" s="605"/>
      <c r="CA297" s="605"/>
      <c r="CB297" s="605"/>
      <c r="CC297" s="605"/>
      <c r="CD297" s="605"/>
      <c r="CE297" s="605"/>
      <c r="CF297" s="605"/>
      <c r="CG297" s="605"/>
      <c r="CH297" s="605"/>
      <c r="CI297" s="605"/>
      <c r="CJ297" s="605"/>
      <c r="CK297" s="605"/>
      <c r="CL297" s="605"/>
      <c r="CM297" s="605"/>
      <c r="CN297" s="605"/>
    </row>
    <row r="298" spans="1:92" s="358" customFormat="1" ht="13.5" x14ac:dyDescent="0.25">
      <c r="A298" s="7159"/>
      <c r="B298" s="8402" t="s">
        <v>2110</v>
      </c>
      <c r="C298" s="8403"/>
      <c r="D298" s="3814">
        <f t="shared" si="20"/>
        <v>0</v>
      </c>
      <c r="E298" s="3815">
        <f t="shared" si="21"/>
        <v>0</v>
      </c>
      <c r="F298" s="3816">
        <f t="shared" si="21"/>
        <v>0</v>
      </c>
      <c r="G298" s="3823"/>
      <c r="H298" s="3824"/>
      <c r="I298" s="3825"/>
      <c r="J298" s="3824"/>
      <c r="K298" s="3825"/>
      <c r="L298" s="3824"/>
      <c r="M298" s="3825"/>
      <c r="N298" s="3824"/>
      <c r="O298" s="3825"/>
      <c r="P298" s="3824"/>
      <c r="Q298" s="3825"/>
      <c r="R298" s="3824"/>
      <c r="S298" s="3825"/>
      <c r="T298" s="3824"/>
      <c r="U298" s="3825"/>
      <c r="V298" s="3824"/>
      <c r="W298" s="3825"/>
      <c r="X298" s="3824"/>
      <c r="Y298" s="3825"/>
      <c r="Z298" s="3824"/>
      <c r="AA298" s="3825"/>
      <c r="AB298" s="3824"/>
      <c r="AC298" s="3825"/>
      <c r="AD298" s="3824"/>
      <c r="AE298" s="3825"/>
      <c r="AF298" s="3824"/>
      <c r="AG298" s="3825"/>
      <c r="AH298" s="3824"/>
      <c r="AI298" s="3825"/>
      <c r="AJ298" s="3824"/>
      <c r="AK298" s="3825"/>
      <c r="AL298" s="3824"/>
      <c r="AM298" s="3823"/>
      <c r="AN298" s="3826"/>
      <c r="AO298" s="3827"/>
      <c r="AP298" s="3828"/>
      <c r="AQ298" s="3271"/>
      <c r="AR298" s="3770"/>
      <c r="AS298" s="3770"/>
      <c r="AT298" s="3827"/>
      <c r="AU298" s="3827"/>
      <c r="AV298" s="3829"/>
      <c r="AW298" s="3829"/>
      <c r="AX298" s="3830"/>
      <c r="BV298" s="605"/>
      <c r="BW298" s="605"/>
      <c r="BX298" s="605"/>
      <c r="BY298" s="605"/>
      <c r="BZ298" s="605"/>
      <c r="CA298" s="605"/>
      <c r="CB298" s="605"/>
      <c r="CC298" s="605"/>
      <c r="CD298" s="605"/>
      <c r="CE298" s="605"/>
      <c r="CF298" s="605"/>
      <c r="CG298" s="605"/>
      <c r="CH298" s="605"/>
      <c r="CI298" s="605"/>
      <c r="CJ298" s="605"/>
      <c r="CK298" s="605"/>
      <c r="CL298" s="605"/>
      <c r="CM298" s="605"/>
      <c r="CN298" s="605"/>
    </row>
    <row r="299" spans="1:92" s="358" customFormat="1" ht="14.15" customHeight="1" x14ac:dyDescent="0.25">
      <c r="A299" s="7159"/>
      <c r="B299" s="8313" t="s">
        <v>2111</v>
      </c>
      <c r="C299" s="8315"/>
      <c r="D299" s="3814">
        <f t="shared" si="20"/>
        <v>0</v>
      </c>
      <c r="E299" s="3815">
        <f t="shared" si="21"/>
        <v>0</v>
      </c>
      <c r="F299" s="3816">
        <f t="shared" si="21"/>
        <v>0</v>
      </c>
      <c r="G299" s="3823"/>
      <c r="H299" s="3824"/>
      <c r="I299" s="3825"/>
      <c r="J299" s="3824"/>
      <c r="K299" s="3825"/>
      <c r="L299" s="3824"/>
      <c r="M299" s="3825"/>
      <c r="N299" s="3824"/>
      <c r="O299" s="3825"/>
      <c r="P299" s="3824"/>
      <c r="Q299" s="3825"/>
      <c r="R299" s="3824"/>
      <c r="S299" s="3825"/>
      <c r="T299" s="3824"/>
      <c r="U299" s="3825"/>
      <c r="V299" s="3824"/>
      <c r="W299" s="3825"/>
      <c r="X299" s="3824"/>
      <c r="Y299" s="3825"/>
      <c r="Z299" s="3824"/>
      <c r="AA299" s="3825"/>
      <c r="AB299" s="3824"/>
      <c r="AC299" s="3825"/>
      <c r="AD299" s="3824"/>
      <c r="AE299" s="3825"/>
      <c r="AF299" s="3824"/>
      <c r="AG299" s="3825"/>
      <c r="AH299" s="3824"/>
      <c r="AI299" s="3825"/>
      <c r="AJ299" s="3824"/>
      <c r="AK299" s="3825"/>
      <c r="AL299" s="3824"/>
      <c r="AM299" s="3823"/>
      <c r="AN299" s="3826"/>
      <c r="AO299" s="449"/>
      <c r="AP299" s="709"/>
      <c r="AQ299" s="1615"/>
      <c r="AR299" s="3783"/>
      <c r="AS299" s="932"/>
      <c r="AT299" s="449"/>
      <c r="AU299" s="449"/>
      <c r="AV299" s="710"/>
      <c r="AW299" s="710"/>
      <c r="AX299" s="711"/>
      <c r="BV299" s="605"/>
      <c r="BW299" s="605"/>
      <c r="BX299" s="605"/>
      <c r="BY299" s="605"/>
      <c r="BZ299" s="605"/>
      <c r="CA299" s="605"/>
      <c r="CB299" s="605"/>
      <c r="CC299" s="605"/>
      <c r="CD299" s="605"/>
      <c r="CE299" s="605"/>
      <c r="CF299" s="605"/>
      <c r="CG299" s="605"/>
      <c r="CH299" s="605"/>
      <c r="CI299" s="605"/>
      <c r="CJ299" s="605"/>
      <c r="CK299" s="605"/>
      <c r="CL299" s="605"/>
      <c r="CM299" s="605"/>
      <c r="CN299" s="605"/>
    </row>
    <row r="300" spans="1:92" s="358" customFormat="1" ht="15" customHeight="1" thickBot="1" x14ac:dyDescent="0.3">
      <c r="A300" s="8399"/>
      <c r="B300" s="8404" t="s">
        <v>2112</v>
      </c>
      <c r="C300" s="8405"/>
      <c r="D300" s="3831">
        <f t="shared" si="20"/>
        <v>0</v>
      </c>
      <c r="E300" s="3832">
        <f t="shared" si="21"/>
        <v>0</v>
      </c>
      <c r="F300" s="3833">
        <f t="shared" si="21"/>
        <v>0</v>
      </c>
      <c r="G300" s="3834"/>
      <c r="H300" s="3835"/>
      <c r="I300" s="3836"/>
      <c r="J300" s="3835"/>
      <c r="K300" s="3836"/>
      <c r="L300" s="3835"/>
      <c r="M300" s="3836"/>
      <c r="N300" s="3835"/>
      <c r="O300" s="3836"/>
      <c r="P300" s="3835"/>
      <c r="Q300" s="3836"/>
      <c r="R300" s="3835"/>
      <c r="S300" s="3836"/>
      <c r="T300" s="3835"/>
      <c r="U300" s="3834"/>
      <c r="V300" s="3835"/>
      <c r="W300" s="3834"/>
      <c r="X300" s="3835"/>
      <c r="Y300" s="3834"/>
      <c r="Z300" s="3835"/>
      <c r="AA300" s="3834"/>
      <c r="AB300" s="3835"/>
      <c r="AC300" s="3834"/>
      <c r="AD300" s="3835"/>
      <c r="AE300" s="3834"/>
      <c r="AF300" s="3835"/>
      <c r="AG300" s="3834"/>
      <c r="AH300" s="3835"/>
      <c r="AI300" s="3834"/>
      <c r="AJ300" s="3835"/>
      <c r="AK300" s="3834"/>
      <c r="AL300" s="3835"/>
      <c r="AM300" s="3834"/>
      <c r="AN300" s="3837"/>
      <c r="AO300" s="3838"/>
      <c r="AP300" s="3839"/>
      <c r="AQ300" s="3840"/>
      <c r="AR300" s="3841"/>
      <c r="AS300" s="3767"/>
      <c r="AT300" s="3838"/>
      <c r="AU300" s="3838"/>
      <c r="AV300" s="3842"/>
      <c r="AW300" s="3842"/>
      <c r="AX300" s="3843"/>
      <c r="BV300" s="605"/>
      <c r="BW300" s="605"/>
      <c r="BX300" s="605"/>
      <c r="BY300" s="605"/>
      <c r="BZ300" s="605"/>
      <c r="CA300" s="605"/>
      <c r="CB300" s="605"/>
      <c r="CC300" s="605"/>
      <c r="CD300" s="605"/>
      <c r="CE300" s="605"/>
      <c r="CF300" s="605"/>
      <c r="CG300" s="605"/>
      <c r="CH300" s="605"/>
      <c r="CI300" s="605"/>
      <c r="CJ300" s="605"/>
      <c r="CK300" s="605"/>
      <c r="CL300" s="605"/>
      <c r="CM300" s="605"/>
      <c r="CN300" s="605"/>
    </row>
    <row r="301" spans="1:92" s="358" customFormat="1" ht="15.75" customHeight="1" thickTop="1" x14ac:dyDescent="0.25">
      <c r="A301" s="712" t="s">
        <v>30</v>
      </c>
      <c r="B301" s="8310" t="s">
        <v>2107</v>
      </c>
      <c r="C301" s="8392"/>
      <c r="D301" s="696">
        <f t="shared" si="20"/>
        <v>0</v>
      </c>
      <c r="E301" s="713">
        <f t="shared" ref="E301:F306" si="22">SUM(G301+I301+K301+M301+O301+Q301+S301+U301+W301+Y301+AA301+AC301+AE301+AG301+AI301+AK301+AM301)</f>
        <v>0</v>
      </c>
      <c r="F301" s="714">
        <f t="shared" si="22"/>
        <v>0</v>
      </c>
      <c r="G301" s="715">
        <f t="shared" ref="G301:X306" si="23">+G223+G229+G235+G241+G247+G253+G259+G283+G289+G295</f>
        <v>0</v>
      </c>
      <c r="H301" s="716">
        <f t="shared" si="23"/>
        <v>0</v>
      </c>
      <c r="I301" s="715">
        <f t="shared" si="23"/>
        <v>0</v>
      </c>
      <c r="J301" s="716">
        <f t="shared" si="23"/>
        <v>0</v>
      </c>
      <c r="K301" s="716">
        <f t="shared" si="23"/>
        <v>0</v>
      </c>
      <c r="L301" s="716">
        <f t="shared" si="23"/>
        <v>0</v>
      </c>
      <c r="M301" s="716">
        <f t="shared" si="23"/>
        <v>0</v>
      </c>
      <c r="N301" s="716">
        <f t="shared" si="23"/>
        <v>0</v>
      </c>
      <c r="O301" s="716">
        <f t="shared" si="23"/>
        <v>0</v>
      </c>
      <c r="P301" s="716">
        <f t="shared" si="23"/>
        <v>0</v>
      </c>
      <c r="Q301" s="716">
        <f t="shared" si="23"/>
        <v>0</v>
      </c>
      <c r="R301" s="716">
        <f t="shared" si="23"/>
        <v>0</v>
      </c>
      <c r="S301" s="716">
        <f t="shared" si="23"/>
        <v>0</v>
      </c>
      <c r="T301" s="716">
        <f t="shared" si="23"/>
        <v>0</v>
      </c>
      <c r="U301" s="716">
        <f t="shared" si="23"/>
        <v>0</v>
      </c>
      <c r="V301" s="716">
        <f t="shared" si="23"/>
        <v>0</v>
      </c>
      <c r="W301" s="716">
        <f t="shared" si="23"/>
        <v>0</v>
      </c>
      <c r="X301" s="716">
        <f t="shared" si="23"/>
        <v>0</v>
      </c>
      <c r="Y301" s="715">
        <f>+Y223+Y229+Y235+Y241+Y247+Y253+Y259+Y265+Y271+Y277+Y283+Y289+Y295</f>
        <v>0</v>
      </c>
      <c r="Z301" s="715">
        <f t="shared" ref="Z301:AN304" si="24">+Z223+Z229+Z235+Z241+Z247+Z253+Z259+Z265+Z271+Z277+Z283+Z289+Z295</f>
        <v>0</v>
      </c>
      <c r="AA301" s="715">
        <f t="shared" si="24"/>
        <v>0</v>
      </c>
      <c r="AB301" s="715">
        <f t="shared" si="24"/>
        <v>0</v>
      </c>
      <c r="AC301" s="715">
        <f t="shared" si="24"/>
        <v>0</v>
      </c>
      <c r="AD301" s="715">
        <f t="shared" si="24"/>
        <v>0</v>
      </c>
      <c r="AE301" s="715">
        <f t="shared" si="24"/>
        <v>0</v>
      </c>
      <c r="AF301" s="715">
        <f t="shared" si="24"/>
        <v>0</v>
      </c>
      <c r="AG301" s="715">
        <f t="shared" si="24"/>
        <v>0</v>
      </c>
      <c r="AH301" s="715">
        <f t="shared" si="24"/>
        <v>0</v>
      </c>
      <c r="AI301" s="715">
        <f t="shared" si="24"/>
        <v>0</v>
      </c>
      <c r="AJ301" s="715">
        <f t="shared" si="24"/>
        <v>0</v>
      </c>
      <c r="AK301" s="715">
        <f t="shared" si="24"/>
        <v>0</v>
      </c>
      <c r="AL301" s="715">
        <f t="shared" si="24"/>
        <v>0</v>
      </c>
      <c r="AM301" s="715">
        <f t="shared" si="24"/>
        <v>0</v>
      </c>
      <c r="AN301" s="715">
        <f t="shared" si="24"/>
        <v>0</v>
      </c>
      <c r="AO301" s="717">
        <f t="shared" ref="AO301:AO306" si="25">+AO223+AO229+AO235+AO241+AO259+AO265+AO271+AO277+AO283+AO289+AO295</f>
        <v>0</v>
      </c>
      <c r="AP301" s="718">
        <f>+AP223+AP229+AP235+AP259+AP265+AP271+AP277+AP283+AP289+AP295</f>
        <v>0</v>
      </c>
      <c r="AQ301" s="696">
        <f>SUM(AQ223+AQ229+AQ235+AQ241+AQ247+AQ253+AQ259+AQ265+AQ271+AQ277+AQ283+AQ289+AQ295)</f>
        <v>0</v>
      </c>
      <c r="AR301" s="719">
        <f>SUM(AR223+AR229+AR235+AR241+AR247+AR253+AR259+AR265+AR271+AR277+AR283+AR289+AR295)</f>
        <v>0</v>
      </c>
      <c r="AS301" s="715">
        <f t="shared" ref="AS301:AX304" si="26">+AS223+AS229+AS235+AS241+AS247+AS253+AS259+AS265+AS271+AS277+AS283+AS289+AS295</f>
        <v>0</v>
      </c>
      <c r="AT301" s="717">
        <f t="shared" si="26"/>
        <v>0</v>
      </c>
      <c r="AU301" s="717">
        <f t="shared" si="26"/>
        <v>0</v>
      </c>
      <c r="AV301" s="717">
        <f t="shared" si="26"/>
        <v>0</v>
      </c>
      <c r="AW301" s="717">
        <f t="shared" si="26"/>
        <v>0</v>
      </c>
      <c r="AX301" s="717">
        <f t="shared" si="26"/>
        <v>0</v>
      </c>
      <c r="BV301" s="605"/>
      <c r="BW301" s="605"/>
      <c r="BX301" s="605"/>
      <c r="BY301" s="605"/>
      <c r="BZ301" s="605"/>
      <c r="CA301" s="605"/>
      <c r="CB301" s="605"/>
      <c r="CC301" s="605"/>
      <c r="CD301" s="605"/>
      <c r="CE301" s="605"/>
      <c r="CF301" s="605"/>
      <c r="CG301" s="605"/>
      <c r="CH301" s="605"/>
      <c r="CI301" s="605"/>
      <c r="CJ301" s="605"/>
      <c r="CK301" s="605"/>
      <c r="CL301" s="605"/>
      <c r="CM301" s="605"/>
      <c r="CN301" s="605"/>
    </row>
    <row r="302" spans="1:92" s="358" customFormat="1" ht="14.25" customHeight="1" x14ac:dyDescent="0.25">
      <c r="A302" s="8413"/>
      <c r="B302" s="8282" t="s">
        <v>2108</v>
      </c>
      <c r="C302" s="8284"/>
      <c r="D302" s="696">
        <f t="shared" si="20"/>
        <v>0</v>
      </c>
      <c r="E302" s="713">
        <f t="shared" si="22"/>
        <v>0</v>
      </c>
      <c r="F302" s="714">
        <f t="shared" si="22"/>
        <v>0</v>
      </c>
      <c r="G302" s="3761">
        <f t="shared" si="23"/>
        <v>0</v>
      </c>
      <c r="H302" s="3844">
        <f t="shared" si="23"/>
        <v>0</v>
      </c>
      <c r="I302" s="3761">
        <f t="shared" si="23"/>
        <v>0</v>
      </c>
      <c r="J302" s="3844">
        <f t="shared" si="23"/>
        <v>0</v>
      </c>
      <c r="K302" s="3844">
        <f t="shared" si="23"/>
        <v>0</v>
      </c>
      <c r="L302" s="3844">
        <f t="shared" si="23"/>
        <v>0</v>
      </c>
      <c r="M302" s="3844">
        <f t="shared" si="23"/>
        <v>0</v>
      </c>
      <c r="N302" s="3844">
        <f t="shared" si="23"/>
        <v>0</v>
      </c>
      <c r="O302" s="3844">
        <f t="shared" si="23"/>
        <v>0</v>
      </c>
      <c r="P302" s="3844">
        <f t="shared" si="23"/>
        <v>0</v>
      </c>
      <c r="Q302" s="3844">
        <f t="shared" si="23"/>
        <v>0</v>
      </c>
      <c r="R302" s="3844">
        <f t="shared" si="23"/>
        <v>0</v>
      </c>
      <c r="S302" s="3844">
        <f t="shared" si="23"/>
        <v>0</v>
      </c>
      <c r="T302" s="3844">
        <f t="shared" si="23"/>
        <v>0</v>
      </c>
      <c r="U302" s="3844">
        <f t="shared" si="23"/>
        <v>0</v>
      </c>
      <c r="V302" s="3844">
        <f t="shared" si="23"/>
        <v>0</v>
      </c>
      <c r="W302" s="3844">
        <f t="shared" si="23"/>
        <v>0</v>
      </c>
      <c r="X302" s="3844">
        <f t="shared" si="23"/>
        <v>0</v>
      </c>
      <c r="Y302" s="3761">
        <f>+Y224+Y230+Y236+Y242+Y248+Y254+Y260+Y266+Y272+Y278+Y284+Y290+Y296</f>
        <v>0</v>
      </c>
      <c r="Z302" s="3761">
        <f t="shared" si="24"/>
        <v>0</v>
      </c>
      <c r="AA302" s="3761">
        <f t="shared" si="24"/>
        <v>0</v>
      </c>
      <c r="AB302" s="3761">
        <f t="shared" si="24"/>
        <v>0</v>
      </c>
      <c r="AC302" s="3761">
        <f t="shared" si="24"/>
        <v>0</v>
      </c>
      <c r="AD302" s="3761">
        <f t="shared" si="24"/>
        <v>0</v>
      </c>
      <c r="AE302" s="3761">
        <f t="shared" si="24"/>
        <v>0</v>
      </c>
      <c r="AF302" s="3761">
        <f t="shared" si="24"/>
        <v>0</v>
      </c>
      <c r="AG302" s="3761">
        <f t="shared" si="24"/>
        <v>0</v>
      </c>
      <c r="AH302" s="3761">
        <f t="shared" si="24"/>
        <v>0</v>
      </c>
      <c r="AI302" s="3761">
        <f t="shared" si="24"/>
        <v>0</v>
      </c>
      <c r="AJ302" s="3761">
        <f t="shared" si="24"/>
        <v>0</v>
      </c>
      <c r="AK302" s="3761">
        <f t="shared" si="24"/>
        <v>0</v>
      </c>
      <c r="AL302" s="3761">
        <f t="shared" si="24"/>
        <v>0</v>
      </c>
      <c r="AM302" s="3761">
        <f t="shared" si="24"/>
        <v>0</v>
      </c>
      <c r="AN302" s="3761">
        <f t="shared" si="24"/>
        <v>0</v>
      </c>
      <c r="AO302" s="3845">
        <f t="shared" si="25"/>
        <v>0</v>
      </c>
      <c r="AP302" s="3846">
        <f>+AP224+AP230+AP236+AP260+AP266+AP272+AP278+AP284+AP290+AP296</f>
        <v>0</v>
      </c>
      <c r="AQ302" s="3847"/>
      <c r="AR302" s="3848"/>
      <c r="AS302" s="3761">
        <f t="shared" si="26"/>
        <v>0</v>
      </c>
      <c r="AT302" s="3845">
        <f t="shared" si="26"/>
        <v>0</v>
      </c>
      <c r="AU302" s="3845">
        <f t="shared" si="26"/>
        <v>0</v>
      </c>
      <c r="AV302" s="3845">
        <f t="shared" si="26"/>
        <v>0</v>
      </c>
      <c r="AW302" s="3845">
        <f t="shared" si="26"/>
        <v>0</v>
      </c>
      <c r="AX302" s="3845">
        <f t="shared" si="26"/>
        <v>0</v>
      </c>
      <c r="BV302" s="605"/>
      <c r="BW302" s="605"/>
      <c r="BX302" s="605"/>
      <c r="BY302" s="605"/>
      <c r="BZ302" s="605"/>
      <c r="CA302" s="605"/>
      <c r="CB302" s="605"/>
      <c r="CC302" s="605"/>
      <c r="CD302" s="605"/>
      <c r="CE302" s="605"/>
      <c r="CF302" s="605"/>
      <c r="CG302" s="605"/>
      <c r="CH302" s="605"/>
      <c r="CI302" s="605"/>
      <c r="CJ302" s="605"/>
      <c r="CK302" s="605"/>
      <c r="CL302" s="605"/>
      <c r="CM302" s="605"/>
      <c r="CN302" s="605"/>
    </row>
    <row r="303" spans="1:92" s="358" customFormat="1" ht="27.75" customHeight="1" x14ac:dyDescent="0.25">
      <c r="A303" s="8413"/>
      <c r="B303" s="8282" t="s">
        <v>2109</v>
      </c>
      <c r="C303" s="8284"/>
      <c r="D303" s="696">
        <f t="shared" si="20"/>
        <v>0</v>
      </c>
      <c r="E303" s="713">
        <f t="shared" si="22"/>
        <v>0</v>
      </c>
      <c r="F303" s="714">
        <f t="shared" si="22"/>
        <v>0</v>
      </c>
      <c r="G303" s="3761">
        <f t="shared" si="23"/>
        <v>0</v>
      </c>
      <c r="H303" s="3844">
        <f t="shared" si="23"/>
        <v>0</v>
      </c>
      <c r="I303" s="3761">
        <f t="shared" si="23"/>
        <v>0</v>
      </c>
      <c r="J303" s="3844">
        <f t="shared" si="23"/>
        <v>0</v>
      </c>
      <c r="K303" s="3844">
        <f t="shared" si="23"/>
        <v>0</v>
      </c>
      <c r="L303" s="3844">
        <f t="shared" si="23"/>
        <v>0</v>
      </c>
      <c r="M303" s="3844">
        <f t="shared" si="23"/>
        <v>0</v>
      </c>
      <c r="N303" s="3844">
        <f t="shared" si="23"/>
        <v>0</v>
      </c>
      <c r="O303" s="3844">
        <f t="shared" si="23"/>
        <v>0</v>
      </c>
      <c r="P303" s="3844">
        <f t="shared" si="23"/>
        <v>0</v>
      </c>
      <c r="Q303" s="3844">
        <f t="shared" si="23"/>
        <v>0</v>
      </c>
      <c r="R303" s="3844">
        <f t="shared" si="23"/>
        <v>0</v>
      </c>
      <c r="S303" s="3844">
        <f t="shared" si="23"/>
        <v>0</v>
      </c>
      <c r="T303" s="3844">
        <f t="shared" si="23"/>
        <v>0</v>
      </c>
      <c r="U303" s="3844">
        <f t="shared" si="23"/>
        <v>0</v>
      </c>
      <c r="V303" s="3844">
        <f t="shared" si="23"/>
        <v>0</v>
      </c>
      <c r="W303" s="3844">
        <f t="shared" si="23"/>
        <v>0</v>
      </c>
      <c r="X303" s="3844">
        <f t="shared" si="23"/>
        <v>0</v>
      </c>
      <c r="Y303" s="3761">
        <f>+Y225+Y231+Y237+Y243+Y249+Y255+Y261+Y267+Y273+Y279+Y285+Y291+Y297</f>
        <v>0</v>
      </c>
      <c r="Z303" s="3761">
        <f t="shared" si="24"/>
        <v>0</v>
      </c>
      <c r="AA303" s="3761">
        <f t="shared" si="24"/>
        <v>0</v>
      </c>
      <c r="AB303" s="3761">
        <f t="shared" si="24"/>
        <v>0</v>
      </c>
      <c r="AC303" s="3761">
        <f t="shared" si="24"/>
        <v>0</v>
      </c>
      <c r="AD303" s="3761">
        <f t="shared" si="24"/>
        <v>0</v>
      </c>
      <c r="AE303" s="3761">
        <f t="shared" si="24"/>
        <v>0</v>
      </c>
      <c r="AF303" s="3761">
        <f t="shared" si="24"/>
        <v>0</v>
      </c>
      <c r="AG303" s="3761">
        <f t="shared" si="24"/>
        <v>0</v>
      </c>
      <c r="AH303" s="3761">
        <f t="shared" si="24"/>
        <v>0</v>
      </c>
      <c r="AI303" s="3761">
        <f t="shared" si="24"/>
        <v>0</v>
      </c>
      <c r="AJ303" s="3761">
        <f t="shared" si="24"/>
        <v>0</v>
      </c>
      <c r="AK303" s="3761">
        <f t="shared" si="24"/>
        <v>0</v>
      </c>
      <c r="AL303" s="3761">
        <f t="shared" si="24"/>
        <v>0</v>
      </c>
      <c r="AM303" s="3761">
        <f t="shared" si="24"/>
        <v>0</v>
      </c>
      <c r="AN303" s="3761">
        <f t="shared" si="24"/>
        <v>0</v>
      </c>
      <c r="AO303" s="3845">
        <f t="shared" si="25"/>
        <v>0</v>
      </c>
      <c r="AP303" s="3846">
        <f>+AP225+AP231+AP237+AP261+AP267+AP273+AP279+AP285+AP291+AP297</f>
        <v>0</v>
      </c>
      <c r="AQ303" s="3847"/>
      <c r="AR303" s="3848"/>
      <c r="AS303" s="3770"/>
      <c r="AT303" s="3845">
        <f t="shared" si="26"/>
        <v>0</v>
      </c>
      <c r="AU303" s="3845">
        <f t="shared" si="26"/>
        <v>0</v>
      </c>
      <c r="AV303" s="3845">
        <f t="shared" si="26"/>
        <v>0</v>
      </c>
      <c r="AW303" s="3845">
        <f t="shared" si="26"/>
        <v>0</v>
      </c>
      <c r="AX303" s="3845">
        <f t="shared" si="26"/>
        <v>0</v>
      </c>
      <c r="BV303" s="605"/>
      <c r="BW303" s="605"/>
      <c r="BX303" s="605"/>
      <c r="BY303" s="605"/>
      <c r="BZ303" s="605"/>
      <c r="CA303" s="605"/>
      <c r="CB303" s="605"/>
      <c r="CC303" s="605"/>
      <c r="CD303" s="605"/>
      <c r="CE303" s="605"/>
      <c r="CF303" s="605"/>
      <c r="CG303" s="605"/>
      <c r="CH303" s="605"/>
      <c r="CI303" s="605"/>
      <c r="CJ303" s="605"/>
      <c r="CK303" s="605"/>
      <c r="CL303" s="605"/>
      <c r="CM303" s="605"/>
      <c r="CN303" s="605"/>
    </row>
    <row r="304" spans="1:92" s="358" customFormat="1" ht="27.75" customHeight="1" x14ac:dyDescent="0.25">
      <c r="A304" s="8413"/>
      <c r="B304" s="8295" t="s">
        <v>2110</v>
      </c>
      <c r="C304" s="7643"/>
      <c r="D304" s="696">
        <f t="shared" si="20"/>
        <v>0</v>
      </c>
      <c r="E304" s="713">
        <f t="shared" si="22"/>
        <v>0</v>
      </c>
      <c r="F304" s="714">
        <f t="shared" si="22"/>
        <v>0</v>
      </c>
      <c r="G304" s="3761">
        <f t="shared" si="23"/>
        <v>0</v>
      </c>
      <c r="H304" s="3844">
        <f t="shared" si="23"/>
        <v>0</v>
      </c>
      <c r="I304" s="3761">
        <f t="shared" si="23"/>
        <v>0</v>
      </c>
      <c r="J304" s="3844">
        <f t="shared" si="23"/>
        <v>0</v>
      </c>
      <c r="K304" s="3844">
        <f t="shared" si="23"/>
        <v>0</v>
      </c>
      <c r="L304" s="3844">
        <f t="shared" si="23"/>
        <v>0</v>
      </c>
      <c r="M304" s="3844">
        <f t="shared" si="23"/>
        <v>0</v>
      </c>
      <c r="N304" s="3844">
        <f t="shared" si="23"/>
        <v>0</v>
      </c>
      <c r="O304" s="3844">
        <f t="shared" si="23"/>
        <v>0</v>
      </c>
      <c r="P304" s="3844">
        <f t="shared" si="23"/>
        <v>0</v>
      </c>
      <c r="Q304" s="3844">
        <f t="shared" si="23"/>
        <v>0</v>
      </c>
      <c r="R304" s="3844">
        <f t="shared" si="23"/>
        <v>0</v>
      </c>
      <c r="S304" s="3844">
        <f t="shared" si="23"/>
        <v>0</v>
      </c>
      <c r="T304" s="3844">
        <f t="shared" si="23"/>
        <v>0</v>
      </c>
      <c r="U304" s="3844">
        <f t="shared" si="23"/>
        <v>0</v>
      </c>
      <c r="V304" s="3844">
        <f t="shared" si="23"/>
        <v>0</v>
      </c>
      <c r="W304" s="3844">
        <f t="shared" si="23"/>
        <v>0</v>
      </c>
      <c r="X304" s="3844">
        <f t="shared" si="23"/>
        <v>0</v>
      </c>
      <c r="Y304" s="3761">
        <f>+Y226+Y232+Y238+Y244+Y250+Y256+Y262+Y268+Y274+Y280+Y286+Y292+Y298</f>
        <v>0</v>
      </c>
      <c r="Z304" s="3761">
        <f t="shared" si="24"/>
        <v>0</v>
      </c>
      <c r="AA304" s="3761">
        <f t="shared" si="24"/>
        <v>0</v>
      </c>
      <c r="AB304" s="3761">
        <f t="shared" si="24"/>
        <v>0</v>
      </c>
      <c r="AC304" s="3761">
        <f t="shared" si="24"/>
        <v>0</v>
      </c>
      <c r="AD304" s="3761">
        <f t="shared" si="24"/>
        <v>0</v>
      </c>
      <c r="AE304" s="3761">
        <f t="shared" si="24"/>
        <v>0</v>
      </c>
      <c r="AF304" s="3761">
        <f t="shared" si="24"/>
        <v>0</v>
      </c>
      <c r="AG304" s="3761">
        <f t="shared" si="24"/>
        <v>0</v>
      </c>
      <c r="AH304" s="3761">
        <f t="shared" si="24"/>
        <v>0</v>
      </c>
      <c r="AI304" s="3761">
        <f t="shared" si="24"/>
        <v>0</v>
      </c>
      <c r="AJ304" s="3761">
        <f t="shared" si="24"/>
        <v>0</v>
      </c>
      <c r="AK304" s="3761">
        <f t="shared" si="24"/>
        <v>0</v>
      </c>
      <c r="AL304" s="3761">
        <f t="shared" si="24"/>
        <v>0</v>
      </c>
      <c r="AM304" s="3761">
        <f t="shared" si="24"/>
        <v>0</v>
      </c>
      <c r="AN304" s="3761">
        <f t="shared" si="24"/>
        <v>0</v>
      </c>
      <c r="AO304" s="3845">
        <f t="shared" si="25"/>
        <v>0</v>
      </c>
      <c r="AP304" s="3846">
        <f>+AP226+AP232+AP238+AP262+AP268+AP274+AP280+AP286+AP292+AP298</f>
        <v>0</v>
      </c>
      <c r="AQ304" s="3847"/>
      <c r="AR304" s="3848"/>
      <c r="AS304" s="3770"/>
      <c r="AT304" s="3845">
        <f t="shared" si="26"/>
        <v>0</v>
      </c>
      <c r="AU304" s="3845">
        <f t="shared" si="26"/>
        <v>0</v>
      </c>
      <c r="AV304" s="3845">
        <f t="shared" si="26"/>
        <v>0</v>
      </c>
      <c r="AW304" s="3845">
        <f t="shared" si="26"/>
        <v>0</v>
      </c>
      <c r="AX304" s="3845">
        <f t="shared" si="26"/>
        <v>0</v>
      </c>
      <c r="BV304" s="605"/>
      <c r="BW304" s="605"/>
      <c r="BX304" s="605"/>
      <c r="BY304" s="605"/>
      <c r="BZ304" s="605"/>
      <c r="CA304" s="605"/>
      <c r="CB304" s="605"/>
      <c r="CC304" s="605"/>
      <c r="CD304" s="605"/>
      <c r="CE304" s="605"/>
      <c r="CF304" s="605"/>
      <c r="CG304" s="605"/>
      <c r="CH304" s="605"/>
      <c r="CI304" s="605"/>
      <c r="CJ304" s="605"/>
      <c r="CK304" s="605"/>
      <c r="CL304" s="605"/>
      <c r="CM304" s="605"/>
      <c r="CN304" s="605"/>
    </row>
    <row r="305" spans="1:92" s="358" customFormat="1" ht="27.75" customHeight="1" x14ac:dyDescent="0.25">
      <c r="A305" s="8413"/>
      <c r="B305" s="8313" t="s">
        <v>2111</v>
      </c>
      <c r="C305" s="8315"/>
      <c r="D305" s="696">
        <f t="shared" si="20"/>
        <v>0</v>
      </c>
      <c r="E305" s="713">
        <f t="shared" si="22"/>
        <v>0</v>
      </c>
      <c r="F305" s="714">
        <f t="shared" si="22"/>
        <v>0</v>
      </c>
      <c r="G305" s="3761">
        <f t="shared" si="23"/>
        <v>0</v>
      </c>
      <c r="H305" s="3844">
        <f t="shared" si="23"/>
        <v>0</v>
      </c>
      <c r="I305" s="3761">
        <f t="shared" si="23"/>
        <v>0</v>
      </c>
      <c r="J305" s="3844">
        <f t="shared" si="23"/>
        <v>0</v>
      </c>
      <c r="K305" s="3844">
        <f t="shared" si="23"/>
        <v>0</v>
      </c>
      <c r="L305" s="3844">
        <f t="shared" si="23"/>
        <v>0</v>
      </c>
      <c r="M305" s="3844">
        <f t="shared" si="23"/>
        <v>0</v>
      </c>
      <c r="N305" s="3844">
        <f t="shared" si="23"/>
        <v>0</v>
      </c>
      <c r="O305" s="3844">
        <f t="shared" si="23"/>
        <v>0</v>
      </c>
      <c r="P305" s="3844">
        <f t="shared" si="23"/>
        <v>0</v>
      </c>
      <c r="Q305" s="3844">
        <f t="shared" si="23"/>
        <v>0</v>
      </c>
      <c r="R305" s="3844">
        <f t="shared" si="23"/>
        <v>0</v>
      </c>
      <c r="S305" s="3844">
        <f t="shared" si="23"/>
        <v>0</v>
      </c>
      <c r="T305" s="3844">
        <f t="shared" si="23"/>
        <v>0</v>
      </c>
      <c r="U305" s="3844">
        <f t="shared" si="23"/>
        <v>0</v>
      </c>
      <c r="V305" s="3844">
        <f t="shared" si="23"/>
        <v>0</v>
      </c>
      <c r="W305" s="3844">
        <f t="shared" si="23"/>
        <v>0</v>
      </c>
      <c r="X305" s="3844">
        <f t="shared" si="23"/>
        <v>0</v>
      </c>
      <c r="Y305" s="3761">
        <f>+Y227+Y233+Y239+Y245+Y251+Y257+Y263+Y281+Y275+Y269+Y287+Y293+Y299</f>
        <v>0</v>
      </c>
      <c r="Z305" s="3761">
        <f t="shared" ref="Z305:AN305" si="27">+Z227+Z233+Z239+Z245+Z251+Z257+Z263+Z281+Z275+Z269+Z287+Z293+Z299</f>
        <v>0</v>
      </c>
      <c r="AA305" s="3761">
        <f t="shared" si="27"/>
        <v>0</v>
      </c>
      <c r="AB305" s="3761">
        <f t="shared" si="27"/>
        <v>0</v>
      </c>
      <c r="AC305" s="3761">
        <f t="shared" si="27"/>
        <v>0</v>
      </c>
      <c r="AD305" s="3761">
        <f t="shared" si="27"/>
        <v>0</v>
      </c>
      <c r="AE305" s="3761">
        <f t="shared" si="27"/>
        <v>0</v>
      </c>
      <c r="AF305" s="3761">
        <f t="shared" si="27"/>
        <v>0</v>
      </c>
      <c r="AG305" s="3761">
        <f t="shared" si="27"/>
        <v>0</v>
      </c>
      <c r="AH305" s="3761">
        <f t="shared" si="27"/>
        <v>0</v>
      </c>
      <c r="AI305" s="3761">
        <f t="shared" si="27"/>
        <v>0</v>
      </c>
      <c r="AJ305" s="3761">
        <f t="shared" si="27"/>
        <v>0</v>
      </c>
      <c r="AK305" s="3761">
        <f t="shared" si="27"/>
        <v>0</v>
      </c>
      <c r="AL305" s="3761">
        <f t="shared" si="27"/>
        <v>0</v>
      </c>
      <c r="AM305" s="3761">
        <f t="shared" si="27"/>
        <v>0</v>
      </c>
      <c r="AN305" s="3761">
        <f t="shared" si="27"/>
        <v>0</v>
      </c>
      <c r="AO305" s="3845">
        <f t="shared" si="25"/>
        <v>0</v>
      </c>
      <c r="AP305" s="3846">
        <f>+AP227+AP233+AP239+AP263+AP281+AP275+AP269+AP287+AP293+AP299</f>
        <v>0</v>
      </c>
      <c r="AQ305" s="3847"/>
      <c r="AR305" s="3848"/>
      <c r="AS305" s="932"/>
      <c r="AT305" s="3845">
        <f>+AT227+AT233+AT239+AT245+AT251+AT257+AT263+AT281+AT275+AT269+AT287+AT293+AT299</f>
        <v>0</v>
      </c>
      <c r="AU305" s="3845">
        <f>+AU227+AU233+AU239+AU245+AU251+AU257+AU263+AU281+AU275+AU269+AU287+AU293+AU299</f>
        <v>0</v>
      </c>
      <c r="AV305" s="3845">
        <f>+AV227+AV233+AV239+AV245+AV251+AV257+AV263+AV281+AV275+AV269+AV287+AV293+AV299</f>
        <v>0</v>
      </c>
      <c r="AW305" s="3845">
        <f>+AW227+AW233+AW239+AW245+AW251+AW257+AW263+AW281+AW275+AW269+AW287+AW293+AW299</f>
        <v>0</v>
      </c>
      <c r="AX305" s="3845">
        <f>+AX227+AX233+AX239+AX245+AX251+AX257+AX263+AX281+AX275+AX269+AX287+AX293+AX299</f>
        <v>0</v>
      </c>
      <c r="BV305" s="605"/>
      <c r="BW305" s="605"/>
      <c r="BX305" s="605"/>
      <c r="BY305" s="605"/>
      <c r="BZ305" s="605"/>
      <c r="CA305" s="605"/>
      <c r="CB305" s="605"/>
      <c r="CC305" s="605"/>
      <c r="CD305" s="605"/>
      <c r="CE305" s="605"/>
      <c r="CF305" s="605"/>
      <c r="CG305" s="605"/>
      <c r="CH305" s="605"/>
      <c r="CI305" s="605"/>
      <c r="CJ305" s="605"/>
      <c r="CK305" s="605"/>
      <c r="CL305" s="605"/>
      <c r="CM305" s="605"/>
      <c r="CN305" s="605"/>
    </row>
    <row r="306" spans="1:92" s="358" customFormat="1" ht="27" customHeight="1" x14ac:dyDescent="0.25">
      <c r="A306" s="8414"/>
      <c r="B306" s="8404" t="s">
        <v>2112</v>
      </c>
      <c r="C306" s="8405"/>
      <c r="D306" s="3764">
        <f t="shared" si="20"/>
        <v>0</v>
      </c>
      <c r="E306" s="3849">
        <f t="shared" si="22"/>
        <v>0</v>
      </c>
      <c r="F306" s="3850">
        <f t="shared" si="22"/>
        <v>0</v>
      </c>
      <c r="G306" s="3764">
        <f t="shared" si="23"/>
        <v>0</v>
      </c>
      <c r="H306" s="3850">
        <f t="shared" si="23"/>
        <v>0</v>
      </c>
      <c r="I306" s="3764">
        <f t="shared" si="23"/>
        <v>0</v>
      </c>
      <c r="J306" s="3850">
        <f t="shared" si="23"/>
        <v>0</v>
      </c>
      <c r="K306" s="3850">
        <f t="shared" si="23"/>
        <v>0</v>
      </c>
      <c r="L306" s="3850">
        <f t="shared" si="23"/>
        <v>0</v>
      </c>
      <c r="M306" s="3850">
        <f t="shared" si="23"/>
        <v>0</v>
      </c>
      <c r="N306" s="3850">
        <f t="shared" si="23"/>
        <v>0</v>
      </c>
      <c r="O306" s="3850">
        <f t="shared" si="23"/>
        <v>0</v>
      </c>
      <c r="P306" s="3850">
        <f t="shared" si="23"/>
        <v>0</v>
      </c>
      <c r="Q306" s="3850">
        <f t="shared" si="23"/>
        <v>0</v>
      </c>
      <c r="R306" s="3850">
        <f t="shared" si="23"/>
        <v>0</v>
      </c>
      <c r="S306" s="3850">
        <f t="shared" si="23"/>
        <v>0</v>
      </c>
      <c r="T306" s="3850">
        <f t="shared" si="23"/>
        <v>0</v>
      </c>
      <c r="U306" s="3850">
        <f t="shared" si="23"/>
        <v>0</v>
      </c>
      <c r="V306" s="3850">
        <f t="shared" si="23"/>
        <v>0</v>
      </c>
      <c r="W306" s="3850">
        <f t="shared" si="23"/>
        <v>0</v>
      </c>
      <c r="X306" s="3850">
        <f t="shared" si="23"/>
        <v>0</v>
      </c>
      <c r="Y306" s="3764">
        <f>SUM(Y228+Y234+Y240+Y246+Y252+Y258+Y264+Y270+Y276+Y282+Y288+Y294+Y300)</f>
        <v>0</v>
      </c>
      <c r="Z306" s="3764">
        <f t="shared" ref="Z306:AN306" si="28">SUM(Z228+Z234+Z240+Z246+Z252+Z258+Z264+Z270+Z276+Z282+Z288+Z294+Z300)</f>
        <v>0</v>
      </c>
      <c r="AA306" s="3764">
        <f t="shared" si="28"/>
        <v>0</v>
      </c>
      <c r="AB306" s="3764">
        <f t="shared" si="28"/>
        <v>0</v>
      </c>
      <c r="AC306" s="3764">
        <f t="shared" si="28"/>
        <v>0</v>
      </c>
      <c r="AD306" s="3764">
        <f t="shared" si="28"/>
        <v>0</v>
      </c>
      <c r="AE306" s="3764">
        <f t="shared" si="28"/>
        <v>0</v>
      </c>
      <c r="AF306" s="3764">
        <f t="shared" si="28"/>
        <v>0</v>
      </c>
      <c r="AG306" s="3764">
        <f t="shared" si="28"/>
        <v>0</v>
      </c>
      <c r="AH306" s="3764">
        <f t="shared" si="28"/>
        <v>0</v>
      </c>
      <c r="AI306" s="3764">
        <f t="shared" si="28"/>
        <v>0</v>
      </c>
      <c r="AJ306" s="3764">
        <f t="shared" si="28"/>
        <v>0</v>
      </c>
      <c r="AK306" s="3764">
        <f t="shared" si="28"/>
        <v>0</v>
      </c>
      <c r="AL306" s="3764">
        <f t="shared" si="28"/>
        <v>0</v>
      </c>
      <c r="AM306" s="3764">
        <f t="shared" si="28"/>
        <v>0</v>
      </c>
      <c r="AN306" s="3764">
        <f t="shared" si="28"/>
        <v>0</v>
      </c>
      <c r="AO306" s="3851">
        <f t="shared" si="25"/>
        <v>0</v>
      </c>
      <c r="AP306" s="3852">
        <f>SUM(AP228+AP234+AP240+AP264+AP270+AP276+AP282+AP288+AP294+AP300)</f>
        <v>0</v>
      </c>
      <c r="AQ306" s="3730"/>
      <c r="AR306" s="3853"/>
      <c r="AS306" s="3767"/>
      <c r="AT306" s="3851">
        <f>SUM(AT228+AT234+AT240+AT246+AT252+AT258+AT264+AT270+AT276+AT282+AT288+AT294+AT300)</f>
        <v>0</v>
      </c>
      <c r="AU306" s="3851">
        <f>SUM(AU228+AU234+AU240+AU246+AU252+AU258+AU264+AU270+AU276+AU282+AU288+AU294+AU300)</f>
        <v>0</v>
      </c>
      <c r="AV306" s="3851">
        <f>SUM(AV228+AV234+AV240+AV246+AV252+AV258+AV264+AV270+AV276+AV282+AV288+AV294+AV300)</f>
        <v>0</v>
      </c>
      <c r="AW306" s="3851">
        <f>SUM(AW228+AW234+AW240+AW246+AW252+AW258+AW264+AW270+AW276+AW282+AW288+AW294+AW300)</f>
        <v>0</v>
      </c>
      <c r="AX306" s="3851">
        <f>SUM(AX228+AX234+AX240+AX246+AX252+AX258+AX264+AX270+AX276+AX282+AX288+AX294+AX300)</f>
        <v>0</v>
      </c>
      <c r="BV306" s="605"/>
      <c r="BW306" s="605"/>
      <c r="BX306" s="605"/>
      <c r="BY306" s="605"/>
      <c r="BZ306" s="605"/>
      <c r="CA306" s="605"/>
      <c r="CB306" s="605"/>
      <c r="CC306" s="605"/>
      <c r="CD306" s="605"/>
      <c r="CE306" s="605"/>
      <c r="CF306" s="605"/>
      <c r="CG306" s="605"/>
      <c r="CH306" s="605"/>
      <c r="CI306" s="605"/>
      <c r="CJ306" s="605"/>
      <c r="CK306" s="605"/>
      <c r="CL306" s="605"/>
      <c r="CM306" s="605"/>
      <c r="CN306" s="605"/>
    </row>
    <row r="307" spans="1:92" s="358" customFormat="1" ht="14.25" customHeight="1" x14ac:dyDescent="0.25">
      <c r="A307" s="100" t="s">
        <v>2119</v>
      </c>
      <c r="B307" s="186"/>
      <c r="C307" s="186"/>
      <c r="D307" s="145"/>
      <c r="E307" s="145"/>
      <c r="F307" s="145"/>
      <c r="Y307" s="720"/>
      <c r="Z307" s="720"/>
      <c r="AA307" s="720"/>
      <c r="AB307" s="720"/>
      <c r="AC307" s="720"/>
      <c r="AD307" s="720"/>
      <c r="BT307" s="605"/>
      <c r="BU307" s="605"/>
      <c r="BV307" s="605"/>
      <c r="BW307" s="605"/>
      <c r="BX307" s="605"/>
      <c r="BY307" s="605"/>
      <c r="BZ307" s="605"/>
      <c r="CA307" s="605"/>
      <c r="CB307" s="605"/>
      <c r="CC307" s="605">
        <v>0</v>
      </c>
      <c r="CD307" s="605">
        <v>0</v>
      </c>
      <c r="CE307" s="605"/>
      <c r="CF307" s="605"/>
      <c r="CG307" s="605"/>
      <c r="CH307" s="605"/>
      <c r="CI307" s="605"/>
      <c r="CJ307" s="605"/>
      <c r="CK307" s="605"/>
      <c r="CL307" s="605"/>
    </row>
    <row r="308" spans="1:92" s="358" customFormat="1" ht="13.5" x14ac:dyDescent="0.25">
      <c r="A308" s="7009" t="s">
        <v>1889</v>
      </c>
      <c r="B308" s="7010"/>
      <c r="C308" s="8421"/>
      <c r="D308" s="7009" t="s">
        <v>30</v>
      </c>
      <c r="E308" s="7010"/>
      <c r="F308" s="8421"/>
      <c r="G308" s="8412" t="s">
        <v>1869</v>
      </c>
      <c r="H308" s="8412"/>
      <c r="I308" s="8412"/>
      <c r="J308" s="8412"/>
      <c r="K308" s="8412"/>
      <c r="L308" s="8412"/>
      <c r="M308" s="8412"/>
      <c r="N308" s="8412"/>
      <c r="O308" s="8412"/>
      <c r="P308" s="8412"/>
      <c r="Q308" s="8412"/>
      <c r="R308" s="8412"/>
      <c r="S308" s="8412"/>
      <c r="T308" s="8412"/>
      <c r="U308" s="8412"/>
      <c r="V308" s="8412"/>
      <c r="W308" s="8412"/>
      <c r="X308" s="8412"/>
      <c r="Y308" s="8412"/>
      <c r="Z308" s="8412"/>
      <c r="AA308" s="8412"/>
      <c r="AB308" s="8412"/>
      <c r="AC308" s="8412"/>
      <c r="AD308" s="8412"/>
      <c r="AE308" s="8412"/>
      <c r="AF308" s="8412"/>
      <c r="AG308" s="8412"/>
      <c r="AH308" s="8412"/>
      <c r="AI308" s="8412"/>
      <c r="AJ308" s="8412"/>
      <c r="AK308" s="8412"/>
      <c r="AL308" s="8412"/>
      <c r="AM308" s="8412"/>
      <c r="AN308" s="8412"/>
      <c r="AO308" s="8412"/>
      <c r="AP308" s="8411"/>
      <c r="AQ308" s="8406" t="s">
        <v>1958</v>
      </c>
      <c r="AR308" s="8406" t="s">
        <v>2095</v>
      </c>
      <c r="BT308" s="605"/>
      <c r="BU308" s="605"/>
      <c r="BV308" s="605"/>
      <c r="BW308" s="605"/>
      <c r="BX308" s="605"/>
      <c r="BY308" s="605"/>
      <c r="BZ308" s="605"/>
      <c r="CA308" s="605"/>
      <c r="CB308" s="605"/>
      <c r="CC308" s="605">
        <v>0</v>
      </c>
      <c r="CD308" s="605">
        <v>0</v>
      </c>
      <c r="CE308" s="605"/>
      <c r="CF308" s="605"/>
      <c r="CG308" s="605"/>
      <c r="CH308" s="605"/>
      <c r="CI308" s="605"/>
      <c r="CJ308" s="605"/>
      <c r="CK308" s="605"/>
      <c r="CL308" s="605"/>
    </row>
    <row r="309" spans="1:92" s="358" customFormat="1" ht="14.25" customHeight="1" x14ac:dyDescent="0.25">
      <c r="A309" s="7032"/>
      <c r="B309" s="7387"/>
      <c r="C309" s="7060"/>
      <c r="D309" s="8422"/>
      <c r="E309" s="7013"/>
      <c r="F309" s="8423"/>
      <c r="G309" s="8408" t="s">
        <v>1875</v>
      </c>
      <c r="H309" s="8409"/>
      <c r="I309" s="8410" t="s">
        <v>296</v>
      </c>
      <c r="J309" s="8411"/>
      <c r="K309" s="8412" t="s">
        <v>297</v>
      </c>
      <c r="L309" s="8411"/>
      <c r="M309" s="8410" t="s">
        <v>1876</v>
      </c>
      <c r="N309" s="8411"/>
      <c r="O309" s="8410" t="s">
        <v>299</v>
      </c>
      <c r="P309" s="8411"/>
      <c r="Q309" s="8410" t="s">
        <v>300</v>
      </c>
      <c r="R309" s="8411"/>
      <c r="S309" s="8410" t="s">
        <v>301</v>
      </c>
      <c r="T309" s="8411"/>
      <c r="U309" s="8410" t="s">
        <v>302</v>
      </c>
      <c r="V309" s="8411"/>
      <c r="W309" s="8410" t="s">
        <v>1877</v>
      </c>
      <c r="X309" s="8411"/>
      <c r="Y309" s="8410" t="s">
        <v>209</v>
      </c>
      <c r="Z309" s="8409"/>
      <c r="AA309" s="8410" t="s">
        <v>210</v>
      </c>
      <c r="AB309" s="8409"/>
      <c r="AC309" s="8410" t="s">
        <v>2084</v>
      </c>
      <c r="AD309" s="8409"/>
      <c r="AE309" s="8410" t="s">
        <v>2085</v>
      </c>
      <c r="AF309" s="8409"/>
      <c r="AG309" s="8410" t="s">
        <v>2086</v>
      </c>
      <c r="AH309" s="8409"/>
      <c r="AI309" s="8410" t="s">
        <v>2087</v>
      </c>
      <c r="AJ309" s="8409"/>
      <c r="AK309" s="8410" t="s">
        <v>1882</v>
      </c>
      <c r="AL309" s="8409"/>
      <c r="AM309" s="8410" t="s">
        <v>1883</v>
      </c>
      <c r="AN309" s="8409"/>
      <c r="AO309" s="8410" t="s">
        <v>600</v>
      </c>
      <c r="AP309" s="8409"/>
      <c r="AQ309" s="7027"/>
      <c r="AR309" s="7027"/>
      <c r="BT309" s="605"/>
      <c r="BU309" s="605"/>
      <c r="BV309" s="605"/>
      <c r="BW309" s="605"/>
      <c r="BX309" s="605"/>
      <c r="BY309" s="605"/>
      <c r="BZ309" s="605"/>
      <c r="CA309" s="605"/>
      <c r="CB309" s="605"/>
      <c r="CC309" s="605"/>
      <c r="CD309" s="605"/>
      <c r="CE309" s="605"/>
      <c r="CF309" s="605"/>
      <c r="CG309" s="605"/>
      <c r="CH309" s="605"/>
      <c r="CI309" s="605"/>
      <c r="CJ309" s="605"/>
      <c r="CK309" s="605"/>
      <c r="CL309" s="605"/>
    </row>
    <row r="310" spans="1:92" s="358" customFormat="1" ht="14.25" customHeight="1" x14ac:dyDescent="0.25">
      <c r="A310" s="8422"/>
      <c r="B310" s="7013"/>
      <c r="C310" s="8423"/>
      <c r="D310" s="3854" t="s">
        <v>32</v>
      </c>
      <c r="E310" s="3854" t="s">
        <v>33</v>
      </c>
      <c r="F310" s="3855" t="s">
        <v>34</v>
      </c>
      <c r="G310" s="3856" t="s">
        <v>33</v>
      </c>
      <c r="H310" s="3857" t="s">
        <v>34</v>
      </c>
      <c r="I310" s="3858" t="s">
        <v>33</v>
      </c>
      <c r="J310" s="3857" t="s">
        <v>34</v>
      </c>
      <c r="K310" s="3858" t="s">
        <v>33</v>
      </c>
      <c r="L310" s="3857" t="s">
        <v>34</v>
      </c>
      <c r="M310" s="3858" t="s">
        <v>33</v>
      </c>
      <c r="N310" s="3857" t="s">
        <v>34</v>
      </c>
      <c r="O310" s="3858" t="s">
        <v>33</v>
      </c>
      <c r="P310" s="3857" t="s">
        <v>34</v>
      </c>
      <c r="Q310" s="3858" t="s">
        <v>33</v>
      </c>
      <c r="R310" s="3857" t="s">
        <v>34</v>
      </c>
      <c r="S310" s="3858" t="s">
        <v>33</v>
      </c>
      <c r="T310" s="3857" t="s">
        <v>34</v>
      </c>
      <c r="U310" s="3858" t="s">
        <v>33</v>
      </c>
      <c r="V310" s="3857" t="s">
        <v>34</v>
      </c>
      <c r="W310" s="3858" t="s">
        <v>33</v>
      </c>
      <c r="X310" s="3857" t="s">
        <v>34</v>
      </c>
      <c r="Y310" s="3858" t="s">
        <v>33</v>
      </c>
      <c r="Z310" s="3857" t="s">
        <v>34</v>
      </c>
      <c r="AA310" s="3858" t="s">
        <v>33</v>
      </c>
      <c r="AB310" s="3857" t="s">
        <v>34</v>
      </c>
      <c r="AC310" s="3858" t="s">
        <v>33</v>
      </c>
      <c r="AD310" s="3857" t="s">
        <v>34</v>
      </c>
      <c r="AE310" s="3858" t="s">
        <v>33</v>
      </c>
      <c r="AF310" s="3857" t="s">
        <v>34</v>
      </c>
      <c r="AG310" s="3858" t="s">
        <v>33</v>
      </c>
      <c r="AH310" s="3857" t="s">
        <v>34</v>
      </c>
      <c r="AI310" s="3858" t="s">
        <v>33</v>
      </c>
      <c r="AJ310" s="3857" t="s">
        <v>34</v>
      </c>
      <c r="AK310" s="3858" t="s">
        <v>33</v>
      </c>
      <c r="AL310" s="3857" t="s">
        <v>34</v>
      </c>
      <c r="AM310" s="3858" t="s">
        <v>33</v>
      </c>
      <c r="AN310" s="3857" t="s">
        <v>34</v>
      </c>
      <c r="AO310" s="3858" t="s">
        <v>33</v>
      </c>
      <c r="AP310" s="3857" t="s">
        <v>34</v>
      </c>
      <c r="AQ310" s="7027"/>
      <c r="AR310" s="8407"/>
      <c r="BT310" s="605"/>
      <c r="BU310" s="605"/>
      <c r="BV310" s="605"/>
      <c r="BW310" s="605"/>
      <c r="BX310" s="605"/>
      <c r="BY310" s="605"/>
      <c r="BZ310" s="605"/>
      <c r="CA310" s="605"/>
      <c r="CB310" s="605"/>
      <c r="CC310" s="605">
        <v>0</v>
      </c>
      <c r="CD310" s="605">
        <v>0</v>
      </c>
      <c r="CE310" s="605"/>
      <c r="CF310" s="605"/>
      <c r="CG310" s="605"/>
      <c r="CH310" s="605"/>
      <c r="CI310" s="605"/>
      <c r="CJ310" s="605"/>
      <c r="CK310" s="605"/>
      <c r="CL310" s="605"/>
    </row>
    <row r="311" spans="1:92" s="358" customFormat="1" ht="14.25" customHeight="1" x14ac:dyDescent="0.25">
      <c r="A311" s="8228" t="s">
        <v>1894</v>
      </c>
      <c r="B311" s="8415"/>
      <c r="C311" s="8416"/>
      <c r="D311" s="3859"/>
      <c r="E311" s="3860"/>
      <c r="F311" s="3860"/>
      <c r="G311" s="3861"/>
      <c r="H311" s="1713"/>
      <c r="I311" s="3861"/>
      <c r="J311" s="1713"/>
      <c r="K311" s="3861"/>
      <c r="L311" s="1713"/>
      <c r="M311" s="3861"/>
      <c r="N311" s="1713"/>
      <c r="O311" s="3861"/>
      <c r="P311" s="1713"/>
      <c r="Q311" s="3861"/>
      <c r="R311" s="1713"/>
      <c r="S311" s="3861"/>
      <c r="T311" s="1713"/>
      <c r="U311" s="3861"/>
      <c r="V311" s="1713"/>
      <c r="W311" s="3861"/>
      <c r="X311" s="1713"/>
      <c r="Y311" s="3861"/>
      <c r="Z311" s="1713"/>
      <c r="AA311" s="3861"/>
      <c r="AB311" s="1713"/>
      <c r="AC311" s="3861"/>
      <c r="AD311" s="1713"/>
      <c r="AE311" s="3861"/>
      <c r="AF311" s="1713"/>
      <c r="AG311" s="3861"/>
      <c r="AH311" s="1713"/>
      <c r="AI311" s="3861"/>
      <c r="AJ311" s="1713"/>
      <c r="AK311" s="3861"/>
      <c r="AL311" s="1713"/>
      <c r="AM311" s="3861"/>
      <c r="AN311" s="1713"/>
      <c r="AO311" s="3861"/>
      <c r="AP311" s="1663"/>
      <c r="AQ311" s="3862"/>
      <c r="AR311" s="3862"/>
      <c r="BT311" s="605"/>
      <c r="BU311" s="605"/>
      <c r="BV311" s="605"/>
      <c r="BW311" s="605"/>
      <c r="BX311" s="605"/>
      <c r="BY311" s="605"/>
      <c r="BZ311" s="605"/>
      <c r="CA311" s="605"/>
      <c r="CB311" s="605"/>
      <c r="CC311" s="605">
        <v>0</v>
      </c>
      <c r="CD311" s="605">
        <v>0</v>
      </c>
      <c r="CE311" s="605"/>
      <c r="CF311" s="605"/>
      <c r="CG311" s="605"/>
      <c r="CH311" s="605"/>
      <c r="CI311" s="605"/>
      <c r="CJ311" s="605"/>
      <c r="CK311" s="605"/>
      <c r="CL311" s="605"/>
    </row>
    <row r="312" spans="1:92" s="358" customFormat="1" ht="15" customHeight="1" x14ac:dyDescent="0.25">
      <c r="A312" s="7070" t="s">
        <v>2120</v>
      </c>
      <c r="B312" s="8231"/>
      <c r="C312" s="7071"/>
      <c r="D312" s="3863"/>
      <c r="E312" s="3414"/>
      <c r="F312" s="3864"/>
      <c r="G312" s="3456"/>
      <c r="H312" s="3453"/>
      <c r="I312" s="3456"/>
      <c r="J312" s="3453"/>
      <c r="K312" s="3456"/>
      <c r="L312" s="3453"/>
      <c r="M312" s="3456"/>
      <c r="N312" s="3453"/>
      <c r="O312" s="3456"/>
      <c r="P312" s="3453"/>
      <c r="Q312" s="3456"/>
      <c r="R312" s="3453"/>
      <c r="S312" s="3456"/>
      <c r="T312" s="3453"/>
      <c r="U312" s="3456"/>
      <c r="V312" s="3453"/>
      <c r="W312" s="3456"/>
      <c r="X312" s="3453"/>
      <c r="Y312" s="3456"/>
      <c r="Z312" s="3453"/>
      <c r="AA312" s="3456"/>
      <c r="AB312" s="3453"/>
      <c r="AC312" s="3456"/>
      <c r="AD312" s="3453"/>
      <c r="AE312" s="3456"/>
      <c r="AF312" s="3453"/>
      <c r="AG312" s="3456"/>
      <c r="AH312" s="3453"/>
      <c r="AI312" s="3456"/>
      <c r="AJ312" s="3453"/>
      <c r="AK312" s="3456"/>
      <c r="AL312" s="3453"/>
      <c r="AM312" s="3456"/>
      <c r="AN312" s="3453"/>
      <c r="AO312" s="3456"/>
      <c r="AP312" s="3596"/>
      <c r="AQ312" s="159"/>
      <c r="AR312" s="208"/>
      <c r="AW312" s="604"/>
      <c r="AX312" s="604"/>
      <c r="AY312" s="604"/>
      <c r="AZ312" s="604"/>
      <c r="BA312" s="604"/>
      <c r="BB312" s="604"/>
      <c r="BC312" s="604"/>
      <c r="BD312" s="604"/>
      <c r="BE312" s="604"/>
      <c r="BF312" s="604"/>
      <c r="BG312" s="604"/>
      <c r="BT312" s="605"/>
      <c r="BU312" s="605"/>
      <c r="BV312" s="605"/>
      <c r="BW312" s="605"/>
      <c r="BX312" s="605"/>
      <c r="BY312" s="605"/>
      <c r="BZ312" s="605"/>
      <c r="CA312" s="605"/>
      <c r="CB312" s="605"/>
      <c r="CC312" s="605"/>
      <c r="CD312" s="605"/>
      <c r="CE312" s="605"/>
      <c r="CF312" s="605"/>
      <c r="CG312" s="605"/>
      <c r="CH312" s="605"/>
      <c r="CI312" s="605"/>
      <c r="CJ312" s="605"/>
      <c r="CK312" s="605"/>
      <c r="CL312" s="605"/>
    </row>
    <row r="313" spans="1:92" s="358" customFormat="1" ht="14.25" customHeight="1" x14ac:dyDescent="0.25">
      <c r="A313" s="7070" t="s">
        <v>2121</v>
      </c>
      <c r="B313" s="8231"/>
      <c r="C313" s="7071"/>
      <c r="D313" s="3863"/>
      <c r="E313" s="3864"/>
      <c r="F313" s="3414"/>
      <c r="G313" s="3456"/>
      <c r="H313" s="3453"/>
      <c r="I313" s="3456"/>
      <c r="J313" s="3453"/>
      <c r="K313" s="3456"/>
      <c r="L313" s="3453"/>
      <c r="M313" s="3456"/>
      <c r="N313" s="3453"/>
      <c r="O313" s="3456"/>
      <c r="P313" s="3453"/>
      <c r="Q313" s="3456"/>
      <c r="R313" s="3453"/>
      <c r="S313" s="3456"/>
      <c r="T313" s="3453"/>
      <c r="U313" s="3456"/>
      <c r="V313" s="3453"/>
      <c r="W313" s="3456"/>
      <c r="X313" s="3453"/>
      <c r="Y313" s="3456"/>
      <c r="Z313" s="3453"/>
      <c r="AA313" s="3456"/>
      <c r="AB313" s="3453"/>
      <c r="AC313" s="3456"/>
      <c r="AD313" s="3453"/>
      <c r="AE313" s="3456"/>
      <c r="AF313" s="3453"/>
      <c r="AG313" s="3456"/>
      <c r="AH313" s="3453"/>
      <c r="AI313" s="3456"/>
      <c r="AJ313" s="3453"/>
      <c r="AK313" s="3456"/>
      <c r="AL313" s="3453"/>
      <c r="AM313" s="3456"/>
      <c r="AN313" s="3453"/>
      <c r="AO313" s="3456"/>
      <c r="AP313" s="3596"/>
      <c r="AQ313" s="3416"/>
      <c r="AR313" s="3414"/>
      <c r="AV313" s="604"/>
      <c r="AW313" s="604"/>
      <c r="AX313" s="604"/>
      <c r="AY313" s="604"/>
      <c r="AZ313" s="604"/>
      <c r="BA313" s="604"/>
      <c r="BB313" s="604"/>
      <c r="BC313" s="604"/>
      <c r="BD313" s="604"/>
      <c r="BE313" s="604"/>
      <c r="BF313" s="604"/>
      <c r="BG313" s="604"/>
      <c r="BT313" s="605"/>
      <c r="BU313" s="605"/>
      <c r="BV313" s="605"/>
      <c r="BW313" s="605"/>
      <c r="BX313" s="605"/>
      <c r="BY313" s="605"/>
      <c r="BZ313" s="605"/>
      <c r="CA313" s="605"/>
      <c r="CB313" s="605"/>
      <c r="CC313" s="605"/>
      <c r="CD313" s="605"/>
      <c r="CE313" s="605"/>
      <c r="CF313" s="605"/>
      <c r="CG313" s="605"/>
      <c r="CH313" s="605"/>
      <c r="CI313" s="605"/>
      <c r="CJ313" s="605"/>
      <c r="CK313" s="605"/>
      <c r="CL313" s="605"/>
    </row>
    <row r="314" spans="1:92" s="358" customFormat="1" ht="15" customHeight="1" x14ac:dyDescent="0.25">
      <c r="A314" s="8335" t="s">
        <v>1891</v>
      </c>
      <c r="B314" s="8417"/>
      <c r="C314" s="8336"/>
      <c r="D314" s="721"/>
      <c r="E314" s="1573"/>
      <c r="F314" s="3414"/>
      <c r="G314" s="3456"/>
      <c r="H314" s="3453"/>
      <c r="I314" s="3456"/>
      <c r="J314" s="3453"/>
      <c r="K314" s="3456"/>
      <c r="L314" s="3453"/>
      <c r="M314" s="3456"/>
      <c r="N314" s="3453"/>
      <c r="O314" s="3456"/>
      <c r="P314" s="3453"/>
      <c r="Q314" s="3456"/>
      <c r="R314" s="3453"/>
      <c r="S314" s="3456"/>
      <c r="T314" s="3453"/>
      <c r="U314" s="3456"/>
      <c r="V314" s="3453"/>
      <c r="W314" s="3456"/>
      <c r="X314" s="3453"/>
      <c r="Y314" s="3456"/>
      <c r="Z314" s="3453"/>
      <c r="AA314" s="3456"/>
      <c r="AB314" s="3453"/>
      <c r="AC314" s="3456"/>
      <c r="AD314" s="3453"/>
      <c r="AE314" s="3456"/>
      <c r="AF314" s="3453"/>
      <c r="AG314" s="3456"/>
      <c r="AH314" s="3453"/>
      <c r="AI314" s="3456"/>
      <c r="AJ314" s="3453"/>
      <c r="AK314" s="3456"/>
      <c r="AL314" s="3453"/>
      <c r="AM314" s="3456"/>
      <c r="AN314" s="3453"/>
      <c r="AO314" s="3456"/>
      <c r="AP314" s="3596"/>
      <c r="AQ314" s="3424"/>
      <c r="AR314" s="3428"/>
      <c r="AS314" s="604"/>
      <c r="AT314" s="604"/>
      <c r="AU314" s="604"/>
      <c r="AV314" s="604"/>
      <c r="BT314" s="605"/>
      <c r="BU314" s="605"/>
      <c r="BV314" s="605"/>
      <c r="BW314" s="605"/>
      <c r="BX314" s="605"/>
      <c r="BY314" s="605"/>
      <c r="BZ314" s="605"/>
      <c r="CA314" s="605"/>
      <c r="CB314" s="605"/>
      <c r="CC314" s="605"/>
      <c r="CD314" s="605"/>
      <c r="CE314" s="605"/>
      <c r="CF314" s="605"/>
      <c r="CG314" s="605"/>
      <c r="CH314" s="605"/>
      <c r="CI314" s="605"/>
      <c r="CJ314" s="605"/>
      <c r="CK314" s="605"/>
      <c r="CL314" s="605"/>
    </row>
    <row r="315" spans="1:92" s="662" customFormat="1" ht="13.5" x14ac:dyDescent="0.25">
      <c r="A315" s="8418" t="s">
        <v>2122</v>
      </c>
      <c r="B315" s="8419"/>
      <c r="C315" s="8420"/>
      <c r="D315" s="3865"/>
      <c r="E315" s="1573"/>
      <c r="F315" s="1573"/>
      <c r="G315" s="3620"/>
      <c r="H315" s="3618"/>
      <c r="I315" s="3620"/>
      <c r="J315" s="3618"/>
      <c r="K315" s="3620"/>
      <c r="L315" s="3618"/>
      <c r="M315" s="3620"/>
      <c r="N315" s="3618"/>
      <c r="O315" s="3620"/>
      <c r="P315" s="3618"/>
      <c r="Q315" s="3620"/>
      <c r="R315" s="3618"/>
      <c r="S315" s="3620"/>
      <c r="T315" s="3618"/>
      <c r="U315" s="3620"/>
      <c r="V315" s="3618"/>
      <c r="W315" s="3620"/>
      <c r="X315" s="3618"/>
      <c r="Y315" s="3620"/>
      <c r="Z315" s="3618"/>
      <c r="AA315" s="3620"/>
      <c r="AB315" s="3618"/>
      <c r="AC315" s="3620"/>
      <c r="AD315" s="3618"/>
      <c r="AE315" s="3620"/>
      <c r="AF315" s="3618"/>
      <c r="AG315" s="3620"/>
      <c r="AH315" s="3618"/>
      <c r="AI315" s="3620"/>
      <c r="AJ315" s="3618"/>
      <c r="AK315" s="3620"/>
      <c r="AL315" s="3618"/>
      <c r="AM315" s="3620"/>
      <c r="AN315" s="3618"/>
      <c r="AO315" s="3620"/>
      <c r="AP315" s="3621"/>
      <c r="AQ315" s="3424"/>
      <c r="AR315" s="3428"/>
      <c r="AS315" s="358"/>
      <c r="AT315" s="358"/>
      <c r="AU315" s="358"/>
      <c r="AV315" s="358"/>
      <c r="BT315" s="663"/>
      <c r="BU315" s="663"/>
      <c r="BV315" s="663"/>
      <c r="BW315" s="663"/>
      <c r="BX315" s="663"/>
      <c r="BY315" s="663"/>
      <c r="BZ315" s="663"/>
      <c r="CA315" s="663"/>
      <c r="CB315" s="663"/>
      <c r="CC315" s="663"/>
      <c r="CD315" s="663"/>
      <c r="CE315" s="663"/>
      <c r="CF315" s="663"/>
      <c r="CG315" s="663"/>
      <c r="CH315" s="663"/>
      <c r="CI315" s="663"/>
      <c r="CJ315" s="663"/>
      <c r="CK315" s="663"/>
      <c r="CL315" s="663"/>
    </row>
    <row r="316" spans="1:92" s="358" customFormat="1" ht="24" customHeight="1" x14ac:dyDescent="0.3">
      <c r="A316" s="117" t="s">
        <v>2123</v>
      </c>
      <c r="B316" s="3866"/>
      <c r="C316" s="3866"/>
      <c r="D316" s="3867"/>
      <c r="E316" s="722"/>
      <c r="F316" s="663"/>
      <c r="G316" s="662"/>
      <c r="H316" s="662"/>
      <c r="I316" s="662"/>
      <c r="J316" s="662"/>
      <c r="K316" s="662"/>
      <c r="L316" s="662"/>
      <c r="M316" s="662"/>
      <c r="N316" s="662"/>
      <c r="O316" s="662"/>
      <c r="P316" s="662"/>
      <c r="Q316" s="662"/>
      <c r="R316" s="662"/>
      <c r="S316" s="662"/>
      <c r="T316" s="662"/>
      <c r="U316" s="662"/>
      <c r="V316" s="662"/>
      <c r="W316" s="662"/>
      <c r="X316" s="662"/>
      <c r="Y316" s="723"/>
      <c r="Z316" s="723"/>
      <c r="AA316" s="724"/>
      <c r="AB316" s="724"/>
      <c r="AC316" s="724"/>
      <c r="AD316" s="724"/>
      <c r="AE316" s="662"/>
      <c r="AF316" s="662"/>
      <c r="AG316" s="662"/>
      <c r="AH316" s="662"/>
      <c r="AI316" s="662"/>
      <c r="AJ316" s="662"/>
      <c r="AK316" s="662"/>
      <c r="AL316" s="662"/>
      <c r="AM316" s="662"/>
      <c r="AN316" s="662"/>
      <c r="AO316" s="662"/>
      <c r="AP316" s="662"/>
      <c r="AQ316" s="662"/>
      <c r="AR316" s="662"/>
      <c r="AS316" s="662"/>
      <c r="AT316" s="662"/>
      <c r="AU316" s="662"/>
      <c r="AV316" s="662"/>
      <c r="BT316" s="605"/>
      <c r="BU316" s="605"/>
      <c r="BV316" s="605"/>
      <c r="BW316" s="605"/>
      <c r="BX316" s="605"/>
      <c r="BY316" s="605"/>
      <c r="BZ316" s="605"/>
      <c r="CA316" s="605"/>
      <c r="CB316" s="605"/>
      <c r="CC316" s="605"/>
      <c r="CD316" s="605"/>
      <c r="CE316" s="605"/>
      <c r="CF316" s="605"/>
      <c r="CG316" s="605"/>
      <c r="CH316" s="605"/>
      <c r="CI316" s="605"/>
      <c r="CJ316" s="605"/>
      <c r="CK316" s="605"/>
      <c r="CL316" s="605"/>
    </row>
    <row r="317" spans="1:92" s="358" customFormat="1" ht="24" customHeight="1" x14ac:dyDescent="0.25">
      <c r="A317" s="8432" t="s">
        <v>1707</v>
      </c>
      <c r="B317" s="8433"/>
      <c r="C317" s="3868" t="s">
        <v>2124</v>
      </c>
      <c r="D317" s="3868" t="s">
        <v>2125</v>
      </c>
      <c r="E317" s="3868" t="s">
        <v>2126</v>
      </c>
      <c r="F317" s="605"/>
      <c r="Y317" s="725"/>
      <c r="Z317" s="725"/>
      <c r="AA317" s="726"/>
      <c r="AB317" s="726"/>
      <c r="AC317" s="726"/>
      <c r="AD317" s="726"/>
      <c r="BT317" s="605"/>
      <c r="BU317" s="605"/>
      <c r="BV317" s="605"/>
      <c r="BW317" s="605"/>
      <c r="BX317" s="605"/>
      <c r="BY317" s="605"/>
      <c r="BZ317" s="605"/>
      <c r="CA317" s="605"/>
      <c r="CB317" s="605"/>
      <c r="CC317" s="605"/>
      <c r="CD317" s="605"/>
      <c r="CE317" s="605"/>
      <c r="CF317" s="605"/>
      <c r="CG317" s="605"/>
      <c r="CH317" s="605"/>
      <c r="CI317" s="605"/>
      <c r="CJ317" s="605"/>
      <c r="CK317" s="605"/>
      <c r="CL317" s="605"/>
    </row>
    <row r="318" spans="1:92" s="358" customFormat="1" ht="24" customHeight="1" x14ac:dyDescent="0.25">
      <c r="A318" s="8434" t="s">
        <v>1936</v>
      </c>
      <c r="B318" s="8435"/>
      <c r="C318" s="3869"/>
      <c r="D318" s="3860"/>
      <c r="E318" s="3860"/>
      <c r="F318" s="605"/>
      <c r="Y318" s="727"/>
      <c r="Z318" s="405"/>
      <c r="AA318" s="405"/>
      <c r="AB318" s="405"/>
      <c r="AC318" s="405"/>
      <c r="BT318" s="605"/>
      <c r="BU318" s="605"/>
      <c r="BV318" s="605"/>
      <c r="BW318" s="605"/>
      <c r="BX318" s="605"/>
      <c r="BY318" s="605"/>
      <c r="BZ318" s="605"/>
      <c r="CA318" s="605"/>
      <c r="CB318" s="605"/>
      <c r="CC318" s="605"/>
      <c r="CD318" s="605"/>
      <c r="CE318" s="605"/>
      <c r="CF318" s="605"/>
      <c r="CG318" s="605"/>
      <c r="CH318" s="605"/>
      <c r="CI318" s="605"/>
      <c r="CJ318" s="605"/>
      <c r="CK318" s="605"/>
      <c r="CL318" s="605"/>
    </row>
    <row r="319" spans="1:92" s="358" customFormat="1" ht="24" customHeight="1" x14ac:dyDescent="0.25">
      <c r="A319" s="8424" t="s">
        <v>2127</v>
      </c>
      <c r="B319" s="8425"/>
      <c r="C319" s="3870"/>
      <c r="D319" s="3414"/>
      <c r="E319" s="3414"/>
      <c r="F319" s="605"/>
      <c r="Y319" s="727"/>
      <c r="Z319" s="405"/>
      <c r="AA319" s="405"/>
      <c r="AB319" s="405"/>
      <c r="AC319" s="405"/>
      <c r="BT319" s="605"/>
      <c r="BU319" s="605"/>
      <c r="BV319" s="605"/>
      <c r="BW319" s="605"/>
      <c r="BX319" s="605"/>
      <c r="BY319" s="605"/>
      <c r="BZ319" s="605"/>
      <c r="CA319" s="605"/>
      <c r="CB319" s="605"/>
      <c r="CC319" s="605"/>
      <c r="CD319" s="605"/>
      <c r="CE319" s="605"/>
      <c r="CF319" s="605"/>
      <c r="CG319" s="605"/>
      <c r="CH319" s="605"/>
      <c r="CI319" s="605"/>
      <c r="CJ319" s="605"/>
      <c r="CK319" s="605"/>
      <c r="CL319" s="605"/>
    </row>
    <row r="320" spans="1:92" s="358" customFormat="1" ht="24" customHeight="1" x14ac:dyDescent="0.25">
      <c r="A320" s="8436" t="s">
        <v>2128</v>
      </c>
      <c r="B320" s="8437"/>
      <c r="C320" s="3870"/>
      <c r="D320" s="3414"/>
      <c r="E320" s="3414"/>
      <c r="F320" s="605"/>
      <c r="Y320" s="727"/>
      <c r="Z320" s="405"/>
      <c r="AA320" s="405"/>
      <c r="AB320" s="405"/>
      <c r="AC320" s="405"/>
      <c r="BT320" s="605"/>
      <c r="BU320" s="605"/>
      <c r="BV320" s="605"/>
      <c r="BW320" s="605"/>
      <c r="BX320" s="605"/>
      <c r="BY320" s="605"/>
      <c r="BZ320" s="605"/>
      <c r="CA320" s="605"/>
      <c r="CB320" s="605"/>
      <c r="CC320" s="605"/>
      <c r="CD320" s="605"/>
      <c r="CE320" s="605"/>
      <c r="CF320" s="605"/>
      <c r="CG320" s="605"/>
      <c r="CH320" s="605"/>
      <c r="CI320" s="605"/>
      <c r="CJ320" s="605"/>
      <c r="CK320" s="605"/>
      <c r="CL320" s="605"/>
    </row>
    <row r="321" spans="1:90" s="358" customFormat="1" ht="24" customHeight="1" x14ac:dyDescent="0.25">
      <c r="A321" s="8424" t="s">
        <v>2113</v>
      </c>
      <c r="B321" s="8425"/>
      <c r="C321" s="3870"/>
      <c r="D321" s="3414"/>
      <c r="E321" s="3414"/>
      <c r="F321" s="605"/>
      <c r="BT321" s="605"/>
      <c r="BU321" s="605"/>
      <c r="BV321" s="605"/>
      <c r="BW321" s="605"/>
      <c r="BX321" s="605"/>
      <c r="BY321" s="605"/>
      <c r="BZ321" s="605"/>
      <c r="CA321" s="605"/>
      <c r="CB321" s="605"/>
      <c r="CC321" s="605"/>
      <c r="CD321" s="605"/>
      <c r="CE321" s="605"/>
      <c r="CF321" s="605"/>
      <c r="CG321" s="605"/>
      <c r="CH321" s="605"/>
      <c r="CI321" s="605"/>
      <c r="CJ321" s="605"/>
      <c r="CK321" s="605"/>
      <c r="CL321" s="605"/>
    </row>
    <row r="322" spans="1:90" s="358" customFormat="1" ht="24" customHeight="1" x14ac:dyDescent="0.25">
      <c r="A322" s="8424" t="s">
        <v>1946</v>
      </c>
      <c r="B322" s="8425"/>
      <c r="C322" s="3870"/>
      <c r="D322" s="3414"/>
      <c r="E322" s="3414"/>
      <c r="F322" s="605"/>
      <c r="BT322" s="605"/>
      <c r="BU322" s="605"/>
      <c r="BV322" s="605"/>
      <c r="BW322" s="605"/>
      <c r="BX322" s="605"/>
      <c r="BY322" s="605"/>
      <c r="BZ322" s="605"/>
      <c r="CA322" s="605"/>
      <c r="CB322" s="605"/>
      <c r="CC322" s="605"/>
      <c r="CD322" s="605"/>
      <c r="CE322" s="605"/>
      <c r="CF322" s="605"/>
      <c r="CG322" s="605"/>
      <c r="CH322" s="605"/>
      <c r="CI322" s="605"/>
      <c r="CJ322" s="605"/>
      <c r="CK322" s="605"/>
      <c r="CL322" s="605"/>
    </row>
    <row r="323" spans="1:90" s="358" customFormat="1" ht="24" customHeight="1" x14ac:dyDescent="0.25">
      <c r="A323" s="8424" t="s">
        <v>1937</v>
      </c>
      <c r="B323" s="8425"/>
      <c r="C323" s="3870"/>
      <c r="D323" s="3414"/>
      <c r="E323" s="3414"/>
      <c r="F323" s="605"/>
      <c r="BT323" s="605"/>
      <c r="BU323" s="605"/>
      <c r="BV323" s="605"/>
      <c r="BW323" s="605"/>
      <c r="BX323" s="605"/>
      <c r="BY323" s="605"/>
      <c r="BZ323" s="605"/>
      <c r="CA323" s="605"/>
      <c r="CB323" s="605"/>
      <c r="CC323" s="605"/>
      <c r="CD323" s="605"/>
      <c r="CE323" s="605"/>
      <c r="CF323" s="605"/>
      <c r="CG323" s="605"/>
      <c r="CH323" s="605"/>
      <c r="CI323" s="605"/>
      <c r="CJ323" s="605"/>
      <c r="CK323" s="605"/>
      <c r="CL323" s="605"/>
    </row>
    <row r="324" spans="1:90" s="358" customFormat="1" ht="24" customHeight="1" x14ac:dyDescent="0.25">
      <c r="A324" s="8426" t="s">
        <v>1942</v>
      </c>
      <c r="B324" s="8427"/>
      <c r="C324" s="3871"/>
      <c r="D324" s="3862"/>
      <c r="E324" s="3862"/>
      <c r="F324" s="605"/>
      <c r="BT324" s="605"/>
      <c r="BU324" s="605"/>
      <c r="BV324" s="605"/>
      <c r="BW324" s="605"/>
      <c r="BX324" s="605"/>
      <c r="BY324" s="605"/>
      <c r="BZ324" s="605"/>
      <c r="CA324" s="605"/>
      <c r="CB324" s="605"/>
      <c r="CC324" s="605"/>
      <c r="CD324" s="605"/>
      <c r="CE324" s="605"/>
      <c r="CF324" s="605"/>
      <c r="CG324" s="605"/>
      <c r="CH324" s="605"/>
      <c r="CI324" s="605"/>
      <c r="CJ324" s="605"/>
      <c r="CK324" s="605"/>
      <c r="CL324" s="605"/>
    </row>
    <row r="325" spans="1:90" s="358" customFormat="1" ht="15" customHeight="1" x14ac:dyDescent="0.25">
      <c r="A325" s="8428" t="s">
        <v>1949</v>
      </c>
      <c r="B325" s="8429"/>
      <c r="C325" s="3870"/>
      <c r="D325" s="3420"/>
      <c r="E325" s="3420"/>
      <c r="BT325" s="605"/>
      <c r="BU325" s="605"/>
      <c r="BV325" s="605"/>
      <c r="BW325" s="605"/>
      <c r="BX325" s="605"/>
      <c r="BY325" s="605"/>
      <c r="BZ325" s="605"/>
      <c r="CA325" s="605"/>
      <c r="CB325" s="605"/>
      <c r="CC325" s="605"/>
      <c r="CD325" s="605"/>
      <c r="CE325" s="605"/>
      <c r="CF325" s="605"/>
      <c r="CG325" s="605"/>
      <c r="CH325" s="605"/>
      <c r="CI325" s="605"/>
      <c r="CJ325" s="605"/>
      <c r="CK325" s="605"/>
      <c r="CL325" s="605"/>
    </row>
    <row r="326" spans="1:90" s="358" customFormat="1" ht="14.25" customHeight="1" x14ac:dyDescent="0.25">
      <c r="A326" s="8430" t="s">
        <v>1947</v>
      </c>
      <c r="B326" s="8431"/>
      <c r="C326" s="3870"/>
      <c r="D326" s="3420"/>
      <c r="E326" s="3420"/>
      <c r="BT326" s="605"/>
      <c r="BU326" s="605"/>
      <c r="BV326" s="605"/>
      <c r="BW326" s="605"/>
      <c r="BX326" s="605"/>
      <c r="BY326" s="605"/>
      <c r="BZ326" s="605"/>
      <c r="CA326" s="605"/>
      <c r="CB326" s="605"/>
      <c r="CC326" s="605"/>
      <c r="CD326" s="605"/>
      <c r="CE326" s="605"/>
      <c r="CF326" s="605"/>
      <c r="CG326" s="605"/>
      <c r="CH326" s="605"/>
      <c r="CI326" s="605"/>
      <c r="CJ326" s="605"/>
      <c r="CK326" s="605"/>
      <c r="CL326" s="605"/>
    </row>
    <row r="327" spans="1:90" s="358" customFormat="1" ht="13.5" x14ac:dyDescent="0.25">
      <c r="A327" s="8430" t="s">
        <v>1948</v>
      </c>
      <c r="B327" s="8431"/>
      <c r="C327" s="3870"/>
      <c r="D327" s="3420"/>
      <c r="E327" s="3420"/>
      <c r="BT327" s="605"/>
      <c r="BU327" s="605"/>
      <c r="BV327" s="605"/>
      <c r="BW327" s="605"/>
      <c r="BX327" s="605"/>
      <c r="BY327" s="605"/>
      <c r="BZ327" s="605"/>
      <c r="CA327" s="605"/>
      <c r="CB327" s="605"/>
      <c r="CC327" s="605"/>
      <c r="CD327" s="605"/>
      <c r="CE327" s="605"/>
      <c r="CF327" s="605"/>
      <c r="CG327" s="605"/>
      <c r="CH327" s="605"/>
      <c r="CI327" s="605"/>
      <c r="CJ327" s="605"/>
      <c r="CK327" s="605"/>
      <c r="CL327" s="605"/>
    </row>
    <row r="328" spans="1:90" x14ac:dyDescent="0.35">
      <c r="A328" s="363"/>
      <c r="B328" s="363"/>
      <c r="C328" s="363"/>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row>
  </sheetData>
  <mergeCells count="538">
    <mergeCell ref="A323:B323"/>
    <mergeCell ref="A324:B324"/>
    <mergeCell ref="A325:B325"/>
    <mergeCell ref="A326:B326"/>
    <mergeCell ref="A327:B327"/>
    <mergeCell ref="A317:B317"/>
    <mergeCell ref="A318:B318"/>
    <mergeCell ref="A319:B319"/>
    <mergeCell ref="A320:B320"/>
    <mergeCell ref="A321:B321"/>
    <mergeCell ref="A322:B322"/>
    <mergeCell ref="A311:C311"/>
    <mergeCell ref="A312:C312"/>
    <mergeCell ref="A313:C313"/>
    <mergeCell ref="A314:C314"/>
    <mergeCell ref="A315:C315"/>
    <mergeCell ref="AC309:AD309"/>
    <mergeCell ref="AE309:AF309"/>
    <mergeCell ref="AG309:AH309"/>
    <mergeCell ref="AI309:AJ309"/>
    <mergeCell ref="Q309:R309"/>
    <mergeCell ref="S309:T309"/>
    <mergeCell ref="U309:V309"/>
    <mergeCell ref="W309:X309"/>
    <mergeCell ref="Y309:Z309"/>
    <mergeCell ref="AA309:AB309"/>
    <mergeCell ref="A308:C310"/>
    <mergeCell ref="D308:F309"/>
    <mergeCell ref="G308:AP308"/>
    <mergeCell ref="AQ308:AQ310"/>
    <mergeCell ref="AR308:AR310"/>
    <mergeCell ref="G309:H309"/>
    <mergeCell ref="I309:J309"/>
    <mergeCell ref="K309:L309"/>
    <mergeCell ref="M309:N309"/>
    <mergeCell ref="O309:P309"/>
    <mergeCell ref="B301:C301"/>
    <mergeCell ref="A302:A306"/>
    <mergeCell ref="B302:C302"/>
    <mergeCell ref="B303:C303"/>
    <mergeCell ref="B304:C304"/>
    <mergeCell ref="B305:C305"/>
    <mergeCell ref="B306:C306"/>
    <mergeCell ref="AO309:AP309"/>
    <mergeCell ref="AK309:AL309"/>
    <mergeCell ref="AM309:AN309"/>
    <mergeCell ref="A295:A300"/>
    <mergeCell ref="B295:C295"/>
    <mergeCell ref="B296:C296"/>
    <mergeCell ref="B297:C297"/>
    <mergeCell ref="B298:C298"/>
    <mergeCell ref="B299:C299"/>
    <mergeCell ref="B300:C300"/>
    <mergeCell ref="A289:A294"/>
    <mergeCell ref="B289:C289"/>
    <mergeCell ref="B290:C290"/>
    <mergeCell ref="B291:C291"/>
    <mergeCell ref="B292:C292"/>
    <mergeCell ref="B293:C293"/>
    <mergeCell ref="B294:C294"/>
    <mergeCell ref="A283:A288"/>
    <mergeCell ref="B283:C283"/>
    <mergeCell ref="B284:C284"/>
    <mergeCell ref="B285:C285"/>
    <mergeCell ref="B286:C286"/>
    <mergeCell ref="B287:C287"/>
    <mergeCell ref="B288:C288"/>
    <mergeCell ref="A277:A282"/>
    <mergeCell ref="B277:C277"/>
    <mergeCell ref="B278:C278"/>
    <mergeCell ref="B279:C279"/>
    <mergeCell ref="B280:C280"/>
    <mergeCell ref="B281:C281"/>
    <mergeCell ref="B282:C282"/>
    <mergeCell ref="A271:A276"/>
    <mergeCell ref="B271:C271"/>
    <mergeCell ref="B272:C272"/>
    <mergeCell ref="B273:C273"/>
    <mergeCell ref="B274:C274"/>
    <mergeCell ref="B275:C275"/>
    <mergeCell ref="B276:C276"/>
    <mergeCell ref="A265:A270"/>
    <mergeCell ref="B265:C265"/>
    <mergeCell ref="B266:C266"/>
    <mergeCell ref="B267:C267"/>
    <mergeCell ref="B268:C268"/>
    <mergeCell ref="B269:C269"/>
    <mergeCell ref="B270:C270"/>
    <mergeCell ref="A259:A264"/>
    <mergeCell ref="B259:C259"/>
    <mergeCell ref="B260:C260"/>
    <mergeCell ref="B261:C261"/>
    <mergeCell ref="B262:C262"/>
    <mergeCell ref="B263:C263"/>
    <mergeCell ref="B264:C264"/>
    <mergeCell ref="A253:A258"/>
    <mergeCell ref="B253:C253"/>
    <mergeCell ref="B254:C254"/>
    <mergeCell ref="B255:C255"/>
    <mergeCell ref="B256:C256"/>
    <mergeCell ref="B257:C257"/>
    <mergeCell ref="B258:C258"/>
    <mergeCell ref="A247:A252"/>
    <mergeCell ref="B247:C247"/>
    <mergeCell ref="B248:C248"/>
    <mergeCell ref="B249:C249"/>
    <mergeCell ref="B250:C250"/>
    <mergeCell ref="B251:C251"/>
    <mergeCell ref="B252:C252"/>
    <mergeCell ref="G240:H240"/>
    <mergeCell ref="A241:A246"/>
    <mergeCell ref="B241:C241"/>
    <mergeCell ref="B242:C242"/>
    <mergeCell ref="B243:C243"/>
    <mergeCell ref="B244:C244"/>
    <mergeCell ref="B245:C245"/>
    <mergeCell ref="B246:C246"/>
    <mergeCell ref="G246:H246"/>
    <mergeCell ref="A235:A240"/>
    <mergeCell ref="B235:C235"/>
    <mergeCell ref="B236:C236"/>
    <mergeCell ref="B237:C237"/>
    <mergeCell ref="B238:C238"/>
    <mergeCell ref="B239:C239"/>
    <mergeCell ref="B240:C240"/>
    <mergeCell ref="A229:A234"/>
    <mergeCell ref="B229:C229"/>
    <mergeCell ref="B230:C230"/>
    <mergeCell ref="B231:C231"/>
    <mergeCell ref="B232:C232"/>
    <mergeCell ref="B233:C233"/>
    <mergeCell ref="B234:C234"/>
    <mergeCell ref="G234:H234"/>
    <mergeCell ref="A223:A228"/>
    <mergeCell ref="B223:C223"/>
    <mergeCell ref="B224:C224"/>
    <mergeCell ref="B225:C225"/>
    <mergeCell ref="B226:C226"/>
    <mergeCell ref="B227:C227"/>
    <mergeCell ref="B228:C228"/>
    <mergeCell ref="B221:C221"/>
    <mergeCell ref="B222:C222"/>
    <mergeCell ref="Y219:Z219"/>
    <mergeCell ref="AA219:AB219"/>
    <mergeCell ref="AC219:AD219"/>
    <mergeCell ref="AE219:AF219"/>
    <mergeCell ref="AG219:AH219"/>
    <mergeCell ref="AI219:AJ219"/>
    <mergeCell ref="G228:H228"/>
    <mergeCell ref="AX218:AX220"/>
    <mergeCell ref="G219:H219"/>
    <mergeCell ref="I219:J219"/>
    <mergeCell ref="K219:L219"/>
    <mergeCell ref="M219:N219"/>
    <mergeCell ref="O219:P219"/>
    <mergeCell ref="Q219:R219"/>
    <mergeCell ref="S219:T219"/>
    <mergeCell ref="U219:V219"/>
    <mergeCell ref="W219:X219"/>
    <mergeCell ref="AQ218:AR218"/>
    <mergeCell ref="AS218:AS220"/>
    <mergeCell ref="AT218:AT220"/>
    <mergeCell ref="AU218:AU220"/>
    <mergeCell ref="AV218:AV220"/>
    <mergeCell ref="AW218:AW220"/>
    <mergeCell ref="AK219:AL219"/>
    <mergeCell ref="AM219:AN219"/>
    <mergeCell ref="AQ219:AQ220"/>
    <mergeCell ref="AR219:AR220"/>
    <mergeCell ref="A213:C213"/>
    <mergeCell ref="A214:C214"/>
    <mergeCell ref="A215:C215"/>
    <mergeCell ref="A216:C216"/>
    <mergeCell ref="A218:C220"/>
    <mergeCell ref="D218:F219"/>
    <mergeCell ref="G218:AN218"/>
    <mergeCell ref="AO218:AO220"/>
    <mergeCell ref="AP218:AP220"/>
    <mergeCell ref="A210:C212"/>
    <mergeCell ref="D210:F211"/>
    <mergeCell ref="G210:AP210"/>
    <mergeCell ref="G211:H211"/>
    <mergeCell ref="I211:J211"/>
    <mergeCell ref="K211:L211"/>
    <mergeCell ref="M211:N211"/>
    <mergeCell ref="O211:P211"/>
    <mergeCell ref="AO211:AP211"/>
    <mergeCell ref="AC211:AD211"/>
    <mergeCell ref="AE211:AF211"/>
    <mergeCell ref="AG211:AH211"/>
    <mergeCell ref="AI211:AJ211"/>
    <mergeCell ref="AK211:AL211"/>
    <mergeCell ref="AM211:AN211"/>
    <mergeCell ref="Q211:R211"/>
    <mergeCell ref="S211:T211"/>
    <mergeCell ref="U211:V211"/>
    <mergeCell ref="W211:X211"/>
    <mergeCell ref="Y211:Z211"/>
    <mergeCell ref="AA211:AB211"/>
    <mergeCell ref="A203:C203"/>
    <mergeCell ref="A204:C204"/>
    <mergeCell ref="A205:C205"/>
    <mergeCell ref="A206:C206"/>
    <mergeCell ref="AC200:AC202"/>
    <mergeCell ref="AD200:AD202"/>
    <mergeCell ref="AE200:AE202"/>
    <mergeCell ref="A207:C207"/>
    <mergeCell ref="A208:C208"/>
    <mergeCell ref="AF200:AF202"/>
    <mergeCell ref="AG200:AG202"/>
    <mergeCell ref="G201:H201"/>
    <mergeCell ref="I201:J201"/>
    <mergeCell ref="K201:L201"/>
    <mergeCell ref="M201:N201"/>
    <mergeCell ref="O201:P201"/>
    <mergeCell ref="A197:A198"/>
    <mergeCell ref="B197:B198"/>
    <mergeCell ref="A199:D199"/>
    <mergeCell ref="A200:C202"/>
    <mergeCell ref="D200:F201"/>
    <mergeCell ref="G200:AB200"/>
    <mergeCell ref="Q201:R201"/>
    <mergeCell ref="S201:T201"/>
    <mergeCell ref="U201:V201"/>
    <mergeCell ref="W201:X201"/>
    <mergeCell ref="Y201:Z201"/>
    <mergeCell ref="AA201:AB201"/>
    <mergeCell ref="A189:A193"/>
    <mergeCell ref="B189:C189"/>
    <mergeCell ref="B190:B191"/>
    <mergeCell ref="B192:B193"/>
    <mergeCell ref="A194:A196"/>
    <mergeCell ref="B194:B196"/>
    <mergeCell ref="A173:A177"/>
    <mergeCell ref="B173:B177"/>
    <mergeCell ref="A178:A180"/>
    <mergeCell ref="B178:B180"/>
    <mergeCell ref="A181:A188"/>
    <mergeCell ref="B181:B183"/>
    <mergeCell ref="B184:B185"/>
    <mergeCell ref="B186:B188"/>
    <mergeCell ref="A162:A172"/>
    <mergeCell ref="B162:C162"/>
    <mergeCell ref="B163:C163"/>
    <mergeCell ref="B164:C164"/>
    <mergeCell ref="B165:C165"/>
    <mergeCell ref="B166:B172"/>
    <mergeCell ref="AA160:AB160"/>
    <mergeCell ref="AC160:AD160"/>
    <mergeCell ref="AE160:AF160"/>
    <mergeCell ref="A159:C161"/>
    <mergeCell ref="D159:F160"/>
    <mergeCell ref="AT159:AT161"/>
    <mergeCell ref="AU159:AU161"/>
    <mergeCell ref="AV159:AV161"/>
    <mergeCell ref="AW159:AW161"/>
    <mergeCell ref="G160:H160"/>
    <mergeCell ref="I160:J160"/>
    <mergeCell ref="K160:L160"/>
    <mergeCell ref="M160:N160"/>
    <mergeCell ref="O160:P160"/>
    <mergeCell ref="Q160:R160"/>
    <mergeCell ref="G159:AP159"/>
    <mergeCell ref="AQ159:AQ161"/>
    <mergeCell ref="AR159:AR161"/>
    <mergeCell ref="AS159:AS161"/>
    <mergeCell ref="S160:T160"/>
    <mergeCell ref="U160:V160"/>
    <mergeCell ref="W160:X160"/>
    <mergeCell ref="Y160:Z160"/>
    <mergeCell ref="AM160:AN160"/>
    <mergeCell ref="AO160:AP160"/>
    <mergeCell ref="AG160:AH160"/>
    <mergeCell ref="AI160:AJ160"/>
    <mergeCell ref="AK160:AL160"/>
    <mergeCell ref="A151:C151"/>
    <mergeCell ref="A152:C152"/>
    <mergeCell ref="A153:C153"/>
    <mergeCell ref="A154:C154"/>
    <mergeCell ref="A155:C155"/>
    <mergeCell ref="A156:C156"/>
    <mergeCell ref="AK146:AL146"/>
    <mergeCell ref="AM146:AN146"/>
    <mergeCell ref="AO146:AP146"/>
    <mergeCell ref="A148:C148"/>
    <mergeCell ref="A149:C149"/>
    <mergeCell ref="A150:C150"/>
    <mergeCell ref="Y146:Z146"/>
    <mergeCell ref="AA146:AB146"/>
    <mergeCell ref="AC146:AD146"/>
    <mergeCell ref="AE146:AF146"/>
    <mergeCell ref="AG146:AH146"/>
    <mergeCell ref="AI146:AJ146"/>
    <mergeCell ref="A145:C147"/>
    <mergeCell ref="D145:F146"/>
    <mergeCell ref="AT145:AT147"/>
    <mergeCell ref="AU145:AU147"/>
    <mergeCell ref="AV145:AV147"/>
    <mergeCell ref="AW145:AW147"/>
    <mergeCell ref="AX145:AX147"/>
    <mergeCell ref="G146:H146"/>
    <mergeCell ref="I146:J146"/>
    <mergeCell ref="K146:L146"/>
    <mergeCell ref="M146:N146"/>
    <mergeCell ref="O146:P146"/>
    <mergeCell ref="G145:AP145"/>
    <mergeCell ref="AQ145:AQ147"/>
    <mergeCell ref="AR145:AR147"/>
    <mergeCell ref="AS145:AS147"/>
    <mergeCell ref="Q146:R146"/>
    <mergeCell ref="S146:T146"/>
    <mergeCell ref="U146:V146"/>
    <mergeCell ref="W146:X146"/>
    <mergeCell ref="A137:C137"/>
    <mergeCell ref="A138:C138"/>
    <mergeCell ref="A139:C139"/>
    <mergeCell ref="A140:C140"/>
    <mergeCell ref="A141:C141"/>
    <mergeCell ref="A142:C142"/>
    <mergeCell ref="A131:C131"/>
    <mergeCell ref="A132:C132"/>
    <mergeCell ref="A133:C133"/>
    <mergeCell ref="A134:C134"/>
    <mergeCell ref="A135:C135"/>
    <mergeCell ref="A136:C136"/>
    <mergeCell ref="A125:C125"/>
    <mergeCell ref="A126:C126"/>
    <mergeCell ref="A127:C127"/>
    <mergeCell ref="A128:C128"/>
    <mergeCell ref="A129:C129"/>
    <mergeCell ref="A130:C130"/>
    <mergeCell ref="A119:C119"/>
    <mergeCell ref="A120:C120"/>
    <mergeCell ref="A121:C121"/>
    <mergeCell ref="A122:C122"/>
    <mergeCell ref="A123:C123"/>
    <mergeCell ref="A124:C124"/>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90:C90"/>
    <mergeCell ref="A91:C91"/>
    <mergeCell ref="A92:C92"/>
    <mergeCell ref="A93:C93"/>
    <mergeCell ref="A94:C94"/>
    <mergeCell ref="AA88:AB88"/>
    <mergeCell ref="AC88:AD88"/>
    <mergeCell ref="AE88:AF88"/>
    <mergeCell ref="AG88:AH88"/>
    <mergeCell ref="O88:P88"/>
    <mergeCell ref="Q88:R88"/>
    <mergeCell ref="S88:T88"/>
    <mergeCell ref="U88:V88"/>
    <mergeCell ref="W88:X88"/>
    <mergeCell ref="Y88:Z88"/>
    <mergeCell ref="AR87:AR89"/>
    <mergeCell ref="AS87:AS89"/>
    <mergeCell ref="AT87:AT89"/>
    <mergeCell ref="AU87:AU89"/>
    <mergeCell ref="AV87:AV89"/>
    <mergeCell ref="AW87:AW89"/>
    <mergeCell ref="A87:C89"/>
    <mergeCell ref="D87:F87"/>
    <mergeCell ref="G87:AN87"/>
    <mergeCell ref="AO87:AO89"/>
    <mergeCell ref="AP87:AP89"/>
    <mergeCell ref="AQ87:AQ89"/>
    <mergeCell ref="G88:H88"/>
    <mergeCell ref="I88:J88"/>
    <mergeCell ref="K88:L88"/>
    <mergeCell ref="M88:N88"/>
    <mergeCell ref="AM88:AN88"/>
    <mergeCell ref="AI88:AJ88"/>
    <mergeCell ref="AK88:AL88"/>
    <mergeCell ref="A78:C78"/>
    <mergeCell ref="A79:C79"/>
    <mergeCell ref="A80:C80"/>
    <mergeCell ref="A82:C83"/>
    <mergeCell ref="A84:A85"/>
    <mergeCell ref="B84:C84"/>
    <mergeCell ref="B85:C85"/>
    <mergeCell ref="A73:C73"/>
    <mergeCell ref="A74:A75"/>
    <mergeCell ref="B74:C74"/>
    <mergeCell ref="B75:C75"/>
    <mergeCell ref="A76:C76"/>
    <mergeCell ref="A77:C77"/>
    <mergeCell ref="A68:A70"/>
    <mergeCell ref="B68:C68"/>
    <mergeCell ref="B69:C69"/>
    <mergeCell ref="B70:C70"/>
    <mergeCell ref="A71:C71"/>
    <mergeCell ref="A72:C72"/>
    <mergeCell ref="A48:B53"/>
    <mergeCell ref="A54:C54"/>
    <mergeCell ref="A55:B59"/>
    <mergeCell ref="A60:C60"/>
    <mergeCell ref="A61:B64"/>
    <mergeCell ref="A67:C67"/>
    <mergeCell ref="A42:C42"/>
    <mergeCell ref="A43:C43"/>
    <mergeCell ref="A44:C44"/>
    <mergeCell ref="A45:C45"/>
    <mergeCell ref="A46:C46"/>
    <mergeCell ref="A47:C47"/>
    <mergeCell ref="AG39:AH39"/>
    <mergeCell ref="AI39:AJ39"/>
    <mergeCell ref="AK39:AL39"/>
    <mergeCell ref="A41:C41"/>
    <mergeCell ref="AX38:AX40"/>
    <mergeCell ref="G39:H39"/>
    <mergeCell ref="I39:J39"/>
    <mergeCell ref="K39:L39"/>
    <mergeCell ref="M39:N39"/>
    <mergeCell ref="O39:P39"/>
    <mergeCell ref="Q39:R39"/>
    <mergeCell ref="S39:T39"/>
    <mergeCell ref="U39:V39"/>
    <mergeCell ref="W39:X39"/>
    <mergeCell ref="AR38:AR40"/>
    <mergeCell ref="AS38:AS40"/>
    <mergeCell ref="AT38:AT40"/>
    <mergeCell ref="AU38:AU40"/>
    <mergeCell ref="AV38:AV40"/>
    <mergeCell ref="AW38:AW40"/>
    <mergeCell ref="A35:C35"/>
    <mergeCell ref="A36:C36"/>
    <mergeCell ref="A38:C40"/>
    <mergeCell ref="D38:F39"/>
    <mergeCell ref="G38:AP38"/>
    <mergeCell ref="AQ38:AQ40"/>
    <mergeCell ref="Y39:Z39"/>
    <mergeCell ref="AA39:AB39"/>
    <mergeCell ref="AC39:AD39"/>
    <mergeCell ref="AE39:AF39"/>
    <mergeCell ref="AM39:AN39"/>
    <mergeCell ref="AO39:AP39"/>
    <mergeCell ref="A29:C29"/>
    <mergeCell ref="A30:C30"/>
    <mergeCell ref="A31:C31"/>
    <mergeCell ref="A32:C32"/>
    <mergeCell ref="A33:C33"/>
    <mergeCell ref="A34:C34"/>
    <mergeCell ref="A23:C23"/>
    <mergeCell ref="A24:C24"/>
    <mergeCell ref="A25:C25"/>
    <mergeCell ref="A26:C26"/>
    <mergeCell ref="A27:C27"/>
    <mergeCell ref="A28:C28"/>
    <mergeCell ref="AX17:AX18"/>
    <mergeCell ref="AY17:AY18"/>
    <mergeCell ref="A19:C19"/>
    <mergeCell ref="A20:C20"/>
    <mergeCell ref="A21:C21"/>
    <mergeCell ref="A22:C22"/>
    <mergeCell ref="AR17:AR18"/>
    <mergeCell ref="AS17:AS18"/>
    <mergeCell ref="AT17:AT18"/>
    <mergeCell ref="AU17:AU18"/>
    <mergeCell ref="AV17:AV18"/>
    <mergeCell ref="AW17:AW18"/>
    <mergeCell ref="AG17:AH17"/>
    <mergeCell ref="AI17:AJ17"/>
    <mergeCell ref="AK17:AL17"/>
    <mergeCell ref="AM17:AN17"/>
    <mergeCell ref="AO17:AP17"/>
    <mergeCell ref="AQ17:AQ18"/>
    <mergeCell ref="U17:V17"/>
    <mergeCell ref="W17:X17"/>
    <mergeCell ref="Y17:Z17"/>
    <mergeCell ref="AA17:AB17"/>
    <mergeCell ref="AC17:AD17"/>
    <mergeCell ref="AE17:AF17"/>
    <mergeCell ref="I17:J17"/>
    <mergeCell ref="K17:L17"/>
    <mergeCell ref="M17:N17"/>
    <mergeCell ref="O17:P17"/>
    <mergeCell ref="Q17:R17"/>
    <mergeCell ref="S17:T17"/>
    <mergeCell ref="A13:C13"/>
    <mergeCell ref="A14:C14"/>
    <mergeCell ref="A15:C15"/>
    <mergeCell ref="A17:C18"/>
    <mergeCell ref="D17:F17"/>
    <mergeCell ref="G17:H17"/>
    <mergeCell ref="A12:C12"/>
    <mergeCell ref="AX9:AX11"/>
    <mergeCell ref="G10:H10"/>
    <mergeCell ref="I10:J10"/>
    <mergeCell ref="K10:L10"/>
    <mergeCell ref="M10:N10"/>
    <mergeCell ref="O10:P10"/>
    <mergeCell ref="Q10:R10"/>
    <mergeCell ref="S10:T10"/>
    <mergeCell ref="U10:V10"/>
    <mergeCell ref="W10:X10"/>
    <mergeCell ref="AR9:AR11"/>
    <mergeCell ref="AS9:AS11"/>
    <mergeCell ref="AT9:AT11"/>
    <mergeCell ref="AU9:AU11"/>
    <mergeCell ref="AV9:AV11"/>
    <mergeCell ref="AW9:AW11"/>
    <mergeCell ref="AH2:AI2"/>
    <mergeCell ref="A6:P6"/>
    <mergeCell ref="A9:C11"/>
    <mergeCell ref="D9:F10"/>
    <mergeCell ref="G9:AP9"/>
    <mergeCell ref="AQ9:AQ11"/>
    <mergeCell ref="Y10:Z10"/>
    <mergeCell ref="AA10:AB10"/>
    <mergeCell ref="AC10:AD10"/>
    <mergeCell ref="AE10:AF10"/>
    <mergeCell ref="AG10:AH10"/>
    <mergeCell ref="AI10:AJ10"/>
    <mergeCell ref="AK10:AL10"/>
    <mergeCell ref="AM10:AN10"/>
    <mergeCell ref="AO10:AP10"/>
  </mergeCells>
  <dataValidations count="2">
    <dataValidation type="whole" operator="greaterThanOrEqual" allowBlank="1" showInputMessage="1" showErrorMessage="1" errorTitle="Error" error="Favor Ingrese sólo Números." sqref="AV12:AV15 G28:AX28 G311:AP315 G203:AB208 CL141 G90:X94 G100:P110 Q100:X118 G112:P118 AO90:AO94 AO100:AO118 CL131:CL132 G148:AX156 AC208:AG208 G213:AP216 G120:X142 AY19:AY35 AR101:AR142 AO120:AO142 AX12:AX15 G33:AX33 G41:AX64 D74:H74 J74 I67:I80 AP90:AQ142 Y90:AN142 AR90:AR99 AO96:AO98 G96:X98 AS90:AW142 G162:AW177 G179:AW198 G221:AX300" xr:uid="{574C368F-D600-4BB9-A3F8-F0704CC9A3C6}">
      <formula1>0</formula1>
    </dataValidation>
    <dataValidation operator="greaterThanOrEqual" allowBlank="1" showInputMessage="1" showErrorMessage="1" error="Valor no Permitido" sqref="A105 D213:F216 A141 A115 A117:A119 A134:A139 A124:A125 CL116:XFD118 CA37:CE37 A91 A109 A111:A113 Y318:AC320 C179:C180 A197 F66 A93:A96 CL140:XFD140 CL133:XFD138 AD203:AD207 CB55:CF59 CL127:XFD130 A99 A103 B173 C325:E327 BX8:CB8 BX16:CB16 B184:C184 BW28:CA28 BW33:CA33 CL123:XFD124 CL90:XFD96 A325:A327 A128:A130 Y307:AD307 B270 B246 B240:B242 B228:B230 B300 B258:B260 A253 B306 B294 A277 B288 B264 B234:B236 AR219 B223:B226 B252:B256 B276:B280 B282 AQ218:AQ219 AY253:XFD258 AY277:XFD282 AT218 Y316:AD317" xr:uid="{A020469D-586F-497A-8827-60B6C3BE4010}"/>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89477-97F6-4EEC-91EA-3AFB5EF05D10}">
  <dimension ref="A1:DZ308"/>
  <sheetViews>
    <sheetView topLeftCell="A264" workbookViewId="0">
      <selection activeCell="A47" sqref="A47"/>
    </sheetView>
  </sheetViews>
  <sheetFormatPr baseColWidth="10" defaultColWidth="11.453125" defaultRowHeight="14.5" x14ac:dyDescent="0.35"/>
  <cols>
    <col min="1" max="1" width="43.1796875" style="459" customWidth="1"/>
    <col min="2" max="2" width="32.81640625" style="459" customWidth="1"/>
    <col min="3" max="3" width="16.81640625" style="459" customWidth="1"/>
    <col min="4" max="4" width="14.81640625" style="459" customWidth="1"/>
    <col min="5" max="5" width="14.54296875" style="459" customWidth="1"/>
    <col min="6" max="43" width="11.453125" style="459"/>
    <col min="44" max="44" width="13.453125" style="459" customWidth="1"/>
    <col min="45" max="45" width="11.453125" style="459"/>
    <col min="46" max="46" width="12.81640625" style="459" customWidth="1"/>
    <col min="47" max="47" width="11.453125" style="459"/>
    <col min="48" max="48" width="12.453125" style="459" customWidth="1"/>
    <col min="49" max="49" width="11.453125" style="459"/>
    <col min="50" max="50" width="12.1796875" style="459" customWidth="1"/>
    <col min="51" max="73" width="11.453125" style="459"/>
    <col min="74" max="75" width="11.453125" style="460"/>
    <col min="76" max="77" width="8.1796875" style="461" customWidth="1"/>
    <col min="78" max="78" width="9.453125" style="461" customWidth="1"/>
    <col min="79" max="79" width="6.81640625" style="457" hidden="1" customWidth="1"/>
    <col min="80" max="104" width="5.453125" style="457" hidden="1" customWidth="1"/>
    <col min="105" max="130" width="5.453125" style="458" hidden="1" customWidth="1"/>
    <col min="131" max="131" width="9.453125" style="459" customWidth="1"/>
    <col min="132" max="133" width="8.1796875" style="459" customWidth="1"/>
    <col min="134" max="16384" width="11.453125" style="459"/>
  </cols>
  <sheetData>
    <row r="1" spans="1:130" s="454" customFormat="1" ht="16.149999999999999" customHeight="1" x14ac:dyDescent="0.35">
      <c r="A1" s="95" t="s">
        <v>0</v>
      </c>
      <c r="BV1" s="455"/>
      <c r="BW1" s="455"/>
      <c r="BX1" s="456"/>
      <c r="BY1" s="456"/>
      <c r="BZ1" s="456"/>
      <c r="CA1" s="457"/>
      <c r="CB1" s="457"/>
      <c r="CC1" s="457"/>
      <c r="CD1" s="457"/>
      <c r="CE1" s="457"/>
      <c r="CF1" s="457"/>
      <c r="CG1" s="457"/>
      <c r="CH1" s="457"/>
      <c r="CI1" s="457"/>
      <c r="CJ1" s="457"/>
      <c r="CK1" s="457"/>
      <c r="CL1" s="457"/>
      <c r="CM1" s="457"/>
      <c r="CN1" s="457"/>
      <c r="CO1" s="457"/>
      <c r="CP1" s="457"/>
      <c r="CQ1" s="457"/>
      <c r="CR1" s="457"/>
      <c r="CS1" s="457"/>
      <c r="CT1" s="457"/>
      <c r="CU1" s="457"/>
      <c r="CV1" s="457"/>
      <c r="CW1" s="457"/>
      <c r="CX1" s="457"/>
      <c r="CY1" s="457"/>
      <c r="CZ1" s="457"/>
      <c r="DA1" s="458"/>
      <c r="DB1" s="458"/>
      <c r="DC1" s="458"/>
      <c r="DD1" s="458"/>
      <c r="DE1" s="458"/>
      <c r="DF1" s="458"/>
      <c r="DG1" s="458"/>
      <c r="DH1" s="458"/>
      <c r="DI1" s="458"/>
      <c r="DJ1" s="458"/>
      <c r="DK1" s="458"/>
      <c r="DL1" s="458"/>
      <c r="DM1" s="458"/>
      <c r="DN1" s="458"/>
      <c r="DO1" s="458"/>
      <c r="DP1" s="458"/>
      <c r="DQ1" s="458"/>
      <c r="DR1" s="458"/>
      <c r="DS1" s="458"/>
      <c r="DT1" s="458"/>
      <c r="DU1" s="458"/>
      <c r="DV1" s="458"/>
      <c r="DW1" s="458"/>
      <c r="DX1" s="458"/>
      <c r="DY1" s="458"/>
      <c r="DZ1" s="458"/>
    </row>
    <row r="2" spans="1:130" s="454" customFormat="1" ht="16.149999999999999" customHeight="1" x14ac:dyDescent="0.35">
      <c r="A2" s="95" t="s">
        <v>69</v>
      </c>
      <c r="BV2" s="455"/>
      <c r="BW2" s="455"/>
      <c r="BX2" s="456"/>
      <c r="BY2" s="456"/>
      <c r="BZ2" s="456"/>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c r="CY2" s="457"/>
      <c r="CZ2" s="457"/>
      <c r="DA2" s="458"/>
      <c r="DB2" s="458"/>
      <c r="DC2" s="458"/>
      <c r="DD2" s="458"/>
      <c r="DE2" s="458"/>
      <c r="DF2" s="458"/>
      <c r="DG2" s="458"/>
      <c r="DH2" s="458"/>
      <c r="DI2" s="458"/>
      <c r="DJ2" s="458"/>
      <c r="DK2" s="458"/>
      <c r="DL2" s="458"/>
      <c r="DM2" s="458"/>
      <c r="DN2" s="458"/>
      <c r="DO2" s="458"/>
      <c r="DP2" s="458"/>
      <c r="DQ2" s="458"/>
      <c r="DR2" s="458"/>
      <c r="DS2" s="458"/>
      <c r="DT2" s="458"/>
      <c r="DU2" s="458"/>
      <c r="DV2" s="458"/>
      <c r="DW2" s="458"/>
      <c r="DX2" s="458"/>
      <c r="DY2" s="458"/>
      <c r="DZ2" s="458"/>
    </row>
    <row r="3" spans="1:130" s="454" customFormat="1" ht="16.149999999999999" customHeight="1" x14ac:dyDescent="0.35">
      <c r="A3" s="95" t="s">
        <v>70</v>
      </c>
      <c r="BV3" s="455"/>
      <c r="BW3" s="455"/>
      <c r="BX3" s="456"/>
      <c r="BY3" s="456"/>
      <c r="BZ3" s="456"/>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c r="CY3" s="457"/>
      <c r="CZ3" s="457"/>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row>
    <row r="4" spans="1:130" s="454" customFormat="1" ht="16.149999999999999" customHeight="1" x14ac:dyDescent="0.35">
      <c r="A4" s="95" t="s">
        <v>71</v>
      </c>
      <c r="BV4" s="455"/>
      <c r="BW4" s="455"/>
      <c r="BX4" s="456"/>
      <c r="BY4" s="456"/>
      <c r="BZ4" s="456"/>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8"/>
      <c r="DB4" s="458"/>
      <c r="DC4" s="458"/>
      <c r="DD4" s="458"/>
      <c r="DE4" s="458"/>
      <c r="DF4" s="458"/>
      <c r="DG4" s="458"/>
      <c r="DH4" s="458"/>
      <c r="DI4" s="458"/>
      <c r="DJ4" s="458"/>
      <c r="DK4" s="458"/>
      <c r="DL4" s="458"/>
      <c r="DM4" s="458"/>
      <c r="DN4" s="458"/>
      <c r="DO4" s="458"/>
      <c r="DP4" s="458"/>
      <c r="DQ4" s="458"/>
      <c r="DR4" s="458"/>
      <c r="DS4" s="458"/>
      <c r="DT4" s="458"/>
      <c r="DU4" s="458"/>
      <c r="DV4" s="458"/>
      <c r="DW4" s="458"/>
      <c r="DX4" s="458"/>
      <c r="DY4" s="458"/>
      <c r="DZ4" s="458"/>
    </row>
    <row r="5" spans="1:130" s="454" customFormat="1" ht="16.149999999999999" customHeight="1" x14ac:dyDescent="0.35">
      <c r="A5" s="95" t="s">
        <v>72</v>
      </c>
      <c r="BV5" s="455"/>
      <c r="BW5" s="455"/>
      <c r="BX5" s="456"/>
      <c r="BY5" s="456"/>
      <c r="BZ5" s="456"/>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c r="CY5" s="457"/>
      <c r="CZ5" s="457"/>
      <c r="DA5" s="458"/>
      <c r="DB5" s="458"/>
      <c r="DC5" s="458"/>
      <c r="DD5" s="458"/>
      <c r="DE5" s="458"/>
      <c r="DF5" s="458"/>
      <c r="DG5" s="458"/>
      <c r="DH5" s="458"/>
      <c r="DI5" s="458"/>
      <c r="DJ5" s="458"/>
      <c r="DK5" s="458"/>
      <c r="DL5" s="458"/>
      <c r="DM5" s="458"/>
      <c r="DN5" s="458"/>
      <c r="DO5" s="458"/>
      <c r="DP5" s="458"/>
      <c r="DQ5" s="458"/>
      <c r="DR5" s="458"/>
      <c r="DS5" s="458"/>
      <c r="DT5" s="458"/>
      <c r="DU5" s="458"/>
      <c r="DV5" s="458"/>
      <c r="DW5" s="458"/>
      <c r="DX5" s="458"/>
      <c r="DY5" s="458"/>
      <c r="DZ5" s="458"/>
    </row>
    <row r="6" spans="1:130" ht="16.149999999999999" customHeight="1" x14ac:dyDescent="0.35">
      <c r="A6" s="6982" t="s">
        <v>2129</v>
      </c>
      <c r="B6" s="6982"/>
      <c r="C6" s="6982"/>
      <c r="D6" s="6982"/>
      <c r="E6" s="6982"/>
      <c r="F6" s="6982"/>
      <c r="G6" s="6982"/>
      <c r="H6" s="6982"/>
      <c r="I6" s="6982"/>
      <c r="J6" s="6982"/>
      <c r="K6" s="6982"/>
      <c r="L6" s="6982"/>
      <c r="M6" s="6982"/>
      <c r="N6" s="6982"/>
      <c r="O6" s="6982"/>
      <c r="P6" s="6982"/>
      <c r="Q6" s="279"/>
      <c r="R6" s="279"/>
      <c r="S6" s="279"/>
      <c r="T6" s="279"/>
      <c r="U6" s="279"/>
      <c r="V6" s="279"/>
      <c r="W6" s="279"/>
      <c r="X6" s="279"/>
      <c r="Y6" s="279"/>
      <c r="Z6" s="279"/>
      <c r="AA6" s="279"/>
      <c r="AB6" s="279"/>
      <c r="AC6" s="279"/>
      <c r="AD6" s="279"/>
      <c r="AE6" s="279"/>
      <c r="AF6" s="277"/>
      <c r="AG6" s="277"/>
      <c r="AH6" s="277"/>
      <c r="AI6" s="277"/>
      <c r="AJ6" s="277"/>
      <c r="AK6" s="277"/>
      <c r="AL6" s="277"/>
      <c r="AX6" s="454"/>
      <c r="AY6" s="454"/>
      <c r="AZ6" s="454"/>
      <c r="BA6" s="454"/>
      <c r="BB6" s="454"/>
      <c r="BC6" s="454"/>
      <c r="BD6" s="454"/>
      <c r="BE6" s="454"/>
      <c r="BF6" s="454"/>
      <c r="BG6" s="454"/>
      <c r="BH6" s="454"/>
      <c r="BI6" s="454"/>
    </row>
    <row r="7" spans="1:130" ht="31.9" customHeight="1" x14ac:dyDescent="0.35">
      <c r="A7" s="462" t="s">
        <v>2130</v>
      </c>
      <c r="B7" s="99"/>
      <c r="C7" s="99"/>
      <c r="D7" s="99"/>
      <c r="E7" s="99"/>
      <c r="F7" s="99"/>
      <c r="G7" s="99"/>
      <c r="H7" s="99"/>
      <c r="I7" s="99"/>
      <c r="J7" s="99"/>
      <c r="K7" s="99"/>
      <c r="L7" s="99"/>
      <c r="M7" s="99"/>
      <c r="N7" s="99"/>
      <c r="O7" s="99"/>
      <c r="P7" s="99"/>
      <c r="Q7" s="279"/>
      <c r="R7" s="279"/>
      <c r="S7" s="279"/>
      <c r="T7" s="279"/>
      <c r="U7" s="279"/>
      <c r="V7" s="279"/>
      <c r="W7" s="279"/>
      <c r="X7" s="279"/>
      <c r="Y7" s="279"/>
      <c r="Z7" s="279"/>
      <c r="AA7" s="279"/>
      <c r="AB7" s="279"/>
      <c r="AC7" s="279"/>
      <c r="AD7" s="279"/>
      <c r="AE7" s="279"/>
      <c r="AF7" s="277"/>
      <c r="AG7" s="277"/>
      <c r="AH7" s="277"/>
      <c r="AI7" s="277"/>
      <c r="AJ7" s="277"/>
      <c r="AK7" s="277"/>
      <c r="AL7" s="277"/>
      <c r="AR7" s="463"/>
      <c r="AS7" s="463"/>
      <c r="AT7" s="463"/>
      <c r="AU7" s="463"/>
      <c r="AV7" s="463"/>
      <c r="AW7" s="463"/>
      <c r="AX7" s="454"/>
      <c r="AY7" s="454"/>
      <c r="AZ7" s="454"/>
      <c r="BA7" s="454"/>
      <c r="BB7" s="454"/>
      <c r="BC7" s="454"/>
      <c r="BD7" s="454"/>
      <c r="BE7" s="454"/>
      <c r="BF7" s="454"/>
      <c r="BG7" s="454"/>
      <c r="BH7" s="454"/>
      <c r="BI7" s="454"/>
    </row>
    <row r="8" spans="1:130" ht="31.9" customHeight="1" x14ac:dyDescent="0.35">
      <c r="A8" s="2071" t="s">
        <v>2131</v>
      </c>
      <c r="B8" s="2071"/>
      <c r="C8" s="2071"/>
      <c r="D8" s="301"/>
      <c r="E8" s="301"/>
      <c r="F8" s="301"/>
      <c r="G8" s="301"/>
      <c r="H8" s="454"/>
      <c r="I8" s="301"/>
      <c r="J8" s="321"/>
      <c r="K8" s="321"/>
      <c r="L8" s="321"/>
      <c r="M8" s="321"/>
      <c r="N8" s="321"/>
      <c r="O8" s="321"/>
      <c r="P8" s="321"/>
      <c r="Q8" s="277"/>
      <c r="AX8" s="454"/>
      <c r="AY8" s="454"/>
      <c r="AZ8" s="454"/>
      <c r="BA8" s="454"/>
      <c r="BB8" s="454"/>
      <c r="BC8" s="454"/>
      <c r="BD8" s="454"/>
      <c r="BE8" s="454"/>
      <c r="BF8" s="454"/>
      <c r="BG8" s="454"/>
      <c r="BH8" s="454"/>
      <c r="BI8" s="454"/>
      <c r="BT8" s="463"/>
      <c r="BU8" s="463"/>
      <c r="BV8" s="461"/>
      <c r="BW8" s="461"/>
    </row>
    <row r="9" spans="1:130" ht="31.9" customHeight="1" x14ac:dyDescent="0.35">
      <c r="A9" s="7972" t="s">
        <v>2132</v>
      </c>
      <c r="B9" s="7370" t="s">
        <v>30</v>
      </c>
      <c r="C9" s="7371"/>
      <c r="D9" s="7983" t="s">
        <v>594</v>
      </c>
      <c r="E9" s="7984"/>
      <c r="F9" s="7984"/>
      <c r="G9" s="7984"/>
      <c r="H9" s="7984"/>
      <c r="I9" s="7984"/>
      <c r="J9" s="7984"/>
      <c r="K9" s="7984"/>
      <c r="L9" s="7984"/>
      <c r="M9" s="7984"/>
      <c r="N9" s="7984"/>
      <c r="O9" s="7984"/>
      <c r="P9" s="7984"/>
      <c r="Q9" s="7984"/>
      <c r="R9" s="7984"/>
      <c r="S9" s="7984"/>
      <c r="T9" s="7984"/>
      <c r="U9" s="7984"/>
      <c r="V9" s="7984"/>
      <c r="W9" s="7984"/>
      <c r="X9" s="7984"/>
      <c r="Y9" s="7984"/>
      <c r="Z9" s="7984"/>
      <c r="AA9" s="7984"/>
      <c r="AB9" s="7984"/>
      <c r="AC9" s="7984"/>
      <c r="AD9" s="7984"/>
      <c r="AE9" s="7984"/>
      <c r="AF9" s="7984"/>
      <c r="AG9" s="7984"/>
      <c r="AH9" s="7984"/>
      <c r="AI9" s="7984"/>
      <c r="AJ9" s="7984"/>
      <c r="AK9" s="7984"/>
      <c r="AL9" s="7984"/>
      <c r="AM9" s="7984"/>
      <c r="AN9" s="7984"/>
      <c r="AO9" s="7984"/>
      <c r="AP9" s="7984"/>
      <c r="AQ9" s="8017"/>
      <c r="AR9" s="8103" t="s">
        <v>2133</v>
      </c>
      <c r="AS9" s="8048"/>
      <c r="AT9" s="8531" t="s">
        <v>591</v>
      </c>
      <c r="AU9" s="8009"/>
      <c r="AV9" s="7989" t="s">
        <v>9</v>
      </c>
      <c r="AW9" s="7990" t="s">
        <v>10</v>
      </c>
      <c r="AX9" s="460"/>
      <c r="AY9" s="460"/>
      <c r="AZ9" s="460"/>
      <c r="BA9" s="460"/>
      <c r="BB9" s="460"/>
      <c r="BC9" s="460"/>
      <c r="BD9" s="460"/>
      <c r="BE9" s="460"/>
      <c r="BF9" s="460"/>
      <c r="BG9" s="460"/>
      <c r="BH9" s="460"/>
      <c r="BI9" s="460"/>
      <c r="BJ9" s="460"/>
      <c r="BK9" s="460"/>
      <c r="BL9" s="460"/>
      <c r="BU9" s="460"/>
      <c r="BV9" s="461"/>
      <c r="BW9" s="461"/>
    </row>
    <row r="10" spans="1:130" ht="16.149999999999999" customHeight="1" x14ac:dyDescent="0.35">
      <c r="A10" s="7362"/>
      <c r="B10" s="7976"/>
      <c r="C10" s="7971"/>
      <c r="D10" s="8003" t="s">
        <v>596</v>
      </c>
      <c r="E10" s="8103"/>
      <c r="F10" s="8003" t="s">
        <v>597</v>
      </c>
      <c r="G10" s="8103"/>
      <c r="H10" s="8003" t="s">
        <v>598</v>
      </c>
      <c r="I10" s="8004"/>
      <c r="J10" s="8103" t="s">
        <v>599</v>
      </c>
      <c r="K10" s="8103"/>
      <c r="L10" s="8003" t="s">
        <v>400</v>
      </c>
      <c r="M10" s="8004"/>
      <c r="N10" s="8103" t="s">
        <v>540</v>
      </c>
      <c r="O10" s="8103"/>
      <c r="P10" s="8003" t="s">
        <v>43</v>
      </c>
      <c r="Q10" s="8103"/>
      <c r="R10" s="8003" t="s">
        <v>44</v>
      </c>
      <c r="S10" s="8103"/>
      <c r="T10" s="8003" t="s">
        <v>85</v>
      </c>
      <c r="U10" s="8004"/>
      <c r="V10" s="8003" t="s">
        <v>86</v>
      </c>
      <c r="W10" s="8004"/>
      <c r="X10" s="8003" t="s">
        <v>87</v>
      </c>
      <c r="Y10" s="8004"/>
      <c r="Z10" s="8003" t="s">
        <v>88</v>
      </c>
      <c r="AA10" s="8004"/>
      <c r="AB10" s="8003" t="s">
        <v>89</v>
      </c>
      <c r="AC10" s="8004"/>
      <c r="AD10" s="8003" t="s">
        <v>90</v>
      </c>
      <c r="AE10" s="8004"/>
      <c r="AF10" s="8003" t="s">
        <v>91</v>
      </c>
      <c r="AG10" s="8004"/>
      <c r="AH10" s="8003" t="s">
        <v>92</v>
      </c>
      <c r="AI10" s="8004"/>
      <c r="AJ10" s="8003" t="s">
        <v>93</v>
      </c>
      <c r="AK10" s="8004"/>
      <c r="AL10" s="8003" t="s">
        <v>94</v>
      </c>
      <c r="AM10" s="8004"/>
      <c r="AN10" s="8003" t="s">
        <v>95</v>
      </c>
      <c r="AO10" s="8004"/>
      <c r="AP10" s="8003" t="s">
        <v>96</v>
      </c>
      <c r="AQ10" s="8048"/>
      <c r="AR10" s="8015" t="s">
        <v>33</v>
      </c>
      <c r="AS10" s="8533" t="s">
        <v>34</v>
      </c>
      <c r="AT10" s="8532"/>
      <c r="AU10" s="8011"/>
      <c r="AV10" s="7459"/>
      <c r="AW10" s="7412"/>
      <c r="AX10" s="460"/>
      <c r="AY10" s="460"/>
      <c r="AZ10" s="460"/>
      <c r="BA10" s="460"/>
      <c r="BB10" s="460"/>
      <c r="BC10" s="460"/>
      <c r="BD10" s="460"/>
      <c r="BE10" s="460"/>
      <c r="BF10" s="460"/>
      <c r="BG10" s="460"/>
      <c r="BH10" s="460"/>
      <c r="BI10" s="460"/>
      <c r="BJ10" s="460"/>
      <c r="BK10" s="460"/>
      <c r="BL10" s="460"/>
      <c r="BU10" s="460"/>
    </row>
    <row r="11" spans="1:130" ht="16.149999999999999" customHeight="1" x14ac:dyDescent="0.35">
      <c r="A11" s="8470"/>
      <c r="B11" s="2350" t="s">
        <v>2134</v>
      </c>
      <c r="C11" s="1968" t="s">
        <v>2135</v>
      </c>
      <c r="D11" s="1997" t="s">
        <v>2134</v>
      </c>
      <c r="E11" s="1998" t="s">
        <v>2135</v>
      </c>
      <c r="F11" s="1997" t="s">
        <v>2134</v>
      </c>
      <c r="G11" s="1998" t="s">
        <v>2135</v>
      </c>
      <c r="H11" s="1997" t="s">
        <v>2134</v>
      </c>
      <c r="I11" s="2000" t="s">
        <v>2135</v>
      </c>
      <c r="J11" s="1935" t="s">
        <v>2134</v>
      </c>
      <c r="K11" s="1998" t="s">
        <v>2135</v>
      </c>
      <c r="L11" s="1997" t="s">
        <v>2134</v>
      </c>
      <c r="M11" s="2000" t="s">
        <v>2135</v>
      </c>
      <c r="N11" s="1994" t="s">
        <v>2134</v>
      </c>
      <c r="O11" s="2441" t="s">
        <v>2135</v>
      </c>
      <c r="P11" s="2350" t="s">
        <v>2134</v>
      </c>
      <c r="Q11" s="2441" t="s">
        <v>2135</v>
      </c>
      <c r="R11" s="2350" t="s">
        <v>2134</v>
      </c>
      <c r="S11" s="2441" t="s">
        <v>2135</v>
      </c>
      <c r="T11" s="2350" t="s">
        <v>2134</v>
      </c>
      <c r="U11" s="2441" t="s">
        <v>2135</v>
      </c>
      <c r="V11" s="2350" t="s">
        <v>2134</v>
      </c>
      <c r="W11" s="2441" t="s">
        <v>2135</v>
      </c>
      <c r="X11" s="2350" t="s">
        <v>2134</v>
      </c>
      <c r="Y11" s="2441" t="s">
        <v>2135</v>
      </c>
      <c r="Z11" s="2350" t="s">
        <v>2134</v>
      </c>
      <c r="AA11" s="2441" t="s">
        <v>2135</v>
      </c>
      <c r="AB11" s="2350" t="s">
        <v>2134</v>
      </c>
      <c r="AC11" s="2441" t="s">
        <v>2135</v>
      </c>
      <c r="AD11" s="2350" t="s">
        <v>2134</v>
      </c>
      <c r="AE11" s="2441" t="s">
        <v>2135</v>
      </c>
      <c r="AF11" s="2350" t="s">
        <v>2134</v>
      </c>
      <c r="AG11" s="2441" t="s">
        <v>2135</v>
      </c>
      <c r="AH11" s="2350" t="s">
        <v>2134</v>
      </c>
      <c r="AI11" s="2441" t="s">
        <v>2135</v>
      </c>
      <c r="AJ11" s="2350" t="s">
        <v>2134</v>
      </c>
      <c r="AK11" s="2441" t="s">
        <v>2135</v>
      </c>
      <c r="AL11" s="2350" t="s">
        <v>2134</v>
      </c>
      <c r="AM11" s="2441" t="s">
        <v>2135</v>
      </c>
      <c r="AN11" s="2350" t="s">
        <v>2134</v>
      </c>
      <c r="AO11" s="2441" t="s">
        <v>2135</v>
      </c>
      <c r="AP11" s="2350" t="s">
        <v>2134</v>
      </c>
      <c r="AQ11" s="2351" t="s">
        <v>2135</v>
      </c>
      <c r="AR11" s="8016"/>
      <c r="AS11" s="8534"/>
      <c r="AT11" s="2308" t="s">
        <v>583</v>
      </c>
      <c r="AU11" s="1990" t="s">
        <v>584</v>
      </c>
      <c r="AV11" s="8525"/>
      <c r="AW11" s="7982"/>
      <c r="AX11" s="460"/>
      <c r="AY11" s="460"/>
      <c r="AZ11" s="460"/>
      <c r="BA11" s="460"/>
      <c r="BB11" s="460"/>
      <c r="BC11" s="460"/>
      <c r="BD11" s="460"/>
      <c r="BE11" s="460"/>
      <c r="BF11" s="460"/>
      <c r="BG11" s="460"/>
      <c r="BH11" s="460"/>
      <c r="BI11" s="460"/>
      <c r="BJ11" s="460"/>
      <c r="BK11" s="460"/>
      <c r="BL11" s="460"/>
      <c r="BU11" s="460"/>
    </row>
    <row r="12" spans="1:130" ht="16.149999999999999" customHeight="1" x14ac:dyDescent="0.35">
      <c r="A12" s="2442" t="s">
        <v>2136</v>
      </c>
      <c r="B12" s="1966">
        <f t="shared" ref="B12:C19" si="0">+N12+P12+R12+T12+V12+X12+Z12+AB12+AD12+AF12+AH12+AJ12+AL12+AN12+AP12</f>
        <v>0</v>
      </c>
      <c r="C12" s="2443">
        <f>+O12+Q12+S12+U12+W12+Y12+AA12+AC12+AE12+AG12+AI12+AK12+AM12+AO12+AQ12</f>
        <v>0</v>
      </c>
      <c r="D12" s="858"/>
      <c r="E12" s="1440"/>
      <c r="F12" s="856"/>
      <c r="G12" s="1440"/>
      <c r="H12" s="856"/>
      <c r="I12" s="1440"/>
      <c r="J12" s="856"/>
      <c r="K12" s="1440"/>
      <c r="L12" s="856"/>
      <c r="M12" s="1441"/>
      <c r="N12" s="833"/>
      <c r="O12" s="1439"/>
      <c r="P12" s="829"/>
      <c r="Q12" s="1439"/>
      <c r="R12" s="829"/>
      <c r="S12" s="1439"/>
      <c r="T12" s="829"/>
      <c r="U12" s="1439"/>
      <c r="V12" s="829"/>
      <c r="W12" s="1439"/>
      <c r="X12" s="829"/>
      <c r="Y12" s="1439"/>
      <c r="Z12" s="829"/>
      <c r="AA12" s="1439"/>
      <c r="AB12" s="829"/>
      <c r="AC12" s="1439"/>
      <c r="AD12" s="829"/>
      <c r="AE12" s="1439"/>
      <c r="AF12" s="829"/>
      <c r="AG12" s="1439"/>
      <c r="AH12" s="829"/>
      <c r="AI12" s="1439"/>
      <c r="AJ12" s="829"/>
      <c r="AK12" s="1439"/>
      <c r="AL12" s="829"/>
      <c r="AM12" s="1439"/>
      <c r="AN12" s="829"/>
      <c r="AO12" s="1439"/>
      <c r="AP12" s="829"/>
      <c r="AQ12" s="1479"/>
      <c r="AR12" s="2379"/>
      <c r="AS12" s="1479"/>
      <c r="AT12" s="833"/>
      <c r="AU12" s="1439"/>
      <c r="AV12" s="829"/>
      <c r="AW12" s="1438"/>
      <c r="AX12" s="464" t="str">
        <f>$CA12&amp;$CB12&amp;$CC12&amp;$CD12&amp;$CE12&amp;$CF12&amp;$CG12&amp;$CH12&amp;$CI12&amp;$CJ12&amp;$CK12&amp;$CL12&amp;$CM12&amp;$CN12&amp;$CO12&amp;$CP12&amp;$CQ12&amp;$CR12&amp;$CS12&amp;$CT12&amp;$CU12&amp;$CV12&amp;$CW12&amp;$CX12&amp;$CY12&amp;$CZ12</f>
        <v/>
      </c>
      <c r="AY12" s="464"/>
      <c r="AZ12" s="464"/>
      <c r="BA12" s="464"/>
      <c r="BB12" s="464"/>
      <c r="BC12" s="464"/>
      <c r="BD12" s="464"/>
      <c r="BE12" s="464"/>
      <c r="BF12" s="464"/>
      <c r="BG12" s="464"/>
      <c r="BH12" s="464"/>
      <c r="BI12" s="460"/>
      <c r="BJ12" s="460"/>
      <c r="BK12" s="460"/>
      <c r="BL12" s="460"/>
      <c r="BU12" s="460"/>
      <c r="BW12" s="461"/>
      <c r="CA12" s="465" t="str">
        <f>IF(B12&lt;C12,"* El total de Reactivos NO DEBE ser superior al total de Procesados. ","")</f>
        <v/>
      </c>
      <c r="CB12" s="465" t="str">
        <f>IF(B12&lt;&gt;(AR12+ AS12),"* La suma de las columnas Sexo DEBE SER IGUAL a los Procesados. ","")</f>
        <v/>
      </c>
      <c r="CC12" s="465" t="str">
        <f>IF(B12&lt;(AT12+ AU12),"* La suma de las columna Trans NO DEBE ser superior al total de Procesados. ","")</f>
        <v/>
      </c>
      <c r="CD12" s="465" t="str">
        <f>IF(B12&lt;AV12,"* La columna Pueblos Originarios NO DEBE ser superior al total de Procesados. ","")</f>
        <v/>
      </c>
      <c r="CE12" s="465" t="str">
        <f>IF(B12&lt;AW12,"* La columna Migrantes NO DEBE ser superior al total de Procesados. ","")</f>
        <v/>
      </c>
      <c r="CF12" s="465" t="str">
        <f>IF(D12&lt;E12,CONCATENATE("* El total de procesados debe ser mayor o igual al total de Reactivos en el grupo de edad ",$D$10),"")</f>
        <v/>
      </c>
      <c r="CG12" s="465" t="str">
        <f>IF(F12&lt;G12,CONCATENATE("* El total de procesados debe ser mayor o igual al total de Reactivos en el grupo de edad ",$F$10),"")</f>
        <v/>
      </c>
      <c r="CH12" s="465" t="str">
        <f>IF(H12&lt;I12,CONCATENATE("* El total de procesados debe ser mayor o igual al total de Reactivos en el grupo de edad ",$H$10),"")</f>
        <v/>
      </c>
      <c r="CI12" s="465" t="str">
        <f>IF(J12&lt;K12,CONCATENATE("* El total de procesados debe ser mayor o igual al total de Reactivos en el grupo de edad ",$J$10),"")</f>
        <v/>
      </c>
      <c r="CJ12" s="465" t="str">
        <f>IF(L12&lt;M12,CONCATENATE("* El total de procesados debe ser mayor o igual al total de Reactivos en el grupo de edad ",$L$10),"")</f>
        <v/>
      </c>
      <c r="CK12" s="465" t="str">
        <f>IF(N12&lt;O12,CONCATENATE("* El total de procesados debe ser mayor o igual al total de Reactivos en el grupo de edad ",$N$10),"")</f>
        <v/>
      </c>
      <c r="CL12" s="465" t="str">
        <f>IF(P12&lt;Q12,CONCATENATE("* El total de procesados debe ser mayor o igual al total de Reactivos en el grupo de edad ",$P$10),"")</f>
        <v/>
      </c>
      <c r="CM12" s="465" t="str">
        <f>IF(R12&lt;S12,CONCATENATE("* El total de procesados debe ser mayor o igual al total de Reactivos en el grupo de edad ",$R$10),"")</f>
        <v/>
      </c>
      <c r="CN12" s="465" t="str">
        <f>IF(T12&lt;U12,CONCATENATE("* El total de procesados debe ser mayor o igual al total de Reactivos en el grupo de edad ",$T$10),"")</f>
        <v/>
      </c>
      <c r="CO12" s="465" t="str">
        <f>IF(V12&lt;W12,CONCATENATE("* El total de procesados debe ser mayor o igual al total de Reactivos en el grupo de edad ",$V$10),"")</f>
        <v/>
      </c>
      <c r="CP12" s="465" t="str">
        <f>IF(X12&lt;Y12,CONCATENATE("* El total de procesados debe ser mayor o igual al total de Reactivos en el grupo de edad ",$X$10),"")</f>
        <v/>
      </c>
      <c r="CQ12" s="465" t="str">
        <f>IF(Z12&lt;AA12,CONCATENATE("* El total de procesados debe ser mayor o igual al total de Reactivos en el grupo de edad ",$Z$10),"")</f>
        <v/>
      </c>
      <c r="CR12" s="465" t="str">
        <f>IF(AB12&lt;AC12,CONCATENATE("* El total de procesados debe ser mayor o igual al total de Reactivos en el grupo de edad ",$AB$10),"")</f>
        <v/>
      </c>
      <c r="CS12" s="465" t="str">
        <f>IF(AD12&lt;AE12,CONCATENATE("* El total de procesados debe ser mayor o igual al total de Reactivos en el grupo de edad ",$AD$10),"")</f>
        <v/>
      </c>
      <c r="CT12" s="465" t="str">
        <f>IF(AF12&lt;AG12,CONCATENATE("* El total de procesados debe ser mayor o igual al total de Reactivos en el grupo de edad ",$AF$10),"")</f>
        <v/>
      </c>
      <c r="CU12" s="465" t="str">
        <f>IF(AH12&lt;AI12,CONCATENATE("* El total de procesados debe ser mayor o igual al total de Reactivos en el grupo de edad ",$AH$10),"")</f>
        <v/>
      </c>
      <c r="CV12" s="465" t="str">
        <f>IF(AJ12&lt;AK12,CONCATENATE("* El total de procesados debe ser mayor o igual al total de Reactivos en el grupo de edad ",$AJ$10),"")</f>
        <v/>
      </c>
      <c r="CW12" s="465" t="str">
        <f>IF(AL12&lt;AM12,CONCATENATE("* El total de procesados debe ser mayor o igual al total de Reactivos en el grupo de edad ",$AL$10),"")</f>
        <v/>
      </c>
      <c r="CX12" s="465" t="str">
        <f>IF(AN12&lt;AO12,CONCATENATE("* El total de procesados debe ser mayor o igual al total de Reactivos en el grupo de edad ",$AN$10),"")</f>
        <v/>
      </c>
      <c r="CY12" s="465" t="str">
        <f>IF(AP12&lt;AQ12,CONCATENATE("* El total de procesados debe ser mayor o igual al total de Reactivos en el grupo de edad ",$AP$10),"")</f>
        <v/>
      </c>
      <c r="CZ12" s="465" t="str">
        <f t="shared" ref="CZ12:CZ29" si="1">IF(AND(B12&lt;&gt;0,OR(AT12="",AU12="",AV12="",AW12="")),"* No olvide digitar la columna Trans y/o Pueblos Originarios y/o Migrantes (Digite Cero si no tiene). ","")</f>
        <v/>
      </c>
      <c r="DA12" s="466">
        <f t="shared" ref="DA12:DA29" si="2">IF(B12&lt;   C12,1,0)</f>
        <v>0</v>
      </c>
      <c r="DB12" s="466">
        <f t="shared" ref="DB12:DB29" si="3">IF(B12&lt;&gt; AR12+AS12,1,0)</f>
        <v>0</v>
      </c>
      <c r="DC12" s="466">
        <f t="shared" ref="DC12:DC29" si="4">IF(B12&lt;  AT12+AU12,1,0)</f>
        <v>0</v>
      </c>
      <c r="DD12" s="466">
        <f t="shared" ref="DD12:DD29" si="5">IF(B12&lt;  AV12,1,0)</f>
        <v>0</v>
      </c>
      <c r="DE12" s="466">
        <f t="shared" ref="DE12:DE29" si="6">IF(B12&lt;  AW12,1,0)</f>
        <v>0</v>
      </c>
      <c r="DF12" s="466">
        <f>IF(D12&lt;E12,1,0)</f>
        <v>0</v>
      </c>
      <c r="DG12" s="466">
        <f>IF(F12&lt;G12,1,0)</f>
        <v>0</v>
      </c>
      <c r="DH12" s="466">
        <f>IF(H12&lt;I12,1,0)</f>
        <v>0</v>
      </c>
      <c r="DI12" s="466">
        <f>IF(J12&lt;K12,1,0)</f>
        <v>0</v>
      </c>
      <c r="DJ12" s="466">
        <f>IF(L12&lt;M12,1,0)</f>
        <v>0</v>
      </c>
      <c r="DK12" s="466">
        <f>IF(N12&lt;O12,1,0)</f>
        <v>0</v>
      </c>
      <c r="DL12" s="466">
        <f>IF(P12&lt;Q12,1,0)</f>
        <v>0</v>
      </c>
      <c r="DM12" s="466">
        <f>IF(R12&lt;S12,1,0)</f>
        <v>0</v>
      </c>
      <c r="DN12" s="466">
        <f>IF(T12&lt;U12,1,0)</f>
        <v>0</v>
      </c>
      <c r="DO12" s="466">
        <f>IF(V12&lt;W12,1,0)</f>
        <v>0</v>
      </c>
      <c r="DP12" s="466">
        <f>IF(X12&lt;Y12,1,0)</f>
        <v>0</v>
      </c>
      <c r="DQ12" s="466">
        <f>IF(Z12&lt;AA12,1,0)</f>
        <v>0</v>
      </c>
      <c r="DR12" s="466">
        <f>IF(AB12&lt;AC12,1,0)</f>
        <v>0</v>
      </c>
      <c r="DS12" s="466">
        <f>IF(AD12&lt;AE12,1,0)</f>
        <v>0</v>
      </c>
      <c r="DT12" s="466">
        <f>IF(AF12&lt;AG12,1,0)</f>
        <v>0</v>
      </c>
      <c r="DU12" s="466">
        <f>IF(AH12&lt;AI12,1,0)</f>
        <v>0</v>
      </c>
      <c r="DV12" s="466">
        <f>IF(AJ12&lt;AK12,1,0)</f>
        <v>0</v>
      </c>
      <c r="DW12" s="466">
        <f>IF(AL12&lt;AM12,1,0)</f>
        <v>0</v>
      </c>
      <c r="DX12" s="466">
        <f>IF(AN12&lt;AO12,1,0)</f>
        <v>0</v>
      </c>
      <c r="DY12" s="466">
        <f>IF(AP12&lt;AQ12,1,0)</f>
        <v>0</v>
      </c>
      <c r="DZ12" s="466">
        <f>IF(AND(B12&lt;&gt;0,OR(AT12="",AU12="",AV12="",AW12="")),1,0)</f>
        <v>0</v>
      </c>
    </row>
    <row r="13" spans="1:130" ht="16.149999999999999" customHeight="1" x14ac:dyDescent="0.35">
      <c r="A13" s="816" t="s">
        <v>2137</v>
      </c>
      <c r="B13" s="831">
        <f t="shared" si="0"/>
        <v>0</v>
      </c>
      <c r="C13" s="1079">
        <f t="shared" si="0"/>
        <v>0</v>
      </c>
      <c r="D13" s="858"/>
      <c r="E13" s="1440"/>
      <c r="F13" s="856"/>
      <c r="G13" s="1440"/>
      <c r="H13" s="856"/>
      <c r="I13" s="1440"/>
      <c r="J13" s="856"/>
      <c r="K13" s="1440"/>
      <c r="L13" s="856"/>
      <c r="M13" s="1441"/>
      <c r="N13" s="833"/>
      <c r="O13" s="1439"/>
      <c r="P13" s="829"/>
      <c r="Q13" s="1439"/>
      <c r="R13" s="829"/>
      <c r="S13" s="1439"/>
      <c r="T13" s="829"/>
      <c r="U13" s="1439"/>
      <c r="V13" s="829"/>
      <c r="W13" s="1439"/>
      <c r="X13" s="829"/>
      <c r="Y13" s="1439"/>
      <c r="Z13" s="829"/>
      <c r="AA13" s="1439"/>
      <c r="AB13" s="829"/>
      <c r="AC13" s="1439"/>
      <c r="AD13" s="829"/>
      <c r="AE13" s="1439"/>
      <c r="AF13" s="829"/>
      <c r="AG13" s="1439"/>
      <c r="AH13" s="829"/>
      <c r="AI13" s="1439"/>
      <c r="AJ13" s="829"/>
      <c r="AK13" s="1439"/>
      <c r="AL13" s="829"/>
      <c r="AM13" s="1439"/>
      <c r="AN13" s="829"/>
      <c r="AO13" s="1439"/>
      <c r="AP13" s="829"/>
      <c r="AQ13" s="1479"/>
      <c r="AR13" s="2379"/>
      <c r="AS13" s="1479"/>
      <c r="AT13" s="833"/>
      <c r="AU13" s="1439"/>
      <c r="AV13" s="829"/>
      <c r="AW13" s="1438"/>
      <c r="AX13" s="464" t="str">
        <f t="shared" ref="AX13:AX29" si="7">$CA13&amp;$CB13&amp;$CC13&amp;$CD13&amp;$CE13&amp;$CF13&amp;$CG13&amp;$CH13&amp;$CI13&amp;$CJ13&amp;$CK13&amp;$CL13&amp;$CM13&amp;$CN13&amp;$CO13&amp;$CP13&amp;$CQ13&amp;$CR13&amp;$CS13&amp;$CT13&amp;$CU13&amp;$CV13&amp;$CW13&amp;$CX13&amp;$CY13&amp;$CZ13</f>
        <v/>
      </c>
      <c r="AY13" s="464"/>
      <c r="AZ13" s="464"/>
      <c r="BA13" s="464"/>
      <c r="BB13" s="464"/>
      <c r="BC13" s="464"/>
      <c r="BD13" s="464"/>
      <c r="BE13" s="464"/>
      <c r="BF13" s="464"/>
      <c r="BG13" s="464"/>
      <c r="BH13" s="464"/>
      <c r="BI13" s="460"/>
      <c r="BJ13" s="460"/>
      <c r="BK13" s="460"/>
      <c r="BL13" s="460"/>
      <c r="BU13" s="460"/>
      <c r="BW13" s="461"/>
      <c r="CA13" s="465" t="str">
        <f t="shared" ref="CA13:CA29" si="8">IF(B13&lt;C13,"* El total de Reactivos NO DEBE ser superior al total de Procesados. ","")</f>
        <v/>
      </c>
      <c r="CB13" s="465" t="str">
        <f t="shared" ref="CB13:CB29" si="9">IF(B13&lt;&gt;(AR13+ AS13),"* La suma de las columnas Sexo DEBE SER IGUAL a los Procesados. ","")</f>
        <v/>
      </c>
      <c r="CC13" s="465" t="str">
        <f t="shared" ref="CC13:CC29" si="10">IF(B13&lt;(AT13+ AU13),"* La suma de las columna Trans NO DEBE ser superior al total de Procesados. ","")</f>
        <v/>
      </c>
      <c r="CD13" s="465" t="str">
        <f t="shared" ref="CD13:CD29" si="11">IF(B13&lt;AV13,"* La columna Pueblos Originarios NO DEBE ser superior al total de Procesados. ","")</f>
        <v/>
      </c>
      <c r="CE13" s="465" t="str">
        <f t="shared" ref="CE13:CE29" si="12">IF(B13&lt;AW13,"* La columna Migrantes NO DEBE ser superior al total de Procesados. ","")</f>
        <v/>
      </c>
      <c r="CF13" s="465" t="str">
        <f t="shared" ref="CF13:CF29" si="13">IF(D13&lt;E13,CONCATENATE("* El total de procesados debe ser mayor o igual al total de Reactivos en el grupo de edad ",$D$10),"")</f>
        <v/>
      </c>
      <c r="CG13" s="465" t="str">
        <f t="shared" ref="CG13:CG29" si="14">IF(F13&lt;G13,CONCATENATE("* El total de procesados debe ser mayor o igual al total de Reactivos en el grupo de edad ",$F$10),"")</f>
        <v/>
      </c>
      <c r="CH13" s="465" t="str">
        <f t="shared" ref="CH13:CH29" si="15">IF(H13&lt;I13,CONCATENATE("* El total de procesados debe ser mayor o igual al total de Reactivos en el grupo de edad ",$H$10),"")</f>
        <v/>
      </c>
      <c r="CI13" s="465" t="str">
        <f t="shared" ref="CI13:CI29" si="16">IF(J13&lt;K13,CONCATENATE("* El total de procesados debe ser mayor o igual al total de Reactivos en el grupo de edad ",$J$10),"")</f>
        <v/>
      </c>
      <c r="CJ13" s="465" t="str">
        <f t="shared" ref="CJ13:CJ29" si="17">IF(L13&lt;M13,CONCATENATE("* El total de procesados debe ser mayor o igual al total de Reactivos en el grupo de edad ",$L$10),"")</f>
        <v/>
      </c>
      <c r="CK13" s="465" t="str">
        <f t="shared" ref="CK13:CK29" si="18">IF(N13&lt;O13,CONCATENATE("* El total de procesados debe ser mayor o igual al total de Reactivos en el grupo de edad ",$N$10),"")</f>
        <v/>
      </c>
      <c r="CL13" s="465" t="str">
        <f t="shared" ref="CL13:CL29" si="19">IF(P13&lt;Q13,CONCATENATE("* El total de procesados debe ser mayor o igual al total de Reactivos en el grupo de edad ",$P$10),"")</f>
        <v/>
      </c>
      <c r="CM13" s="465" t="str">
        <f t="shared" ref="CM13:CM29" si="20">IF(R13&lt;S13,CONCATENATE("* El total de procesados debe ser mayor o igual al total de Reactivos en el grupo de edad ",$R$10),"")</f>
        <v/>
      </c>
      <c r="CN13" s="465" t="str">
        <f t="shared" ref="CN13:CN29" si="21">IF(T13&lt;U13,CONCATENATE("* El total de procesados debe ser mayor o igual al total de Reactivos en el grupo de edad ",$T$10),"")</f>
        <v/>
      </c>
      <c r="CO13" s="465" t="str">
        <f t="shared" ref="CO13:CO29" si="22">IF(V13&lt;W13,CONCATENATE("* El total de procesados debe ser mayor o igual al total de Reactivos en el grupo de edad ",$V$10),"")</f>
        <v/>
      </c>
      <c r="CP13" s="465" t="str">
        <f t="shared" ref="CP13:CP29" si="23">IF(X13&lt;Y13,CONCATENATE("* El total de procesados debe ser mayor o igual al total de Reactivos en el grupo de edad ",$X$10),"")</f>
        <v/>
      </c>
      <c r="CQ13" s="465" t="str">
        <f t="shared" ref="CQ13:CQ29" si="24">IF(Z13&lt;AA13,CONCATENATE("* El total de procesados debe ser mayor o igual al total de Reactivos en el grupo de edad ",$Z$10),"")</f>
        <v/>
      </c>
      <c r="CR13" s="465" t="str">
        <f t="shared" ref="CR13:CR29" si="25">IF(AB13&lt;AC13,CONCATENATE("* El total de procesados debe ser mayor o igual al total de Reactivos en el grupo de edad ",$AB$10),"")</f>
        <v/>
      </c>
      <c r="CS13" s="465" t="str">
        <f t="shared" ref="CS13:CS29" si="26">IF(AD13&lt;AE13,CONCATENATE("* El total de procesados debe ser mayor o igual al total de Reactivos en el grupo de edad ",$AD$10),"")</f>
        <v/>
      </c>
      <c r="CT13" s="465" t="str">
        <f t="shared" ref="CT13:CT29" si="27">IF(AF13&lt;AG13,CONCATENATE("* El total de procesados debe ser mayor o igual al total de Reactivos en el grupo de edad ",$AF$10),"")</f>
        <v/>
      </c>
      <c r="CU13" s="465" t="str">
        <f t="shared" ref="CU13:CU29" si="28">IF(AH13&lt;AI13,CONCATENATE("* El total de procesados debe ser mayor o igual al total de Reactivos en el grupo de edad ",$AH$10),"")</f>
        <v/>
      </c>
      <c r="CV13" s="465" t="str">
        <f t="shared" ref="CV13:CV29" si="29">IF(AJ13&lt;AK13,CONCATENATE("* El total de procesados debe ser mayor o igual al total de Reactivos en el grupo de edad ",$AJ$10),"")</f>
        <v/>
      </c>
      <c r="CW13" s="465" t="str">
        <f t="shared" ref="CW13:CW29" si="30">IF(AL13&lt;AM13,CONCATENATE("* El total de procesados debe ser mayor o igual al total de Reactivos en el grupo de edad ",$AL$10),"")</f>
        <v/>
      </c>
      <c r="CX13" s="465" t="str">
        <f t="shared" ref="CX13:CX29" si="31">IF(AN13&lt;AO13,CONCATENATE("* El total de procesados debe ser mayor o igual al total de Reactivos en el grupo de edad ",$AN$10),"")</f>
        <v/>
      </c>
      <c r="CY13" s="465" t="str">
        <f t="shared" ref="CY13:CY29" si="32">IF(AP13&lt;AQ13,CONCATENATE("* El total de procesados debe ser mayor o igual al total de Reactivos en el grupo de edad ",$AP$10),"")</f>
        <v/>
      </c>
      <c r="CZ13" s="465" t="str">
        <f t="shared" si="1"/>
        <v/>
      </c>
      <c r="DA13" s="466">
        <f t="shared" si="2"/>
        <v>0</v>
      </c>
      <c r="DB13" s="466">
        <f t="shared" si="3"/>
        <v>0</v>
      </c>
      <c r="DC13" s="466">
        <f t="shared" si="4"/>
        <v>0</v>
      </c>
      <c r="DD13" s="466">
        <f t="shared" si="5"/>
        <v>0</v>
      </c>
      <c r="DE13" s="466">
        <f t="shared" si="6"/>
        <v>0</v>
      </c>
      <c r="DF13" s="466">
        <f t="shared" ref="DF13:DF29" si="33">IF(D13&lt;E13,1,0)</f>
        <v>0</v>
      </c>
      <c r="DG13" s="466">
        <f t="shared" ref="DG13:DG29" si="34">IF(F13&lt;G13,1,0)</f>
        <v>0</v>
      </c>
      <c r="DH13" s="466">
        <f t="shared" ref="DH13:DH29" si="35">IF(H13&lt;I13,1,0)</f>
        <v>0</v>
      </c>
      <c r="DI13" s="466">
        <f t="shared" ref="DI13:DI29" si="36">IF(J13&lt;K13,1,0)</f>
        <v>0</v>
      </c>
      <c r="DJ13" s="466">
        <f t="shared" ref="DJ13:DJ29" si="37">IF(L13&lt;M13,1,0)</f>
        <v>0</v>
      </c>
      <c r="DK13" s="466">
        <f t="shared" ref="DK13:DK29" si="38">IF(N13&lt;O13,1,0)</f>
        <v>0</v>
      </c>
      <c r="DL13" s="466">
        <f t="shared" ref="DL13:DL29" si="39">IF(P13&lt;Q13,1,0)</f>
        <v>0</v>
      </c>
      <c r="DM13" s="466">
        <f t="shared" ref="DM13:DM29" si="40">IF(R13&lt;S13,1,0)</f>
        <v>0</v>
      </c>
      <c r="DN13" s="466">
        <f t="shared" ref="DN13:DN29" si="41">IF(T13&lt;U13,1,0)</f>
        <v>0</v>
      </c>
      <c r="DO13" s="466">
        <f t="shared" ref="DO13:DO29" si="42">IF(V13&lt;W13,1,0)</f>
        <v>0</v>
      </c>
      <c r="DP13" s="466">
        <f t="shared" ref="DP13:DP29" si="43">IF(X13&lt;Y13,1,0)</f>
        <v>0</v>
      </c>
      <c r="DQ13" s="466">
        <f t="shared" ref="DQ13:DQ29" si="44">IF(Z13&lt;AA13,1,0)</f>
        <v>0</v>
      </c>
      <c r="DR13" s="466">
        <f t="shared" ref="DR13:DR29" si="45">IF(AB13&lt;AC13,1,0)</f>
        <v>0</v>
      </c>
      <c r="DS13" s="466">
        <f t="shared" ref="DS13:DS29" si="46">IF(AD13&lt;AE13,1,0)</f>
        <v>0</v>
      </c>
      <c r="DT13" s="466">
        <f t="shared" ref="DT13:DT29" si="47">IF(AF13&lt;AG13,1,0)</f>
        <v>0</v>
      </c>
      <c r="DU13" s="466">
        <f t="shared" ref="DU13:DU29" si="48">IF(AH13&lt;AI13,1,0)</f>
        <v>0</v>
      </c>
      <c r="DV13" s="466">
        <f t="shared" ref="DV13:DV29" si="49">IF(AJ13&lt;AK13,1,0)</f>
        <v>0</v>
      </c>
      <c r="DW13" s="466">
        <f t="shared" ref="DW13:DW29" si="50">IF(AL13&lt;AM13,1,0)</f>
        <v>0</v>
      </c>
      <c r="DX13" s="466">
        <f t="shared" ref="DX13:DX29" si="51">IF(AN13&lt;AO13,1,0)</f>
        <v>0</v>
      </c>
      <c r="DY13" s="466">
        <f t="shared" ref="DY13:DY29" si="52">IF(AP13&lt;AQ13,1,0)</f>
        <v>0</v>
      </c>
      <c r="DZ13" s="466">
        <f t="shared" ref="DZ13:DZ29" si="53">IF(AND(B13&lt;&gt;0,OR(AT13="",AU13="",AV13="",AW13="")),1,0)</f>
        <v>0</v>
      </c>
    </row>
    <row r="14" spans="1:130" ht="16.149999999999999" customHeight="1" x14ac:dyDescent="0.35">
      <c r="A14" s="816" t="s">
        <v>2138</v>
      </c>
      <c r="B14" s="831">
        <f t="shared" si="0"/>
        <v>0</v>
      </c>
      <c r="C14" s="1079">
        <f t="shared" si="0"/>
        <v>0</v>
      </c>
      <c r="D14" s="858"/>
      <c r="E14" s="1440"/>
      <c r="F14" s="856"/>
      <c r="G14" s="1440"/>
      <c r="H14" s="856"/>
      <c r="I14" s="1440"/>
      <c r="J14" s="856"/>
      <c r="K14" s="1440"/>
      <c r="L14" s="856"/>
      <c r="M14" s="1441"/>
      <c r="N14" s="833"/>
      <c r="O14" s="1439"/>
      <c r="P14" s="829"/>
      <c r="Q14" s="1439"/>
      <c r="R14" s="829"/>
      <c r="S14" s="1439"/>
      <c r="T14" s="829"/>
      <c r="U14" s="1439"/>
      <c r="V14" s="829"/>
      <c r="W14" s="1439"/>
      <c r="X14" s="829"/>
      <c r="Y14" s="1439"/>
      <c r="Z14" s="829"/>
      <c r="AA14" s="1439"/>
      <c r="AB14" s="829"/>
      <c r="AC14" s="1439"/>
      <c r="AD14" s="829"/>
      <c r="AE14" s="1439"/>
      <c r="AF14" s="829"/>
      <c r="AG14" s="1439"/>
      <c r="AH14" s="829"/>
      <c r="AI14" s="1439"/>
      <c r="AJ14" s="829"/>
      <c r="AK14" s="1439"/>
      <c r="AL14" s="829"/>
      <c r="AM14" s="1439"/>
      <c r="AN14" s="829"/>
      <c r="AO14" s="1439"/>
      <c r="AP14" s="829"/>
      <c r="AQ14" s="1479"/>
      <c r="AR14" s="2379"/>
      <c r="AS14" s="1479"/>
      <c r="AT14" s="833"/>
      <c r="AU14" s="1439"/>
      <c r="AV14" s="829"/>
      <c r="AW14" s="1438"/>
      <c r="AX14" s="464" t="str">
        <f t="shared" si="7"/>
        <v/>
      </c>
      <c r="AY14" s="464"/>
      <c r="AZ14" s="464"/>
      <c r="BA14" s="464"/>
      <c r="BB14" s="464"/>
      <c r="BC14" s="464"/>
      <c r="BD14" s="464"/>
      <c r="BE14" s="464"/>
      <c r="BF14" s="464"/>
      <c r="BG14" s="464"/>
      <c r="BH14" s="464"/>
      <c r="BI14" s="460"/>
      <c r="BJ14" s="460"/>
      <c r="BK14" s="460"/>
      <c r="BL14" s="460"/>
      <c r="BU14" s="460"/>
      <c r="BW14" s="461"/>
      <c r="CA14" s="465" t="str">
        <f t="shared" si="8"/>
        <v/>
      </c>
      <c r="CB14" s="465" t="str">
        <f t="shared" si="9"/>
        <v/>
      </c>
      <c r="CC14" s="465" t="str">
        <f t="shared" si="10"/>
        <v/>
      </c>
      <c r="CD14" s="465" t="str">
        <f t="shared" si="11"/>
        <v/>
      </c>
      <c r="CE14" s="465" t="str">
        <f t="shared" si="12"/>
        <v/>
      </c>
      <c r="CF14" s="465" t="str">
        <f t="shared" si="13"/>
        <v/>
      </c>
      <c r="CG14" s="465" t="str">
        <f t="shared" si="14"/>
        <v/>
      </c>
      <c r="CH14" s="465" t="str">
        <f t="shared" si="15"/>
        <v/>
      </c>
      <c r="CI14" s="465" t="str">
        <f t="shared" si="16"/>
        <v/>
      </c>
      <c r="CJ14" s="465" t="str">
        <f t="shared" si="17"/>
        <v/>
      </c>
      <c r="CK14" s="465" t="str">
        <f t="shared" si="18"/>
        <v/>
      </c>
      <c r="CL14" s="465" t="str">
        <f t="shared" si="19"/>
        <v/>
      </c>
      <c r="CM14" s="465" t="str">
        <f t="shared" si="20"/>
        <v/>
      </c>
      <c r="CN14" s="465" t="str">
        <f t="shared" si="21"/>
        <v/>
      </c>
      <c r="CO14" s="465" t="str">
        <f t="shared" si="22"/>
        <v/>
      </c>
      <c r="CP14" s="465" t="str">
        <f t="shared" si="23"/>
        <v/>
      </c>
      <c r="CQ14" s="465" t="str">
        <f t="shared" si="24"/>
        <v/>
      </c>
      <c r="CR14" s="465" t="str">
        <f t="shared" si="25"/>
        <v/>
      </c>
      <c r="CS14" s="465" t="str">
        <f t="shared" si="26"/>
        <v/>
      </c>
      <c r="CT14" s="465" t="str">
        <f t="shared" si="27"/>
        <v/>
      </c>
      <c r="CU14" s="465" t="str">
        <f t="shared" si="28"/>
        <v/>
      </c>
      <c r="CV14" s="465" t="str">
        <f t="shared" si="29"/>
        <v/>
      </c>
      <c r="CW14" s="465" t="str">
        <f t="shared" si="30"/>
        <v/>
      </c>
      <c r="CX14" s="465" t="str">
        <f t="shared" si="31"/>
        <v/>
      </c>
      <c r="CY14" s="465" t="str">
        <f t="shared" si="32"/>
        <v/>
      </c>
      <c r="CZ14" s="465" t="str">
        <f t="shared" si="1"/>
        <v/>
      </c>
      <c r="DA14" s="466">
        <f t="shared" si="2"/>
        <v>0</v>
      </c>
      <c r="DB14" s="466">
        <f t="shared" si="3"/>
        <v>0</v>
      </c>
      <c r="DC14" s="466">
        <f t="shared" si="4"/>
        <v>0</v>
      </c>
      <c r="DD14" s="466">
        <f t="shared" si="5"/>
        <v>0</v>
      </c>
      <c r="DE14" s="466">
        <f t="shared" si="6"/>
        <v>0</v>
      </c>
      <c r="DF14" s="466">
        <f t="shared" si="33"/>
        <v>0</v>
      </c>
      <c r="DG14" s="466">
        <f t="shared" si="34"/>
        <v>0</v>
      </c>
      <c r="DH14" s="466">
        <f t="shared" si="35"/>
        <v>0</v>
      </c>
      <c r="DI14" s="466">
        <f t="shared" si="36"/>
        <v>0</v>
      </c>
      <c r="DJ14" s="466">
        <f t="shared" si="37"/>
        <v>0</v>
      </c>
      <c r="DK14" s="466">
        <f t="shared" si="38"/>
        <v>0</v>
      </c>
      <c r="DL14" s="466">
        <f t="shared" si="39"/>
        <v>0</v>
      </c>
      <c r="DM14" s="466">
        <f t="shared" si="40"/>
        <v>0</v>
      </c>
      <c r="DN14" s="466">
        <f t="shared" si="41"/>
        <v>0</v>
      </c>
      <c r="DO14" s="466">
        <f t="shared" si="42"/>
        <v>0</v>
      </c>
      <c r="DP14" s="466">
        <f t="shared" si="43"/>
        <v>0</v>
      </c>
      <c r="DQ14" s="466">
        <f t="shared" si="44"/>
        <v>0</v>
      </c>
      <c r="DR14" s="466">
        <f t="shared" si="45"/>
        <v>0</v>
      </c>
      <c r="DS14" s="466">
        <f t="shared" si="46"/>
        <v>0</v>
      </c>
      <c r="DT14" s="466">
        <f t="shared" si="47"/>
        <v>0</v>
      </c>
      <c r="DU14" s="466">
        <f t="shared" si="48"/>
        <v>0</v>
      </c>
      <c r="DV14" s="466">
        <f t="shared" si="49"/>
        <v>0</v>
      </c>
      <c r="DW14" s="466">
        <f t="shared" si="50"/>
        <v>0</v>
      </c>
      <c r="DX14" s="466">
        <f t="shared" si="51"/>
        <v>0</v>
      </c>
      <c r="DY14" s="466">
        <f t="shared" si="52"/>
        <v>0</v>
      </c>
      <c r="DZ14" s="466">
        <f t="shared" si="53"/>
        <v>0</v>
      </c>
    </row>
    <row r="15" spans="1:130" ht="16.149999999999999" customHeight="1" x14ac:dyDescent="0.35">
      <c r="A15" s="816" t="s">
        <v>2139</v>
      </c>
      <c r="B15" s="831">
        <f t="shared" si="0"/>
        <v>0</v>
      </c>
      <c r="C15" s="1079">
        <f t="shared" si="0"/>
        <v>0</v>
      </c>
      <c r="D15" s="858"/>
      <c r="E15" s="1440"/>
      <c r="F15" s="856"/>
      <c r="G15" s="1440"/>
      <c r="H15" s="856"/>
      <c r="I15" s="1440"/>
      <c r="J15" s="856"/>
      <c r="K15" s="1440"/>
      <c r="L15" s="856"/>
      <c r="M15" s="1441"/>
      <c r="N15" s="833"/>
      <c r="O15" s="1439"/>
      <c r="P15" s="829"/>
      <c r="Q15" s="1439"/>
      <c r="R15" s="829"/>
      <c r="S15" s="1439"/>
      <c r="T15" s="829"/>
      <c r="U15" s="1439"/>
      <c r="V15" s="829"/>
      <c r="W15" s="1439"/>
      <c r="X15" s="829"/>
      <c r="Y15" s="1439"/>
      <c r="Z15" s="829"/>
      <c r="AA15" s="1439"/>
      <c r="AB15" s="829"/>
      <c r="AC15" s="1439"/>
      <c r="AD15" s="829"/>
      <c r="AE15" s="1439"/>
      <c r="AF15" s="829"/>
      <c r="AG15" s="1439"/>
      <c r="AH15" s="829"/>
      <c r="AI15" s="1439"/>
      <c r="AJ15" s="829"/>
      <c r="AK15" s="1439"/>
      <c r="AL15" s="829"/>
      <c r="AM15" s="1439"/>
      <c r="AN15" s="829"/>
      <c r="AO15" s="1439"/>
      <c r="AP15" s="829"/>
      <c r="AQ15" s="1479"/>
      <c r="AR15" s="2379"/>
      <c r="AS15" s="1479"/>
      <c r="AT15" s="833"/>
      <c r="AU15" s="1439"/>
      <c r="AV15" s="829"/>
      <c r="AW15" s="1438"/>
      <c r="AX15" s="464" t="str">
        <f t="shared" si="7"/>
        <v/>
      </c>
      <c r="AY15" s="464"/>
      <c r="AZ15" s="464"/>
      <c r="BA15" s="464"/>
      <c r="BB15" s="464"/>
      <c r="BC15" s="464"/>
      <c r="BD15" s="464"/>
      <c r="BE15" s="464"/>
      <c r="BF15" s="464"/>
      <c r="BG15" s="464"/>
      <c r="BH15" s="464"/>
      <c r="BI15" s="460"/>
      <c r="BJ15" s="460"/>
      <c r="BK15" s="460"/>
      <c r="BL15" s="460"/>
      <c r="BU15" s="460"/>
      <c r="BW15" s="461"/>
      <c r="CA15" s="465" t="str">
        <f t="shared" si="8"/>
        <v/>
      </c>
      <c r="CB15" s="465" t="str">
        <f t="shared" si="9"/>
        <v/>
      </c>
      <c r="CC15" s="465" t="str">
        <f t="shared" si="10"/>
        <v/>
      </c>
      <c r="CD15" s="465" t="str">
        <f t="shared" si="11"/>
        <v/>
      </c>
      <c r="CE15" s="465" t="str">
        <f t="shared" si="12"/>
        <v/>
      </c>
      <c r="CF15" s="465" t="str">
        <f t="shared" si="13"/>
        <v/>
      </c>
      <c r="CG15" s="465" t="str">
        <f t="shared" si="14"/>
        <v/>
      </c>
      <c r="CH15" s="465" t="str">
        <f t="shared" si="15"/>
        <v/>
      </c>
      <c r="CI15" s="465" t="str">
        <f t="shared" si="16"/>
        <v/>
      </c>
      <c r="CJ15" s="465" t="str">
        <f t="shared" si="17"/>
        <v/>
      </c>
      <c r="CK15" s="465" t="str">
        <f t="shared" si="18"/>
        <v/>
      </c>
      <c r="CL15" s="465" t="str">
        <f t="shared" si="19"/>
        <v/>
      </c>
      <c r="CM15" s="465" t="str">
        <f t="shared" si="20"/>
        <v/>
      </c>
      <c r="CN15" s="465" t="str">
        <f t="shared" si="21"/>
        <v/>
      </c>
      <c r="CO15" s="465" t="str">
        <f t="shared" si="22"/>
        <v/>
      </c>
      <c r="CP15" s="465" t="str">
        <f t="shared" si="23"/>
        <v/>
      </c>
      <c r="CQ15" s="465" t="str">
        <f t="shared" si="24"/>
        <v/>
      </c>
      <c r="CR15" s="465" t="str">
        <f t="shared" si="25"/>
        <v/>
      </c>
      <c r="CS15" s="465" t="str">
        <f t="shared" si="26"/>
        <v/>
      </c>
      <c r="CT15" s="465" t="str">
        <f t="shared" si="27"/>
        <v/>
      </c>
      <c r="CU15" s="465" t="str">
        <f t="shared" si="28"/>
        <v/>
      </c>
      <c r="CV15" s="465" t="str">
        <f t="shared" si="29"/>
        <v/>
      </c>
      <c r="CW15" s="465" t="str">
        <f t="shared" si="30"/>
        <v/>
      </c>
      <c r="CX15" s="465" t="str">
        <f t="shared" si="31"/>
        <v/>
      </c>
      <c r="CY15" s="465" t="str">
        <f t="shared" si="32"/>
        <v/>
      </c>
      <c r="CZ15" s="465" t="str">
        <f t="shared" si="1"/>
        <v/>
      </c>
      <c r="DA15" s="466">
        <f t="shared" si="2"/>
        <v>0</v>
      </c>
      <c r="DB15" s="466">
        <f t="shared" si="3"/>
        <v>0</v>
      </c>
      <c r="DC15" s="466">
        <f t="shared" si="4"/>
        <v>0</v>
      </c>
      <c r="DD15" s="466">
        <f t="shared" si="5"/>
        <v>0</v>
      </c>
      <c r="DE15" s="466">
        <f t="shared" si="6"/>
        <v>0</v>
      </c>
      <c r="DF15" s="466">
        <f t="shared" si="33"/>
        <v>0</v>
      </c>
      <c r="DG15" s="466">
        <f t="shared" si="34"/>
        <v>0</v>
      </c>
      <c r="DH15" s="466">
        <f t="shared" si="35"/>
        <v>0</v>
      </c>
      <c r="DI15" s="466">
        <f t="shared" si="36"/>
        <v>0</v>
      </c>
      <c r="DJ15" s="466">
        <f t="shared" si="37"/>
        <v>0</v>
      </c>
      <c r="DK15" s="466">
        <f t="shared" si="38"/>
        <v>0</v>
      </c>
      <c r="DL15" s="466">
        <f t="shared" si="39"/>
        <v>0</v>
      </c>
      <c r="DM15" s="466">
        <f t="shared" si="40"/>
        <v>0</v>
      </c>
      <c r="DN15" s="466">
        <f t="shared" si="41"/>
        <v>0</v>
      </c>
      <c r="DO15" s="466">
        <f t="shared" si="42"/>
        <v>0</v>
      </c>
      <c r="DP15" s="466">
        <f t="shared" si="43"/>
        <v>0</v>
      </c>
      <c r="DQ15" s="466">
        <f t="shared" si="44"/>
        <v>0</v>
      </c>
      <c r="DR15" s="466">
        <f t="shared" si="45"/>
        <v>0</v>
      </c>
      <c r="DS15" s="466">
        <f t="shared" si="46"/>
        <v>0</v>
      </c>
      <c r="DT15" s="466">
        <f t="shared" si="47"/>
        <v>0</v>
      </c>
      <c r="DU15" s="466">
        <f t="shared" si="48"/>
        <v>0</v>
      </c>
      <c r="DV15" s="466">
        <f t="shared" si="49"/>
        <v>0</v>
      </c>
      <c r="DW15" s="466">
        <f t="shared" si="50"/>
        <v>0</v>
      </c>
      <c r="DX15" s="466">
        <f t="shared" si="51"/>
        <v>0</v>
      </c>
      <c r="DY15" s="466">
        <f t="shared" si="52"/>
        <v>0</v>
      </c>
      <c r="DZ15" s="466">
        <f t="shared" si="53"/>
        <v>0</v>
      </c>
    </row>
    <row r="16" spans="1:130" ht="16.149999999999999" customHeight="1" x14ac:dyDescent="0.35">
      <c r="A16" s="827" t="s">
        <v>2140</v>
      </c>
      <c r="B16" s="831">
        <f t="shared" si="0"/>
        <v>0</v>
      </c>
      <c r="C16" s="1079">
        <f t="shared" si="0"/>
        <v>0</v>
      </c>
      <c r="D16" s="858"/>
      <c r="E16" s="1440"/>
      <c r="F16" s="856"/>
      <c r="G16" s="1440"/>
      <c r="H16" s="856"/>
      <c r="I16" s="1440"/>
      <c r="J16" s="856"/>
      <c r="K16" s="1440"/>
      <c r="L16" s="856"/>
      <c r="M16" s="1441"/>
      <c r="N16" s="833"/>
      <c r="O16" s="1439"/>
      <c r="P16" s="829"/>
      <c r="Q16" s="1439"/>
      <c r="R16" s="829"/>
      <c r="S16" s="1439"/>
      <c r="T16" s="829"/>
      <c r="U16" s="1439"/>
      <c r="V16" s="829"/>
      <c r="W16" s="1439"/>
      <c r="X16" s="829"/>
      <c r="Y16" s="1439"/>
      <c r="Z16" s="829"/>
      <c r="AA16" s="1439"/>
      <c r="AB16" s="829"/>
      <c r="AC16" s="1439"/>
      <c r="AD16" s="829"/>
      <c r="AE16" s="1439"/>
      <c r="AF16" s="829"/>
      <c r="AG16" s="1439"/>
      <c r="AH16" s="829"/>
      <c r="AI16" s="1439"/>
      <c r="AJ16" s="829"/>
      <c r="AK16" s="1439"/>
      <c r="AL16" s="829"/>
      <c r="AM16" s="1439"/>
      <c r="AN16" s="829"/>
      <c r="AO16" s="1439"/>
      <c r="AP16" s="829"/>
      <c r="AQ16" s="1479"/>
      <c r="AR16" s="2379"/>
      <c r="AS16" s="1479"/>
      <c r="AT16" s="833"/>
      <c r="AU16" s="1439"/>
      <c r="AV16" s="829"/>
      <c r="AW16" s="1438"/>
      <c r="AX16" s="464" t="str">
        <f t="shared" si="7"/>
        <v/>
      </c>
      <c r="AY16" s="464"/>
      <c r="AZ16" s="464"/>
      <c r="BA16" s="464"/>
      <c r="BB16" s="464"/>
      <c r="BC16" s="464"/>
      <c r="BD16" s="464"/>
      <c r="BE16" s="464"/>
      <c r="BF16" s="464"/>
      <c r="BG16" s="464"/>
      <c r="BH16" s="464"/>
      <c r="BI16" s="460"/>
      <c r="BJ16" s="460"/>
      <c r="BK16" s="460"/>
      <c r="BL16" s="460"/>
      <c r="BU16" s="460"/>
      <c r="BW16" s="461"/>
      <c r="CA16" s="465" t="str">
        <f t="shared" si="8"/>
        <v/>
      </c>
      <c r="CB16" s="465" t="str">
        <f t="shared" si="9"/>
        <v/>
      </c>
      <c r="CC16" s="465" t="str">
        <f t="shared" si="10"/>
        <v/>
      </c>
      <c r="CD16" s="465" t="str">
        <f t="shared" si="11"/>
        <v/>
      </c>
      <c r="CE16" s="465" t="str">
        <f t="shared" si="12"/>
        <v/>
      </c>
      <c r="CF16" s="465" t="str">
        <f t="shared" si="13"/>
        <v/>
      </c>
      <c r="CG16" s="465" t="str">
        <f t="shared" si="14"/>
        <v/>
      </c>
      <c r="CH16" s="465" t="str">
        <f t="shared" si="15"/>
        <v/>
      </c>
      <c r="CI16" s="465" t="str">
        <f t="shared" si="16"/>
        <v/>
      </c>
      <c r="CJ16" s="465" t="str">
        <f t="shared" si="17"/>
        <v/>
      </c>
      <c r="CK16" s="465" t="str">
        <f t="shared" si="18"/>
        <v/>
      </c>
      <c r="CL16" s="465" t="str">
        <f t="shared" si="19"/>
        <v/>
      </c>
      <c r="CM16" s="465" t="str">
        <f t="shared" si="20"/>
        <v/>
      </c>
      <c r="CN16" s="465" t="str">
        <f t="shared" si="21"/>
        <v/>
      </c>
      <c r="CO16" s="465" t="str">
        <f t="shared" si="22"/>
        <v/>
      </c>
      <c r="CP16" s="465" t="str">
        <f t="shared" si="23"/>
        <v/>
      </c>
      <c r="CQ16" s="465" t="str">
        <f t="shared" si="24"/>
        <v/>
      </c>
      <c r="CR16" s="465" t="str">
        <f t="shared" si="25"/>
        <v/>
      </c>
      <c r="CS16" s="465" t="str">
        <f t="shared" si="26"/>
        <v/>
      </c>
      <c r="CT16" s="465" t="str">
        <f t="shared" si="27"/>
        <v/>
      </c>
      <c r="CU16" s="465" t="str">
        <f t="shared" si="28"/>
        <v/>
      </c>
      <c r="CV16" s="465" t="str">
        <f t="shared" si="29"/>
        <v/>
      </c>
      <c r="CW16" s="465" t="str">
        <f t="shared" si="30"/>
        <v/>
      </c>
      <c r="CX16" s="465" t="str">
        <f t="shared" si="31"/>
        <v/>
      </c>
      <c r="CY16" s="465" t="str">
        <f t="shared" si="32"/>
        <v/>
      </c>
      <c r="CZ16" s="465" t="str">
        <f t="shared" si="1"/>
        <v/>
      </c>
      <c r="DA16" s="466">
        <f t="shared" si="2"/>
        <v>0</v>
      </c>
      <c r="DB16" s="466">
        <f t="shared" si="3"/>
        <v>0</v>
      </c>
      <c r="DC16" s="466">
        <f t="shared" si="4"/>
        <v>0</v>
      </c>
      <c r="DD16" s="466">
        <f t="shared" si="5"/>
        <v>0</v>
      </c>
      <c r="DE16" s="466">
        <f t="shared" si="6"/>
        <v>0</v>
      </c>
      <c r="DF16" s="466">
        <f t="shared" si="33"/>
        <v>0</v>
      </c>
      <c r="DG16" s="466">
        <f t="shared" si="34"/>
        <v>0</v>
      </c>
      <c r="DH16" s="466">
        <f t="shared" si="35"/>
        <v>0</v>
      </c>
      <c r="DI16" s="466">
        <f t="shared" si="36"/>
        <v>0</v>
      </c>
      <c r="DJ16" s="466">
        <f t="shared" si="37"/>
        <v>0</v>
      </c>
      <c r="DK16" s="466">
        <f t="shared" si="38"/>
        <v>0</v>
      </c>
      <c r="DL16" s="466">
        <f t="shared" si="39"/>
        <v>0</v>
      </c>
      <c r="DM16" s="466">
        <f t="shared" si="40"/>
        <v>0</v>
      </c>
      <c r="DN16" s="466">
        <f t="shared" si="41"/>
        <v>0</v>
      </c>
      <c r="DO16" s="466">
        <f t="shared" si="42"/>
        <v>0</v>
      </c>
      <c r="DP16" s="466">
        <f t="shared" si="43"/>
        <v>0</v>
      </c>
      <c r="DQ16" s="466">
        <f t="shared" si="44"/>
        <v>0</v>
      </c>
      <c r="DR16" s="466">
        <f t="shared" si="45"/>
        <v>0</v>
      </c>
      <c r="DS16" s="466">
        <f t="shared" si="46"/>
        <v>0</v>
      </c>
      <c r="DT16" s="466">
        <f t="shared" si="47"/>
        <v>0</v>
      </c>
      <c r="DU16" s="466">
        <f t="shared" si="48"/>
        <v>0</v>
      </c>
      <c r="DV16" s="466">
        <f t="shared" si="49"/>
        <v>0</v>
      </c>
      <c r="DW16" s="466">
        <f t="shared" si="50"/>
        <v>0</v>
      </c>
      <c r="DX16" s="466">
        <f t="shared" si="51"/>
        <v>0</v>
      </c>
      <c r="DY16" s="466">
        <f t="shared" si="52"/>
        <v>0</v>
      </c>
      <c r="DZ16" s="466">
        <f t="shared" si="53"/>
        <v>0</v>
      </c>
    </row>
    <row r="17" spans="1:130" ht="18" customHeight="1" x14ac:dyDescent="0.35">
      <c r="A17" s="827" t="s">
        <v>2141</v>
      </c>
      <c r="B17" s="831">
        <f t="shared" si="0"/>
        <v>0</v>
      </c>
      <c r="C17" s="1079">
        <f t="shared" si="0"/>
        <v>0</v>
      </c>
      <c r="D17" s="858"/>
      <c r="E17" s="1440"/>
      <c r="F17" s="856"/>
      <c r="G17" s="1440"/>
      <c r="H17" s="856"/>
      <c r="I17" s="1440"/>
      <c r="J17" s="856"/>
      <c r="K17" s="1440"/>
      <c r="L17" s="856"/>
      <c r="M17" s="1441"/>
      <c r="N17" s="833"/>
      <c r="O17" s="1439"/>
      <c r="P17" s="829"/>
      <c r="Q17" s="1439"/>
      <c r="R17" s="829"/>
      <c r="S17" s="1439"/>
      <c r="T17" s="829"/>
      <c r="U17" s="1439"/>
      <c r="V17" s="829"/>
      <c r="W17" s="1439"/>
      <c r="X17" s="829"/>
      <c r="Y17" s="1439"/>
      <c r="Z17" s="829"/>
      <c r="AA17" s="1439"/>
      <c r="AB17" s="829"/>
      <c r="AC17" s="1439"/>
      <c r="AD17" s="829"/>
      <c r="AE17" s="1439"/>
      <c r="AF17" s="829"/>
      <c r="AG17" s="1439"/>
      <c r="AH17" s="829"/>
      <c r="AI17" s="1439"/>
      <c r="AJ17" s="829"/>
      <c r="AK17" s="1439"/>
      <c r="AL17" s="829"/>
      <c r="AM17" s="1439"/>
      <c r="AN17" s="829"/>
      <c r="AO17" s="1439"/>
      <c r="AP17" s="829"/>
      <c r="AQ17" s="1479"/>
      <c r="AR17" s="833"/>
      <c r="AS17" s="1479"/>
      <c r="AT17" s="833"/>
      <c r="AU17" s="1439"/>
      <c r="AV17" s="829"/>
      <c r="AW17" s="1438"/>
      <c r="AX17" s="464" t="str">
        <f t="shared" si="7"/>
        <v/>
      </c>
      <c r="AY17" s="464"/>
      <c r="AZ17" s="464"/>
      <c r="BA17" s="464"/>
      <c r="BB17" s="464"/>
      <c r="BC17" s="464"/>
      <c r="BD17" s="464"/>
      <c r="BE17" s="464"/>
      <c r="BF17" s="464"/>
      <c r="BG17" s="464"/>
      <c r="BH17" s="464"/>
      <c r="BI17" s="460"/>
      <c r="BJ17" s="460"/>
      <c r="BK17" s="460"/>
      <c r="BL17" s="460"/>
      <c r="BU17" s="460"/>
      <c r="BW17" s="461"/>
      <c r="CA17" s="465" t="str">
        <f t="shared" si="8"/>
        <v/>
      </c>
      <c r="CB17" s="465" t="str">
        <f t="shared" si="9"/>
        <v/>
      </c>
      <c r="CC17" s="465" t="str">
        <f t="shared" si="10"/>
        <v/>
      </c>
      <c r="CD17" s="465" t="str">
        <f t="shared" si="11"/>
        <v/>
      </c>
      <c r="CE17" s="465" t="str">
        <f t="shared" si="12"/>
        <v/>
      </c>
      <c r="CF17" s="465" t="str">
        <f t="shared" si="13"/>
        <v/>
      </c>
      <c r="CG17" s="465" t="str">
        <f t="shared" si="14"/>
        <v/>
      </c>
      <c r="CH17" s="465" t="str">
        <f t="shared" si="15"/>
        <v/>
      </c>
      <c r="CI17" s="465" t="str">
        <f t="shared" si="16"/>
        <v/>
      </c>
      <c r="CJ17" s="465" t="str">
        <f t="shared" si="17"/>
        <v/>
      </c>
      <c r="CK17" s="465" t="str">
        <f t="shared" si="18"/>
        <v/>
      </c>
      <c r="CL17" s="465" t="str">
        <f t="shared" si="19"/>
        <v/>
      </c>
      <c r="CM17" s="465" t="str">
        <f t="shared" si="20"/>
        <v/>
      </c>
      <c r="CN17" s="465" t="str">
        <f t="shared" si="21"/>
        <v/>
      </c>
      <c r="CO17" s="465" t="str">
        <f t="shared" si="22"/>
        <v/>
      </c>
      <c r="CP17" s="465" t="str">
        <f t="shared" si="23"/>
        <v/>
      </c>
      <c r="CQ17" s="465" t="str">
        <f t="shared" si="24"/>
        <v/>
      </c>
      <c r="CR17" s="465" t="str">
        <f t="shared" si="25"/>
        <v/>
      </c>
      <c r="CS17" s="465" t="str">
        <f t="shared" si="26"/>
        <v/>
      </c>
      <c r="CT17" s="465" t="str">
        <f t="shared" si="27"/>
        <v/>
      </c>
      <c r="CU17" s="465" t="str">
        <f t="shared" si="28"/>
        <v/>
      </c>
      <c r="CV17" s="465" t="str">
        <f t="shared" si="29"/>
        <v/>
      </c>
      <c r="CW17" s="465" t="str">
        <f t="shared" si="30"/>
        <v/>
      </c>
      <c r="CX17" s="465" t="str">
        <f t="shared" si="31"/>
        <v/>
      </c>
      <c r="CY17" s="465" t="str">
        <f t="shared" si="32"/>
        <v/>
      </c>
      <c r="CZ17" s="465" t="str">
        <f t="shared" si="1"/>
        <v/>
      </c>
      <c r="DA17" s="466">
        <f t="shared" si="2"/>
        <v>0</v>
      </c>
      <c r="DB17" s="466">
        <f t="shared" si="3"/>
        <v>0</v>
      </c>
      <c r="DC17" s="466">
        <f t="shared" si="4"/>
        <v>0</v>
      </c>
      <c r="DD17" s="466">
        <f t="shared" si="5"/>
        <v>0</v>
      </c>
      <c r="DE17" s="466">
        <f t="shared" si="6"/>
        <v>0</v>
      </c>
      <c r="DF17" s="466">
        <f t="shared" si="33"/>
        <v>0</v>
      </c>
      <c r="DG17" s="466">
        <f t="shared" si="34"/>
        <v>0</v>
      </c>
      <c r="DH17" s="466">
        <f t="shared" si="35"/>
        <v>0</v>
      </c>
      <c r="DI17" s="466">
        <f t="shared" si="36"/>
        <v>0</v>
      </c>
      <c r="DJ17" s="466">
        <f t="shared" si="37"/>
        <v>0</v>
      </c>
      <c r="DK17" s="466">
        <f t="shared" si="38"/>
        <v>0</v>
      </c>
      <c r="DL17" s="466">
        <f t="shared" si="39"/>
        <v>0</v>
      </c>
      <c r="DM17" s="466">
        <f t="shared" si="40"/>
        <v>0</v>
      </c>
      <c r="DN17" s="466">
        <f t="shared" si="41"/>
        <v>0</v>
      </c>
      <c r="DO17" s="466">
        <f t="shared" si="42"/>
        <v>0</v>
      </c>
      <c r="DP17" s="466">
        <f t="shared" si="43"/>
        <v>0</v>
      </c>
      <c r="DQ17" s="466">
        <f t="shared" si="44"/>
        <v>0</v>
      </c>
      <c r="DR17" s="466">
        <f t="shared" si="45"/>
        <v>0</v>
      </c>
      <c r="DS17" s="466">
        <f t="shared" si="46"/>
        <v>0</v>
      </c>
      <c r="DT17" s="466">
        <f t="shared" si="47"/>
        <v>0</v>
      </c>
      <c r="DU17" s="466">
        <f t="shared" si="48"/>
        <v>0</v>
      </c>
      <c r="DV17" s="466">
        <f t="shared" si="49"/>
        <v>0</v>
      </c>
      <c r="DW17" s="466">
        <f t="shared" si="50"/>
        <v>0</v>
      </c>
      <c r="DX17" s="466">
        <f t="shared" si="51"/>
        <v>0</v>
      </c>
      <c r="DY17" s="466">
        <f t="shared" si="52"/>
        <v>0</v>
      </c>
      <c r="DZ17" s="466">
        <f t="shared" si="53"/>
        <v>0</v>
      </c>
    </row>
    <row r="18" spans="1:130" ht="27" customHeight="1" x14ac:dyDescent="0.35">
      <c r="A18" s="827" t="s">
        <v>2142</v>
      </c>
      <c r="B18" s="831">
        <f t="shared" si="0"/>
        <v>0</v>
      </c>
      <c r="C18" s="1079">
        <f t="shared" si="0"/>
        <v>0</v>
      </c>
      <c r="D18" s="858"/>
      <c r="E18" s="1440"/>
      <c r="F18" s="856"/>
      <c r="G18" s="1440"/>
      <c r="H18" s="856"/>
      <c r="I18" s="1440"/>
      <c r="J18" s="856"/>
      <c r="K18" s="1440"/>
      <c r="L18" s="856"/>
      <c r="M18" s="1441"/>
      <c r="N18" s="833"/>
      <c r="O18" s="1439"/>
      <c r="P18" s="829"/>
      <c r="Q18" s="1439"/>
      <c r="R18" s="829"/>
      <c r="S18" s="1439"/>
      <c r="T18" s="829"/>
      <c r="U18" s="1439"/>
      <c r="V18" s="829"/>
      <c r="W18" s="1439"/>
      <c r="X18" s="829"/>
      <c r="Y18" s="1439"/>
      <c r="Z18" s="829"/>
      <c r="AA18" s="1439"/>
      <c r="AB18" s="829"/>
      <c r="AC18" s="1439"/>
      <c r="AD18" s="829"/>
      <c r="AE18" s="1439"/>
      <c r="AF18" s="829"/>
      <c r="AG18" s="1439"/>
      <c r="AH18" s="829"/>
      <c r="AI18" s="1439"/>
      <c r="AJ18" s="829"/>
      <c r="AK18" s="1439"/>
      <c r="AL18" s="829"/>
      <c r="AM18" s="1439"/>
      <c r="AN18" s="829"/>
      <c r="AO18" s="1439"/>
      <c r="AP18" s="829"/>
      <c r="AQ18" s="1479"/>
      <c r="AR18" s="2379"/>
      <c r="AS18" s="1479"/>
      <c r="AT18" s="833"/>
      <c r="AU18" s="1439"/>
      <c r="AV18" s="829"/>
      <c r="AW18" s="1438"/>
      <c r="AX18" s="464" t="str">
        <f t="shared" si="7"/>
        <v/>
      </c>
      <c r="AY18" s="464"/>
      <c r="AZ18" s="464"/>
      <c r="BA18" s="464"/>
      <c r="BB18" s="464"/>
      <c r="BC18" s="464"/>
      <c r="BD18" s="464"/>
      <c r="BE18" s="464"/>
      <c r="BF18" s="464"/>
      <c r="BG18" s="464"/>
      <c r="BH18" s="464"/>
      <c r="BI18" s="460"/>
      <c r="BJ18" s="460"/>
      <c r="BK18" s="460"/>
      <c r="BL18" s="460"/>
      <c r="BU18" s="460"/>
      <c r="BW18" s="461"/>
      <c r="CA18" s="465" t="str">
        <f t="shared" si="8"/>
        <v/>
      </c>
      <c r="CB18" s="465" t="str">
        <f t="shared" si="9"/>
        <v/>
      </c>
      <c r="CC18" s="465" t="str">
        <f t="shared" si="10"/>
        <v/>
      </c>
      <c r="CD18" s="465" t="str">
        <f t="shared" si="11"/>
        <v/>
      </c>
      <c r="CE18" s="465" t="str">
        <f t="shared" si="12"/>
        <v/>
      </c>
      <c r="CF18" s="465" t="str">
        <f t="shared" si="13"/>
        <v/>
      </c>
      <c r="CG18" s="465" t="str">
        <f t="shared" si="14"/>
        <v/>
      </c>
      <c r="CH18" s="465" t="str">
        <f t="shared" si="15"/>
        <v/>
      </c>
      <c r="CI18" s="465" t="str">
        <f t="shared" si="16"/>
        <v/>
      </c>
      <c r="CJ18" s="465" t="str">
        <f t="shared" si="17"/>
        <v/>
      </c>
      <c r="CK18" s="465" t="str">
        <f t="shared" si="18"/>
        <v/>
      </c>
      <c r="CL18" s="465" t="str">
        <f t="shared" si="19"/>
        <v/>
      </c>
      <c r="CM18" s="465" t="str">
        <f t="shared" si="20"/>
        <v/>
      </c>
      <c r="CN18" s="465" t="str">
        <f t="shared" si="21"/>
        <v/>
      </c>
      <c r="CO18" s="465" t="str">
        <f t="shared" si="22"/>
        <v/>
      </c>
      <c r="CP18" s="465" t="str">
        <f t="shared" si="23"/>
        <v/>
      </c>
      <c r="CQ18" s="465" t="str">
        <f t="shared" si="24"/>
        <v/>
      </c>
      <c r="CR18" s="465" t="str">
        <f t="shared" si="25"/>
        <v/>
      </c>
      <c r="CS18" s="465" t="str">
        <f t="shared" si="26"/>
        <v/>
      </c>
      <c r="CT18" s="465" t="str">
        <f t="shared" si="27"/>
        <v/>
      </c>
      <c r="CU18" s="465" t="str">
        <f t="shared" si="28"/>
        <v/>
      </c>
      <c r="CV18" s="465" t="str">
        <f t="shared" si="29"/>
        <v/>
      </c>
      <c r="CW18" s="465" t="str">
        <f t="shared" si="30"/>
        <v/>
      </c>
      <c r="CX18" s="465" t="str">
        <f t="shared" si="31"/>
        <v/>
      </c>
      <c r="CY18" s="465" t="str">
        <f t="shared" si="32"/>
        <v/>
      </c>
      <c r="CZ18" s="465" t="str">
        <f t="shared" si="1"/>
        <v/>
      </c>
      <c r="DA18" s="466">
        <f t="shared" si="2"/>
        <v>0</v>
      </c>
      <c r="DB18" s="466">
        <f t="shared" si="3"/>
        <v>0</v>
      </c>
      <c r="DC18" s="466">
        <f t="shared" si="4"/>
        <v>0</v>
      </c>
      <c r="DD18" s="466">
        <f t="shared" si="5"/>
        <v>0</v>
      </c>
      <c r="DE18" s="466">
        <f t="shared" si="6"/>
        <v>0</v>
      </c>
      <c r="DF18" s="466">
        <f t="shared" si="33"/>
        <v>0</v>
      </c>
      <c r="DG18" s="466">
        <f t="shared" si="34"/>
        <v>0</v>
      </c>
      <c r="DH18" s="466">
        <f t="shared" si="35"/>
        <v>0</v>
      </c>
      <c r="DI18" s="466">
        <f t="shared" si="36"/>
        <v>0</v>
      </c>
      <c r="DJ18" s="466">
        <f t="shared" si="37"/>
        <v>0</v>
      </c>
      <c r="DK18" s="466">
        <f t="shared" si="38"/>
        <v>0</v>
      </c>
      <c r="DL18" s="466">
        <f t="shared" si="39"/>
        <v>0</v>
      </c>
      <c r="DM18" s="466">
        <f t="shared" si="40"/>
        <v>0</v>
      </c>
      <c r="DN18" s="466">
        <f t="shared" si="41"/>
        <v>0</v>
      </c>
      <c r="DO18" s="466">
        <f t="shared" si="42"/>
        <v>0</v>
      </c>
      <c r="DP18" s="466">
        <f t="shared" si="43"/>
        <v>0</v>
      </c>
      <c r="DQ18" s="466">
        <f t="shared" si="44"/>
        <v>0</v>
      </c>
      <c r="DR18" s="466">
        <f t="shared" si="45"/>
        <v>0</v>
      </c>
      <c r="DS18" s="466">
        <f t="shared" si="46"/>
        <v>0</v>
      </c>
      <c r="DT18" s="466">
        <f t="shared" si="47"/>
        <v>0</v>
      </c>
      <c r="DU18" s="466">
        <f t="shared" si="48"/>
        <v>0</v>
      </c>
      <c r="DV18" s="466">
        <f t="shared" si="49"/>
        <v>0</v>
      </c>
      <c r="DW18" s="466">
        <f t="shared" si="50"/>
        <v>0</v>
      </c>
      <c r="DX18" s="466">
        <f t="shared" si="51"/>
        <v>0</v>
      </c>
      <c r="DY18" s="466">
        <f t="shared" si="52"/>
        <v>0</v>
      </c>
      <c r="DZ18" s="466">
        <f t="shared" si="53"/>
        <v>0</v>
      </c>
    </row>
    <row r="19" spans="1:130" ht="16.149999999999999" customHeight="1" x14ac:dyDescent="0.35">
      <c r="A19" s="816" t="s">
        <v>2143</v>
      </c>
      <c r="B19" s="831">
        <f t="shared" si="0"/>
        <v>0</v>
      </c>
      <c r="C19" s="1079">
        <f t="shared" si="0"/>
        <v>0</v>
      </c>
      <c r="D19" s="858"/>
      <c r="E19" s="1440"/>
      <c r="F19" s="856"/>
      <c r="G19" s="1440"/>
      <c r="H19" s="856"/>
      <c r="I19" s="1440"/>
      <c r="J19" s="856"/>
      <c r="K19" s="1440"/>
      <c r="L19" s="856"/>
      <c r="M19" s="1441"/>
      <c r="N19" s="833"/>
      <c r="O19" s="1439"/>
      <c r="P19" s="829"/>
      <c r="Q19" s="1439"/>
      <c r="R19" s="829"/>
      <c r="S19" s="1439"/>
      <c r="T19" s="829"/>
      <c r="U19" s="1439"/>
      <c r="V19" s="829"/>
      <c r="W19" s="1439"/>
      <c r="X19" s="829"/>
      <c r="Y19" s="1439"/>
      <c r="Z19" s="829"/>
      <c r="AA19" s="1439"/>
      <c r="AB19" s="829"/>
      <c r="AC19" s="1439"/>
      <c r="AD19" s="829"/>
      <c r="AE19" s="1439"/>
      <c r="AF19" s="829"/>
      <c r="AG19" s="1439"/>
      <c r="AH19" s="829"/>
      <c r="AI19" s="1439"/>
      <c r="AJ19" s="829"/>
      <c r="AK19" s="1439"/>
      <c r="AL19" s="829"/>
      <c r="AM19" s="1439"/>
      <c r="AN19" s="829"/>
      <c r="AO19" s="1439"/>
      <c r="AP19" s="829"/>
      <c r="AQ19" s="1479"/>
      <c r="AR19" s="2379"/>
      <c r="AS19" s="1479"/>
      <c r="AT19" s="833"/>
      <c r="AU19" s="1439"/>
      <c r="AV19" s="829"/>
      <c r="AW19" s="1438"/>
      <c r="AX19" s="464" t="str">
        <f t="shared" si="7"/>
        <v/>
      </c>
      <c r="AY19" s="464"/>
      <c r="AZ19" s="464"/>
      <c r="BA19" s="464"/>
      <c r="BB19" s="464"/>
      <c r="BC19" s="464"/>
      <c r="BD19" s="464"/>
      <c r="BE19" s="464"/>
      <c r="BF19" s="464"/>
      <c r="BG19" s="464"/>
      <c r="BH19" s="464"/>
      <c r="BI19" s="460"/>
      <c r="BJ19" s="460"/>
      <c r="BK19" s="460"/>
      <c r="BL19" s="460"/>
      <c r="BU19" s="460"/>
      <c r="BW19" s="461"/>
      <c r="CA19" s="465" t="str">
        <f t="shared" si="8"/>
        <v/>
      </c>
      <c r="CB19" s="465" t="str">
        <f t="shared" si="9"/>
        <v/>
      </c>
      <c r="CC19" s="465" t="str">
        <f t="shared" si="10"/>
        <v/>
      </c>
      <c r="CD19" s="465" t="str">
        <f t="shared" si="11"/>
        <v/>
      </c>
      <c r="CE19" s="465" t="str">
        <f t="shared" si="12"/>
        <v/>
      </c>
      <c r="CF19" s="465" t="str">
        <f t="shared" si="13"/>
        <v/>
      </c>
      <c r="CG19" s="465" t="str">
        <f t="shared" si="14"/>
        <v/>
      </c>
      <c r="CH19" s="465" t="str">
        <f t="shared" si="15"/>
        <v/>
      </c>
      <c r="CI19" s="465" t="str">
        <f t="shared" si="16"/>
        <v/>
      </c>
      <c r="CJ19" s="465" t="str">
        <f t="shared" si="17"/>
        <v/>
      </c>
      <c r="CK19" s="465" t="str">
        <f t="shared" si="18"/>
        <v/>
      </c>
      <c r="CL19" s="465" t="str">
        <f t="shared" si="19"/>
        <v/>
      </c>
      <c r="CM19" s="465" t="str">
        <f t="shared" si="20"/>
        <v/>
      </c>
      <c r="CN19" s="465" t="str">
        <f t="shared" si="21"/>
        <v/>
      </c>
      <c r="CO19" s="465" t="str">
        <f t="shared" si="22"/>
        <v/>
      </c>
      <c r="CP19" s="465" t="str">
        <f t="shared" si="23"/>
        <v/>
      </c>
      <c r="CQ19" s="465" t="str">
        <f t="shared" si="24"/>
        <v/>
      </c>
      <c r="CR19" s="465" t="str">
        <f t="shared" si="25"/>
        <v/>
      </c>
      <c r="CS19" s="465" t="str">
        <f t="shared" si="26"/>
        <v/>
      </c>
      <c r="CT19" s="465" t="str">
        <f t="shared" si="27"/>
        <v/>
      </c>
      <c r="CU19" s="465" t="str">
        <f t="shared" si="28"/>
        <v/>
      </c>
      <c r="CV19" s="465" t="str">
        <f t="shared" si="29"/>
        <v/>
      </c>
      <c r="CW19" s="465" t="str">
        <f t="shared" si="30"/>
        <v/>
      </c>
      <c r="CX19" s="465" t="str">
        <f t="shared" si="31"/>
        <v/>
      </c>
      <c r="CY19" s="465" t="str">
        <f t="shared" si="32"/>
        <v/>
      </c>
      <c r="CZ19" s="465" t="str">
        <f t="shared" si="1"/>
        <v/>
      </c>
      <c r="DA19" s="466">
        <f t="shared" si="2"/>
        <v>0</v>
      </c>
      <c r="DB19" s="466">
        <f t="shared" si="3"/>
        <v>0</v>
      </c>
      <c r="DC19" s="466">
        <f t="shared" si="4"/>
        <v>0</v>
      </c>
      <c r="DD19" s="466">
        <f t="shared" si="5"/>
        <v>0</v>
      </c>
      <c r="DE19" s="466">
        <f t="shared" si="6"/>
        <v>0</v>
      </c>
      <c r="DF19" s="466">
        <f t="shared" si="33"/>
        <v>0</v>
      </c>
      <c r="DG19" s="466">
        <f t="shared" si="34"/>
        <v>0</v>
      </c>
      <c r="DH19" s="466">
        <f t="shared" si="35"/>
        <v>0</v>
      </c>
      <c r="DI19" s="466">
        <f t="shared" si="36"/>
        <v>0</v>
      </c>
      <c r="DJ19" s="466">
        <f t="shared" si="37"/>
        <v>0</v>
      </c>
      <c r="DK19" s="466">
        <f t="shared" si="38"/>
        <v>0</v>
      </c>
      <c r="DL19" s="466">
        <f t="shared" si="39"/>
        <v>0</v>
      </c>
      <c r="DM19" s="466">
        <f t="shared" si="40"/>
        <v>0</v>
      </c>
      <c r="DN19" s="466">
        <f t="shared" si="41"/>
        <v>0</v>
      </c>
      <c r="DO19" s="466">
        <f t="shared" si="42"/>
        <v>0</v>
      </c>
      <c r="DP19" s="466">
        <f t="shared" si="43"/>
        <v>0</v>
      </c>
      <c r="DQ19" s="466">
        <f t="shared" si="44"/>
        <v>0</v>
      </c>
      <c r="DR19" s="466">
        <f t="shared" si="45"/>
        <v>0</v>
      </c>
      <c r="DS19" s="466">
        <f t="shared" si="46"/>
        <v>0</v>
      </c>
      <c r="DT19" s="466">
        <f t="shared" si="47"/>
        <v>0</v>
      </c>
      <c r="DU19" s="466">
        <f t="shared" si="48"/>
        <v>0</v>
      </c>
      <c r="DV19" s="466">
        <f t="shared" si="49"/>
        <v>0</v>
      </c>
      <c r="DW19" s="466">
        <f t="shared" si="50"/>
        <v>0</v>
      </c>
      <c r="DX19" s="466">
        <f t="shared" si="51"/>
        <v>0</v>
      </c>
      <c r="DY19" s="466">
        <f t="shared" si="52"/>
        <v>0</v>
      </c>
      <c r="DZ19" s="466">
        <f t="shared" si="53"/>
        <v>0</v>
      </c>
    </row>
    <row r="20" spans="1:130" ht="16.149999999999999" customHeight="1" x14ac:dyDescent="0.35">
      <c r="A20" s="816" t="s">
        <v>2144</v>
      </c>
      <c r="B20" s="831">
        <f>+D20+F20+H20+J20+L20+N20+P20+R20+T20+V20+X20+Z20+AB20+AD20+AF20+AH20+AJ20+AL20+AN20+AP20</f>
        <v>0</v>
      </c>
      <c r="C20" s="1079">
        <f>+E20+G20+I20+K20+M20+O20+Q20+S20+U20+W20+Y20+AA20+AC20+AE20+AG20+AI20+AK20+AM20+AO20+AQ20</f>
        <v>0</v>
      </c>
      <c r="D20" s="833"/>
      <c r="E20" s="1439"/>
      <c r="F20" s="829"/>
      <c r="G20" s="1439"/>
      <c r="H20" s="829"/>
      <c r="I20" s="1438"/>
      <c r="J20" s="833"/>
      <c r="K20" s="833"/>
      <c r="L20" s="829"/>
      <c r="M20" s="1438"/>
      <c r="N20" s="833"/>
      <c r="O20" s="1439"/>
      <c r="P20" s="829"/>
      <c r="Q20" s="1439"/>
      <c r="R20" s="829"/>
      <c r="S20" s="1439"/>
      <c r="T20" s="829"/>
      <c r="U20" s="1439"/>
      <c r="V20" s="829"/>
      <c r="W20" s="1439"/>
      <c r="X20" s="829"/>
      <c r="Y20" s="1439"/>
      <c r="Z20" s="829"/>
      <c r="AA20" s="1439"/>
      <c r="AB20" s="829"/>
      <c r="AC20" s="1439"/>
      <c r="AD20" s="829"/>
      <c r="AE20" s="1439"/>
      <c r="AF20" s="829"/>
      <c r="AG20" s="1439"/>
      <c r="AH20" s="829"/>
      <c r="AI20" s="1439"/>
      <c r="AJ20" s="829"/>
      <c r="AK20" s="1439"/>
      <c r="AL20" s="829"/>
      <c r="AM20" s="1439"/>
      <c r="AN20" s="829"/>
      <c r="AO20" s="1439"/>
      <c r="AP20" s="829"/>
      <c r="AQ20" s="1479"/>
      <c r="AR20" s="2379"/>
      <c r="AS20" s="1479"/>
      <c r="AT20" s="833"/>
      <c r="AU20" s="1439"/>
      <c r="AV20" s="829"/>
      <c r="AW20" s="1438"/>
      <c r="AX20" s="464" t="str">
        <f t="shared" si="7"/>
        <v/>
      </c>
      <c r="AY20" s="464"/>
      <c r="AZ20" s="464"/>
      <c r="BA20" s="464"/>
      <c r="BB20" s="464"/>
      <c r="BC20" s="464"/>
      <c r="BD20" s="464"/>
      <c r="BE20" s="464"/>
      <c r="BF20" s="464"/>
      <c r="BG20" s="464"/>
      <c r="BH20" s="464"/>
      <c r="BI20" s="460"/>
      <c r="BJ20" s="460"/>
      <c r="BK20" s="460"/>
      <c r="BL20" s="460"/>
      <c r="BU20" s="460"/>
      <c r="BW20" s="461"/>
      <c r="CA20" s="465" t="str">
        <f t="shared" si="8"/>
        <v/>
      </c>
      <c r="CB20" s="465" t="str">
        <f t="shared" si="9"/>
        <v/>
      </c>
      <c r="CC20" s="465" t="str">
        <f t="shared" si="10"/>
        <v/>
      </c>
      <c r="CD20" s="465" t="str">
        <f t="shared" si="11"/>
        <v/>
      </c>
      <c r="CE20" s="465" t="str">
        <f t="shared" si="12"/>
        <v/>
      </c>
      <c r="CF20" s="465" t="str">
        <f t="shared" si="13"/>
        <v/>
      </c>
      <c r="CG20" s="465" t="str">
        <f t="shared" si="14"/>
        <v/>
      </c>
      <c r="CH20" s="465" t="str">
        <f t="shared" si="15"/>
        <v/>
      </c>
      <c r="CI20" s="465" t="str">
        <f t="shared" si="16"/>
        <v/>
      </c>
      <c r="CJ20" s="465" t="str">
        <f t="shared" si="17"/>
        <v/>
      </c>
      <c r="CK20" s="465" t="str">
        <f t="shared" si="18"/>
        <v/>
      </c>
      <c r="CL20" s="465" t="str">
        <f t="shared" si="19"/>
        <v/>
      </c>
      <c r="CM20" s="465" t="str">
        <f t="shared" si="20"/>
        <v/>
      </c>
      <c r="CN20" s="465" t="str">
        <f t="shared" si="21"/>
        <v/>
      </c>
      <c r="CO20" s="465" t="str">
        <f t="shared" si="22"/>
        <v/>
      </c>
      <c r="CP20" s="465" t="str">
        <f t="shared" si="23"/>
        <v/>
      </c>
      <c r="CQ20" s="465" t="str">
        <f t="shared" si="24"/>
        <v/>
      </c>
      <c r="CR20" s="465" t="str">
        <f t="shared" si="25"/>
        <v/>
      </c>
      <c r="CS20" s="465" t="str">
        <f t="shared" si="26"/>
        <v/>
      </c>
      <c r="CT20" s="465" t="str">
        <f t="shared" si="27"/>
        <v/>
      </c>
      <c r="CU20" s="465" t="str">
        <f t="shared" si="28"/>
        <v/>
      </c>
      <c r="CV20" s="465" t="str">
        <f t="shared" si="29"/>
        <v/>
      </c>
      <c r="CW20" s="465" t="str">
        <f t="shared" si="30"/>
        <v/>
      </c>
      <c r="CX20" s="465" t="str">
        <f t="shared" si="31"/>
        <v/>
      </c>
      <c r="CY20" s="465" t="str">
        <f t="shared" si="32"/>
        <v/>
      </c>
      <c r="CZ20" s="465" t="str">
        <f t="shared" si="1"/>
        <v/>
      </c>
      <c r="DA20" s="466">
        <f t="shared" si="2"/>
        <v>0</v>
      </c>
      <c r="DB20" s="466">
        <f t="shared" si="3"/>
        <v>0</v>
      </c>
      <c r="DC20" s="466">
        <f t="shared" si="4"/>
        <v>0</v>
      </c>
      <c r="DD20" s="466">
        <f t="shared" si="5"/>
        <v>0</v>
      </c>
      <c r="DE20" s="466">
        <f t="shared" si="6"/>
        <v>0</v>
      </c>
      <c r="DF20" s="466">
        <f t="shared" si="33"/>
        <v>0</v>
      </c>
      <c r="DG20" s="466">
        <f t="shared" si="34"/>
        <v>0</v>
      </c>
      <c r="DH20" s="466">
        <f t="shared" si="35"/>
        <v>0</v>
      </c>
      <c r="DI20" s="466">
        <f t="shared" si="36"/>
        <v>0</v>
      </c>
      <c r="DJ20" s="466">
        <f t="shared" si="37"/>
        <v>0</v>
      </c>
      <c r="DK20" s="466">
        <f t="shared" si="38"/>
        <v>0</v>
      </c>
      <c r="DL20" s="466">
        <f t="shared" si="39"/>
        <v>0</v>
      </c>
      <c r="DM20" s="466">
        <f t="shared" si="40"/>
        <v>0</v>
      </c>
      <c r="DN20" s="466">
        <f t="shared" si="41"/>
        <v>0</v>
      </c>
      <c r="DO20" s="466">
        <f t="shared" si="42"/>
        <v>0</v>
      </c>
      <c r="DP20" s="466">
        <f t="shared" si="43"/>
        <v>0</v>
      </c>
      <c r="DQ20" s="466">
        <f t="shared" si="44"/>
        <v>0</v>
      </c>
      <c r="DR20" s="466">
        <f t="shared" si="45"/>
        <v>0</v>
      </c>
      <c r="DS20" s="466">
        <f t="shared" si="46"/>
        <v>0</v>
      </c>
      <c r="DT20" s="466">
        <f t="shared" si="47"/>
        <v>0</v>
      </c>
      <c r="DU20" s="466">
        <f t="shared" si="48"/>
        <v>0</v>
      </c>
      <c r="DV20" s="466">
        <f t="shared" si="49"/>
        <v>0</v>
      </c>
      <c r="DW20" s="466">
        <f t="shared" si="50"/>
        <v>0</v>
      </c>
      <c r="DX20" s="466">
        <f t="shared" si="51"/>
        <v>0</v>
      </c>
      <c r="DY20" s="466">
        <f t="shared" si="52"/>
        <v>0</v>
      </c>
      <c r="DZ20" s="466">
        <f t="shared" si="53"/>
        <v>0</v>
      </c>
    </row>
    <row r="21" spans="1:130" ht="24" customHeight="1" x14ac:dyDescent="0.35">
      <c r="A21" s="827" t="s">
        <v>2145</v>
      </c>
      <c r="B21" s="831">
        <f>+D21+F21+H21</f>
        <v>0</v>
      </c>
      <c r="C21" s="1079">
        <f>+E21+G21+I21</f>
        <v>0</v>
      </c>
      <c r="D21" s="833"/>
      <c r="E21" s="1439"/>
      <c r="F21" s="829"/>
      <c r="G21" s="1439"/>
      <c r="H21" s="829"/>
      <c r="I21" s="1438"/>
      <c r="J21" s="1260"/>
      <c r="K21" s="2444"/>
      <c r="L21" s="1260"/>
      <c r="M21" s="2444"/>
      <c r="N21" s="1260"/>
      <c r="O21" s="2444"/>
      <c r="P21" s="1260"/>
      <c r="Q21" s="2444"/>
      <c r="R21" s="1260"/>
      <c r="S21" s="2444"/>
      <c r="T21" s="1260"/>
      <c r="U21" s="2444"/>
      <c r="V21" s="1260"/>
      <c r="W21" s="2444"/>
      <c r="X21" s="1260"/>
      <c r="Y21" s="2444"/>
      <c r="Z21" s="1260"/>
      <c r="AA21" s="2444"/>
      <c r="AB21" s="1260"/>
      <c r="AC21" s="2444"/>
      <c r="AD21" s="1260"/>
      <c r="AE21" s="2444"/>
      <c r="AF21" s="1260"/>
      <c r="AG21" s="2444"/>
      <c r="AH21" s="1260"/>
      <c r="AI21" s="2444"/>
      <c r="AJ21" s="1260"/>
      <c r="AK21" s="2444"/>
      <c r="AL21" s="1260"/>
      <c r="AM21" s="2444"/>
      <c r="AN21" s="1260"/>
      <c r="AO21" s="2444"/>
      <c r="AP21" s="1260"/>
      <c r="AQ21" s="2380"/>
      <c r="AR21" s="833"/>
      <c r="AS21" s="1479"/>
      <c r="AT21" s="833"/>
      <c r="AU21" s="1439"/>
      <c r="AV21" s="829"/>
      <c r="AW21" s="1438"/>
      <c r="AX21" s="464" t="str">
        <f t="shared" si="7"/>
        <v/>
      </c>
      <c r="AY21" s="464"/>
      <c r="AZ21" s="464"/>
      <c r="BA21" s="464"/>
      <c r="BB21" s="464"/>
      <c r="BC21" s="464"/>
      <c r="BD21" s="464"/>
      <c r="BE21" s="464"/>
      <c r="BF21" s="464"/>
      <c r="BG21" s="464"/>
      <c r="BH21" s="464"/>
      <c r="BI21" s="460"/>
      <c r="BJ21" s="460"/>
      <c r="BK21" s="460"/>
      <c r="BL21" s="460"/>
      <c r="BU21" s="460"/>
      <c r="BW21" s="461"/>
      <c r="CA21" s="465" t="str">
        <f t="shared" si="8"/>
        <v/>
      </c>
      <c r="CB21" s="465" t="str">
        <f t="shared" si="9"/>
        <v/>
      </c>
      <c r="CC21" s="465" t="str">
        <f t="shared" si="10"/>
        <v/>
      </c>
      <c r="CD21" s="465" t="str">
        <f t="shared" si="11"/>
        <v/>
      </c>
      <c r="CE21" s="465" t="str">
        <f t="shared" si="12"/>
        <v/>
      </c>
      <c r="CF21" s="465" t="str">
        <f t="shared" si="13"/>
        <v/>
      </c>
      <c r="CG21" s="465" t="str">
        <f t="shared" si="14"/>
        <v/>
      </c>
      <c r="CH21" s="465" t="str">
        <f t="shared" si="15"/>
        <v/>
      </c>
      <c r="CI21" s="465" t="str">
        <f t="shared" si="16"/>
        <v/>
      </c>
      <c r="CJ21" s="465" t="str">
        <f t="shared" si="17"/>
        <v/>
      </c>
      <c r="CK21" s="465" t="str">
        <f t="shared" si="18"/>
        <v/>
      </c>
      <c r="CL21" s="465" t="str">
        <f t="shared" si="19"/>
        <v/>
      </c>
      <c r="CM21" s="465" t="str">
        <f t="shared" si="20"/>
        <v/>
      </c>
      <c r="CN21" s="465" t="str">
        <f t="shared" si="21"/>
        <v/>
      </c>
      <c r="CO21" s="465" t="str">
        <f t="shared" si="22"/>
        <v/>
      </c>
      <c r="CP21" s="465" t="str">
        <f t="shared" si="23"/>
        <v/>
      </c>
      <c r="CQ21" s="465" t="str">
        <f t="shared" si="24"/>
        <v/>
      </c>
      <c r="CR21" s="465" t="str">
        <f t="shared" si="25"/>
        <v/>
      </c>
      <c r="CS21" s="465" t="str">
        <f t="shared" si="26"/>
        <v/>
      </c>
      <c r="CT21" s="465" t="str">
        <f t="shared" si="27"/>
        <v/>
      </c>
      <c r="CU21" s="465" t="str">
        <f t="shared" si="28"/>
        <v/>
      </c>
      <c r="CV21" s="465" t="str">
        <f t="shared" si="29"/>
        <v/>
      </c>
      <c r="CW21" s="465" t="str">
        <f t="shared" si="30"/>
        <v/>
      </c>
      <c r="CX21" s="465" t="str">
        <f t="shared" si="31"/>
        <v/>
      </c>
      <c r="CY21" s="465" t="str">
        <f t="shared" si="32"/>
        <v/>
      </c>
      <c r="CZ21" s="465" t="str">
        <f t="shared" si="1"/>
        <v/>
      </c>
      <c r="DA21" s="466">
        <f t="shared" si="2"/>
        <v>0</v>
      </c>
      <c r="DB21" s="466">
        <f t="shared" si="3"/>
        <v>0</v>
      </c>
      <c r="DC21" s="466">
        <f t="shared" si="4"/>
        <v>0</v>
      </c>
      <c r="DD21" s="466">
        <f t="shared" si="5"/>
        <v>0</v>
      </c>
      <c r="DE21" s="466">
        <f t="shared" si="6"/>
        <v>0</v>
      </c>
      <c r="DF21" s="466">
        <f t="shared" si="33"/>
        <v>0</v>
      </c>
      <c r="DG21" s="466">
        <f t="shared" si="34"/>
        <v>0</v>
      </c>
      <c r="DH21" s="466">
        <f t="shared" si="35"/>
        <v>0</v>
      </c>
      <c r="DI21" s="466">
        <f t="shared" si="36"/>
        <v>0</v>
      </c>
      <c r="DJ21" s="466">
        <f t="shared" si="37"/>
        <v>0</v>
      </c>
      <c r="DK21" s="466">
        <f t="shared" si="38"/>
        <v>0</v>
      </c>
      <c r="DL21" s="466">
        <f t="shared" si="39"/>
        <v>0</v>
      </c>
      <c r="DM21" s="466">
        <f t="shared" si="40"/>
        <v>0</v>
      </c>
      <c r="DN21" s="466">
        <f t="shared" si="41"/>
        <v>0</v>
      </c>
      <c r="DO21" s="466">
        <f t="shared" si="42"/>
        <v>0</v>
      </c>
      <c r="DP21" s="466">
        <f t="shared" si="43"/>
        <v>0</v>
      </c>
      <c r="DQ21" s="466">
        <f t="shared" si="44"/>
        <v>0</v>
      </c>
      <c r="DR21" s="466">
        <f t="shared" si="45"/>
        <v>0</v>
      </c>
      <c r="DS21" s="466">
        <f t="shared" si="46"/>
        <v>0</v>
      </c>
      <c r="DT21" s="466">
        <f t="shared" si="47"/>
        <v>0</v>
      </c>
      <c r="DU21" s="466">
        <f t="shared" si="48"/>
        <v>0</v>
      </c>
      <c r="DV21" s="466">
        <f t="shared" si="49"/>
        <v>0</v>
      </c>
      <c r="DW21" s="466">
        <f t="shared" si="50"/>
        <v>0</v>
      </c>
      <c r="DX21" s="466">
        <f t="shared" si="51"/>
        <v>0</v>
      </c>
      <c r="DY21" s="466">
        <f t="shared" si="52"/>
        <v>0</v>
      </c>
      <c r="DZ21" s="466">
        <f t="shared" si="53"/>
        <v>0</v>
      </c>
    </row>
    <row r="22" spans="1:130" ht="18" customHeight="1" x14ac:dyDescent="0.35">
      <c r="A22" s="827" t="s">
        <v>2146</v>
      </c>
      <c r="B22" s="831">
        <f>+P22+R22+T22+V22+X22+Z22+AB22+AD22+AF22+AH22+AJ22+AL22+AN22+AP22</f>
        <v>0</v>
      </c>
      <c r="C22" s="1079">
        <f>+Q22+S22+U22+W22+Y22+AA22+AC22+AE22+AG22+AI22+AK22+AM22+AO22+AQ22</f>
        <v>0</v>
      </c>
      <c r="D22" s="858"/>
      <c r="E22" s="1440"/>
      <c r="F22" s="856"/>
      <c r="G22" s="1440"/>
      <c r="H22" s="856"/>
      <c r="I22" s="1440"/>
      <c r="J22" s="856"/>
      <c r="K22" s="1440"/>
      <c r="L22" s="856"/>
      <c r="M22" s="1441"/>
      <c r="N22" s="858"/>
      <c r="O22" s="1440"/>
      <c r="P22" s="829"/>
      <c r="Q22" s="1439"/>
      <c r="R22" s="829"/>
      <c r="S22" s="1439"/>
      <c r="T22" s="829"/>
      <c r="U22" s="1439"/>
      <c r="V22" s="829"/>
      <c r="W22" s="1439"/>
      <c r="X22" s="829"/>
      <c r="Y22" s="1439"/>
      <c r="Z22" s="829"/>
      <c r="AA22" s="1439"/>
      <c r="AB22" s="829"/>
      <c r="AC22" s="1439"/>
      <c r="AD22" s="829"/>
      <c r="AE22" s="1439"/>
      <c r="AF22" s="829"/>
      <c r="AG22" s="1439"/>
      <c r="AH22" s="829"/>
      <c r="AI22" s="1439"/>
      <c r="AJ22" s="829"/>
      <c r="AK22" s="1439"/>
      <c r="AL22" s="829"/>
      <c r="AM22" s="1439"/>
      <c r="AN22" s="829"/>
      <c r="AO22" s="1439"/>
      <c r="AP22" s="829"/>
      <c r="AQ22" s="1479"/>
      <c r="AR22" s="833"/>
      <c r="AS22" s="1479"/>
      <c r="AT22" s="833"/>
      <c r="AU22" s="1439"/>
      <c r="AV22" s="829"/>
      <c r="AW22" s="1438"/>
      <c r="AX22" s="464" t="str">
        <f t="shared" si="7"/>
        <v/>
      </c>
      <c r="AY22" s="464"/>
      <c r="AZ22" s="464"/>
      <c r="BA22" s="464"/>
      <c r="BB22" s="464"/>
      <c r="BC22" s="464"/>
      <c r="BD22" s="464"/>
      <c r="BE22" s="464"/>
      <c r="BF22" s="464"/>
      <c r="BG22" s="464"/>
      <c r="BH22" s="464"/>
      <c r="BI22" s="460"/>
      <c r="BJ22" s="460"/>
      <c r="BK22" s="460"/>
      <c r="BL22" s="460"/>
      <c r="BU22" s="460"/>
      <c r="BW22" s="461"/>
      <c r="CA22" s="465" t="str">
        <f t="shared" si="8"/>
        <v/>
      </c>
      <c r="CB22" s="465" t="str">
        <f t="shared" si="9"/>
        <v/>
      </c>
      <c r="CC22" s="465" t="str">
        <f t="shared" si="10"/>
        <v/>
      </c>
      <c r="CD22" s="465" t="str">
        <f t="shared" si="11"/>
        <v/>
      </c>
      <c r="CE22" s="465" t="str">
        <f t="shared" si="12"/>
        <v/>
      </c>
      <c r="CF22" s="465" t="str">
        <f t="shared" si="13"/>
        <v/>
      </c>
      <c r="CG22" s="465" t="str">
        <f t="shared" si="14"/>
        <v/>
      </c>
      <c r="CH22" s="465" t="str">
        <f t="shared" si="15"/>
        <v/>
      </c>
      <c r="CI22" s="465" t="str">
        <f t="shared" si="16"/>
        <v/>
      </c>
      <c r="CJ22" s="465" t="str">
        <f t="shared" si="17"/>
        <v/>
      </c>
      <c r="CK22" s="465" t="str">
        <f t="shared" si="18"/>
        <v/>
      </c>
      <c r="CL22" s="465" t="str">
        <f t="shared" si="19"/>
        <v/>
      </c>
      <c r="CM22" s="465" t="str">
        <f t="shared" si="20"/>
        <v/>
      </c>
      <c r="CN22" s="465" t="str">
        <f t="shared" si="21"/>
        <v/>
      </c>
      <c r="CO22" s="465" t="str">
        <f t="shared" si="22"/>
        <v/>
      </c>
      <c r="CP22" s="465" t="str">
        <f t="shared" si="23"/>
        <v/>
      </c>
      <c r="CQ22" s="465" t="str">
        <f t="shared" si="24"/>
        <v/>
      </c>
      <c r="CR22" s="465" t="str">
        <f t="shared" si="25"/>
        <v/>
      </c>
      <c r="CS22" s="465" t="str">
        <f t="shared" si="26"/>
        <v/>
      </c>
      <c r="CT22" s="465" t="str">
        <f t="shared" si="27"/>
        <v/>
      </c>
      <c r="CU22" s="465" t="str">
        <f t="shared" si="28"/>
        <v/>
      </c>
      <c r="CV22" s="465" t="str">
        <f t="shared" si="29"/>
        <v/>
      </c>
      <c r="CW22" s="465" t="str">
        <f t="shared" si="30"/>
        <v/>
      </c>
      <c r="CX22" s="465" t="str">
        <f t="shared" si="31"/>
        <v/>
      </c>
      <c r="CY22" s="465" t="str">
        <f t="shared" si="32"/>
        <v/>
      </c>
      <c r="CZ22" s="465" t="str">
        <f t="shared" si="1"/>
        <v/>
      </c>
      <c r="DA22" s="466">
        <f t="shared" si="2"/>
        <v>0</v>
      </c>
      <c r="DB22" s="466">
        <f t="shared" si="3"/>
        <v>0</v>
      </c>
      <c r="DC22" s="466">
        <f t="shared" si="4"/>
        <v>0</v>
      </c>
      <c r="DD22" s="466">
        <f t="shared" si="5"/>
        <v>0</v>
      </c>
      <c r="DE22" s="466">
        <f t="shared" si="6"/>
        <v>0</v>
      </c>
      <c r="DF22" s="466">
        <f t="shared" si="33"/>
        <v>0</v>
      </c>
      <c r="DG22" s="466">
        <f t="shared" si="34"/>
        <v>0</v>
      </c>
      <c r="DH22" s="466">
        <f t="shared" si="35"/>
        <v>0</v>
      </c>
      <c r="DI22" s="466">
        <f t="shared" si="36"/>
        <v>0</v>
      </c>
      <c r="DJ22" s="466">
        <f t="shared" si="37"/>
        <v>0</v>
      </c>
      <c r="DK22" s="466">
        <f t="shared" si="38"/>
        <v>0</v>
      </c>
      <c r="DL22" s="466">
        <f t="shared" si="39"/>
        <v>0</v>
      </c>
      <c r="DM22" s="466">
        <f t="shared" si="40"/>
        <v>0</v>
      </c>
      <c r="DN22" s="466">
        <f t="shared" si="41"/>
        <v>0</v>
      </c>
      <c r="DO22" s="466">
        <f t="shared" si="42"/>
        <v>0</v>
      </c>
      <c r="DP22" s="466">
        <f t="shared" si="43"/>
        <v>0</v>
      </c>
      <c r="DQ22" s="466">
        <f t="shared" si="44"/>
        <v>0</v>
      </c>
      <c r="DR22" s="466">
        <f t="shared" si="45"/>
        <v>0</v>
      </c>
      <c r="DS22" s="466">
        <f t="shared" si="46"/>
        <v>0</v>
      </c>
      <c r="DT22" s="466">
        <f t="shared" si="47"/>
        <v>0</v>
      </c>
      <c r="DU22" s="466">
        <f t="shared" si="48"/>
        <v>0</v>
      </c>
      <c r="DV22" s="466">
        <f t="shared" si="49"/>
        <v>0</v>
      </c>
      <c r="DW22" s="466">
        <f t="shared" si="50"/>
        <v>0</v>
      </c>
      <c r="DX22" s="466">
        <f t="shared" si="51"/>
        <v>0</v>
      </c>
      <c r="DY22" s="466">
        <f t="shared" si="52"/>
        <v>0</v>
      </c>
      <c r="DZ22" s="466">
        <f t="shared" si="53"/>
        <v>0</v>
      </c>
    </row>
    <row r="23" spans="1:130" ht="16.149999999999999" customHeight="1" x14ac:dyDescent="0.35">
      <c r="A23" s="816" t="s">
        <v>2147</v>
      </c>
      <c r="B23" s="831">
        <f>+N23+P23+R23+T23+V23+X23+Z23+AB23+AD23+AF23+AH23+AJ23+AL23+AN23+AP23</f>
        <v>0</v>
      </c>
      <c r="C23" s="1079">
        <f>+O23+Q23+S23+U23+W23+Y23+AA23+AC23+AE23+AG23+AI23+AK23+AM23+AO23+AQ23</f>
        <v>0</v>
      </c>
      <c r="D23" s="2379"/>
      <c r="E23" s="2444"/>
      <c r="F23" s="1260"/>
      <c r="G23" s="2444"/>
      <c r="H23" s="1260"/>
      <c r="I23" s="1683"/>
      <c r="J23" s="2379"/>
      <c r="K23" s="2379"/>
      <c r="L23" s="1260"/>
      <c r="M23" s="1683"/>
      <c r="N23" s="833"/>
      <c r="O23" s="1439"/>
      <c r="P23" s="829"/>
      <c r="Q23" s="1439"/>
      <c r="R23" s="829"/>
      <c r="S23" s="1439"/>
      <c r="T23" s="829"/>
      <c r="U23" s="1439"/>
      <c r="V23" s="829"/>
      <c r="W23" s="1439"/>
      <c r="X23" s="829"/>
      <c r="Y23" s="1439"/>
      <c r="Z23" s="829"/>
      <c r="AA23" s="1439"/>
      <c r="AB23" s="829"/>
      <c r="AC23" s="1439"/>
      <c r="AD23" s="829"/>
      <c r="AE23" s="1439"/>
      <c r="AF23" s="829"/>
      <c r="AG23" s="1439"/>
      <c r="AH23" s="829"/>
      <c r="AI23" s="1439"/>
      <c r="AJ23" s="829"/>
      <c r="AK23" s="1439"/>
      <c r="AL23" s="829"/>
      <c r="AM23" s="1439"/>
      <c r="AN23" s="829"/>
      <c r="AO23" s="1438"/>
      <c r="AP23" s="829"/>
      <c r="AQ23" s="1479"/>
      <c r="AR23" s="833"/>
      <c r="AS23" s="1479"/>
      <c r="AT23" s="833"/>
      <c r="AU23" s="1439"/>
      <c r="AV23" s="829"/>
      <c r="AW23" s="1438"/>
      <c r="AX23" s="464" t="str">
        <f t="shared" si="7"/>
        <v/>
      </c>
      <c r="AY23" s="464"/>
      <c r="AZ23" s="464"/>
      <c r="BA23" s="464"/>
      <c r="BB23" s="464"/>
      <c r="BC23" s="464"/>
      <c r="BD23" s="464"/>
      <c r="BE23" s="464"/>
      <c r="BF23" s="464"/>
      <c r="BG23" s="464"/>
      <c r="BH23" s="464"/>
      <c r="BI23" s="460"/>
      <c r="BJ23" s="460"/>
      <c r="BK23" s="460"/>
      <c r="BL23" s="460"/>
      <c r="BU23" s="460"/>
      <c r="BW23" s="461"/>
      <c r="CA23" s="465" t="str">
        <f t="shared" si="8"/>
        <v/>
      </c>
      <c r="CB23" s="465" t="str">
        <f t="shared" si="9"/>
        <v/>
      </c>
      <c r="CC23" s="465" t="str">
        <f t="shared" si="10"/>
        <v/>
      </c>
      <c r="CD23" s="465" t="str">
        <f t="shared" si="11"/>
        <v/>
      </c>
      <c r="CE23" s="465" t="str">
        <f t="shared" si="12"/>
        <v/>
      </c>
      <c r="CF23" s="465" t="str">
        <f t="shared" si="13"/>
        <v/>
      </c>
      <c r="CG23" s="465" t="str">
        <f t="shared" si="14"/>
        <v/>
      </c>
      <c r="CH23" s="465" t="str">
        <f t="shared" si="15"/>
        <v/>
      </c>
      <c r="CI23" s="465" t="str">
        <f t="shared" si="16"/>
        <v/>
      </c>
      <c r="CJ23" s="465" t="str">
        <f t="shared" si="17"/>
        <v/>
      </c>
      <c r="CK23" s="465" t="str">
        <f t="shared" si="18"/>
        <v/>
      </c>
      <c r="CL23" s="465" t="str">
        <f t="shared" si="19"/>
        <v/>
      </c>
      <c r="CM23" s="465" t="str">
        <f t="shared" si="20"/>
        <v/>
      </c>
      <c r="CN23" s="465" t="str">
        <f t="shared" si="21"/>
        <v/>
      </c>
      <c r="CO23" s="465" t="str">
        <f t="shared" si="22"/>
        <v/>
      </c>
      <c r="CP23" s="465" t="str">
        <f t="shared" si="23"/>
        <v/>
      </c>
      <c r="CQ23" s="465" t="str">
        <f t="shared" si="24"/>
        <v/>
      </c>
      <c r="CR23" s="465" t="str">
        <f t="shared" si="25"/>
        <v/>
      </c>
      <c r="CS23" s="465" t="str">
        <f t="shared" si="26"/>
        <v/>
      </c>
      <c r="CT23" s="465" t="str">
        <f t="shared" si="27"/>
        <v/>
      </c>
      <c r="CU23" s="465" t="str">
        <f t="shared" si="28"/>
        <v/>
      </c>
      <c r="CV23" s="465" t="str">
        <f t="shared" si="29"/>
        <v/>
      </c>
      <c r="CW23" s="465" t="str">
        <f t="shared" si="30"/>
        <v/>
      </c>
      <c r="CX23" s="465" t="str">
        <f t="shared" si="31"/>
        <v/>
      </c>
      <c r="CY23" s="465" t="str">
        <f t="shared" si="32"/>
        <v/>
      </c>
      <c r="CZ23" s="465" t="str">
        <f t="shared" si="1"/>
        <v/>
      </c>
      <c r="DA23" s="466">
        <f t="shared" si="2"/>
        <v>0</v>
      </c>
      <c r="DB23" s="466">
        <f t="shared" si="3"/>
        <v>0</v>
      </c>
      <c r="DC23" s="466">
        <f t="shared" si="4"/>
        <v>0</v>
      </c>
      <c r="DD23" s="466">
        <f t="shared" si="5"/>
        <v>0</v>
      </c>
      <c r="DE23" s="466">
        <f t="shared" si="6"/>
        <v>0</v>
      </c>
      <c r="DF23" s="466">
        <f t="shared" si="33"/>
        <v>0</v>
      </c>
      <c r="DG23" s="466">
        <f t="shared" si="34"/>
        <v>0</v>
      </c>
      <c r="DH23" s="466">
        <f t="shared" si="35"/>
        <v>0</v>
      </c>
      <c r="DI23" s="466">
        <f t="shared" si="36"/>
        <v>0</v>
      </c>
      <c r="DJ23" s="466">
        <f t="shared" si="37"/>
        <v>0</v>
      </c>
      <c r="DK23" s="466">
        <f t="shared" si="38"/>
        <v>0</v>
      </c>
      <c r="DL23" s="466">
        <f t="shared" si="39"/>
        <v>0</v>
      </c>
      <c r="DM23" s="466">
        <f t="shared" si="40"/>
        <v>0</v>
      </c>
      <c r="DN23" s="466">
        <f t="shared" si="41"/>
        <v>0</v>
      </c>
      <c r="DO23" s="466">
        <f t="shared" si="42"/>
        <v>0</v>
      </c>
      <c r="DP23" s="466">
        <f t="shared" si="43"/>
        <v>0</v>
      </c>
      <c r="DQ23" s="466">
        <f t="shared" si="44"/>
        <v>0</v>
      </c>
      <c r="DR23" s="466">
        <f t="shared" si="45"/>
        <v>0</v>
      </c>
      <c r="DS23" s="466">
        <f t="shared" si="46"/>
        <v>0</v>
      </c>
      <c r="DT23" s="466">
        <f t="shared" si="47"/>
        <v>0</v>
      </c>
      <c r="DU23" s="466">
        <f t="shared" si="48"/>
        <v>0</v>
      </c>
      <c r="DV23" s="466">
        <f t="shared" si="49"/>
        <v>0</v>
      </c>
      <c r="DW23" s="466">
        <f t="shared" si="50"/>
        <v>0</v>
      </c>
      <c r="DX23" s="466">
        <f t="shared" si="51"/>
        <v>0</v>
      </c>
      <c r="DY23" s="466">
        <f t="shared" si="52"/>
        <v>0</v>
      </c>
      <c r="DZ23" s="466">
        <f t="shared" si="53"/>
        <v>0</v>
      </c>
    </row>
    <row r="24" spans="1:130" ht="16.149999999999999" customHeight="1" x14ac:dyDescent="0.35">
      <c r="A24" s="816" t="s">
        <v>2148</v>
      </c>
      <c r="B24" s="831">
        <f>+D24+F24+H24+J24+L24+N24+P24+R24+T24+V24+X24+Z24+AB24+AD24+AF24+AH24+AJ24+AL24+AN24+AP24</f>
        <v>0</v>
      </c>
      <c r="C24" s="1079">
        <f>+E24+G24+I24+K24+M24+O24+Q24+S24+U24+W24+Y24+AA24+AC24+AE24+AG24+AI24+AK24+AM24+AO24+AQ24</f>
        <v>0</v>
      </c>
      <c r="D24" s="833"/>
      <c r="E24" s="1439"/>
      <c r="F24" s="829"/>
      <c r="G24" s="1439"/>
      <c r="H24" s="829"/>
      <c r="I24" s="1438"/>
      <c r="J24" s="833"/>
      <c r="K24" s="833"/>
      <c r="L24" s="829"/>
      <c r="M24" s="1438"/>
      <c r="N24" s="833"/>
      <c r="O24" s="1439"/>
      <c r="P24" s="829"/>
      <c r="Q24" s="1439"/>
      <c r="R24" s="829"/>
      <c r="S24" s="1439"/>
      <c r="T24" s="829"/>
      <c r="U24" s="1439"/>
      <c r="V24" s="829"/>
      <c r="W24" s="1439"/>
      <c r="X24" s="829"/>
      <c r="Y24" s="1439"/>
      <c r="Z24" s="829"/>
      <c r="AA24" s="1439"/>
      <c r="AB24" s="829"/>
      <c r="AC24" s="1439"/>
      <c r="AD24" s="829"/>
      <c r="AE24" s="1439"/>
      <c r="AF24" s="829"/>
      <c r="AG24" s="1439"/>
      <c r="AH24" s="829"/>
      <c r="AI24" s="1439"/>
      <c r="AJ24" s="829"/>
      <c r="AK24" s="1439"/>
      <c r="AL24" s="829"/>
      <c r="AM24" s="1439"/>
      <c r="AN24" s="829"/>
      <c r="AO24" s="1439"/>
      <c r="AP24" s="829"/>
      <c r="AQ24" s="1479"/>
      <c r="AR24" s="833"/>
      <c r="AS24" s="1479"/>
      <c r="AT24" s="833"/>
      <c r="AU24" s="1439"/>
      <c r="AV24" s="829"/>
      <c r="AW24" s="1438"/>
      <c r="AX24" s="464" t="str">
        <f t="shared" si="7"/>
        <v/>
      </c>
      <c r="AY24" s="464"/>
      <c r="AZ24" s="464"/>
      <c r="BA24" s="464"/>
      <c r="BB24" s="464"/>
      <c r="BC24" s="464"/>
      <c r="BD24" s="464"/>
      <c r="BE24" s="464"/>
      <c r="BF24" s="464"/>
      <c r="BG24" s="464"/>
      <c r="BH24" s="464"/>
      <c r="BI24" s="460"/>
      <c r="BJ24" s="460"/>
      <c r="BK24" s="460"/>
      <c r="BL24" s="460"/>
      <c r="BU24" s="460"/>
      <c r="BW24" s="461"/>
      <c r="CA24" s="465" t="str">
        <f t="shared" si="8"/>
        <v/>
      </c>
      <c r="CB24" s="465" t="str">
        <f t="shared" si="9"/>
        <v/>
      </c>
      <c r="CC24" s="465" t="str">
        <f t="shared" si="10"/>
        <v/>
      </c>
      <c r="CD24" s="465" t="str">
        <f t="shared" si="11"/>
        <v/>
      </c>
      <c r="CE24" s="465" t="str">
        <f t="shared" si="12"/>
        <v/>
      </c>
      <c r="CF24" s="465" t="str">
        <f t="shared" si="13"/>
        <v/>
      </c>
      <c r="CG24" s="465" t="str">
        <f t="shared" si="14"/>
        <v/>
      </c>
      <c r="CH24" s="465" t="str">
        <f t="shared" si="15"/>
        <v/>
      </c>
      <c r="CI24" s="465" t="str">
        <f t="shared" si="16"/>
        <v/>
      </c>
      <c r="CJ24" s="465" t="str">
        <f t="shared" si="17"/>
        <v/>
      </c>
      <c r="CK24" s="465" t="str">
        <f t="shared" si="18"/>
        <v/>
      </c>
      <c r="CL24" s="465" t="str">
        <f t="shared" si="19"/>
        <v/>
      </c>
      <c r="CM24" s="465" t="str">
        <f t="shared" si="20"/>
        <v/>
      </c>
      <c r="CN24" s="465" t="str">
        <f t="shared" si="21"/>
        <v/>
      </c>
      <c r="CO24" s="465" t="str">
        <f t="shared" si="22"/>
        <v/>
      </c>
      <c r="CP24" s="465" t="str">
        <f t="shared" si="23"/>
        <v/>
      </c>
      <c r="CQ24" s="465" t="str">
        <f t="shared" si="24"/>
        <v/>
      </c>
      <c r="CR24" s="465" t="str">
        <f t="shared" si="25"/>
        <v/>
      </c>
      <c r="CS24" s="465" t="str">
        <f t="shared" si="26"/>
        <v/>
      </c>
      <c r="CT24" s="465" t="str">
        <f t="shared" si="27"/>
        <v/>
      </c>
      <c r="CU24" s="465" t="str">
        <f t="shared" si="28"/>
        <v/>
      </c>
      <c r="CV24" s="465" t="str">
        <f t="shared" si="29"/>
        <v/>
      </c>
      <c r="CW24" s="465" t="str">
        <f t="shared" si="30"/>
        <v/>
      </c>
      <c r="CX24" s="465" t="str">
        <f t="shared" si="31"/>
        <v/>
      </c>
      <c r="CY24" s="465" t="str">
        <f t="shared" si="32"/>
        <v/>
      </c>
      <c r="CZ24" s="465" t="str">
        <f t="shared" si="1"/>
        <v/>
      </c>
      <c r="DA24" s="466">
        <f t="shared" si="2"/>
        <v>0</v>
      </c>
      <c r="DB24" s="466">
        <f t="shared" si="3"/>
        <v>0</v>
      </c>
      <c r="DC24" s="466">
        <f t="shared" si="4"/>
        <v>0</v>
      </c>
      <c r="DD24" s="466">
        <f t="shared" si="5"/>
        <v>0</v>
      </c>
      <c r="DE24" s="466">
        <f t="shared" si="6"/>
        <v>0</v>
      </c>
      <c r="DF24" s="466">
        <f t="shared" si="33"/>
        <v>0</v>
      </c>
      <c r="DG24" s="466">
        <f t="shared" si="34"/>
        <v>0</v>
      </c>
      <c r="DH24" s="466">
        <f t="shared" si="35"/>
        <v>0</v>
      </c>
      <c r="DI24" s="466">
        <f t="shared" si="36"/>
        <v>0</v>
      </c>
      <c r="DJ24" s="466">
        <f t="shared" si="37"/>
        <v>0</v>
      </c>
      <c r="DK24" s="466">
        <f t="shared" si="38"/>
        <v>0</v>
      </c>
      <c r="DL24" s="466">
        <f t="shared" si="39"/>
        <v>0</v>
      </c>
      <c r="DM24" s="466">
        <f t="shared" si="40"/>
        <v>0</v>
      </c>
      <c r="DN24" s="466">
        <f t="shared" si="41"/>
        <v>0</v>
      </c>
      <c r="DO24" s="466">
        <f t="shared" si="42"/>
        <v>0</v>
      </c>
      <c r="DP24" s="466">
        <f t="shared" si="43"/>
        <v>0</v>
      </c>
      <c r="DQ24" s="466">
        <f t="shared" si="44"/>
        <v>0</v>
      </c>
      <c r="DR24" s="466">
        <f t="shared" si="45"/>
        <v>0</v>
      </c>
      <c r="DS24" s="466">
        <f t="shared" si="46"/>
        <v>0</v>
      </c>
      <c r="DT24" s="466">
        <f t="shared" si="47"/>
        <v>0</v>
      </c>
      <c r="DU24" s="466">
        <f t="shared" si="48"/>
        <v>0</v>
      </c>
      <c r="DV24" s="466">
        <f t="shared" si="49"/>
        <v>0</v>
      </c>
      <c r="DW24" s="466">
        <f t="shared" si="50"/>
        <v>0</v>
      </c>
      <c r="DX24" s="466">
        <f t="shared" si="51"/>
        <v>0</v>
      </c>
      <c r="DY24" s="466">
        <f t="shared" si="52"/>
        <v>0</v>
      </c>
      <c r="DZ24" s="466">
        <f t="shared" si="53"/>
        <v>0</v>
      </c>
    </row>
    <row r="25" spans="1:130" ht="16.149999999999999" customHeight="1" x14ac:dyDescent="0.35">
      <c r="A25" s="816" t="s">
        <v>2149</v>
      </c>
      <c r="B25" s="831">
        <f>+P25+R25+T25+V25+X25+Z25+AB25+AD25+AF25+AH25+AJ25+AL25+AN25+AP25</f>
        <v>0</v>
      </c>
      <c r="C25" s="1079">
        <f>+Q25+S25+U25+W25+Y25+AA25+AC25+AE25+AG25+AI25+AK25+AM25+AO25+AQ25</f>
        <v>0</v>
      </c>
      <c r="D25" s="858"/>
      <c r="E25" s="1440"/>
      <c r="F25" s="856"/>
      <c r="G25" s="1440"/>
      <c r="H25" s="856"/>
      <c r="I25" s="1440"/>
      <c r="J25" s="856"/>
      <c r="K25" s="1440"/>
      <c r="L25" s="856"/>
      <c r="M25" s="1441"/>
      <c r="N25" s="858"/>
      <c r="O25" s="1440"/>
      <c r="P25" s="829"/>
      <c r="Q25" s="1439"/>
      <c r="R25" s="829"/>
      <c r="S25" s="1439"/>
      <c r="T25" s="829"/>
      <c r="U25" s="1439"/>
      <c r="V25" s="829"/>
      <c r="W25" s="1439"/>
      <c r="X25" s="829"/>
      <c r="Y25" s="1439"/>
      <c r="Z25" s="829"/>
      <c r="AA25" s="1439"/>
      <c r="AB25" s="829"/>
      <c r="AC25" s="1439"/>
      <c r="AD25" s="829"/>
      <c r="AE25" s="1439"/>
      <c r="AF25" s="829"/>
      <c r="AG25" s="1439"/>
      <c r="AH25" s="829"/>
      <c r="AI25" s="1439"/>
      <c r="AJ25" s="829"/>
      <c r="AK25" s="1439"/>
      <c r="AL25" s="829"/>
      <c r="AM25" s="1439"/>
      <c r="AN25" s="829"/>
      <c r="AO25" s="1439"/>
      <c r="AP25" s="829"/>
      <c r="AQ25" s="1479"/>
      <c r="AR25" s="833"/>
      <c r="AS25" s="1479"/>
      <c r="AT25" s="833"/>
      <c r="AU25" s="1439"/>
      <c r="AV25" s="829"/>
      <c r="AW25" s="1438"/>
      <c r="AX25" s="464" t="str">
        <f t="shared" si="7"/>
        <v/>
      </c>
      <c r="AY25" s="464"/>
      <c r="AZ25" s="464"/>
      <c r="BA25" s="464"/>
      <c r="BB25" s="464"/>
      <c r="BC25" s="464"/>
      <c r="BD25" s="464"/>
      <c r="BE25" s="464"/>
      <c r="BF25" s="464"/>
      <c r="BG25" s="464"/>
      <c r="BH25" s="464"/>
      <c r="BI25" s="460"/>
      <c r="BJ25" s="460"/>
      <c r="BK25" s="460"/>
      <c r="BL25" s="460"/>
      <c r="BU25" s="460"/>
      <c r="BW25" s="461"/>
      <c r="CA25" s="465" t="str">
        <f t="shared" si="8"/>
        <v/>
      </c>
      <c r="CB25" s="465" t="str">
        <f t="shared" si="9"/>
        <v/>
      </c>
      <c r="CC25" s="465" t="str">
        <f t="shared" si="10"/>
        <v/>
      </c>
      <c r="CD25" s="465" t="str">
        <f t="shared" si="11"/>
        <v/>
      </c>
      <c r="CE25" s="465" t="str">
        <f t="shared" si="12"/>
        <v/>
      </c>
      <c r="CF25" s="465" t="str">
        <f t="shared" si="13"/>
        <v/>
      </c>
      <c r="CG25" s="465" t="str">
        <f t="shared" si="14"/>
        <v/>
      </c>
      <c r="CH25" s="465" t="str">
        <f t="shared" si="15"/>
        <v/>
      </c>
      <c r="CI25" s="465" t="str">
        <f t="shared" si="16"/>
        <v/>
      </c>
      <c r="CJ25" s="465" t="str">
        <f t="shared" si="17"/>
        <v/>
      </c>
      <c r="CK25" s="465" t="str">
        <f t="shared" si="18"/>
        <v/>
      </c>
      <c r="CL25" s="465" t="str">
        <f t="shared" si="19"/>
        <v/>
      </c>
      <c r="CM25" s="465" t="str">
        <f t="shared" si="20"/>
        <v/>
      </c>
      <c r="CN25" s="465" t="str">
        <f t="shared" si="21"/>
        <v/>
      </c>
      <c r="CO25" s="465" t="str">
        <f t="shared" si="22"/>
        <v/>
      </c>
      <c r="CP25" s="465" t="str">
        <f t="shared" si="23"/>
        <v/>
      </c>
      <c r="CQ25" s="465" t="str">
        <f t="shared" si="24"/>
        <v/>
      </c>
      <c r="CR25" s="465" t="str">
        <f t="shared" si="25"/>
        <v/>
      </c>
      <c r="CS25" s="465" t="str">
        <f t="shared" si="26"/>
        <v/>
      </c>
      <c r="CT25" s="465" t="str">
        <f t="shared" si="27"/>
        <v/>
      </c>
      <c r="CU25" s="465" t="str">
        <f t="shared" si="28"/>
        <v/>
      </c>
      <c r="CV25" s="465" t="str">
        <f t="shared" si="29"/>
        <v/>
      </c>
      <c r="CW25" s="465" t="str">
        <f t="shared" si="30"/>
        <v/>
      </c>
      <c r="CX25" s="465" t="str">
        <f t="shared" si="31"/>
        <v/>
      </c>
      <c r="CY25" s="465" t="str">
        <f t="shared" si="32"/>
        <v/>
      </c>
      <c r="CZ25" s="465" t="str">
        <f t="shared" si="1"/>
        <v/>
      </c>
      <c r="DA25" s="466">
        <f t="shared" si="2"/>
        <v>0</v>
      </c>
      <c r="DB25" s="466">
        <f t="shared" si="3"/>
        <v>0</v>
      </c>
      <c r="DC25" s="466">
        <f t="shared" si="4"/>
        <v>0</v>
      </c>
      <c r="DD25" s="466">
        <f t="shared" si="5"/>
        <v>0</v>
      </c>
      <c r="DE25" s="466">
        <f t="shared" si="6"/>
        <v>0</v>
      </c>
      <c r="DF25" s="466">
        <f t="shared" si="33"/>
        <v>0</v>
      </c>
      <c r="DG25" s="466">
        <f t="shared" si="34"/>
        <v>0</v>
      </c>
      <c r="DH25" s="466">
        <f t="shared" si="35"/>
        <v>0</v>
      </c>
      <c r="DI25" s="466">
        <f t="shared" si="36"/>
        <v>0</v>
      </c>
      <c r="DJ25" s="466">
        <f t="shared" si="37"/>
        <v>0</v>
      </c>
      <c r="DK25" s="466">
        <f t="shared" si="38"/>
        <v>0</v>
      </c>
      <c r="DL25" s="466">
        <f t="shared" si="39"/>
        <v>0</v>
      </c>
      <c r="DM25" s="466">
        <f t="shared" si="40"/>
        <v>0</v>
      </c>
      <c r="DN25" s="466">
        <f t="shared" si="41"/>
        <v>0</v>
      </c>
      <c r="DO25" s="466">
        <f t="shared" si="42"/>
        <v>0</v>
      </c>
      <c r="DP25" s="466">
        <f t="shared" si="43"/>
        <v>0</v>
      </c>
      <c r="DQ25" s="466">
        <f t="shared" si="44"/>
        <v>0</v>
      </c>
      <c r="DR25" s="466">
        <f t="shared" si="45"/>
        <v>0</v>
      </c>
      <c r="DS25" s="466">
        <f t="shared" si="46"/>
        <v>0</v>
      </c>
      <c r="DT25" s="466">
        <f t="shared" si="47"/>
        <v>0</v>
      </c>
      <c r="DU25" s="466">
        <f t="shared" si="48"/>
        <v>0</v>
      </c>
      <c r="DV25" s="466">
        <f t="shared" si="49"/>
        <v>0</v>
      </c>
      <c r="DW25" s="466">
        <f t="shared" si="50"/>
        <v>0</v>
      </c>
      <c r="DX25" s="466">
        <f t="shared" si="51"/>
        <v>0</v>
      </c>
      <c r="DY25" s="466">
        <f t="shared" si="52"/>
        <v>0</v>
      </c>
      <c r="DZ25" s="466">
        <f t="shared" si="53"/>
        <v>0</v>
      </c>
    </row>
    <row r="26" spans="1:130" ht="16.149999999999999" customHeight="1" x14ac:dyDescent="0.35">
      <c r="A26" s="816" t="s">
        <v>2150</v>
      </c>
      <c r="B26" s="831">
        <f>+P26+R26+T26+V26+X26+Z26+AB26+AD26+AF26+AH26</f>
        <v>0</v>
      </c>
      <c r="C26" s="1079">
        <f>+Q26+S26+U26+W26+Y26+AA26+AC26+AE26+AG26+AI26</f>
        <v>0</v>
      </c>
      <c r="D26" s="858"/>
      <c r="E26" s="1440"/>
      <c r="F26" s="856"/>
      <c r="G26" s="1440"/>
      <c r="H26" s="856"/>
      <c r="I26" s="1440"/>
      <c r="J26" s="856"/>
      <c r="K26" s="1440"/>
      <c r="L26" s="856"/>
      <c r="M26" s="1441"/>
      <c r="N26" s="858"/>
      <c r="O26" s="1440"/>
      <c r="P26" s="829"/>
      <c r="Q26" s="1439"/>
      <c r="R26" s="829"/>
      <c r="S26" s="1439"/>
      <c r="T26" s="829"/>
      <c r="U26" s="1439"/>
      <c r="V26" s="829"/>
      <c r="W26" s="1439"/>
      <c r="X26" s="829"/>
      <c r="Y26" s="1439"/>
      <c r="Z26" s="829"/>
      <c r="AA26" s="1439"/>
      <c r="AB26" s="829"/>
      <c r="AC26" s="1439"/>
      <c r="AD26" s="829"/>
      <c r="AE26" s="1439"/>
      <c r="AF26" s="829"/>
      <c r="AG26" s="1439"/>
      <c r="AH26" s="829"/>
      <c r="AI26" s="1439"/>
      <c r="AJ26" s="856"/>
      <c r="AK26" s="1440"/>
      <c r="AL26" s="856"/>
      <c r="AM26" s="1440"/>
      <c r="AN26" s="856"/>
      <c r="AO26" s="1440"/>
      <c r="AP26" s="856"/>
      <c r="AQ26" s="1539"/>
      <c r="AR26" s="833"/>
      <c r="AS26" s="1479"/>
      <c r="AT26" s="833"/>
      <c r="AU26" s="1439"/>
      <c r="AV26" s="829"/>
      <c r="AW26" s="1438"/>
      <c r="AX26" s="464" t="str">
        <f t="shared" si="7"/>
        <v/>
      </c>
      <c r="AY26" s="464"/>
      <c r="AZ26" s="464"/>
      <c r="BA26" s="464"/>
      <c r="BB26" s="464"/>
      <c r="BC26" s="464"/>
      <c r="BD26" s="464"/>
      <c r="BE26" s="464"/>
      <c r="BF26" s="464"/>
      <c r="BG26" s="464"/>
      <c r="BH26" s="464"/>
      <c r="BI26" s="460"/>
      <c r="BJ26" s="460"/>
      <c r="BK26" s="460"/>
      <c r="BL26" s="460"/>
      <c r="BU26" s="460"/>
      <c r="BW26" s="461"/>
      <c r="CA26" s="465" t="str">
        <f t="shared" si="8"/>
        <v/>
      </c>
      <c r="CB26" s="465" t="str">
        <f t="shared" si="9"/>
        <v/>
      </c>
      <c r="CC26" s="465" t="str">
        <f t="shared" si="10"/>
        <v/>
      </c>
      <c r="CD26" s="465" t="str">
        <f t="shared" si="11"/>
        <v/>
      </c>
      <c r="CE26" s="465" t="str">
        <f t="shared" si="12"/>
        <v/>
      </c>
      <c r="CF26" s="465" t="str">
        <f t="shared" si="13"/>
        <v/>
      </c>
      <c r="CG26" s="465" t="str">
        <f t="shared" si="14"/>
        <v/>
      </c>
      <c r="CH26" s="465" t="str">
        <f t="shared" si="15"/>
        <v/>
      </c>
      <c r="CI26" s="465" t="str">
        <f t="shared" si="16"/>
        <v/>
      </c>
      <c r="CJ26" s="465" t="str">
        <f t="shared" si="17"/>
        <v/>
      </c>
      <c r="CK26" s="465" t="str">
        <f t="shared" si="18"/>
        <v/>
      </c>
      <c r="CL26" s="465" t="str">
        <f t="shared" si="19"/>
        <v/>
      </c>
      <c r="CM26" s="465" t="str">
        <f t="shared" si="20"/>
        <v/>
      </c>
      <c r="CN26" s="465" t="str">
        <f t="shared" si="21"/>
        <v/>
      </c>
      <c r="CO26" s="465" t="str">
        <f t="shared" si="22"/>
        <v/>
      </c>
      <c r="CP26" s="465" t="str">
        <f t="shared" si="23"/>
        <v/>
      </c>
      <c r="CQ26" s="465" t="str">
        <f t="shared" si="24"/>
        <v/>
      </c>
      <c r="CR26" s="465" t="str">
        <f t="shared" si="25"/>
        <v/>
      </c>
      <c r="CS26" s="465" t="str">
        <f t="shared" si="26"/>
        <v/>
      </c>
      <c r="CT26" s="465" t="str">
        <f t="shared" si="27"/>
        <v/>
      </c>
      <c r="CU26" s="465" t="str">
        <f t="shared" si="28"/>
        <v/>
      </c>
      <c r="CV26" s="465" t="str">
        <f t="shared" si="29"/>
        <v/>
      </c>
      <c r="CW26" s="465" t="str">
        <f t="shared" si="30"/>
        <v/>
      </c>
      <c r="CX26" s="465" t="str">
        <f t="shared" si="31"/>
        <v/>
      </c>
      <c r="CY26" s="465" t="str">
        <f t="shared" si="32"/>
        <v/>
      </c>
      <c r="CZ26" s="465" t="str">
        <f t="shared" si="1"/>
        <v/>
      </c>
      <c r="DA26" s="466">
        <f t="shared" si="2"/>
        <v>0</v>
      </c>
      <c r="DB26" s="466">
        <f t="shared" si="3"/>
        <v>0</v>
      </c>
      <c r="DC26" s="466">
        <f t="shared" si="4"/>
        <v>0</v>
      </c>
      <c r="DD26" s="466">
        <f t="shared" si="5"/>
        <v>0</v>
      </c>
      <c r="DE26" s="466">
        <f t="shared" si="6"/>
        <v>0</v>
      </c>
      <c r="DF26" s="466">
        <f t="shared" si="33"/>
        <v>0</v>
      </c>
      <c r="DG26" s="466">
        <f t="shared" si="34"/>
        <v>0</v>
      </c>
      <c r="DH26" s="466">
        <f t="shared" si="35"/>
        <v>0</v>
      </c>
      <c r="DI26" s="466">
        <f t="shared" si="36"/>
        <v>0</v>
      </c>
      <c r="DJ26" s="466">
        <f t="shared" si="37"/>
        <v>0</v>
      </c>
      <c r="DK26" s="466">
        <f t="shared" si="38"/>
        <v>0</v>
      </c>
      <c r="DL26" s="466">
        <f t="shared" si="39"/>
        <v>0</v>
      </c>
      <c r="DM26" s="466">
        <f t="shared" si="40"/>
        <v>0</v>
      </c>
      <c r="DN26" s="466">
        <f t="shared" si="41"/>
        <v>0</v>
      </c>
      <c r="DO26" s="466">
        <f t="shared" si="42"/>
        <v>0</v>
      </c>
      <c r="DP26" s="466">
        <f t="shared" si="43"/>
        <v>0</v>
      </c>
      <c r="DQ26" s="466">
        <f t="shared" si="44"/>
        <v>0</v>
      </c>
      <c r="DR26" s="466">
        <f t="shared" si="45"/>
        <v>0</v>
      </c>
      <c r="DS26" s="466">
        <f t="shared" si="46"/>
        <v>0</v>
      </c>
      <c r="DT26" s="466">
        <f t="shared" si="47"/>
        <v>0</v>
      </c>
      <c r="DU26" s="466">
        <f t="shared" si="48"/>
        <v>0</v>
      </c>
      <c r="DV26" s="466">
        <f t="shared" si="49"/>
        <v>0</v>
      </c>
      <c r="DW26" s="466">
        <f t="shared" si="50"/>
        <v>0</v>
      </c>
      <c r="DX26" s="466">
        <f t="shared" si="51"/>
        <v>0</v>
      </c>
      <c r="DY26" s="466">
        <f t="shared" si="52"/>
        <v>0</v>
      </c>
      <c r="DZ26" s="466">
        <f t="shared" si="53"/>
        <v>0</v>
      </c>
    </row>
    <row r="27" spans="1:130" ht="16.149999999999999" customHeight="1" x14ac:dyDescent="0.35">
      <c r="A27" s="816" t="s">
        <v>2151</v>
      </c>
      <c r="B27" s="831">
        <f t="shared" ref="B27:C29" si="54">+D27+F27+H27+J27+L27+N27+P27+R27+T27+V27+X27+Z27+AB27+AD27+AF27+AH27+AJ27+AL27+AN27+AP27</f>
        <v>0</v>
      </c>
      <c r="C27" s="1079">
        <f t="shared" si="54"/>
        <v>0</v>
      </c>
      <c r="D27" s="833"/>
      <c r="E27" s="1439"/>
      <c r="F27" s="829"/>
      <c r="G27" s="1439"/>
      <c r="H27" s="829"/>
      <c r="I27" s="1438"/>
      <c r="J27" s="833"/>
      <c r="K27" s="833"/>
      <c r="L27" s="829"/>
      <c r="M27" s="1438"/>
      <c r="N27" s="833"/>
      <c r="O27" s="1439"/>
      <c r="P27" s="829"/>
      <c r="Q27" s="1439"/>
      <c r="R27" s="829"/>
      <c r="S27" s="1439"/>
      <c r="T27" s="829"/>
      <c r="U27" s="1439"/>
      <c r="V27" s="829"/>
      <c r="W27" s="1439"/>
      <c r="X27" s="829"/>
      <c r="Y27" s="1439"/>
      <c r="Z27" s="829"/>
      <c r="AA27" s="1439"/>
      <c r="AB27" s="829"/>
      <c r="AC27" s="1439"/>
      <c r="AD27" s="829"/>
      <c r="AE27" s="1439"/>
      <c r="AF27" s="829"/>
      <c r="AG27" s="1439"/>
      <c r="AH27" s="829"/>
      <c r="AI27" s="1439"/>
      <c r="AJ27" s="829"/>
      <c r="AK27" s="1439"/>
      <c r="AL27" s="829"/>
      <c r="AM27" s="1439"/>
      <c r="AN27" s="829"/>
      <c r="AO27" s="1439"/>
      <c r="AP27" s="829"/>
      <c r="AQ27" s="1479"/>
      <c r="AR27" s="833"/>
      <c r="AS27" s="1479"/>
      <c r="AT27" s="833"/>
      <c r="AU27" s="1439"/>
      <c r="AV27" s="829"/>
      <c r="AW27" s="1438"/>
      <c r="AX27" s="464" t="str">
        <f t="shared" si="7"/>
        <v/>
      </c>
      <c r="AY27" s="464"/>
      <c r="AZ27" s="464"/>
      <c r="BA27" s="464"/>
      <c r="BB27" s="464"/>
      <c r="BC27" s="464"/>
      <c r="BD27" s="464"/>
      <c r="BE27" s="464"/>
      <c r="BF27" s="464"/>
      <c r="BG27" s="464"/>
      <c r="BH27" s="464"/>
      <c r="BI27" s="460"/>
      <c r="BJ27" s="460"/>
      <c r="BK27" s="460"/>
      <c r="BL27" s="460"/>
      <c r="BU27" s="460"/>
      <c r="BW27" s="461"/>
      <c r="CA27" s="465" t="str">
        <f t="shared" si="8"/>
        <v/>
      </c>
      <c r="CB27" s="465" t="str">
        <f t="shared" si="9"/>
        <v/>
      </c>
      <c r="CC27" s="465" t="str">
        <f t="shared" si="10"/>
        <v/>
      </c>
      <c r="CD27" s="465" t="str">
        <f t="shared" si="11"/>
        <v/>
      </c>
      <c r="CE27" s="465" t="str">
        <f t="shared" si="12"/>
        <v/>
      </c>
      <c r="CF27" s="465" t="str">
        <f t="shared" si="13"/>
        <v/>
      </c>
      <c r="CG27" s="465" t="str">
        <f t="shared" si="14"/>
        <v/>
      </c>
      <c r="CH27" s="465" t="str">
        <f t="shared" si="15"/>
        <v/>
      </c>
      <c r="CI27" s="465" t="str">
        <f t="shared" si="16"/>
        <v/>
      </c>
      <c r="CJ27" s="465" t="str">
        <f t="shared" si="17"/>
        <v/>
      </c>
      <c r="CK27" s="465" t="str">
        <f t="shared" si="18"/>
        <v/>
      </c>
      <c r="CL27" s="465" t="str">
        <f t="shared" si="19"/>
        <v/>
      </c>
      <c r="CM27" s="465" t="str">
        <f t="shared" si="20"/>
        <v/>
      </c>
      <c r="CN27" s="465" t="str">
        <f t="shared" si="21"/>
        <v/>
      </c>
      <c r="CO27" s="465" t="str">
        <f t="shared" si="22"/>
        <v/>
      </c>
      <c r="CP27" s="465" t="str">
        <f t="shared" si="23"/>
        <v/>
      </c>
      <c r="CQ27" s="465" t="str">
        <f t="shared" si="24"/>
        <v/>
      </c>
      <c r="CR27" s="465" t="str">
        <f t="shared" si="25"/>
        <v/>
      </c>
      <c r="CS27" s="465" t="str">
        <f t="shared" si="26"/>
        <v/>
      </c>
      <c r="CT27" s="465" t="str">
        <f t="shared" si="27"/>
        <v/>
      </c>
      <c r="CU27" s="465" t="str">
        <f t="shared" si="28"/>
        <v/>
      </c>
      <c r="CV27" s="465" t="str">
        <f t="shared" si="29"/>
        <v/>
      </c>
      <c r="CW27" s="465" t="str">
        <f t="shared" si="30"/>
        <v/>
      </c>
      <c r="CX27" s="465" t="str">
        <f t="shared" si="31"/>
        <v/>
      </c>
      <c r="CY27" s="465" t="str">
        <f t="shared" si="32"/>
        <v/>
      </c>
      <c r="CZ27" s="465" t="str">
        <f t="shared" si="1"/>
        <v/>
      </c>
      <c r="DA27" s="466">
        <f t="shared" si="2"/>
        <v>0</v>
      </c>
      <c r="DB27" s="466">
        <f t="shared" si="3"/>
        <v>0</v>
      </c>
      <c r="DC27" s="466">
        <f t="shared" si="4"/>
        <v>0</v>
      </c>
      <c r="DD27" s="466">
        <f t="shared" si="5"/>
        <v>0</v>
      </c>
      <c r="DE27" s="466">
        <f t="shared" si="6"/>
        <v>0</v>
      </c>
      <c r="DF27" s="466">
        <f t="shared" si="33"/>
        <v>0</v>
      </c>
      <c r="DG27" s="466">
        <f t="shared" si="34"/>
        <v>0</v>
      </c>
      <c r="DH27" s="466">
        <f t="shared" si="35"/>
        <v>0</v>
      </c>
      <c r="DI27" s="466">
        <f t="shared" si="36"/>
        <v>0</v>
      </c>
      <c r="DJ27" s="466">
        <f t="shared" si="37"/>
        <v>0</v>
      </c>
      <c r="DK27" s="466">
        <f t="shared" si="38"/>
        <v>0</v>
      </c>
      <c r="DL27" s="466">
        <f t="shared" si="39"/>
        <v>0</v>
      </c>
      <c r="DM27" s="466">
        <f t="shared" si="40"/>
        <v>0</v>
      </c>
      <c r="DN27" s="466">
        <f t="shared" si="41"/>
        <v>0</v>
      </c>
      <c r="DO27" s="466">
        <f t="shared" si="42"/>
        <v>0</v>
      </c>
      <c r="DP27" s="466">
        <f t="shared" si="43"/>
        <v>0</v>
      </c>
      <c r="DQ27" s="466">
        <f t="shared" si="44"/>
        <v>0</v>
      </c>
      <c r="DR27" s="466">
        <f t="shared" si="45"/>
        <v>0</v>
      </c>
      <c r="DS27" s="466">
        <f t="shared" si="46"/>
        <v>0</v>
      </c>
      <c r="DT27" s="466">
        <f t="shared" si="47"/>
        <v>0</v>
      </c>
      <c r="DU27" s="466">
        <f t="shared" si="48"/>
        <v>0</v>
      </c>
      <c r="DV27" s="466">
        <f t="shared" si="49"/>
        <v>0</v>
      </c>
      <c r="DW27" s="466">
        <f t="shared" si="50"/>
        <v>0</v>
      </c>
      <c r="DX27" s="466">
        <f t="shared" si="51"/>
        <v>0</v>
      </c>
      <c r="DY27" s="466">
        <f t="shared" si="52"/>
        <v>0</v>
      </c>
      <c r="DZ27" s="466">
        <f t="shared" si="53"/>
        <v>0</v>
      </c>
    </row>
    <row r="28" spans="1:130" ht="16.149999999999999" customHeight="1" x14ac:dyDescent="0.35">
      <c r="A28" s="816" t="s">
        <v>2152</v>
      </c>
      <c r="B28" s="831">
        <f t="shared" si="54"/>
        <v>0</v>
      </c>
      <c r="C28" s="1079">
        <f t="shared" si="54"/>
        <v>0</v>
      </c>
      <c r="D28" s="833"/>
      <c r="E28" s="1439"/>
      <c r="F28" s="829"/>
      <c r="G28" s="1439"/>
      <c r="H28" s="829"/>
      <c r="I28" s="1438"/>
      <c r="J28" s="833"/>
      <c r="K28" s="833"/>
      <c r="L28" s="829"/>
      <c r="M28" s="1438"/>
      <c r="N28" s="833"/>
      <c r="O28" s="1439"/>
      <c r="P28" s="829"/>
      <c r="Q28" s="1439"/>
      <c r="R28" s="829"/>
      <c r="S28" s="1439"/>
      <c r="T28" s="829"/>
      <c r="U28" s="1439"/>
      <c r="V28" s="829"/>
      <c r="W28" s="1439"/>
      <c r="X28" s="829"/>
      <c r="Y28" s="1439"/>
      <c r="Z28" s="829"/>
      <c r="AA28" s="1439"/>
      <c r="AB28" s="829"/>
      <c r="AC28" s="1439"/>
      <c r="AD28" s="829"/>
      <c r="AE28" s="1439"/>
      <c r="AF28" s="829"/>
      <c r="AG28" s="1439"/>
      <c r="AH28" s="829"/>
      <c r="AI28" s="1439"/>
      <c r="AJ28" s="829"/>
      <c r="AK28" s="1439"/>
      <c r="AL28" s="829"/>
      <c r="AM28" s="1439"/>
      <c r="AN28" s="829"/>
      <c r="AO28" s="1439"/>
      <c r="AP28" s="829"/>
      <c r="AQ28" s="1479"/>
      <c r="AR28" s="833"/>
      <c r="AS28" s="1479"/>
      <c r="AT28" s="833"/>
      <c r="AU28" s="1439"/>
      <c r="AV28" s="829"/>
      <c r="AW28" s="1438"/>
      <c r="AX28" s="464" t="str">
        <f t="shared" si="7"/>
        <v/>
      </c>
      <c r="AY28" s="464"/>
      <c r="AZ28" s="464"/>
      <c r="BA28" s="464"/>
      <c r="BB28" s="464"/>
      <c r="BC28" s="464"/>
      <c r="BD28" s="464"/>
      <c r="BE28" s="464"/>
      <c r="BF28" s="464"/>
      <c r="BG28" s="464"/>
      <c r="BH28" s="464"/>
      <c r="BI28" s="460"/>
      <c r="BJ28" s="460"/>
      <c r="BK28" s="460"/>
      <c r="BL28" s="460"/>
      <c r="BU28" s="460"/>
      <c r="BW28" s="461"/>
      <c r="CA28" s="465" t="str">
        <f t="shared" si="8"/>
        <v/>
      </c>
      <c r="CB28" s="465" t="str">
        <f t="shared" si="9"/>
        <v/>
      </c>
      <c r="CC28" s="465" t="str">
        <f t="shared" si="10"/>
        <v/>
      </c>
      <c r="CD28" s="465" t="str">
        <f t="shared" si="11"/>
        <v/>
      </c>
      <c r="CE28" s="465" t="str">
        <f t="shared" si="12"/>
        <v/>
      </c>
      <c r="CF28" s="465" t="str">
        <f t="shared" si="13"/>
        <v/>
      </c>
      <c r="CG28" s="465" t="str">
        <f t="shared" si="14"/>
        <v/>
      </c>
      <c r="CH28" s="465" t="str">
        <f t="shared" si="15"/>
        <v/>
      </c>
      <c r="CI28" s="465" t="str">
        <f t="shared" si="16"/>
        <v/>
      </c>
      <c r="CJ28" s="465" t="str">
        <f t="shared" si="17"/>
        <v/>
      </c>
      <c r="CK28" s="465" t="str">
        <f t="shared" si="18"/>
        <v/>
      </c>
      <c r="CL28" s="465" t="str">
        <f t="shared" si="19"/>
        <v/>
      </c>
      <c r="CM28" s="465" t="str">
        <f t="shared" si="20"/>
        <v/>
      </c>
      <c r="CN28" s="465" t="str">
        <f t="shared" si="21"/>
        <v/>
      </c>
      <c r="CO28" s="465" t="str">
        <f t="shared" si="22"/>
        <v/>
      </c>
      <c r="CP28" s="465" t="str">
        <f t="shared" si="23"/>
        <v/>
      </c>
      <c r="CQ28" s="465" t="str">
        <f t="shared" si="24"/>
        <v/>
      </c>
      <c r="CR28" s="465" t="str">
        <f t="shared" si="25"/>
        <v/>
      </c>
      <c r="CS28" s="465" t="str">
        <f t="shared" si="26"/>
        <v/>
      </c>
      <c r="CT28" s="465" t="str">
        <f t="shared" si="27"/>
        <v/>
      </c>
      <c r="CU28" s="465" t="str">
        <f t="shared" si="28"/>
        <v/>
      </c>
      <c r="CV28" s="465" t="str">
        <f t="shared" si="29"/>
        <v/>
      </c>
      <c r="CW28" s="465" t="str">
        <f t="shared" si="30"/>
        <v/>
      </c>
      <c r="CX28" s="465" t="str">
        <f t="shared" si="31"/>
        <v/>
      </c>
      <c r="CY28" s="465" t="str">
        <f t="shared" si="32"/>
        <v/>
      </c>
      <c r="CZ28" s="465" t="str">
        <f t="shared" si="1"/>
        <v/>
      </c>
      <c r="DA28" s="466">
        <f t="shared" si="2"/>
        <v>0</v>
      </c>
      <c r="DB28" s="466">
        <f t="shared" si="3"/>
        <v>0</v>
      </c>
      <c r="DC28" s="466">
        <f t="shared" si="4"/>
        <v>0</v>
      </c>
      <c r="DD28" s="466">
        <f t="shared" si="5"/>
        <v>0</v>
      </c>
      <c r="DE28" s="466">
        <f t="shared" si="6"/>
        <v>0</v>
      </c>
      <c r="DF28" s="466">
        <f t="shared" si="33"/>
        <v>0</v>
      </c>
      <c r="DG28" s="466">
        <f t="shared" si="34"/>
        <v>0</v>
      </c>
      <c r="DH28" s="466">
        <f t="shared" si="35"/>
        <v>0</v>
      </c>
      <c r="DI28" s="466">
        <f t="shared" si="36"/>
        <v>0</v>
      </c>
      <c r="DJ28" s="466">
        <f t="shared" si="37"/>
        <v>0</v>
      </c>
      <c r="DK28" s="466">
        <f t="shared" si="38"/>
        <v>0</v>
      </c>
      <c r="DL28" s="466">
        <f t="shared" si="39"/>
        <v>0</v>
      </c>
      <c r="DM28" s="466">
        <f t="shared" si="40"/>
        <v>0</v>
      </c>
      <c r="DN28" s="466">
        <f t="shared" si="41"/>
        <v>0</v>
      </c>
      <c r="DO28" s="466">
        <f t="shared" si="42"/>
        <v>0</v>
      </c>
      <c r="DP28" s="466">
        <f t="shared" si="43"/>
        <v>0</v>
      </c>
      <c r="DQ28" s="466">
        <f t="shared" si="44"/>
        <v>0</v>
      </c>
      <c r="DR28" s="466">
        <f t="shared" si="45"/>
        <v>0</v>
      </c>
      <c r="DS28" s="466">
        <f t="shared" si="46"/>
        <v>0</v>
      </c>
      <c r="DT28" s="466">
        <f t="shared" si="47"/>
        <v>0</v>
      </c>
      <c r="DU28" s="466">
        <f t="shared" si="48"/>
        <v>0</v>
      </c>
      <c r="DV28" s="466">
        <f t="shared" si="49"/>
        <v>0</v>
      </c>
      <c r="DW28" s="466">
        <f t="shared" si="50"/>
        <v>0</v>
      </c>
      <c r="DX28" s="466">
        <f t="shared" si="51"/>
        <v>0</v>
      </c>
      <c r="DY28" s="466">
        <f t="shared" si="52"/>
        <v>0</v>
      </c>
      <c r="DZ28" s="466">
        <f t="shared" si="53"/>
        <v>0</v>
      </c>
    </row>
    <row r="29" spans="1:130" ht="16.149999999999999" customHeight="1" x14ac:dyDescent="0.35">
      <c r="A29" s="2135" t="s">
        <v>2153</v>
      </c>
      <c r="B29" s="2445">
        <f t="shared" si="54"/>
        <v>0</v>
      </c>
      <c r="C29" s="2101">
        <f t="shared" si="54"/>
        <v>0</v>
      </c>
      <c r="D29" s="842"/>
      <c r="E29" s="870"/>
      <c r="F29" s="837"/>
      <c r="G29" s="870"/>
      <c r="H29" s="837"/>
      <c r="I29" s="838"/>
      <c r="J29" s="842"/>
      <c r="K29" s="842"/>
      <c r="L29" s="837"/>
      <c r="M29" s="838"/>
      <c r="N29" s="842"/>
      <c r="O29" s="870"/>
      <c r="P29" s="837"/>
      <c r="Q29" s="870"/>
      <c r="R29" s="837"/>
      <c r="S29" s="870"/>
      <c r="T29" s="837"/>
      <c r="U29" s="870"/>
      <c r="V29" s="837"/>
      <c r="W29" s="870"/>
      <c r="X29" s="837"/>
      <c r="Y29" s="870"/>
      <c r="Z29" s="837"/>
      <c r="AA29" s="870"/>
      <c r="AB29" s="837"/>
      <c r="AC29" s="870"/>
      <c r="AD29" s="837"/>
      <c r="AE29" s="870"/>
      <c r="AF29" s="837"/>
      <c r="AG29" s="870"/>
      <c r="AH29" s="837"/>
      <c r="AI29" s="870"/>
      <c r="AJ29" s="837"/>
      <c r="AK29" s="870"/>
      <c r="AL29" s="837"/>
      <c r="AM29" s="870"/>
      <c r="AN29" s="837"/>
      <c r="AO29" s="870"/>
      <c r="AP29" s="837"/>
      <c r="AQ29" s="843"/>
      <c r="AR29" s="842"/>
      <c r="AS29" s="843"/>
      <c r="AT29" s="842"/>
      <c r="AU29" s="870"/>
      <c r="AV29" s="837"/>
      <c r="AW29" s="838"/>
      <c r="AX29" s="464" t="str">
        <f t="shared" si="7"/>
        <v/>
      </c>
      <c r="AY29" s="464"/>
      <c r="AZ29" s="464"/>
      <c r="BA29" s="464"/>
      <c r="BB29" s="464"/>
      <c r="BC29" s="464"/>
      <c r="BD29" s="464"/>
      <c r="BE29" s="464"/>
      <c r="BF29" s="464"/>
      <c r="BG29" s="464"/>
      <c r="BH29" s="464"/>
      <c r="BI29" s="460"/>
      <c r="BJ29" s="460"/>
      <c r="BK29" s="460"/>
      <c r="BL29" s="460"/>
      <c r="BU29" s="460"/>
      <c r="BW29" s="461"/>
      <c r="CA29" s="465" t="str">
        <f t="shared" si="8"/>
        <v/>
      </c>
      <c r="CB29" s="465" t="str">
        <f t="shared" si="9"/>
        <v/>
      </c>
      <c r="CC29" s="465" t="str">
        <f t="shared" si="10"/>
        <v/>
      </c>
      <c r="CD29" s="465" t="str">
        <f t="shared" si="11"/>
        <v/>
      </c>
      <c r="CE29" s="465" t="str">
        <f t="shared" si="12"/>
        <v/>
      </c>
      <c r="CF29" s="465" t="str">
        <f t="shared" si="13"/>
        <v/>
      </c>
      <c r="CG29" s="465" t="str">
        <f t="shared" si="14"/>
        <v/>
      </c>
      <c r="CH29" s="465" t="str">
        <f t="shared" si="15"/>
        <v/>
      </c>
      <c r="CI29" s="465" t="str">
        <f t="shared" si="16"/>
        <v/>
      </c>
      <c r="CJ29" s="465" t="str">
        <f t="shared" si="17"/>
        <v/>
      </c>
      <c r="CK29" s="465" t="str">
        <f t="shared" si="18"/>
        <v/>
      </c>
      <c r="CL29" s="465" t="str">
        <f t="shared" si="19"/>
        <v/>
      </c>
      <c r="CM29" s="465" t="str">
        <f t="shared" si="20"/>
        <v/>
      </c>
      <c r="CN29" s="465" t="str">
        <f t="shared" si="21"/>
        <v/>
      </c>
      <c r="CO29" s="465" t="str">
        <f t="shared" si="22"/>
        <v/>
      </c>
      <c r="CP29" s="465" t="str">
        <f t="shared" si="23"/>
        <v/>
      </c>
      <c r="CQ29" s="465" t="str">
        <f t="shared" si="24"/>
        <v/>
      </c>
      <c r="CR29" s="465" t="str">
        <f t="shared" si="25"/>
        <v/>
      </c>
      <c r="CS29" s="465" t="str">
        <f t="shared" si="26"/>
        <v/>
      </c>
      <c r="CT29" s="465" t="str">
        <f t="shared" si="27"/>
        <v/>
      </c>
      <c r="CU29" s="465" t="str">
        <f t="shared" si="28"/>
        <v/>
      </c>
      <c r="CV29" s="465" t="str">
        <f t="shared" si="29"/>
        <v/>
      </c>
      <c r="CW29" s="465" t="str">
        <f t="shared" si="30"/>
        <v/>
      </c>
      <c r="CX29" s="465" t="str">
        <f t="shared" si="31"/>
        <v/>
      </c>
      <c r="CY29" s="465" t="str">
        <f t="shared" si="32"/>
        <v/>
      </c>
      <c r="CZ29" s="465" t="str">
        <f t="shared" si="1"/>
        <v/>
      </c>
      <c r="DA29" s="466">
        <f t="shared" si="2"/>
        <v>0</v>
      </c>
      <c r="DB29" s="466">
        <f t="shared" si="3"/>
        <v>0</v>
      </c>
      <c r="DC29" s="466">
        <f t="shared" si="4"/>
        <v>0</v>
      </c>
      <c r="DD29" s="466">
        <f t="shared" si="5"/>
        <v>0</v>
      </c>
      <c r="DE29" s="466">
        <f t="shared" si="6"/>
        <v>0</v>
      </c>
      <c r="DF29" s="466">
        <f t="shared" si="33"/>
        <v>0</v>
      </c>
      <c r="DG29" s="466">
        <f t="shared" si="34"/>
        <v>0</v>
      </c>
      <c r="DH29" s="466">
        <f t="shared" si="35"/>
        <v>0</v>
      </c>
      <c r="DI29" s="466">
        <f t="shared" si="36"/>
        <v>0</v>
      </c>
      <c r="DJ29" s="466">
        <f t="shared" si="37"/>
        <v>0</v>
      </c>
      <c r="DK29" s="466">
        <f t="shared" si="38"/>
        <v>0</v>
      </c>
      <c r="DL29" s="466">
        <f t="shared" si="39"/>
        <v>0</v>
      </c>
      <c r="DM29" s="466">
        <f t="shared" si="40"/>
        <v>0</v>
      </c>
      <c r="DN29" s="466">
        <f t="shared" si="41"/>
        <v>0</v>
      </c>
      <c r="DO29" s="466">
        <f t="shared" si="42"/>
        <v>0</v>
      </c>
      <c r="DP29" s="466">
        <f t="shared" si="43"/>
        <v>0</v>
      </c>
      <c r="DQ29" s="466">
        <f t="shared" si="44"/>
        <v>0</v>
      </c>
      <c r="DR29" s="466">
        <f t="shared" si="45"/>
        <v>0</v>
      </c>
      <c r="DS29" s="466">
        <f t="shared" si="46"/>
        <v>0</v>
      </c>
      <c r="DT29" s="466">
        <f t="shared" si="47"/>
        <v>0</v>
      </c>
      <c r="DU29" s="466">
        <f t="shared" si="48"/>
        <v>0</v>
      </c>
      <c r="DV29" s="466">
        <f t="shared" si="49"/>
        <v>0</v>
      </c>
      <c r="DW29" s="466">
        <f t="shared" si="50"/>
        <v>0</v>
      </c>
      <c r="DX29" s="466">
        <f t="shared" si="51"/>
        <v>0</v>
      </c>
      <c r="DY29" s="466">
        <f t="shared" si="52"/>
        <v>0</v>
      </c>
      <c r="DZ29" s="466">
        <f t="shared" si="53"/>
        <v>0</v>
      </c>
    </row>
    <row r="30" spans="1:130" ht="31.9" customHeight="1" x14ac:dyDescent="0.35">
      <c r="A30" s="2108" t="s">
        <v>2154</v>
      </c>
      <c r="B30" s="2071"/>
      <c r="C30" s="2071"/>
      <c r="D30" s="2071"/>
      <c r="E30" s="2071"/>
      <c r="F30" s="2071"/>
      <c r="G30" s="2071"/>
      <c r="H30" s="301"/>
      <c r="I30" s="301"/>
      <c r="J30" s="321"/>
      <c r="K30" s="321"/>
      <c r="L30" s="321"/>
      <c r="M30" s="321"/>
      <c r="N30" s="321"/>
      <c r="O30" s="321"/>
      <c r="P30" s="321"/>
      <c r="Q30" s="277"/>
      <c r="AX30" s="460"/>
      <c r="AY30" s="460"/>
      <c r="AZ30" s="460"/>
      <c r="BA30" s="460"/>
      <c r="BB30" s="460"/>
      <c r="BC30" s="460"/>
      <c r="BD30" s="460"/>
      <c r="BE30" s="460"/>
      <c r="BF30" s="460"/>
      <c r="BG30" s="460"/>
      <c r="BH30" s="460"/>
      <c r="BI30" s="460"/>
      <c r="BJ30" s="460"/>
      <c r="BK30" s="460"/>
      <c r="BL30" s="460"/>
      <c r="BM30" s="460"/>
      <c r="BT30" s="463"/>
      <c r="BU30" s="463"/>
      <c r="BV30" s="461"/>
      <c r="BW30" s="461"/>
    </row>
    <row r="31" spans="1:130" ht="31.9" customHeight="1" x14ac:dyDescent="0.35">
      <c r="A31" s="7972" t="s">
        <v>2132</v>
      </c>
      <c r="B31" s="7370" t="s">
        <v>30</v>
      </c>
      <c r="C31" s="7371"/>
      <c r="D31" s="7983" t="s">
        <v>594</v>
      </c>
      <c r="E31" s="7984"/>
      <c r="F31" s="7984"/>
      <c r="G31" s="7984"/>
      <c r="H31" s="7984"/>
      <c r="I31" s="7984"/>
      <c r="J31" s="7984"/>
      <c r="K31" s="7984"/>
      <c r="L31" s="7984"/>
      <c r="M31" s="7984"/>
      <c r="N31" s="7984"/>
      <c r="O31" s="7984"/>
      <c r="P31" s="7984"/>
      <c r="Q31" s="7984"/>
      <c r="R31" s="7984"/>
      <c r="S31" s="7984"/>
      <c r="T31" s="7984"/>
      <c r="U31" s="7984"/>
      <c r="V31" s="7984"/>
      <c r="W31" s="7984"/>
      <c r="X31" s="7984"/>
      <c r="Y31" s="7984"/>
      <c r="Z31" s="7984"/>
      <c r="AA31" s="7984"/>
      <c r="AB31" s="7984"/>
      <c r="AC31" s="7984"/>
      <c r="AD31" s="7984"/>
      <c r="AE31" s="7984"/>
      <c r="AF31" s="7984"/>
      <c r="AG31" s="7984"/>
      <c r="AH31" s="7984"/>
      <c r="AI31" s="7984"/>
      <c r="AJ31" s="7984"/>
      <c r="AK31" s="7984"/>
      <c r="AL31" s="7984"/>
      <c r="AM31" s="7984"/>
      <c r="AN31" s="7984"/>
      <c r="AO31" s="7984"/>
      <c r="AP31" s="7984"/>
      <c r="AQ31" s="8017"/>
      <c r="AR31" s="8103" t="s">
        <v>2133</v>
      </c>
      <c r="AS31" s="8048"/>
      <c r="AT31" s="8531" t="s">
        <v>591</v>
      </c>
      <c r="AU31" s="8009"/>
      <c r="AV31" s="7989" t="s">
        <v>9</v>
      </c>
      <c r="AW31" s="7990" t="s">
        <v>10</v>
      </c>
      <c r="AX31" s="460"/>
      <c r="AY31" s="460"/>
      <c r="AZ31" s="460"/>
      <c r="BA31" s="460"/>
      <c r="BB31" s="460"/>
      <c r="BC31" s="460"/>
      <c r="BD31" s="460"/>
      <c r="BE31" s="460"/>
      <c r="BF31" s="460"/>
      <c r="BG31" s="460"/>
      <c r="BH31" s="460"/>
      <c r="BI31" s="460"/>
      <c r="BJ31" s="460"/>
      <c r="BK31" s="460"/>
      <c r="BL31" s="460"/>
      <c r="BU31" s="460"/>
      <c r="BV31" s="461"/>
      <c r="BW31" s="461"/>
    </row>
    <row r="32" spans="1:130" ht="16.149999999999999" customHeight="1" x14ac:dyDescent="0.35">
      <c r="A32" s="7362"/>
      <c r="B32" s="7976"/>
      <c r="C32" s="7971"/>
      <c r="D32" s="8003" t="s">
        <v>596</v>
      </c>
      <c r="E32" s="8103"/>
      <c r="F32" s="8003" t="s">
        <v>597</v>
      </c>
      <c r="G32" s="8103"/>
      <c r="H32" s="8003" t="s">
        <v>598</v>
      </c>
      <c r="I32" s="8004"/>
      <c r="J32" s="8103" t="s">
        <v>599</v>
      </c>
      <c r="K32" s="8103"/>
      <c r="L32" s="8003" t="s">
        <v>400</v>
      </c>
      <c r="M32" s="8103"/>
      <c r="N32" s="8003" t="s">
        <v>540</v>
      </c>
      <c r="O32" s="8103"/>
      <c r="P32" s="8003" t="s">
        <v>43</v>
      </c>
      <c r="Q32" s="8103"/>
      <c r="R32" s="8003" t="s">
        <v>44</v>
      </c>
      <c r="S32" s="8103"/>
      <c r="T32" s="8003" t="s">
        <v>85</v>
      </c>
      <c r="U32" s="8004"/>
      <c r="V32" s="8003" t="s">
        <v>86</v>
      </c>
      <c r="W32" s="8004"/>
      <c r="X32" s="8003" t="s">
        <v>87</v>
      </c>
      <c r="Y32" s="8004"/>
      <c r="Z32" s="8003" t="s">
        <v>88</v>
      </c>
      <c r="AA32" s="8004"/>
      <c r="AB32" s="8003" t="s">
        <v>89</v>
      </c>
      <c r="AC32" s="8004"/>
      <c r="AD32" s="8003" t="s">
        <v>90</v>
      </c>
      <c r="AE32" s="8004"/>
      <c r="AF32" s="8003" t="s">
        <v>91</v>
      </c>
      <c r="AG32" s="8004"/>
      <c r="AH32" s="8003" t="s">
        <v>92</v>
      </c>
      <c r="AI32" s="8004"/>
      <c r="AJ32" s="8003" t="s">
        <v>93</v>
      </c>
      <c r="AK32" s="8004"/>
      <c r="AL32" s="8003" t="s">
        <v>94</v>
      </c>
      <c r="AM32" s="8004"/>
      <c r="AN32" s="8003" t="s">
        <v>95</v>
      </c>
      <c r="AO32" s="8004"/>
      <c r="AP32" s="8003" t="s">
        <v>96</v>
      </c>
      <c r="AQ32" s="8048"/>
      <c r="AR32" s="8015" t="s">
        <v>33</v>
      </c>
      <c r="AS32" s="8533" t="s">
        <v>34</v>
      </c>
      <c r="AT32" s="8532"/>
      <c r="AU32" s="8011"/>
      <c r="AV32" s="7459"/>
      <c r="AW32" s="7412"/>
      <c r="AX32" s="460"/>
      <c r="AY32" s="460"/>
      <c r="AZ32" s="460"/>
      <c r="BA32" s="460"/>
      <c r="BB32" s="460"/>
      <c r="BC32" s="460"/>
      <c r="BD32" s="460"/>
      <c r="BE32" s="460"/>
      <c r="BF32" s="460"/>
      <c r="BG32" s="460"/>
      <c r="BH32" s="460"/>
      <c r="BI32" s="460"/>
      <c r="BJ32" s="460"/>
      <c r="BK32" s="460"/>
      <c r="BL32" s="460"/>
      <c r="BU32" s="460"/>
      <c r="BV32" s="461"/>
      <c r="BW32" s="461"/>
    </row>
    <row r="33" spans="1:130" ht="16.149999999999999" customHeight="1" x14ac:dyDescent="0.35">
      <c r="A33" s="8470"/>
      <c r="B33" s="1994" t="s">
        <v>2134</v>
      </c>
      <c r="C33" s="2366" t="s">
        <v>2135</v>
      </c>
      <c r="D33" s="2350" t="s">
        <v>2134</v>
      </c>
      <c r="E33" s="2441" t="s">
        <v>2135</v>
      </c>
      <c r="F33" s="2350" t="s">
        <v>2134</v>
      </c>
      <c r="G33" s="2441" t="s">
        <v>2135</v>
      </c>
      <c r="H33" s="2350" t="s">
        <v>2134</v>
      </c>
      <c r="I33" s="2366" t="s">
        <v>2135</v>
      </c>
      <c r="J33" s="1994" t="s">
        <v>2134</v>
      </c>
      <c r="K33" s="2441" t="s">
        <v>2135</v>
      </c>
      <c r="L33" s="2350" t="s">
        <v>2134</v>
      </c>
      <c r="M33" s="2441" t="s">
        <v>2135</v>
      </c>
      <c r="N33" s="2350" t="s">
        <v>2134</v>
      </c>
      <c r="O33" s="2441" t="s">
        <v>2135</v>
      </c>
      <c r="P33" s="2350" t="s">
        <v>2134</v>
      </c>
      <c r="Q33" s="2441" t="s">
        <v>2135</v>
      </c>
      <c r="R33" s="2350" t="s">
        <v>2134</v>
      </c>
      <c r="S33" s="2441" t="s">
        <v>2135</v>
      </c>
      <c r="T33" s="2350" t="s">
        <v>2134</v>
      </c>
      <c r="U33" s="2441" t="s">
        <v>2135</v>
      </c>
      <c r="V33" s="2350" t="s">
        <v>2134</v>
      </c>
      <c r="W33" s="2441" t="s">
        <v>2135</v>
      </c>
      <c r="X33" s="2350" t="s">
        <v>2134</v>
      </c>
      <c r="Y33" s="2441" t="s">
        <v>2135</v>
      </c>
      <c r="Z33" s="2350" t="s">
        <v>2134</v>
      </c>
      <c r="AA33" s="2441" t="s">
        <v>2135</v>
      </c>
      <c r="AB33" s="2350" t="s">
        <v>2134</v>
      </c>
      <c r="AC33" s="2441" t="s">
        <v>2135</v>
      </c>
      <c r="AD33" s="2350" t="s">
        <v>2134</v>
      </c>
      <c r="AE33" s="2441" t="s">
        <v>2135</v>
      </c>
      <c r="AF33" s="2350" t="s">
        <v>2134</v>
      </c>
      <c r="AG33" s="2441" t="s">
        <v>2135</v>
      </c>
      <c r="AH33" s="2350" t="s">
        <v>2134</v>
      </c>
      <c r="AI33" s="2441" t="s">
        <v>2135</v>
      </c>
      <c r="AJ33" s="2350" t="s">
        <v>2134</v>
      </c>
      <c r="AK33" s="2441" t="s">
        <v>2135</v>
      </c>
      <c r="AL33" s="2350" t="s">
        <v>2134</v>
      </c>
      <c r="AM33" s="2441" t="s">
        <v>2135</v>
      </c>
      <c r="AN33" s="2350" t="s">
        <v>2134</v>
      </c>
      <c r="AO33" s="2441" t="s">
        <v>2135</v>
      </c>
      <c r="AP33" s="2350" t="s">
        <v>2134</v>
      </c>
      <c r="AQ33" s="2351" t="s">
        <v>2135</v>
      </c>
      <c r="AR33" s="8016"/>
      <c r="AS33" s="8534"/>
      <c r="AT33" s="2308" t="s">
        <v>583</v>
      </c>
      <c r="AU33" s="1990" t="s">
        <v>584</v>
      </c>
      <c r="AV33" s="8525"/>
      <c r="AW33" s="7982"/>
      <c r="AX33" s="460"/>
      <c r="AY33" s="460"/>
      <c r="AZ33" s="460"/>
      <c r="BA33" s="460"/>
      <c r="BB33" s="460"/>
      <c r="BC33" s="460"/>
      <c r="BD33" s="460"/>
      <c r="BE33" s="460"/>
      <c r="BF33" s="460"/>
      <c r="BG33" s="460"/>
      <c r="BH33" s="460"/>
      <c r="BI33" s="460"/>
      <c r="BJ33" s="460"/>
      <c r="BK33" s="460"/>
      <c r="BL33" s="460"/>
      <c r="BU33" s="460"/>
      <c r="BV33" s="461"/>
      <c r="BW33" s="461"/>
    </row>
    <row r="34" spans="1:130" ht="16.149999999999999" customHeight="1" x14ac:dyDescent="0.35">
      <c r="A34" s="2446" t="s">
        <v>2136</v>
      </c>
      <c r="B34" s="1966">
        <f t="shared" ref="B34:C41" si="55">+N34+P34+R34+T34+V34+X34+Z34+AB34+AD34+AF34+AH34+AJ34+AL34+AN34+AP34</f>
        <v>0</v>
      </c>
      <c r="C34" s="2443">
        <f t="shared" si="55"/>
        <v>0</v>
      </c>
      <c r="D34" s="858"/>
      <c r="E34" s="1440"/>
      <c r="F34" s="856"/>
      <c r="G34" s="1440"/>
      <c r="H34" s="856"/>
      <c r="I34" s="1440"/>
      <c r="J34" s="856"/>
      <c r="K34" s="1440"/>
      <c r="L34" s="856"/>
      <c r="M34" s="1441"/>
      <c r="N34" s="833"/>
      <c r="O34" s="1439"/>
      <c r="P34" s="829"/>
      <c r="Q34" s="1439"/>
      <c r="R34" s="829"/>
      <c r="S34" s="1439"/>
      <c r="T34" s="829"/>
      <c r="U34" s="1439"/>
      <c r="V34" s="829"/>
      <c r="W34" s="1439"/>
      <c r="X34" s="829"/>
      <c r="Y34" s="1439"/>
      <c r="Z34" s="829"/>
      <c r="AA34" s="1439"/>
      <c r="AB34" s="829"/>
      <c r="AC34" s="1439"/>
      <c r="AD34" s="829"/>
      <c r="AE34" s="1439"/>
      <c r="AF34" s="829"/>
      <c r="AG34" s="1439"/>
      <c r="AH34" s="829"/>
      <c r="AI34" s="1439"/>
      <c r="AJ34" s="829"/>
      <c r="AK34" s="1439"/>
      <c r="AL34" s="829"/>
      <c r="AM34" s="1439"/>
      <c r="AN34" s="829"/>
      <c r="AO34" s="1439"/>
      <c r="AP34" s="829"/>
      <c r="AQ34" s="1479"/>
      <c r="AR34" s="2379"/>
      <c r="AS34" s="1479"/>
      <c r="AT34" s="833"/>
      <c r="AU34" s="1439"/>
      <c r="AV34" s="829"/>
      <c r="AW34" s="1438"/>
      <c r="AX34" s="464" t="str">
        <f t="shared" ref="AX34:AX51" si="56">$CA34&amp;$CB34&amp;$CC34&amp;$CD34&amp;$CE34&amp;$CF34&amp;$CG34&amp;$CH34&amp;$CI34&amp;$CJ34&amp;$CK34&amp;$CL34&amp;$CM34&amp;$CN34&amp;$CO34&amp;$CP34&amp;$CQ34&amp;$CR34&amp;$CS34&amp;$CT34&amp;$CU34&amp;$CV34&amp;$CW34&amp;$CX34&amp;$CY34&amp;$CZ34</f>
        <v/>
      </c>
      <c r="AY34" s="464"/>
      <c r="AZ34" s="464"/>
      <c r="BA34" s="464"/>
      <c r="BB34" s="464"/>
      <c r="BC34" s="464"/>
      <c r="BD34" s="464"/>
      <c r="BE34" s="464"/>
      <c r="BF34" s="464"/>
      <c r="BG34" s="464"/>
      <c r="BH34" s="464"/>
      <c r="BI34" s="460"/>
      <c r="BJ34" s="460"/>
      <c r="BK34" s="460"/>
      <c r="BL34" s="460"/>
      <c r="BU34" s="461"/>
      <c r="BV34" s="461"/>
      <c r="BW34" s="461"/>
      <c r="CA34" s="465" t="str">
        <f t="shared" ref="CA34:CA51" si="57">IF(B34&lt;C34,"* El total de Reactivos NO DEBE ser superior al total de Procesados. ","")</f>
        <v/>
      </c>
      <c r="CB34" s="465" t="str">
        <f t="shared" ref="CB34:CB51" si="58">IF(B34&lt;&gt;(AR34+ AS34),"* La suma de las columnas Sexo DEBE SER IGUAL a los Procesados. ","")</f>
        <v/>
      </c>
      <c r="CC34" s="465" t="str">
        <f t="shared" ref="CC34:CC51" si="59">IF(B34&lt;(AT34+ AU34),"* La suma de las columna Trans NO DEBE ser superior al total de Procesados. ","")</f>
        <v/>
      </c>
      <c r="CD34" s="465" t="str">
        <f t="shared" ref="CD34:CD51" si="60">IF(B34&lt;AV34,"* La columna Pueblos Originarios NO DEBE ser superior al total de Procesados. ","")</f>
        <v/>
      </c>
      <c r="CE34" s="465" t="str">
        <f t="shared" ref="CE34:CE51" si="61">IF(B34&lt;AW34,"* La columna Migrantes NO DEBE ser superior al total de Procesados. ","")</f>
        <v/>
      </c>
      <c r="CF34" s="465" t="str">
        <f>IF(D34&lt;E34,CONCATENATE("* El total de procesados debe ser mayor o igual al total de Reactivos en el grupo de edad ",$D$32),"")</f>
        <v/>
      </c>
      <c r="CG34" s="465" t="str">
        <f>IF(F34&lt;G34,CONCATENATE("* El total de procesados debe ser mayor o igual al total de Reactivos en el grupo de edad ",$F$32),"")</f>
        <v/>
      </c>
      <c r="CH34" s="465" t="str">
        <f>IF(H34&lt;I34,CONCATENATE("* El total de procesados debe ser mayor o igual al total de Reactivos en el grupo de edad ",$H$32),"")</f>
        <v/>
      </c>
      <c r="CI34" s="465" t="str">
        <f>IF(J34&lt;K34,CONCATENATE("* El total de procesados debe ser mayor o igual al total de Reactivos en el grupo de edad ",$J$32),"")</f>
        <v/>
      </c>
      <c r="CJ34" s="465" t="str">
        <f>IF(L34&lt;M34,CONCATENATE("* El total de procesados debe ser mayor o igual al total de Reactivos en el grupo de edad ",$L$32),"")</f>
        <v/>
      </c>
      <c r="CK34" s="465" t="str">
        <f>IF(N34&lt;O34,CONCATENATE("* El total de procesados debe ser mayor o igual al total de Reactivos en el grupo de edad ",$N$32),"")</f>
        <v/>
      </c>
      <c r="CL34" s="465" t="str">
        <f>IF(P34&lt;Q34,CONCATENATE("* El total de procesados debe ser mayor o igual al total de Reactivos en el grupo de edad ",$P$32),"")</f>
        <v/>
      </c>
      <c r="CM34" s="465" t="str">
        <f>IF(R34&lt;S34,CONCATENATE("* El total de procesados debe ser mayor o igual al total de Reactivos en el grupo de edad ",$R$32),"")</f>
        <v/>
      </c>
      <c r="CN34" s="465" t="str">
        <f>IF(T34&lt;U34,CONCATENATE("* El total de procesados debe ser mayor o igual al total de Reactivos en el grupo de edad ",$T$32),"")</f>
        <v/>
      </c>
      <c r="CO34" s="465" t="str">
        <f>IF(V34&lt;W34,CONCATENATE("* El total de procesados debe ser mayor o igual al total de Reactivos en el grupo de edad ",$V$32),"")</f>
        <v/>
      </c>
      <c r="CP34" s="465" t="str">
        <f>IF(X34&lt;Y34,CONCATENATE("* El total de procesados debe ser mayor o igual al total de Reactivos en el grupo de edad ",$X$32),"")</f>
        <v/>
      </c>
      <c r="CQ34" s="465" t="str">
        <f>IF(Z34&lt;AA34,CONCATENATE("* El total de procesados debe ser mayor o igual al total de Reactivos en el grupo de edad ",$Z$32),"")</f>
        <v/>
      </c>
      <c r="CR34" s="465" t="str">
        <f>IF(AB34&lt;AC34,CONCATENATE("* El total de procesados debe ser mayor o igual al total de Reactivos en el grupo de edad ",$AB$32),"")</f>
        <v/>
      </c>
      <c r="CS34" s="465" t="str">
        <f>IF(AD34&lt;AE34,CONCATENATE("* El total de procesados debe ser mayor o igual al total de Reactivos en el grupo de edad ",$AD$32),"")</f>
        <v/>
      </c>
      <c r="CT34" s="465" t="str">
        <f>IF(AF34&lt;AG34,CONCATENATE("* El total de procesados debe ser mayor o igual al total de Reactivos en el grupo de edad ",$AF$32),"")</f>
        <v/>
      </c>
      <c r="CU34" s="465" t="str">
        <f>IF(AH34&lt;AI34,CONCATENATE("* El total de procesados debe ser mayor o igual al total de Reactivos en el grupo de edad ",$AH$32),"")</f>
        <v/>
      </c>
      <c r="CV34" s="465" t="str">
        <f>IF(AJ34&lt;AK34,CONCATENATE("* El total de procesados debe ser mayor o igual al total de Reactivos en el grupo de edad ",$AJ$32),"")</f>
        <v/>
      </c>
      <c r="CW34" s="465" t="str">
        <f>IF(AL34&lt;AM34,CONCATENATE("* El total de procesados debe ser mayor o igual al total de Reactivos en el grupo de edad ",$AL$32),"")</f>
        <v/>
      </c>
      <c r="CX34" s="465" t="str">
        <f>IF(AN34&lt;AO34,CONCATENATE("* El total de procesados debe ser mayor o igual al total de Reactivos en el grupo de edad ",$AN$32),"")</f>
        <v/>
      </c>
      <c r="CY34" s="465" t="str">
        <f>IF(AP34&lt;AQ34,CONCATENATE("* El total de procesados debe ser mayor o igual al total de Reactivos en el grupo de edad ",$AP$32),"")</f>
        <v/>
      </c>
      <c r="CZ34" s="465" t="str">
        <f>IF(AND(B34&lt;&gt;0,OR(AT34="",AU34="",AV34="",AW34="")),"* No olvide digitar la columna Trans y/o Pueblos Originarios y/o Migrantes (Digite Cero si no tiene). ","")</f>
        <v/>
      </c>
      <c r="DA34" s="466">
        <f>IF(B34&lt;   C34,1,0)</f>
        <v>0</v>
      </c>
      <c r="DB34" s="466">
        <f>IF(B34&lt;&gt; AR34+AS34,1,0)</f>
        <v>0</v>
      </c>
      <c r="DC34" s="466">
        <f>IF(B34&lt;  AT34+AU34,1,0)</f>
        <v>0</v>
      </c>
      <c r="DD34" s="466">
        <f>IF(B34&lt;  AV34,1,0)</f>
        <v>0</v>
      </c>
      <c r="DE34" s="466">
        <f>IF(B34&lt;  AW34,1,0)</f>
        <v>0</v>
      </c>
      <c r="DF34" s="466">
        <f t="shared" ref="DF34:DF51" si="62">IF(D34&lt;E34,1,0)</f>
        <v>0</v>
      </c>
      <c r="DG34" s="466">
        <f t="shared" ref="DG34:DG51" si="63">IF(F34&lt;G34,1,0)</f>
        <v>0</v>
      </c>
      <c r="DH34" s="466">
        <f t="shared" ref="DH34:DH51" si="64">IF(H34&lt;I34,1,0)</f>
        <v>0</v>
      </c>
      <c r="DI34" s="466">
        <f t="shared" ref="DI34:DI51" si="65">IF(J34&lt;K34,1,0)</f>
        <v>0</v>
      </c>
      <c r="DJ34" s="466">
        <f t="shared" ref="DJ34:DJ51" si="66">IF(L34&lt;M34,1,0)</f>
        <v>0</v>
      </c>
      <c r="DK34" s="466">
        <f t="shared" ref="DK34:DK51" si="67">IF(N34&lt;O34,1,0)</f>
        <v>0</v>
      </c>
      <c r="DL34" s="466">
        <f t="shared" ref="DL34:DL51" si="68">IF(P34&lt;Q34,1,0)</f>
        <v>0</v>
      </c>
      <c r="DM34" s="466">
        <f t="shared" ref="DM34:DM51" si="69">IF(R34&lt;S34,1,0)</f>
        <v>0</v>
      </c>
      <c r="DN34" s="466">
        <f t="shared" ref="DN34:DN51" si="70">IF(T34&lt;U34,1,0)</f>
        <v>0</v>
      </c>
      <c r="DO34" s="466">
        <f t="shared" ref="DO34:DO51" si="71">IF(V34&lt;W34,1,0)</f>
        <v>0</v>
      </c>
      <c r="DP34" s="466">
        <f t="shared" ref="DP34:DP51" si="72">IF(X34&lt;Y34,1,0)</f>
        <v>0</v>
      </c>
      <c r="DQ34" s="466">
        <f t="shared" ref="DQ34:DQ51" si="73">IF(Z34&lt;AA34,1,0)</f>
        <v>0</v>
      </c>
      <c r="DR34" s="466">
        <f t="shared" ref="DR34:DR51" si="74">IF(AB34&lt;AC34,1,0)</f>
        <v>0</v>
      </c>
      <c r="DS34" s="466">
        <f t="shared" ref="DS34:DS51" si="75">IF(AD34&lt;AE34,1,0)</f>
        <v>0</v>
      </c>
      <c r="DT34" s="466">
        <f t="shared" ref="DT34:DT51" si="76">IF(AF34&lt;AG34,1,0)</f>
        <v>0</v>
      </c>
      <c r="DU34" s="466">
        <f t="shared" ref="DU34:DU51" si="77">IF(AH34&lt;AI34,1,0)</f>
        <v>0</v>
      </c>
      <c r="DV34" s="466">
        <f t="shared" ref="DV34:DV51" si="78">IF(AJ34&lt;AK34,1,0)</f>
        <v>0</v>
      </c>
      <c r="DW34" s="466">
        <f t="shared" ref="DW34:DW51" si="79">IF(AL34&lt;AM34,1,0)</f>
        <v>0</v>
      </c>
      <c r="DX34" s="466">
        <f t="shared" ref="DX34:DX51" si="80">IF(AN34&lt;AO34,1,0)</f>
        <v>0</v>
      </c>
      <c r="DY34" s="466">
        <f t="shared" ref="DY34:DY51" si="81">IF(AP34&lt;AQ34,1,0)</f>
        <v>0</v>
      </c>
      <c r="DZ34" s="466">
        <f t="shared" ref="DZ34:DZ51" si="82">IF(AND(B34&lt;&gt;0,OR(AT34="",AU34="",AV34="",AW34="")),1,0)</f>
        <v>0</v>
      </c>
    </row>
    <row r="35" spans="1:130" ht="16.149999999999999" customHeight="1" x14ac:dyDescent="0.35">
      <c r="A35" s="828" t="s">
        <v>2137</v>
      </c>
      <c r="B35" s="831">
        <f t="shared" si="55"/>
        <v>0</v>
      </c>
      <c r="C35" s="1079">
        <f t="shared" si="55"/>
        <v>0</v>
      </c>
      <c r="D35" s="858"/>
      <c r="E35" s="1440"/>
      <c r="F35" s="856"/>
      <c r="G35" s="1440"/>
      <c r="H35" s="856"/>
      <c r="I35" s="1440"/>
      <c r="J35" s="856"/>
      <c r="K35" s="1440"/>
      <c r="L35" s="856"/>
      <c r="M35" s="1441"/>
      <c r="N35" s="833"/>
      <c r="O35" s="1439"/>
      <c r="P35" s="829"/>
      <c r="Q35" s="1439"/>
      <c r="R35" s="829"/>
      <c r="S35" s="1439"/>
      <c r="T35" s="829"/>
      <c r="U35" s="1439"/>
      <c r="V35" s="829"/>
      <c r="W35" s="1439"/>
      <c r="X35" s="829"/>
      <c r="Y35" s="1439"/>
      <c r="Z35" s="829"/>
      <c r="AA35" s="1439"/>
      <c r="AB35" s="829"/>
      <c r="AC35" s="1439"/>
      <c r="AD35" s="829"/>
      <c r="AE35" s="1439"/>
      <c r="AF35" s="829"/>
      <c r="AG35" s="1439"/>
      <c r="AH35" s="829"/>
      <c r="AI35" s="1439"/>
      <c r="AJ35" s="829"/>
      <c r="AK35" s="1439"/>
      <c r="AL35" s="829"/>
      <c r="AM35" s="1439"/>
      <c r="AN35" s="829"/>
      <c r="AO35" s="1439"/>
      <c r="AP35" s="829"/>
      <c r="AQ35" s="1479"/>
      <c r="AR35" s="2379"/>
      <c r="AS35" s="1479"/>
      <c r="AT35" s="833"/>
      <c r="AU35" s="1439"/>
      <c r="AV35" s="829"/>
      <c r="AW35" s="1438"/>
      <c r="AX35" s="464" t="str">
        <f t="shared" si="56"/>
        <v/>
      </c>
      <c r="AY35" s="464"/>
      <c r="AZ35" s="464"/>
      <c r="BA35" s="464"/>
      <c r="BB35" s="464"/>
      <c r="BC35" s="464"/>
      <c r="BD35" s="464"/>
      <c r="BE35" s="464"/>
      <c r="BF35" s="464"/>
      <c r="BG35" s="464"/>
      <c r="BH35" s="464"/>
      <c r="BI35" s="460"/>
      <c r="BJ35" s="460"/>
      <c r="BK35" s="460"/>
      <c r="BL35" s="460"/>
      <c r="BU35" s="461"/>
      <c r="BV35" s="461"/>
      <c r="BW35" s="461"/>
      <c r="CA35" s="465" t="str">
        <f t="shared" si="57"/>
        <v/>
      </c>
      <c r="CB35" s="465" t="str">
        <f t="shared" si="58"/>
        <v/>
      </c>
      <c r="CC35" s="465" t="str">
        <f t="shared" si="59"/>
        <v/>
      </c>
      <c r="CD35" s="465" t="str">
        <f t="shared" si="60"/>
        <v/>
      </c>
      <c r="CE35" s="465" t="str">
        <f t="shared" si="61"/>
        <v/>
      </c>
      <c r="CF35" s="465" t="str">
        <f t="shared" ref="CF35:CF51" si="83">IF(D35&lt;E35,CONCATENATE("* El total de procesados debe ser mayor o igual al total de Reactivos en el grupo de edad ",$D$32),"")</f>
        <v/>
      </c>
      <c r="CG35" s="465" t="str">
        <f t="shared" ref="CG35:CG51" si="84">IF(F35&lt;G35,CONCATENATE("* El total de procesados debe ser mayor o igual al total de Reactivos en el grupo de edad ",$F$32),"")</f>
        <v/>
      </c>
      <c r="CH35" s="465" t="str">
        <f t="shared" ref="CH35:CH51" si="85">IF(H35&lt;I35,CONCATENATE("* El total de procesados debe ser mayor o igual al total de Reactivos en el grupo de edad ",$H$32),"")</f>
        <v/>
      </c>
      <c r="CI35" s="465" t="str">
        <f t="shared" ref="CI35:CI51" si="86">IF(J35&lt;K35,CONCATENATE("* El total de procesados debe ser mayor o igual al total de Reactivos en el grupo de edad ",$J$32),"")</f>
        <v/>
      </c>
      <c r="CJ35" s="465" t="str">
        <f t="shared" ref="CJ35:CJ51" si="87">IF(L35&lt;M35,CONCATENATE("* El total de procesados debe ser mayor o igual al total de Reactivos en el grupo de edad ",$L$32),"")</f>
        <v/>
      </c>
      <c r="CK35" s="465" t="str">
        <f t="shared" ref="CK35:CK51" si="88">IF(N35&lt;O35,CONCATENATE("* El total de procesados debe ser mayor o igual al total de Reactivos en el grupo de edad ",$N$32),"")</f>
        <v/>
      </c>
      <c r="CL35" s="465" t="str">
        <f t="shared" ref="CL35:CL51" si="89">IF(P35&lt;Q35,CONCATENATE("* El total de procesados debe ser mayor o igual al total de Reactivos en el grupo de edad ",$P$32),"")</f>
        <v/>
      </c>
      <c r="CM35" s="465" t="str">
        <f t="shared" ref="CM35:CM51" si="90">IF(R35&lt;S35,CONCATENATE("* El total de procesados debe ser mayor o igual al total de Reactivos en el grupo de edad ",$R$32),"")</f>
        <v/>
      </c>
      <c r="CN35" s="465" t="str">
        <f t="shared" ref="CN35:CN51" si="91">IF(T35&lt;U35,CONCATENATE("* El total de procesados debe ser mayor o igual al total de Reactivos en el grupo de edad ",$T$32),"")</f>
        <v/>
      </c>
      <c r="CO35" s="465" t="str">
        <f t="shared" ref="CO35:CO51" si="92">IF(V35&lt;W35,CONCATENATE("* El total de procesados debe ser mayor o igual al total de Reactivos en el grupo de edad ",$V$32),"")</f>
        <v/>
      </c>
      <c r="CP35" s="465" t="str">
        <f t="shared" ref="CP35:CP51" si="93">IF(X35&lt;Y35,CONCATENATE("* El total de procesados debe ser mayor o igual al total de Reactivos en el grupo de edad ",$X$32),"")</f>
        <v/>
      </c>
      <c r="CQ35" s="465" t="str">
        <f t="shared" ref="CQ35:CQ51" si="94">IF(Z35&lt;AA35,CONCATENATE("* El total de procesados debe ser mayor o igual al total de Reactivos en el grupo de edad ",$Z$32),"")</f>
        <v/>
      </c>
      <c r="CR35" s="465" t="str">
        <f t="shared" ref="CR35:CR51" si="95">IF(AB35&lt;AC35,CONCATENATE("* El total de procesados debe ser mayor o igual al total de Reactivos en el grupo de edad ",$AB$32),"")</f>
        <v/>
      </c>
      <c r="CS35" s="465" t="str">
        <f t="shared" ref="CS35:CS51" si="96">IF(AD35&lt;AE35,CONCATENATE("* El total de procesados debe ser mayor o igual al total de Reactivos en el grupo de edad ",$AD$32),"")</f>
        <v/>
      </c>
      <c r="CT35" s="465" t="str">
        <f t="shared" ref="CT35:CT51" si="97">IF(AF35&lt;AG35,CONCATENATE("* El total de procesados debe ser mayor o igual al total de Reactivos en el grupo de edad ",$AF$32),"")</f>
        <v/>
      </c>
      <c r="CU35" s="465" t="str">
        <f t="shared" ref="CU35:CU51" si="98">IF(AH35&lt;AI35,CONCATENATE("* El total de procesados debe ser mayor o igual al total de Reactivos en el grupo de edad ",$AH$32),"")</f>
        <v/>
      </c>
      <c r="CV35" s="465" t="str">
        <f t="shared" ref="CV35:CV51" si="99">IF(AJ35&lt;AK35,CONCATENATE("* El total de procesados debe ser mayor o igual al total de Reactivos en el grupo de edad ",$AJ$32),"")</f>
        <v/>
      </c>
      <c r="CW35" s="465" t="str">
        <f t="shared" ref="CW35:CW51" si="100">IF(AL35&lt;AM35,CONCATENATE("* El total de procesados debe ser mayor o igual al total de Reactivos en el grupo de edad ",$AL$32),"")</f>
        <v/>
      </c>
      <c r="CX35" s="465" t="str">
        <f t="shared" ref="CX35:CX51" si="101">IF(AN35&lt;AO35,CONCATENATE("* El total de procesados debe ser mayor o igual al total de Reactivos en el grupo de edad ",$AN$32),"")</f>
        <v/>
      </c>
      <c r="CY35" s="465" t="str">
        <f t="shared" ref="CY35:CY51" si="102">IF(AP35&lt;AQ35,CONCATENATE("* El total de procesados debe ser mayor o igual al total de Reactivos en el grupo de edad ",$AP$32),"")</f>
        <v/>
      </c>
      <c r="CZ35" s="465" t="str">
        <f t="shared" ref="CZ35:CZ51" si="103">IF(AND(B35&lt;&gt;0,OR(AT35="",AU35="",AV35="",AW35="")),"* No olvide digitar la columna Trans y/o Pueblos Originarios y/o Migrantes (Digite Cero si no tiene). ","")</f>
        <v/>
      </c>
      <c r="DA35" s="466">
        <f t="shared" ref="DA35:DA51" si="104">IF(B35&lt;   C35,1,0)</f>
        <v>0</v>
      </c>
      <c r="DB35" s="466">
        <f t="shared" ref="DB35:DB51" si="105">IF(B35&lt;&gt; AR35+AS35,1,0)</f>
        <v>0</v>
      </c>
      <c r="DC35" s="466">
        <f t="shared" ref="DC35:DC51" si="106">IF(B35&lt;  AT35+AU35,1,0)</f>
        <v>0</v>
      </c>
      <c r="DD35" s="466">
        <f t="shared" ref="DD35:DD51" si="107">IF(B35&lt;  AV35,1,0)</f>
        <v>0</v>
      </c>
      <c r="DE35" s="466">
        <f t="shared" ref="DE35:DE51" si="108">IF(B35&lt;  AW35,1,0)</f>
        <v>0</v>
      </c>
      <c r="DF35" s="466">
        <f t="shared" si="62"/>
        <v>0</v>
      </c>
      <c r="DG35" s="466">
        <f t="shared" si="63"/>
        <v>0</v>
      </c>
      <c r="DH35" s="466">
        <f t="shared" si="64"/>
        <v>0</v>
      </c>
      <c r="DI35" s="466">
        <f t="shared" si="65"/>
        <v>0</v>
      </c>
      <c r="DJ35" s="466">
        <f t="shared" si="66"/>
        <v>0</v>
      </c>
      <c r="DK35" s="466">
        <f t="shared" si="67"/>
        <v>0</v>
      </c>
      <c r="DL35" s="466">
        <f t="shared" si="68"/>
        <v>0</v>
      </c>
      <c r="DM35" s="466">
        <f t="shared" si="69"/>
        <v>0</v>
      </c>
      <c r="DN35" s="466">
        <f t="shared" si="70"/>
        <v>0</v>
      </c>
      <c r="DO35" s="466">
        <f t="shared" si="71"/>
        <v>0</v>
      </c>
      <c r="DP35" s="466">
        <f t="shared" si="72"/>
        <v>0</v>
      </c>
      <c r="DQ35" s="466">
        <f t="shared" si="73"/>
        <v>0</v>
      </c>
      <c r="DR35" s="466">
        <f t="shared" si="74"/>
        <v>0</v>
      </c>
      <c r="DS35" s="466">
        <f t="shared" si="75"/>
        <v>0</v>
      </c>
      <c r="DT35" s="466">
        <f t="shared" si="76"/>
        <v>0</v>
      </c>
      <c r="DU35" s="466">
        <f t="shared" si="77"/>
        <v>0</v>
      </c>
      <c r="DV35" s="466">
        <f t="shared" si="78"/>
        <v>0</v>
      </c>
      <c r="DW35" s="466">
        <f t="shared" si="79"/>
        <v>0</v>
      </c>
      <c r="DX35" s="466">
        <f t="shared" si="80"/>
        <v>0</v>
      </c>
      <c r="DY35" s="466">
        <f t="shared" si="81"/>
        <v>0</v>
      </c>
      <c r="DZ35" s="466">
        <f t="shared" si="82"/>
        <v>0</v>
      </c>
    </row>
    <row r="36" spans="1:130" ht="16.149999999999999" customHeight="1" x14ac:dyDescent="0.35">
      <c r="A36" s="828" t="s">
        <v>2138</v>
      </c>
      <c r="B36" s="831">
        <f t="shared" si="55"/>
        <v>0</v>
      </c>
      <c r="C36" s="1079">
        <f t="shared" si="55"/>
        <v>0</v>
      </c>
      <c r="D36" s="858"/>
      <c r="E36" s="1440"/>
      <c r="F36" s="856"/>
      <c r="G36" s="1440"/>
      <c r="H36" s="856"/>
      <c r="I36" s="1440"/>
      <c r="J36" s="856"/>
      <c r="K36" s="1440"/>
      <c r="L36" s="856"/>
      <c r="M36" s="1441"/>
      <c r="N36" s="833"/>
      <c r="O36" s="1439"/>
      <c r="P36" s="829"/>
      <c r="Q36" s="1439"/>
      <c r="R36" s="829"/>
      <c r="S36" s="1439"/>
      <c r="T36" s="829"/>
      <c r="U36" s="1439"/>
      <c r="V36" s="829"/>
      <c r="W36" s="1439"/>
      <c r="X36" s="829"/>
      <c r="Y36" s="1439"/>
      <c r="Z36" s="829"/>
      <c r="AA36" s="1439"/>
      <c r="AB36" s="829"/>
      <c r="AC36" s="1439"/>
      <c r="AD36" s="829"/>
      <c r="AE36" s="1439"/>
      <c r="AF36" s="829"/>
      <c r="AG36" s="1439"/>
      <c r="AH36" s="829"/>
      <c r="AI36" s="1439"/>
      <c r="AJ36" s="829"/>
      <c r="AK36" s="1439"/>
      <c r="AL36" s="829"/>
      <c r="AM36" s="1439"/>
      <c r="AN36" s="829"/>
      <c r="AO36" s="1439"/>
      <c r="AP36" s="829"/>
      <c r="AQ36" s="1479"/>
      <c r="AR36" s="2379"/>
      <c r="AS36" s="1479"/>
      <c r="AT36" s="833"/>
      <c r="AU36" s="1439"/>
      <c r="AV36" s="829"/>
      <c r="AW36" s="1438"/>
      <c r="AX36" s="464" t="str">
        <f t="shared" si="56"/>
        <v/>
      </c>
      <c r="AY36" s="464"/>
      <c r="AZ36" s="464"/>
      <c r="BA36" s="464"/>
      <c r="BB36" s="464"/>
      <c r="BC36" s="464"/>
      <c r="BD36" s="464"/>
      <c r="BE36" s="464"/>
      <c r="BF36" s="464"/>
      <c r="BG36" s="464"/>
      <c r="BH36" s="464"/>
      <c r="BI36" s="460"/>
      <c r="BJ36" s="460"/>
      <c r="BK36" s="460"/>
      <c r="BL36" s="460"/>
      <c r="BU36" s="461"/>
      <c r="BV36" s="461"/>
      <c r="BW36" s="461"/>
      <c r="CA36" s="465" t="str">
        <f t="shared" si="57"/>
        <v/>
      </c>
      <c r="CB36" s="465" t="str">
        <f t="shared" si="58"/>
        <v/>
      </c>
      <c r="CC36" s="465" t="str">
        <f t="shared" si="59"/>
        <v/>
      </c>
      <c r="CD36" s="465" t="str">
        <f t="shared" si="60"/>
        <v/>
      </c>
      <c r="CE36" s="465" t="str">
        <f t="shared" si="61"/>
        <v/>
      </c>
      <c r="CF36" s="465" t="str">
        <f t="shared" si="83"/>
        <v/>
      </c>
      <c r="CG36" s="465" t="str">
        <f t="shared" si="84"/>
        <v/>
      </c>
      <c r="CH36" s="465" t="str">
        <f t="shared" si="85"/>
        <v/>
      </c>
      <c r="CI36" s="465" t="str">
        <f t="shared" si="86"/>
        <v/>
      </c>
      <c r="CJ36" s="465" t="str">
        <f t="shared" si="87"/>
        <v/>
      </c>
      <c r="CK36" s="465" t="str">
        <f t="shared" si="88"/>
        <v/>
      </c>
      <c r="CL36" s="465" t="str">
        <f t="shared" si="89"/>
        <v/>
      </c>
      <c r="CM36" s="465" t="str">
        <f t="shared" si="90"/>
        <v/>
      </c>
      <c r="CN36" s="465" t="str">
        <f t="shared" si="91"/>
        <v/>
      </c>
      <c r="CO36" s="465" t="str">
        <f t="shared" si="92"/>
        <v/>
      </c>
      <c r="CP36" s="465" t="str">
        <f t="shared" si="93"/>
        <v/>
      </c>
      <c r="CQ36" s="465" t="str">
        <f t="shared" si="94"/>
        <v/>
      </c>
      <c r="CR36" s="465" t="str">
        <f t="shared" si="95"/>
        <v/>
      </c>
      <c r="CS36" s="465" t="str">
        <f t="shared" si="96"/>
        <v/>
      </c>
      <c r="CT36" s="465" t="str">
        <f t="shared" si="97"/>
        <v/>
      </c>
      <c r="CU36" s="465" t="str">
        <f t="shared" si="98"/>
        <v/>
      </c>
      <c r="CV36" s="465" t="str">
        <f t="shared" si="99"/>
        <v/>
      </c>
      <c r="CW36" s="465" t="str">
        <f t="shared" si="100"/>
        <v/>
      </c>
      <c r="CX36" s="465" t="str">
        <f t="shared" si="101"/>
        <v/>
      </c>
      <c r="CY36" s="465" t="str">
        <f t="shared" si="102"/>
        <v/>
      </c>
      <c r="CZ36" s="465" t="str">
        <f t="shared" si="103"/>
        <v/>
      </c>
      <c r="DA36" s="466">
        <f t="shared" si="104"/>
        <v>0</v>
      </c>
      <c r="DB36" s="466">
        <f t="shared" si="105"/>
        <v>0</v>
      </c>
      <c r="DC36" s="466">
        <f t="shared" si="106"/>
        <v>0</v>
      </c>
      <c r="DD36" s="466">
        <f t="shared" si="107"/>
        <v>0</v>
      </c>
      <c r="DE36" s="466">
        <f t="shared" si="108"/>
        <v>0</v>
      </c>
      <c r="DF36" s="466">
        <f t="shared" si="62"/>
        <v>0</v>
      </c>
      <c r="DG36" s="466">
        <f t="shared" si="63"/>
        <v>0</v>
      </c>
      <c r="DH36" s="466">
        <f t="shared" si="64"/>
        <v>0</v>
      </c>
      <c r="DI36" s="466">
        <f t="shared" si="65"/>
        <v>0</v>
      </c>
      <c r="DJ36" s="466">
        <f t="shared" si="66"/>
        <v>0</v>
      </c>
      <c r="DK36" s="466">
        <f t="shared" si="67"/>
        <v>0</v>
      </c>
      <c r="DL36" s="466">
        <f t="shared" si="68"/>
        <v>0</v>
      </c>
      <c r="DM36" s="466">
        <f t="shared" si="69"/>
        <v>0</v>
      </c>
      <c r="DN36" s="466">
        <f t="shared" si="70"/>
        <v>0</v>
      </c>
      <c r="DO36" s="466">
        <f t="shared" si="71"/>
        <v>0</v>
      </c>
      <c r="DP36" s="466">
        <f t="shared" si="72"/>
        <v>0</v>
      </c>
      <c r="DQ36" s="466">
        <f t="shared" si="73"/>
        <v>0</v>
      </c>
      <c r="DR36" s="466">
        <f t="shared" si="74"/>
        <v>0</v>
      </c>
      <c r="DS36" s="466">
        <f t="shared" si="75"/>
        <v>0</v>
      </c>
      <c r="DT36" s="466">
        <f t="shared" si="76"/>
        <v>0</v>
      </c>
      <c r="DU36" s="466">
        <f t="shared" si="77"/>
        <v>0</v>
      </c>
      <c r="DV36" s="466">
        <f t="shared" si="78"/>
        <v>0</v>
      </c>
      <c r="DW36" s="466">
        <f t="shared" si="79"/>
        <v>0</v>
      </c>
      <c r="DX36" s="466">
        <f t="shared" si="80"/>
        <v>0</v>
      </c>
      <c r="DY36" s="466">
        <f t="shared" si="81"/>
        <v>0</v>
      </c>
      <c r="DZ36" s="466">
        <f t="shared" si="82"/>
        <v>0</v>
      </c>
    </row>
    <row r="37" spans="1:130" ht="16.149999999999999" customHeight="1" x14ac:dyDescent="0.35">
      <c r="A37" s="828" t="s">
        <v>2139</v>
      </c>
      <c r="B37" s="831">
        <f t="shared" si="55"/>
        <v>0</v>
      </c>
      <c r="C37" s="1079">
        <f t="shared" si="55"/>
        <v>0</v>
      </c>
      <c r="D37" s="858"/>
      <c r="E37" s="1440"/>
      <c r="F37" s="856"/>
      <c r="G37" s="1440"/>
      <c r="H37" s="856"/>
      <c r="I37" s="1440"/>
      <c r="J37" s="856"/>
      <c r="K37" s="1440"/>
      <c r="L37" s="856"/>
      <c r="M37" s="1441"/>
      <c r="N37" s="833"/>
      <c r="O37" s="1439"/>
      <c r="P37" s="829"/>
      <c r="Q37" s="1439"/>
      <c r="R37" s="829"/>
      <c r="S37" s="1439"/>
      <c r="T37" s="829"/>
      <c r="U37" s="1439"/>
      <c r="V37" s="829"/>
      <c r="W37" s="1439"/>
      <c r="X37" s="829"/>
      <c r="Y37" s="1439"/>
      <c r="Z37" s="829"/>
      <c r="AA37" s="1439"/>
      <c r="AB37" s="829"/>
      <c r="AC37" s="1439"/>
      <c r="AD37" s="829"/>
      <c r="AE37" s="1439"/>
      <c r="AF37" s="829"/>
      <c r="AG37" s="1439"/>
      <c r="AH37" s="829"/>
      <c r="AI37" s="1439"/>
      <c r="AJ37" s="829"/>
      <c r="AK37" s="1439"/>
      <c r="AL37" s="829"/>
      <c r="AM37" s="1439"/>
      <c r="AN37" s="829"/>
      <c r="AO37" s="1439"/>
      <c r="AP37" s="829"/>
      <c r="AQ37" s="1479"/>
      <c r="AR37" s="2379"/>
      <c r="AS37" s="1479"/>
      <c r="AT37" s="833"/>
      <c r="AU37" s="1439"/>
      <c r="AV37" s="829"/>
      <c r="AW37" s="1438"/>
      <c r="AX37" s="464" t="str">
        <f t="shared" si="56"/>
        <v/>
      </c>
      <c r="AY37" s="464"/>
      <c r="AZ37" s="464"/>
      <c r="BA37" s="464"/>
      <c r="BB37" s="464"/>
      <c r="BC37" s="464"/>
      <c r="BD37" s="464"/>
      <c r="BE37" s="464"/>
      <c r="BF37" s="464"/>
      <c r="BG37" s="464"/>
      <c r="BH37" s="464"/>
      <c r="BI37" s="460"/>
      <c r="BJ37" s="460"/>
      <c r="BK37" s="460"/>
      <c r="BL37" s="460"/>
      <c r="BU37" s="461"/>
      <c r="BV37" s="461"/>
      <c r="BW37" s="461"/>
      <c r="CA37" s="465" t="str">
        <f t="shared" si="57"/>
        <v/>
      </c>
      <c r="CB37" s="465" t="str">
        <f t="shared" si="58"/>
        <v/>
      </c>
      <c r="CC37" s="465" t="str">
        <f t="shared" si="59"/>
        <v/>
      </c>
      <c r="CD37" s="465" t="str">
        <f t="shared" si="60"/>
        <v/>
      </c>
      <c r="CE37" s="465" t="str">
        <f t="shared" si="61"/>
        <v/>
      </c>
      <c r="CF37" s="465" t="str">
        <f t="shared" si="83"/>
        <v/>
      </c>
      <c r="CG37" s="465" t="str">
        <f t="shared" si="84"/>
        <v/>
      </c>
      <c r="CH37" s="465" t="str">
        <f t="shared" si="85"/>
        <v/>
      </c>
      <c r="CI37" s="465" t="str">
        <f t="shared" si="86"/>
        <v/>
      </c>
      <c r="CJ37" s="465" t="str">
        <f t="shared" si="87"/>
        <v/>
      </c>
      <c r="CK37" s="465" t="str">
        <f t="shared" si="88"/>
        <v/>
      </c>
      <c r="CL37" s="465" t="str">
        <f t="shared" si="89"/>
        <v/>
      </c>
      <c r="CM37" s="465" t="str">
        <f t="shared" si="90"/>
        <v/>
      </c>
      <c r="CN37" s="465" t="str">
        <f t="shared" si="91"/>
        <v/>
      </c>
      <c r="CO37" s="465" t="str">
        <f t="shared" si="92"/>
        <v/>
      </c>
      <c r="CP37" s="465" t="str">
        <f t="shared" si="93"/>
        <v/>
      </c>
      <c r="CQ37" s="465" t="str">
        <f t="shared" si="94"/>
        <v/>
      </c>
      <c r="CR37" s="465" t="str">
        <f t="shared" si="95"/>
        <v/>
      </c>
      <c r="CS37" s="465" t="str">
        <f t="shared" si="96"/>
        <v/>
      </c>
      <c r="CT37" s="465" t="str">
        <f t="shared" si="97"/>
        <v/>
      </c>
      <c r="CU37" s="465" t="str">
        <f t="shared" si="98"/>
        <v/>
      </c>
      <c r="CV37" s="465" t="str">
        <f t="shared" si="99"/>
        <v/>
      </c>
      <c r="CW37" s="465" t="str">
        <f t="shared" si="100"/>
        <v/>
      </c>
      <c r="CX37" s="465" t="str">
        <f t="shared" si="101"/>
        <v/>
      </c>
      <c r="CY37" s="465" t="str">
        <f t="shared" si="102"/>
        <v/>
      </c>
      <c r="CZ37" s="465" t="str">
        <f t="shared" si="103"/>
        <v/>
      </c>
      <c r="DA37" s="466">
        <f t="shared" si="104"/>
        <v>0</v>
      </c>
      <c r="DB37" s="466">
        <f t="shared" si="105"/>
        <v>0</v>
      </c>
      <c r="DC37" s="466">
        <f t="shared" si="106"/>
        <v>0</v>
      </c>
      <c r="DD37" s="466">
        <f t="shared" si="107"/>
        <v>0</v>
      </c>
      <c r="DE37" s="466">
        <f t="shared" si="108"/>
        <v>0</v>
      </c>
      <c r="DF37" s="466">
        <f t="shared" si="62"/>
        <v>0</v>
      </c>
      <c r="DG37" s="466">
        <f t="shared" si="63"/>
        <v>0</v>
      </c>
      <c r="DH37" s="466">
        <f t="shared" si="64"/>
        <v>0</v>
      </c>
      <c r="DI37" s="466">
        <f t="shared" si="65"/>
        <v>0</v>
      </c>
      <c r="DJ37" s="466">
        <f t="shared" si="66"/>
        <v>0</v>
      </c>
      <c r="DK37" s="466">
        <f t="shared" si="67"/>
        <v>0</v>
      </c>
      <c r="DL37" s="466">
        <f t="shared" si="68"/>
        <v>0</v>
      </c>
      <c r="DM37" s="466">
        <f t="shared" si="69"/>
        <v>0</v>
      </c>
      <c r="DN37" s="466">
        <f t="shared" si="70"/>
        <v>0</v>
      </c>
      <c r="DO37" s="466">
        <f t="shared" si="71"/>
        <v>0</v>
      </c>
      <c r="DP37" s="466">
        <f t="shared" si="72"/>
        <v>0</v>
      </c>
      <c r="DQ37" s="466">
        <f t="shared" si="73"/>
        <v>0</v>
      </c>
      <c r="DR37" s="466">
        <f t="shared" si="74"/>
        <v>0</v>
      </c>
      <c r="DS37" s="466">
        <f t="shared" si="75"/>
        <v>0</v>
      </c>
      <c r="DT37" s="466">
        <f t="shared" si="76"/>
        <v>0</v>
      </c>
      <c r="DU37" s="466">
        <f t="shared" si="77"/>
        <v>0</v>
      </c>
      <c r="DV37" s="466">
        <f t="shared" si="78"/>
        <v>0</v>
      </c>
      <c r="DW37" s="466">
        <f t="shared" si="79"/>
        <v>0</v>
      </c>
      <c r="DX37" s="466">
        <f t="shared" si="80"/>
        <v>0</v>
      </c>
      <c r="DY37" s="466">
        <f t="shared" si="81"/>
        <v>0</v>
      </c>
      <c r="DZ37" s="466">
        <f t="shared" si="82"/>
        <v>0</v>
      </c>
    </row>
    <row r="38" spans="1:130" ht="16.149999999999999" customHeight="1" x14ac:dyDescent="0.35">
      <c r="A38" s="907" t="s">
        <v>2140</v>
      </c>
      <c r="B38" s="831">
        <f t="shared" si="55"/>
        <v>0</v>
      </c>
      <c r="C38" s="1079">
        <f t="shared" si="55"/>
        <v>0</v>
      </c>
      <c r="D38" s="858"/>
      <c r="E38" s="1440"/>
      <c r="F38" s="856"/>
      <c r="G38" s="1440"/>
      <c r="H38" s="856"/>
      <c r="I38" s="1440"/>
      <c r="J38" s="856"/>
      <c r="K38" s="1440"/>
      <c r="L38" s="856"/>
      <c r="M38" s="1441"/>
      <c r="N38" s="833"/>
      <c r="O38" s="1439"/>
      <c r="P38" s="829"/>
      <c r="Q38" s="1439"/>
      <c r="R38" s="829"/>
      <c r="S38" s="1439"/>
      <c r="T38" s="829"/>
      <c r="U38" s="1439"/>
      <c r="V38" s="829"/>
      <c r="W38" s="1439"/>
      <c r="X38" s="829"/>
      <c r="Y38" s="1439"/>
      <c r="Z38" s="829"/>
      <c r="AA38" s="1439"/>
      <c r="AB38" s="829"/>
      <c r="AC38" s="1439"/>
      <c r="AD38" s="829"/>
      <c r="AE38" s="1439"/>
      <c r="AF38" s="829"/>
      <c r="AG38" s="1439"/>
      <c r="AH38" s="829"/>
      <c r="AI38" s="1439"/>
      <c r="AJ38" s="829"/>
      <c r="AK38" s="1439"/>
      <c r="AL38" s="829"/>
      <c r="AM38" s="1439"/>
      <c r="AN38" s="829"/>
      <c r="AO38" s="1439"/>
      <c r="AP38" s="829"/>
      <c r="AQ38" s="1479"/>
      <c r="AR38" s="2379"/>
      <c r="AS38" s="1479"/>
      <c r="AT38" s="833"/>
      <c r="AU38" s="1439"/>
      <c r="AV38" s="829"/>
      <c r="AW38" s="1438"/>
      <c r="AX38" s="464" t="str">
        <f t="shared" si="56"/>
        <v/>
      </c>
      <c r="AY38" s="464"/>
      <c r="AZ38" s="464"/>
      <c r="BA38" s="464"/>
      <c r="BB38" s="464"/>
      <c r="BC38" s="464"/>
      <c r="BD38" s="464"/>
      <c r="BE38" s="464"/>
      <c r="BF38" s="464"/>
      <c r="BG38" s="464"/>
      <c r="BH38" s="464"/>
      <c r="BI38" s="460"/>
      <c r="BJ38" s="460"/>
      <c r="BK38" s="460"/>
      <c r="BL38" s="460"/>
      <c r="BU38" s="461"/>
      <c r="BV38" s="461"/>
      <c r="BW38" s="461"/>
      <c r="CA38" s="465" t="str">
        <f t="shared" si="57"/>
        <v/>
      </c>
      <c r="CB38" s="465" t="str">
        <f t="shared" si="58"/>
        <v/>
      </c>
      <c r="CC38" s="465" t="str">
        <f t="shared" si="59"/>
        <v/>
      </c>
      <c r="CD38" s="465" t="str">
        <f t="shared" si="60"/>
        <v/>
      </c>
      <c r="CE38" s="465" t="str">
        <f t="shared" si="61"/>
        <v/>
      </c>
      <c r="CF38" s="465" t="str">
        <f t="shared" si="83"/>
        <v/>
      </c>
      <c r="CG38" s="465" t="str">
        <f t="shared" si="84"/>
        <v/>
      </c>
      <c r="CH38" s="465" t="str">
        <f t="shared" si="85"/>
        <v/>
      </c>
      <c r="CI38" s="465" t="str">
        <f t="shared" si="86"/>
        <v/>
      </c>
      <c r="CJ38" s="465" t="str">
        <f t="shared" si="87"/>
        <v/>
      </c>
      <c r="CK38" s="465" t="str">
        <f t="shared" si="88"/>
        <v/>
      </c>
      <c r="CL38" s="465" t="str">
        <f t="shared" si="89"/>
        <v/>
      </c>
      <c r="CM38" s="465" t="str">
        <f t="shared" si="90"/>
        <v/>
      </c>
      <c r="CN38" s="465" t="str">
        <f t="shared" si="91"/>
        <v/>
      </c>
      <c r="CO38" s="465" t="str">
        <f t="shared" si="92"/>
        <v/>
      </c>
      <c r="CP38" s="465" t="str">
        <f t="shared" si="93"/>
        <v/>
      </c>
      <c r="CQ38" s="465" t="str">
        <f t="shared" si="94"/>
        <v/>
      </c>
      <c r="CR38" s="465" t="str">
        <f t="shared" si="95"/>
        <v/>
      </c>
      <c r="CS38" s="465" t="str">
        <f t="shared" si="96"/>
        <v/>
      </c>
      <c r="CT38" s="465" t="str">
        <f t="shared" si="97"/>
        <v/>
      </c>
      <c r="CU38" s="465" t="str">
        <f t="shared" si="98"/>
        <v/>
      </c>
      <c r="CV38" s="465" t="str">
        <f t="shared" si="99"/>
        <v/>
      </c>
      <c r="CW38" s="465" t="str">
        <f t="shared" si="100"/>
        <v/>
      </c>
      <c r="CX38" s="465" t="str">
        <f t="shared" si="101"/>
        <v/>
      </c>
      <c r="CY38" s="465" t="str">
        <f t="shared" si="102"/>
        <v/>
      </c>
      <c r="CZ38" s="465" t="str">
        <f t="shared" si="103"/>
        <v/>
      </c>
      <c r="DA38" s="466">
        <f t="shared" si="104"/>
        <v>0</v>
      </c>
      <c r="DB38" s="466">
        <f t="shared" si="105"/>
        <v>0</v>
      </c>
      <c r="DC38" s="466">
        <f t="shared" si="106"/>
        <v>0</v>
      </c>
      <c r="DD38" s="466">
        <f t="shared" si="107"/>
        <v>0</v>
      </c>
      <c r="DE38" s="466">
        <f t="shared" si="108"/>
        <v>0</v>
      </c>
      <c r="DF38" s="466">
        <f t="shared" si="62"/>
        <v>0</v>
      </c>
      <c r="DG38" s="466">
        <f t="shared" si="63"/>
        <v>0</v>
      </c>
      <c r="DH38" s="466">
        <f t="shared" si="64"/>
        <v>0</v>
      </c>
      <c r="DI38" s="466">
        <f t="shared" si="65"/>
        <v>0</v>
      </c>
      <c r="DJ38" s="466">
        <f t="shared" si="66"/>
        <v>0</v>
      </c>
      <c r="DK38" s="466">
        <f t="shared" si="67"/>
        <v>0</v>
      </c>
      <c r="DL38" s="466">
        <f t="shared" si="68"/>
        <v>0</v>
      </c>
      <c r="DM38" s="466">
        <f t="shared" si="69"/>
        <v>0</v>
      </c>
      <c r="DN38" s="466">
        <f t="shared" si="70"/>
        <v>0</v>
      </c>
      <c r="DO38" s="466">
        <f t="shared" si="71"/>
        <v>0</v>
      </c>
      <c r="DP38" s="466">
        <f t="shared" si="72"/>
        <v>0</v>
      </c>
      <c r="DQ38" s="466">
        <f t="shared" si="73"/>
        <v>0</v>
      </c>
      <c r="DR38" s="466">
        <f t="shared" si="74"/>
        <v>0</v>
      </c>
      <c r="DS38" s="466">
        <f t="shared" si="75"/>
        <v>0</v>
      </c>
      <c r="DT38" s="466">
        <f t="shared" si="76"/>
        <v>0</v>
      </c>
      <c r="DU38" s="466">
        <f t="shared" si="77"/>
        <v>0</v>
      </c>
      <c r="DV38" s="466">
        <f t="shared" si="78"/>
        <v>0</v>
      </c>
      <c r="DW38" s="466">
        <f t="shared" si="79"/>
        <v>0</v>
      </c>
      <c r="DX38" s="466">
        <f t="shared" si="80"/>
        <v>0</v>
      </c>
      <c r="DY38" s="466">
        <f t="shared" si="81"/>
        <v>0</v>
      </c>
      <c r="DZ38" s="466">
        <f t="shared" si="82"/>
        <v>0</v>
      </c>
    </row>
    <row r="39" spans="1:130" ht="21" customHeight="1" x14ac:dyDescent="0.35">
      <c r="A39" s="907" t="s">
        <v>2141</v>
      </c>
      <c r="B39" s="831">
        <f t="shared" si="55"/>
        <v>0</v>
      </c>
      <c r="C39" s="1079">
        <f t="shared" si="55"/>
        <v>0</v>
      </c>
      <c r="D39" s="858"/>
      <c r="E39" s="1440"/>
      <c r="F39" s="856"/>
      <c r="G39" s="1440"/>
      <c r="H39" s="856"/>
      <c r="I39" s="1440"/>
      <c r="J39" s="856"/>
      <c r="K39" s="1440"/>
      <c r="L39" s="856"/>
      <c r="M39" s="1441"/>
      <c r="N39" s="833"/>
      <c r="O39" s="1439"/>
      <c r="P39" s="829"/>
      <c r="Q39" s="1439"/>
      <c r="R39" s="829"/>
      <c r="S39" s="1439"/>
      <c r="T39" s="829"/>
      <c r="U39" s="1439"/>
      <c r="V39" s="829"/>
      <c r="W39" s="1439"/>
      <c r="X39" s="829"/>
      <c r="Y39" s="1439"/>
      <c r="Z39" s="829"/>
      <c r="AA39" s="1439"/>
      <c r="AB39" s="829"/>
      <c r="AC39" s="1439"/>
      <c r="AD39" s="829"/>
      <c r="AE39" s="1439"/>
      <c r="AF39" s="829"/>
      <c r="AG39" s="1439"/>
      <c r="AH39" s="829"/>
      <c r="AI39" s="1439"/>
      <c r="AJ39" s="829"/>
      <c r="AK39" s="1439"/>
      <c r="AL39" s="829"/>
      <c r="AM39" s="1439"/>
      <c r="AN39" s="829"/>
      <c r="AO39" s="1439"/>
      <c r="AP39" s="829"/>
      <c r="AQ39" s="1479"/>
      <c r="AR39" s="833"/>
      <c r="AS39" s="1479"/>
      <c r="AT39" s="833"/>
      <c r="AU39" s="1439"/>
      <c r="AV39" s="829"/>
      <c r="AW39" s="1438"/>
      <c r="AX39" s="464" t="str">
        <f t="shared" si="56"/>
        <v/>
      </c>
      <c r="AY39" s="464"/>
      <c r="AZ39" s="464"/>
      <c r="BA39" s="464"/>
      <c r="BB39" s="464"/>
      <c r="BC39" s="464"/>
      <c r="BD39" s="464"/>
      <c r="BE39" s="464"/>
      <c r="BF39" s="464"/>
      <c r="BG39" s="464"/>
      <c r="BH39" s="464"/>
      <c r="BI39" s="460"/>
      <c r="BJ39" s="460"/>
      <c r="BK39" s="460"/>
      <c r="BL39" s="460"/>
      <c r="BU39" s="461"/>
      <c r="BV39" s="461"/>
      <c r="BW39" s="461"/>
      <c r="CA39" s="465" t="str">
        <f t="shared" si="57"/>
        <v/>
      </c>
      <c r="CB39" s="465" t="str">
        <f t="shared" si="58"/>
        <v/>
      </c>
      <c r="CC39" s="465" t="str">
        <f t="shared" si="59"/>
        <v/>
      </c>
      <c r="CD39" s="465" t="str">
        <f t="shared" si="60"/>
        <v/>
      </c>
      <c r="CE39" s="465" t="str">
        <f t="shared" si="61"/>
        <v/>
      </c>
      <c r="CF39" s="465" t="str">
        <f t="shared" si="83"/>
        <v/>
      </c>
      <c r="CG39" s="465" t="str">
        <f t="shared" si="84"/>
        <v/>
      </c>
      <c r="CH39" s="465" t="str">
        <f t="shared" si="85"/>
        <v/>
      </c>
      <c r="CI39" s="465" t="str">
        <f t="shared" si="86"/>
        <v/>
      </c>
      <c r="CJ39" s="465" t="str">
        <f t="shared" si="87"/>
        <v/>
      </c>
      <c r="CK39" s="465" t="str">
        <f t="shared" si="88"/>
        <v/>
      </c>
      <c r="CL39" s="465" t="str">
        <f t="shared" si="89"/>
        <v/>
      </c>
      <c r="CM39" s="465" t="str">
        <f t="shared" si="90"/>
        <v/>
      </c>
      <c r="CN39" s="465" t="str">
        <f t="shared" si="91"/>
        <v/>
      </c>
      <c r="CO39" s="465" t="str">
        <f t="shared" si="92"/>
        <v/>
      </c>
      <c r="CP39" s="465" t="str">
        <f t="shared" si="93"/>
        <v/>
      </c>
      <c r="CQ39" s="465" t="str">
        <f t="shared" si="94"/>
        <v/>
      </c>
      <c r="CR39" s="465" t="str">
        <f t="shared" si="95"/>
        <v/>
      </c>
      <c r="CS39" s="465" t="str">
        <f t="shared" si="96"/>
        <v/>
      </c>
      <c r="CT39" s="465" t="str">
        <f t="shared" si="97"/>
        <v/>
      </c>
      <c r="CU39" s="465" t="str">
        <f t="shared" si="98"/>
        <v/>
      </c>
      <c r="CV39" s="465" t="str">
        <f t="shared" si="99"/>
        <v/>
      </c>
      <c r="CW39" s="465" t="str">
        <f t="shared" si="100"/>
        <v/>
      </c>
      <c r="CX39" s="465" t="str">
        <f t="shared" si="101"/>
        <v/>
      </c>
      <c r="CY39" s="465" t="str">
        <f t="shared" si="102"/>
        <v/>
      </c>
      <c r="CZ39" s="465" t="str">
        <f t="shared" si="103"/>
        <v/>
      </c>
      <c r="DA39" s="466">
        <f t="shared" si="104"/>
        <v>0</v>
      </c>
      <c r="DB39" s="466">
        <f t="shared" si="105"/>
        <v>0</v>
      </c>
      <c r="DC39" s="466">
        <f t="shared" si="106"/>
        <v>0</v>
      </c>
      <c r="DD39" s="466">
        <f t="shared" si="107"/>
        <v>0</v>
      </c>
      <c r="DE39" s="466">
        <f t="shared" si="108"/>
        <v>0</v>
      </c>
      <c r="DF39" s="466">
        <f t="shared" si="62"/>
        <v>0</v>
      </c>
      <c r="DG39" s="466">
        <f t="shared" si="63"/>
        <v>0</v>
      </c>
      <c r="DH39" s="466">
        <f t="shared" si="64"/>
        <v>0</v>
      </c>
      <c r="DI39" s="466">
        <f t="shared" si="65"/>
        <v>0</v>
      </c>
      <c r="DJ39" s="466">
        <f t="shared" si="66"/>
        <v>0</v>
      </c>
      <c r="DK39" s="466">
        <f t="shared" si="67"/>
        <v>0</v>
      </c>
      <c r="DL39" s="466">
        <f t="shared" si="68"/>
        <v>0</v>
      </c>
      <c r="DM39" s="466">
        <f t="shared" si="69"/>
        <v>0</v>
      </c>
      <c r="DN39" s="466">
        <f t="shared" si="70"/>
        <v>0</v>
      </c>
      <c r="DO39" s="466">
        <f t="shared" si="71"/>
        <v>0</v>
      </c>
      <c r="DP39" s="466">
        <f t="shared" si="72"/>
        <v>0</v>
      </c>
      <c r="DQ39" s="466">
        <f t="shared" si="73"/>
        <v>0</v>
      </c>
      <c r="DR39" s="466">
        <f t="shared" si="74"/>
        <v>0</v>
      </c>
      <c r="DS39" s="466">
        <f t="shared" si="75"/>
        <v>0</v>
      </c>
      <c r="DT39" s="466">
        <f t="shared" si="76"/>
        <v>0</v>
      </c>
      <c r="DU39" s="466">
        <f t="shared" si="77"/>
        <v>0</v>
      </c>
      <c r="DV39" s="466">
        <f t="shared" si="78"/>
        <v>0</v>
      </c>
      <c r="DW39" s="466">
        <f t="shared" si="79"/>
        <v>0</v>
      </c>
      <c r="DX39" s="466">
        <f t="shared" si="80"/>
        <v>0</v>
      </c>
      <c r="DY39" s="466">
        <f t="shared" si="81"/>
        <v>0</v>
      </c>
      <c r="DZ39" s="466">
        <f t="shared" si="82"/>
        <v>0</v>
      </c>
    </row>
    <row r="40" spans="1:130" ht="27" customHeight="1" x14ac:dyDescent="0.35">
      <c r="A40" s="907" t="s">
        <v>2142</v>
      </c>
      <c r="B40" s="831">
        <f t="shared" si="55"/>
        <v>0</v>
      </c>
      <c r="C40" s="1079">
        <f t="shared" si="55"/>
        <v>0</v>
      </c>
      <c r="D40" s="858"/>
      <c r="E40" s="1440"/>
      <c r="F40" s="856"/>
      <c r="G40" s="1440"/>
      <c r="H40" s="856"/>
      <c r="I40" s="1440"/>
      <c r="J40" s="856"/>
      <c r="K40" s="1440"/>
      <c r="L40" s="856"/>
      <c r="M40" s="1441"/>
      <c r="N40" s="833"/>
      <c r="O40" s="1439"/>
      <c r="P40" s="829"/>
      <c r="Q40" s="1439"/>
      <c r="R40" s="829"/>
      <c r="S40" s="1439"/>
      <c r="T40" s="829"/>
      <c r="U40" s="1439"/>
      <c r="V40" s="829"/>
      <c r="W40" s="1439"/>
      <c r="X40" s="829"/>
      <c r="Y40" s="1439"/>
      <c r="Z40" s="829"/>
      <c r="AA40" s="1439"/>
      <c r="AB40" s="829"/>
      <c r="AC40" s="1439"/>
      <c r="AD40" s="829"/>
      <c r="AE40" s="1439"/>
      <c r="AF40" s="829"/>
      <c r="AG40" s="1439"/>
      <c r="AH40" s="829"/>
      <c r="AI40" s="1439"/>
      <c r="AJ40" s="829"/>
      <c r="AK40" s="1439"/>
      <c r="AL40" s="829"/>
      <c r="AM40" s="1439"/>
      <c r="AN40" s="829"/>
      <c r="AO40" s="1439"/>
      <c r="AP40" s="829"/>
      <c r="AQ40" s="1479"/>
      <c r="AR40" s="2379"/>
      <c r="AS40" s="1479"/>
      <c r="AT40" s="833"/>
      <c r="AU40" s="1439"/>
      <c r="AV40" s="829"/>
      <c r="AW40" s="1438"/>
      <c r="AX40" s="464" t="str">
        <f t="shared" si="56"/>
        <v/>
      </c>
      <c r="AY40" s="464"/>
      <c r="AZ40" s="464"/>
      <c r="BA40" s="464"/>
      <c r="BB40" s="464"/>
      <c r="BC40" s="464"/>
      <c r="BD40" s="464"/>
      <c r="BE40" s="464"/>
      <c r="BF40" s="464"/>
      <c r="BG40" s="464"/>
      <c r="BH40" s="464"/>
      <c r="BI40" s="460"/>
      <c r="BJ40" s="460"/>
      <c r="BK40" s="460"/>
      <c r="BL40" s="460"/>
      <c r="BU40" s="461"/>
      <c r="BV40" s="461"/>
      <c r="BW40" s="461"/>
      <c r="CA40" s="465" t="str">
        <f t="shared" si="57"/>
        <v/>
      </c>
      <c r="CB40" s="465" t="str">
        <f t="shared" si="58"/>
        <v/>
      </c>
      <c r="CC40" s="465" t="str">
        <f t="shared" si="59"/>
        <v/>
      </c>
      <c r="CD40" s="465" t="str">
        <f t="shared" si="60"/>
        <v/>
      </c>
      <c r="CE40" s="465" t="str">
        <f t="shared" si="61"/>
        <v/>
      </c>
      <c r="CF40" s="465" t="str">
        <f t="shared" si="83"/>
        <v/>
      </c>
      <c r="CG40" s="465" t="str">
        <f t="shared" si="84"/>
        <v/>
      </c>
      <c r="CH40" s="465" t="str">
        <f t="shared" si="85"/>
        <v/>
      </c>
      <c r="CI40" s="465" t="str">
        <f t="shared" si="86"/>
        <v/>
      </c>
      <c r="CJ40" s="465" t="str">
        <f t="shared" si="87"/>
        <v/>
      </c>
      <c r="CK40" s="465" t="str">
        <f t="shared" si="88"/>
        <v/>
      </c>
      <c r="CL40" s="465" t="str">
        <f t="shared" si="89"/>
        <v/>
      </c>
      <c r="CM40" s="465" t="str">
        <f t="shared" si="90"/>
        <v/>
      </c>
      <c r="CN40" s="465" t="str">
        <f t="shared" si="91"/>
        <v/>
      </c>
      <c r="CO40" s="465" t="str">
        <f t="shared" si="92"/>
        <v/>
      </c>
      <c r="CP40" s="465" t="str">
        <f t="shared" si="93"/>
        <v/>
      </c>
      <c r="CQ40" s="465" t="str">
        <f t="shared" si="94"/>
        <v/>
      </c>
      <c r="CR40" s="465" t="str">
        <f t="shared" si="95"/>
        <v/>
      </c>
      <c r="CS40" s="465" t="str">
        <f t="shared" si="96"/>
        <v/>
      </c>
      <c r="CT40" s="465" t="str">
        <f t="shared" si="97"/>
        <v/>
      </c>
      <c r="CU40" s="465" t="str">
        <f t="shared" si="98"/>
        <v/>
      </c>
      <c r="CV40" s="465" t="str">
        <f t="shared" si="99"/>
        <v/>
      </c>
      <c r="CW40" s="465" t="str">
        <f t="shared" si="100"/>
        <v/>
      </c>
      <c r="CX40" s="465" t="str">
        <f t="shared" si="101"/>
        <v/>
      </c>
      <c r="CY40" s="465" t="str">
        <f t="shared" si="102"/>
        <v/>
      </c>
      <c r="CZ40" s="465" t="str">
        <f t="shared" si="103"/>
        <v/>
      </c>
      <c r="DA40" s="466">
        <f t="shared" si="104"/>
        <v>0</v>
      </c>
      <c r="DB40" s="466">
        <f t="shared" si="105"/>
        <v>0</v>
      </c>
      <c r="DC40" s="466">
        <f t="shared" si="106"/>
        <v>0</v>
      </c>
      <c r="DD40" s="466">
        <f t="shared" si="107"/>
        <v>0</v>
      </c>
      <c r="DE40" s="466">
        <f t="shared" si="108"/>
        <v>0</v>
      </c>
      <c r="DF40" s="466">
        <f t="shared" si="62"/>
        <v>0</v>
      </c>
      <c r="DG40" s="466">
        <f t="shared" si="63"/>
        <v>0</v>
      </c>
      <c r="DH40" s="466">
        <f t="shared" si="64"/>
        <v>0</v>
      </c>
      <c r="DI40" s="466">
        <f t="shared" si="65"/>
        <v>0</v>
      </c>
      <c r="DJ40" s="466">
        <f t="shared" si="66"/>
        <v>0</v>
      </c>
      <c r="DK40" s="466">
        <f t="shared" si="67"/>
        <v>0</v>
      </c>
      <c r="DL40" s="466">
        <f t="shared" si="68"/>
        <v>0</v>
      </c>
      <c r="DM40" s="466">
        <f t="shared" si="69"/>
        <v>0</v>
      </c>
      <c r="DN40" s="466">
        <f t="shared" si="70"/>
        <v>0</v>
      </c>
      <c r="DO40" s="466">
        <f t="shared" si="71"/>
        <v>0</v>
      </c>
      <c r="DP40" s="466">
        <f t="shared" si="72"/>
        <v>0</v>
      </c>
      <c r="DQ40" s="466">
        <f t="shared" si="73"/>
        <v>0</v>
      </c>
      <c r="DR40" s="466">
        <f t="shared" si="74"/>
        <v>0</v>
      </c>
      <c r="DS40" s="466">
        <f t="shared" si="75"/>
        <v>0</v>
      </c>
      <c r="DT40" s="466">
        <f t="shared" si="76"/>
        <v>0</v>
      </c>
      <c r="DU40" s="466">
        <f t="shared" si="77"/>
        <v>0</v>
      </c>
      <c r="DV40" s="466">
        <f t="shared" si="78"/>
        <v>0</v>
      </c>
      <c r="DW40" s="466">
        <f t="shared" si="79"/>
        <v>0</v>
      </c>
      <c r="DX40" s="466">
        <f t="shared" si="80"/>
        <v>0</v>
      </c>
      <c r="DY40" s="466">
        <f t="shared" si="81"/>
        <v>0</v>
      </c>
      <c r="DZ40" s="466">
        <f t="shared" si="82"/>
        <v>0</v>
      </c>
    </row>
    <row r="41" spans="1:130" ht="16.149999999999999" customHeight="1" x14ac:dyDescent="0.35">
      <c r="A41" s="828" t="s">
        <v>2143</v>
      </c>
      <c r="B41" s="831">
        <f t="shared" si="55"/>
        <v>0</v>
      </c>
      <c r="C41" s="1079">
        <f t="shared" si="55"/>
        <v>0</v>
      </c>
      <c r="D41" s="858"/>
      <c r="E41" s="1440"/>
      <c r="F41" s="856"/>
      <c r="G41" s="1440"/>
      <c r="H41" s="856"/>
      <c r="I41" s="1440"/>
      <c r="J41" s="856"/>
      <c r="K41" s="1440"/>
      <c r="L41" s="856"/>
      <c r="M41" s="1441"/>
      <c r="N41" s="833"/>
      <c r="O41" s="1439"/>
      <c r="P41" s="829"/>
      <c r="Q41" s="1439"/>
      <c r="R41" s="829"/>
      <c r="S41" s="1439"/>
      <c r="T41" s="829"/>
      <c r="U41" s="1439"/>
      <c r="V41" s="829"/>
      <c r="W41" s="1439"/>
      <c r="X41" s="829"/>
      <c r="Y41" s="1439"/>
      <c r="Z41" s="829"/>
      <c r="AA41" s="1439"/>
      <c r="AB41" s="829"/>
      <c r="AC41" s="1439"/>
      <c r="AD41" s="829"/>
      <c r="AE41" s="1439"/>
      <c r="AF41" s="829"/>
      <c r="AG41" s="1439"/>
      <c r="AH41" s="829"/>
      <c r="AI41" s="1439"/>
      <c r="AJ41" s="829"/>
      <c r="AK41" s="1439"/>
      <c r="AL41" s="829"/>
      <c r="AM41" s="1439"/>
      <c r="AN41" s="829"/>
      <c r="AO41" s="1439"/>
      <c r="AP41" s="829"/>
      <c r="AQ41" s="1479"/>
      <c r="AR41" s="2379"/>
      <c r="AS41" s="1479"/>
      <c r="AT41" s="833"/>
      <c r="AU41" s="1439"/>
      <c r="AV41" s="829"/>
      <c r="AW41" s="1438"/>
      <c r="AX41" s="464" t="str">
        <f t="shared" si="56"/>
        <v/>
      </c>
      <c r="AY41" s="464"/>
      <c r="AZ41" s="464"/>
      <c r="BA41" s="464"/>
      <c r="BB41" s="464"/>
      <c r="BC41" s="464"/>
      <c r="BD41" s="464"/>
      <c r="BE41" s="464"/>
      <c r="BF41" s="464"/>
      <c r="BG41" s="464"/>
      <c r="BH41" s="464"/>
      <c r="BI41" s="460"/>
      <c r="BJ41" s="460"/>
      <c r="BK41" s="460"/>
      <c r="BL41" s="460"/>
      <c r="BU41" s="461"/>
      <c r="BV41" s="461"/>
      <c r="BW41" s="461"/>
      <c r="CA41" s="465" t="str">
        <f t="shared" si="57"/>
        <v/>
      </c>
      <c r="CB41" s="465" t="str">
        <f t="shared" si="58"/>
        <v/>
      </c>
      <c r="CC41" s="465" t="str">
        <f t="shared" si="59"/>
        <v/>
      </c>
      <c r="CD41" s="465" t="str">
        <f t="shared" si="60"/>
        <v/>
      </c>
      <c r="CE41" s="465" t="str">
        <f t="shared" si="61"/>
        <v/>
      </c>
      <c r="CF41" s="465" t="str">
        <f t="shared" si="83"/>
        <v/>
      </c>
      <c r="CG41" s="465" t="str">
        <f t="shared" si="84"/>
        <v/>
      </c>
      <c r="CH41" s="465" t="str">
        <f t="shared" si="85"/>
        <v/>
      </c>
      <c r="CI41" s="465" t="str">
        <f t="shared" si="86"/>
        <v/>
      </c>
      <c r="CJ41" s="465" t="str">
        <f t="shared" si="87"/>
        <v/>
      </c>
      <c r="CK41" s="465" t="str">
        <f t="shared" si="88"/>
        <v/>
      </c>
      <c r="CL41" s="465" t="str">
        <f t="shared" si="89"/>
        <v/>
      </c>
      <c r="CM41" s="465" t="str">
        <f t="shared" si="90"/>
        <v/>
      </c>
      <c r="CN41" s="465" t="str">
        <f t="shared" si="91"/>
        <v/>
      </c>
      <c r="CO41" s="465" t="str">
        <f t="shared" si="92"/>
        <v/>
      </c>
      <c r="CP41" s="465" t="str">
        <f t="shared" si="93"/>
        <v/>
      </c>
      <c r="CQ41" s="465" t="str">
        <f t="shared" si="94"/>
        <v/>
      </c>
      <c r="CR41" s="465" t="str">
        <f t="shared" si="95"/>
        <v/>
      </c>
      <c r="CS41" s="465" t="str">
        <f t="shared" si="96"/>
        <v/>
      </c>
      <c r="CT41" s="465" t="str">
        <f t="shared" si="97"/>
        <v/>
      </c>
      <c r="CU41" s="465" t="str">
        <f t="shared" si="98"/>
        <v/>
      </c>
      <c r="CV41" s="465" t="str">
        <f t="shared" si="99"/>
        <v/>
      </c>
      <c r="CW41" s="465" t="str">
        <f t="shared" si="100"/>
        <v/>
      </c>
      <c r="CX41" s="465" t="str">
        <f t="shared" si="101"/>
        <v/>
      </c>
      <c r="CY41" s="465" t="str">
        <f t="shared" si="102"/>
        <v/>
      </c>
      <c r="CZ41" s="465" t="str">
        <f t="shared" si="103"/>
        <v/>
      </c>
      <c r="DA41" s="466">
        <f t="shared" si="104"/>
        <v>0</v>
      </c>
      <c r="DB41" s="466">
        <f t="shared" si="105"/>
        <v>0</v>
      </c>
      <c r="DC41" s="466">
        <f t="shared" si="106"/>
        <v>0</v>
      </c>
      <c r="DD41" s="466">
        <f t="shared" si="107"/>
        <v>0</v>
      </c>
      <c r="DE41" s="466">
        <f t="shared" si="108"/>
        <v>0</v>
      </c>
      <c r="DF41" s="466">
        <f t="shared" si="62"/>
        <v>0</v>
      </c>
      <c r="DG41" s="466">
        <f t="shared" si="63"/>
        <v>0</v>
      </c>
      <c r="DH41" s="466">
        <f t="shared" si="64"/>
        <v>0</v>
      </c>
      <c r="DI41" s="466">
        <f t="shared" si="65"/>
        <v>0</v>
      </c>
      <c r="DJ41" s="466">
        <f t="shared" si="66"/>
        <v>0</v>
      </c>
      <c r="DK41" s="466">
        <f t="shared" si="67"/>
        <v>0</v>
      </c>
      <c r="DL41" s="466">
        <f t="shared" si="68"/>
        <v>0</v>
      </c>
      <c r="DM41" s="466">
        <f t="shared" si="69"/>
        <v>0</v>
      </c>
      <c r="DN41" s="466">
        <f t="shared" si="70"/>
        <v>0</v>
      </c>
      <c r="DO41" s="466">
        <f t="shared" si="71"/>
        <v>0</v>
      </c>
      <c r="DP41" s="466">
        <f t="shared" si="72"/>
        <v>0</v>
      </c>
      <c r="DQ41" s="466">
        <f t="shared" si="73"/>
        <v>0</v>
      </c>
      <c r="DR41" s="466">
        <f t="shared" si="74"/>
        <v>0</v>
      </c>
      <c r="DS41" s="466">
        <f t="shared" si="75"/>
        <v>0</v>
      </c>
      <c r="DT41" s="466">
        <f t="shared" si="76"/>
        <v>0</v>
      </c>
      <c r="DU41" s="466">
        <f t="shared" si="77"/>
        <v>0</v>
      </c>
      <c r="DV41" s="466">
        <f t="shared" si="78"/>
        <v>0</v>
      </c>
      <c r="DW41" s="466">
        <f t="shared" si="79"/>
        <v>0</v>
      </c>
      <c r="DX41" s="466">
        <f t="shared" si="80"/>
        <v>0</v>
      </c>
      <c r="DY41" s="466">
        <f t="shared" si="81"/>
        <v>0</v>
      </c>
      <c r="DZ41" s="466">
        <f t="shared" si="82"/>
        <v>0</v>
      </c>
    </row>
    <row r="42" spans="1:130" ht="16.149999999999999" customHeight="1" x14ac:dyDescent="0.35">
      <c r="A42" s="828" t="s">
        <v>2144</v>
      </c>
      <c r="B42" s="831">
        <f>+D42+F42+H42+J42+L42+N42+P42+R42+T42+V42+X42+Z42+AB42+AD42+AF42+AH42+AJ42+AL42+AN42+AP42</f>
        <v>0</v>
      </c>
      <c r="C42" s="1079">
        <f>+E42+G42+I42+K42+M42+O42+Q42+S42+U42+W42+Y42+AA42+AC42+AE42+AG42+AI42+AK42+AM42+AO42+AQ42</f>
        <v>0</v>
      </c>
      <c r="D42" s="833"/>
      <c r="E42" s="1439"/>
      <c r="F42" s="829"/>
      <c r="G42" s="1439"/>
      <c r="H42" s="829"/>
      <c r="I42" s="1438"/>
      <c r="J42" s="833"/>
      <c r="K42" s="833"/>
      <c r="L42" s="829"/>
      <c r="M42" s="1438"/>
      <c r="N42" s="833"/>
      <c r="O42" s="1439"/>
      <c r="P42" s="829"/>
      <c r="Q42" s="1439"/>
      <c r="R42" s="829"/>
      <c r="S42" s="1439"/>
      <c r="T42" s="829"/>
      <c r="U42" s="1439"/>
      <c r="V42" s="829"/>
      <c r="W42" s="1439"/>
      <c r="X42" s="829"/>
      <c r="Y42" s="1439"/>
      <c r="Z42" s="829"/>
      <c r="AA42" s="1439"/>
      <c r="AB42" s="829"/>
      <c r="AC42" s="1439"/>
      <c r="AD42" s="829"/>
      <c r="AE42" s="1439"/>
      <c r="AF42" s="829"/>
      <c r="AG42" s="1439"/>
      <c r="AH42" s="829"/>
      <c r="AI42" s="1439"/>
      <c r="AJ42" s="829"/>
      <c r="AK42" s="1439"/>
      <c r="AL42" s="829"/>
      <c r="AM42" s="1439"/>
      <c r="AN42" s="829"/>
      <c r="AO42" s="1439"/>
      <c r="AP42" s="829"/>
      <c r="AQ42" s="1479"/>
      <c r="AR42" s="2379"/>
      <c r="AS42" s="1479"/>
      <c r="AT42" s="833"/>
      <c r="AU42" s="1439"/>
      <c r="AV42" s="829"/>
      <c r="AW42" s="1438"/>
      <c r="AX42" s="464" t="str">
        <f t="shared" si="56"/>
        <v/>
      </c>
      <c r="AY42" s="464"/>
      <c r="AZ42" s="464"/>
      <c r="BA42" s="464"/>
      <c r="BB42" s="464"/>
      <c r="BC42" s="464"/>
      <c r="BD42" s="464"/>
      <c r="BE42" s="464"/>
      <c r="BF42" s="464"/>
      <c r="BG42" s="464"/>
      <c r="BH42" s="464"/>
      <c r="BI42" s="460"/>
      <c r="BJ42" s="460"/>
      <c r="BK42" s="460"/>
      <c r="BL42" s="460"/>
      <c r="BU42" s="461"/>
      <c r="BV42" s="461"/>
      <c r="BW42" s="461"/>
      <c r="CA42" s="465" t="str">
        <f t="shared" si="57"/>
        <v/>
      </c>
      <c r="CB42" s="465" t="str">
        <f t="shared" si="58"/>
        <v/>
      </c>
      <c r="CC42" s="465" t="str">
        <f t="shared" si="59"/>
        <v/>
      </c>
      <c r="CD42" s="465" t="str">
        <f t="shared" si="60"/>
        <v/>
      </c>
      <c r="CE42" s="465" t="str">
        <f t="shared" si="61"/>
        <v/>
      </c>
      <c r="CF42" s="465" t="str">
        <f t="shared" si="83"/>
        <v/>
      </c>
      <c r="CG42" s="465" t="str">
        <f t="shared" si="84"/>
        <v/>
      </c>
      <c r="CH42" s="465" t="str">
        <f t="shared" si="85"/>
        <v/>
      </c>
      <c r="CI42" s="465" t="str">
        <f t="shared" si="86"/>
        <v/>
      </c>
      <c r="CJ42" s="465" t="str">
        <f t="shared" si="87"/>
        <v/>
      </c>
      <c r="CK42" s="465" t="str">
        <f t="shared" si="88"/>
        <v/>
      </c>
      <c r="CL42" s="465" t="str">
        <f t="shared" si="89"/>
        <v/>
      </c>
      <c r="CM42" s="465" t="str">
        <f t="shared" si="90"/>
        <v/>
      </c>
      <c r="CN42" s="465" t="str">
        <f t="shared" si="91"/>
        <v/>
      </c>
      <c r="CO42" s="465" t="str">
        <f t="shared" si="92"/>
        <v/>
      </c>
      <c r="CP42" s="465" t="str">
        <f t="shared" si="93"/>
        <v/>
      </c>
      <c r="CQ42" s="465" t="str">
        <f t="shared" si="94"/>
        <v/>
      </c>
      <c r="CR42" s="465" t="str">
        <f t="shared" si="95"/>
        <v/>
      </c>
      <c r="CS42" s="465" t="str">
        <f t="shared" si="96"/>
        <v/>
      </c>
      <c r="CT42" s="465" t="str">
        <f t="shared" si="97"/>
        <v/>
      </c>
      <c r="CU42" s="465" t="str">
        <f t="shared" si="98"/>
        <v/>
      </c>
      <c r="CV42" s="465" t="str">
        <f t="shared" si="99"/>
        <v/>
      </c>
      <c r="CW42" s="465" t="str">
        <f t="shared" si="100"/>
        <v/>
      </c>
      <c r="CX42" s="465" t="str">
        <f t="shared" si="101"/>
        <v/>
      </c>
      <c r="CY42" s="465" t="str">
        <f t="shared" si="102"/>
        <v/>
      </c>
      <c r="CZ42" s="465" t="str">
        <f t="shared" si="103"/>
        <v/>
      </c>
      <c r="DA42" s="466">
        <f t="shared" si="104"/>
        <v>0</v>
      </c>
      <c r="DB42" s="466">
        <f t="shared" si="105"/>
        <v>0</v>
      </c>
      <c r="DC42" s="466">
        <f t="shared" si="106"/>
        <v>0</v>
      </c>
      <c r="DD42" s="466">
        <f t="shared" si="107"/>
        <v>0</v>
      </c>
      <c r="DE42" s="466">
        <f t="shared" si="108"/>
        <v>0</v>
      </c>
      <c r="DF42" s="466">
        <f t="shared" si="62"/>
        <v>0</v>
      </c>
      <c r="DG42" s="466">
        <f t="shared" si="63"/>
        <v>0</v>
      </c>
      <c r="DH42" s="466">
        <f t="shared" si="64"/>
        <v>0</v>
      </c>
      <c r="DI42" s="466">
        <f t="shared" si="65"/>
        <v>0</v>
      </c>
      <c r="DJ42" s="466">
        <f t="shared" si="66"/>
        <v>0</v>
      </c>
      <c r="DK42" s="466">
        <f t="shared" si="67"/>
        <v>0</v>
      </c>
      <c r="DL42" s="466">
        <f t="shared" si="68"/>
        <v>0</v>
      </c>
      <c r="DM42" s="466">
        <f t="shared" si="69"/>
        <v>0</v>
      </c>
      <c r="DN42" s="466">
        <f t="shared" si="70"/>
        <v>0</v>
      </c>
      <c r="DO42" s="466">
        <f t="shared" si="71"/>
        <v>0</v>
      </c>
      <c r="DP42" s="466">
        <f t="shared" si="72"/>
        <v>0</v>
      </c>
      <c r="DQ42" s="466">
        <f t="shared" si="73"/>
        <v>0</v>
      </c>
      <c r="DR42" s="466">
        <f t="shared" si="74"/>
        <v>0</v>
      </c>
      <c r="DS42" s="466">
        <f t="shared" si="75"/>
        <v>0</v>
      </c>
      <c r="DT42" s="466">
        <f t="shared" si="76"/>
        <v>0</v>
      </c>
      <c r="DU42" s="466">
        <f t="shared" si="77"/>
        <v>0</v>
      </c>
      <c r="DV42" s="466">
        <f t="shared" si="78"/>
        <v>0</v>
      </c>
      <c r="DW42" s="466">
        <f t="shared" si="79"/>
        <v>0</v>
      </c>
      <c r="DX42" s="466">
        <f t="shared" si="80"/>
        <v>0</v>
      </c>
      <c r="DY42" s="466">
        <f t="shared" si="81"/>
        <v>0</v>
      </c>
      <c r="DZ42" s="466">
        <f t="shared" si="82"/>
        <v>0</v>
      </c>
    </row>
    <row r="43" spans="1:130" ht="24" customHeight="1" x14ac:dyDescent="0.35">
      <c r="A43" s="907" t="s">
        <v>2145</v>
      </c>
      <c r="B43" s="831">
        <f>+D43+F43+H43</f>
        <v>0</v>
      </c>
      <c r="C43" s="1079">
        <f>+E43+G43+I43</f>
        <v>0</v>
      </c>
      <c r="D43" s="833"/>
      <c r="E43" s="1439"/>
      <c r="F43" s="829"/>
      <c r="G43" s="1439"/>
      <c r="H43" s="829"/>
      <c r="I43" s="1438"/>
      <c r="J43" s="1260"/>
      <c r="K43" s="2444"/>
      <c r="L43" s="1260"/>
      <c r="M43" s="2444"/>
      <c r="N43" s="1260"/>
      <c r="O43" s="2444"/>
      <c r="P43" s="1260"/>
      <c r="Q43" s="2444"/>
      <c r="R43" s="1260"/>
      <c r="S43" s="2444"/>
      <c r="T43" s="1260"/>
      <c r="U43" s="2444"/>
      <c r="V43" s="1260"/>
      <c r="W43" s="2444"/>
      <c r="X43" s="1260"/>
      <c r="Y43" s="2444"/>
      <c r="Z43" s="1260"/>
      <c r="AA43" s="2444"/>
      <c r="AB43" s="1260"/>
      <c r="AC43" s="2444"/>
      <c r="AD43" s="1260"/>
      <c r="AE43" s="2444"/>
      <c r="AF43" s="1260"/>
      <c r="AG43" s="2444"/>
      <c r="AH43" s="1260"/>
      <c r="AI43" s="2444"/>
      <c r="AJ43" s="1260"/>
      <c r="AK43" s="2444"/>
      <c r="AL43" s="1260"/>
      <c r="AM43" s="2444"/>
      <c r="AN43" s="1260"/>
      <c r="AO43" s="2444"/>
      <c r="AP43" s="1260"/>
      <c r="AQ43" s="2380"/>
      <c r="AR43" s="833"/>
      <c r="AS43" s="1479"/>
      <c r="AT43" s="833"/>
      <c r="AU43" s="1439"/>
      <c r="AV43" s="829"/>
      <c r="AW43" s="1438"/>
      <c r="AX43" s="464" t="str">
        <f t="shared" si="56"/>
        <v/>
      </c>
      <c r="AY43" s="464"/>
      <c r="AZ43" s="464"/>
      <c r="BA43" s="464"/>
      <c r="BB43" s="464"/>
      <c r="BC43" s="464"/>
      <c r="BD43" s="464"/>
      <c r="BE43" s="464"/>
      <c r="BF43" s="464"/>
      <c r="BG43" s="464"/>
      <c r="BH43" s="464"/>
      <c r="BI43" s="460"/>
      <c r="BJ43" s="460"/>
      <c r="BK43" s="460"/>
      <c r="BL43" s="460"/>
      <c r="BU43" s="461"/>
      <c r="BV43" s="461"/>
      <c r="BW43" s="461"/>
      <c r="CA43" s="465" t="str">
        <f t="shared" si="57"/>
        <v/>
      </c>
      <c r="CB43" s="465" t="str">
        <f t="shared" si="58"/>
        <v/>
      </c>
      <c r="CC43" s="465" t="str">
        <f t="shared" si="59"/>
        <v/>
      </c>
      <c r="CD43" s="465" t="str">
        <f t="shared" si="60"/>
        <v/>
      </c>
      <c r="CE43" s="465" t="str">
        <f t="shared" si="61"/>
        <v/>
      </c>
      <c r="CF43" s="465" t="str">
        <f t="shared" si="83"/>
        <v/>
      </c>
      <c r="CG43" s="465" t="str">
        <f t="shared" si="84"/>
        <v/>
      </c>
      <c r="CH43" s="465" t="str">
        <f t="shared" si="85"/>
        <v/>
      </c>
      <c r="CI43" s="465" t="str">
        <f t="shared" si="86"/>
        <v/>
      </c>
      <c r="CJ43" s="465" t="str">
        <f t="shared" si="87"/>
        <v/>
      </c>
      <c r="CK43" s="465" t="str">
        <f t="shared" si="88"/>
        <v/>
      </c>
      <c r="CL43" s="465" t="str">
        <f t="shared" si="89"/>
        <v/>
      </c>
      <c r="CM43" s="465" t="str">
        <f t="shared" si="90"/>
        <v/>
      </c>
      <c r="CN43" s="465" t="str">
        <f t="shared" si="91"/>
        <v/>
      </c>
      <c r="CO43" s="465" t="str">
        <f t="shared" si="92"/>
        <v/>
      </c>
      <c r="CP43" s="465" t="str">
        <f t="shared" si="93"/>
        <v/>
      </c>
      <c r="CQ43" s="465" t="str">
        <f t="shared" si="94"/>
        <v/>
      </c>
      <c r="CR43" s="465" t="str">
        <f t="shared" si="95"/>
        <v/>
      </c>
      <c r="CS43" s="465" t="str">
        <f t="shared" si="96"/>
        <v/>
      </c>
      <c r="CT43" s="465" t="str">
        <f t="shared" si="97"/>
        <v/>
      </c>
      <c r="CU43" s="465" t="str">
        <f t="shared" si="98"/>
        <v/>
      </c>
      <c r="CV43" s="465" t="str">
        <f t="shared" si="99"/>
        <v/>
      </c>
      <c r="CW43" s="465" t="str">
        <f t="shared" si="100"/>
        <v/>
      </c>
      <c r="CX43" s="465" t="str">
        <f t="shared" si="101"/>
        <v/>
      </c>
      <c r="CY43" s="465" t="str">
        <f t="shared" si="102"/>
        <v/>
      </c>
      <c r="CZ43" s="465" t="str">
        <f t="shared" si="103"/>
        <v/>
      </c>
      <c r="DA43" s="466">
        <f t="shared" si="104"/>
        <v>0</v>
      </c>
      <c r="DB43" s="466">
        <f t="shared" si="105"/>
        <v>0</v>
      </c>
      <c r="DC43" s="466">
        <f t="shared" si="106"/>
        <v>0</v>
      </c>
      <c r="DD43" s="466">
        <f t="shared" si="107"/>
        <v>0</v>
      </c>
      <c r="DE43" s="466">
        <f t="shared" si="108"/>
        <v>0</v>
      </c>
      <c r="DF43" s="466">
        <f t="shared" si="62"/>
        <v>0</v>
      </c>
      <c r="DG43" s="466">
        <f t="shared" si="63"/>
        <v>0</v>
      </c>
      <c r="DH43" s="466">
        <f t="shared" si="64"/>
        <v>0</v>
      </c>
      <c r="DI43" s="466">
        <f t="shared" si="65"/>
        <v>0</v>
      </c>
      <c r="DJ43" s="466">
        <f t="shared" si="66"/>
        <v>0</v>
      </c>
      <c r="DK43" s="466">
        <f t="shared" si="67"/>
        <v>0</v>
      </c>
      <c r="DL43" s="466">
        <f t="shared" si="68"/>
        <v>0</v>
      </c>
      <c r="DM43" s="466">
        <f t="shared" si="69"/>
        <v>0</v>
      </c>
      <c r="DN43" s="466">
        <f t="shared" si="70"/>
        <v>0</v>
      </c>
      <c r="DO43" s="466">
        <f t="shared" si="71"/>
        <v>0</v>
      </c>
      <c r="DP43" s="466">
        <f t="shared" si="72"/>
        <v>0</v>
      </c>
      <c r="DQ43" s="466">
        <f t="shared" si="73"/>
        <v>0</v>
      </c>
      <c r="DR43" s="466">
        <f t="shared" si="74"/>
        <v>0</v>
      </c>
      <c r="DS43" s="466">
        <f t="shared" si="75"/>
        <v>0</v>
      </c>
      <c r="DT43" s="466">
        <f t="shared" si="76"/>
        <v>0</v>
      </c>
      <c r="DU43" s="466">
        <f t="shared" si="77"/>
        <v>0</v>
      </c>
      <c r="DV43" s="466">
        <f t="shared" si="78"/>
        <v>0</v>
      </c>
      <c r="DW43" s="466">
        <f t="shared" si="79"/>
        <v>0</v>
      </c>
      <c r="DX43" s="466">
        <f t="shared" si="80"/>
        <v>0</v>
      </c>
      <c r="DY43" s="466">
        <f t="shared" si="81"/>
        <v>0</v>
      </c>
      <c r="DZ43" s="466">
        <f t="shared" si="82"/>
        <v>0</v>
      </c>
    </row>
    <row r="44" spans="1:130" ht="15" customHeight="1" x14ac:dyDescent="0.35">
      <c r="A44" s="907" t="s">
        <v>2146</v>
      </c>
      <c r="B44" s="831">
        <f>+P44+R44+T44+V44+X44+Z44+AB44+AD44+AF44+AH44+AJ44+AL44+AN44+AP44</f>
        <v>0</v>
      </c>
      <c r="C44" s="1079">
        <f>+Q44+S44+U44+W44+Y44+AA44+AC44+AE44+AG44+AI44+AK44+AM44+AO44+AQ44</f>
        <v>0</v>
      </c>
      <c r="D44" s="858"/>
      <c r="E44" s="1440"/>
      <c r="F44" s="856"/>
      <c r="G44" s="1440"/>
      <c r="H44" s="856"/>
      <c r="I44" s="1440"/>
      <c r="J44" s="856"/>
      <c r="K44" s="1440"/>
      <c r="L44" s="856"/>
      <c r="M44" s="1441"/>
      <c r="N44" s="858"/>
      <c r="O44" s="1440"/>
      <c r="P44" s="829"/>
      <c r="Q44" s="1439"/>
      <c r="R44" s="829"/>
      <c r="S44" s="1439"/>
      <c r="T44" s="829"/>
      <c r="U44" s="1439"/>
      <c r="V44" s="829"/>
      <c r="W44" s="1439"/>
      <c r="X44" s="829"/>
      <c r="Y44" s="1439"/>
      <c r="Z44" s="829"/>
      <c r="AA44" s="1439"/>
      <c r="AB44" s="829"/>
      <c r="AC44" s="1439"/>
      <c r="AD44" s="829"/>
      <c r="AE44" s="1439"/>
      <c r="AF44" s="829"/>
      <c r="AG44" s="1439"/>
      <c r="AH44" s="829"/>
      <c r="AI44" s="1439"/>
      <c r="AJ44" s="829"/>
      <c r="AK44" s="1439"/>
      <c r="AL44" s="829"/>
      <c r="AM44" s="1439"/>
      <c r="AN44" s="829"/>
      <c r="AO44" s="1439"/>
      <c r="AP44" s="829"/>
      <c r="AQ44" s="1479"/>
      <c r="AR44" s="833"/>
      <c r="AS44" s="1479"/>
      <c r="AT44" s="833"/>
      <c r="AU44" s="1439"/>
      <c r="AV44" s="829"/>
      <c r="AW44" s="1438"/>
      <c r="AX44" s="464" t="str">
        <f t="shared" si="56"/>
        <v/>
      </c>
      <c r="AY44" s="464"/>
      <c r="AZ44" s="464"/>
      <c r="BA44" s="464"/>
      <c r="BB44" s="464"/>
      <c r="BC44" s="464"/>
      <c r="BD44" s="464"/>
      <c r="BE44" s="464"/>
      <c r="BF44" s="464"/>
      <c r="BG44" s="464"/>
      <c r="BH44" s="464"/>
      <c r="BI44" s="460"/>
      <c r="BJ44" s="460"/>
      <c r="BK44" s="460"/>
      <c r="BL44" s="460"/>
      <c r="BU44" s="461"/>
      <c r="BV44" s="461"/>
      <c r="BW44" s="461"/>
      <c r="CA44" s="465" t="str">
        <f t="shared" si="57"/>
        <v/>
      </c>
      <c r="CB44" s="465" t="str">
        <f t="shared" si="58"/>
        <v/>
      </c>
      <c r="CC44" s="465" t="str">
        <f t="shared" si="59"/>
        <v/>
      </c>
      <c r="CD44" s="465" t="str">
        <f t="shared" si="60"/>
        <v/>
      </c>
      <c r="CE44" s="465" t="str">
        <f t="shared" si="61"/>
        <v/>
      </c>
      <c r="CF44" s="465" t="str">
        <f t="shared" si="83"/>
        <v/>
      </c>
      <c r="CG44" s="465" t="str">
        <f t="shared" si="84"/>
        <v/>
      </c>
      <c r="CH44" s="465" t="str">
        <f t="shared" si="85"/>
        <v/>
      </c>
      <c r="CI44" s="465" t="str">
        <f t="shared" si="86"/>
        <v/>
      </c>
      <c r="CJ44" s="465" t="str">
        <f t="shared" si="87"/>
        <v/>
      </c>
      <c r="CK44" s="465" t="str">
        <f t="shared" si="88"/>
        <v/>
      </c>
      <c r="CL44" s="465" t="str">
        <f t="shared" si="89"/>
        <v/>
      </c>
      <c r="CM44" s="465" t="str">
        <f t="shared" si="90"/>
        <v/>
      </c>
      <c r="CN44" s="465" t="str">
        <f t="shared" si="91"/>
        <v/>
      </c>
      <c r="CO44" s="465" t="str">
        <f t="shared" si="92"/>
        <v/>
      </c>
      <c r="CP44" s="465" t="str">
        <f t="shared" si="93"/>
        <v/>
      </c>
      <c r="CQ44" s="465" t="str">
        <f t="shared" si="94"/>
        <v/>
      </c>
      <c r="CR44" s="465" t="str">
        <f t="shared" si="95"/>
        <v/>
      </c>
      <c r="CS44" s="465" t="str">
        <f t="shared" si="96"/>
        <v/>
      </c>
      <c r="CT44" s="465" t="str">
        <f t="shared" si="97"/>
        <v/>
      </c>
      <c r="CU44" s="465" t="str">
        <f t="shared" si="98"/>
        <v/>
      </c>
      <c r="CV44" s="465" t="str">
        <f t="shared" si="99"/>
        <v/>
      </c>
      <c r="CW44" s="465" t="str">
        <f t="shared" si="100"/>
        <v/>
      </c>
      <c r="CX44" s="465" t="str">
        <f t="shared" si="101"/>
        <v/>
      </c>
      <c r="CY44" s="465" t="str">
        <f t="shared" si="102"/>
        <v/>
      </c>
      <c r="CZ44" s="465" t="str">
        <f t="shared" si="103"/>
        <v/>
      </c>
      <c r="DA44" s="466">
        <f t="shared" si="104"/>
        <v>0</v>
      </c>
      <c r="DB44" s="466">
        <f t="shared" si="105"/>
        <v>0</v>
      </c>
      <c r="DC44" s="466">
        <f t="shared" si="106"/>
        <v>0</v>
      </c>
      <c r="DD44" s="466">
        <f t="shared" si="107"/>
        <v>0</v>
      </c>
      <c r="DE44" s="466">
        <f t="shared" si="108"/>
        <v>0</v>
      </c>
      <c r="DF44" s="466">
        <f t="shared" si="62"/>
        <v>0</v>
      </c>
      <c r="DG44" s="466">
        <f t="shared" si="63"/>
        <v>0</v>
      </c>
      <c r="DH44" s="466">
        <f t="shared" si="64"/>
        <v>0</v>
      </c>
      <c r="DI44" s="466">
        <f t="shared" si="65"/>
        <v>0</v>
      </c>
      <c r="DJ44" s="466">
        <f t="shared" si="66"/>
        <v>0</v>
      </c>
      <c r="DK44" s="466">
        <f t="shared" si="67"/>
        <v>0</v>
      </c>
      <c r="DL44" s="466">
        <f t="shared" si="68"/>
        <v>0</v>
      </c>
      <c r="DM44" s="466">
        <f t="shared" si="69"/>
        <v>0</v>
      </c>
      <c r="DN44" s="466">
        <f t="shared" si="70"/>
        <v>0</v>
      </c>
      <c r="DO44" s="466">
        <f t="shared" si="71"/>
        <v>0</v>
      </c>
      <c r="DP44" s="466">
        <f t="shared" si="72"/>
        <v>0</v>
      </c>
      <c r="DQ44" s="466">
        <f t="shared" si="73"/>
        <v>0</v>
      </c>
      <c r="DR44" s="466">
        <f t="shared" si="74"/>
        <v>0</v>
      </c>
      <c r="DS44" s="466">
        <f t="shared" si="75"/>
        <v>0</v>
      </c>
      <c r="DT44" s="466">
        <f t="shared" si="76"/>
        <v>0</v>
      </c>
      <c r="DU44" s="466">
        <f t="shared" si="77"/>
        <v>0</v>
      </c>
      <c r="DV44" s="466">
        <f t="shared" si="78"/>
        <v>0</v>
      </c>
      <c r="DW44" s="466">
        <f t="shared" si="79"/>
        <v>0</v>
      </c>
      <c r="DX44" s="466">
        <f t="shared" si="80"/>
        <v>0</v>
      </c>
      <c r="DY44" s="466">
        <f t="shared" si="81"/>
        <v>0</v>
      </c>
      <c r="DZ44" s="466">
        <f t="shared" si="82"/>
        <v>0</v>
      </c>
    </row>
    <row r="45" spans="1:130" ht="16.149999999999999" customHeight="1" x14ac:dyDescent="0.35">
      <c r="A45" s="828" t="s">
        <v>2147</v>
      </c>
      <c r="B45" s="831">
        <f>+N45+P45+R45+T45+V45+X45+Z45+AB45+AD45+AF45+AH45+AJ45+AL45+AN45+AP45</f>
        <v>0</v>
      </c>
      <c r="C45" s="1079">
        <f>+O45+Q45+S45+U45+W45+Y45+AA45+AC45+AE45+AG45+AI45+AK45+AM45+AO45+AQ45</f>
        <v>0</v>
      </c>
      <c r="D45" s="2379"/>
      <c r="E45" s="2444"/>
      <c r="F45" s="1260"/>
      <c r="G45" s="2444"/>
      <c r="H45" s="1260"/>
      <c r="I45" s="1683"/>
      <c r="J45" s="2379"/>
      <c r="K45" s="2379"/>
      <c r="L45" s="1260"/>
      <c r="M45" s="1683"/>
      <c r="N45" s="833"/>
      <c r="O45" s="1439"/>
      <c r="P45" s="829"/>
      <c r="Q45" s="1439"/>
      <c r="R45" s="829"/>
      <c r="S45" s="1439"/>
      <c r="T45" s="829"/>
      <c r="U45" s="1439"/>
      <c r="V45" s="829"/>
      <c r="W45" s="1439"/>
      <c r="X45" s="829"/>
      <c r="Y45" s="1439"/>
      <c r="Z45" s="829"/>
      <c r="AA45" s="1439"/>
      <c r="AB45" s="829"/>
      <c r="AC45" s="1439"/>
      <c r="AD45" s="829"/>
      <c r="AE45" s="1439"/>
      <c r="AF45" s="829"/>
      <c r="AG45" s="1439"/>
      <c r="AH45" s="829"/>
      <c r="AI45" s="1439"/>
      <c r="AJ45" s="829"/>
      <c r="AK45" s="1439"/>
      <c r="AL45" s="829"/>
      <c r="AM45" s="1439"/>
      <c r="AN45" s="829"/>
      <c r="AO45" s="1439"/>
      <c r="AP45" s="829"/>
      <c r="AQ45" s="1479"/>
      <c r="AR45" s="833"/>
      <c r="AS45" s="1479"/>
      <c r="AT45" s="833"/>
      <c r="AU45" s="1439"/>
      <c r="AV45" s="829"/>
      <c r="AW45" s="1438"/>
      <c r="AX45" s="464" t="str">
        <f t="shared" si="56"/>
        <v/>
      </c>
      <c r="AY45" s="464"/>
      <c r="AZ45" s="464"/>
      <c r="BA45" s="464"/>
      <c r="BB45" s="464"/>
      <c r="BC45" s="464"/>
      <c r="BD45" s="464"/>
      <c r="BE45" s="464"/>
      <c r="BF45" s="464"/>
      <c r="BG45" s="464"/>
      <c r="BH45" s="464"/>
      <c r="BI45" s="460"/>
      <c r="BJ45" s="460"/>
      <c r="BK45" s="460"/>
      <c r="BL45" s="460"/>
      <c r="BU45" s="461"/>
      <c r="BV45" s="461"/>
      <c r="BW45" s="461"/>
      <c r="CA45" s="465" t="str">
        <f t="shared" si="57"/>
        <v/>
      </c>
      <c r="CB45" s="465" t="str">
        <f t="shared" si="58"/>
        <v/>
      </c>
      <c r="CC45" s="465" t="str">
        <f t="shared" si="59"/>
        <v/>
      </c>
      <c r="CD45" s="465" t="str">
        <f t="shared" si="60"/>
        <v/>
      </c>
      <c r="CE45" s="465" t="str">
        <f t="shared" si="61"/>
        <v/>
      </c>
      <c r="CF45" s="465" t="str">
        <f t="shared" si="83"/>
        <v/>
      </c>
      <c r="CG45" s="465" t="str">
        <f t="shared" si="84"/>
        <v/>
      </c>
      <c r="CH45" s="465" t="str">
        <f t="shared" si="85"/>
        <v/>
      </c>
      <c r="CI45" s="465" t="str">
        <f t="shared" si="86"/>
        <v/>
      </c>
      <c r="CJ45" s="465" t="str">
        <f t="shared" si="87"/>
        <v/>
      </c>
      <c r="CK45" s="465" t="str">
        <f t="shared" si="88"/>
        <v/>
      </c>
      <c r="CL45" s="465" t="str">
        <f t="shared" si="89"/>
        <v/>
      </c>
      <c r="CM45" s="465" t="str">
        <f t="shared" si="90"/>
        <v/>
      </c>
      <c r="CN45" s="465" t="str">
        <f t="shared" si="91"/>
        <v/>
      </c>
      <c r="CO45" s="465" t="str">
        <f t="shared" si="92"/>
        <v/>
      </c>
      <c r="CP45" s="465" t="str">
        <f t="shared" si="93"/>
        <v/>
      </c>
      <c r="CQ45" s="465" t="str">
        <f t="shared" si="94"/>
        <v/>
      </c>
      <c r="CR45" s="465" t="str">
        <f t="shared" si="95"/>
        <v/>
      </c>
      <c r="CS45" s="465" t="str">
        <f t="shared" si="96"/>
        <v/>
      </c>
      <c r="CT45" s="465" t="str">
        <f t="shared" si="97"/>
        <v/>
      </c>
      <c r="CU45" s="465" t="str">
        <f t="shared" si="98"/>
        <v/>
      </c>
      <c r="CV45" s="465" t="str">
        <f t="shared" si="99"/>
        <v/>
      </c>
      <c r="CW45" s="465" t="str">
        <f t="shared" si="100"/>
        <v/>
      </c>
      <c r="CX45" s="465" t="str">
        <f t="shared" si="101"/>
        <v/>
      </c>
      <c r="CY45" s="465" t="str">
        <f t="shared" si="102"/>
        <v/>
      </c>
      <c r="CZ45" s="465" t="str">
        <f t="shared" si="103"/>
        <v/>
      </c>
      <c r="DA45" s="466">
        <f t="shared" si="104"/>
        <v>0</v>
      </c>
      <c r="DB45" s="466">
        <f t="shared" si="105"/>
        <v>0</v>
      </c>
      <c r="DC45" s="466">
        <f t="shared" si="106"/>
        <v>0</v>
      </c>
      <c r="DD45" s="466">
        <f t="shared" si="107"/>
        <v>0</v>
      </c>
      <c r="DE45" s="466">
        <f t="shared" si="108"/>
        <v>0</v>
      </c>
      <c r="DF45" s="466">
        <f t="shared" si="62"/>
        <v>0</v>
      </c>
      <c r="DG45" s="466">
        <f t="shared" si="63"/>
        <v>0</v>
      </c>
      <c r="DH45" s="466">
        <f t="shared" si="64"/>
        <v>0</v>
      </c>
      <c r="DI45" s="466">
        <f t="shared" si="65"/>
        <v>0</v>
      </c>
      <c r="DJ45" s="466">
        <f t="shared" si="66"/>
        <v>0</v>
      </c>
      <c r="DK45" s="466">
        <f t="shared" si="67"/>
        <v>0</v>
      </c>
      <c r="DL45" s="466">
        <f t="shared" si="68"/>
        <v>0</v>
      </c>
      <c r="DM45" s="466">
        <f t="shared" si="69"/>
        <v>0</v>
      </c>
      <c r="DN45" s="466">
        <f t="shared" si="70"/>
        <v>0</v>
      </c>
      <c r="DO45" s="466">
        <f t="shared" si="71"/>
        <v>0</v>
      </c>
      <c r="DP45" s="466">
        <f t="shared" si="72"/>
        <v>0</v>
      </c>
      <c r="DQ45" s="466">
        <f t="shared" si="73"/>
        <v>0</v>
      </c>
      <c r="DR45" s="466">
        <f t="shared" si="74"/>
        <v>0</v>
      </c>
      <c r="DS45" s="466">
        <f t="shared" si="75"/>
        <v>0</v>
      </c>
      <c r="DT45" s="466">
        <f t="shared" si="76"/>
        <v>0</v>
      </c>
      <c r="DU45" s="466">
        <f t="shared" si="77"/>
        <v>0</v>
      </c>
      <c r="DV45" s="466">
        <f t="shared" si="78"/>
        <v>0</v>
      </c>
      <c r="DW45" s="466">
        <f t="shared" si="79"/>
        <v>0</v>
      </c>
      <c r="DX45" s="466">
        <f t="shared" si="80"/>
        <v>0</v>
      </c>
      <c r="DY45" s="466">
        <f t="shared" si="81"/>
        <v>0</v>
      </c>
      <c r="DZ45" s="466">
        <f t="shared" si="82"/>
        <v>0</v>
      </c>
    </row>
    <row r="46" spans="1:130" ht="16.149999999999999" customHeight="1" x14ac:dyDescent="0.35">
      <c r="A46" s="828" t="s">
        <v>2148</v>
      </c>
      <c r="B46" s="831">
        <f>+D46+F46+H46+J46+L46+N46+P46+R46+T46+V46+X46+Z46+AB46+AD46+AF46+AH46+AJ46+AL46+AN46+AP46</f>
        <v>0</v>
      </c>
      <c r="C46" s="1079">
        <f>+E46+G46+I46+K46+M46+O46+Q46+S46+U46+W46+Y46+AA46+AC46+AE46+AG46+AI46+AK46+AM46+AO46+AQ46</f>
        <v>0</v>
      </c>
      <c r="D46" s="833"/>
      <c r="E46" s="1439"/>
      <c r="F46" s="829"/>
      <c r="G46" s="1439"/>
      <c r="H46" s="829"/>
      <c r="I46" s="1438"/>
      <c r="J46" s="833"/>
      <c r="K46" s="833"/>
      <c r="L46" s="829"/>
      <c r="M46" s="1438"/>
      <c r="N46" s="833"/>
      <c r="O46" s="1439"/>
      <c r="P46" s="829"/>
      <c r="Q46" s="1439"/>
      <c r="R46" s="829"/>
      <c r="S46" s="1439"/>
      <c r="T46" s="829"/>
      <c r="U46" s="1439"/>
      <c r="V46" s="829"/>
      <c r="W46" s="1439"/>
      <c r="X46" s="829"/>
      <c r="Y46" s="1439"/>
      <c r="Z46" s="829"/>
      <c r="AA46" s="1439"/>
      <c r="AB46" s="829"/>
      <c r="AC46" s="1439"/>
      <c r="AD46" s="829"/>
      <c r="AE46" s="1439"/>
      <c r="AF46" s="829"/>
      <c r="AG46" s="1439"/>
      <c r="AH46" s="829"/>
      <c r="AI46" s="1439"/>
      <c r="AJ46" s="829"/>
      <c r="AK46" s="1439"/>
      <c r="AL46" s="829"/>
      <c r="AM46" s="1439"/>
      <c r="AN46" s="829"/>
      <c r="AO46" s="1439"/>
      <c r="AP46" s="829"/>
      <c r="AQ46" s="1479"/>
      <c r="AR46" s="833"/>
      <c r="AS46" s="1479"/>
      <c r="AT46" s="833"/>
      <c r="AU46" s="1439"/>
      <c r="AV46" s="829"/>
      <c r="AW46" s="1438"/>
      <c r="AX46" s="464" t="str">
        <f t="shared" si="56"/>
        <v/>
      </c>
      <c r="AY46" s="464"/>
      <c r="AZ46" s="464"/>
      <c r="BA46" s="464"/>
      <c r="BB46" s="464"/>
      <c r="BC46" s="464"/>
      <c r="BD46" s="464"/>
      <c r="BE46" s="464"/>
      <c r="BF46" s="464"/>
      <c r="BG46" s="464"/>
      <c r="BH46" s="464"/>
      <c r="BI46" s="460"/>
      <c r="BJ46" s="460"/>
      <c r="BK46" s="460"/>
      <c r="BL46" s="460"/>
      <c r="BU46" s="461"/>
      <c r="BV46" s="461"/>
      <c r="BW46" s="461"/>
      <c r="CA46" s="465" t="str">
        <f t="shared" si="57"/>
        <v/>
      </c>
      <c r="CB46" s="465" t="str">
        <f t="shared" si="58"/>
        <v/>
      </c>
      <c r="CC46" s="465" t="str">
        <f t="shared" si="59"/>
        <v/>
      </c>
      <c r="CD46" s="465" t="str">
        <f t="shared" si="60"/>
        <v/>
      </c>
      <c r="CE46" s="465" t="str">
        <f t="shared" si="61"/>
        <v/>
      </c>
      <c r="CF46" s="465" t="str">
        <f t="shared" si="83"/>
        <v/>
      </c>
      <c r="CG46" s="465" t="str">
        <f t="shared" si="84"/>
        <v/>
      </c>
      <c r="CH46" s="465" t="str">
        <f t="shared" si="85"/>
        <v/>
      </c>
      <c r="CI46" s="465" t="str">
        <f t="shared" si="86"/>
        <v/>
      </c>
      <c r="CJ46" s="465" t="str">
        <f t="shared" si="87"/>
        <v/>
      </c>
      <c r="CK46" s="465" t="str">
        <f t="shared" si="88"/>
        <v/>
      </c>
      <c r="CL46" s="465" t="str">
        <f t="shared" si="89"/>
        <v/>
      </c>
      <c r="CM46" s="465" t="str">
        <f t="shared" si="90"/>
        <v/>
      </c>
      <c r="CN46" s="465" t="str">
        <f t="shared" si="91"/>
        <v/>
      </c>
      <c r="CO46" s="465" t="str">
        <f t="shared" si="92"/>
        <v/>
      </c>
      <c r="CP46" s="465" t="str">
        <f t="shared" si="93"/>
        <v/>
      </c>
      <c r="CQ46" s="465" t="str">
        <f t="shared" si="94"/>
        <v/>
      </c>
      <c r="CR46" s="465" t="str">
        <f t="shared" si="95"/>
        <v/>
      </c>
      <c r="CS46" s="465" t="str">
        <f t="shared" si="96"/>
        <v/>
      </c>
      <c r="CT46" s="465" t="str">
        <f t="shared" si="97"/>
        <v/>
      </c>
      <c r="CU46" s="465" t="str">
        <f t="shared" si="98"/>
        <v/>
      </c>
      <c r="CV46" s="465" t="str">
        <f t="shared" si="99"/>
        <v/>
      </c>
      <c r="CW46" s="465" t="str">
        <f t="shared" si="100"/>
        <v/>
      </c>
      <c r="CX46" s="465" t="str">
        <f t="shared" si="101"/>
        <v/>
      </c>
      <c r="CY46" s="465" t="str">
        <f t="shared" si="102"/>
        <v/>
      </c>
      <c r="CZ46" s="465" t="str">
        <f t="shared" si="103"/>
        <v/>
      </c>
      <c r="DA46" s="466">
        <f t="shared" si="104"/>
        <v>0</v>
      </c>
      <c r="DB46" s="466">
        <f t="shared" si="105"/>
        <v>0</v>
      </c>
      <c r="DC46" s="466">
        <f t="shared" si="106"/>
        <v>0</v>
      </c>
      <c r="DD46" s="466">
        <f t="shared" si="107"/>
        <v>0</v>
      </c>
      <c r="DE46" s="466">
        <f t="shared" si="108"/>
        <v>0</v>
      </c>
      <c r="DF46" s="466">
        <f t="shared" si="62"/>
        <v>0</v>
      </c>
      <c r="DG46" s="466">
        <f t="shared" si="63"/>
        <v>0</v>
      </c>
      <c r="DH46" s="466">
        <f t="shared" si="64"/>
        <v>0</v>
      </c>
      <c r="DI46" s="466">
        <f t="shared" si="65"/>
        <v>0</v>
      </c>
      <c r="DJ46" s="466">
        <f t="shared" si="66"/>
        <v>0</v>
      </c>
      <c r="DK46" s="466">
        <f t="shared" si="67"/>
        <v>0</v>
      </c>
      <c r="DL46" s="466">
        <f t="shared" si="68"/>
        <v>0</v>
      </c>
      <c r="DM46" s="466">
        <f t="shared" si="69"/>
        <v>0</v>
      </c>
      <c r="DN46" s="466">
        <f t="shared" si="70"/>
        <v>0</v>
      </c>
      <c r="DO46" s="466">
        <f t="shared" si="71"/>
        <v>0</v>
      </c>
      <c r="DP46" s="466">
        <f t="shared" si="72"/>
        <v>0</v>
      </c>
      <c r="DQ46" s="466">
        <f t="shared" si="73"/>
        <v>0</v>
      </c>
      <c r="DR46" s="466">
        <f t="shared" si="74"/>
        <v>0</v>
      </c>
      <c r="DS46" s="466">
        <f t="shared" si="75"/>
        <v>0</v>
      </c>
      <c r="DT46" s="466">
        <f t="shared" si="76"/>
        <v>0</v>
      </c>
      <c r="DU46" s="466">
        <f t="shared" si="77"/>
        <v>0</v>
      </c>
      <c r="DV46" s="466">
        <f t="shared" si="78"/>
        <v>0</v>
      </c>
      <c r="DW46" s="466">
        <f t="shared" si="79"/>
        <v>0</v>
      </c>
      <c r="DX46" s="466">
        <f t="shared" si="80"/>
        <v>0</v>
      </c>
      <c r="DY46" s="466">
        <f t="shared" si="81"/>
        <v>0</v>
      </c>
      <c r="DZ46" s="466">
        <f t="shared" si="82"/>
        <v>0</v>
      </c>
    </row>
    <row r="47" spans="1:130" ht="16.149999999999999" customHeight="1" x14ac:dyDescent="0.35">
      <c r="A47" s="816" t="s">
        <v>2149</v>
      </c>
      <c r="B47" s="831">
        <f>+P47+R47+T47+V47+X47+Z47+AB47+AD47+AF47+AH47+AJ47+AL47+AN47+AP47</f>
        <v>0</v>
      </c>
      <c r="C47" s="1079">
        <f>+Q47+S47+U47+W47+Y47+AA47+AC47+AE47+AG47+AI47+AK47+AM47+AO47+AQ47</f>
        <v>0</v>
      </c>
      <c r="D47" s="858"/>
      <c r="E47" s="1440"/>
      <c r="F47" s="856"/>
      <c r="G47" s="1440"/>
      <c r="H47" s="856"/>
      <c r="I47" s="1440"/>
      <c r="J47" s="856"/>
      <c r="K47" s="1440"/>
      <c r="L47" s="856"/>
      <c r="M47" s="1441"/>
      <c r="N47" s="858"/>
      <c r="O47" s="1440"/>
      <c r="P47" s="829"/>
      <c r="Q47" s="1439"/>
      <c r="R47" s="829"/>
      <c r="S47" s="1439"/>
      <c r="T47" s="829"/>
      <c r="U47" s="1439"/>
      <c r="V47" s="829"/>
      <c r="W47" s="1439"/>
      <c r="X47" s="829"/>
      <c r="Y47" s="1439"/>
      <c r="Z47" s="829"/>
      <c r="AA47" s="1439"/>
      <c r="AB47" s="829"/>
      <c r="AC47" s="1439"/>
      <c r="AD47" s="829"/>
      <c r="AE47" s="1439"/>
      <c r="AF47" s="829"/>
      <c r="AG47" s="1439"/>
      <c r="AH47" s="829"/>
      <c r="AI47" s="1439"/>
      <c r="AJ47" s="829"/>
      <c r="AK47" s="1439"/>
      <c r="AL47" s="829"/>
      <c r="AM47" s="1439"/>
      <c r="AN47" s="829"/>
      <c r="AO47" s="1439"/>
      <c r="AP47" s="829"/>
      <c r="AQ47" s="1479"/>
      <c r="AR47" s="833"/>
      <c r="AS47" s="1479"/>
      <c r="AT47" s="833"/>
      <c r="AU47" s="1439"/>
      <c r="AV47" s="829"/>
      <c r="AW47" s="1438"/>
      <c r="AX47" s="464" t="str">
        <f t="shared" si="56"/>
        <v/>
      </c>
      <c r="AY47" s="464"/>
      <c r="AZ47" s="464"/>
      <c r="BA47" s="464"/>
      <c r="BB47" s="464"/>
      <c r="BC47" s="464"/>
      <c r="BD47" s="464"/>
      <c r="BE47" s="464"/>
      <c r="BF47" s="464"/>
      <c r="BG47" s="464"/>
      <c r="BH47" s="464"/>
      <c r="BI47" s="460"/>
      <c r="BJ47" s="460"/>
      <c r="BK47" s="460"/>
      <c r="BL47" s="460"/>
      <c r="BU47" s="461"/>
      <c r="BV47" s="461"/>
      <c r="BW47" s="461"/>
      <c r="CA47" s="465" t="str">
        <f t="shared" si="57"/>
        <v/>
      </c>
      <c r="CB47" s="465" t="str">
        <f t="shared" si="58"/>
        <v/>
      </c>
      <c r="CC47" s="465" t="str">
        <f t="shared" si="59"/>
        <v/>
      </c>
      <c r="CD47" s="465" t="str">
        <f t="shared" si="60"/>
        <v/>
      </c>
      <c r="CE47" s="465" t="str">
        <f t="shared" si="61"/>
        <v/>
      </c>
      <c r="CF47" s="465" t="str">
        <f t="shared" si="83"/>
        <v/>
      </c>
      <c r="CG47" s="465" t="str">
        <f t="shared" si="84"/>
        <v/>
      </c>
      <c r="CH47" s="465" t="str">
        <f t="shared" si="85"/>
        <v/>
      </c>
      <c r="CI47" s="465" t="str">
        <f t="shared" si="86"/>
        <v/>
      </c>
      <c r="CJ47" s="465" t="str">
        <f t="shared" si="87"/>
        <v/>
      </c>
      <c r="CK47" s="465" t="str">
        <f t="shared" si="88"/>
        <v/>
      </c>
      <c r="CL47" s="465" t="str">
        <f t="shared" si="89"/>
        <v/>
      </c>
      <c r="CM47" s="465" t="str">
        <f t="shared" si="90"/>
        <v/>
      </c>
      <c r="CN47" s="465" t="str">
        <f t="shared" si="91"/>
        <v/>
      </c>
      <c r="CO47" s="465" t="str">
        <f t="shared" si="92"/>
        <v/>
      </c>
      <c r="CP47" s="465" t="str">
        <f t="shared" si="93"/>
        <v/>
      </c>
      <c r="CQ47" s="465" t="str">
        <f t="shared" si="94"/>
        <v/>
      </c>
      <c r="CR47" s="465" t="str">
        <f t="shared" si="95"/>
        <v/>
      </c>
      <c r="CS47" s="465" t="str">
        <f t="shared" si="96"/>
        <v/>
      </c>
      <c r="CT47" s="465" t="str">
        <f t="shared" si="97"/>
        <v/>
      </c>
      <c r="CU47" s="465" t="str">
        <f t="shared" si="98"/>
        <v/>
      </c>
      <c r="CV47" s="465" t="str">
        <f t="shared" si="99"/>
        <v/>
      </c>
      <c r="CW47" s="465" t="str">
        <f t="shared" si="100"/>
        <v/>
      </c>
      <c r="CX47" s="465" t="str">
        <f t="shared" si="101"/>
        <v/>
      </c>
      <c r="CY47" s="465" t="str">
        <f t="shared" si="102"/>
        <v/>
      </c>
      <c r="CZ47" s="465" t="str">
        <f t="shared" si="103"/>
        <v/>
      </c>
      <c r="DA47" s="466">
        <f t="shared" si="104"/>
        <v>0</v>
      </c>
      <c r="DB47" s="466">
        <f t="shared" si="105"/>
        <v>0</v>
      </c>
      <c r="DC47" s="466">
        <f t="shared" si="106"/>
        <v>0</v>
      </c>
      <c r="DD47" s="466">
        <f t="shared" si="107"/>
        <v>0</v>
      </c>
      <c r="DE47" s="466">
        <f t="shared" si="108"/>
        <v>0</v>
      </c>
      <c r="DF47" s="466">
        <f t="shared" si="62"/>
        <v>0</v>
      </c>
      <c r="DG47" s="466">
        <f t="shared" si="63"/>
        <v>0</v>
      </c>
      <c r="DH47" s="466">
        <f t="shared" si="64"/>
        <v>0</v>
      </c>
      <c r="DI47" s="466">
        <f t="shared" si="65"/>
        <v>0</v>
      </c>
      <c r="DJ47" s="466">
        <f t="shared" si="66"/>
        <v>0</v>
      </c>
      <c r="DK47" s="466">
        <f t="shared" si="67"/>
        <v>0</v>
      </c>
      <c r="DL47" s="466">
        <f t="shared" si="68"/>
        <v>0</v>
      </c>
      <c r="DM47" s="466">
        <f t="shared" si="69"/>
        <v>0</v>
      </c>
      <c r="DN47" s="466">
        <f t="shared" si="70"/>
        <v>0</v>
      </c>
      <c r="DO47" s="466">
        <f t="shared" si="71"/>
        <v>0</v>
      </c>
      <c r="DP47" s="466">
        <f t="shared" si="72"/>
        <v>0</v>
      </c>
      <c r="DQ47" s="466">
        <f t="shared" si="73"/>
        <v>0</v>
      </c>
      <c r="DR47" s="466">
        <f t="shared" si="74"/>
        <v>0</v>
      </c>
      <c r="DS47" s="466">
        <f t="shared" si="75"/>
        <v>0</v>
      </c>
      <c r="DT47" s="466">
        <f t="shared" si="76"/>
        <v>0</v>
      </c>
      <c r="DU47" s="466">
        <f t="shared" si="77"/>
        <v>0</v>
      </c>
      <c r="DV47" s="466">
        <f t="shared" si="78"/>
        <v>0</v>
      </c>
      <c r="DW47" s="466">
        <f t="shared" si="79"/>
        <v>0</v>
      </c>
      <c r="DX47" s="466">
        <f t="shared" si="80"/>
        <v>0</v>
      </c>
      <c r="DY47" s="466">
        <f t="shared" si="81"/>
        <v>0</v>
      </c>
      <c r="DZ47" s="466">
        <f t="shared" si="82"/>
        <v>0</v>
      </c>
    </row>
    <row r="48" spans="1:130" ht="16.149999999999999" customHeight="1" x14ac:dyDescent="0.35">
      <c r="A48" s="828" t="s">
        <v>2150</v>
      </c>
      <c r="B48" s="831">
        <f>+P48+R48+T48+V48+X48+Z48+AB48+AD48+AF48+AH48</f>
        <v>0</v>
      </c>
      <c r="C48" s="1079">
        <f>+Q48+S48+U48+W48+Y48+AA48+AC48+AE48+AG48+AI48</f>
        <v>0</v>
      </c>
      <c r="D48" s="858"/>
      <c r="E48" s="1440"/>
      <c r="F48" s="856"/>
      <c r="G48" s="1440"/>
      <c r="H48" s="856"/>
      <c r="I48" s="1440"/>
      <c r="J48" s="856"/>
      <c r="K48" s="1440"/>
      <c r="L48" s="856"/>
      <c r="M48" s="1441"/>
      <c r="N48" s="858"/>
      <c r="O48" s="1440"/>
      <c r="P48" s="829"/>
      <c r="Q48" s="1439"/>
      <c r="R48" s="829"/>
      <c r="S48" s="1439"/>
      <c r="T48" s="829"/>
      <c r="U48" s="1439"/>
      <c r="V48" s="829"/>
      <c r="W48" s="1439"/>
      <c r="X48" s="829"/>
      <c r="Y48" s="1439"/>
      <c r="Z48" s="829"/>
      <c r="AA48" s="1439"/>
      <c r="AB48" s="829"/>
      <c r="AC48" s="1439"/>
      <c r="AD48" s="829"/>
      <c r="AE48" s="1439"/>
      <c r="AF48" s="829"/>
      <c r="AG48" s="1439"/>
      <c r="AH48" s="829"/>
      <c r="AI48" s="1439"/>
      <c r="AJ48" s="856"/>
      <c r="AK48" s="1440"/>
      <c r="AL48" s="856"/>
      <c r="AM48" s="1440"/>
      <c r="AN48" s="856"/>
      <c r="AO48" s="1440"/>
      <c r="AP48" s="856"/>
      <c r="AQ48" s="1539"/>
      <c r="AR48" s="833"/>
      <c r="AS48" s="1479"/>
      <c r="AT48" s="833"/>
      <c r="AU48" s="1439"/>
      <c r="AV48" s="829"/>
      <c r="AW48" s="1438"/>
      <c r="AX48" s="464" t="str">
        <f t="shared" si="56"/>
        <v/>
      </c>
      <c r="AY48" s="464"/>
      <c r="AZ48" s="464"/>
      <c r="BA48" s="464"/>
      <c r="BB48" s="464"/>
      <c r="BC48" s="464"/>
      <c r="BD48" s="464"/>
      <c r="BE48" s="464"/>
      <c r="BF48" s="464"/>
      <c r="BG48" s="464"/>
      <c r="BH48" s="464"/>
      <c r="BI48" s="460"/>
      <c r="BJ48" s="460"/>
      <c r="BK48" s="460"/>
      <c r="BL48" s="460"/>
      <c r="BU48" s="461"/>
      <c r="BV48" s="461"/>
      <c r="BW48" s="461"/>
      <c r="CA48" s="465" t="str">
        <f t="shared" si="57"/>
        <v/>
      </c>
      <c r="CB48" s="465" t="str">
        <f t="shared" si="58"/>
        <v/>
      </c>
      <c r="CC48" s="465" t="str">
        <f t="shared" si="59"/>
        <v/>
      </c>
      <c r="CD48" s="465" t="str">
        <f t="shared" si="60"/>
        <v/>
      </c>
      <c r="CE48" s="465" t="str">
        <f t="shared" si="61"/>
        <v/>
      </c>
      <c r="CF48" s="465" t="str">
        <f t="shared" si="83"/>
        <v/>
      </c>
      <c r="CG48" s="465" t="str">
        <f t="shared" si="84"/>
        <v/>
      </c>
      <c r="CH48" s="465" t="str">
        <f t="shared" si="85"/>
        <v/>
      </c>
      <c r="CI48" s="465" t="str">
        <f t="shared" si="86"/>
        <v/>
      </c>
      <c r="CJ48" s="465" t="str">
        <f t="shared" si="87"/>
        <v/>
      </c>
      <c r="CK48" s="465" t="str">
        <f t="shared" si="88"/>
        <v/>
      </c>
      <c r="CL48" s="465" t="str">
        <f t="shared" si="89"/>
        <v/>
      </c>
      <c r="CM48" s="465" t="str">
        <f t="shared" si="90"/>
        <v/>
      </c>
      <c r="CN48" s="465" t="str">
        <f t="shared" si="91"/>
        <v/>
      </c>
      <c r="CO48" s="465" t="str">
        <f t="shared" si="92"/>
        <v/>
      </c>
      <c r="CP48" s="465" t="str">
        <f t="shared" si="93"/>
        <v/>
      </c>
      <c r="CQ48" s="465" t="str">
        <f t="shared" si="94"/>
        <v/>
      </c>
      <c r="CR48" s="465" t="str">
        <f t="shared" si="95"/>
        <v/>
      </c>
      <c r="CS48" s="465" t="str">
        <f t="shared" si="96"/>
        <v/>
      </c>
      <c r="CT48" s="465" t="str">
        <f t="shared" si="97"/>
        <v/>
      </c>
      <c r="CU48" s="465" t="str">
        <f t="shared" si="98"/>
        <v/>
      </c>
      <c r="CV48" s="465" t="str">
        <f t="shared" si="99"/>
        <v/>
      </c>
      <c r="CW48" s="465" t="str">
        <f t="shared" si="100"/>
        <v/>
      </c>
      <c r="CX48" s="465" t="str">
        <f t="shared" si="101"/>
        <v/>
      </c>
      <c r="CY48" s="465" t="str">
        <f t="shared" si="102"/>
        <v/>
      </c>
      <c r="CZ48" s="465" t="str">
        <f t="shared" si="103"/>
        <v/>
      </c>
      <c r="DA48" s="466">
        <f t="shared" si="104"/>
        <v>0</v>
      </c>
      <c r="DB48" s="466">
        <f t="shared" si="105"/>
        <v>0</v>
      </c>
      <c r="DC48" s="466">
        <f t="shared" si="106"/>
        <v>0</v>
      </c>
      <c r="DD48" s="466">
        <f t="shared" si="107"/>
        <v>0</v>
      </c>
      <c r="DE48" s="466">
        <f t="shared" si="108"/>
        <v>0</v>
      </c>
      <c r="DF48" s="466">
        <f t="shared" si="62"/>
        <v>0</v>
      </c>
      <c r="DG48" s="466">
        <f t="shared" si="63"/>
        <v>0</v>
      </c>
      <c r="DH48" s="466">
        <f t="shared" si="64"/>
        <v>0</v>
      </c>
      <c r="DI48" s="466">
        <f t="shared" si="65"/>
        <v>0</v>
      </c>
      <c r="DJ48" s="466">
        <f t="shared" si="66"/>
        <v>0</v>
      </c>
      <c r="DK48" s="466">
        <f t="shared" si="67"/>
        <v>0</v>
      </c>
      <c r="DL48" s="466">
        <f t="shared" si="68"/>
        <v>0</v>
      </c>
      <c r="DM48" s="466">
        <f t="shared" si="69"/>
        <v>0</v>
      </c>
      <c r="DN48" s="466">
        <f t="shared" si="70"/>
        <v>0</v>
      </c>
      <c r="DO48" s="466">
        <f t="shared" si="71"/>
        <v>0</v>
      </c>
      <c r="DP48" s="466">
        <f t="shared" si="72"/>
        <v>0</v>
      </c>
      <c r="DQ48" s="466">
        <f t="shared" si="73"/>
        <v>0</v>
      </c>
      <c r="DR48" s="466">
        <f t="shared" si="74"/>
        <v>0</v>
      </c>
      <c r="DS48" s="466">
        <f t="shared" si="75"/>
        <v>0</v>
      </c>
      <c r="DT48" s="466">
        <f t="shared" si="76"/>
        <v>0</v>
      </c>
      <c r="DU48" s="466">
        <f t="shared" si="77"/>
        <v>0</v>
      </c>
      <c r="DV48" s="466">
        <f t="shared" si="78"/>
        <v>0</v>
      </c>
      <c r="DW48" s="466">
        <f t="shared" si="79"/>
        <v>0</v>
      </c>
      <c r="DX48" s="466">
        <f t="shared" si="80"/>
        <v>0</v>
      </c>
      <c r="DY48" s="466">
        <f t="shared" si="81"/>
        <v>0</v>
      </c>
      <c r="DZ48" s="466">
        <f t="shared" si="82"/>
        <v>0</v>
      </c>
    </row>
    <row r="49" spans="1:130" ht="16.149999999999999" customHeight="1" x14ac:dyDescent="0.35">
      <c r="A49" s="828" t="s">
        <v>2151</v>
      </c>
      <c r="B49" s="831">
        <f t="shared" ref="B49:C51" si="109">+D49+F49+H49+J49+L49+N49+P49+R49+T49+V49+X49+Z49+AB49+AD49+AF49+AH49+AJ49+AL49+AN49+AP49</f>
        <v>0</v>
      </c>
      <c r="C49" s="1079">
        <f t="shared" si="109"/>
        <v>0</v>
      </c>
      <c r="D49" s="833"/>
      <c r="E49" s="1439"/>
      <c r="F49" s="829"/>
      <c r="G49" s="1439"/>
      <c r="H49" s="829"/>
      <c r="I49" s="1438"/>
      <c r="J49" s="833"/>
      <c r="K49" s="833"/>
      <c r="L49" s="829"/>
      <c r="M49" s="1438"/>
      <c r="N49" s="833"/>
      <c r="O49" s="1439"/>
      <c r="P49" s="829"/>
      <c r="Q49" s="1439"/>
      <c r="R49" s="829"/>
      <c r="S49" s="1439"/>
      <c r="T49" s="829"/>
      <c r="U49" s="1439"/>
      <c r="V49" s="829"/>
      <c r="W49" s="1439"/>
      <c r="X49" s="829"/>
      <c r="Y49" s="1439"/>
      <c r="Z49" s="829"/>
      <c r="AA49" s="1439"/>
      <c r="AB49" s="829"/>
      <c r="AC49" s="1439"/>
      <c r="AD49" s="829"/>
      <c r="AE49" s="1439"/>
      <c r="AF49" s="829"/>
      <c r="AG49" s="1439"/>
      <c r="AH49" s="829"/>
      <c r="AI49" s="1439"/>
      <c r="AJ49" s="829"/>
      <c r="AK49" s="1439"/>
      <c r="AL49" s="829"/>
      <c r="AM49" s="1439"/>
      <c r="AN49" s="829"/>
      <c r="AO49" s="1439"/>
      <c r="AP49" s="829"/>
      <c r="AQ49" s="1479"/>
      <c r="AR49" s="833"/>
      <c r="AS49" s="1479"/>
      <c r="AT49" s="833"/>
      <c r="AU49" s="1439"/>
      <c r="AV49" s="829"/>
      <c r="AW49" s="1438"/>
      <c r="AX49" s="464" t="str">
        <f t="shared" si="56"/>
        <v/>
      </c>
      <c r="AY49" s="464"/>
      <c r="AZ49" s="464"/>
      <c r="BA49" s="464"/>
      <c r="BB49" s="464"/>
      <c r="BC49" s="464"/>
      <c r="BD49" s="464"/>
      <c r="BE49" s="464"/>
      <c r="BF49" s="464"/>
      <c r="BG49" s="464"/>
      <c r="BH49" s="464"/>
      <c r="BI49" s="460"/>
      <c r="BJ49" s="460"/>
      <c r="BK49" s="460"/>
      <c r="BL49" s="460"/>
      <c r="BU49" s="461"/>
      <c r="BV49" s="461"/>
      <c r="BW49" s="461"/>
      <c r="CA49" s="465" t="str">
        <f t="shared" si="57"/>
        <v/>
      </c>
      <c r="CB49" s="465" t="str">
        <f t="shared" si="58"/>
        <v/>
      </c>
      <c r="CC49" s="465" t="str">
        <f t="shared" si="59"/>
        <v/>
      </c>
      <c r="CD49" s="465" t="str">
        <f t="shared" si="60"/>
        <v/>
      </c>
      <c r="CE49" s="465" t="str">
        <f t="shared" si="61"/>
        <v/>
      </c>
      <c r="CF49" s="465" t="str">
        <f t="shared" si="83"/>
        <v/>
      </c>
      <c r="CG49" s="465" t="str">
        <f t="shared" si="84"/>
        <v/>
      </c>
      <c r="CH49" s="465" t="str">
        <f t="shared" si="85"/>
        <v/>
      </c>
      <c r="CI49" s="465" t="str">
        <f t="shared" si="86"/>
        <v/>
      </c>
      <c r="CJ49" s="465" t="str">
        <f t="shared" si="87"/>
        <v/>
      </c>
      <c r="CK49" s="465" t="str">
        <f t="shared" si="88"/>
        <v/>
      </c>
      <c r="CL49" s="465" t="str">
        <f t="shared" si="89"/>
        <v/>
      </c>
      <c r="CM49" s="465" t="str">
        <f t="shared" si="90"/>
        <v/>
      </c>
      <c r="CN49" s="465" t="str">
        <f t="shared" si="91"/>
        <v/>
      </c>
      <c r="CO49" s="465" t="str">
        <f t="shared" si="92"/>
        <v/>
      </c>
      <c r="CP49" s="465" t="str">
        <f t="shared" si="93"/>
        <v/>
      </c>
      <c r="CQ49" s="465" t="str">
        <f t="shared" si="94"/>
        <v/>
      </c>
      <c r="CR49" s="465" t="str">
        <f t="shared" si="95"/>
        <v/>
      </c>
      <c r="CS49" s="465" t="str">
        <f t="shared" si="96"/>
        <v/>
      </c>
      <c r="CT49" s="465" t="str">
        <f t="shared" si="97"/>
        <v/>
      </c>
      <c r="CU49" s="465" t="str">
        <f t="shared" si="98"/>
        <v/>
      </c>
      <c r="CV49" s="465" t="str">
        <f t="shared" si="99"/>
        <v/>
      </c>
      <c r="CW49" s="465" t="str">
        <f t="shared" si="100"/>
        <v/>
      </c>
      <c r="CX49" s="465" t="str">
        <f t="shared" si="101"/>
        <v/>
      </c>
      <c r="CY49" s="465" t="str">
        <f t="shared" si="102"/>
        <v/>
      </c>
      <c r="CZ49" s="465" t="str">
        <f t="shared" si="103"/>
        <v/>
      </c>
      <c r="DA49" s="466">
        <f t="shared" si="104"/>
        <v>0</v>
      </c>
      <c r="DB49" s="466">
        <f t="shared" si="105"/>
        <v>0</v>
      </c>
      <c r="DC49" s="466">
        <f t="shared" si="106"/>
        <v>0</v>
      </c>
      <c r="DD49" s="466">
        <f t="shared" si="107"/>
        <v>0</v>
      </c>
      <c r="DE49" s="466">
        <f t="shared" si="108"/>
        <v>0</v>
      </c>
      <c r="DF49" s="466">
        <f t="shared" si="62"/>
        <v>0</v>
      </c>
      <c r="DG49" s="466">
        <f t="shared" si="63"/>
        <v>0</v>
      </c>
      <c r="DH49" s="466">
        <f t="shared" si="64"/>
        <v>0</v>
      </c>
      <c r="DI49" s="466">
        <f t="shared" si="65"/>
        <v>0</v>
      </c>
      <c r="DJ49" s="466">
        <f t="shared" si="66"/>
        <v>0</v>
      </c>
      <c r="DK49" s="466">
        <f t="shared" si="67"/>
        <v>0</v>
      </c>
      <c r="DL49" s="466">
        <f t="shared" si="68"/>
        <v>0</v>
      </c>
      <c r="DM49" s="466">
        <f t="shared" si="69"/>
        <v>0</v>
      </c>
      <c r="DN49" s="466">
        <f t="shared" si="70"/>
        <v>0</v>
      </c>
      <c r="DO49" s="466">
        <f t="shared" si="71"/>
        <v>0</v>
      </c>
      <c r="DP49" s="466">
        <f t="shared" si="72"/>
        <v>0</v>
      </c>
      <c r="DQ49" s="466">
        <f t="shared" si="73"/>
        <v>0</v>
      </c>
      <c r="DR49" s="466">
        <f t="shared" si="74"/>
        <v>0</v>
      </c>
      <c r="DS49" s="466">
        <f t="shared" si="75"/>
        <v>0</v>
      </c>
      <c r="DT49" s="466">
        <f t="shared" si="76"/>
        <v>0</v>
      </c>
      <c r="DU49" s="466">
        <f t="shared" si="77"/>
        <v>0</v>
      </c>
      <c r="DV49" s="466">
        <f t="shared" si="78"/>
        <v>0</v>
      </c>
      <c r="DW49" s="466">
        <f t="shared" si="79"/>
        <v>0</v>
      </c>
      <c r="DX49" s="466">
        <f t="shared" si="80"/>
        <v>0</v>
      </c>
      <c r="DY49" s="466">
        <f t="shared" si="81"/>
        <v>0</v>
      </c>
      <c r="DZ49" s="466">
        <f t="shared" si="82"/>
        <v>0</v>
      </c>
    </row>
    <row r="50" spans="1:130" ht="16.149999999999999" customHeight="1" x14ac:dyDescent="0.35">
      <c r="A50" s="828" t="s">
        <v>2152</v>
      </c>
      <c r="B50" s="831">
        <f t="shared" si="109"/>
        <v>0</v>
      </c>
      <c r="C50" s="1079">
        <f t="shared" si="109"/>
        <v>0</v>
      </c>
      <c r="D50" s="833"/>
      <c r="E50" s="1439"/>
      <c r="F50" s="829"/>
      <c r="G50" s="1439"/>
      <c r="H50" s="829"/>
      <c r="I50" s="1438"/>
      <c r="J50" s="833"/>
      <c r="K50" s="833"/>
      <c r="L50" s="829"/>
      <c r="M50" s="1438"/>
      <c r="N50" s="833"/>
      <c r="O50" s="1439"/>
      <c r="P50" s="829"/>
      <c r="Q50" s="1439"/>
      <c r="R50" s="829"/>
      <c r="S50" s="1439"/>
      <c r="T50" s="829"/>
      <c r="U50" s="1439"/>
      <c r="V50" s="829"/>
      <c r="W50" s="1439"/>
      <c r="X50" s="829"/>
      <c r="Y50" s="1439"/>
      <c r="Z50" s="829"/>
      <c r="AA50" s="1439"/>
      <c r="AB50" s="829"/>
      <c r="AC50" s="1439"/>
      <c r="AD50" s="829"/>
      <c r="AE50" s="1439"/>
      <c r="AF50" s="829"/>
      <c r="AG50" s="1439"/>
      <c r="AH50" s="829"/>
      <c r="AI50" s="1439"/>
      <c r="AJ50" s="829"/>
      <c r="AK50" s="1439"/>
      <c r="AL50" s="829"/>
      <c r="AM50" s="1439"/>
      <c r="AN50" s="829"/>
      <c r="AO50" s="1439"/>
      <c r="AP50" s="829"/>
      <c r="AQ50" s="1479"/>
      <c r="AR50" s="833"/>
      <c r="AS50" s="1479"/>
      <c r="AT50" s="833"/>
      <c r="AU50" s="1439"/>
      <c r="AV50" s="829"/>
      <c r="AW50" s="1438"/>
      <c r="AX50" s="464" t="str">
        <f t="shared" si="56"/>
        <v/>
      </c>
      <c r="AY50" s="464"/>
      <c r="AZ50" s="464"/>
      <c r="BA50" s="464"/>
      <c r="BB50" s="464"/>
      <c r="BC50" s="464"/>
      <c r="BD50" s="464"/>
      <c r="BE50" s="464"/>
      <c r="BF50" s="464"/>
      <c r="BG50" s="464"/>
      <c r="BH50" s="464"/>
      <c r="BI50" s="460"/>
      <c r="BJ50" s="460"/>
      <c r="BK50" s="460"/>
      <c r="BL50" s="460"/>
      <c r="BU50" s="461"/>
      <c r="BV50" s="461"/>
      <c r="BW50" s="461"/>
      <c r="CA50" s="465" t="str">
        <f t="shared" si="57"/>
        <v/>
      </c>
      <c r="CB50" s="465" t="str">
        <f t="shared" si="58"/>
        <v/>
      </c>
      <c r="CC50" s="465" t="str">
        <f t="shared" si="59"/>
        <v/>
      </c>
      <c r="CD50" s="465" t="str">
        <f t="shared" si="60"/>
        <v/>
      </c>
      <c r="CE50" s="465" t="str">
        <f t="shared" si="61"/>
        <v/>
      </c>
      <c r="CF50" s="465" t="str">
        <f t="shared" si="83"/>
        <v/>
      </c>
      <c r="CG50" s="465" t="str">
        <f t="shared" si="84"/>
        <v/>
      </c>
      <c r="CH50" s="465" t="str">
        <f t="shared" si="85"/>
        <v/>
      </c>
      <c r="CI50" s="465" t="str">
        <f t="shared" si="86"/>
        <v/>
      </c>
      <c r="CJ50" s="465" t="str">
        <f t="shared" si="87"/>
        <v/>
      </c>
      <c r="CK50" s="465" t="str">
        <f t="shared" si="88"/>
        <v/>
      </c>
      <c r="CL50" s="465" t="str">
        <f t="shared" si="89"/>
        <v/>
      </c>
      <c r="CM50" s="465" t="str">
        <f t="shared" si="90"/>
        <v/>
      </c>
      <c r="CN50" s="465" t="str">
        <f t="shared" si="91"/>
        <v/>
      </c>
      <c r="CO50" s="465" t="str">
        <f t="shared" si="92"/>
        <v/>
      </c>
      <c r="CP50" s="465" t="str">
        <f t="shared" si="93"/>
        <v/>
      </c>
      <c r="CQ50" s="465" t="str">
        <f t="shared" si="94"/>
        <v/>
      </c>
      <c r="CR50" s="465" t="str">
        <f t="shared" si="95"/>
        <v/>
      </c>
      <c r="CS50" s="465" t="str">
        <f t="shared" si="96"/>
        <v/>
      </c>
      <c r="CT50" s="465" t="str">
        <f t="shared" si="97"/>
        <v/>
      </c>
      <c r="CU50" s="465" t="str">
        <f t="shared" si="98"/>
        <v/>
      </c>
      <c r="CV50" s="465" t="str">
        <f t="shared" si="99"/>
        <v/>
      </c>
      <c r="CW50" s="465" t="str">
        <f t="shared" si="100"/>
        <v/>
      </c>
      <c r="CX50" s="465" t="str">
        <f t="shared" si="101"/>
        <v/>
      </c>
      <c r="CY50" s="465" t="str">
        <f t="shared" si="102"/>
        <v/>
      </c>
      <c r="CZ50" s="465" t="str">
        <f t="shared" si="103"/>
        <v/>
      </c>
      <c r="DA50" s="466">
        <f t="shared" si="104"/>
        <v>0</v>
      </c>
      <c r="DB50" s="466">
        <f t="shared" si="105"/>
        <v>0</v>
      </c>
      <c r="DC50" s="466">
        <f t="shared" si="106"/>
        <v>0</v>
      </c>
      <c r="DD50" s="466">
        <f t="shared" si="107"/>
        <v>0</v>
      </c>
      <c r="DE50" s="466">
        <f t="shared" si="108"/>
        <v>0</v>
      </c>
      <c r="DF50" s="466">
        <f t="shared" si="62"/>
        <v>0</v>
      </c>
      <c r="DG50" s="466">
        <f t="shared" si="63"/>
        <v>0</v>
      </c>
      <c r="DH50" s="466">
        <f t="shared" si="64"/>
        <v>0</v>
      </c>
      <c r="DI50" s="466">
        <f t="shared" si="65"/>
        <v>0</v>
      </c>
      <c r="DJ50" s="466">
        <f t="shared" si="66"/>
        <v>0</v>
      </c>
      <c r="DK50" s="466">
        <f t="shared" si="67"/>
        <v>0</v>
      </c>
      <c r="DL50" s="466">
        <f t="shared" si="68"/>
        <v>0</v>
      </c>
      <c r="DM50" s="466">
        <f t="shared" si="69"/>
        <v>0</v>
      </c>
      <c r="DN50" s="466">
        <f t="shared" si="70"/>
        <v>0</v>
      </c>
      <c r="DO50" s="466">
        <f t="shared" si="71"/>
        <v>0</v>
      </c>
      <c r="DP50" s="466">
        <f t="shared" si="72"/>
        <v>0</v>
      </c>
      <c r="DQ50" s="466">
        <f t="shared" si="73"/>
        <v>0</v>
      </c>
      <c r="DR50" s="466">
        <f t="shared" si="74"/>
        <v>0</v>
      </c>
      <c r="DS50" s="466">
        <f t="shared" si="75"/>
        <v>0</v>
      </c>
      <c r="DT50" s="466">
        <f t="shared" si="76"/>
        <v>0</v>
      </c>
      <c r="DU50" s="466">
        <f t="shared" si="77"/>
        <v>0</v>
      </c>
      <c r="DV50" s="466">
        <f t="shared" si="78"/>
        <v>0</v>
      </c>
      <c r="DW50" s="466">
        <f t="shared" si="79"/>
        <v>0</v>
      </c>
      <c r="DX50" s="466">
        <f t="shared" si="80"/>
        <v>0</v>
      </c>
      <c r="DY50" s="466">
        <f t="shared" si="81"/>
        <v>0</v>
      </c>
      <c r="DZ50" s="466">
        <f t="shared" si="82"/>
        <v>0</v>
      </c>
    </row>
    <row r="51" spans="1:130" ht="16.149999999999999" customHeight="1" x14ac:dyDescent="0.35">
      <c r="A51" s="2101" t="s">
        <v>2153</v>
      </c>
      <c r="B51" s="2445">
        <f t="shared" si="109"/>
        <v>0</v>
      </c>
      <c r="C51" s="2101">
        <f t="shared" si="109"/>
        <v>0</v>
      </c>
      <c r="D51" s="842"/>
      <c r="E51" s="870"/>
      <c r="F51" s="837"/>
      <c r="G51" s="870"/>
      <c r="H51" s="837"/>
      <c r="I51" s="838"/>
      <c r="J51" s="842"/>
      <c r="K51" s="842"/>
      <c r="L51" s="837"/>
      <c r="M51" s="838"/>
      <c r="N51" s="842"/>
      <c r="O51" s="870"/>
      <c r="P51" s="837"/>
      <c r="Q51" s="870"/>
      <c r="R51" s="837"/>
      <c r="S51" s="870"/>
      <c r="T51" s="837"/>
      <c r="U51" s="870"/>
      <c r="V51" s="837"/>
      <c r="W51" s="870"/>
      <c r="X51" s="837"/>
      <c r="Y51" s="870"/>
      <c r="Z51" s="837"/>
      <c r="AA51" s="870"/>
      <c r="AB51" s="837"/>
      <c r="AC51" s="870"/>
      <c r="AD51" s="837"/>
      <c r="AE51" s="870"/>
      <c r="AF51" s="837"/>
      <c r="AG51" s="870"/>
      <c r="AH51" s="837"/>
      <c r="AI51" s="870"/>
      <c r="AJ51" s="837"/>
      <c r="AK51" s="870"/>
      <c r="AL51" s="837"/>
      <c r="AM51" s="870"/>
      <c r="AN51" s="837"/>
      <c r="AO51" s="870"/>
      <c r="AP51" s="837"/>
      <c r="AQ51" s="843"/>
      <c r="AR51" s="842"/>
      <c r="AS51" s="843"/>
      <c r="AT51" s="842"/>
      <c r="AU51" s="870"/>
      <c r="AV51" s="837"/>
      <c r="AW51" s="838"/>
      <c r="AX51" s="464" t="str">
        <f t="shared" si="56"/>
        <v/>
      </c>
      <c r="AY51" s="464"/>
      <c r="AZ51" s="464"/>
      <c r="BA51" s="464"/>
      <c r="BB51" s="464"/>
      <c r="BC51" s="464"/>
      <c r="BD51" s="464"/>
      <c r="BE51" s="464"/>
      <c r="BF51" s="464"/>
      <c r="BG51" s="464"/>
      <c r="BH51" s="464"/>
      <c r="BI51" s="460"/>
      <c r="BJ51" s="460"/>
      <c r="BK51" s="460"/>
      <c r="BL51" s="460"/>
      <c r="BU51" s="461"/>
      <c r="BV51" s="461"/>
      <c r="BW51" s="461"/>
      <c r="CA51" s="465" t="str">
        <f t="shared" si="57"/>
        <v/>
      </c>
      <c r="CB51" s="465" t="str">
        <f t="shared" si="58"/>
        <v/>
      </c>
      <c r="CC51" s="465" t="str">
        <f t="shared" si="59"/>
        <v/>
      </c>
      <c r="CD51" s="465" t="str">
        <f t="shared" si="60"/>
        <v/>
      </c>
      <c r="CE51" s="465" t="str">
        <f t="shared" si="61"/>
        <v/>
      </c>
      <c r="CF51" s="465" t="str">
        <f t="shared" si="83"/>
        <v/>
      </c>
      <c r="CG51" s="465" t="str">
        <f t="shared" si="84"/>
        <v/>
      </c>
      <c r="CH51" s="465" t="str">
        <f t="shared" si="85"/>
        <v/>
      </c>
      <c r="CI51" s="465" t="str">
        <f t="shared" si="86"/>
        <v/>
      </c>
      <c r="CJ51" s="465" t="str">
        <f t="shared" si="87"/>
        <v/>
      </c>
      <c r="CK51" s="465" t="str">
        <f t="shared" si="88"/>
        <v/>
      </c>
      <c r="CL51" s="465" t="str">
        <f t="shared" si="89"/>
        <v/>
      </c>
      <c r="CM51" s="465" t="str">
        <f t="shared" si="90"/>
        <v/>
      </c>
      <c r="CN51" s="465" t="str">
        <f t="shared" si="91"/>
        <v/>
      </c>
      <c r="CO51" s="465" t="str">
        <f t="shared" si="92"/>
        <v/>
      </c>
      <c r="CP51" s="465" t="str">
        <f t="shared" si="93"/>
        <v/>
      </c>
      <c r="CQ51" s="465" t="str">
        <f t="shared" si="94"/>
        <v/>
      </c>
      <c r="CR51" s="465" t="str">
        <f t="shared" si="95"/>
        <v/>
      </c>
      <c r="CS51" s="465" t="str">
        <f t="shared" si="96"/>
        <v/>
      </c>
      <c r="CT51" s="465" t="str">
        <f t="shared" si="97"/>
        <v/>
      </c>
      <c r="CU51" s="465" t="str">
        <f t="shared" si="98"/>
        <v/>
      </c>
      <c r="CV51" s="465" t="str">
        <f t="shared" si="99"/>
        <v/>
      </c>
      <c r="CW51" s="465" t="str">
        <f t="shared" si="100"/>
        <v/>
      </c>
      <c r="CX51" s="465" t="str">
        <f t="shared" si="101"/>
        <v/>
      </c>
      <c r="CY51" s="465" t="str">
        <f t="shared" si="102"/>
        <v/>
      </c>
      <c r="CZ51" s="465" t="str">
        <f t="shared" si="103"/>
        <v/>
      </c>
      <c r="DA51" s="466">
        <f t="shared" si="104"/>
        <v>0</v>
      </c>
      <c r="DB51" s="466">
        <f t="shared" si="105"/>
        <v>0</v>
      </c>
      <c r="DC51" s="466">
        <f t="shared" si="106"/>
        <v>0</v>
      </c>
      <c r="DD51" s="466">
        <f t="shared" si="107"/>
        <v>0</v>
      </c>
      <c r="DE51" s="466">
        <f t="shared" si="108"/>
        <v>0</v>
      </c>
      <c r="DF51" s="466">
        <f t="shared" si="62"/>
        <v>0</v>
      </c>
      <c r="DG51" s="466">
        <f t="shared" si="63"/>
        <v>0</v>
      </c>
      <c r="DH51" s="466">
        <f t="shared" si="64"/>
        <v>0</v>
      </c>
      <c r="DI51" s="466">
        <f t="shared" si="65"/>
        <v>0</v>
      </c>
      <c r="DJ51" s="466">
        <f t="shared" si="66"/>
        <v>0</v>
      </c>
      <c r="DK51" s="466">
        <f t="shared" si="67"/>
        <v>0</v>
      </c>
      <c r="DL51" s="466">
        <f t="shared" si="68"/>
        <v>0</v>
      </c>
      <c r="DM51" s="466">
        <f t="shared" si="69"/>
        <v>0</v>
      </c>
      <c r="DN51" s="466">
        <f t="shared" si="70"/>
        <v>0</v>
      </c>
      <c r="DO51" s="466">
        <f t="shared" si="71"/>
        <v>0</v>
      </c>
      <c r="DP51" s="466">
        <f t="shared" si="72"/>
        <v>0</v>
      </c>
      <c r="DQ51" s="466">
        <f t="shared" si="73"/>
        <v>0</v>
      </c>
      <c r="DR51" s="466">
        <f t="shared" si="74"/>
        <v>0</v>
      </c>
      <c r="DS51" s="466">
        <f t="shared" si="75"/>
        <v>0</v>
      </c>
      <c r="DT51" s="466">
        <f t="shared" si="76"/>
        <v>0</v>
      </c>
      <c r="DU51" s="466">
        <f t="shared" si="77"/>
        <v>0</v>
      </c>
      <c r="DV51" s="466">
        <f t="shared" si="78"/>
        <v>0</v>
      </c>
      <c r="DW51" s="466">
        <f t="shared" si="79"/>
        <v>0</v>
      </c>
      <c r="DX51" s="466">
        <f t="shared" si="80"/>
        <v>0</v>
      </c>
      <c r="DY51" s="466">
        <f t="shared" si="81"/>
        <v>0</v>
      </c>
      <c r="DZ51" s="466">
        <f t="shared" si="82"/>
        <v>0</v>
      </c>
    </row>
    <row r="52" spans="1:130" ht="31.9" customHeight="1" x14ac:dyDescent="0.35">
      <c r="A52" s="2071" t="s">
        <v>2155</v>
      </c>
      <c r="B52" s="2071"/>
      <c r="C52" s="2071"/>
      <c r="D52" s="301"/>
      <c r="E52" s="301"/>
      <c r="F52" s="301"/>
      <c r="G52" s="301"/>
      <c r="I52" s="301"/>
      <c r="J52" s="321"/>
      <c r="K52" s="321"/>
      <c r="L52" s="321"/>
      <c r="M52" s="321"/>
      <c r="N52" s="321"/>
      <c r="O52" s="321"/>
      <c r="P52" s="321"/>
      <c r="Q52" s="277"/>
      <c r="AX52" s="460"/>
      <c r="AY52" s="460"/>
      <c r="AZ52" s="460"/>
      <c r="BA52" s="460"/>
      <c r="BB52" s="460"/>
      <c r="BC52" s="460"/>
      <c r="BD52" s="460"/>
      <c r="BE52" s="460"/>
      <c r="BF52" s="460"/>
      <c r="BG52" s="460"/>
      <c r="BH52" s="460"/>
      <c r="BI52" s="460"/>
      <c r="BJ52" s="460"/>
      <c r="BK52" s="460"/>
      <c r="BL52" s="460"/>
      <c r="BM52" s="460"/>
      <c r="BT52" s="463"/>
      <c r="BU52" s="463"/>
      <c r="BV52" s="461"/>
      <c r="BW52" s="461"/>
    </row>
    <row r="53" spans="1:130" ht="31.9" customHeight="1" x14ac:dyDescent="0.35">
      <c r="A53" s="7972" t="s">
        <v>2132</v>
      </c>
      <c r="B53" s="7370" t="s">
        <v>30</v>
      </c>
      <c r="C53" s="7371"/>
      <c r="D53" s="7983" t="s">
        <v>594</v>
      </c>
      <c r="E53" s="7984"/>
      <c r="F53" s="7984"/>
      <c r="G53" s="7984"/>
      <c r="H53" s="7984"/>
      <c r="I53" s="7984"/>
      <c r="J53" s="7984"/>
      <c r="K53" s="7984"/>
      <c r="L53" s="7984"/>
      <c r="M53" s="7984"/>
      <c r="N53" s="7984"/>
      <c r="O53" s="7984"/>
      <c r="P53" s="7984"/>
      <c r="Q53" s="7984"/>
      <c r="R53" s="7984"/>
      <c r="S53" s="7984"/>
      <c r="T53" s="7984"/>
      <c r="U53" s="7984"/>
      <c r="V53" s="7984"/>
      <c r="W53" s="7984"/>
      <c r="X53" s="7984"/>
      <c r="Y53" s="7984"/>
      <c r="Z53" s="7984"/>
      <c r="AA53" s="7984"/>
      <c r="AB53" s="7984"/>
      <c r="AC53" s="7984"/>
      <c r="AD53" s="7984"/>
      <c r="AE53" s="7984"/>
      <c r="AF53" s="7984"/>
      <c r="AG53" s="7984"/>
      <c r="AH53" s="7984"/>
      <c r="AI53" s="7984"/>
      <c r="AJ53" s="7984"/>
      <c r="AK53" s="7984"/>
      <c r="AL53" s="7984"/>
      <c r="AM53" s="7984"/>
      <c r="AN53" s="7984"/>
      <c r="AO53" s="7984"/>
      <c r="AP53" s="7984"/>
      <c r="AQ53" s="8017"/>
      <c r="AR53" s="8103" t="s">
        <v>2133</v>
      </c>
      <c r="AS53" s="8048"/>
      <c r="AT53" s="8531" t="s">
        <v>591</v>
      </c>
      <c r="AU53" s="8009"/>
      <c r="AV53" s="7989" t="s">
        <v>9</v>
      </c>
      <c r="AW53" s="7990" t="s">
        <v>10</v>
      </c>
      <c r="AX53" s="460"/>
      <c r="AY53" s="460"/>
      <c r="AZ53" s="460"/>
      <c r="BA53" s="460"/>
      <c r="BB53" s="460"/>
      <c r="BC53" s="460"/>
      <c r="BD53" s="460"/>
      <c r="BE53" s="460"/>
      <c r="BF53" s="460"/>
      <c r="BG53" s="460"/>
      <c r="BH53" s="460"/>
      <c r="BI53" s="460"/>
      <c r="BJ53" s="460"/>
      <c r="BK53" s="460"/>
      <c r="BL53" s="460"/>
      <c r="BU53" s="460"/>
      <c r="BV53" s="461"/>
      <c r="BW53" s="461"/>
    </row>
    <row r="54" spans="1:130" ht="16.149999999999999" customHeight="1" x14ac:dyDescent="0.35">
      <c r="A54" s="7362"/>
      <c r="B54" s="7976"/>
      <c r="C54" s="7971"/>
      <c r="D54" s="8003" t="s">
        <v>596</v>
      </c>
      <c r="E54" s="8103"/>
      <c r="F54" s="8003" t="s">
        <v>597</v>
      </c>
      <c r="G54" s="8103"/>
      <c r="H54" s="8003" t="s">
        <v>598</v>
      </c>
      <c r="I54" s="8004"/>
      <c r="J54" s="8103" t="s">
        <v>599</v>
      </c>
      <c r="K54" s="8103"/>
      <c r="L54" s="8003" t="s">
        <v>400</v>
      </c>
      <c r="M54" s="8103"/>
      <c r="N54" s="8003" t="s">
        <v>540</v>
      </c>
      <c r="O54" s="8103"/>
      <c r="P54" s="8003" t="s">
        <v>43</v>
      </c>
      <c r="Q54" s="8103"/>
      <c r="R54" s="8003" t="s">
        <v>44</v>
      </c>
      <c r="S54" s="8103"/>
      <c r="T54" s="8003" t="s">
        <v>85</v>
      </c>
      <c r="U54" s="8004"/>
      <c r="V54" s="8003" t="s">
        <v>86</v>
      </c>
      <c r="W54" s="8004"/>
      <c r="X54" s="8003" t="s">
        <v>87</v>
      </c>
      <c r="Y54" s="8004"/>
      <c r="Z54" s="8003" t="s">
        <v>88</v>
      </c>
      <c r="AA54" s="8004"/>
      <c r="AB54" s="8003" t="s">
        <v>89</v>
      </c>
      <c r="AC54" s="8004"/>
      <c r="AD54" s="8003" t="s">
        <v>90</v>
      </c>
      <c r="AE54" s="8004"/>
      <c r="AF54" s="8003" t="s">
        <v>91</v>
      </c>
      <c r="AG54" s="8004"/>
      <c r="AH54" s="8003" t="s">
        <v>92</v>
      </c>
      <c r="AI54" s="8004"/>
      <c r="AJ54" s="8003" t="s">
        <v>93</v>
      </c>
      <c r="AK54" s="8004"/>
      <c r="AL54" s="8003" t="s">
        <v>94</v>
      </c>
      <c r="AM54" s="8004"/>
      <c r="AN54" s="8003" t="s">
        <v>95</v>
      </c>
      <c r="AO54" s="8004"/>
      <c r="AP54" s="8003" t="s">
        <v>96</v>
      </c>
      <c r="AQ54" s="8048"/>
      <c r="AR54" s="8015" t="s">
        <v>33</v>
      </c>
      <c r="AS54" s="8533" t="s">
        <v>34</v>
      </c>
      <c r="AT54" s="8532"/>
      <c r="AU54" s="8011"/>
      <c r="AV54" s="7459"/>
      <c r="AW54" s="7412"/>
      <c r="AX54" s="460"/>
      <c r="AY54" s="460"/>
      <c r="AZ54" s="460"/>
      <c r="BA54" s="460"/>
      <c r="BB54" s="460"/>
      <c r="BC54" s="460"/>
      <c r="BD54" s="460"/>
      <c r="BE54" s="460"/>
      <c r="BF54" s="460"/>
      <c r="BG54" s="460"/>
      <c r="BH54" s="460"/>
      <c r="BI54" s="460"/>
      <c r="BJ54" s="460"/>
      <c r="BK54" s="460"/>
      <c r="BL54" s="460"/>
      <c r="BU54" s="460"/>
    </row>
    <row r="55" spans="1:130" ht="16.149999999999999" customHeight="1" x14ac:dyDescent="0.35">
      <c r="A55" s="8470"/>
      <c r="B55" s="1994" t="s">
        <v>2134</v>
      </c>
      <c r="C55" s="2366" t="s">
        <v>2135</v>
      </c>
      <c r="D55" s="2350" t="s">
        <v>2134</v>
      </c>
      <c r="E55" s="2441" t="s">
        <v>2135</v>
      </c>
      <c r="F55" s="2350" t="s">
        <v>2134</v>
      </c>
      <c r="G55" s="2441" t="s">
        <v>2135</v>
      </c>
      <c r="H55" s="2350" t="s">
        <v>2134</v>
      </c>
      <c r="I55" s="2366" t="s">
        <v>2135</v>
      </c>
      <c r="J55" s="1994" t="s">
        <v>2134</v>
      </c>
      <c r="K55" s="2441" t="s">
        <v>2135</v>
      </c>
      <c r="L55" s="2350" t="s">
        <v>2134</v>
      </c>
      <c r="M55" s="2441" t="s">
        <v>2135</v>
      </c>
      <c r="N55" s="2350" t="s">
        <v>2134</v>
      </c>
      <c r="O55" s="2441" t="s">
        <v>2135</v>
      </c>
      <c r="P55" s="2350" t="s">
        <v>2134</v>
      </c>
      <c r="Q55" s="2441" t="s">
        <v>2135</v>
      </c>
      <c r="R55" s="2350" t="s">
        <v>2134</v>
      </c>
      <c r="S55" s="2441" t="s">
        <v>2135</v>
      </c>
      <c r="T55" s="2350" t="s">
        <v>2134</v>
      </c>
      <c r="U55" s="2441" t="s">
        <v>2135</v>
      </c>
      <c r="V55" s="2350" t="s">
        <v>2134</v>
      </c>
      <c r="W55" s="2441" t="s">
        <v>2135</v>
      </c>
      <c r="X55" s="2350" t="s">
        <v>2134</v>
      </c>
      <c r="Y55" s="2441" t="s">
        <v>2135</v>
      </c>
      <c r="Z55" s="2350" t="s">
        <v>2134</v>
      </c>
      <c r="AA55" s="2441" t="s">
        <v>2135</v>
      </c>
      <c r="AB55" s="2350" t="s">
        <v>2134</v>
      </c>
      <c r="AC55" s="2441" t="s">
        <v>2135</v>
      </c>
      <c r="AD55" s="2350" t="s">
        <v>2134</v>
      </c>
      <c r="AE55" s="2441" t="s">
        <v>2135</v>
      </c>
      <c r="AF55" s="2350" t="s">
        <v>2134</v>
      </c>
      <c r="AG55" s="2441" t="s">
        <v>2135</v>
      </c>
      <c r="AH55" s="2350" t="s">
        <v>2134</v>
      </c>
      <c r="AI55" s="2441" t="s">
        <v>2135</v>
      </c>
      <c r="AJ55" s="2350" t="s">
        <v>2134</v>
      </c>
      <c r="AK55" s="2441" t="s">
        <v>2135</v>
      </c>
      <c r="AL55" s="2350" t="s">
        <v>2134</v>
      </c>
      <c r="AM55" s="2441" t="s">
        <v>2135</v>
      </c>
      <c r="AN55" s="2350" t="s">
        <v>2134</v>
      </c>
      <c r="AO55" s="2441" t="s">
        <v>2135</v>
      </c>
      <c r="AP55" s="2350" t="s">
        <v>2134</v>
      </c>
      <c r="AQ55" s="2351" t="s">
        <v>2135</v>
      </c>
      <c r="AR55" s="8016"/>
      <c r="AS55" s="8534"/>
      <c r="AT55" s="2308" t="s">
        <v>583</v>
      </c>
      <c r="AU55" s="1990" t="s">
        <v>584</v>
      </c>
      <c r="AV55" s="8525"/>
      <c r="AW55" s="7982"/>
      <c r="AX55" s="460"/>
      <c r="AY55" s="460"/>
      <c r="AZ55" s="460"/>
      <c r="BA55" s="460"/>
      <c r="BB55" s="460"/>
      <c r="BC55" s="460"/>
      <c r="BD55" s="460"/>
      <c r="BE55" s="460"/>
      <c r="BF55" s="460"/>
      <c r="BG55" s="460"/>
      <c r="BH55" s="460"/>
      <c r="BI55" s="460"/>
      <c r="BJ55" s="460"/>
      <c r="BK55" s="460"/>
      <c r="BL55" s="460"/>
      <c r="BU55" s="460"/>
    </row>
    <row r="56" spans="1:130" ht="16.149999999999999" customHeight="1" x14ac:dyDescent="0.35">
      <c r="A56" s="2446" t="s">
        <v>2136</v>
      </c>
      <c r="B56" s="1966">
        <f t="shared" ref="B56:C63" si="110">+N56+P56+R56+T56+V56+X56+Z56+AB56+AD56+AF56+AH56+AJ56+AL56+AN56+AP56</f>
        <v>0</v>
      </c>
      <c r="C56" s="2443">
        <f t="shared" si="110"/>
        <v>0</v>
      </c>
      <c r="D56" s="858"/>
      <c r="E56" s="1440"/>
      <c r="F56" s="856"/>
      <c r="G56" s="1440"/>
      <c r="H56" s="856"/>
      <c r="I56" s="1440"/>
      <c r="J56" s="856"/>
      <c r="K56" s="1440"/>
      <c r="L56" s="856"/>
      <c r="M56" s="1441"/>
      <c r="N56" s="833"/>
      <c r="O56" s="1439"/>
      <c r="P56" s="829"/>
      <c r="Q56" s="1439"/>
      <c r="R56" s="829"/>
      <c r="S56" s="1439"/>
      <c r="T56" s="829"/>
      <c r="U56" s="1439"/>
      <c r="V56" s="829"/>
      <c r="W56" s="1439"/>
      <c r="X56" s="829"/>
      <c r="Y56" s="1439"/>
      <c r="Z56" s="829"/>
      <c r="AA56" s="1439"/>
      <c r="AB56" s="829"/>
      <c r="AC56" s="1439"/>
      <c r="AD56" s="829"/>
      <c r="AE56" s="1439"/>
      <c r="AF56" s="829"/>
      <c r="AG56" s="1439"/>
      <c r="AH56" s="829"/>
      <c r="AI56" s="1439"/>
      <c r="AJ56" s="829"/>
      <c r="AK56" s="1439"/>
      <c r="AL56" s="829"/>
      <c r="AM56" s="1439"/>
      <c r="AN56" s="829"/>
      <c r="AO56" s="1439"/>
      <c r="AP56" s="829"/>
      <c r="AQ56" s="1479"/>
      <c r="AR56" s="2379"/>
      <c r="AS56" s="1479"/>
      <c r="AT56" s="833"/>
      <c r="AU56" s="1439"/>
      <c r="AV56" s="829"/>
      <c r="AW56" s="1438"/>
      <c r="AX56" s="464" t="str">
        <f t="shared" ref="AX56:AX73" si="111">$CA56&amp;$CB56&amp;$CC56&amp;$CD56&amp;$CE56&amp;$CF56&amp;$CG56&amp;$CH56&amp;$CI56&amp;$CJ56&amp;$CK56&amp;$CL56&amp;$CM56&amp;$CN56&amp;$CO56&amp;$CP56&amp;$CQ56&amp;$CR56&amp;$CS56&amp;$CT56&amp;$CU56&amp;$CV56&amp;$CW56&amp;$CX56&amp;$CY56&amp;$CZ56</f>
        <v/>
      </c>
      <c r="AY56" s="464"/>
      <c r="AZ56" s="464"/>
      <c r="BA56" s="464"/>
      <c r="BB56" s="464"/>
      <c r="BC56" s="464"/>
      <c r="BD56" s="464"/>
      <c r="BE56" s="464"/>
      <c r="BF56" s="464"/>
      <c r="BG56" s="464"/>
      <c r="BH56" s="464"/>
      <c r="BI56" s="460"/>
      <c r="BJ56" s="460"/>
      <c r="BK56" s="460"/>
      <c r="BL56" s="460"/>
      <c r="BU56" s="460"/>
      <c r="BW56" s="461"/>
      <c r="CA56" s="465" t="str">
        <f t="shared" ref="CA56:CA73" si="112">IF(B56&lt;C56,"* El total de Reactivos NO DEBE ser superior al total de Procesados. ","")</f>
        <v/>
      </c>
      <c r="CB56" s="465" t="str">
        <f t="shared" ref="CB56:CB73" si="113">IF(B56&lt;&gt;(AR56+ AS56),"* La suma de las columnas Sexo DEBE SER IGUAL a los Procesados. ","")</f>
        <v/>
      </c>
      <c r="CC56" s="465" t="str">
        <f t="shared" ref="CC56:CC73" si="114">IF(B56&lt;(AT56+ AU56),"* La suma de las columna Trans NO DEBE ser superior al total de Procesados. ","")</f>
        <v/>
      </c>
      <c r="CD56" s="465" t="str">
        <f t="shared" ref="CD56:CD73" si="115">IF(B56&lt;AV56,"* La columna Pueblos Originarios NO DEBE ser superior al total de Procesados. ","")</f>
        <v/>
      </c>
      <c r="CE56" s="465" t="str">
        <f t="shared" ref="CE56:CE73" si="116">IF(B56&lt;AW56,"* La columna Migrantes NO DEBE ser superior al total de Procesados. ","")</f>
        <v/>
      </c>
      <c r="CF56" s="465" t="str">
        <f>IF(D56&lt;E56,CONCATENATE("* El total de procesados debe ser mayor o igual al total de Reactivos en el grupo de edad ",$D$54),"")</f>
        <v/>
      </c>
      <c r="CG56" s="465" t="str">
        <f>IF(F56&lt;G56,CONCATENATE("* El total de procesados debe ser mayor o igual al total de Reactivos en el grupo de edad ",$F$54),"")</f>
        <v/>
      </c>
      <c r="CH56" s="465" t="str">
        <f>IF(H56&lt;I56,CONCATENATE("* El total de procesados debe ser mayor o igual al total de Reactivos en el grupo de edad ",$H$54),"")</f>
        <v/>
      </c>
      <c r="CI56" s="465" t="str">
        <f>IF(J56&lt;K56,CONCATENATE("* El total de procesados debe ser mayor o igual al total de Reactivos en el grupo de edad ",$J$54),"")</f>
        <v/>
      </c>
      <c r="CJ56" s="465" t="str">
        <f>IF(L56&lt;M56,CONCATENATE("* El total de procesados debe ser mayor o igual al total de Reactivos en el grupo de edad ",$L$54),"")</f>
        <v/>
      </c>
      <c r="CK56" s="465" t="str">
        <f>IF(N56&lt;O56,CONCATENATE("* El total de procesados debe ser mayor o igual al total de Reactivos en el grupo de edad ",$N$54),"")</f>
        <v/>
      </c>
      <c r="CL56" s="465" t="str">
        <f>IF(P56&lt;Q56,CONCATENATE("* El total de procesados debe ser mayor o igual al total de Reactivos en el grupo de edad ",$P$54),"")</f>
        <v/>
      </c>
      <c r="CM56" s="465" t="str">
        <f>IF(R56&lt;S56,CONCATENATE("* El total de procesados debe ser mayor o igual al total de Reactivos en el grupo de edad ",$R$54),"")</f>
        <v/>
      </c>
      <c r="CN56" s="465" t="str">
        <f>IF(T56&lt;U56,CONCATENATE("* El total de procesados debe ser mayor o igual al total de Reactivos en el grupo de edad ",$T$54),"")</f>
        <v/>
      </c>
      <c r="CO56" s="465" t="str">
        <f>IF(V56&lt;W56,CONCATENATE("* El total de procesados debe ser mayor o igual al total de Reactivos en el grupo de edad ",$V$54),"")</f>
        <v/>
      </c>
      <c r="CP56" s="465" t="str">
        <f>IF(X56&lt;Y56,CONCATENATE("* El total de procesados debe ser mayor o igual al total de Reactivos en el grupo de edad ",$X$54),"")</f>
        <v/>
      </c>
      <c r="CQ56" s="465" t="str">
        <f>IF(Z56&lt;AA56,CONCATENATE("* El total de procesados debe ser mayor o igual al total de Reactivos en el grupo de edad ",$Z$54),"")</f>
        <v/>
      </c>
      <c r="CR56" s="465" t="str">
        <f>IF(AB56&lt;AC56,CONCATENATE("* El total de procesados debe ser mayor o igual al total de Reactivos en el grupo de edad ",$AB$54),"")</f>
        <v/>
      </c>
      <c r="CS56" s="465" t="str">
        <f>IF(AD56&lt;AE56,CONCATENATE("* El total de procesados debe ser mayor o igual al total de Reactivos en el grupo de edad ",$AD$54),"")</f>
        <v/>
      </c>
      <c r="CT56" s="465" t="str">
        <f>IF(AF56&lt;AG56,CONCATENATE("* El total de procesados debe ser mayor o igual al total de Reactivos en el grupo de edad ",$AF$54),"")</f>
        <v/>
      </c>
      <c r="CU56" s="465" t="str">
        <f>IF(AH56&lt;AI56,CONCATENATE("* El total de procesados debe ser mayor o igual al total de Reactivos en el grupo de edad ",$AH$54),"")</f>
        <v/>
      </c>
      <c r="CV56" s="465" t="str">
        <f>IF(AJ56&lt;AK56,CONCATENATE("* El total de procesados debe ser mayor o igual al total de Reactivos en el grupo de edad ",$AJ$54),"")</f>
        <v/>
      </c>
      <c r="CW56" s="465" t="str">
        <f>IF(AL56&lt;AM56,CONCATENATE("* El total de procesados debe ser mayor o igual al total de Reactivos en el grupo de edad ",$AL$54),"")</f>
        <v/>
      </c>
      <c r="CX56" s="465" t="str">
        <f>IF(AN56&lt;AO56,CONCATENATE("* El total de procesados debe ser mayor o igual al total de Reactivos en el grupo de edad ",$AN$54),"")</f>
        <v/>
      </c>
      <c r="CY56" s="465" t="str">
        <f>IF(AP56&lt;AQ56,CONCATENATE("* El total de procesados debe ser mayor o igual al total de Reactivos en el grupo de edad ",$AP$54),"")</f>
        <v/>
      </c>
      <c r="CZ56" s="465" t="str">
        <f t="shared" ref="CZ56:CZ73" si="117">IF(AND(B56&lt;&gt;0,OR(AT56="",AU56="",AV56="",AW56="")),"* No olvide digitar la columna Trans y/o Pueblos Originarios y/o Migrantes (Digite Cero si no tiene). ","")</f>
        <v/>
      </c>
      <c r="DA56" s="466">
        <f t="shared" ref="DA56:DA73" si="118">IF(B56&lt;   C56,1,0)</f>
        <v>0</v>
      </c>
      <c r="DB56" s="466">
        <f t="shared" ref="DB56:DB73" si="119">IF(B56&lt;&gt; AR56+AS56,1,0)</f>
        <v>0</v>
      </c>
      <c r="DC56" s="466">
        <f t="shared" ref="DC56:DC73" si="120">IF(B56&lt;  AT56+AU56,1,0)</f>
        <v>0</v>
      </c>
      <c r="DD56" s="466">
        <f t="shared" ref="DD56:DD73" si="121">IF(B56&lt;  AV56,1,0)</f>
        <v>0</v>
      </c>
      <c r="DE56" s="466">
        <f t="shared" ref="DE56:DE73" si="122">IF(B56&lt;  AW56,1,0)</f>
        <v>0</v>
      </c>
      <c r="DF56" s="466">
        <f t="shared" ref="DF56:DF73" si="123">IF(D56&lt;E56,1,0)</f>
        <v>0</v>
      </c>
      <c r="DG56" s="466">
        <f t="shared" ref="DG56:DG73" si="124">IF(F56&lt;G56,1,0)</f>
        <v>0</v>
      </c>
      <c r="DH56" s="466">
        <f t="shared" ref="DH56:DH73" si="125">IF(H56&lt;I56,1,0)</f>
        <v>0</v>
      </c>
      <c r="DI56" s="466">
        <f t="shared" ref="DI56:DI73" si="126">IF(J56&lt;K56,1,0)</f>
        <v>0</v>
      </c>
      <c r="DJ56" s="466">
        <f t="shared" ref="DJ56:DJ73" si="127">IF(L56&lt;M56,1,0)</f>
        <v>0</v>
      </c>
      <c r="DK56" s="466">
        <f t="shared" ref="DK56:DK73" si="128">IF(N56&lt;O56,1,0)</f>
        <v>0</v>
      </c>
      <c r="DL56" s="466">
        <f t="shared" ref="DL56:DL73" si="129">IF(P56&lt;Q56,1,0)</f>
        <v>0</v>
      </c>
      <c r="DM56" s="466">
        <f t="shared" ref="DM56:DM73" si="130">IF(R56&lt;S56,1,0)</f>
        <v>0</v>
      </c>
      <c r="DN56" s="466">
        <f t="shared" ref="DN56:DN73" si="131">IF(T56&lt;U56,1,0)</f>
        <v>0</v>
      </c>
      <c r="DO56" s="466">
        <f t="shared" ref="DO56:DO73" si="132">IF(V56&lt;W56,1,0)</f>
        <v>0</v>
      </c>
      <c r="DP56" s="466">
        <f t="shared" ref="DP56:DP73" si="133">IF(X56&lt;Y56,1,0)</f>
        <v>0</v>
      </c>
      <c r="DQ56" s="466">
        <f t="shared" ref="DQ56:DQ73" si="134">IF(Z56&lt;AA56,1,0)</f>
        <v>0</v>
      </c>
      <c r="DR56" s="466">
        <f t="shared" ref="DR56:DR73" si="135">IF(AB56&lt;AC56,1,0)</f>
        <v>0</v>
      </c>
      <c r="DS56" s="466">
        <f t="shared" ref="DS56:DS73" si="136">IF(AD56&lt;AE56,1,0)</f>
        <v>0</v>
      </c>
      <c r="DT56" s="466">
        <f t="shared" ref="DT56:DT73" si="137">IF(AF56&lt;AG56,1,0)</f>
        <v>0</v>
      </c>
      <c r="DU56" s="466">
        <f t="shared" ref="DU56:DU73" si="138">IF(AH56&lt;AI56,1,0)</f>
        <v>0</v>
      </c>
      <c r="DV56" s="466">
        <f t="shared" ref="DV56:DV73" si="139">IF(AJ56&lt;AK56,1,0)</f>
        <v>0</v>
      </c>
      <c r="DW56" s="466">
        <f t="shared" ref="DW56:DW73" si="140">IF(AL56&lt;AM56,1,0)</f>
        <v>0</v>
      </c>
      <c r="DX56" s="466">
        <f t="shared" ref="DX56:DX73" si="141">IF(AN56&lt;AO56,1,0)</f>
        <v>0</v>
      </c>
      <c r="DY56" s="466">
        <f t="shared" ref="DY56:DY73" si="142">IF(AP56&lt;AQ56,1,0)</f>
        <v>0</v>
      </c>
      <c r="DZ56" s="466">
        <f t="shared" ref="DZ56:DZ73" si="143">IF(AND(B56&lt;&gt;0,OR(AT56="",AU56="",AV56="",AW56="")),1,0)</f>
        <v>0</v>
      </c>
    </row>
    <row r="57" spans="1:130" ht="16.149999999999999" customHeight="1" x14ac:dyDescent="0.35">
      <c r="A57" s="828" t="s">
        <v>2137</v>
      </c>
      <c r="B57" s="831">
        <f t="shared" si="110"/>
        <v>0</v>
      </c>
      <c r="C57" s="1079">
        <f t="shared" si="110"/>
        <v>0</v>
      </c>
      <c r="D57" s="858"/>
      <c r="E57" s="1440"/>
      <c r="F57" s="856"/>
      <c r="G57" s="1440"/>
      <c r="H57" s="856"/>
      <c r="I57" s="1440"/>
      <c r="J57" s="856"/>
      <c r="K57" s="1440"/>
      <c r="L57" s="856"/>
      <c r="M57" s="1441"/>
      <c r="N57" s="833"/>
      <c r="O57" s="1439"/>
      <c r="P57" s="829"/>
      <c r="Q57" s="1439"/>
      <c r="R57" s="829"/>
      <c r="S57" s="1439"/>
      <c r="T57" s="829"/>
      <c r="U57" s="1439"/>
      <c r="V57" s="829"/>
      <c r="W57" s="1439"/>
      <c r="X57" s="829"/>
      <c r="Y57" s="1439"/>
      <c r="Z57" s="829"/>
      <c r="AA57" s="1439"/>
      <c r="AB57" s="829"/>
      <c r="AC57" s="1439"/>
      <c r="AD57" s="829"/>
      <c r="AE57" s="1439"/>
      <c r="AF57" s="829"/>
      <c r="AG57" s="1439"/>
      <c r="AH57" s="829"/>
      <c r="AI57" s="1439"/>
      <c r="AJ57" s="829"/>
      <c r="AK57" s="1439"/>
      <c r="AL57" s="829"/>
      <c r="AM57" s="1439"/>
      <c r="AN57" s="829"/>
      <c r="AO57" s="1439"/>
      <c r="AP57" s="829"/>
      <c r="AQ57" s="1479"/>
      <c r="AR57" s="2379"/>
      <c r="AS57" s="1479"/>
      <c r="AT57" s="833"/>
      <c r="AU57" s="1439"/>
      <c r="AV57" s="829"/>
      <c r="AW57" s="1438"/>
      <c r="AX57" s="464" t="str">
        <f t="shared" si="111"/>
        <v/>
      </c>
      <c r="AY57" s="464"/>
      <c r="AZ57" s="464"/>
      <c r="BA57" s="464"/>
      <c r="BB57" s="464"/>
      <c r="BC57" s="464"/>
      <c r="BD57" s="464"/>
      <c r="BE57" s="464"/>
      <c r="BF57" s="464"/>
      <c r="BG57" s="464"/>
      <c r="BH57" s="464"/>
      <c r="BI57" s="460"/>
      <c r="BJ57" s="460"/>
      <c r="BK57" s="460"/>
      <c r="BL57" s="460"/>
      <c r="BU57" s="460"/>
      <c r="BW57" s="461"/>
      <c r="CA57" s="465" t="str">
        <f t="shared" si="112"/>
        <v/>
      </c>
      <c r="CB57" s="465" t="str">
        <f t="shared" si="113"/>
        <v/>
      </c>
      <c r="CC57" s="465" t="str">
        <f t="shared" si="114"/>
        <v/>
      </c>
      <c r="CD57" s="465" t="str">
        <f t="shared" si="115"/>
        <v/>
      </c>
      <c r="CE57" s="465" t="str">
        <f t="shared" si="116"/>
        <v/>
      </c>
      <c r="CF57" s="465" t="str">
        <f t="shared" ref="CF57:CF73" si="144">IF(D57&lt;E57,CONCATENATE("* El total de procesados debe ser mayor o igual al total de Reactivos en el grupo de edad ",$D$54),"")</f>
        <v/>
      </c>
      <c r="CG57" s="465" t="str">
        <f t="shared" ref="CG57:CG73" si="145">IF(F57&lt;G57,CONCATENATE("* El total de procesados debe ser mayor o igual al total de Reactivos en el grupo de edad ",$F$54),"")</f>
        <v/>
      </c>
      <c r="CH57" s="465" t="str">
        <f t="shared" ref="CH57:CH73" si="146">IF(H57&lt;I57,CONCATENATE("* El total de procesados debe ser mayor o igual al total de Reactivos en el grupo de edad ",$H$54),"")</f>
        <v/>
      </c>
      <c r="CI57" s="465" t="str">
        <f t="shared" ref="CI57:CI73" si="147">IF(J57&lt;K57,CONCATENATE("* El total de procesados debe ser mayor o igual al total de Reactivos en el grupo de edad ",$J$54),"")</f>
        <v/>
      </c>
      <c r="CJ57" s="465" t="str">
        <f t="shared" ref="CJ57:CJ73" si="148">IF(L57&lt;M57,CONCATENATE("* El total de procesados debe ser mayor o igual al total de Reactivos en el grupo de edad ",$L$54),"")</f>
        <v/>
      </c>
      <c r="CK57" s="465" t="str">
        <f t="shared" ref="CK57:CK73" si="149">IF(N57&lt;O57,CONCATENATE("* El total de procesados debe ser mayor o igual al total de Reactivos en el grupo de edad ",$N$54),"")</f>
        <v/>
      </c>
      <c r="CL57" s="465" t="str">
        <f t="shared" ref="CL57:CL73" si="150">IF(P57&lt;Q57,CONCATENATE("* El total de procesados debe ser mayor o igual al total de Reactivos en el grupo de edad ",$P$54),"")</f>
        <v/>
      </c>
      <c r="CM57" s="465" t="str">
        <f t="shared" ref="CM57:CM73" si="151">IF(R57&lt;S57,CONCATENATE("* El total de procesados debe ser mayor o igual al total de Reactivos en el grupo de edad ",$R$54),"")</f>
        <v/>
      </c>
      <c r="CN57" s="465" t="str">
        <f t="shared" ref="CN57:CN73" si="152">IF(T57&lt;U57,CONCATENATE("* El total de procesados debe ser mayor o igual al total de Reactivos en el grupo de edad ",$T$54),"")</f>
        <v/>
      </c>
      <c r="CO57" s="465" t="str">
        <f t="shared" ref="CO57:CO73" si="153">IF(V57&lt;W57,CONCATENATE("* El total de procesados debe ser mayor o igual al total de Reactivos en el grupo de edad ",$V$54),"")</f>
        <v/>
      </c>
      <c r="CP57" s="465" t="str">
        <f t="shared" ref="CP57:CP73" si="154">IF(X57&lt;Y57,CONCATENATE("* El total de procesados debe ser mayor o igual al total de Reactivos en el grupo de edad ",$X$54),"")</f>
        <v/>
      </c>
      <c r="CQ57" s="465" t="str">
        <f t="shared" ref="CQ57:CQ73" si="155">IF(Z57&lt;AA57,CONCATENATE("* El total de procesados debe ser mayor o igual al total de Reactivos en el grupo de edad ",$Z$54),"")</f>
        <v/>
      </c>
      <c r="CR57" s="465" t="str">
        <f t="shared" ref="CR57:CR73" si="156">IF(AB57&lt;AC57,CONCATENATE("* El total de procesados debe ser mayor o igual al total de Reactivos en el grupo de edad ",$AB$54),"")</f>
        <v/>
      </c>
      <c r="CS57" s="465" t="str">
        <f t="shared" ref="CS57:CS73" si="157">IF(AD57&lt;AE57,CONCATENATE("* El total de procesados debe ser mayor o igual al total de Reactivos en el grupo de edad ",$AD$54),"")</f>
        <v/>
      </c>
      <c r="CT57" s="465" t="str">
        <f t="shared" ref="CT57:CT73" si="158">IF(AF57&lt;AG57,CONCATENATE("* El total de procesados debe ser mayor o igual al total de Reactivos en el grupo de edad ",$AF$54),"")</f>
        <v/>
      </c>
      <c r="CU57" s="465" t="str">
        <f t="shared" ref="CU57:CU73" si="159">IF(AH57&lt;AI57,CONCATENATE("* El total de procesados debe ser mayor o igual al total de Reactivos en el grupo de edad ",$AH$54),"")</f>
        <v/>
      </c>
      <c r="CV57" s="465" t="str">
        <f t="shared" ref="CV57:CV73" si="160">IF(AJ57&lt;AK57,CONCATENATE("* El total de procesados debe ser mayor o igual al total de Reactivos en el grupo de edad ",$AJ$54),"")</f>
        <v/>
      </c>
      <c r="CW57" s="465" t="str">
        <f t="shared" ref="CW57:CW73" si="161">IF(AL57&lt;AM57,CONCATENATE("* El total de procesados debe ser mayor o igual al total de Reactivos en el grupo de edad ",$AL$54),"")</f>
        <v/>
      </c>
      <c r="CX57" s="465" t="str">
        <f t="shared" ref="CX57:CX73" si="162">IF(AN57&lt;AO57,CONCATENATE("* El total de procesados debe ser mayor o igual al total de Reactivos en el grupo de edad ",$AN$54),"")</f>
        <v/>
      </c>
      <c r="CY57" s="465" t="str">
        <f t="shared" ref="CY57:CY73" si="163">IF(AP57&lt;AQ57,CONCATENATE("* El total de procesados debe ser mayor o igual al total de Reactivos en el grupo de edad ",$AP$54),"")</f>
        <v/>
      </c>
      <c r="CZ57" s="465" t="str">
        <f t="shared" si="117"/>
        <v/>
      </c>
      <c r="DA57" s="466">
        <f t="shared" si="118"/>
        <v>0</v>
      </c>
      <c r="DB57" s="466">
        <f t="shared" si="119"/>
        <v>0</v>
      </c>
      <c r="DC57" s="466">
        <f t="shared" si="120"/>
        <v>0</v>
      </c>
      <c r="DD57" s="466">
        <f t="shared" si="121"/>
        <v>0</v>
      </c>
      <c r="DE57" s="466">
        <f t="shared" si="122"/>
        <v>0</v>
      </c>
      <c r="DF57" s="466">
        <f t="shared" si="123"/>
        <v>0</v>
      </c>
      <c r="DG57" s="466">
        <f t="shared" si="124"/>
        <v>0</v>
      </c>
      <c r="DH57" s="466">
        <f t="shared" si="125"/>
        <v>0</v>
      </c>
      <c r="DI57" s="466">
        <f t="shared" si="126"/>
        <v>0</v>
      </c>
      <c r="DJ57" s="466">
        <f t="shared" si="127"/>
        <v>0</v>
      </c>
      <c r="DK57" s="466">
        <f t="shared" si="128"/>
        <v>0</v>
      </c>
      <c r="DL57" s="466">
        <f t="shared" si="129"/>
        <v>0</v>
      </c>
      <c r="DM57" s="466">
        <f t="shared" si="130"/>
        <v>0</v>
      </c>
      <c r="DN57" s="466">
        <f t="shared" si="131"/>
        <v>0</v>
      </c>
      <c r="DO57" s="466">
        <f t="shared" si="132"/>
        <v>0</v>
      </c>
      <c r="DP57" s="466">
        <f t="shared" si="133"/>
        <v>0</v>
      </c>
      <c r="DQ57" s="466">
        <f t="shared" si="134"/>
        <v>0</v>
      </c>
      <c r="DR57" s="466">
        <f t="shared" si="135"/>
        <v>0</v>
      </c>
      <c r="DS57" s="466">
        <f t="shared" si="136"/>
        <v>0</v>
      </c>
      <c r="DT57" s="466">
        <f t="shared" si="137"/>
        <v>0</v>
      </c>
      <c r="DU57" s="466">
        <f t="shared" si="138"/>
        <v>0</v>
      </c>
      <c r="DV57" s="466">
        <f t="shared" si="139"/>
        <v>0</v>
      </c>
      <c r="DW57" s="466">
        <f t="shared" si="140"/>
        <v>0</v>
      </c>
      <c r="DX57" s="466">
        <f t="shared" si="141"/>
        <v>0</v>
      </c>
      <c r="DY57" s="466">
        <f t="shared" si="142"/>
        <v>0</v>
      </c>
      <c r="DZ57" s="466">
        <f t="shared" si="143"/>
        <v>0</v>
      </c>
    </row>
    <row r="58" spans="1:130" ht="16.149999999999999" customHeight="1" x14ac:dyDescent="0.35">
      <c r="A58" s="828" t="s">
        <v>2138</v>
      </c>
      <c r="B58" s="831">
        <f t="shared" si="110"/>
        <v>0</v>
      </c>
      <c r="C58" s="1079">
        <f t="shared" si="110"/>
        <v>0</v>
      </c>
      <c r="D58" s="858"/>
      <c r="E58" s="1440"/>
      <c r="F58" s="856"/>
      <c r="G58" s="1440"/>
      <c r="H58" s="856"/>
      <c r="I58" s="1440"/>
      <c r="J58" s="856"/>
      <c r="K58" s="1440"/>
      <c r="L58" s="856"/>
      <c r="M58" s="1441"/>
      <c r="N58" s="833"/>
      <c r="O58" s="1439"/>
      <c r="P58" s="829"/>
      <c r="Q58" s="1439"/>
      <c r="R58" s="829"/>
      <c r="S58" s="1439"/>
      <c r="T58" s="829"/>
      <c r="U58" s="1439"/>
      <c r="V58" s="829"/>
      <c r="W58" s="1439"/>
      <c r="X58" s="829"/>
      <c r="Y58" s="1439"/>
      <c r="Z58" s="829"/>
      <c r="AA58" s="1439"/>
      <c r="AB58" s="829"/>
      <c r="AC58" s="1439"/>
      <c r="AD58" s="829"/>
      <c r="AE58" s="1439"/>
      <c r="AF58" s="829"/>
      <c r="AG58" s="1439"/>
      <c r="AH58" s="829"/>
      <c r="AI58" s="1439"/>
      <c r="AJ58" s="829"/>
      <c r="AK58" s="1439"/>
      <c r="AL58" s="829"/>
      <c r="AM58" s="1439"/>
      <c r="AN58" s="829"/>
      <c r="AO58" s="1439"/>
      <c r="AP58" s="829"/>
      <c r="AQ58" s="1479"/>
      <c r="AR58" s="2379"/>
      <c r="AS58" s="1479"/>
      <c r="AT58" s="833"/>
      <c r="AU58" s="1439"/>
      <c r="AV58" s="829"/>
      <c r="AW58" s="1438"/>
      <c r="AX58" s="464" t="str">
        <f t="shared" si="111"/>
        <v/>
      </c>
      <c r="AY58" s="464"/>
      <c r="AZ58" s="464"/>
      <c r="BA58" s="464"/>
      <c r="BB58" s="464"/>
      <c r="BC58" s="464"/>
      <c r="BD58" s="464"/>
      <c r="BE58" s="464"/>
      <c r="BF58" s="464"/>
      <c r="BG58" s="464"/>
      <c r="BH58" s="464"/>
      <c r="BI58" s="460"/>
      <c r="BJ58" s="460"/>
      <c r="BK58" s="460"/>
      <c r="BL58" s="460"/>
      <c r="BU58" s="460"/>
      <c r="BW58" s="461"/>
      <c r="CA58" s="465" t="str">
        <f t="shared" si="112"/>
        <v/>
      </c>
      <c r="CB58" s="465" t="str">
        <f t="shared" si="113"/>
        <v/>
      </c>
      <c r="CC58" s="465" t="str">
        <f t="shared" si="114"/>
        <v/>
      </c>
      <c r="CD58" s="465" t="str">
        <f t="shared" si="115"/>
        <v/>
      </c>
      <c r="CE58" s="465" t="str">
        <f t="shared" si="116"/>
        <v/>
      </c>
      <c r="CF58" s="465" t="str">
        <f t="shared" si="144"/>
        <v/>
      </c>
      <c r="CG58" s="465" t="str">
        <f t="shared" si="145"/>
        <v/>
      </c>
      <c r="CH58" s="465" t="str">
        <f t="shared" si="146"/>
        <v/>
      </c>
      <c r="CI58" s="465" t="str">
        <f t="shared" si="147"/>
        <v/>
      </c>
      <c r="CJ58" s="465" t="str">
        <f t="shared" si="148"/>
        <v/>
      </c>
      <c r="CK58" s="465" t="str">
        <f t="shared" si="149"/>
        <v/>
      </c>
      <c r="CL58" s="465" t="str">
        <f t="shared" si="150"/>
        <v/>
      </c>
      <c r="CM58" s="465" t="str">
        <f t="shared" si="151"/>
        <v/>
      </c>
      <c r="CN58" s="465" t="str">
        <f t="shared" si="152"/>
        <v/>
      </c>
      <c r="CO58" s="465" t="str">
        <f t="shared" si="153"/>
        <v/>
      </c>
      <c r="CP58" s="465" t="str">
        <f t="shared" si="154"/>
        <v/>
      </c>
      <c r="CQ58" s="465" t="str">
        <f t="shared" si="155"/>
        <v/>
      </c>
      <c r="CR58" s="465" t="str">
        <f t="shared" si="156"/>
        <v/>
      </c>
      <c r="CS58" s="465" t="str">
        <f t="shared" si="157"/>
        <v/>
      </c>
      <c r="CT58" s="465" t="str">
        <f t="shared" si="158"/>
        <v/>
      </c>
      <c r="CU58" s="465" t="str">
        <f t="shared" si="159"/>
        <v/>
      </c>
      <c r="CV58" s="465" t="str">
        <f t="shared" si="160"/>
        <v/>
      </c>
      <c r="CW58" s="465" t="str">
        <f t="shared" si="161"/>
        <v/>
      </c>
      <c r="CX58" s="465" t="str">
        <f t="shared" si="162"/>
        <v/>
      </c>
      <c r="CY58" s="465" t="str">
        <f t="shared" si="163"/>
        <v/>
      </c>
      <c r="CZ58" s="465" t="str">
        <f t="shared" si="117"/>
        <v/>
      </c>
      <c r="DA58" s="466">
        <f t="shared" si="118"/>
        <v>0</v>
      </c>
      <c r="DB58" s="466">
        <f t="shared" si="119"/>
        <v>0</v>
      </c>
      <c r="DC58" s="466">
        <f t="shared" si="120"/>
        <v>0</v>
      </c>
      <c r="DD58" s="466">
        <f t="shared" si="121"/>
        <v>0</v>
      </c>
      <c r="DE58" s="466">
        <f t="shared" si="122"/>
        <v>0</v>
      </c>
      <c r="DF58" s="466">
        <f t="shared" si="123"/>
        <v>0</v>
      </c>
      <c r="DG58" s="466">
        <f t="shared" si="124"/>
        <v>0</v>
      </c>
      <c r="DH58" s="466">
        <f t="shared" si="125"/>
        <v>0</v>
      </c>
      <c r="DI58" s="466">
        <f t="shared" si="126"/>
        <v>0</v>
      </c>
      <c r="DJ58" s="466">
        <f t="shared" si="127"/>
        <v>0</v>
      </c>
      <c r="DK58" s="466">
        <f t="shared" si="128"/>
        <v>0</v>
      </c>
      <c r="DL58" s="466">
        <f t="shared" si="129"/>
        <v>0</v>
      </c>
      <c r="DM58" s="466">
        <f t="shared" si="130"/>
        <v>0</v>
      </c>
      <c r="DN58" s="466">
        <f t="shared" si="131"/>
        <v>0</v>
      </c>
      <c r="DO58" s="466">
        <f t="shared" si="132"/>
        <v>0</v>
      </c>
      <c r="DP58" s="466">
        <f t="shared" si="133"/>
        <v>0</v>
      </c>
      <c r="DQ58" s="466">
        <f t="shared" si="134"/>
        <v>0</v>
      </c>
      <c r="DR58" s="466">
        <f t="shared" si="135"/>
        <v>0</v>
      </c>
      <c r="DS58" s="466">
        <f t="shared" si="136"/>
        <v>0</v>
      </c>
      <c r="DT58" s="466">
        <f t="shared" si="137"/>
        <v>0</v>
      </c>
      <c r="DU58" s="466">
        <f t="shared" si="138"/>
        <v>0</v>
      </c>
      <c r="DV58" s="466">
        <f t="shared" si="139"/>
        <v>0</v>
      </c>
      <c r="DW58" s="466">
        <f t="shared" si="140"/>
        <v>0</v>
      </c>
      <c r="DX58" s="466">
        <f t="shared" si="141"/>
        <v>0</v>
      </c>
      <c r="DY58" s="466">
        <f t="shared" si="142"/>
        <v>0</v>
      </c>
      <c r="DZ58" s="466">
        <f t="shared" si="143"/>
        <v>0</v>
      </c>
    </row>
    <row r="59" spans="1:130" ht="16.149999999999999" customHeight="1" x14ac:dyDescent="0.35">
      <c r="A59" s="828" t="s">
        <v>2139</v>
      </c>
      <c r="B59" s="831">
        <f t="shared" si="110"/>
        <v>0</v>
      </c>
      <c r="C59" s="1079">
        <f t="shared" si="110"/>
        <v>0</v>
      </c>
      <c r="D59" s="858"/>
      <c r="E59" s="1440"/>
      <c r="F59" s="856"/>
      <c r="G59" s="1440"/>
      <c r="H59" s="856"/>
      <c r="I59" s="1440"/>
      <c r="J59" s="856"/>
      <c r="K59" s="1440"/>
      <c r="L59" s="856"/>
      <c r="M59" s="1441"/>
      <c r="N59" s="833"/>
      <c r="O59" s="1439"/>
      <c r="P59" s="829"/>
      <c r="Q59" s="1439"/>
      <c r="R59" s="829"/>
      <c r="S59" s="1439"/>
      <c r="T59" s="829"/>
      <c r="U59" s="1439"/>
      <c r="V59" s="829"/>
      <c r="W59" s="1439"/>
      <c r="X59" s="829"/>
      <c r="Y59" s="1439"/>
      <c r="Z59" s="829"/>
      <c r="AA59" s="1439"/>
      <c r="AB59" s="829"/>
      <c r="AC59" s="1439"/>
      <c r="AD59" s="829"/>
      <c r="AE59" s="1439"/>
      <c r="AF59" s="829"/>
      <c r="AG59" s="1439"/>
      <c r="AH59" s="829"/>
      <c r="AI59" s="1439"/>
      <c r="AJ59" s="829"/>
      <c r="AK59" s="1439"/>
      <c r="AL59" s="829"/>
      <c r="AM59" s="1439"/>
      <c r="AN59" s="829"/>
      <c r="AO59" s="1439"/>
      <c r="AP59" s="829"/>
      <c r="AQ59" s="1479"/>
      <c r="AR59" s="2379"/>
      <c r="AS59" s="1479"/>
      <c r="AT59" s="833"/>
      <c r="AU59" s="1439"/>
      <c r="AV59" s="829"/>
      <c r="AW59" s="1438"/>
      <c r="AX59" s="464" t="str">
        <f t="shared" si="111"/>
        <v/>
      </c>
      <c r="AY59" s="464"/>
      <c r="AZ59" s="464"/>
      <c r="BA59" s="464"/>
      <c r="BB59" s="464"/>
      <c r="BC59" s="464"/>
      <c r="BD59" s="464"/>
      <c r="BE59" s="464"/>
      <c r="BF59" s="464"/>
      <c r="BG59" s="464"/>
      <c r="BH59" s="464"/>
      <c r="BI59" s="460"/>
      <c r="BJ59" s="460"/>
      <c r="BK59" s="460"/>
      <c r="BL59" s="460"/>
      <c r="BU59" s="460"/>
      <c r="BW59" s="461"/>
      <c r="CA59" s="465" t="str">
        <f t="shared" si="112"/>
        <v/>
      </c>
      <c r="CB59" s="465" t="str">
        <f t="shared" si="113"/>
        <v/>
      </c>
      <c r="CC59" s="465" t="str">
        <f t="shared" si="114"/>
        <v/>
      </c>
      <c r="CD59" s="465" t="str">
        <f t="shared" si="115"/>
        <v/>
      </c>
      <c r="CE59" s="465" t="str">
        <f t="shared" si="116"/>
        <v/>
      </c>
      <c r="CF59" s="465" t="str">
        <f t="shared" si="144"/>
        <v/>
      </c>
      <c r="CG59" s="465" t="str">
        <f t="shared" si="145"/>
        <v/>
      </c>
      <c r="CH59" s="465" t="str">
        <f t="shared" si="146"/>
        <v/>
      </c>
      <c r="CI59" s="465" t="str">
        <f t="shared" si="147"/>
        <v/>
      </c>
      <c r="CJ59" s="465" t="str">
        <f t="shared" si="148"/>
        <v/>
      </c>
      <c r="CK59" s="465" t="str">
        <f t="shared" si="149"/>
        <v/>
      </c>
      <c r="CL59" s="465" t="str">
        <f t="shared" si="150"/>
        <v/>
      </c>
      <c r="CM59" s="465" t="str">
        <f t="shared" si="151"/>
        <v/>
      </c>
      <c r="CN59" s="465" t="str">
        <f t="shared" si="152"/>
        <v/>
      </c>
      <c r="CO59" s="465" t="str">
        <f t="shared" si="153"/>
        <v/>
      </c>
      <c r="CP59" s="465" t="str">
        <f t="shared" si="154"/>
        <v/>
      </c>
      <c r="CQ59" s="465" t="str">
        <f t="shared" si="155"/>
        <v/>
      </c>
      <c r="CR59" s="465" t="str">
        <f t="shared" si="156"/>
        <v/>
      </c>
      <c r="CS59" s="465" t="str">
        <f t="shared" si="157"/>
        <v/>
      </c>
      <c r="CT59" s="465" t="str">
        <f t="shared" si="158"/>
        <v/>
      </c>
      <c r="CU59" s="465" t="str">
        <f t="shared" si="159"/>
        <v/>
      </c>
      <c r="CV59" s="465" t="str">
        <f t="shared" si="160"/>
        <v/>
      </c>
      <c r="CW59" s="465" t="str">
        <f t="shared" si="161"/>
        <v/>
      </c>
      <c r="CX59" s="465" t="str">
        <f t="shared" si="162"/>
        <v/>
      </c>
      <c r="CY59" s="465" t="str">
        <f t="shared" si="163"/>
        <v/>
      </c>
      <c r="CZ59" s="465" t="str">
        <f t="shared" si="117"/>
        <v/>
      </c>
      <c r="DA59" s="466">
        <f t="shared" si="118"/>
        <v>0</v>
      </c>
      <c r="DB59" s="466">
        <f t="shared" si="119"/>
        <v>0</v>
      </c>
      <c r="DC59" s="466">
        <f t="shared" si="120"/>
        <v>0</v>
      </c>
      <c r="DD59" s="466">
        <f t="shared" si="121"/>
        <v>0</v>
      </c>
      <c r="DE59" s="466">
        <f t="shared" si="122"/>
        <v>0</v>
      </c>
      <c r="DF59" s="466">
        <f t="shared" si="123"/>
        <v>0</v>
      </c>
      <c r="DG59" s="466">
        <f t="shared" si="124"/>
        <v>0</v>
      </c>
      <c r="DH59" s="466">
        <f t="shared" si="125"/>
        <v>0</v>
      </c>
      <c r="DI59" s="466">
        <f t="shared" si="126"/>
        <v>0</v>
      </c>
      <c r="DJ59" s="466">
        <f t="shared" si="127"/>
        <v>0</v>
      </c>
      <c r="DK59" s="466">
        <f t="shared" si="128"/>
        <v>0</v>
      </c>
      <c r="DL59" s="466">
        <f t="shared" si="129"/>
        <v>0</v>
      </c>
      <c r="DM59" s="466">
        <f t="shared" si="130"/>
        <v>0</v>
      </c>
      <c r="DN59" s="466">
        <f t="shared" si="131"/>
        <v>0</v>
      </c>
      <c r="DO59" s="466">
        <f t="shared" si="132"/>
        <v>0</v>
      </c>
      <c r="DP59" s="466">
        <f t="shared" si="133"/>
        <v>0</v>
      </c>
      <c r="DQ59" s="466">
        <f t="shared" si="134"/>
        <v>0</v>
      </c>
      <c r="DR59" s="466">
        <f t="shared" si="135"/>
        <v>0</v>
      </c>
      <c r="DS59" s="466">
        <f t="shared" si="136"/>
        <v>0</v>
      </c>
      <c r="DT59" s="466">
        <f t="shared" si="137"/>
        <v>0</v>
      </c>
      <c r="DU59" s="466">
        <f t="shared" si="138"/>
        <v>0</v>
      </c>
      <c r="DV59" s="466">
        <f t="shared" si="139"/>
        <v>0</v>
      </c>
      <c r="DW59" s="466">
        <f t="shared" si="140"/>
        <v>0</v>
      </c>
      <c r="DX59" s="466">
        <f t="shared" si="141"/>
        <v>0</v>
      </c>
      <c r="DY59" s="466">
        <f t="shared" si="142"/>
        <v>0</v>
      </c>
      <c r="DZ59" s="466">
        <f t="shared" si="143"/>
        <v>0</v>
      </c>
    </row>
    <row r="60" spans="1:130" ht="16.149999999999999" customHeight="1" x14ac:dyDescent="0.35">
      <c r="A60" s="907" t="s">
        <v>2140</v>
      </c>
      <c r="B60" s="831">
        <f t="shared" si="110"/>
        <v>0</v>
      </c>
      <c r="C60" s="1079">
        <f t="shared" si="110"/>
        <v>0</v>
      </c>
      <c r="D60" s="858"/>
      <c r="E60" s="1440"/>
      <c r="F60" s="856"/>
      <c r="G60" s="1440"/>
      <c r="H60" s="856"/>
      <c r="I60" s="1440"/>
      <c r="J60" s="856"/>
      <c r="K60" s="1440"/>
      <c r="L60" s="856"/>
      <c r="M60" s="1441"/>
      <c r="N60" s="833"/>
      <c r="O60" s="1439"/>
      <c r="P60" s="829"/>
      <c r="Q60" s="1439"/>
      <c r="R60" s="829"/>
      <c r="S60" s="1439"/>
      <c r="T60" s="829"/>
      <c r="U60" s="1439"/>
      <c r="V60" s="829"/>
      <c r="W60" s="1439"/>
      <c r="X60" s="829"/>
      <c r="Y60" s="1439"/>
      <c r="Z60" s="829"/>
      <c r="AA60" s="1439"/>
      <c r="AB60" s="829"/>
      <c r="AC60" s="1439"/>
      <c r="AD60" s="829"/>
      <c r="AE60" s="1439"/>
      <c r="AF60" s="829"/>
      <c r="AG60" s="1439"/>
      <c r="AH60" s="829"/>
      <c r="AI60" s="1439"/>
      <c r="AJ60" s="829"/>
      <c r="AK60" s="1439"/>
      <c r="AL60" s="829"/>
      <c r="AM60" s="1439"/>
      <c r="AN60" s="829"/>
      <c r="AO60" s="1439"/>
      <c r="AP60" s="829"/>
      <c r="AQ60" s="1479"/>
      <c r="AR60" s="2379"/>
      <c r="AS60" s="1479"/>
      <c r="AT60" s="833"/>
      <c r="AU60" s="1439"/>
      <c r="AV60" s="829"/>
      <c r="AW60" s="1438"/>
      <c r="AX60" s="464" t="str">
        <f t="shared" si="111"/>
        <v/>
      </c>
      <c r="AY60" s="464"/>
      <c r="AZ60" s="464"/>
      <c r="BA60" s="464"/>
      <c r="BB60" s="464"/>
      <c r="BC60" s="464"/>
      <c r="BD60" s="464"/>
      <c r="BE60" s="464"/>
      <c r="BF60" s="464"/>
      <c r="BG60" s="464"/>
      <c r="BH60" s="464"/>
      <c r="BI60" s="460"/>
      <c r="BJ60" s="460"/>
      <c r="BK60" s="460"/>
      <c r="BL60" s="460"/>
      <c r="BU60" s="460"/>
      <c r="BW60" s="461"/>
      <c r="CA60" s="465" t="str">
        <f t="shared" si="112"/>
        <v/>
      </c>
      <c r="CB60" s="465" t="str">
        <f t="shared" si="113"/>
        <v/>
      </c>
      <c r="CC60" s="465" t="str">
        <f t="shared" si="114"/>
        <v/>
      </c>
      <c r="CD60" s="465" t="str">
        <f t="shared" si="115"/>
        <v/>
      </c>
      <c r="CE60" s="465" t="str">
        <f t="shared" si="116"/>
        <v/>
      </c>
      <c r="CF60" s="465" t="str">
        <f t="shared" si="144"/>
        <v/>
      </c>
      <c r="CG60" s="465" t="str">
        <f t="shared" si="145"/>
        <v/>
      </c>
      <c r="CH60" s="465" t="str">
        <f t="shared" si="146"/>
        <v/>
      </c>
      <c r="CI60" s="465" t="str">
        <f t="shared" si="147"/>
        <v/>
      </c>
      <c r="CJ60" s="465" t="str">
        <f t="shared" si="148"/>
        <v/>
      </c>
      <c r="CK60" s="465" t="str">
        <f t="shared" si="149"/>
        <v/>
      </c>
      <c r="CL60" s="465" t="str">
        <f t="shared" si="150"/>
        <v/>
      </c>
      <c r="CM60" s="465" t="str">
        <f t="shared" si="151"/>
        <v/>
      </c>
      <c r="CN60" s="465" t="str">
        <f t="shared" si="152"/>
        <v/>
      </c>
      <c r="CO60" s="465" t="str">
        <f t="shared" si="153"/>
        <v/>
      </c>
      <c r="CP60" s="465" t="str">
        <f t="shared" si="154"/>
        <v/>
      </c>
      <c r="CQ60" s="465" t="str">
        <f t="shared" si="155"/>
        <v/>
      </c>
      <c r="CR60" s="465" t="str">
        <f t="shared" si="156"/>
        <v/>
      </c>
      <c r="CS60" s="465" t="str">
        <f t="shared" si="157"/>
        <v/>
      </c>
      <c r="CT60" s="465" t="str">
        <f t="shared" si="158"/>
        <v/>
      </c>
      <c r="CU60" s="465" t="str">
        <f t="shared" si="159"/>
        <v/>
      </c>
      <c r="CV60" s="465" t="str">
        <f t="shared" si="160"/>
        <v/>
      </c>
      <c r="CW60" s="465" t="str">
        <f t="shared" si="161"/>
        <v/>
      </c>
      <c r="CX60" s="465" t="str">
        <f t="shared" si="162"/>
        <v/>
      </c>
      <c r="CY60" s="465" t="str">
        <f t="shared" si="163"/>
        <v/>
      </c>
      <c r="CZ60" s="465" t="str">
        <f t="shared" si="117"/>
        <v/>
      </c>
      <c r="DA60" s="466">
        <f t="shared" si="118"/>
        <v>0</v>
      </c>
      <c r="DB60" s="466">
        <f t="shared" si="119"/>
        <v>0</v>
      </c>
      <c r="DC60" s="466">
        <f t="shared" si="120"/>
        <v>0</v>
      </c>
      <c r="DD60" s="466">
        <f t="shared" si="121"/>
        <v>0</v>
      </c>
      <c r="DE60" s="466">
        <f t="shared" si="122"/>
        <v>0</v>
      </c>
      <c r="DF60" s="466">
        <f t="shared" si="123"/>
        <v>0</v>
      </c>
      <c r="DG60" s="466">
        <f t="shared" si="124"/>
        <v>0</v>
      </c>
      <c r="DH60" s="466">
        <f t="shared" si="125"/>
        <v>0</v>
      </c>
      <c r="DI60" s="466">
        <f t="shared" si="126"/>
        <v>0</v>
      </c>
      <c r="DJ60" s="466">
        <f t="shared" si="127"/>
        <v>0</v>
      </c>
      <c r="DK60" s="466">
        <f t="shared" si="128"/>
        <v>0</v>
      </c>
      <c r="DL60" s="466">
        <f t="shared" si="129"/>
        <v>0</v>
      </c>
      <c r="DM60" s="466">
        <f t="shared" si="130"/>
        <v>0</v>
      </c>
      <c r="DN60" s="466">
        <f t="shared" si="131"/>
        <v>0</v>
      </c>
      <c r="DO60" s="466">
        <f t="shared" si="132"/>
        <v>0</v>
      </c>
      <c r="DP60" s="466">
        <f t="shared" si="133"/>
        <v>0</v>
      </c>
      <c r="DQ60" s="466">
        <f t="shared" si="134"/>
        <v>0</v>
      </c>
      <c r="DR60" s="466">
        <f t="shared" si="135"/>
        <v>0</v>
      </c>
      <c r="DS60" s="466">
        <f t="shared" si="136"/>
        <v>0</v>
      </c>
      <c r="DT60" s="466">
        <f t="shared" si="137"/>
        <v>0</v>
      </c>
      <c r="DU60" s="466">
        <f t="shared" si="138"/>
        <v>0</v>
      </c>
      <c r="DV60" s="466">
        <f t="shared" si="139"/>
        <v>0</v>
      </c>
      <c r="DW60" s="466">
        <f t="shared" si="140"/>
        <v>0</v>
      </c>
      <c r="DX60" s="466">
        <f t="shared" si="141"/>
        <v>0</v>
      </c>
      <c r="DY60" s="466">
        <f t="shared" si="142"/>
        <v>0</v>
      </c>
      <c r="DZ60" s="466">
        <f t="shared" si="143"/>
        <v>0</v>
      </c>
    </row>
    <row r="61" spans="1:130" ht="19.5" customHeight="1" x14ac:dyDescent="0.35">
      <c r="A61" s="907" t="s">
        <v>2141</v>
      </c>
      <c r="B61" s="831">
        <f t="shared" si="110"/>
        <v>0</v>
      </c>
      <c r="C61" s="1079">
        <f t="shared" si="110"/>
        <v>0</v>
      </c>
      <c r="D61" s="858"/>
      <c r="E61" s="1440"/>
      <c r="F61" s="856"/>
      <c r="G61" s="1440"/>
      <c r="H61" s="856"/>
      <c r="I61" s="1440"/>
      <c r="J61" s="856"/>
      <c r="K61" s="1440"/>
      <c r="L61" s="856"/>
      <c r="M61" s="1441"/>
      <c r="N61" s="833"/>
      <c r="O61" s="1439"/>
      <c r="P61" s="829"/>
      <c r="Q61" s="1439"/>
      <c r="R61" s="829"/>
      <c r="S61" s="1439"/>
      <c r="T61" s="829"/>
      <c r="U61" s="1439"/>
      <c r="V61" s="829"/>
      <c r="W61" s="1439"/>
      <c r="X61" s="829"/>
      <c r="Y61" s="1439"/>
      <c r="Z61" s="829"/>
      <c r="AA61" s="1439"/>
      <c r="AB61" s="829"/>
      <c r="AC61" s="1439"/>
      <c r="AD61" s="829"/>
      <c r="AE61" s="1439"/>
      <c r="AF61" s="829"/>
      <c r="AG61" s="1439"/>
      <c r="AH61" s="829"/>
      <c r="AI61" s="1439"/>
      <c r="AJ61" s="829"/>
      <c r="AK61" s="1439"/>
      <c r="AL61" s="829"/>
      <c r="AM61" s="1439"/>
      <c r="AN61" s="829"/>
      <c r="AO61" s="1439"/>
      <c r="AP61" s="829"/>
      <c r="AQ61" s="1479"/>
      <c r="AR61" s="833"/>
      <c r="AS61" s="1479"/>
      <c r="AT61" s="833"/>
      <c r="AU61" s="1439"/>
      <c r="AV61" s="829"/>
      <c r="AW61" s="1438"/>
      <c r="AX61" s="464" t="str">
        <f t="shared" si="111"/>
        <v/>
      </c>
      <c r="AY61" s="464"/>
      <c r="AZ61" s="464"/>
      <c r="BA61" s="464"/>
      <c r="BB61" s="464"/>
      <c r="BC61" s="464"/>
      <c r="BD61" s="464"/>
      <c r="BE61" s="464"/>
      <c r="BF61" s="464"/>
      <c r="BG61" s="464"/>
      <c r="BH61" s="464"/>
      <c r="BI61" s="460"/>
      <c r="BJ61" s="460"/>
      <c r="BK61" s="460"/>
      <c r="BL61" s="460"/>
      <c r="BU61" s="460"/>
      <c r="BW61" s="461"/>
      <c r="CA61" s="465" t="str">
        <f t="shared" si="112"/>
        <v/>
      </c>
      <c r="CB61" s="465" t="str">
        <f t="shared" si="113"/>
        <v/>
      </c>
      <c r="CC61" s="465" t="str">
        <f t="shared" si="114"/>
        <v/>
      </c>
      <c r="CD61" s="465" t="str">
        <f t="shared" si="115"/>
        <v/>
      </c>
      <c r="CE61" s="465" t="str">
        <f t="shared" si="116"/>
        <v/>
      </c>
      <c r="CF61" s="465" t="str">
        <f t="shared" si="144"/>
        <v/>
      </c>
      <c r="CG61" s="465" t="str">
        <f t="shared" si="145"/>
        <v/>
      </c>
      <c r="CH61" s="465" t="str">
        <f t="shared" si="146"/>
        <v/>
      </c>
      <c r="CI61" s="465" t="str">
        <f t="shared" si="147"/>
        <v/>
      </c>
      <c r="CJ61" s="465" t="str">
        <f t="shared" si="148"/>
        <v/>
      </c>
      <c r="CK61" s="465" t="str">
        <f t="shared" si="149"/>
        <v/>
      </c>
      <c r="CL61" s="465" t="str">
        <f t="shared" si="150"/>
        <v/>
      </c>
      <c r="CM61" s="465" t="str">
        <f t="shared" si="151"/>
        <v/>
      </c>
      <c r="CN61" s="465" t="str">
        <f t="shared" si="152"/>
        <v/>
      </c>
      <c r="CO61" s="465" t="str">
        <f t="shared" si="153"/>
        <v/>
      </c>
      <c r="CP61" s="465" t="str">
        <f t="shared" si="154"/>
        <v/>
      </c>
      <c r="CQ61" s="465" t="str">
        <f t="shared" si="155"/>
        <v/>
      </c>
      <c r="CR61" s="465" t="str">
        <f t="shared" si="156"/>
        <v/>
      </c>
      <c r="CS61" s="465" t="str">
        <f t="shared" si="157"/>
        <v/>
      </c>
      <c r="CT61" s="465" t="str">
        <f t="shared" si="158"/>
        <v/>
      </c>
      <c r="CU61" s="465" t="str">
        <f t="shared" si="159"/>
        <v/>
      </c>
      <c r="CV61" s="465" t="str">
        <f t="shared" si="160"/>
        <v/>
      </c>
      <c r="CW61" s="465" t="str">
        <f t="shared" si="161"/>
        <v/>
      </c>
      <c r="CX61" s="465" t="str">
        <f t="shared" si="162"/>
        <v/>
      </c>
      <c r="CY61" s="465" t="str">
        <f t="shared" si="163"/>
        <v/>
      </c>
      <c r="CZ61" s="465" t="str">
        <f t="shared" si="117"/>
        <v/>
      </c>
      <c r="DA61" s="466">
        <f t="shared" si="118"/>
        <v>0</v>
      </c>
      <c r="DB61" s="466">
        <f t="shared" si="119"/>
        <v>0</v>
      </c>
      <c r="DC61" s="466">
        <f t="shared" si="120"/>
        <v>0</v>
      </c>
      <c r="DD61" s="466">
        <f t="shared" si="121"/>
        <v>0</v>
      </c>
      <c r="DE61" s="466">
        <f t="shared" si="122"/>
        <v>0</v>
      </c>
      <c r="DF61" s="466">
        <f t="shared" si="123"/>
        <v>0</v>
      </c>
      <c r="DG61" s="466">
        <f t="shared" si="124"/>
        <v>0</v>
      </c>
      <c r="DH61" s="466">
        <f t="shared" si="125"/>
        <v>0</v>
      </c>
      <c r="DI61" s="466">
        <f t="shared" si="126"/>
        <v>0</v>
      </c>
      <c r="DJ61" s="466">
        <f t="shared" si="127"/>
        <v>0</v>
      </c>
      <c r="DK61" s="466">
        <f t="shared" si="128"/>
        <v>0</v>
      </c>
      <c r="DL61" s="466">
        <f t="shared" si="129"/>
        <v>0</v>
      </c>
      <c r="DM61" s="466">
        <f t="shared" si="130"/>
        <v>0</v>
      </c>
      <c r="DN61" s="466">
        <f t="shared" si="131"/>
        <v>0</v>
      </c>
      <c r="DO61" s="466">
        <f t="shared" si="132"/>
        <v>0</v>
      </c>
      <c r="DP61" s="466">
        <f t="shared" si="133"/>
        <v>0</v>
      </c>
      <c r="DQ61" s="466">
        <f t="shared" si="134"/>
        <v>0</v>
      </c>
      <c r="DR61" s="466">
        <f t="shared" si="135"/>
        <v>0</v>
      </c>
      <c r="DS61" s="466">
        <f t="shared" si="136"/>
        <v>0</v>
      </c>
      <c r="DT61" s="466">
        <f t="shared" si="137"/>
        <v>0</v>
      </c>
      <c r="DU61" s="466">
        <f t="shared" si="138"/>
        <v>0</v>
      </c>
      <c r="DV61" s="466">
        <f t="shared" si="139"/>
        <v>0</v>
      </c>
      <c r="DW61" s="466">
        <f t="shared" si="140"/>
        <v>0</v>
      </c>
      <c r="DX61" s="466">
        <f t="shared" si="141"/>
        <v>0</v>
      </c>
      <c r="DY61" s="466">
        <f t="shared" si="142"/>
        <v>0</v>
      </c>
      <c r="DZ61" s="466">
        <f t="shared" si="143"/>
        <v>0</v>
      </c>
    </row>
    <row r="62" spans="1:130" ht="24.75" customHeight="1" x14ac:dyDescent="0.35">
      <c r="A62" s="907" t="s">
        <v>2142</v>
      </c>
      <c r="B62" s="831">
        <f t="shared" si="110"/>
        <v>0</v>
      </c>
      <c r="C62" s="1079">
        <f t="shared" si="110"/>
        <v>0</v>
      </c>
      <c r="D62" s="858"/>
      <c r="E62" s="1440"/>
      <c r="F62" s="856"/>
      <c r="G62" s="1440"/>
      <c r="H62" s="856"/>
      <c r="I62" s="1440"/>
      <c r="J62" s="856"/>
      <c r="K62" s="1440"/>
      <c r="L62" s="856"/>
      <c r="M62" s="1441"/>
      <c r="N62" s="833"/>
      <c r="O62" s="1439"/>
      <c r="P62" s="829"/>
      <c r="Q62" s="1439"/>
      <c r="R62" s="829"/>
      <c r="S62" s="1439"/>
      <c r="T62" s="829"/>
      <c r="U62" s="1439"/>
      <c r="V62" s="829"/>
      <c r="W62" s="1439"/>
      <c r="X62" s="829"/>
      <c r="Y62" s="1439"/>
      <c r="Z62" s="829"/>
      <c r="AA62" s="1439"/>
      <c r="AB62" s="829"/>
      <c r="AC62" s="1439"/>
      <c r="AD62" s="829"/>
      <c r="AE62" s="1439"/>
      <c r="AF62" s="829"/>
      <c r="AG62" s="1439"/>
      <c r="AH62" s="829"/>
      <c r="AI62" s="1439"/>
      <c r="AJ62" s="829"/>
      <c r="AK62" s="1439"/>
      <c r="AL62" s="829"/>
      <c r="AM62" s="1439"/>
      <c r="AN62" s="829"/>
      <c r="AO62" s="1439"/>
      <c r="AP62" s="829"/>
      <c r="AQ62" s="1479"/>
      <c r="AR62" s="2379"/>
      <c r="AS62" s="1479"/>
      <c r="AT62" s="833"/>
      <c r="AU62" s="1439"/>
      <c r="AV62" s="829"/>
      <c r="AW62" s="1438"/>
      <c r="AX62" s="464" t="str">
        <f t="shared" si="111"/>
        <v/>
      </c>
      <c r="AY62" s="464"/>
      <c r="AZ62" s="464"/>
      <c r="BA62" s="464"/>
      <c r="BB62" s="464"/>
      <c r="BC62" s="464"/>
      <c r="BD62" s="464"/>
      <c r="BE62" s="464"/>
      <c r="BF62" s="464"/>
      <c r="BG62" s="464"/>
      <c r="BH62" s="464"/>
      <c r="BI62" s="460"/>
      <c r="BJ62" s="460"/>
      <c r="BK62" s="460"/>
      <c r="BL62" s="460"/>
      <c r="BU62" s="460"/>
      <c r="BW62" s="461"/>
      <c r="CA62" s="465" t="str">
        <f t="shared" si="112"/>
        <v/>
      </c>
      <c r="CB62" s="465" t="str">
        <f t="shared" si="113"/>
        <v/>
      </c>
      <c r="CC62" s="465" t="str">
        <f t="shared" si="114"/>
        <v/>
      </c>
      <c r="CD62" s="465" t="str">
        <f t="shared" si="115"/>
        <v/>
      </c>
      <c r="CE62" s="465" t="str">
        <f t="shared" si="116"/>
        <v/>
      </c>
      <c r="CF62" s="465" t="str">
        <f t="shared" si="144"/>
        <v/>
      </c>
      <c r="CG62" s="465" t="str">
        <f t="shared" si="145"/>
        <v/>
      </c>
      <c r="CH62" s="465" t="str">
        <f t="shared" si="146"/>
        <v/>
      </c>
      <c r="CI62" s="465" t="str">
        <f t="shared" si="147"/>
        <v/>
      </c>
      <c r="CJ62" s="465" t="str">
        <f t="shared" si="148"/>
        <v/>
      </c>
      <c r="CK62" s="465" t="str">
        <f t="shared" si="149"/>
        <v/>
      </c>
      <c r="CL62" s="465" t="str">
        <f t="shared" si="150"/>
        <v/>
      </c>
      <c r="CM62" s="465" t="str">
        <f t="shared" si="151"/>
        <v/>
      </c>
      <c r="CN62" s="465" t="str">
        <f t="shared" si="152"/>
        <v/>
      </c>
      <c r="CO62" s="465" t="str">
        <f t="shared" si="153"/>
        <v/>
      </c>
      <c r="CP62" s="465" t="str">
        <f t="shared" si="154"/>
        <v/>
      </c>
      <c r="CQ62" s="465" t="str">
        <f t="shared" si="155"/>
        <v/>
      </c>
      <c r="CR62" s="465" t="str">
        <f t="shared" si="156"/>
        <v/>
      </c>
      <c r="CS62" s="465" t="str">
        <f t="shared" si="157"/>
        <v/>
      </c>
      <c r="CT62" s="465" t="str">
        <f t="shared" si="158"/>
        <v/>
      </c>
      <c r="CU62" s="465" t="str">
        <f t="shared" si="159"/>
        <v/>
      </c>
      <c r="CV62" s="465" t="str">
        <f t="shared" si="160"/>
        <v/>
      </c>
      <c r="CW62" s="465" t="str">
        <f t="shared" si="161"/>
        <v/>
      </c>
      <c r="CX62" s="465" t="str">
        <f t="shared" si="162"/>
        <v/>
      </c>
      <c r="CY62" s="465" t="str">
        <f t="shared" si="163"/>
        <v/>
      </c>
      <c r="CZ62" s="465" t="str">
        <f t="shared" si="117"/>
        <v/>
      </c>
      <c r="DA62" s="466">
        <f t="shared" si="118"/>
        <v>0</v>
      </c>
      <c r="DB62" s="466">
        <f t="shared" si="119"/>
        <v>0</v>
      </c>
      <c r="DC62" s="466">
        <f t="shared" si="120"/>
        <v>0</v>
      </c>
      <c r="DD62" s="466">
        <f t="shared" si="121"/>
        <v>0</v>
      </c>
      <c r="DE62" s="466">
        <f t="shared" si="122"/>
        <v>0</v>
      </c>
      <c r="DF62" s="466">
        <f t="shared" si="123"/>
        <v>0</v>
      </c>
      <c r="DG62" s="466">
        <f t="shared" si="124"/>
        <v>0</v>
      </c>
      <c r="DH62" s="466">
        <f t="shared" si="125"/>
        <v>0</v>
      </c>
      <c r="DI62" s="466">
        <f t="shared" si="126"/>
        <v>0</v>
      </c>
      <c r="DJ62" s="466">
        <f t="shared" si="127"/>
        <v>0</v>
      </c>
      <c r="DK62" s="466">
        <f t="shared" si="128"/>
        <v>0</v>
      </c>
      <c r="DL62" s="466">
        <f t="shared" si="129"/>
        <v>0</v>
      </c>
      <c r="DM62" s="466">
        <f t="shared" si="130"/>
        <v>0</v>
      </c>
      <c r="DN62" s="466">
        <f t="shared" si="131"/>
        <v>0</v>
      </c>
      <c r="DO62" s="466">
        <f t="shared" si="132"/>
        <v>0</v>
      </c>
      <c r="DP62" s="466">
        <f t="shared" si="133"/>
        <v>0</v>
      </c>
      <c r="DQ62" s="466">
        <f t="shared" si="134"/>
        <v>0</v>
      </c>
      <c r="DR62" s="466">
        <f t="shared" si="135"/>
        <v>0</v>
      </c>
      <c r="DS62" s="466">
        <f t="shared" si="136"/>
        <v>0</v>
      </c>
      <c r="DT62" s="466">
        <f t="shared" si="137"/>
        <v>0</v>
      </c>
      <c r="DU62" s="466">
        <f t="shared" si="138"/>
        <v>0</v>
      </c>
      <c r="DV62" s="466">
        <f t="shared" si="139"/>
        <v>0</v>
      </c>
      <c r="DW62" s="466">
        <f t="shared" si="140"/>
        <v>0</v>
      </c>
      <c r="DX62" s="466">
        <f t="shared" si="141"/>
        <v>0</v>
      </c>
      <c r="DY62" s="466">
        <f t="shared" si="142"/>
        <v>0</v>
      </c>
      <c r="DZ62" s="466">
        <f t="shared" si="143"/>
        <v>0</v>
      </c>
    </row>
    <row r="63" spans="1:130" ht="16.149999999999999" customHeight="1" x14ac:dyDescent="0.35">
      <c r="A63" s="828" t="s">
        <v>2143</v>
      </c>
      <c r="B63" s="831">
        <f t="shared" si="110"/>
        <v>0</v>
      </c>
      <c r="C63" s="1079">
        <f t="shared" si="110"/>
        <v>0</v>
      </c>
      <c r="D63" s="858"/>
      <c r="E63" s="1440"/>
      <c r="F63" s="856"/>
      <c r="G63" s="1440"/>
      <c r="H63" s="856"/>
      <c r="I63" s="1440"/>
      <c r="J63" s="856"/>
      <c r="K63" s="1440"/>
      <c r="L63" s="856"/>
      <c r="M63" s="1441"/>
      <c r="N63" s="833"/>
      <c r="O63" s="1439"/>
      <c r="P63" s="829"/>
      <c r="Q63" s="1439"/>
      <c r="R63" s="829"/>
      <c r="S63" s="1439"/>
      <c r="T63" s="829"/>
      <c r="U63" s="1439"/>
      <c r="V63" s="829"/>
      <c r="W63" s="1439"/>
      <c r="X63" s="829"/>
      <c r="Y63" s="1439"/>
      <c r="Z63" s="829"/>
      <c r="AA63" s="1439"/>
      <c r="AB63" s="829"/>
      <c r="AC63" s="1439"/>
      <c r="AD63" s="829"/>
      <c r="AE63" s="1439"/>
      <c r="AF63" s="829"/>
      <c r="AG63" s="1439"/>
      <c r="AH63" s="829"/>
      <c r="AI63" s="1439"/>
      <c r="AJ63" s="829"/>
      <c r="AK63" s="1439"/>
      <c r="AL63" s="829"/>
      <c r="AM63" s="1439"/>
      <c r="AN63" s="829"/>
      <c r="AO63" s="1439"/>
      <c r="AP63" s="829"/>
      <c r="AQ63" s="1479"/>
      <c r="AR63" s="2379"/>
      <c r="AS63" s="1479"/>
      <c r="AT63" s="833"/>
      <c r="AU63" s="1439"/>
      <c r="AV63" s="829"/>
      <c r="AW63" s="1438"/>
      <c r="AX63" s="464" t="str">
        <f t="shared" si="111"/>
        <v/>
      </c>
      <c r="AY63" s="464"/>
      <c r="AZ63" s="464"/>
      <c r="BA63" s="464"/>
      <c r="BB63" s="464"/>
      <c r="BC63" s="464"/>
      <c r="BD63" s="464"/>
      <c r="BE63" s="464"/>
      <c r="BF63" s="464"/>
      <c r="BG63" s="464"/>
      <c r="BH63" s="464"/>
      <c r="BI63" s="460"/>
      <c r="BJ63" s="460"/>
      <c r="BK63" s="460"/>
      <c r="BL63" s="460"/>
      <c r="BU63" s="460"/>
      <c r="BW63" s="461"/>
      <c r="CA63" s="465" t="str">
        <f t="shared" si="112"/>
        <v/>
      </c>
      <c r="CB63" s="465" t="str">
        <f t="shared" si="113"/>
        <v/>
      </c>
      <c r="CC63" s="465" t="str">
        <f t="shared" si="114"/>
        <v/>
      </c>
      <c r="CD63" s="465" t="str">
        <f t="shared" si="115"/>
        <v/>
      </c>
      <c r="CE63" s="465" t="str">
        <f t="shared" si="116"/>
        <v/>
      </c>
      <c r="CF63" s="465" t="str">
        <f t="shared" si="144"/>
        <v/>
      </c>
      <c r="CG63" s="465" t="str">
        <f t="shared" si="145"/>
        <v/>
      </c>
      <c r="CH63" s="465" t="str">
        <f t="shared" si="146"/>
        <v/>
      </c>
      <c r="CI63" s="465" t="str">
        <f t="shared" si="147"/>
        <v/>
      </c>
      <c r="CJ63" s="465" t="str">
        <f t="shared" si="148"/>
        <v/>
      </c>
      <c r="CK63" s="465" t="str">
        <f t="shared" si="149"/>
        <v/>
      </c>
      <c r="CL63" s="465" t="str">
        <f t="shared" si="150"/>
        <v/>
      </c>
      <c r="CM63" s="465" t="str">
        <f t="shared" si="151"/>
        <v/>
      </c>
      <c r="CN63" s="465" t="str">
        <f t="shared" si="152"/>
        <v/>
      </c>
      <c r="CO63" s="465" t="str">
        <f t="shared" si="153"/>
        <v/>
      </c>
      <c r="CP63" s="465" t="str">
        <f t="shared" si="154"/>
        <v/>
      </c>
      <c r="CQ63" s="465" t="str">
        <f t="shared" si="155"/>
        <v/>
      </c>
      <c r="CR63" s="465" t="str">
        <f t="shared" si="156"/>
        <v/>
      </c>
      <c r="CS63" s="465" t="str">
        <f t="shared" si="157"/>
        <v/>
      </c>
      <c r="CT63" s="465" t="str">
        <f t="shared" si="158"/>
        <v/>
      </c>
      <c r="CU63" s="465" t="str">
        <f t="shared" si="159"/>
        <v/>
      </c>
      <c r="CV63" s="465" t="str">
        <f t="shared" si="160"/>
        <v/>
      </c>
      <c r="CW63" s="465" t="str">
        <f t="shared" si="161"/>
        <v/>
      </c>
      <c r="CX63" s="465" t="str">
        <f t="shared" si="162"/>
        <v/>
      </c>
      <c r="CY63" s="465" t="str">
        <f t="shared" si="163"/>
        <v/>
      </c>
      <c r="CZ63" s="465" t="str">
        <f t="shared" si="117"/>
        <v/>
      </c>
      <c r="DA63" s="466">
        <f t="shared" si="118"/>
        <v>0</v>
      </c>
      <c r="DB63" s="466">
        <f t="shared" si="119"/>
        <v>0</v>
      </c>
      <c r="DC63" s="466">
        <f t="shared" si="120"/>
        <v>0</v>
      </c>
      <c r="DD63" s="466">
        <f t="shared" si="121"/>
        <v>0</v>
      </c>
      <c r="DE63" s="466">
        <f t="shared" si="122"/>
        <v>0</v>
      </c>
      <c r="DF63" s="466">
        <f t="shared" si="123"/>
        <v>0</v>
      </c>
      <c r="DG63" s="466">
        <f t="shared" si="124"/>
        <v>0</v>
      </c>
      <c r="DH63" s="466">
        <f t="shared" si="125"/>
        <v>0</v>
      </c>
      <c r="DI63" s="466">
        <f t="shared" si="126"/>
        <v>0</v>
      </c>
      <c r="DJ63" s="466">
        <f t="shared" si="127"/>
        <v>0</v>
      </c>
      <c r="DK63" s="466">
        <f t="shared" si="128"/>
        <v>0</v>
      </c>
      <c r="DL63" s="466">
        <f t="shared" si="129"/>
        <v>0</v>
      </c>
      <c r="DM63" s="466">
        <f t="shared" si="130"/>
        <v>0</v>
      </c>
      <c r="DN63" s="466">
        <f t="shared" si="131"/>
        <v>0</v>
      </c>
      <c r="DO63" s="466">
        <f t="shared" si="132"/>
        <v>0</v>
      </c>
      <c r="DP63" s="466">
        <f t="shared" si="133"/>
        <v>0</v>
      </c>
      <c r="DQ63" s="466">
        <f t="shared" si="134"/>
        <v>0</v>
      </c>
      <c r="DR63" s="466">
        <f t="shared" si="135"/>
        <v>0</v>
      </c>
      <c r="DS63" s="466">
        <f t="shared" si="136"/>
        <v>0</v>
      </c>
      <c r="DT63" s="466">
        <f t="shared" si="137"/>
        <v>0</v>
      </c>
      <c r="DU63" s="466">
        <f t="shared" si="138"/>
        <v>0</v>
      </c>
      <c r="DV63" s="466">
        <f t="shared" si="139"/>
        <v>0</v>
      </c>
      <c r="DW63" s="466">
        <f t="shared" si="140"/>
        <v>0</v>
      </c>
      <c r="DX63" s="466">
        <f t="shared" si="141"/>
        <v>0</v>
      </c>
      <c r="DY63" s="466">
        <f t="shared" si="142"/>
        <v>0</v>
      </c>
      <c r="DZ63" s="466">
        <f t="shared" si="143"/>
        <v>0</v>
      </c>
    </row>
    <row r="64" spans="1:130" ht="16.149999999999999" customHeight="1" x14ac:dyDescent="0.35">
      <c r="A64" s="828" t="s">
        <v>2144</v>
      </c>
      <c r="B64" s="831">
        <f>+D64+F64+H64+J64+L64+N64+P64+R64+T64+V64+X64+Z64+AB64+AD64+AF64+AH64+AJ64+AL64+AN64+AP64</f>
        <v>0</v>
      </c>
      <c r="C64" s="1079">
        <f>+E64+G64+I64+K64+M64+O64+Q64+S64+U64+W64+Y64+AA64+AC64+AE64+AG64+AI64+AK64+AM64+AO64+AQ64</f>
        <v>0</v>
      </c>
      <c r="D64" s="833"/>
      <c r="E64" s="1439"/>
      <c r="F64" s="829"/>
      <c r="G64" s="1439"/>
      <c r="H64" s="829"/>
      <c r="I64" s="1438"/>
      <c r="J64" s="833"/>
      <c r="K64" s="833"/>
      <c r="L64" s="829"/>
      <c r="M64" s="1438"/>
      <c r="N64" s="833"/>
      <c r="O64" s="1439"/>
      <c r="P64" s="829"/>
      <c r="Q64" s="1439"/>
      <c r="R64" s="829"/>
      <c r="S64" s="1439"/>
      <c r="T64" s="829"/>
      <c r="U64" s="1439"/>
      <c r="V64" s="829"/>
      <c r="W64" s="1439"/>
      <c r="X64" s="829"/>
      <c r="Y64" s="1439"/>
      <c r="Z64" s="829"/>
      <c r="AA64" s="1439"/>
      <c r="AB64" s="829"/>
      <c r="AC64" s="1439"/>
      <c r="AD64" s="829"/>
      <c r="AE64" s="1439"/>
      <c r="AF64" s="829"/>
      <c r="AG64" s="1439"/>
      <c r="AH64" s="829"/>
      <c r="AI64" s="1439"/>
      <c r="AJ64" s="829"/>
      <c r="AK64" s="1439"/>
      <c r="AL64" s="829"/>
      <c r="AM64" s="1439"/>
      <c r="AN64" s="829"/>
      <c r="AO64" s="1439"/>
      <c r="AP64" s="829"/>
      <c r="AQ64" s="1479"/>
      <c r="AR64" s="2379"/>
      <c r="AS64" s="1479"/>
      <c r="AT64" s="833"/>
      <c r="AU64" s="1439"/>
      <c r="AV64" s="829"/>
      <c r="AW64" s="1438"/>
      <c r="AX64" s="464" t="str">
        <f t="shared" si="111"/>
        <v/>
      </c>
      <c r="AY64" s="464"/>
      <c r="AZ64" s="464"/>
      <c r="BA64" s="464"/>
      <c r="BB64" s="464"/>
      <c r="BC64" s="464"/>
      <c r="BD64" s="464"/>
      <c r="BE64" s="464"/>
      <c r="BF64" s="464"/>
      <c r="BG64" s="464"/>
      <c r="BH64" s="464"/>
      <c r="BI64" s="460"/>
      <c r="BJ64" s="460"/>
      <c r="BK64" s="460"/>
      <c r="BL64" s="460"/>
      <c r="BU64" s="460"/>
      <c r="BW64" s="461"/>
      <c r="CA64" s="465" t="str">
        <f t="shared" si="112"/>
        <v/>
      </c>
      <c r="CB64" s="465" t="str">
        <f t="shared" si="113"/>
        <v/>
      </c>
      <c r="CC64" s="465" t="str">
        <f t="shared" si="114"/>
        <v/>
      </c>
      <c r="CD64" s="465" t="str">
        <f t="shared" si="115"/>
        <v/>
      </c>
      <c r="CE64" s="465" t="str">
        <f t="shared" si="116"/>
        <v/>
      </c>
      <c r="CF64" s="465" t="str">
        <f t="shared" si="144"/>
        <v/>
      </c>
      <c r="CG64" s="465" t="str">
        <f t="shared" si="145"/>
        <v/>
      </c>
      <c r="CH64" s="465" t="str">
        <f t="shared" si="146"/>
        <v/>
      </c>
      <c r="CI64" s="465" t="str">
        <f t="shared" si="147"/>
        <v/>
      </c>
      <c r="CJ64" s="465" t="str">
        <f t="shared" si="148"/>
        <v/>
      </c>
      <c r="CK64" s="465" t="str">
        <f t="shared" si="149"/>
        <v/>
      </c>
      <c r="CL64" s="465" t="str">
        <f t="shared" si="150"/>
        <v/>
      </c>
      <c r="CM64" s="465" t="str">
        <f t="shared" si="151"/>
        <v/>
      </c>
      <c r="CN64" s="465" t="str">
        <f t="shared" si="152"/>
        <v/>
      </c>
      <c r="CO64" s="465" t="str">
        <f t="shared" si="153"/>
        <v/>
      </c>
      <c r="CP64" s="465" t="str">
        <f t="shared" si="154"/>
        <v/>
      </c>
      <c r="CQ64" s="465" t="str">
        <f t="shared" si="155"/>
        <v/>
      </c>
      <c r="CR64" s="465" t="str">
        <f t="shared" si="156"/>
        <v/>
      </c>
      <c r="CS64" s="465" t="str">
        <f t="shared" si="157"/>
        <v/>
      </c>
      <c r="CT64" s="465" t="str">
        <f t="shared" si="158"/>
        <v/>
      </c>
      <c r="CU64" s="465" t="str">
        <f t="shared" si="159"/>
        <v/>
      </c>
      <c r="CV64" s="465" t="str">
        <f t="shared" si="160"/>
        <v/>
      </c>
      <c r="CW64" s="465" t="str">
        <f t="shared" si="161"/>
        <v/>
      </c>
      <c r="CX64" s="465" t="str">
        <f t="shared" si="162"/>
        <v/>
      </c>
      <c r="CY64" s="465" t="str">
        <f t="shared" si="163"/>
        <v/>
      </c>
      <c r="CZ64" s="465" t="str">
        <f t="shared" si="117"/>
        <v/>
      </c>
      <c r="DA64" s="466">
        <f t="shared" si="118"/>
        <v>0</v>
      </c>
      <c r="DB64" s="466">
        <f t="shared" si="119"/>
        <v>0</v>
      </c>
      <c r="DC64" s="466">
        <f t="shared" si="120"/>
        <v>0</v>
      </c>
      <c r="DD64" s="466">
        <f t="shared" si="121"/>
        <v>0</v>
      </c>
      <c r="DE64" s="466">
        <f t="shared" si="122"/>
        <v>0</v>
      </c>
      <c r="DF64" s="466">
        <f t="shared" si="123"/>
        <v>0</v>
      </c>
      <c r="DG64" s="466">
        <f t="shared" si="124"/>
        <v>0</v>
      </c>
      <c r="DH64" s="466">
        <f t="shared" si="125"/>
        <v>0</v>
      </c>
      <c r="DI64" s="466">
        <f t="shared" si="126"/>
        <v>0</v>
      </c>
      <c r="DJ64" s="466">
        <f t="shared" si="127"/>
        <v>0</v>
      </c>
      <c r="DK64" s="466">
        <f t="shared" si="128"/>
        <v>0</v>
      </c>
      <c r="DL64" s="466">
        <f t="shared" si="129"/>
        <v>0</v>
      </c>
      <c r="DM64" s="466">
        <f t="shared" si="130"/>
        <v>0</v>
      </c>
      <c r="DN64" s="466">
        <f t="shared" si="131"/>
        <v>0</v>
      </c>
      <c r="DO64" s="466">
        <f t="shared" si="132"/>
        <v>0</v>
      </c>
      <c r="DP64" s="466">
        <f t="shared" si="133"/>
        <v>0</v>
      </c>
      <c r="DQ64" s="466">
        <f t="shared" si="134"/>
        <v>0</v>
      </c>
      <c r="DR64" s="466">
        <f t="shared" si="135"/>
        <v>0</v>
      </c>
      <c r="DS64" s="466">
        <f t="shared" si="136"/>
        <v>0</v>
      </c>
      <c r="DT64" s="466">
        <f t="shared" si="137"/>
        <v>0</v>
      </c>
      <c r="DU64" s="466">
        <f t="shared" si="138"/>
        <v>0</v>
      </c>
      <c r="DV64" s="466">
        <f t="shared" si="139"/>
        <v>0</v>
      </c>
      <c r="DW64" s="466">
        <f t="shared" si="140"/>
        <v>0</v>
      </c>
      <c r="DX64" s="466">
        <f t="shared" si="141"/>
        <v>0</v>
      </c>
      <c r="DY64" s="466">
        <f t="shared" si="142"/>
        <v>0</v>
      </c>
      <c r="DZ64" s="466">
        <f t="shared" si="143"/>
        <v>0</v>
      </c>
    </row>
    <row r="65" spans="1:130" ht="24" customHeight="1" x14ac:dyDescent="0.35">
      <c r="A65" s="907" t="s">
        <v>2145</v>
      </c>
      <c r="B65" s="831">
        <f>+D65+F65+H65</f>
        <v>0</v>
      </c>
      <c r="C65" s="1079">
        <f>+E65+G65+I65</f>
        <v>0</v>
      </c>
      <c r="D65" s="833"/>
      <c r="E65" s="1439"/>
      <c r="F65" s="829"/>
      <c r="G65" s="1439"/>
      <c r="H65" s="829"/>
      <c r="I65" s="1438"/>
      <c r="J65" s="1260"/>
      <c r="K65" s="2444"/>
      <c r="L65" s="1260"/>
      <c r="M65" s="2444"/>
      <c r="N65" s="1260"/>
      <c r="O65" s="2444"/>
      <c r="P65" s="1260"/>
      <c r="Q65" s="2444"/>
      <c r="R65" s="1260"/>
      <c r="S65" s="2444"/>
      <c r="T65" s="1260"/>
      <c r="U65" s="2444"/>
      <c r="V65" s="1260"/>
      <c r="W65" s="2444"/>
      <c r="X65" s="1260"/>
      <c r="Y65" s="2444"/>
      <c r="Z65" s="1260"/>
      <c r="AA65" s="2444"/>
      <c r="AB65" s="1260"/>
      <c r="AC65" s="2444"/>
      <c r="AD65" s="1260"/>
      <c r="AE65" s="2444"/>
      <c r="AF65" s="1260"/>
      <c r="AG65" s="2444"/>
      <c r="AH65" s="1260"/>
      <c r="AI65" s="2444"/>
      <c r="AJ65" s="1260"/>
      <c r="AK65" s="2444"/>
      <c r="AL65" s="1260"/>
      <c r="AM65" s="2444"/>
      <c r="AN65" s="1260"/>
      <c r="AO65" s="2444"/>
      <c r="AP65" s="1260"/>
      <c r="AQ65" s="2380"/>
      <c r="AR65" s="833"/>
      <c r="AS65" s="1479"/>
      <c r="AT65" s="833"/>
      <c r="AU65" s="1439"/>
      <c r="AV65" s="829"/>
      <c r="AW65" s="1438"/>
      <c r="AX65" s="464" t="str">
        <f t="shared" si="111"/>
        <v/>
      </c>
      <c r="AY65" s="464"/>
      <c r="AZ65" s="464"/>
      <c r="BA65" s="464"/>
      <c r="BB65" s="464"/>
      <c r="BC65" s="464"/>
      <c r="BD65" s="464"/>
      <c r="BE65" s="464"/>
      <c r="BF65" s="464"/>
      <c r="BG65" s="464"/>
      <c r="BH65" s="464"/>
      <c r="BI65" s="460"/>
      <c r="BJ65" s="460"/>
      <c r="BK65" s="460"/>
      <c r="BL65" s="460"/>
      <c r="BU65" s="460"/>
      <c r="BW65" s="461"/>
      <c r="CA65" s="465" t="str">
        <f t="shared" si="112"/>
        <v/>
      </c>
      <c r="CB65" s="465" t="str">
        <f t="shared" si="113"/>
        <v/>
      </c>
      <c r="CC65" s="465" t="str">
        <f t="shared" si="114"/>
        <v/>
      </c>
      <c r="CD65" s="465" t="str">
        <f t="shared" si="115"/>
        <v/>
      </c>
      <c r="CE65" s="465" t="str">
        <f t="shared" si="116"/>
        <v/>
      </c>
      <c r="CF65" s="465" t="str">
        <f t="shared" si="144"/>
        <v/>
      </c>
      <c r="CG65" s="465" t="str">
        <f t="shared" si="145"/>
        <v/>
      </c>
      <c r="CH65" s="465" t="str">
        <f t="shared" si="146"/>
        <v/>
      </c>
      <c r="CI65" s="465" t="str">
        <f t="shared" si="147"/>
        <v/>
      </c>
      <c r="CJ65" s="465" t="str">
        <f t="shared" si="148"/>
        <v/>
      </c>
      <c r="CK65" s="465" t="str">
        <f t="shared" si="149"/>
        <v/>
      </c>
      <c r="CL65" s="465" t="str">
        <f t="shared" si="150"/>
        <v/>
      </c>
      <c r="CM65" s="465" t="str">
        <f t="shared" si="151"/>
        <v/>
      </c>
      <c r="CN65" s="465" t="str">
        <f t="shared" si="152"/>
        <v/>
      </c>
      <c r="CO65" s="465" t="str">
        <f t="shared" si="153"/>
        <v/>
      </c>
      <c r="CP65" s="465" t="str">
        <f t="shared" si="154"/>
        <v/>
      </c>
      <c r="CQ65" s="465" t="str">
        <f t="shared" si="155"/>
        <v/>
      </c>
      <c r="CR65" s="465" t="str">
        <f t="shared" si="156"/>
        <v/>
      </c>
      <c r="CS65" s="465" t="str">
        <f t="shared" si="157"/>
        <v/>
      </c>
      <c r="CT65" s="465" t="str">
        <f t="shared" si="158"/>
        <v/>
      </c>
      <c r="CU65" s="465" t="str">
        <f t="shared" si="159"/>
        <v/>
      </c>
      <c r="CV65" s="465" t="str">
        <f t="shared" si="160"/>
        <v/>
      </c>
      <c r="CW65" s="465" t="str">
        <f t="shared" si="161"/>
        <v/>
      </c>
      <c r="CX65" s="465" t="str">
        <f t="shared" si="162"/>
        <v/>
      </c>
      <c r="CY65" s="465" t="str">
        <f t="shared" si="163"/>
        <v/>
      </c>
      <c r="CZ65" s="465" t="str">
        <f t="shared" si="117"/>
        <v/>
      </c>
      <c r="DA65" s="466">
        <f t="shared" si="118"/>
        <v>0</v>
      </c>
      <c r="DB65" s="466">
        <f t="shared" si="119"/>
        <v>0</v>
      </c>
      <c r="DC65" s="466">
        <f t="shared" si="120"/>
        <v>0</v>
      </c>
      <c r="DD65" s="466">
        <f t="shared" si="121"/>
        <v>0</v>
      </c>
      <c r="DE65" s="466">
        <f t="shared" si="122"/>
        <v>0</v>
      </c>
      <c r="DF65" s="466">
        <f t="shared" si="123"/>
        <v>0</v>
      </c>
      <c r="DG65" s="466">
        <f t="shared" si="124"/>
        <v>0</v>
      </c>
      <c r="DH65" s="466">
        <f t="shared" si="125"/>
        <v>0</v>
      </c>
      <c r="DI65" s="466">
        <f t="shared" si="126"/>
        <v>0</v>
      </c>
      <c r="DJ65" s="466">
        <f t="shared" si="127"/>
        <v>0</v>
      </c>
      <c r="DK65" s="466">
        <f t="shared" si="128"/>
        <v>0</v>
      </c>
      <c r="DL65" s="466">
        <f t="shared" si="129"/>
        <v>0</v>
      </c>
      <c r="DM65" s="466">
        <f t="shared" si="130"/>
        <v>0</v>
      </c>
      <c r="DN65" s="466">
        <f t="shared" si="131"/>
        <v>0</v>
      </c>
      <c r="DO65" s="466">
        <f t="shared" si="132"/>
        <v>0</v>
      </c>
      <c r="DP65" s="466">
        <f t="shared" si="133"/>
        <v>0</v>
      </c>
      <c r="DQ65" s="466">
        <f t="shared" si="134"/>
        <v>0</v>
      </c>
      <c r="DR65" s="466">
        <f t="shared" si="135"/>
        <v>0</v>
      </c>
      <c r="DS65" s="466">
        <f t="shared" si="136"/>
        <v>0</v>
      </c>
      <c r="DT65" s="466">
        <f t="shared" si="137"/>
        <v>0</v>
      </c>
      <c r="DU65" s="466">
        <f t="shared" si="138"/>
        <v>0</v>
      </c>
      <c r="DV65" s="466">
        <f t="shared" si="139"/>
        <v>0</v>
      </c>
      <c r="DW65" s="466">
        <f t="shared" si="140"/>
        <v>0</v>
      </c>
      <c r="DX65" s="466">
        <f t="shared" si="141"/>
        <v>0</v>
      </c>
      <c r="DY65" s="466">
        <f t="shared" si="142"/>
        <v>0</v>
      </c>
      <c r="DZ65" s="466">
        <f t="shared" si="143"/>
        <v>0</v>
      </c>
    </row>
    <row r="66" spans="1:130" ht="18.75" customHeight="1" x14ac:dyDescent="0.35">
      <c r="A66" s="907" t="s">
        <v>2146</v>
      </c>
      <c r="B66" s="831">
        <f>+P66+R66+T66+V66+X66+Z66+AB66+AD66+AF66+AH66+AJ66+AL66+AN66+AP66</f>
        <v>0</v>
      </c>
      <c r="C66" s="1079">
        <f>+Q66+S66+U66+W66+Y66+AA66+AC66+AE66+AG66+AI66+AK66+AM66+AO66+AQ66</f>
        <v>0</v>
      </c>
      <c r="D66" s="858"/>
      <c r="E66" s="1440"/>
      <c r="F66" s="856"/>
      <c r="G66" s="1440"/>
      <c r="H66" s="856"/>
      <c r="I66" s="1440"/>
      <c r="J66" s="856"/>
      <c r="K66" s="1440"/>
      <c r="L66" s="856"/>
      <c r="M66" s="1441"/>
      <c r="N66" s="858"/>
      <c r="O66" s="1440"/>
      <c r="P66" s="829"/>
      <c r="Q66" s="1439"/>
      <c r="R66" s="829"/>
      <c r="S66" s="1439"/>
      <c r="T66" s="829"/>
      <c r="U66" s="1439"/>
      <c r="V66" s="829"/>
      <c r="W66" s="1439"/>
      <c r="X66" s="829"/>
      <c r="Y66" s="1439"/>
      <c r="Z66" s="829"/>
      <c r="AA66" s="1439"/>
      <c r="AB66" s="829"/>
      <c r="AC66" s="1439"/>
      <c r="AD66" s="829"/>
      <c r="AE66" s="1439"/>
      <c r="AF66" s="829"/>
      <c r="AG66" s="1439"/>
      <c r="AH66" s="829"/>
      <c r="AI66" s="1439"/>
      <c r="AJ66" s="829"/>
      <c r="AK66" s="1439"/>
      <c r="AL66" s="829"/>
      <c r="AM66" s="1439"/>
      <c r="AN66" s="829"/>
      <c r="AO66" s="1439"/>
      <c r="AP66" s="829"/>
      <c r="AQ66" s="1479"/>
      <c r="AR66" s="833"/>
      <c r="AS66" s="1479"/>
      <c r="AT66" s="833"/>
      <c r="AU66" s="1439"/>
      <c r="AV66" s="829"/>
      <c r="AW66" s="1438"/>
      <c r="AX66" s="464" t="str">
        <f t="shared" si="111"/>
        <v/>
      </c>
      <c r="AY66" s="464"/>
      <c r="AZ66" s="464"/>
      <c r="BA66" s="464"/>
      <c r="BB66" s="464"/>
      <c r="BC66" s="464"/>
      <c r="BD66" s="464"/>
      <c r="BE66" s="464"/>
      <c r="BF66" s="464"/>
      <c r="BG66" s="464"/>
      <c r="BH66" s="464"/>
      <c r="BI66" s="460"/>
      <c r="BJ66" s="460"/>
      <c r="BK66" s="460"/>
      <c r="BL66" s="460"/>
      <c r="BU66" s="460"/>
      <c r="BW66" s="461"/>
      <c r="CA66" s="465" t="str">
        <f t="shared" si="112"/>
        <v/>
      </c>
      <c r="CB66" s="465" t="str">
        <f t="shared" si="113"/>
        <v/>
      </c>
      <c r="CC66" s="465" t="str">
        <f t="shared" si="114"/>
        <v/>
      </c>
      <c r="CD66" s="465" t="str">
        <f t="shared" si="115"/>
        <v/>
      </c>
      <c r="CE66" s="465" t="str">
        <f t="shared" si="116"/>
        <v/>
      </c>
      <c r="CF66" s="465" t="str">
        <f t="shared" si="144"/>
        <v/>
      </c>
      <c r="CG66" s="465" t="str">
        <f t="shared" si="145"/>
        <v/>
      </c>
      <c r="CH66" s="465" t="str">
        <f t="shared" si="146"/>
        <v/>
      </c>
      <c r="CI66" s="465" t="str">
        <f t="shared" si="147"/>
        <v/>
      </c>
      <c r="CJ66" s="465" t="str">
        <f t="shared" si="148"/>
        <v/>
      </c>
      <c r="CK66" s="465" t="str">
        <f t="shared" si="149"/>
        <v/>
      </c>
      <c r="CL66" s="465" t="str">
        <f t="shared" si="150"/>
        <v/>
      </c>
      <c r="CM66" s="465" t="str">
        <f t="shared" si="151"/>
        <v/>
      </c>
      <c r="CN66" s="465" t="str">
        <f t="shared" si="152"/>
        <v/>
      </c>
      <c r="CO66" s="465" t="str">
        <f t="shared" si="153"/>
        <v/>
      </c>
      <c r="CP66" s="465" t="str">
        <f t="shared" si="154"/>
        <v/>
      </c>
      <c r="CQ66" s="465" t="str">
        <f t="shared" si="155"/>
        <v/>
      </c>
      <c r="CR66" s="465" t="str">
        <f t="shared" si="156"/>
        <v/>
      </c>
      <c r="CS66" s="465" t="str">
        <f t="shared" si="157"/>
        <v/>
      </c>
      <c r="CT66" s="465" t="str">
        <f t="shared" si="158"/>
        <v/>
      </c>
      <c r="CU66" s="465" t="str">
        <f t="shared" si="159"/>
        <v/>
      </c>
      <c r="CV66" s="465" t="str">
        <f t="shared" si="160"/>
        <v/>
      </c>
      <c r="CW66" s="465" t="str">
        <f t="shared" si="161"/>
        <v/>
      </c>
      <c r="CX66" s="465" t="str">
        <f t="shared" si="162"/>
        <v/>
      </c>
      <c r="CY66" s="465" t="str">
        <f t="shared" si="163"/>
        <v/>
      </c>
      <c r="CZ66" s="465" t="str">
        <f t="shared" si="117"/>
        <v/>
      </c>
      <c r="DA66" s="466">
        <f t="shared" si="118"/>
        <v>0</v>
      </c>
      <c r="DB66" s="466">
        <f t="shared" si="119"/>
        <v>0</v>
      </c>
      <c r="DC66" s="466">
        <f t="shared" si="120"/>
        <v>0</v>
      </c>
      <c r="DD66" s="466">
        <f t="shared" si="121"/>
        <v>0</v>
      </c>
      <c r="DE66" s="466">
        <f t="shared" si="122"/>
        <v>0</v>
      </c>
      <c r="DF66" s="466">
        <f t="shared" si="123"/>
        <v>0</v>
      </c>
      <c r="DG66" s="466">
        <f t="shared" si="124"/>
        <v>0</v>
      </c>
      <c r="DH66" s="466">
        <f t="shared" si="125"/>
        <v>0</v>
      </c>
      <c r="DI66" s="466">
        <f t="shared" si="126"/>
        <v>0</v>
      </c>
      <c r="DJ66" s="466">
        <f t="shared" si="127"/>
        <v>0</v>
      </c>
      <c r="DK66" s="466">
        <f t="shared" si="128"/>
        <v>0</v>
      </c>
      <c r="DL66" s="466">
        <f t="shared" si="129"/>
        <v>0</v>
      </c>
      <c r="DM66" s="466">
        <f t="shared" si="130"/>
        <v>0</v>
      </c>
      <c r="DN66" s="466">
        <f t="shared" si="131"/>
        <v>0</v>
      </c>
      <c r="DO66" s="466">
        <f t="shared" si="132"/>
        <v>0</v>
      </c>
      <c r="DP66" s="466">
        <f t="shared" si="133"/>
        <v>0</v>
      </c>
      <c r="DQ66" s="466">
        <f t="shared" si="134"/>
        <v>0</v>
      </c>
      <c r="DR66" s="466">
        <f t="shared" si="135"/>
        <v>0</v>
      </c>
      <c r="DS66" s="466">
        <f t="shared" si="136"/>
        <v>0</v>
      </c>
      <c r="DT66" s="466">
        <f t="shared" si="137"/>
        <v>0</v>
      </c>
      <c r="DU66" s="466">
        <f t="shared" si="138"/>
        <v>0</v>
      </c>
      <c r="DV66" s="466">
        <f t="shared" si="139"/>
        <v>0</v>
      </c>
      <c r="DW66" s="466">
        <f t="shared" si="140"/>
        <v>0</v>
      </c>
      <c r="DX66" s="466">
        <f t="shared" si="141"/>
        <v>0</v>
      </c>
      <c r="DY66" s="466">
        <f t="shared" si="142"/>
        <v>0</v>
      </c>
      <c r="DZ66" s="466">
        <f t="shared" si="143"/>
        <v>0</v>
      </c>
    </row>
    <row r="67" spans="1:130" ht="16.149999999999999" customHeight="1" x14ac:dyDescent="0.35">
      <c r="A67" s="828" t="s">
        <v>2147</v>
      </c>
      <c r="B67" s="831">
        <f>+N67+P67+R67+T67+V67+X67+Z67+AB67+AD67+AF67+AH67+AJ67+AL67+AN67+AP67</f>
        <v>0</v>
      </c>
      <c r="C67" s="1079">
        <f>+O67+Q67+S67+U67+W67+Y67+AA67+AC67+AE67+AG67+AI67+AK67+AM67+AO67+AQ67</f>
        <v>0</v>
      </c>
      <c r="D67" s="2379"/>
      <c r="E67" s="2444"/>
      <c r="F67" s="1260"/>
      <c r="G67" s="2444"/>
      <c r="H67" s="1260"/>
      <c r="I67" s="1683"/>
      <c r="J67" s="2379"/>
      <c r="K67" s="2379"/>
      <c r="L67" s="1260"/>
      <c r="M67" s="1683"/>
      <c r="N67" s="833"/>
      <c r="O67" s="1439"/>
      <c r="P67" s="829"/>
      <c r="Q67" s="1439"/>
      <c r="R67" s="829"/>
      <c r="S67" s="1439"/>
      <c r="T67" s="829"/>
      <c r="U67" s="1439"/>
      <c r="V67" s="829"/>
      <c r="W67" s="1439"/>
      <c r="X67" s="829"/>
      <c r="Y67" s="1439"/>
      <c r="Z67" s="829"/>
      <c r="AA67" s="1439"/>
      <c r="AB67" s="829"/>
      <c r="AC67" s="1439"/>
      <c r="AD67" s="829"/>
      <c r="AE67" s="1439"/>
      <c r="AF67" s="829"/>
      <c r="AG67" s="1439"/>
      <c r="AH67" s="829"/>
      <c r="AI67" s="1439"/>
      <c r="AJ67" s="829"/>
      <c r="AK67" s="1439"/>
      <c r="AL67" s="829"/>
      <c r="AM67" s="1439"/>
      <c r="AN67" s="829"/>
      <c r="AO67" s="1439"/>
      <c r="AP67" s="829"/>
      <c r="AQ67" s="1479"/>
      <c r="AR67" s="833"/>
      <c r="AS67" s="1479"/>
      <c r="AT67" s="833"/>
      <c r="AU67" s="1439"/>
      <c r="AV67" s="829"/>
      <c r="AW67" s="1438"/>
      <c r="AX67" s="464" t="str">
        <f t="shared" si="111"/>
        <v/>
      </c>
      <c r="AY67" s="464"/>
      <c r="AZ67" s="464"/>
      <c r="BA67" s="464"/>
      <c r="BB67" s="464"/>
      <c r="BC67" s="464"/>
      <c r="BD67" s="464"/>
      <c r="BE67" s="464"/>
      <c r="BF67" s="464"/>
      <c r="BG67" s="464"/>
      <c r="BH67" s="464"/>
      <c r="BI67" s="460"/>
      <c r="BJ67" s="460"/>
      <c r="BK67" s="460"/>
      <c r="BL67" s="460"/>
      <c r="BU67" s="460"/>
      <c r="BW67" s="461"/>
      <c r="CA67" s="465" t="str">
        <f t="shared" si="112"/>
        <v/>
      </c>
      <c r="CB67" s="465" t="str">
        <f t="shared" si="113"/>
        <v/>
      </c>
      <c r="CC67" s="465" t="str">
        <f t="shared" si="114"/>
        <v/>
      </c>
      <c r="CD67" s="465" t="str">
        <f t="shared" si="115"/>
        <v/>
      </c>
      <c r="CE67" s="465" t="str">
        <f t="shared" si="116"/>
        <v/>
      </c>
      <c r="CF67" s="465" t="str">
        <f t="shared" si="144"/>
        <v/>
      </c>
      <c r="CG67" s="465" t="str">
        <f t="shared" si="145"/>
        <v/>
      </c>
      <c r="CH67" s="465" t="str">
        <f t="shared" si="146"/>
        <v/>
      </c>
      <c r="CI67" s="465" t="str">
        <f t="shared" si="147"/>
        <v/>
      </c>
      <c r="CJ67" s="465" t="str">
        <f t="shared" si="148"/>
        <v/>
      </c>
      <c r="CK67" s="465" t="str">
        <f t="shared" si="149"/>
        <v/>
      </c>
      <c r="CL67" s="465" t="str">
        <f t="shared" si="150"/>
        <v/>
      </c>
      <c r="CM67" s="465" t="str">
        <f t="shared" si="151"/>
        <v/>
      </c>
      <c r="CN67" s="465" t="str">
        <f t="shared" si="152"/>
        <v/>
      </c>
      <c r="CO67" s="465" t="str">
        <f t="shared" si="153"/>
        <v/>
      </c>
      <c r="CP67" s="465" t="str">
        <f t="shared" si="154"/>
        <v/>
      </c>
      <c r="CQ67" s="465" t="str">
        <f t="shared" si="155"/>
        <v/>
      </c>
      <c r="CR67" s="465" t="str">
        <f t="shared" si="156"/>
        <v/>
      </c>
      <c r="CS67" s="465" t="str">
        <f t="shared" si="157"/>
        <v/>
      </c>
      <c r="CT67" s="465" t="str">
        <f t="shared" si="158"/>
        <v/>
      </c>
      <c r="CU67" s="465" t="str">
        <f t="shared" si="159"/>
        <v/>
      </c>
      <c r="CV67" s="465" t="str">
        <f t="shared" si="160"/>
        <v/>
      </c>
      <c r="CW67" s="465" t="str">
        <f t="shared" si="161"/>
        <v/>
      </c>
      <c r="CX67" s="465" t="str">
        <f t="shared" si="162"/>
        <v/>
      </c>
      <c r="CY67" s="465" t="str">
        <f t="shared" si="163"/>
        <v/>
      </c>
      <c r="CZ67" s="465" t="str">
        <f t="shared" si="117"/>
        <v/>
      </c>
      <c r="DA67" s="466">
        <f t="shared" si="118"/>
        <v>0</v>
      </c>
      <c r="DB67" s="466">
        <f t="shared" si="119"/>
        <v>0</v>
      </c>
      <c r="DC67" s="466">
        <f t="shared" si="120"/>
        <v>0</v>
      </c>
      <c r="DD67" s="466">
        <f t="shared" si="121"/>
        <v>0</v>
      </c>
      <c r="DE67" s="466">
        <f t="shared" si="122"/>
        <v>0</v>
      </c>
      <c r="DF67" s="466">
        <f t="shared" si="123"/>
        <v>0</v>
      </c>
      <c r="DG67" s="466">
        <f t="shared" si="124"/>
        <v>0</v>
      </c>
      <c r="DH67" s="466">
        <f t="shared" si="125"/>
        <v>0</v>
      </c>
      <c r="DI67" s="466">
        <f t="shared" si="126"/>
        <v>0</v>
      </c>
      <c r="DJ67" s="466">
        <f t="shared" si="127"/>
        <v>0</v>
      </c>
      <c r="DK67" s="466">
        <f t="shared" si="128"/>
        <v>0</v>
      </c>
      <c r="DL67" s="466">
        <f t="shared" si="129"/>
        <v>0</v>
      </c>
      <c r="DM67" s="466">
        <f t="shared" si="130"/>
        <v>0</v>
      </c>
      <c r="DN67" s="466">
        <f t="shared" si="131"/>
        <v>0</v>
      </c>
      <c r="DO67" s="466">
        <f t="shared" si="132"/>
        <v>0</v>
      </c>
      <c r="DP67" s="466">
        <f t="shared" si="133"/>
        <v>0</v>
      </c>
      <c r="DQ67" s="466">
        <f t="shared" si="134"/>
        <v>0</v>
      </c>
      <c r="DR67" s="466">
        <f t="shared" si="135"/>
        <v>0</v>
      </c>
      <c r="DS67" s="466">
        <f t="shared" si="136"/>
        <v>0</v>
      </c>
      <c r="DT67" s="466">
        <f t="shared" si="137"/>
        <v>0</v>
      </c>
      <c r="DU67" s="466">
        <f t="shared" si="138"/>
        <v>0</v>
      </c>
      <c r="DV67" s="466">
        <f t="shared" si="139"/>
        <v>0</v>
      </c>
      <c r="DW67" s="466">
        <f t="shared" si="140"/>
        <v>0</v>
      </c>
      <c r="DX67" s="466">
        <f t="shared" si="141"/>
        <v>0</v>
      </c>
      <c r="DY67" s="466">
        <f t="shared" si="142"/>
        <v>0</v>
      </c>
      <c r="DZ67" s="466">
        <f t="shared" si="143"/>
        <v>0</v>
      </c>
    </row>
    <row r="68" spans="1:130" ht="16.149999999999999" customHeight="1" x14ac:dyDescent="0.35">
      <c r="A68" s="828" t="s">
        <v>2148</v>
      </c>
      <c r="B68" s="831">
        <f>+D68+F68+H68+J68+L68+N68+P68+R68+T68+V68+X68+Z68+AB68+AD68+AF68+AH68+AJ68+AL68+AN68+AP68</f>
        <v>0</v>
      </c>
      <c r="C68" s="1079">
        <f>+E68+G68+I68+K68+M68+O68+Q68+S68+U68+W68+Y68+AA68+AC68+AE68+AG68+AI68+AK68+AM68+AO68+AQ68</f>
        <v>0</v>
      </c>
      <c r="D68" s="833"/>
      <c r="E68" s="1439"/>
      <c r="F68" s="829"/>
      <c r="G68" s="1439"/>
      <c r="H68" s="829"/>
      <c r="I68" s="1438"/>
      <c r="J68" s="833"/>
      <c r="K68" s="833"/>
      <c r="L68" s="829"/>
      <c r="M68" s="1438"/>
      <c r="N68" s="833"/>
      <c r="O68" s="1439"/>
      <c r="P68" s="829"/>
      <c r="Q68" s="1439"/>
      <c r="R68" s="829"/>
      <c r="S68" s="1439"/>
      <c r="T68" s="829"/>
      <c r="U68" s="1439"/>
      <c r="V68" s="829"/>
      <c r="W68" s="1439"/>
      <c r="X68" s="829"/>
      <c r="Y68" s="1439"/>
      <c r="Z68" s="829"/>
      <c r="AA68" s="1439"/>
      <c r="AB68" s="829"/>
      <c r="AC68" s="1439"/>
      <c r="AD68" s="829"/>
      <c r="AE68" s="1439"/>
      <c r="AF68" s="829"/>
      <c r="AG68" s="1439"/>
      <c r="AH68" s="829"/>
      <c r="AI68" s="1439"/>
      <c r="AJ68" s="829"/>
      <c r="AK68" s="1439"/>
      <c r="AL68" s="829"/>
      <c r="AM68" s="1439"/>
      <c r="AN68" s="829"/>
      <c r="AO68" s="1439"/>
      <c r="AP68" s="829"/>
      <c r="AQ68" s="1479"/>
      <c r="AR68" s="833"/>
      <c r="AS68" s="1479"/>
      <c r="AT68" s="833"/>
      <c r="AU68" s="1439"/>
      <c r="AV68" s="829"/>
      <c r="AW68" s="1438"/>
      <c r="AX68" s="464" t="str">
        <f t="shared" si="111"/>
        <v/>
      </c>
      <c r="AY68" s="464"/>
      <c r="AZ68" s="464"/>
      <c r="BA68" s="464"/>
      <c r="BB68" s="464"/>
      <c r="BC68" s="464"/>
      <c r="BD68" s="464"/>
      <c r="BE68" s="464"/>
      <c r="BF68" s="464"/>
      <c r="BG68" s="464"/>
      <c r="BH68" s="464"/>
      <c r="BI68" s="460"/>
      <c r="BJ68" s="460"/>
      <c r="BK68" s="460"/>
      <c r="BL68" s="460"/>
      <c r="BU68" s="460"/>
      <c r="BW68" s="461"/>
      <c r="CA68" s="465" t="str">
        <f t="shared" si="112"/>
        <v/>
      </c>
      <c r="CB68" s="465" t="str">
        <f t="shared" si="113"/>
        <v/>
      </c>
      <c r="CC68" s="465" t="str">
        <f t="shared" si="114"/>
        <v/>
      </c>
      <c r="CD68" s="465" t="str">
        <f t="shared" si="115"/>
        <v/>
      </c>
      <c r="CE68" s="465" t="str">
        <f t="shared" si="116"/>
        <v/>
      </c>
      <c r="CF68" s="465" t="str">
        <f t="shared" si="144"/>
        <v/>
      </c>
      <c r="CG68" s="465" t="str">
        <f t="shared" si="145"/>
        <v/>
      </c>
      <c r="CH68" s="465" t="str">
        <f t="shared" si="146"/>
        <v/>
      </c>
      <c r="CI68" s="465" t="str">
        <f t="shared" si="147"/>
        <v/>
      </c>
      <c r="CJ68" s="465" t="str">
        <f t="shared" si="148"/>
        <v/>
      </c>
      <c r="CK68" s="465" t="str">
        <f t="shared" si="149"/>
        <v/>
      </c>
      <c r="CL68" s="465" t="str">
        <f t="shared" si="150"/>
        <v/>
      </c>
      <c r="CM68" s="465" t="str">
        <f t="shared" si="151"/>
        <v/>
      </c>
      <c r="CN68" s="465" t="str">
        <f t="shared" si="152"/>
        <v/>
      </c>
      <c r="CO68" s="465" t="str">
        <f t="shared" si="153"/>
        <v/>
      </c>
      <c r="CP68" s="465" t="str">
        <f t="shared" si="154"/>
        <v/>
      </c>
      <c r="CQ68" s="465" t="str">
        <f t="shared" si="155"/>
        <v/>
      </c>
      <c r="CR68" s="465" t="str">
        <f t="shared" si="156"/>
        <v/>
      </c>
      <c r="CS68" s="465" t="str">
        <f t="shared" si="157"/>
        <v/>
      </c>
      <c r="CT68" s="465" t="str">
        <f t="shared" si="158"/>
        <v/>
      </c>
      <c r="CU68" s="465" t="str">
        <f t="shared" si="159"/>
        <v/>
      </c>
      <c r="CV68" s="465" t="str">
        <f t="shared" si="160"/>
        <v/>
      </c>
      <c r="CW68" s="465" t="str">
        <f t="shared" si="161"/>
        <v/>
      </c>
      <c r="CX68" s="465" t="str">
        <f t="shared" si="162"/>
        <v/>
      </c>
      <c r="CY68" s="465" t="str">
        <f t="shared" si="163"/>
        <v/>
      </c>
      <c r="CZ68" s="465" t="str">
        <f t="shared" si="117"/>
        <v/>
      </c>
      <c r="DA68" s="466">
        <f t="shared" si="118"/>
        <v>0</v>
      </c>
      <c r="DB68" s="466">
        <f t="shared" si="119"/>
        <v>0</v>
      </c>
      <c r="DC68" s="466">
        <f t="shared" si="120"/>
        <v>0</v>
      </c>
      <c r="DD68" s="466">
        <f t="shared" si="121"/>
        <v>0</v>
      </c>
      <c r="DE68" s="466">
        <f t="shared" si="122"/>
        <v>0</v>
      </c>
      <c r="DF68" s="466">
        <f t="shared" si="123"/>
        <v>0</v>
      </c>
      <c r="DG68" s="466">
        <f t="shared" si="124"/>
        <v>0</v>
      </c>
      <c r="DH68" s="466">
        <f t="shared" si="125"/>
        <v>0</v>
      </c>
      <c r="DI68" s="466">
        <f t="shared" si="126"/>
        <v>0</v>
      </c>
      <c r="DJ68" s="466">
        <f t="shared" si="127"/>
        <v>0</v>
      </c>
      <c r="DK68" s="466">
        <f t="shared" si="128"/>
        <v>0</v>
      </c>
      <c r="DL68" s="466">
        <f t="shared" si="129"/>
        <v>0</v>
      </c>
      <c r="DM68" s="466">
        <f t="shared" si="130"/>
        <v>0</v>
      </c>
      <c r="DN68" s="466">
        <f t="shared" si="131"/>
        <v>0</v>
      </c>
      <c r="DO68" s="466">
        <f t="shared" si="132"/>
        <v>0</v>
      </c>
      <c r="DP68" s="466">
        <f t="shared" si="133"/>
        <v>0</v>
      </c>
      <c r="DQ68" s="466">
        <f t="shared" si="134"/>
        <v>0</v>
      </c>
      <c r="DR68" s="466">
        <f t="shared" si="135"/>
        <v>0</v>
      </c>
      <c r="DS68" s="466">
        <f t="shared" si="136"/>
        <v>0</v>
      </c>
      <c r="DT68" s="466">
        <f t="shared" si="137"/>
        <v>0</v>
      </c>
      <c r="DU68" s="466">
        <f t="shared" si="138"/>
        <v>0</v>
      </c>
      <c r="DV68" s="466">
        <f t="shared" si="139"/>
        <v>0</v>
      </c>
      <c r="DW68" s="466">
        <f t="shared" si="140"/>
        <v>0</v>
      </c>
      <c r="DX68" s="466">
        <f t="shared" si="141"/>
        <v>0</v>
      </c>
      <c r="DY68" s="466">
        <f t="shared" si="142"/>
        <v>0</v>
      </c>
      <c r="DZ68" s="466">
        <f t="shared" si="143"/>
        <v>0</v>
      </c>
    </row>
    <row r="69" spans="1:130" ht="16.149999999999999" customHeight="1" x14ac:dyDescent="0.35">
      <c r="A69" s="816" t="s">
        <v>2149</v>
      </c>
      <c r="B69" s="831">
        <f>+P69+R69+T69+V69+X69+Z69+AB69+AD69+AF69+AH69+AJ69+AL69+AN69+AP69</f>
        <v>0</v>
      </c>
      <c r="C69" s="1079">
        <f>+Q69+S69+U69+W69+Y69+AA69+AC69+AE69+AG69+AI69+AK69+AM69+AO69+AQ69</f>
        <v>0</v>
      </c>
      <c r="D69" s="858"/>
      <c r="E69" s="1440"/>
      <c r="F69" s="856"/>
      <c r="G69" s="1440"/>
      <c r="H69" s="856"/>
      <c r="I69" s="1440"/>
      <c r="J69" s="856"/>
      <c r="K69" s="1440"/>
      <c r="L69" s="856"/>
      <c r="M69" s="1441"/>
      <c r="N69" s="858"/>
      <c r="O69" s="1440"/>
      <c r="P69" s="829"/>
      <c r="Q69" s="1439"/>
      <c r="R69" s="829"/>
      <c r="S69" s="1439"/>
      <c r="T69" s="829"/>
      <c r="U69" s="1439"/>
      <c r="V69" s="829"/>
      <c r="W69" s="1439"/>
      <c r="X69" s="829"/>
      <c r="Y69" s="1439"/>
      <c r="Z69" s="829"/>
      <c r="AA69" s="1439"/>
      <c r="AB69" s="829"/>
      <c r="AC69" s="1439"/>
      <c r="AD69" s="829"/>
      <c r="AE69" s="1439"/>
      <c r="AF69" s="829"/>
      <c r="AG69" s="1439"/>
      <c r="AH69" s="829"/>
      <c r="AI69" s="1439"/>
      <c r="AJ69" s="829"/>
      <c r="AK69" s="1439"/>
      <c r="AL69" s="829"/>
      <c r="AM69" s="1439"/>
      <c r="AN69" s="829"/>
      <c r="AO69" s="1439"/>
      <c r="AP69" s="829"/>
      <c r="AQ69" s="1479"/>
      <c r="AR69" s="833"/>
      <c r="AS69" s="1479"/>
      <c r="AT69" s="833"/>
      <c r="AU69" s="1439"/>
      <c r="AV69" s="829"/>
      <c r="AW69" s="1438"/>
      <c r="AX69" s="464" t="str">
        <f t="shared" si="111"/>
        <v/>
      </c>
      <c r="AY69" s="464"/>
      <c r="AZ69" s="464"/>
      <c r="BA69" s="464"/>
      <c r="BB69" s="464"/>
      <c r="BC69" s="464"/>
      <c r="BD69" s="464"/>
      <c r="BE69" s="464"/>
      <c r="BF69" s="464"/>
      <c r="BG69" s="464"/>
      <c r="BH69" s="464"/>
      <c r="BI69" s="460"/>
      <c r="BJ69" s="460"/>
      <c r="BK69" s="460"/>
      <c r="BL69" s="460"/>
      <c r="BU69" s="460"/>
      <c r="BW69" s="461"/>
      <c r="CA69" s="465" t="str">
        <f t="shared" si="112"/>
        <v/>
      </c>
      <c r="CB69" s="465" t="str">
        <f t="shared" si="113"/>
        <v/>
      </c>
      <c r="CC69" s="465" t="str">
        <f t="shared" si="114"/>
        <v/>
      </c>
      <c r="CD69" s="465" t="str">
        <f t="shared" si="115"/>
        <v/>
      </c>
      <c r="CE69" s="465" t="str">
        <f t="shared" si="116"/>
        <v/>
      </c>
      <c r="CF69" s="465" t="str">
        <f t="shared" si="144"/>
        <v/>
      </c>
      <c r="CG69" s="465" t="str">
        <f t="shared" si="145"/>
        <v/>
      </c>
      <c r="CH69" s="465" t="str">
        <f t="shared" si="146"/>
        <v/>
      </c>
      <c r="CI69" s="465" t="str">
        <f t="shared" si="147"/>
        <v/>
      </c>
      <c r="CJ69" s="465" t="str">
        <f t="shared" si="148"/>
        <v/>
      </c>
      <c r="CK69" s="465" t="str">
        <f t="shared" si="149"/>
        <v/>
      </c>
      <c r="CL69" s="465" t="str">
        <f t="shared" si="150"/>
        <v/>
      </c>
      <c r="CM69" s="465" t="str">
        <f t="shared" si="151"/>
        <v/>
      </c>
      <c r="CN69" s="465" t="str">
        <f t="shared" si="152"/>
        <v/>
      </c>
      <c r="CO69" s="465" t="str">
        <f t="shared" si="153"/>
        <v/>
      </c>
      <c r="CP69" s="465" t="str">
        <f t="shared" si="154"/>
        <v/>
      </c>
      <c r="CQ69" s="465" t="str">
        <f t="shared" si="155"/>
        <v/>
      </c>
      <c r="CR69" s="465" t="str">
        <f t="shared" si="156"/>
        <v/>
      </c>
      <c r="CS69" s="465" t="str">
        <f t="shared" si="157"/>
        <v/>
      </c>
      <c r="CT69" s="465" t="str">
        <f t="shared" si="158"/>
        <v/>
      </c>
      <c r="CU69" s="465" t="str">
        <f t="shared" si="159"/>
        <v/>
      </c>
      <c r="CV69" s="465" t="str">
        <f t="shared" si="160"/>
        <v/>
      </c>
      <c r="CW69" s="465" t="str">
        <f t="shared" si="161"/>
        <v/>
      </c>
      <c r="CX69" s="465" t="str">
        <f t="shared" si="162"/>
        <v/>
      </c>
      <c r="CY69" s="465" t="str">
        <f t="shared" si="163"/>
        <v/>
      </c>
      <c r="CZ69" s="465" t="str">
        <f t="shared" si="117"/>
        <v/>
      </c>
      <c r="DA69" s="466">
        <f t="shared" si="118"/>
        <v>0</v>
      </c>
      <c r="DB69" s="466">
        <f t="shared" si="119"/>
        <v>0</v>
      </c>
      <c r="DC69" s="466">
        <f t="shared" si="120"/>
        <v>0</v>
      </c>
      <c r="DD69" s="466">
        <f t="shared" si="121"/>
        <v>0</v>
      </c>
      <c r="DE69" s="466">
        <f t="shared" si="122"/>
        <v>0</v>
      </c>
      <c r="DF69" s="466">
        <f t="shared" si="123"/>
        <v>0</v>
      </c>
      <c r="DG69" s="466">
        <f t="shared" si="124"/>
        <v>0</v>
      </c>
      <c r="DH69" s="466">
        <f t="shared" si="125"/>
        <v>0</v>
      </c>
      <c r="DI69" s="466">
        <f t="shared" si="126"/>
        <v>0</v>
      </c>
      <c r="DJ69" s="466">
        <f t="shared" si="127"/>
        <v>0</v>
      </c>
      <c r="DK69" s="466">
        <f t="shared" si="128"/>
        <v>0</v>
      </c>
      <c r="DL69" s="466">
        <f t="shared" si="129"/>
        <v>0</v>
      </c>
      <c r="DM69" s="466">
        <f t="shared" si="130"/>
        <v>0</v>
      </c>
      <c r="DN69" s="466">
        <f t="shared" si="131"/>
        <v>0</v>
      </c>
      <c r="DO69" s="466">
        <f t="shared" si="132"/>
        <v>0</v>
      </c>
      <c r="DP69" s="466">
        <f t="shared" si="133"/>
        <v>0</v>
      </c>
      <c r="DQ69" s="466">
        <f t="shared" si="134"/>
        <v>0</v>
      </c>
      <c r="DR69" s="466">
        <f t="shared" si="135"/>
        <v>0</v>
      </c>
      <c r="DS69" s="466">
        <f t="shared" si="136"/>
        <v>0</v>
      </c>
      <c r="DT69" s="466">
        <f t="shared" si="137"/>
        <v>0</v>
      </c>
      <c r="DU69" s="466">
        <f t="shared" si="138"/>
        <v>0</v>
      </c>
      <c r="DV69" s="466">
        <f t="shared" si="139"/>
        <v>0</v>
      </c>
      <c r="DW69" s="466">
        <f t="shared" si="140"/>
        <v>0</v>
      </c>
      <c r="DX69" s="466">
        <f t="shared" si="141"/>
        <v>0</v>
      </c>
      <c r="DY69" s="466">
        <f t="shared" si="142"/>
        <v>0</v>
      </c>
      <c r="DZ69" s="466">
        <f t="shared" si="143"/>
        <v>0</v>
      </c>
    </row>
    <row r="70" spans="1:130" ht="16.149999999999999" customHeight="1" x14ac:dyDescent="0.35">
      <c r="A70" s="828" t="s">
        <v>2150</v>
      </c>
      <c r="B70" s="831">
        <f>+P70+R70+T70+V70+X70+Z70+AB70+AD70+AF70+AH70</f>
        <v>0</v>
      </c>
      <c r="C70" s="1079">
        <f>+Q70+S70+U70+W70+Y70+AA70+AC70+AE70+AG70+AI70</f>
        <v>0</v>
      </c>
      <c r="D70" s="858"/>
      <c r="E70" s="1440"/>
      <c r="F70" s="856"/>
      <c r="G70" s="1440"/>
      <c r="H70" s="856"/>
      <c r="I70" s="1440"/>
      <c r="J70" s="856"/>
      <c r="K70" s="1440"/>
      <c r="L70" s="856"/>
      <c r="M70" s="1441"/>
      <c r="N70" s="858"/>
      <c r="O70" s="1440"/>
      <c r="P70" s="829"/>
      <c r="Q70" s="1439"/>
      <c r="R70" s="829"/>
      <c r="S70" s="1439"/>
      <c r="T70" s="829"/>
      <c r="U70" s="1439"/>
      <c r="V70" s="829"/>
      <c r="W70" s="1439"/>
      <c r="X70" s="829"/>
      <c r="Y70" s="1439"/>
      <c r="Z70" s="829"/>
      <c r="AA70" s="1439"/>
      <c r="AB70" s="829"/>
      <c r="AC70" s="1439"/>
      <c r="AD70" s="829"/>
      <c r="AE70" s="1439"/>
      <c r="AF70" s="829"/>
      <c r="AG70" s="1439"/>
      <c r="AH70" s="829"/>
      <c r="AI70" s="1439"/>
      <c r="AJ70" s="856"/>
      <c r="AK70" s="1440"/>
      <c r="AL70" s="856"/>
      <c r="AM70" s="1440"/>
      <c r="AN70" s="856"/>
      <c r="AO70" s="1440"/>
      <c r="AP70" s="856"/>
      <c r="AQ70" s="1539"/>
      <c r="AR70" s="833"/>
      <c r="AS70" s="1479"/>
      <c r="AT70" s="833"/>
      <c r="AU70" s="1439"/>
      <c r="AV70" s="829"/>
      <c r="AW70" s="1438"/>
      <c r="AX70" s="464" t="str">
        <f t="shared" si="111"/>
        <v/>
      </c>
      <c r="AY70" s="464"/>
      <c r="AZ70" s="464"/>
      <c r="BA70" s="464"/>
      <c r="BB70" s="464"/>
      <c r="BC70" s="464"/>
      <c r="BD70" s="464"/>
      <c r="BE70" s="464"/>
      <c r="BF70" s="464"/>
      <c r="BG70" s="464"/>
      <c r="BH70" s="464"/>
      <c r="BI70" s="460"/>
      <c r="BJ70" s="460"/>
      <c r="BK70" s="460"/>
      <c r="BL70" s="460"/>
      <c r="BU70" s="460"/>
      <c r="BW70" s="461"/>
      <c r="CA70" s="465" t="str">
        <f t="shared" si="112"/>
        <v/>
      </c>
      <c r="CB70" s="465" t="str">
        <f t="shared" si="113"/>
        <v/>
      </c>
      <c r="CC70" s="465" t="str">
        <f t="shared" si="114"/>
        <v/>
      </c>
      <c r="CD70" s="465" t="str">
        <f t="shared" si="115"/>
        <v/>
      </c>
      <c r="CE70" s="465" t="str">
        <f t="shared" si="116"/>
        <v/>
      </c>
      <c r="CF70" s="465" t="str">
        <f t="shared" si="144"/>
        <v/>
      </c>
      <c r="CG70" s="465" t="str">
        <f t="shared" si="145"/>
        <v/>
      </c>
      <c r="CH70" s="465" t="str">
        <f t="shared" si="146"/>
        <v/>
      </c>
      <c r="CI70" s="465" t="str">
        <f t="shared" si="147"/>
        <v/>
      </c>
      <c r="CJ70" s="465" t="str">
        <f t="shared" si="148"/>
        <v/>
      </c>
      <c r="CK70" s="465" t="str">
        <f t="shared" si="149"/>
        <v/>
      </c>
      <c r="CL70" s="465" t="str">
        <f t="shared" si="150"/>
        <v/>
      </c>
      <c r="CM70" s="465" t="str">
        <f t="shared" si="151"/>
        <v/>
      </c>
      <c r="CN70" s="465" t="str">
        <f t="shared" si="152"/>
        <v/>
      </c>
      <c r="CO70" s="465" t="str">
        <f t="shared" si="153"/>
        <v/>
      </c>
      <c r="CP70" s="465" t="str">
        <f t="shared" si="154"/>
        <v/>
      </c>
      <c r="CQ70" s="465" t="str">
        <f t="shared" si="155"/>
        <v/>
      </c>
      <c r="CR70" s="465" t="str">
        <f t="shared" si="156"/>
        <v/>
      </c>
      <c r="CS70" s="465" t="str">
        <f t="shared" si="157"/>
        <v/>
      </c>
      <c r="CT70" s="465" t="str">
        <f t="shared" si="158"/>
        <v/>
      </c>
      <c r="CU70" s="465" t="str">
        <f t="shared" si="159"/>
        <v/>
      </c>
      <c r="CV70" s="465" t="str">
        <f t="shared" si="160"/>
        <v/>
      </c>
      <c r="CW70" s="465" t="str">
        <f t="shared" si="161"/>
        <v/>
      </c>
      <c r="CX70" s="465" t="str">
        <f t="shared" si="162"/>
        <v/>
      </c>
      <c r="CY70" s="465" t="str">
        <f t="shared" si="163"/>
        <v/>
      </c>
      <c r="CZ70" s="465" t="str">
        <f t="shared" si="117"/>
        <v/>
      </c>
      <c r="DA70" s="466">
        <f t="shared" si="118"/>
        <v>0</v>
      </c>
      <c r="DB70" s="466">
        <f t="shared" si="119"/>
        <v>0</v>
      </c>
      <c r="DC70" s="466">
        <f t="shared" si="120"/>
        <v>0</v>
      </c>
      <c r="DD70" s="466">
        <f t="shared" si="121"/>
        <v>0</v>
      </c>
      <c r="DE70" s="466">
        <f t="shared" si="122"/>
        <v>0</v>
      </c>
      <c r="DF70" s="466">
        <f t="shared" si="123"/>
        <v>0</v>
      </c>
      <c r="DG70" s="466">
        <f t="shared" si="124"/>
        <v>0</v>
      </c>
      <c r="DH70" s="466">
        <f t="shared" si="125"/>
        <v>0</v>
      </c>
      <c r="DI70" s="466">
        <f t="shared" si="126"/>
        <v>0</v>
      </c>
      <c r="DJ70" s="466">
        <f t="shared" si="127"/>
        <v>0</v>
      </c>
      <c r="DK70" s="466">
        <f t="shared" si="128"/>
        <v>0</v>
      </c>
      <c r="DL70" s="466">
        <f t="shared" si="129"/>
        <v>0</v>
      </c>
      <c r="DM70" s="466">
        <f t="shared" si="130"/>
        <v>0</v>
      </c>
      <c r="DN70" s="466">
        <f t="shared" si="131"/>
        <v>0</v>
      </c>
      <c r="DO70" s="466">
        <f t="shared" si="132"/>
        <v>0</v>
      </c>
      <c r="DP70" s="466">
        <f t="shared" si="133"/>
        <v>0</v>
      </c>
      <c r="DQ70" s="466">
        <f t="shared" si="134"/>
        <v>0</v>
      </c>
      <c r="DR70" s="466">
        <f t="shared" si="135"/>
        <v>0</v>
      </c>
      <c r="DS70" s="466">
        <f t="shared" si="136"/>
        <v>0</v>
      </c>
      <c r="DT70" s="466">
        <f t="shared" si="137"/>
        <v>0</v>
      </c>
      <c r="DU70" s="466">
        <f t="shared" si="138"/>
        <v>0</v>
      </c>
      <c r="DV70" s="466">
        <f t="shared" si="139"/>
        <v>0</v>
      </c>
      <c r="DW70" s="466">
        <f t="shared" si="140"/>
        <v>0</v>
      </c>
      <c r="DX70" s="466">
        <f t="shared" si="141"/>
        <v>0</v>
      </c>
      <c r="DY70" s="466">
        <f t="shared" si="142"/>
        <v>0</v>
      </c>
      <c r="DZ70" s="466">
        <f t="shared" si="143"/>
        <v>0</v>
      </c>
    </row>
    <row r="71" spans="1:130" ht="16.149999999999999" customHeight="1" x14ac:dyDescent="0.35">
      <c r="A71" s="828" t="s">
        <v>2151</v>
      </c>
      <c r="B71" s="831">
        <f t="shared" ref="B71:C73" si="164">+D71+F71+H71+J71+L71+N71+P71+R71+T71+V71+X71+Z71+AB71+AD71+AF71+AH71+AJ71+AL71+AN71+AP71</f>
        <v>0</v>
      </c>
      <c r="C71" s="1079">
        <f t="shared" si="164"/>
        <v>0</v>
      </c>
      <c r="D71" s="833"/>
      <c r="E71" s="1439"/>
      <c r="F71" s="829"/>
      <c r="G71" s="1439"/>
      <c r="H71" s="829"/>
      <c r="I71" s="1438"/>
      <c r="J71" s="833"/>
      <c r="K71" s="833"/>
      <c r="L71" s="829"/>
      <c r="M71" s="1438"/>
      <c r="N71" s="833"/>
      <c r="O71" s="1439"/>
      <c r="P71" s="829"/>
      <c r="Q71" s="1439"/>
      <c r="R71" s="829"/>
      <c r="S71" s="1439"/>
      <c r="T71" s="829"/>
      <c r="U71" s="1439"/>
      <c r="V71" s="829"/>
      <c r="W71" s="1439"/>
      <c r="X71" s="829"/>
      <c r="Y71" s="1439"/>
      <c r="Z71" s="829"/>
      <c r="AA71" s="1439"/>
      <c r="AB71" s="829"/>
      <c r="AC71" s="1439"/>
      <c r="AD71" s="829"/>
      <c r="AE71" s="1439"/>
      <c r="AF71" s="829"/>
      <c r="AG71" s="1439"/>
      <c r="AH71" s="829"/>
      <c r="AI71" s="1439"/>
      <c r="AJ71" s="829"/>
      <c r="AK71" s="1439"/>
      <c r="AL71" s="829"/>
      <c r="AM71" s="1439"/>
      <c r="AN71" s="829"/>
      <c r="AO71" s="1439"/>
      <c r="AP71" s="829"/>
      <c r="AQ71" s="1479"/>
      <c r="AR71" s="833"/>
      <c r="AS71" s="1479"/>
      <c r="AT71" s="833"/>
      <c r="AU71" s="1439"/>
      <c r="AV71" s="829"/>
      <c r="AW71" s="1438"/>
      <c r="AX71" s="464" t="str">
        <f t="shared" si="111"/>
        <v/>
      </c>
      <c r="AY71" s="464"/>
      <c r="AZ71" s="464"/>
      <c r="BA71" s="464"/>
      <c r="BB71" s="464"/>
      <c r="BC71" s="464"/>
      <c r="BD71" s="464"/>
      <c r="BE71" s="464"/>
      <c r="BF71" s="464"/>
      <c r="BG71" s="464"/>
      <c r="BH71" s="464"/>
      <c r="BI71" s="460"/>
      <c r="BJ71" s="460"/>
      <c r="BK71" s="460"/>
      <c r="BL71" s="460"/>
      <c r="BU71" s="460"/>
      <c r="BW71" s="461"/>
      <c r="CA71" s="465" t="str">
        <f t="shared" si="112"/>
        <v/>
      </c>
      <c r="CB71" s="465" t="str">
        <f t="shared" si="113"/>
        <v/>
      </c>
      <c r="CC71" s="465" t="str">
        <f t="shared" si="114"/>
        <v/>
      </c>
      <c r="CD71" s="465" t="str">
        <f t="shared" si="115"/>
        <v/>
      </c>
      <c r="CE71" s="465" t="str">
        <f t="shared" si="116"/>
        <v/>
      </c>
      <c r="CF71" s="465" t="str">
        <f t="shared" si="144"/>
        <v/>
      </c>
      <c r="CG71" s="465" t="str">
        <f t="shared" si="145"/>
        <v/>
      </c>
      <c r="CH71" s="465" t="str">
        <f t="shared" si="146"/>
        <v/>
      </c>
      <c r="CI71" s="465" t="str">
        <f t="shared" si="147"/>
        <v/>
      </c>
      <c r="CJ71" s="465" t="str">
        <f t="shared" si="148"/>
        <v/>
      </c>
      <c r="CK71" s="465" t="str">
        <f t="shared" si="149"/>
        <v/>
      </c>
      <c r="CL71" s="465" t="str">
        <f t="shared" si="150"/>
        <v/>
      </c>
      <c r="CM71" s="465" t="str">
        <f t="shared" si="151"/>
        <v/>
      </c>
      <c r="CN71" s="465" t="str">
        <f t="shared" si="152"/>
        <v/>
      </c>
      <c r="CO71" s="465" t="str">
        <f t="shared" si="153"/>
        <v/>
      </c>
      <c r="CP71" s="465" t="str">
        <f t="shared" si="154"/>
        <v/>
      </c>
      <c r="CQ71" s="465" t="str">
        <f t="shared" si="155"/>
        <v/>
      </c>
      <c r="CR71" s="465" t="str">
        <f t="shared" si="156"/>
        <v/>
      </c>
      <c r="CS71" s="465" t="str">
        <f t="shared" si="157"/>
        <v/>
      </c>
      <c r="CT71" s="465" t="str">
        <f t="shared" si="158"/>
        <v/>
      </c>
      <c r="CU71" s="465" t="str">
        <f t="shared" si="159"/>
        <v/>
      </c>
      <c r="CV71" s="465" t="str">
        <f t="shared" si="160"/>
        <v/>
      </c>
      <c r="CW71" s="465" t="str">
        <f t="shared" si="161"/>
        <v/>
      </c>
      <c r="CX71" s="465" t="str">
        <f t="shared" si="162"/>
        <v/>
      </c>
      <c r="CY71" s="465" t="str">
        <f t="shared" si="163"/>
        <v/>
      </c>
      <c r="CZ71" s="465" t="str">
        <f t="shared" si="117"/>
        <v/>
      </c>
      <c r="DA71" s="466">
        <f t="shared" si="118"/>
        <v>0</v>
      </c>
      <c r="DB71" s="466">
        <f t="shared" si="119"/>
        <v>0</v>
      </c>
      <c r="DC71" s="466">
        <f t="shared" si="120"/>
        <v>0</v>
      </c>
      <c r="DD71" s="466">
        <f t="shared" si="121"/>
        <v>0</v>
      </c>
      <c r="DE71" s="466">
        <f t="shared" si="122"/>
        <v>0</v>
      </c>
      <c r="DF71" s="466">
        <f t="shared" si="123"/>
        <v>0</v>
      </c>
      <c r="DG71" s="466">
        <f t="shared" si="124"/>
        <v>0</v>
      </c>
      <c r="DH71" s="466">
        <f t="shared" si="125"/>
        <v>0</v>
      </c>
      <c r="DI71" s="466">
        <f t="shared" si="126"/>
        <v>0</v>
      </c>
      <c r="DJ71" s="466">
        <f t="shared" si="127"/>
        <v>0</v>
      </c>
      <c r="DK71" s="466">
        <f t="shared" si="128"/>
        <v>0</v>
      </c>
      <c r="DL71" s="466">
        <f t="shared" si="129"/>
        <v>0</v>
      </c>
      <c r="DM71" s="466">
        <f t="shared" si="130"/>
        <v>0</v>
      </c>
      <c r="DN71" s="466">
        <f t="shared" si="131"/>
        <v>0</v>
      </c>
      <c r="DO71" s="466">
        <f t="shared" si="132"/>
        <v>0</v>
      </c>
      <c r="DP71" s="466">
        <f t="shared" si="133"/>
        <v>0</v>
      </c>
      <c r="DQ71" s="466">
        <f t="shared" si="134"/>
        <v>0</v>
      </c>
      <c r="DR71" s="466">
        <f t="shared" si="135"/>
        <v>0</v>
      </c>
      <c r="DS71" s="466">
        <f t="shared" si="136"/>
        <v>0</v>
      </c>
      <c r="DT71" s="466">
        <f t="shared" si="137"/>
        <v>0</v>
      </c>
      <c r="DU71" s="466">
        <f t="shared" si="138"/>
        <v>0</v>
      </c>
      <c r="DV71" s="466">
        <f t="shared" si="139"/>
        <v>0</v>
      </c>
      <c r="DW71" s="466">
        <f t="shared" si="140"/>
        <v>0</v>
      </c>
      <c r="DX71" s="466">
        <f t="shared" si="141"/>
        <v>0</v>
      </c>
      <c r="DY71" s="466">
        <f t="shared" si="142"/>
        <v>0</v>
      </c>
      <c r="DZ71" s="466">
        <f t="shared" si="143"/>
        <v>0</v>
      </c>
    </row>
    <row r="72" spans="1:130" ht="16.149999999999999" customHeight="1" x14ac:dyDescent="0.35">
      <c r="A72" s="828" t="s">
        <v>2152</v>
      </c>
      <c r="B72" s="831">
        <f t="shared" si="164"/>
        <v>0</v>
      </c>
      <c r="C72" s="1079">
        <f t="shared" si="164"/>
        <v>0</v>
      </c>
      <c r="D72" s="833"/>
      <c r="E72" s="1439"/>
      <c r="F72" s="829"/>
      <c r="G72" s="1439"/>
      <c r="H72" s="829"/>
      <c r="I72" s="1438"/>
      <c r="J72" s="833"/>
      <c r="K72" s="833"/>
      <c r="L72" s="829"/>
      <c r="M72" s="1438"/>
      <c r="N72" s="833"/>
      <c r="O72" s="1439"/>
      <c r="P72" s="829"/>
      <c r="Q72" s="1439"/>
      <c r="R72" s="829"/>
      <c r="S72" s="1439"/>
      <c r="T72" s="829"/>
      <c r="U72" s="1439"/>
      <c r="V72" s="829"/>
      <c r="W72" s="1439"/>
      <c r="X72" s="829"/>
      <c r="Y72" s="1439"/>
      <c r="Z72" s="829"/>
      <c r="AA72" s="1439"/>
      <c r="AB72" s="829"/>
      <c r="AC72" s="1439"/>
      <c r="AD72" s="829"/>
      <c r="AE72" s="1439"/>
      <c r="AF72" s="829"/>
      <c r="AG72" s="1439"/>
      <c r="AH72" s="829"/>
      <c r="AI72" s="1439"/>
      <c r="AJ72" s="829"/>
      <c r="AK72" s="1439"/>
      <c r="AL72" s="829"/>
      <c r="AM72" s="1439"/>
      <c r="AN72" s="829"/>
      <c r="AO72" s="1439"/>
      <c r="AP72" s="829"/>
      <c r="AQ72" s="1479"/>
      <c r="AR72" s="833"/>
      <c r="AS72" s="1479"/>
      <c r="AT72" s="833"/>
      <c r="AU72" s="1439"/>
      <c r="AV72" s="829"/>
      <c r="AW72" s="1438"/>
      <c r="AX72" s="464" t="str">
        <f t="shared" si="111"/>
        <v/>
      </c>
      <c r="AY72" s="464"/>
      <c r="AZ72" s="464"/>
      <c r="BA72" s="464"/>
      <c r="BB72" s="464"/>
      <c r="BC72" s="464"/>
      <c r="BD72" s="464"/>
      <c r="BE72" s="464"/>
      <c r="BF72" s="464"/>
      <c r="BG72" s="464"/>
      <c r="BH72" s="464"/>
      <c r="BI72" s="460"/>
      <c r="BJ72" s="460"/>
      <c r="BK72" s="460"/>
      <c r="BL72" s="460"/>
      <c r="BU72" s="460"/>
      <c r="BW72" s="461"/>
      <c r="CA72" s="465" t="str">
        <f t="shared" si="112"/>
        <v/>
      </c>
      <c r="CB72" s="465" t="str">
        <f t="shared" si="113"/>
        <v/>
      </c>
      <c r="CC72" s="465" t="str">
        <f t="shared" si="114"/>
        <v/>
      </c>
      <c r="CD72" s="465" t="str">
        <f t="shared" si="115"/>
        <v/>
      </c>
      <c r="CE72" s="465" t="str">
        <f t="shared" si="116"/>
        <v/>
      </c>
      <c r="CF72" s="465" t="str">
        <f t="shared" si="144"/>
        <v/>
      </c>
      <c r="CG72" s="465" t="str">
        <f t="shared" si="145"/>
        <v/>
      </c>
      <c r="CH72" s="465" t="str">
        <f t="shared" si="146"/>
        <v/>
      </c>
      <c r="CI72" s="465" t="str">
        <f t="shared" si="147"/>
        <v/>
      </c>
      <c r="CJ72" s="465" t="str">
        <f t="shared" si="148"/>
        <v/>
      </c>
      <c r="CK72" s="465" t="str">
        <f t="shared" si="149"/>
        <v/>
      </c>
      <c r="CL72" s="465" t="str">
        <f t="shared" si="150"/>
        <v/>
      </c>
      <c r="CM72" s="465" t="str">
        <f t="shared" si="151"/>
        <v/>
      </c>
      <c r="CN72" s="465" t="str">
        <f t="shared" si="152"/>
        <v/>
      </c>
      <c r="CO72" s="465" t="str">
        <f t="shared" si="153"/>
        <v/>
      </c>
      <c r="CP72" s="465" t="str">
        <f t="shared" si="154"/>
        <v/>
      </c>
      <c r="CQ72" s="465" t="str">
        <f t="shared" si="155"/>
        <v/>
      </c>
      <c r="CR72" s="465" t="str">
        <f t="shared" si="156"/>
        <v/>
      </c>
      <c r="CS72" s="465" t="str">
        <f t="shared" si="157"/>
        <v/>
      </c>
      <c r="CT72" s="465" t="str">
        <f t="shared" si="158"/>
        <v/>
      </c>
      <c r="CU72" s="465" t="str">
        <f t="shared" si="159"/>
        <v/>
      </c>
      <c r="CV72" s="465" t="str">
        <f t="shared" si="160"/>
        <v/>
      </c>
      <c r="CW72" s="465" t="str">
        <f t="shared" si="161"/>
        <v/>
      </c>
      <c r="CX72" s="465" t="str">
        <f t="shared" si="162"/>
        <v/>
      </c>
      <c r="CY72" s="465" t="str">
        <f t="shared" si="163"/>
        <v/>
      </c>
      <c r="CZ72" s="465" t="str">
        <f t="shared" si="117"/>
        <v/>
      </c>
      <c r="DA72" s="466">
        <f t="shared" si="118"/>
        <v>0</v>
      </c>
      <c r="DB72" s="466">
        <f t="shared" si="119"/>
        <v>0</v>
      </c>
      <c r="DC72" s="466">
        <f t="shared" si="120"/>
        <v>0</v>
      </c>
      <c r="DD72" s="466">
        <f t="shared" si="121"/>
        <v>0</v>
      </c>
      <c r="DE72" s="466">
        <f t="shared" si="122"/>
        <v>0</v>
      </c>
      <c r="DF72" s="466">
        <f t="shared" si="123"/>
        <v>0</v>
      </c>
      <c r="DG72" s="466">
        <f t="shared" si="124"/>
        <v>0</v>
      </c>
      <c r="DH72" s="466">
        <f t="shared" si="125"/>
        <v>0</v>
      </c>
      <c r="DI72" s="466">
        <f t="shared" si="126"/>
        <v>0</v>
      </c>
      <c r="DJ72" s="466">
        <f t="shared" si="127"/>
        <v>0</v>
      </c>
      <c r="DK72" s="466">
        <f t="shared" si="128"/>
        <v>0</v>
      </c>
      <c r="DL72" s="466">
        <f t="shared" si="129"/>
        <v>0</v>
      </c>
      <c r="DM72" s="466">
        <f t="shared" si="130"/>
        <v>0</v>
      </c>
      <c r="DN72" s="466">
        <f t="shared" si="131"/>
        <v>0</v>
      </c>
      <c r="DO72" s="466">
        <f t="shared" si="132"/>
        <v>0</v>
      </c>
      <c r="DP72" s="466">
        <f t="shared" si="133"/>
        <v>0</v>
      </c>
      <c r="DQ72" s="466">
        <f t="shared" si="134"/>
        <v>0</v>
      </c>
      <c r="DR72" s="466">
        <f t="shared" si="135"/>
        <v>0</v>
      </c>
      <c r="DS72" s="466">
        <f t="shared" si="136"/>
        <v>0</v>
      </c>
      <c r="DT72" s="466">
        <f t="shared" si="137"/>
        <v>0</v>
      </c>
      <c r="DU72" s="466">
        <f t="shared" si="138"/>
        <v>0</v>
      </c>
      <c r="DV72" s="466">
        <f t="shared" si="139"/>
        <v>0</v>
      </c>
      <c r="DW72" s="466">
        <f t="shared" si="140"/>
        <v>0</v>
      </c>
      <c r="DX72" s="466">
        <f t="shared" si="141"/>
        <v>0</v>
      </c>
      <c r="DY72" s="466">
        <f t="shared" si="142"/>
        <v>0</v>
      </c>
      <c r="DZ72" s="466">
        <f t="shared" si="143"/>
        <v>0</v>
      </c>
    </row>
    <row r="73" spans="1:130" ht="16.149999999999999" customHeight="1" x14ac:dyDescent="0.35">
      <c r="A73" s="2101" t="s">
        <v>2153</v>
      </c>
      <c r="B73" s="2445">
        <f t="shared" si="164"/>
        <v>0</v>
      </c>
      <c r="C73" s="2101">
        <f t="shared" si="164"/>
        <v>0</v>
      </c>
      <c r="D73" s="842"/>
      <c r="E73" s="870"/>
      <c r="F73" s="837"/>
      <c r="G73" s="870"/>
      <c r="H73" s="837"/>
      <c r="I73" s="838"/>
      <c r="J73" s="842"/>
      <c r="K73" s="842"/>
      <c r="L73" s="837"/>
      <c r="M73" s="838"/>
      <c r="N73" s="842"/>
      <c r="O73" s="870"/>
      <c r="P73" s="837"/>
      <c r="Q73" s="870"/>
      <c r="R73" s="837"/>
      <c r="S73" s="870"/>
      <c r="T73" s="837"/>
      <c r="U73" s="870"/>
      <c r="V73" s="837"/>
      <c r="W73" s="870"/>
      <c r="X73" s="837"/>
      <c r="Y73" s="870"/>
      <c r="Z73" s="837"/>
      <c r="AA73" s="870"/>
      <c r="AB73" s="837"/>
      <c r="AC73" s="870"/>
      <c r="AD73" s="837"/>
      <c r="AE73" s="870"/>
      <c r="AF73" s="837"/>
      <c r="AG73" s="870"/>
      <c r="AH73" s="837"/>
      <c r="AI73" s="870"/>
      <c r="AJ73" s="837"/>
      <c r="AK73" s="870"/>
      <c r="AL73" s="837"/>
      <c r="AM73" s="870"/>
      <c r="AN73" s="837"/>
      <c r="AO73" s="870"/>
      <c r="AP73" s="837"/>
      <c r="AQ73" s="843"/>
      <c r="AR73" s="842"/>
      <c r="AS73" s="843"/>
      <c r="AT73" s="842"/>
      <c r="AU73" s="870"/>
      <c r="AV73" s="837"/>
      <c r="AW73" s="838"/>
      <c r="AX73" s="464" t="str">
        <f t="shared" si="111"/>
        <v/>
      </c>
      <c r="AY73" s="464"/>
      <c r="AZ73" s="464"/>
      <c r="BA73" s="464"/>
      <c r="BB73" s="464"/>
      <c r="BC73" s="464"/>
      <c r="BD73" s="464"/>
      <c r="BE73" s="464"/>
      <c r="BF73" s="464"/>
      <c r="BG73" s="464"/>
      <c r="BH73" s="464"/>
      <c r="BI73" s="460"/>
      <c r="BJ73" s="460"/>
      <c r="BK73" s="460"/>
      <c r="BL73" s="460"/>
      <c r="BU73" s="460"/>
      <c r="BW73" s="461"/>
      <c r="CA73" s="465" t="str">
        <f t="shared" si="112"/>
        <v/>
      </c>
      <c r="CB73" s="465" t="str">
        <f t="shared" si="113"/>
        <v/>
      </c>
      <c r="CC73" s="465" t="str">
        <f t="shared" si="114"/>
        <v/>
      </c>
      <c r="CD73" s="465" t="str">
        <f t="shared" si="115"/>
        <v/>
      </c>
      <c r="CE73" s="465" t="str">
        <f t="shared" si="116"/>
        <v/>
      </c>
      <c r="CF73" s="465" t="str">
        <f t="shared" si="144"/>
        <v/>
      </c>
      <c r="CG73" s="465" t="str">
        <f t="shared" si="145"/>
        <v/>
      </c>
      <c r="CH73" s="465" t="str">
        <f t="shared" si="146"/>
        <v/>
      </c>
      <c r="CI73" s="465" t="str">
        <f t="shared" si="147"/>
        <v/>
      </c>
      <c r="CJ73" s="465" t="str">
        <f t="shared" si="148"/>
        <v/>
      </c>
      <c r="CK73" s="465" t="str">
        <f t="shared" si="149"/>
        <v/>
      </c>
      <c r="CL73" s="465" t="str">
        <f t="shared" si="150"/>
        <v/>
      </c>
      <c r="CM73" s="465" t="str">
        <f t="shared" si="151"/>
        <v/>
      </c>
      <c r="CN73" s="465" t="str">
        <f t="shared" si="152"/>
        <v/>
      </c>
      <c r="CO73" s="465" t="str">
        <f t="shared" si="153"/>
        <v/>
      </c>
      <c r="CP73" s="465" t="str">
        <f t="shared" si="154"/>
        <v/>
      </c>
      <c r="CQ73" s="465" t="str">
        <f t="shared" si="155"/>
        <v/>
      </c>
      <c r="CR73" s="465" t="str">
        <f t="shared" si="156"/>
        <v/>
      </c>
      <c r="CS73" s="465" t="str">
        <f t="shared" si="157"/>
        <v/>
      </c>
      <c r="CT73" s="465" t="str">
        <f t="shared" si="158"/>
        <v/>
      </c>
      <c r="CU73" s="465" t="str">
        <f t="shared" si="159"/>
        <v/>
      </c>
      <c r="CV73" s="465" t="str">
        <f t="shared" si="160"/>
        <v/>
      </c>
      <c r="CW73" s="465" t="str">
        <f t="shared" si="161"/>
        <v/>
      </c>
      <c r="CX73" s="465" t="str">
        <f t="shared" si="162"/>
        <v/>
      </c>
      <c r="CY73" s="465" t="str">
        <f t="shared" si="163"/>
        <v/>
      </c>
      <c r="CZ73" s="465" t="str">
        <f t="shared" si="117"/>
        <v/>
      </c>
      <c r="DA73" s="466">
        <f t="shared" si="118"/>
        <v>0</v>
      </c>
      <c r="DB73" s="466">
        <f t="shared" si="119"/>
        <v>0</v>
      </c>
      <c r="DC73" s="466">
        <f t="shared" si="120"/>
        <v>0</v>
      </c>
      <c r="DD73" s="466">
        <f t="shared" si="121"/>
        <v>0</v>
      </c>
      <c r="DE73" s="466">
        <f t="shared" si="122"/>
        <v>0</v>
      </c>
      <c r="DF73" s="466">
        <f t="shared" si="123"/>
        <v>0</v>
      </c>
      <c r="DG73" s="466">
        <f t="shared" si="124"/>
        <v>0</v>
      </c>
      <c r="DH73" s="466">
        <f t="shared" si="125"/>
        <v>0</v>
      </c>
      <c r="DI73" s="466">
        <f t="shared" si="126"/>
        <v>0</v>
      </c>
      <c r="DJ73" s="466">
        <f t="shared" si="127"/>
        <v>0</v>
      </c>
      <c r="DK73" s="466">
        <f t="shared" si="128"/>
        <v>0</v>
      </c>
      <c r="DL73" s="466">
        <f t="shared" si="129"/>
        <v>0</v>
      </c>
      <c r="DM73" s="466">
        <f t="shared" si="130"/>
        <v>0</v>
      </c>
      <c r="DN73" s="466">
        <f t="shared" si="131"/>
        <v>0</v>
      </c>
      <c r="DO73" s="466">
        <f t="shared" si="132"/>
        <v>0</v>
      </c>
      <c r="DP73" s="466">
        <f t="shared" si="133"/>
        <v>0</v>
      </c>
      <c r="DQ73" s="466">
        <f t="shared" si="134"/>
        <v>0</v>
      </c>
      <c r="DR73" s="466">
        <f t="shared" si="135"/>
        <v>0</v>
      </c>
      <c r="DS73" s="466">
        <f t="shared" si="136"/>
        <v>0</v>
      </c>
      <c r="DT73" s="466">
        <f t="shared" si="137"/>
        <v>0</v>
      </c>
      <c r="DU73" s="466">
        <f t="shared" si="138"/>
        <v>0</v>
      </c>
      <c r="DV73" s="466">
        <f t="shared" si="139"/>
        <v>0</v>
      </c>
      <c r="DW73" s="466">
        <f t="shared" si="140"/>
        <v>0</v>
      </c>
      <c r="DX73" s="466">
        <f t="shared" si="141"/>
        <v>0</v>
      </c>
      <c r="DY73" s="466">
        <f t="shared" si="142"/>
        <v>0</v>
      </c>
      <c r="DZ73" s="466">
        <f t="shared" si="143"/>
        <v>0</v>
      </c>
    </row>
    <row r="74" spans="1:130" ht="31.9" customHeight="1" x14ac:dyDescent="0.35">
      <c r="A74" s="2071" t="s">
        <v>2156</v>
      </c>
      <c r="B74" s="2071"/>
      <c r="C74" s="2071"/>
      <c r="D74" s="2071"/>
      <c r="E74" s="2071"/>
      <c r="F74" s="2071"/>
      <c r="G74" s="2071"/>
      <c r="I74" s="301"/>
      <c r="J74" s="321"/>
      <c r="K74" s="321"/>
      <c r="L74" s="321"/>
      <c r="M74" s="321"/>
      <c r="N74" s="321"/>
      <c r="O74" s="321"/>
      <c r="P74" s="321"/>
      <c r="Q74" s="277"/>
      <c r="AR74" s="459" t="s">
        <v>2157</v>
      </c>
      <c r="AX74" s="460"/>
      <c r="AY74" s="460"/>
      <c r="AZ74" s="460"/>
      <c r="BA74" s="460"/>
      <c r="BB74" s="460"/>
      <c r="BC74" s="460"/>
      <c r="BD74" s="460"/>
      <c r="BE74" s="460"/>
      <c r="BF74" s="460"/>
      <c r="BG74" s="460"/>
      <c r="BH74" s="460"/>
      <c r="BI74" s="460"/>
      <c r="BJ74" s="460"/>
      <c r="BK74" s="460"/>
      <c r="BL74" s="460"/>
      <c r="BM74" s="460"/>
      <c r="BT74" s="463"/>
      <c r="BU74" s="463"/>
      <c r="BV74" s="461"/>
      <c r="BW74" s="461"/>
    </row>
    <row r="75" spans="1:130" ht="31.9" customHeight="1" x14ac:dyDescent="0.35">
      <c r="A75" s="7972" t="s">
        <v>2132</v>
      </c>
      <c r="B75" s="7370" t="s">
        <v>30</v>
      </c>
      <c r="C75" s="7371"/>
      <c r="D75" s="7983" t="s">
        <v>594</v>
      </c>
      <c r="E75" s="7984"/>
      <c r="F75" s="7984"/>
      <c r="G75" s="7984"/>
      <c r="H75" s="7984"/>
      <c r="I75" s="7984"/>
      <c r="J75" s="7984"/>
      <c r="K75" s="7984"/>
      <c r="L75" s="7984"/>
      <c r="M75" s="7984"/>
      <c r="N75" s="7984"/>
      <c r="O75" s="7984"/>
      <c r="P75" s="7984"/>
      <c r="Q75" s="7984"/>
      <c r="R75" s="7984"/>
      <c r="S75" s="7984"/>
      <c r="T75" s="7984"/>
      <c r="U75" s="7984"/>
      <c r="V75" s="7984"/>
      <c r="W75" s="7984"/>
      <c r="X75" s="7984"/>
      <c r="Y75" s="7984"/>
      <c r="Z75" s="7984"/>
      <c r="AA75" s="7984"/>
      <c r="AB75" s="7984"/>
      <c r="AC75" s="7984"/>
      <c r="AD75" s="7984"/>
      <c r="AE75" s="7984"/>
      <c r="AF75" s="7984"/>
      <c r="AG75" s="7984"/>
      <c r="AH75" s="7984"/>
      <c r="AI75" s="7984"/>
      <c r="AJ75" s="7984"/>
      <c r="AK75" s="7984"/>
      <c r="AL75" s="7984"/>
      <c r="AM75" s="7984"/>
      <c r="AN75" s="7984"/>
      <c r="AO75" s="7984"/>
      <c r="AP75" s="7984"/>
      <c r="AQ75" s="8017"/>
      <c r="AR75" s="8103" t="s">
        <v>2133</v>
      </c>
      <c r="AS75" s="8048"/>
      <c r="AT75" s="8531" t="s">
        <v>591</v>
      </c>
      <c r="AU75" s="8009"/>
      <c r="AV75" s="7989" t="s">
        <v>9</v>
      </c>
      <c r="AW75" s="7990" t="s">
        <v>10</v>
      </c>
      <c r="AX75" s="460"/>
      <c r="AY75" s="460"/>
      <c r="AZ75" s="460"/>
      <c r="BA75" s="460"/>
      <c r="BB75" s="460"/>
      <c r="BC75" s="460"/>
      <c r="BD75" s="460"/>
      <c r="BE75" s="460"/>
      <c r="BF75" s="460"/>
      <c r="BG75" s="460"/>
      <c r="BH75" s="460"/>
      <c r="BI75" s="460"/>
      <c r="BJ75" s="460"/>
      <c r="BK75" s="460"/>
      <c r="BL75" s="460"/>
      <c r="BU75" s="460"/>
      <c r="BV75" s="461"/>
      <c r="BW75" s="461"/>
    </row>
    <row r="76" spans="1:130" ht="16.149999999999999" customHeight="1" x14ac:dyDescent="0.35">
      <c r="A76" s="7362"/>
      <c r="B76" s="7976"/>
      <c r="C76" s="7971"/>
      <c r="D76" s="8003" t="s">
        <v>596</v>
      </c>
      <c r="E76" s="8103"/>
      <c r="F76" s="8003" t="s">
        <v>597</v>
      </c>
      <c r="G76" s="8103"/>
      <c r="H76" s="8003" t="s">
        <v>598</v>
      </c>
      <c r="I76" s="8004"/>
      <c r="J76" s="8103" t="s">
        <v>599</v>
      </c>
      <c r="K76" s="8103"/>
      <c r="L76" s="8003" t="s">
        <v>400</v>
      </c>
      <c r="M76" s="8103"/>
      <c r="N76" s="8003" t="s">
        <v>540</v>
      </c>
      <c r="O76" s="8103"/>
      <c r="P76" s="8003" t="s">
        <v>43</v>
      </c>
      <c r="Q76" s="8103"/>
      <c r="R76" s="8003" t="s">
        <v>44</v>
      </c>
      <c r="S76" s="8103"/>
      <c r="T76" s="8003" t="s">
        <v>85</v>
      </c>
      <c r="U76" s="8004"/>
      <c r="V76" s="8003" t="s">
        <v>86</v>
      </c>
      <c r="W76" s="8004"/>
      <c r="X76" s="8003" t="s">
        <v>87</v>
      </c>
      <c r="Y76" s="8004"/>
      <c r="Z76" s="8003" t="s">
        <v>88</v>
      </c>
      <c r="AA76" s="8004"/>
      <c r="AB76" s="8003" t="s">
        <v>89</v>
      </c>
      <c r="AC76" s="8004"/>
      <c r="AD76" s="8003" t="s">
        <v>90</v>
      </c>
      <c r="AE76" s="8004"/>
      <c r="AF76" s="8003" t="s">
        <v>91</v>
      </c>
      <c r="AG76" s="8004"/>
      <c r="AH76" s="8003" t="s">
        <v>92</v>
      </c>
      <c r="AI76" s="8004"/>
      <c r="AJ76" s="8003" t="s">
        <v>93</v>
      </c>
      <c r="AK76" s="8004"/>
      <c r="AL76" s="8003" t="s">
        <v>94</v>
      </c>
      <c r="AM76" s="8004"/>
      <c r="AN76" s="8003" t="s">
        <v>95</v>
      </c>
      <c r="AO76" s="8004"/>
      <c r="AP76" s="8003" t="s">
        <v>96</v>
      </c>
      <c r="AQ76" s="8048"/>
      <c r="AR76" s="8015" t="s">
        <v>33</v>
      </c>
      <c r="AS76" s="8533" t="s">
        <v>34</v>
      </c>
      <c r="AT76" s="8532"/>
      <c r="AU76" s="8011"/>
      <c r="AV76" s="7459"/>
      <c r="AW76" s="7412"/>
      <c r="AX76" s="460"/>
      <c r="AY76" s="460"/>
      <c r="AZ76" s="460"/>
      <c r="BA76" s="460"/>
      <c r="BB76" s="460"/>
      <c r="BC76" s="460"/>
      <c r="BD76" s="460"/>
      <c r="BE76" s="460"/>
      <c r="BF76" s="460"/>
      <c r="BG76" s="460"/>
      <c r="BH76" s="460"/>
      <c r="BI76" s="460"/>
      <c r="BJ76" s="460"/>
      <c r="BK76" s="460"/>
      <c r="BL76" s="460"/>
      <c r="BU76" s="460"/>
      <c r="BV76" s="461"/>
      <c r="BW76" s="461"/>
    </row>
    <row r="77" spans="1:130" ht="16.149999999999999" customHeight="1" x14ac:dyDescent="0.35">
      <c r="A77" s="8470"/>
      <c r="B77" s="1994" t="s">
        <v>2134</v>
      </c>
      <c r="C77" s="2366" t="s">
        <v>2135</v>
      </c>
      <c r="D77" s="2350" t="s">
        <v>2134</v>
      </c>
      <c r="E77" s="2441" t="s">
        <v>2135</v>
      </c>
      <c r="F77" s="2350" t="s">
        <v>2134</v>
      </c>
      <c r="G77" s="2441" t="s">
        <v>2135</v>
      </c>
      <c r="H77" s="2350" t="s">
        <v>2134</v>
      </c>
      <c r="I77" s="2366" t="s">
        <v>2135</v>
      </c>
      <c r="J77" s="1994" t="s">
        <v>2134</v>
      </c>
      <c r="K77" s="2441" t="s">
        <v>2135</v>
      </c>
      <c r="L77" s="2350" t="s">
        <v>2134</v>
      </c>
      <c r="M77" s="2441" t="s">
        <v>2135</v>
      </c>
      <c r="N77" s="2350" t="s">
        <v>2134</v>
      </c>
      <c r="O77" s="2441" t="s">
        <v>2135</v>
      </c>
      <c r="P77" s="2350" t="s">
        <v>2134</v>
      </c>
      <c r="Q77" s="2441" t="s">
        <v>2135</v>
      </c>
      <c r="R77" s="2350" t="s">
        <v>2134</v>
      </c>
      <c r="S77" s="2441" t="s">
        <v>2135</v>
      </c>
      <c r="T77" s="2350" t="s">
        <v>2134</v>
      </c>
      <c r="U77" s="2441" t="s">
        <v>2135</v>
      </c>
      <c r="V77" s="2350" t="s">
        <v>2134</v>
      </c>
      <c r="W77" s="2441" t="s">
        <v>2135</v>
      </c>
      <c r="X77" s="2350" t="s">
        <v>2134</v>
      </c>
      <c r="Y77" s="2441" t="s">
        <v>2135</v>
      </c>
      <c r="Z77" s="2350" t="s">
        <v>2134</v>
      </c>
      <c r="AA77" s="2441" t="s">
        <v>2135</v>
      </c>
      <c r="AB77" s="2350" t="s">
        <v>2134</v>
      </c>
      <c r="AC77" s="2441" t="s">
        <v>2135</v>
      </c>
      <c r="AD77" s="2350" t="s">
        <v>2134</v>
      </c>
      <c r="AE77" s="2441" t="s">
        <v>2135</v>
      </c>
      <c r="AF77" s="2350" t="s">
        <v>2134</v>
      </c>
      <c r="AG77" s="2441" t="s">
        <v>2135</v>
      </c>
      <c r="AH77" s="2350" t="s">
        <v>2134</v>
      </c>
      <c r="AI77" s="2441" t="s">
        <v>2135</v>
      </c>
      <c r="AJ77" s="2350" t="s">
        <v>2134</v>
      </c>
      <c r="AK77" s="2441" t="s">
        <v>2135</v>
      </c>
      <c r="AL77" s="2350" t="s">
        <v>2134</v>
      </c>
      <c r="AM77" s="2441" t="s">
        <v>2135</v>
      </c>
      <c r="AN77" s="2350" t="s">
        <v>2134</v>
      </c>
      <c r="AO77" s="2441" t="s">
        <v>2135</v>
      </c>
      <c r="AP77" s="2350" t="s">
        <v>2134</v>
      </c>
      <c r="AQ77" s="2351" t="s">
        <v>2135</v>
      </c>
      <c r="AR77" s="8016"/>
      <c r="AS77" s="8534"/>
      <c r="AT77" s="2308" t="s">
        <v>583</v>
      </c>
      <c r="AU77" s="1990" t="s">
        <v>584</v>
      </c>
      <c r="AV77" s="8525"/>
      <c r="AW77" s="7982"/>
      <c r="AX77" s="460"/>
      <c r="AY77" s="460"/>
      <c r="AZ77" s="460"/>
      <c r="BA77" s="460"/>
      <c r="BB77" s="460"/>
      <c r="BC77" s="460"/>
      <c r="BD77" s="460"/>
      <c r="BE77" s="460"/>
      <c r="BF77" s="460"/>
      <c r="BG77" s="460"/>
      <c r="BH77" s="460"/>
      <c r="BI77" s="460"/>
      <c r="BJ77" s="460"/>
      <c r="BK77" s="460"/>
      <c r="BL77" s="460"/>
      <c r="BU77" s="460"/>
      <c r="BV77" s="461"/>
      <c r="BW77" s="461"/>
    </row>
    <row r="78" spans="1:130" ht="16.149999999999999" customHeight="1" x14ac:dyDescent="0.35">
      <c r="A78" s="2446" t="s">
        <v>2136</v>
      </c>
      <c r="B78" s="1966">
        <f t="shared" ref="B78:C85" si="165">+N78+P78+R78+T78+V78+X78+Z78+AB78+AD78+AF78+AH78+AJ78+AL78+AN78+AP78</f>
        <v>0</v>
      </c>
      <c r="C78" s="2443">
        <f t="shared" si="165"/>
        <v>0</v>
      </c>
      <c r="D78" s="858"/>
      <c r="E78" s="1440"/>
      <c r="F78" s="856"/>
      <c r="G78" s="1440"/>
      <c r="H78" s="856"/>
      <c r="I78" s="1440"/>
      <c r="J78" s="856"/>
      <c r="K78" s="1440"/>
      <c r="L78" s="856"/>
      <c r="M78" s="1441"/>
      <c r="N78" s="833"/>
      <c r="O78" s="1439"/>
      <c r="P78" s="829"/>
      <c r="Q78" s="1439"/>
      <c r="R78" s="829"/>
      <c r="S78" s="1439"/>
      <c r="T78" s="829"/>
      <c r="U78" s="1439"/>
      <c r="V78" s="829"/>
      <c r="W78" s="1439"/>
      <c r="X78" s="829"/>
      <c r="Y78" s="1439"/>
      <c r="Z78" s="829"/>
      <c r="AA78" s="1439"/>
      <c r="AB78" s="829"/>
      <c r="AC78" s="1439"/>
      <c r="AD78" s="829"/>
      <c r="AE78" s="1439"/>
      <c r="AF78" s="829"/>
      <c r="AG78" s="1439"/>
      <c r="AH78" s="829"/>
      <c r="AI78" s="1439"/>
      <c r="AJ78" s="829"/>
      <c r="AK78" s="1439"/>
      <c r="AL78" s="829"/>
      <c r="AM78" s="1439"/>
      <c r="AN78" s="829"/>
      <c r="AO78" s="1439"/>
      <c r="AP78" s="829"/>
      <c r="AQ78" s="1479"/>
      <c r="AR78" s="2379"/>
      <c r="AS78" s="1479"/>
      <c r="AT78" s="833"/>
      <c r="AU78" s="1439"/>
      <c r="AV78" s="829"/>
      <c r="AW78" s="1438"/>
      <c r="AX78" s="464" t="str">
        <f t="shared" ref="AX78:AX95" si="166">$CA78&amp;$CB78&amp;$CC78&amp;$CD78&amp;$CE78&amp;$CF78&amp;$CG78&amp;$CH78&amp;$CI78&amp;$CJ78&amp;$CK78&amp;$CL78&amp;$CM78&amp;$CN78&amp;$CO78&amp;$CP78&amp;$CQ78&amp;$CR78&amp;$CS78&amp;$CT78&amp;$CU78&amp;$CV78&amp;$CW78&amp;$CX78&amp;$CY78&amp;$CZ78</f>
        <v/>
      </c>
      <c r="AY78" s="464"/>
      <c r="AZ78" s="464"/>
      <c r="BA78" s="464"/>
      <c r="BB78" s="464"/>
      <c r="BC78" s="464"/>
      <c r="BD78" s="464"/>
      <c r="BE78" s="464"/>
      <c r="BF78" s="464"/>
      <c r="BG78" s="464"/>
      <c r="BH78" s="464"/>
      <c r="BI78" s="460"/>
      <c r="BJ78" s="460"/>
      <c r="BK78" s="460"/>
      <c r="BL78" s="460"/>
      <c r="BU78" s="461"/>
      <c r="BV78" s="461"/>
      <c r="BW78" s="461"/>
      <c r="CA78" s="465" t="str">
        <f t="shared" ref="CA78:CA95" si="167">IF(B78&lt;C78,"* El total de Reactivos NO DEBE ser superior al total de Procesados. ","")</f>
        <v/>
      </c>
      <c r="CB78" s="465" t="str">
        <f t="shared" ref="CB78:CB95" si="168">IF(B78&lt;&gt;(AR78+ AS78),"* La suma de las columnas Sexo DEBE SER IGUAL a los Procesados. ","")</f>
        <v/>
      </c>
      <c r="CC78" s="465" t="str">
        <f t="shared" ref="CC78:CC95" si="169">IF(B78&lt;(AT78+ AU78),"* La suma de las columna Trans NO DEBE ser superior al total de Procesados. ","")</f>
        <v/>
      </c>
      <c r="CD78" s="465" t="str">
        <f t="shared" ref="CD78:CD95" si="170">IF(B78&lt;AV78,"* La columna Pueblos Originarios NO DEBE ser superior al total de Procesados. ","")</f>
        <v/>
      </c>
      <c r="CE78" s="465" t="str">
        <f t="shared" ref="CE78:CE95" si="171">IF(B78&lt;AW78,"* La columna Migrantes NO DEBE ser superior al total de Procesados. ","")</f>
        <v/>
      </c>
      <c r="CF78" s="465" t="str">
        <f>IF(D78&lt;E78,CONCATENATE("* El total de procesados debe ser mayor o igual al total de Reactivos en el grupo de edad ",$D$76),"")</f>
        <v/>
      </c>
      <c r="CG78" s="465" t="str">
        <f>IF(F78&lt;G78,CONCATENATE("* El total de procesados debe ser mayor o igual al total de Reactivos en el grupo de edad ",$F$76),"")</f>
        <v/>
      </c>
      <c r="CH78" s="465" t="str">
        <f>IF(H78&lt;I78,CONCATENATE("* El total de procesados debe ser mayor o igual al total de Reactivos en el grupo de edad ",$H$76),"")</f>
        <v/>
      </c>
      <c r="CI78" s="465" t="str">
        <f>IF(J78&lt;K78,CONCATENATE("* El total de procesados debe ser mayor o igual al total de Reactivos en el grupo de edad ",$J$76),"")</f>
        <v/>
      </c>
      <c r="CJ78" s="465" t="str">
        <f>IF(L78&lt;M78,CONCATENATE("* El total de procesados debe ser mayor o igual al total de Reactivos en el grupo de edad ",$L$76),"")</f>
        <v/>
      </c>
      <c r="CK78" s="465" t="str">
        <f>IF(N78&lt;O78,CONCATENATE("* El total de procesados debe ser mayor o igual al total de Reactivos en el grupo de edad ",$N$76),"")</f>
        <v/>
      </c>
      <c r="CL78" s="465" t="str">
        <f>IF(P78&lt;Q78,CONCATENATE("* El total de procesados debe ser mayor o igual al total de Reactivos en el grupo de edad ",$P$76),"")</f>
        <v/>
      </c>
      <c r="CM78" s="465" t="str">
        <f>IF(R78&lt;S78,CONCATENATE("* El total de procesados debe ser mayor o igual al total de Reactivos en el grupo de edad ",$R$76),"")</f>
        <v/>
      </c>
      <c r="CN78" s="465" t="str">
        <f>IF(T78&lt;U78,CONCATENATE("* El total de procesados debe ser mayor o igual al total de Reactivos en el grupo de edad ",$T$76),"")</f>
        <v/>
      </c>
      <c r="CO78" s="465" t="str">
        <f>IF(V78&lt;W78,CONCATENATE("* El total de procesados debe ser mayor o igual al total de Reactivos en el grupo de edad ",$V$76),"")</f>
        <v/>
      </c>
      <c r="CP78" s="465" t="str">
        <f>IF(X78&lt;Y78,CONCATENATE("* El total de procesados debe ser mayor o igual al total de Reactivos en el grupo de edad ",$X$76),"")</f>
        <v/>
      </c>
      <c r="CQ78" s="465" t="str">
        <f>IF(Z78&lt;AA78,CONCATENATE("* El total de procesados debe ser mayor o igual al total de Reactivos en el grupo de edad ",$Z$76),"")</f>
        <v/>
      </c>
      <c r="CR78" s="465" t="str">
        <f>IF(AB78&lt;AC78,CONCATENATE("* El total de procesados debe ser mayor o igual al total de Reactivos en el grupo de edad ",$AB$76),"")</f>
        <v/>
      </c>
      <c r="CS78" s="465" t="str">
        <f>IF(AD78&lt;AE78,CONCATENATE("* El total de procesados debe ser mayor o igual al total de Reactivos en el grupo de edad ",$AD$76),"")</f>
        <v/>
      </c>
      <c r="CT78" s="465" t="str">
        <f>IF(AF78&lt;AG78,CONCATENATE("* El total de procesados debe ser mayor o igual al total de Reactivos en el grupo de edad ",$AF$76),"")</f>
        <v/>
      </c>
      <c r="CU78" s="465" t="str">
        <f>IF(AH78&lt;AI78,CONCATENATE("* El total de procesados debe ser mayor o igual al total de Reactivos en el grupo de edad ",$AH$76),"")</f>
        <v/>
      </c>
      <c r="CV78" s="465" t="str">
        <f>IF(AJ78&lt;AK78,CONCATENATE("* El total de procesados debe ser mayor o igual al total de Reactivos en el grupo de edad ",$AJ$76),"")</f>
        <v/>
      </c>
      <c r="CW78" s="465" t="str">
        <f>IF(AL78&lt;AM78,CONCATENATE("* El total de procesados debe ser mayor o igual al total de Reactivos en el grupo de edad ",$AL$76),"")</f>
        <v/>
      </c>
      <c r="CX78" s="465" t="str">
        <f>IF(AN78&lt;AO78,CONCATENATE("* El total de procesados debe ser mayor o igual al total de Reactivos en el grupo de edad ",$AN$76),"")</f>
        <v/>
      </c>
      <c r="CY78" s="465" t="str">
        <f>IF(AP78&lt;AQ78,CONCATENATE("* El total de procesados debe ser mayor o igual al total de Reactivos en el grupo de edad ",$AP$76),"")</f>
        <v/>
      </c>
      <c r="CZ78" s="465" t="str">
        <f t="shared" ref="CZ78:CZ95" si="172">IF(AND(B78&lt;&gt;0,OR(AT78="",AU78="",AV78="",AW78="")),"* No olvide digitar la columna Trans y/o Pueblos Originarios y/o Migrantes (Digite Cero si no tiene). ","")</f>
        <v/>
      </c>
      <c r="DA78" s="466">
        <f t="shared" ref="DA78:DA95" si="173">IF(B78&lt;   C78,1,0)</f>
        <v>0</v>
      </c>
      <c r="DB78" s="466">
        <f t="shared" ref="DB78:DB95" si="174">IF(B78&lt;&gt; AR78+AS78,1,0)</f>
        <v>0</v>
      </c>
      <c r="DC78" s="466">
        <f t="shared" ref="DC78:DC95" si="175">IF(B78&lt;  AT78+AU78,1,0)</f>
        <v>0</v>
      </c>
      <c r="DD78" s="466">
        <f t="shared" ref="DD78:DD95" si="176">IF(B78&lt;  AV78,1,0)</f>
        <v>0</v>
      </c>
      <c r="DE78" s="466">
        <f t="shared" ref="DE78:DE95" si="177">IF(B78&lt;  AW78,1,0)</f>
        <v>0</v>
      </c>
      <c r="DF78" s="466">
        <f t="shared" ref="DF78:DF95" si="178">IF(D78&lt;E78,1,0)</f>
        <v>0</v>
      </c>
      <c r="DG78" s="466">
        <f t="shared" ref="DG78:DG95" si="179">IF(F78&lt;G78,1,0)</f>
        <v>0</v>
      </c>
      <c r="DH78" s="466">
        <f t="shared" ref="DH78:DH95" si="180">IF(H78&lt;I78,1,0)</f>
        <v>0</v>
      </c>
      <c r="DI78" s="466">
        <f t="shared" ref="DI78:DI95" si="181">IF(J78&lt;K78,1,0)</f>
        <v>0</v>
      </c>
      <c r="DJ78" s="466">
        <f t="shared" ref="DJ78:DJ95" si="182">IF(L78&lt;M78,1,0)</f>
        <v>0</v>
      </c>
      <c r="DK78" s="466">
        <f t="shared" ref="DK78:DK95" si="183">IF(N78&lt;O78,1,0)</f>
        <v>0</v>
      </c>
      <c r="DL78" s="466">
        <f t="shared" ref="DL78:DL95" si="184">IF(P78&lt;Q78,1,0)</f>
        <v>0</v>
      </c>
      <c r="DM78" s="466">
        <f t="shared" ref="DM78:DM95" si="185">IF(R78&lt;S78,1,0)</f>
        <v>0</v>
      </c>
      <c r="DN78" s="466">
        <f t="shared" ref="DN78:DN95" si="186">IF(T78&lt;U78,1,0)</f>
        <v>0</v>
      </c>
      <c r="DO78" s="466">
        <f t="shared" ref="DO78:DO95" si="187">IF(V78&lt;W78,1,0)</f>
        <v>0</v>
      </c>
      <c r="DP78" s="466">
        <f t="shared" ref="DP78:DP95" si="188">IF(X78&lt;Y78,1,0)</f>
        <v>0</v>
      </c>
      <c r="DQ78" s="466">
        <f t="shared" ref="DQ78:DQ95" si="189">IF(Z78&lt;AA78,1,0)</f>
        <v>0</v>
      </c>
      <c r="DR78" s="466">
        <f t="shared" ref="DR78:DR95" si="190">IF(AB78&lt;AC78,1,0)</f>
        <v>0</v>
      </c>
      <c r="DS78" s="466">
        <f t="shared" ref="DS78:DS95" si="191">IF(AD78&lt;AE78,1,0)</f>
        <v>0</v>
      </c>
      <c r="DT78" s="466">
        <f t="shared" ref="DT78:DT95" si="192">IF(AF78&lt;AG78,1,0)</f>
        <v>0</v>
      </c>
      <c r="DU78" s="466">
        <f t="shared" ref="DU78:DU95" si="193">IF(AH78&lt;AI78,1,0)</f>
        <v>0</v>
      </c>
      <c r="DV78" s="466">
        <f t="shared" ref="DV78:DV95" si="194">IF(AJ78&lt;AK78,1,0)</f>
        <v>0</v>
      </c>
      <c r="DW78" s="466">
        <f t="shared" ref="DW78:DW95" si="195">IF(AL78&lt;AM78,1,0)</f>
        <v>0</v>
      </c>
      <c r="DX78" s="466">
        <f t="shared" ref="DX78:DX95" si="196">IF(AN78&lt;AO78,1,0)</f>
        <v>0</v>
      </c>
      <c r="DY78" s="466">
        <f t="shared" ref="DY78:DY95" si="197">IF(AP78&lt;AQ78,1,0)</f>
        <v>0</v>
      </c>
      <c r="DZ78" s="466">
        <f t="shared" ref="DZ78:DZ95" si="198">IF(AND(B78&lt;&gt;0,OR(AT78="",AU78="",AV78="",AW78="")),1,0)</f>
        <v>0</v>
      </c>
    </row>
    <row r="79" spans="1:130" ht="16.149999999999999" customHeight="1" x14ac:dyDescent="0.35">
      <c r="A79" s="828" t="s">
        <v>2137</v>
      </c>
      <c r="B79" s="831">
        <f t="shared" si="165"/>
        <v>0</v>
      </c>
      <c r="C79" s="1079">
        <f t="shared" si="165"/>
        <v>0</v>
      </c>
      <c r="D79" s="858"/>
      <c r="E79" s="1440"/>
      <c r="F79" s="856"/>
      <c r="G79" s="1440"/>
      <c r="H79" s="856"/>
      <c r="I79" s="1440"/>
      <c r="J79" s="856"/>
      <c r="K79" s="1440"/>
      <c r="L79" s="856"/>
      <c r="M79" s="1441"/>
      <c r="N79" s="833"/>
      <c r="O79" s="1439"/>
      <c r="P79" s="829"/>
      <c r="Q79" s="1439"/>
      <c r="R79" s="829"/>
      <c r="S79" s="1439"/>
      <c r="T79" s="829"/>
      <c r="U79" s="1439"/>
      <c r="V79" s="829"/>
      <c r="W79" s="1439"/>
      <c r="X79" s="829"/>
      <c r="Y79" s="1439"/>
      <c r="Z79" s="829"/>
      <c r="AA79" s="1439"/>
      <c r="AB79" s="829"/>
      <c r="AC79" s="1439"/>
      <c r="AD79" s="829"/>
      <c r="AE79" s="1439"/>
      <c r="AF79" s="829"/>
      <c r="AG79" s="1439"/>
      <c r="AH79" s="829"/>
      <c r="AI79" s="1439"/>
      <c r="AJ79" s="829"/>
      <c r="AK79" s="1439"/>
      <c r="AL79" s="829"/>
      <c r="AM79" s="1439"/>
      <c r="AN79" s="829"/>
      <c r="AO79" s="1439"/>
      <c r="AP79" s="829"/>
      <c r="AQ79" s="1479"/>
      <c r="AR79" s="2379"/>
      <c r="AS79" s="1479"/>
      <c r="AT79" s="833"/>
      <c r="AU79" s="1439"/>
      <c r="AV79" s="829"/>
      <c r="AW79" s="1438"/>
      <c r="AX79" s="464" t="str">
        <f t="shared" si="166"/>
        <v/>
      </c>
      <c r="AY79" s="464"/>
      <c r="AZ79" s="464"/>
      <c r="BA79" s="464"/>
      <c r="BB79" s="464"/>
      <c r="BC79" s="464"/>
      <c r="BD79" s="464"/>
      <c r="BE79" s="464"/>
      <c r="BF79" s="464"/>
      <c r="BG79" s="464"/>
      <c r="BH79" s="464"/>
      <c r="BI79" s="460"/>
      <c r="BJ79" s="460"/>
      <c r="BK79" s="460"/>
      <c r="BL79" s="460"/>
      <c r="BU79" s="461"/>
      <c r="BV79" s="461"/>
      <c r="BW79" s="461"/>
      <c r="CA79" s="465" t="str">
        <f t="shared" si="167"/>
        <v/>
      </c>
      <c r="CB79" s="465" t="str">
        <f t="shared" si="168"/>
        <v/>
      </c>
      <c r="CC79" s="465" t="str">
        <f t="shared" si="169"/>
        <v/>
      </c>
      <c r="CD79" s="465" t="str">
        <f t="shared" si="170"/>
        <v/>
      </c>
      <c r="CE79" s="465" t="str">
        <f t="shared" si="171"/>
        <v/>
      </c>
      <c r="CF79" s="465" t="str">
        <f t="shared" ref="CF79:CF95" si="199">IF(D79&lt;E79,CONCATENATE("* El total de procesados debe ser mayor o igual al total de Reactivos en el grupo de edad ",$D$76),"")</f>
        <v/>
      </c>
      <c r="CG79" s="465" t="str">
        <f t="shared" ref="CG79:CG95" si="200">IF(F79&lt;G79,CONCATENATE("* El total de procesados debe ser mayor o igual al total de Reactivos en el grupo de edad ",$F$76),"")</f>
        <v/>
      </c>
      <c r="CH79" s="465" t="str">
        <f t="shared" ref="CH79:CH95" si="201">IF(H79&lt;I79,CONCATENATE("* El total de procesados debe ser mayor o igual al total de Reactivos en el grupo de edad ",$H$76),"")</f>
        <v/>
      </c>
      <c r="CI79" s="465" t="str">
        <f t="shared" ref="CI79:CI95" si="202">IF(J79&lt;K79,CONCATENATE("* El total de procesados debe ser mayor o igual al total de Reactivos en el grupo de edad ",$J$76),"")</f>
        <v/>
      </c>
      <c r="CJ79" s="465" t="str">
        <f t="shared" ref="CJ79:CJ95" si="203">IF(L79&lt;M79,CONCATENATE("* El total de procesados debe ser mayor o igual al total de Reactivos en el grupo de edad ",$L$76),"")</f>
        <v/>
      </c>
      <c r="CK79" s="465" t="str">
        <f t="shared" ref="CK79:CK95" si="204">IF(N79&lt;O79,CONCATENATE("* El total de procesados debe ser mayor o igual al total de Reactivos en el grupo de edad ",$N$76),"")</f>
        <v/>
      </c>
      <c r="CL79" s="465" t="str">
        <f t="shared" ref="CL79:CL95" si="205">IF(P79&lt;Q79,CONCATENATE("* El total de procesados debe ser mayor o igual al total de Reactivos en el grupo de edad ",$P$76),"")</f>
        <v/>
      </c>
      <c r="CM79" s="465" t="str">
        <f t="shared" ref="CM79:CM95" si="206">IF(R79&lt;S79,CONCATENATE("* El total de procesados debe ser mayor o igual al total de Reactivos en el grupo de edad ",$R$76),"")</f>
        <v/>
      </c>
      <c r="CN79" s="465" t="str">
        <f t="shared" ref="CN79:CN95" si="207">IF(T79&lt;U79,CONCATENATE("* El total de procesados debe ser mayor o igual al total de Reactivos en el grupo de edad ",$T$76),"")</f>
        <v/>
      </c>
      <c r="CO79" s="465" t="str">
        <f t="shared" ref="CO79:CO95" si="208">IF(V79&lt;W79,CONCATENATE("* El total de procesados debe ser mayor o igual al total de Reactivos en el grupo de edad ",$V$76),"")</f>
        <v/>
      </c>
      <c r="CP79" s="465" t="str">
        <f t="shared" ref="CP79:CP95" si="209">IF(X79&lt;Y79,CONCATENATE("* El total de procesados debe ser mayor o igual al total de Reactivos en el grupo de edad ",$X$76),"")</f>
        <v/>
      </c>
      <c r="CQ79" s="465" t="str">
        <f t="shared" ref="CQ79:CQ95" si="210">IF(Z79&lt;AA79,CONCATENATE("* El total de procesados debe ser mayor o igual al total de Reactivos en el grupo de edad ",$Z$76),"")</f>
        <v/>
      </c>
      <c r="CR79" s="465" t="str">
        <f t="shared" ref="CR79:CR95" si="211">IF(AB79&lt;AC79,CONCATENATE("* El total de procesados debe ser mayor o igual al total de Reactivos en el grupo de edad ",$AB$76),"")</f>
        <v/>
      </c>
      <c r="CS79" s="465" t="str">
        <f t="shared" ref="CS79:CS95" si="212">IF(AD79&lt;AE79,CONCATENATE("* El total de procesados debe ser mayor o igual al total de Reactivos en el grupo de edad ",$AD$76),"")</f>
        <v/>
      </c>
      <c r="CT79" s="465" t="str">
        <f t="shared" ref="CT79:CT95" si="213">IF(AF79&lt;AG79,CONCATENATE("* El total de procesados debe ser mayor o igual al total de Reactivos en el grupo de edad ",$AF$76),"")</f>
        <v/>
      </c>
      <c r="CU79" s="465" t="str">
        <f t="shared" ref="CU79:CU95" si="214">IF(AH79&lt;AI79,CONCATENATE("* El total de procesados debe ser mayor o igual al total de Reactivos en el grupo de edad ",$AH$76),"")</f>
        <v/>
      </c>
      <c r="CV79" s="465" t="str">
        <f t="shared" ref="CV79:CV95" si="215">IF(AJ79&lt;AK79,CONCATENATE("* El total de procesados debe ser mayor o igual al total de Reactivos en el grupo de edad ",$AJ$76),"")</f>
        <v/>
      </c>
      <c r="CW79" s="465" t="str">
        <f t="shared" ref="CW79:CW95" si="216">IF(AL79&lt;AM79,CONCATENATE("* El total de procesados debe ser mayor o igual al total de Reactivos en el grupo de edad ",$AL$76),"")</f>
        <v/>
      </c>
      <c r="CX79" s="465" t="str">
        <f t="shared" ref="CX79:CX95" si="217">IF(AN79&lt;AO79,CONCATENATE("* El total de procesados debe ser mayor o igual al total de Reactivos en el grupo de edad ",$AN$76),"")</f>
        <v/>
      </c>
      <c r="CY79" s="465" t="str">
        <f t="shared" ref="CY79:CY95" si="218">IF(AP79&lt;AQ79,CONCATENATE("* El total de procesados debe ser mayor o igual al total de Reactivos en el grupo de edad ",$AP$76),"")</f>
        <v/>
      </c>
      <c r="CZ79" s="465" t="str">
        <f t="shared" si="172"/>
        <v/>
      </c>
      <c r="DA79" s="466">
        <f t="shared" si="173"/>
        <v>0</v>
      </c>
      <c r="DB79" s="466">
        <f t="shared" si="174"/>
        <v>0</v>
      </c>
      <c r="DC79" s="466">
        <f t="shared" si="175"/>
        <v>0</v>
      </c>
      <c r="DD79" s="466">
        <f t="shared" si="176"/>
        <v>0</v>
      </c>
      <c r="DE79" s="466">
        <f t="shared" si="177"/>
        <v>0</v>
      </c>
      <c r="DF79" s="466">
        <f t="shared" si="178"/>
        <v>0</v>
      </c>
      <c r="DG79" s="466">
        <f t="shared" si="179"/>
        <v>0</v>
      </c>
      <c r="DH79" s="466">
        <f t="shared" si="180"/>
        <v>0</v>
      </c>
      <c r="DI79" s="466">
        <f t="shared" si="181"/>
        <v>0</v>
      </c>
      <c r="DJ79" s="466">
        <f t="shared" si="182"/>
        <v>0</v>
      </c>
      <c r="DK79" s="466">
        <f t="shared" si="183"/>
        <v>0</v>
      </c>
      <c r="DL79" s="466">
        <f t="shared" si="184"/>
        <v>0</v>
      </c>
      <c r="DM79" s="466">
        <f t="shared" si="185"/>
        <v>0</v>
      </c>
      <c r="DN79" s="466">
        <f t="shared" si="186"/>
        <v>0</v>
      </c>
      <c r="DO79" s="466">
        <f t="shared" si="187"/>
        <v>0</v>
      </c>
      <c r="DP79" s="466">
        <f t="shared" si="188"/>
        <v>0</v>
      </c>
      <c r="DQ79" s="466">
        <f t="shared" si="189"/>
        <v>0</v>
      </c>
      <c r="DR79" s="466">
        <f t="shared" si="190"/>
        <v>0</v>
      </c>
      <c r="DS79" s="466">
        <f t="shared" si="191"/>
        <v>0</v>
      </c>
      <c r="DT79" s="466">
        <f t="shared" si="192"/>
        <v>0</v>
      </c>
      <c r="DU79" s="466">
        <f t="shared" si="193"/>
        <v>0</v>
      </c>
      <c r="DV79" s="466">
        <f t="shared" si="194"/>
        <v>0</v>
      </c>
      <c r="DW79" s="466">
        <f t="shared" si="195"/>
        <v>0</v>
      </c>
      <c r="DX79" s="466">
        <f t="shared" si="196"/>
        <v>0</v>
      </c>
      <c r="DY79" s="466">
        <f t="shared" si="197"/>
        <v>0</v>
      </c>
      <c r="DZ79" s="466">
        <f t="shared" si="198"/>
        <v>0</v>
      </c>
    </row>
    <row r="80" spans="1:130" ht="16.149999999999999" customHeight="1" x14ac:dyDescent="0.35">
      <c r="A80" s="828" t="s">
        <v>2138</v>
      </c>
      <c r="B80" s="831">
        <f t="shared" si="165"/>
        <v>0</v>
      </c>
      <c r="C80" s="1079">
        <f t="shared" si="165"/>
        <v>0</v>
      </c>
      <c r="D80" s="858"/>
      <c r="E80" s="1440"/>
      <c r="F80" s="856"/>
      <c r="G80" s="1440"/>
      <c r="H80" s="856"/>
      <c r="I80" s="1440"/>
      <c r="J80" s="856"/>
      <c r="K80" s="1440"/>
      <c r="L80" s="856"/>
      <c r="M80" s="1441"/>
      <c r="N80" s="833"/>
      <c r="O80" s="1439"/>
      <c r="P80" s="829"/>
      <c r="Q80" s="1439"/>
      <c r="R80" s="829"/>
      <c r="S80" s="1439"/>
      <c r="T80" s="829"/>
      <c r="U80" s="1439"/>
      <c r="V80" s="829"/>
      <c r="W80" s="1439"/>
      <c r="X80" s="829"/>
      <c r="Y80" s="1439"/>
      <c r="Z80" s="829"/>
      <c r="AA80" s="1439"/>
      <c r="AB80" s="829"/>
      <c r="AC80" s="1439"/>
      <c r="AD80" s="829"/>
      <c r="AE80" s="1439"/>
      <c r="AF80" s="829"/>
      <c r="AG80" s="1439"/>
      <c r="AH80" s="829"/>
      <c r="AI80" s="1439"/>
      <c r="AJ80" s="829"/>
      <c r="AK80" s="1439"/>
      <c r="AL80" s="829"/>
      <c r="AM80" s="1439"/>
      <c r="AN80" s="829"/>
      <c r="AO80" s="1439"/>
      <c r="AP80" s="829"/>
      <c r="AQ80" s="1479"/>
      <c r="AR80" s="2379"/>
      <c r="AS80" s="1479"/>
      <c r="AT80" s="833"/>
      <c r="AU80" s="1439"/>
      <c r="AV80" s="829"/>
      <c r="AW80" s="1438"/>
      <c r="AX80" s="464" t="str">
        <f t="shared" si="166"/>
        <v/>
      </c>
      <c r="AY80" s="464"/>
      <c r="AZ80" s="464"/>
      <c r="BA80" s="464"/>
      <c r="BB80" s="464"/>
      <c r="BC80" s="464"/>
      <c r="BD80" s="464"/>
      <c r="BE80" s="464"/>
      <c r="BF80" s="464"/>
      <c r="BG80" s="464"/>
      <c r="BH80" s="464"/>
      <c r="BI80" s="460"/>
      <c r="BJ80" s="460"/>
      <c r="BK80" s="460"/>
      <c r="BL80" s="460"/>
      <c r="BU80" s="461"/>
      <c r="BV80" s="461"/>
      <c r="BW80" s="461"/>
      <c r="CA80" s="465" t="str">
        <f t="shared" si="167"/>
        <v/>
      </c>
      <c r="CB80" s="465" t="str">
        <f t="shared" si="168"/>
        <v/>
      </c>
      <c r="CC80" s="465" t="str">
        <f t="shared" si="169"/>
        <v/>
      </c>
      <c r="CD80" s="465" t="str">
        <f t="shared" si="170"/>
        <v/>
      </c>
      <c r="CE80" s="465" t="str">
        <f t="shared" si="171"/>
        <v/>
      </c>
      <c r="CF80" s="465" t="str">
        <f t="shared" si="199"/>
        <v/>
      </c>
      <c r="CG80" s="465" t="str">
        <f t="shared" si="200"/>
        <v/>
      </c>
      <c r="CH80" s="465" t="str">
        <f t="shared" si="201"/>
        <v/>
      </c>
      <c r="CI80" s="465" t="str">
        <f t="shared" si="202"/>
        <v/>
      </c>
      <c r="CJ80" s="465" t="str">
        <f t="shared" si="203"/>
        <v/>
      </c>
      <c r="CK80" s="465" t="str">
        <f t="shared" si="204"/>
        <v/>
      </c>
      <c r="CL80" s="465" t="str">
        <f t="shared" si="205"/>
        <v/>
      </c>
      <c r="CM80" s="465" t="str">
        <f t="shared" si="206"/>
        <v/>
      </c>
      <c r="CN80" s="465" t="str">
        <f t="shared" si="207"/>
        <v/>
      </c>
      <c r="CO80" s="465" t="str">
        <f t="shared" si="208"/>
        <v/>
      </c>
      <c r="CP80" s="465" t="str">
        <f t="shared" si="209"/>
        <v/>
      </c>
      <c r="CQ80" s="465" t="str">
        <f t="shared" si="210"/>
        <v/>
      </c>
      <c r="CR80" s="465" t="str">
        <f t="shared" si="211"/>
        <v/>
      </c>
      <c r="CS80" s="465" t="str">
        <f t="shared" si="212"/>
        <v/>
      </c>
      <c r="CT80" s="465" t="str">
        <f t="shared" si="213"/>
        <v/>
      </c>
      <c r="CU80" s="465" t="str">
        <f t="shared" si="214"/>
        <v/>
      </c>
      <c r="CV80" s="465" t="str">
        <f t="shared" si="215"/>
        <v/>
      </c>
      <c r="CW80" s="465" t="str">
        <f t="shared" si="216"/>
        <v/>
      </c>
      <c r="CX80" s="465" t="str">
        <f t="shared" si="217"/>
        <v/>
      </c>
      <c r="CY80" s="465" t="str">
        <f t="shared" si="218"/>
        <v/>
      </c>
      <c r="CZ80" s="465" t="str">
        <f t="shared" si="172"/>
        <v/>
      </c>
      <c r="DA80" s="466">
        <f t="shared" si="173"/>
        <v>0</v>
      </c>
      <c r="DB80" s="466">
        <f t="shared" si="174"/>
        <v>0</v>
      </c>
      <c r="DC80" s="466">
        <f t="shared" si="175"/>
        <v>0</v>
      </c>
      <c r="DD80" s="466">
        <f t="shared" si="176"/>
        <v>0</v>
      </c>
      <c r="DE80" s="466">
        <f t="shared" si="177"/>
        <v>0</v>
      </c>
      <c r="DF80" s="466">
        <f t="shared" si="178"/>
        <v>0</v>
      </c>
      <c r="DG80" s="466">
        <f t="shared" si="179"/>
        <v>0</v>
      </c>
      <c r="DH80" s="466">
        <f t="shared" si="180"/>
        <v>0</v>
      </c>
      <c r="DI80" s="466">
        <f t="shared" si="181"/>
        <v>0</v>
      </c>
      <c r="DJ80" s="466">
        <f t="shared" si="182"/>
        <v>0</v>
      </c>
      <c r="DK80" s="466">
        <f t="shared" si="183"/>
        <v>0</v>
      </c>
      <c r="DL80" s="466">
        <f t="shared" si="184"/>
        <v>0</v>
      </c>
      <c r="DM80" s="466">
        <f t="shared" si="185"/>
        <v>0</v>
      </c>
      <c r="DN80" s="466">
        <f t="shared" si="186"/>
        <v>0</v>
      </c>
      <c r="DO80" s="466">
        <f t="shared" si="187"/>
        <v>0</v>
      </c>
      <c r="DP80" s="466">
        <f t="shared" si="188"/>
        <v>0</v>
      </c>
      <c r="DQ80" s="466">
        <f t="shared" si="189"/>
        <v>0</v>
      </c>
      <c r="DR80" s="466">
        <f t="shared" si="190"/>
        <v>0</v>
      </c>
      <c r="DS80" s="466">
        <f t="shared" si="191"/>
        <v>0</v>
      </c>
      <c r="DT80" s="466">
        <f t="shared" si="192"/>
        <v>0</v>
      </c>
      <c r="DU80" s="466">
        <f t="shared" si="193"/>
        <v>0</v>
      </c>
      <c r="DV80" s="466">
        <f t="shared" si="194"/>
        <v>0</v>
      </c>
      <c r="DW80" s="466">
        <f t="shared" si="195"/>
        <v>0</v>
      </c>
      <c r="DX80" s="466">
        <f t="shared" si="196"/>
        <v>0</v>
      </c>
      <c r="DY80" s="466">
        <f t="shared" si="197"/>
        <v>0</v>
      </c>
      <c r="DZ80" s="466">
        <f t="shared" si="198"/>
        <v>0</v>
      </c>
    </row>
    <row r="81" spans="1:130" ht="16.149999999999999" customHeight="1" x14ac:dyDescent="0.35">
      <c r="A81" s="828" t="s">
        <v>2139</v>
      </c>
      <c r="B81" s="831">
        <f t="shared" si="165"/>
        <v>0</v>
      </c>
      <c r="C81" s="1079">
        <f t="shared" si="165"/>
        <v>0</v>
      </c>
      <c r="D81" s="858"/>
      <c r="E81" s="1440"/>
      <c r="F81" s="856"/>
      <c r="G81" s="1440"/>
      <c r="H81" s="856"/>
      <c r="I81" s="1440"/>
      <c r="J81" s="856"/>
      <c r="K81" s="1440"/>
      <c r="L81" s="856"/>
      <c r="M81" s="1441"/>
      <c r="N81" s="833"/>
      <c r="O81" s="1439"/>
      <c r="P81" s="829"/>
      <c r="Q81" s="1439"/>
      <c r="R81" s="829"/>
      <c r="S81" s="1439"/>
      <c r="T81" s="829"/>
      <c r="U81" s="1439"/>
      <c r="V81" s="829"/>
      <c r="W81" s="1439"/>
      <c r="X81" s="829"/>
      <c r="Y81" s="1439"/>
      <c r="Z81" s="829"/>
      <c r="AA81" s="1439"/>
      <c r="AB81" s="829"/>
      <c r="AC81" s="1439"/>
      <c r="AD81" s="829"/>
      <c r="AE81" s="1439"/>
      <c r="AF81" s="829"/>
      <c r="AG81" s="1439"/>
      <c r="AH81" s="829"/>
      <c r="AI81" s="1439"/>
      <c r="AJ81" s="829"/>
      <c r="AK81" s="1439"/>
      <c r="AL81" s="829"/>
      <c r="AM81" s="1439"/>
      <c r="AN81" s="829"/>
      <c r="AO81" s="1439"/>
      <c r="AP81" s="829"/>
      <c r="AQ81" s="1479"/>
      <c r="AR81" s="2379"/>
      <c r="AS81" s="1479"/>
      <c r="AT81" s="833"/>
      <c r="AU81" s="1439"/>
      <c r="AV81" s="829"/>
      <c r="AW81" s="1438"/>
      <c r="AX81" s="464" t="str">
        <f t="shared" si="166"/>
        <v/>
      </c>
      <c r="AY81" s="464"/>
      <c r="AZ81" s="464"/>
      <c r="BA81" s="464"/>
      <c r="BB81" s="464"/>
      <c r="BC81" s="464"/>
      <c r="BD81" s="464"/>
      <c r="BE81" s="464"/>
      <c r="BF81" s="464"/>
      <c r="BG81" s="464"/>
      <c r="BH81" s="464"/>
      <c r="BI81" s="460"/>
      <c r="BJ81" s="460"/>
      <c r="BK81" s="460"/>
      <c r="BL81" s="460"/>
      <c r="BU81" s="461"/>
      <c r="BV81" s="461"/>
      <c r="BW81" s="461"/>
      <c r="CA81" s="465" t="str">
        <f t="shared" si="167"/>
        <v/>
      </c>
      <c r="CB81" s="465" t="str">
        <f t="shared" si="168"/>
        <v/>
      </c>
      <c r="CC81" s="465" t="str">
        <f t="shared" si="169"/>
        <v/>
      </c>
      <c r="CD81" s="465" t="str">
        <f t="shared" si="170"/>
        <v/>
      </c>
      <c r="CE81" s="465" t="str">
        <f t="shared" si="171"/>
        <v/>
      </c>
      <c r="CF81" s="465" t="str">
        <f t="shared" si="199"/>
        <v/>
      </c>
      <c r="CG81" s="465" t="str">
        <f t="shared" si="200"/>
        <v/>
      </c>
      <c r="CH81" s="465" t="str">
        <f t="shared" si="201"/>
        <v/>
      </c>
      <c r="CI81" s="465" t="str">
        <f t="shared" si="202"/>
        <v/>
      </c>
      <c r="CJ81" s="465" t="str">
        <f t="shared" si="203"/>
        <v/>
      </c>
      <c r="CK81" s="465" t="str">
        <f t="shared" si="204"/>
        <v/>
      </c>
      <c r="CL81" s="465" t="str">
        <f t="shared" si="205"/>
        <v/>
      </c>
      <c r="CM81" s="465" t="str">
        <f t="shared" si="206"/>
        <v/>
      </c>
      <c r="CN81" s="465" t="str">
        <f t="shared" si="207"/>
        <v/>
      </c>
      <c r="CO81" s="465" t="str">
        <f t="shared" si="208"/>
        <v/>
      </c>
      <c r="CP81" s="465" t="str">
        <f t="shared" si="209"/>
        <v/>
      </c>
      <c r="CQ81" s="465" t="str">
        <f t="shared" si="210"/>
        <v/>
      </c>
      <c r="CR81" s="465" t="str">
        <f t="shared" si="211"/>
        <v/>
      </c>
      <c r="CS81" s="465" t="str">
        <f t="shared" si="212"/>
        <v/>
      </c>
      <c r="CT81" s="465" t="str">
        <f t="shared" si="213"/>
        <v/>
      </c>
      <c r="CU81" s="465" t="str">
        <f t="shared" si="214"/>
        <v/>
      </c>
      <c r="CV81" s="465" t="str">
        <f t="shared" si="215"/>
        <v/>
      </c>
      <c r="CW81" s="465" t="str">
        <f t="shared" si="216"/>
        <v/>
      </c>
      <c r="CX81" s="465" t="str">
        <f t="shared" si="217"/>
        <v/>
      </c>
      <c r="CY81" s="465" t="str">
        <f t="shared" si="218"/>
        <v/>
      </c>
      <c r="CZ81" s="465" t="str">
        <f t="shared" si="172"/>
        <v/>
      </c>
      <c r="DA81" s="466">
        <f t="shared" si="173"/>
        <v>0</v>
      </c>
      <c r="DB81" s="466">
        <f t="shared" si="174"/>
        <v>0</v>
      </c>
      <c r="DC81" s="466">
        <f t="shared" si="175"/>
        <v>0</v>
      </c>
      <c r="DD81" s="466">
        <f t="shared" si="176"/>
        <v>0</v>
      </c>
      <c r="DE81" s="466">
        <f t="shared" si="177"/>
        <v>0</v>
      </c>
      <c r="DF81" s="466">
        <f t="shared" si="178"/>
        <v>0</v>
      </c>
      <c r="DG81" s="466">
        <f t="shared" si="179"/>
        <v>0</v>
      </c>
      <c r="DH81" s="466">
        <f t="shared" si="180"/>
        <v>0</v>
      </c>
      <c r="DI81" s="466">
        <f t="shared" si="181"/>
        <v>0</v>
      </c>
      <c r="DJ81" s="466">
        <f t="shared" si="182"/>
        <v>0</v>
      </c>
      <c r="DK81" s="466">
        <f t="shared" si="183"/>
        <v>0</v>
      </c>
      <c r="DL81" s="466">
        <f t="shared" si="184"/>
        <v>0</v>
      </c>
      <c r="DM81" s="466">
        <f t="shared" si="185"/>
        <v>0</v>
      </c>
      <c r="DN81" s="466">
        <f t="shared" si="186"/>
        <v>0</v>
      </c>
      <c r="DO81" s="466">
        <f t="shared" si="187"/>
        <v>0</v>
      </c>
      <c r="DP81" s="466">
        <f t="shared" si="188"/>
        <v>0</v>
      </c>
      <c r="DQ81" s="466">
        <f t="shared" si="189"/>
        <v>0</v>
      </c>
      <c r="DR81" s="466">
        <f t="shared" si="190"/>
        <v>0</v>
      </c>
      <c r="DS81" s="466">
        <f t="shared" si="191"/>
        <v>0</v>
      </c>
      <c r="DT81" s="466">
        <f t="shared" si="192"/>
        <v>0</v>
      </c>
      <c r="DU81" s="466">
        <f t="shared" si="193"/>
        <v>0</v>
      </c>
      <c r="DV81" s="466">
        <f t="shared" si="194"/>
        <v>0</v>
      </c>
      <c r="DW81" s="466">
        <f t="shared" si="195"/>
        <v>0</v>
      </c>
      <c r="DX81" s="466">
        <f t="shared" si="196"/>
        <v>0</v>
      </c>
      <c r="DY81" s="466">
        <f t="shared" si="197"/>
        <v>0</v>
      </c>
      <c r="DZ81" s="466">
        <f t="shared" si="198"/>
        <v>0</v>
      </c>
    </row>
    <row r="82" spans="1:130" ht="16.149999999999999" customHeight="1" x14ac:dyDescent="0.35">
      <c r="A82" s="907" t="s">
        <v>2140</v>
      </c>
      <c r="B82" s="831">
        <f t="shared" si="165"/>
        <v>0</v>
      </c>
      <c r="C82" s="1079">
        <f t="shared" si="165"/>
        <v>0</v>
      </c>
      <c r="D82" s="858"/>
      <c r="E82" s="1440"/>
      <c r="F82" s="856"/>
      <c r="G82" s="1440"/>
      <c r="H82" s="856"/>
      <c r="I82" s="1440"/>
      <c r="J82" s="856"/>
      <c r="K82" s="1440"/>
      <c r="L82" s="856"/>
      <c r="M82" s="1441"/>
      <c r="N82" s="833"/>
      <c r="O82" s="1439"/>
      <c r="P82" s="829"/>
      <c r="Q82" s="1439"/>
      <c r="R82" s="829"/>
      <c r="S82" s="1439"/>
      <c r="T82" s="829"/>
      <c r="U82" s="1439"/>
      <c r="V82" s="829"/>
      <c r="W82" s="1439"/>
      <c r="X82" s="829"/>
      <c r="Y82" s="1439"/>
      <c r="Z82" s="829"/>
      <c r="AA82" s="1439"/>
      <c r="AB82" s="829"/>
      <c r="AC82" s="1439"/>
      <c r="AD82" s="829"/>
      <c r="AE82" s="1439"/>
      <c r="AF82" s="829"/>
      <c r="AG82" s="1439"/>
      <c r="AH82" s="829"/>
      <c r="AI82" s="1439"/>
      <c r="AJ82" s="829"/>
      <c r="AK82" s="1439"/>
      <c r="AL82" s="829"/>
      <c r="AM82" s="1439"/>
      <c r="AN82" s="829"/>
      <c r="AO82" s="1439"/>
      <c r="AP82" s="829"/>
      <c r="AQ82" s="1479"/>
      <c r="AR82" s="2379"/>
      <c r="AS82" s="1479"/>
      <c r="AT82" s="833"/>
      <c r="AU82" s="1439"/>
      <c r="AV82" s="829"/>
      <c r="AW82" s="1438"/>
      <c r="AX82" s="464" t="str">
        <f t="shared" si="166"/>
        <v/>
      </c>
      <c r="AY82" s="464"/>
      <c r="AZ82" s="464"/>
      <c r="BA82" s="464"/>
      <c r="BB82" s="464"/>
      <c r="BC82" s="464"/>
      <c r="BD82" s="464"/>
      <c r="BE82" s="464"/>
      <c r="BF82" s="464"/>
      <c r="BG82" s="464"/>
      <c r="BH82" s="464"/>
      <c r="BI82" s="460"/>
      <c r="BJ82" s="460"/>
      <c r="BK82" s="460"/>
      <c r="BL82" s="460"/>
      <c r="BU82" s="461"/>
      <c r="BV82" s="461"/>
      <c r="BW82" s="461"/>
      <c r="CA82" s="465" t="str">
        <f t="shared" si="167"/>
        <v/>
      </c>
      <c r="CB82" s="465" t="str">
        <f t="shared" si="168"/>
        <v/>
      </c>
      <c r="CC82" s="465" t="str">
        <f t="shared" si="169"/>
        <v/>
      </c>
      <c r="CD82" s="465" t="str">
        <f t="shared" si="170"/>
        <v/>
      </c>
      <c r="CE82" s="465" t="str">
        <f t="shared" si="171"/>
        <v/>
      </c>
      <c r="CF82" s="465" t="str">
        <f t="shared" si="199"/>
        <v/>
      </c>
      <c r="CG82" s="465" t="str">
        <f t="shared" si="200"/>
        <v/>
      </c>
      <c r="CH82" s="465" t="str">
        <f t="shared" si="201"/>
        <v/>
      </c>
      <c r="CI82" s="465" t="str">
        <f t="shared" si="202"/>
        <v/>
      </c>
      <c r="CJ82" s="465" t="str">
        <f t="shared" si="203"/>
        <v/>
      </c>
      <c r="CK82" s="465" t="str">
        <f t="shared" si="204"/>
        <v/>
      </c>
      <c r="CL82" s="465" t="str">
        <f t="shared" si="205"/>
        <v/>
      </c>
      <c r="CM82" s="465" t="str">
        <f t="shared" si="206"/>
        <v/>
      </c>
      <c r="CN82" s="465" t="str">
        <f t="shared" si="207"/>
        <v/>
      </c>
      <c r="CO82" s="465" t="str">
        <f t="shared" si="208"/>
        <v/>
      </c>
      <c r="CP82" s="465" t="str">
        <f t="shared" si="209"/>
        <v/>
      </c>
      <c r="CQ82" s="465" t="str">
        <f t="shared" si="210"/>
        <v/>
      </c>
      <c r="CR82" s="465" t="str">
        <f t="shared" si="211"/>
        <v/>
      </c>
      <c r="CS82" s="465" t="str">
        <f t="shared" si="212"/>
        <v/>
      </c>
      <c r="CT82" s="465" t="str">
        <f t="shared" si="213"/>
        <v/>
      </c>
      <c r="CU82" s="465" t="str">
        <f t="shared" si="214"/>
        <v/>
      </c>
      <c r="CV82" s="465" t="str">
        <f t="shared" si="215"/>
        <v/>
      </c>
      <c r="CW82" s="465" t="str">
        <f t="shared" si="216"/>
        <v/>
      </c>
      <c r="CX82" s="465" t="str">
        <f t="shared" si="217"/>
        <v/>
      </c>
      <c r="CY82" s="465" t="str">
        <f t="shared" si="218"/>
        <v/>
      </c>
      <c r="CZ82" s="465" t="str">
        <f t="shared" si="172"/>
        <v/>
      </c>
      <c r="DA82" s="466">
        <f t="shared" si="173"/>
        <v>0</v>
      </c>
      <c r="DB82" s="466">
        <f t="shared" si="174"/>
        <v>0</v>
      </c>
      <c r="DC82" s="466">
        <f t="shared" si="175"/>
        <v>0</v>
      </c>
      <c r="DD82" s="466">
        <f t="shared" si="176"/>
        <v>0</v>
      </c>
      <c r="DE82" s="466">
        <f t="shared" si="177"/>
        <v>0</v>
      </c>
      <c r="DF82" s="466">
        <f t="shared" si="178"/>
        <v>0</v>
      </c>
      <c r="DG82" s="466">
        <f t="shared" si="179"/>
        <v>0</v>
      </c>
      <c r="DH82" s="466">
        <f t="shared" si="180"/>
        <v>0</v>
      </c>
      <c r="DI82" s="466">
        <f t="shared" si="181"/>
        <v>0</v>
      </c>
      <c r="DJ82" s="466">
        <f t="shared" si="182"/>
        <v>0</v>
      </c>
      <c r="DK82" s="466">
        <f t="shared" si="183"/>
        <v>0</v>
      </c>
      <c r="DL82" s="466">
        <f t="shared" si="184"/>
        <v>0</v>
      </c>
      <c r="DM82" s="466">
        <f t="shared" si="185"/>
        <v>0</v>
      </c>
      <c r="DN82" s="466">
        <f t="shared" si="186"/>
        <v>0</v>
      </c>
      <c r="DO82" s="466">
        <f t="shared" si="187"/>
        <v>0</v>
      </c>
      <c r="DP82" s="466">
        <f t="shared" si="188"/>
        <v>0</v>
      </c>
      <c r="DQ82" s="466">
        <f t="shared" si="189"/>
        <v>0</v>
      </c>
      <c r="DR82" s="466">
        <f t="shared" si="190"/>
        <v>0</v>
      </c>
      <c r="DS82" s="466">
        <f t="shared" si="191"/>
        <v>0</v>
      </c>
      <c r="DT82" s="466">
        <f t="shared" si="192"/>
        <v>0</v>
      </c>
      <c r="DU82" s="466">
        <f t="shared" si="193"/>
        <v>0</v>
      </c>
      <c r="DV82" s="466">
        <f t="shared" si="194"/>
        <v>0</v>
      </c>
      <c r="DW82" s="466">
        <f t="shared" si="195"/>
        <v>0</v>
      </c>
      <c r="DX82" s="466">
        <f t="shared" si="196"/>
        <v>0</v>
      </c>
      <c r="DY82" s="466">
        <f t="shared" si="197"/>
        <v>0</v>
      </c>
      <c r="DZ82" s="466">
        <f t="shared" si="198"/>
        <v>0</v>
      </c>
    </row>
    <row r="83" spans="1:130" ht="16.5" customHeight="1" x14ac:dyDescent="0.35">
      <c r="A83" s="907" t="s">
        <v>2141</v>
      </c>
      <c r="B83" s="831">
        <f t="shared" si="165"/>
        <v>0</v>
      </c>
      <c r="C83" s="1079">
        <f t="shared" si="165"/>
        <v>0</v>
      </c>
      <c r="D83" s="858"/>
      <c r="E83" s="1440"/>
      <c r="F83" s="856"/>
      <c r="G83" s="1440"/>
      <c r="H83" s="856"/>
      <c r="I83" s="1440"/>
      <c r="J83" s="856"/>
      <c r="K83" s="1440"/>
      <c r="L83" s="856"/>
      <c r="M83" s="1441"/>
      <c r="N83" s="833"/>
      <c r="O83" s="1439"/>
      <c r="P83" s="829"/>
      <c r="Q83" s="1439"/>
      <c r="R83" s="829"/>
      <c r="S83" s="1439"/>
      <c r="T83" s="829"/>
      <c r="U83" s="1439"/>
      <c r="V83" s="829"/>
      <c r="W83" s="1439"/>
      <c r="X83" s="829"/>
      <c r="Y83" s="1439"/>
      <c r="Z83" s="829"/>
      <c r="AA83" s="1439"/>
      <c r="AB83" s="829"/>
      <c r="AC83" s="1439"/>
      <c r="AD83" s="829"/>
      <c r="AE83" s="1439"/>
      <c r="AF83" s="829"/>
      <c r="AG83" s="1439"/>
      <c r="AH83" s="829"/>
      <c r="AI83" s="1439"/>
      <c r="AJ83" s="829"/>
      <c r="AK83" s="1439"/>
      <c r="AL83" s="829"/>
      <c r="AM83" s="1439"/>
      <c r="AN83" s="829"/>
      <c r="AO83" s="1439"/>
      <c r="AP83" s="829"/>
      <c r="AQ83" s="1479"/>
      <c r="AR83" s="833"/>
      <c r="AS83" s="1479"/>
      <c r="AT83" s="833"/>
      <c r="AU83" s="1439"/>
      <c r="AV83" s="829"/>
      <c r="AW83" s="1438"/>
      <c r="AX83" s="464" t="str">
        <f t="shared" si="166"/>
        <v/>
      </c>
      <c r="AY83" s="464"/>
      <c r="AZ83" s="464"/>
      <c r="BA83" s="464"/>
      <c r="BB83" s="464"/>
      <c r="BC83" s="464"/>
      <c r="BD83" s="464"/>
      <c r="BE83" s="464"/>
      <c r="BF83" s="464"/>
      <c r="BG83" s="464"/>
      <c r="BH83" s="464"/>
      <c r="BI83" s="460"/>
      <c r="BJ83" s="460"/>
      <c r="BK83" s="460"/>
      <c r="BL83" s="460"/>
      <c r="BU83" s="461"/>
      <c r="BV83" s="461"/>
      <c r="BW83" s="461"/>
      <c r="CA83" s="465" t="str">
        <f t="shared" si="167"/>
        <v/>
      </c>
      <c r="CB83" s="465" t="str">
        <f t="shared" si="168"/>
        <v/>
      </c>
      <c r="CC83" s="465" t="str">
        <f t="shared" si="169"/>
        <v/>
      </c>
      <c r="CD83" s="465" t="str">
        <f t="shared" si="170"/>
        <v/>
      </c>
      <c r="CE83" s="465" t="str">
        <f t="shared" si="171"/>
        <v/>
      </c>
      <c r="CF83" s="465" t="str">
        <f t="shared" si="199"/>
        <v/>
      </c>
      <c r="CG83" s="465" t="str">
        <f t="shared" si="200"/>
        <v/>
      </c>
      <c r="CH83" s="465" t="str">
        <f t="shared" si="201"/>
        <v/>
      </c>
      <c r="CI83" s="465" t="str">
        <f t="shared" si="202"/>
        <v/>
      </c>
      <c r="CJ83" s="465" t="str">
        <f t="shared" si="203"/>
        <v/>
      </c>
      <c r="CK83" s="465" t="str">
        <f t="shared" si="204"/>
        <v/>
      </c>
      <c r="CL83" s="465" t="str">
        <f t="shared" si="205"/>
        <v/>
      </c>
      <c r="CM83" s="465" t="str">
        <f t="shared" si="206"/>
        <v/>
      </c>
      <c r="CN83" s="465" t="str">
        <f t="shared" si="207"/>
        <v/>
      </c>
      <c r="CO83" s="465" t="str">
        <f t="shared" si="208"/>
        <v/>
      </c>
      <c r="CP83" s="465" t="str">
        <f t="shared" si="209"/>
        <v/>
      </c>
      <c r="CQ83" s="465" t="str">
        <f t="shared" si="210"/>
        <v/>
      </c>
      <c r="CR83" s="465" t="str">
        <f t="shared" si="211"/>
        <v/>
      </c>
      <c r="CS83" s="465" t="str">
        <f t="shared" si="212"/>
        <v/>
      </c>
      <c r="CT83" s="465" t="str">
        <f t="shared" si="213"/>
        <v/>
      </c>
      <c r="CU83" s="465" t="str">
        <f t="shared" si="214"/>
        <v/>
      </c>
      <c r="CV83" s="465" t="str">
        <f t="shared" si="215"/>
        <v/>
      </c>
      <c r="CW83" s="465" t="str">
        <f t="shared" si="216"/>
        <v/>
      </c>
      <c r="CX83" s="465" t="str">
        <f t="shared" si="217"/>
        <v/>
      </c>
      <c r="CY83" s="465" t="str">
        <f t="shared" si="218"/>
        <v/>
      </c>
      <c r="CZ83" s="465" t="str">
        <f t="shared" si="172"/>
        <v/>
      </c>
      <c r="DA83" s="466">
        <f t="shared" si="173"/>
        <v>0</v>
      </c>
      <c r="DB83" s="466">
        <f t="shared" si="174"/>
        <v>0</v>
      </c>
      <c r="DC83" s="466">
        <f t="shared" si="175"/>
        <v>0</v>
      </c>
      <c r="DD83" s="466">
        <f t="shared" si="176"/>
        <v>0</v>
      </c>
      <c r="DE83" s="466">
        <f t="shared" si="177"/>
        <v>0</v>
      </c>
      <c r="DF83" s="466">
        <f t="shared" si="178"/>
        <v>0</v>
      </c>
      <c r="DG83" s="466">
        <f t="shared" si="179"/>
        <v>0</v>
      </c>
      <c r="DH83" s="466">
        <f t="shared" si="180"/>
        <v>0</v>
      </c>
      <c r="DI83" s="466">
        <f t="shared" si="181"/>
        <v>0</v>
      </c>
      <c r="DJ83" s="466">
        <f t="shared" si="182"/>
        <v>0</v>
      </c>
      <c r="DK83" s="466">
        <f t="shared" si="183"/>
        <v>0</v>
      </c>
      <c r="DL83" s="466">
        <f t="shared" si="184"/>
        <v>0</v>
      </c>
      <c r="DM83" s="466">
        <f t="shared" si="185"/>
        <v>0</v>
      </c>
      <c r="DN83" s="466">
        <f t="shared" si="186"/>
        <v>0</v>
      </c>
      <c r="DO83" s="466">
        <f t="shared" si="187"/>
        <v>0</v>
      </c>
      <c r="DP83" s="466">
        <f t="shared" si="188"/>
        <v>0</v>
      </c>
      <c r="DQ83" s="466">
        <f t="shared" si="189"/>
        <v>0</v>
      </c>
      <c r="DR83" s="466">
        <f t="shared" si="190"/>
        <v>0</v>
      </c>
      <c r="DS83" s="466">
        <f t="shared" si="191"/>
        <v>0</v>
      </c>
      <c r="DT83" s="466">
        <f t="shared" si="192"/>
        <v>0</v>
      </c>
      <c r="DU83" s="466">
        <f t="shared" si="193"/>
        <v>0</v>
      </c>
      <c r="DV83" s="466">
        <f t="shared" si="194"/>
        <v>0</v>
      </c>
      <c r="DW83" s="466">
        <f t="shared" si="195"/>
        <v>0</v>
      </c>
      <c r="DX83" s="466">
        <f t="shared" si="196"/>
        <v>0</v>
      </c>
      <c r="DY83" s="466">
        <f t="shared" si="197"/>
        <v>0</v>
      </c>
      <c r="DZ83" s="466">
        <f t="shared" si="198"/>
        <v>0</v>
      </c>
    </row>
    <row r="84" spans="1:130" ht="27.75" customHeight="1" x14ac:dyDescent="0.35">
      <c r="A84" s="907" t="s">
        <v>2142</v>
      </c>
      <c r="B84" s="831">
        <f t="shared" si="165"/>
        <v>0</v>
      </c>
      <c r="C84" s="1079">
        <f t="shared" si="165"/>
        <v>0</v>
      </c>
      <c r="D84" s="858"/>
      <c r="E84" s="1440"/>
      <c r="F84" s="856"/>
      <c r="G84" s="1440"/>
      <c r="H84" s="856"/>
      <c r="I84" s="1440"/>
      <c r="J84" s="856"/>
      <c r="K84" s="1440"/>
      <c r="L84" s="856"/>
      <c r="M84" s="1441"/>
      <c r="N84" s="833"/>
      <c r="O84" s="1439"/>
      <c r="P84" s="829"/>
      <c r="Q84" s="1439"/>
      <c r="R84" s="829"/>
      <c r="S84" s="1439"/>
      <c r="T84" s="829"/>
      <c r="U84" s="1439"/>
      <c r="V84" s="829"/>
      <c r="W84" s="1439"/>
      <c r="X84" s="829"/>
      <c r="Y84" s="1439"/>
      <c r="Z84" s="829"/>
      <c r="AA84" s="1439"/>
      <c r="AB84" s="829"/>
      <c r="AC84" s="1439"/>
      <c r="AD84" s="829"/>
      <c r="AE84" s="1439"/>
      <c r="AF84" s="829"/>
      <c r="AG84" s="1439"/>
      <c r="AH84" s="829"/>
      <c r="AI84" s="1439"/>
      <c r="AJ84" s="829"/>
      <c r="AK84" s="1439"/>
      <c r="AL84" s="829"/>
      <c r="AM84" s="1439"/>
      <c r="AN84" s="829"/>
      <c r="AO84" s="1439"/>
      <c r="AP84" s="829"/>
      <c r="AQ84" s="1479"/>
      <c r="AR84" s="2379"/>
      <c r="AS84" s="1479"/>
      <c r="AT84" s="833"/>
      <c r="AU84" s="1439"/>
      <c r="AV84" s="829"/>
      <c r="AW84" s="1438"/>
      <c r="AX84" s="464" t="str">
        <f t="shared" si="166"/>
        <v/>
      </c>
      <c r="AY84" s="464"/>
      <c r="AZ84" s="464"/>
      <c r="BA84" s="464"/>
      <c r="BB84" s="464"/>
      <c r="BC84" s="464"/>
      <c r="BD84" s="464"/>
      <c r="BE84" s="464"/>
      <c r="BF84" s="464"/>
      <c r="BG84" s="464"/>
      <c r="BH84" s="464"/>
      <c r="BI84" s="460"/>
      <c r="BJ84" s="460"/>
      <c r="BK84" s="460"/>
      <c r="BL84" s="460"/>
      <c r="BU84" s="461"/>
      <c r="BV84" s="461"/>
      <c r="BW84" s="461"/>
      <c r="CA84" s="465" t="str">
        <f t="shared" si="167"/>
        <v/>
      </c>
      <c r="CB84" s="465" t="str">
        <f t="shared" si="168"/>
        <v/>
      </c>
      <c r="CC84" s="465" t="str">
        <f t="shared" si="169"/>
        <v/>
      </c>
      <c r="CD84" s="465" t="str">
        <f t="shared" si="170"/>
        <v/>
      </c>
      <c r="CE84" s="465" t="str">
        <f t="shared" si="171"/>
        <v/>
      </c>
      <c r="CF84" s="465" t="str">
        <f t="shared" si="199"/>
        <v/>
      </c>
      <c r="CG84" s="465" t="str">
        <f t="shared" si="200"/>
        <v/>
      </c>
      <c r="CH84" s="465" t="str">
        <f t="shared" si="201"/>
        <v/>
      </c>
      <c r="CI84" s="465" t="str">
        <f t="shared" si="202"/>
        <v/>
      </c>
      <c r="CJ84" s="465" t="str">
        <f t="shared" si="203"/>
        <v/>
      </c>
      <c r="CK84" s="465" t="str">
        <f t="shared" si="204"/>
        <v/>
      </c>
      <c r="CL84" s="465" t="str">
        <f t="shared" si="205"/>
        <v/>
      </c>
      <c r="CM84" s="465" t="str">
        <f t="shared" si="206"/>
        <v/>
      </c>
      <c r="CN84" s="465" t="str">
        <f t="shared" si="207"/>
        <v/>
      </c>
      <c r="CO84" s="465" t="str">
        <f t="shared" si="208"/>
        <v/>
      </c>
      <c r="CP84" s="465" t="str">
        <f t="shared" si="209"/>
        <v/>
      </c>
      <c r="CQ84" s="465" t="str">
        <f t="shared" si="210"/>
        <v/>
      </c>
      <c r="CR84" s="465" t="str">
        <f t="shared" si="211"/>
        <v/>
      </c>
      <c r="CS84" s="465" t="str">
        <f t="shared" si="212"/>
        <v/>
      </c>
      <c r="CT84" s="465" t="str">
        <f t="shared" si="213"/>
        <v/>
      </c>
      <c r="CU84" s="465" t="str">
        <f t="shared" si="214"/>
        <v/>
      </c>
      <c r="CV84" s="465" t="str">
        <f t="shared" si="215"/>
        <v/>
      </c>
      <c r="CW84" s="465" t="str">
        <f t="shared" si="216"/>
        <v/>
      </c>
      <c r="CX84" s="465" t="str">
        <f t="shared" si="217"/>
        <v/>
      </c>
      <c r="CY84" s="465" t="str">
        <f t="shared" si="218"/>
        <v/>
      </c>
      <c r="CZ84" s="465" t="str">
        <f t="shared" si="172"/>
        <v/>
      </c>
      <c r="DA84" s="466">
        <f t="shared" si="173"/>
        <v>0</v>
      </c>
      <c r="DB84" s="466">
        <f t="shared" si="174"/>
        <v>0</v>
      </c>
      <c r="DC84" s="466">
        <f t="shared" si="175"/>
        <v>0</v>
      </c>
      <c r="DD84" s="466">
        <f t="shared" si="176"/>
        <v>0</v>
      </c>
      <c r="DE84" s="466">
        <f t="shared" si="177"/>
        <v>0</v>
      </c>
      <c r="DF84" s="466">
        <f t="shared" si="178"/>
        <v>0</v>
      </c>
      <c r="DG84" s="466">
        <f t="shared" si="179"/>
        <v>0</v>
      </c>
      <c r="DH84" s="466">
        <f t="shared" si="180"/>
        <v>0</v>
      </c>
      <c r="DI84" s="466">
        <f t="shared" si="181"/>
        <v>0</v>
      </c>
      <c r="DJ84" s="466">
        <f t="shared" si="182"/>
        <v>0</v>
      </c>
      <c r="DK84" s="466">
        <f t="shared" si="183"/>
        <v>0</v>
      </c>
      <c r="DL84" s="466">
        <f t="shared" si="184"/>
        <v>0</v>
      </c>
      <c r="DM84" s="466">
        <f t="shared" si="185"/>
        <v>0</v>
      </c>
      <c r="DN84" s="466">
        <f t="shared" si="186"/>
        <v>0</v>
      </c>
      <c r="DO84" s="466">
        <f t="shared" si="187"/>
        <v>0</v>
      </c>
      <c r="DP84" s="466">
        <f t="shared" si="188"/>
        <v>0</v>
      </c>
      <c r="DQ84" s="466">
        <f t="shared" si="189"/>
        <v>0</v>
      </c>
      <c r="DR84" s="466">
        <f t="shared" si="190"/>
        <v>0</v>
      </c>
      <c r="DS84" s="466">
        <f t="shared" si="191"/>
        <v>0</v>
      </c>
      <c r="DT84" s="466">
        <f t="shared" si="192"/>
        <v>0</v>
      </c>
      <c r="DU84" s="466">
        <f t="shared" si="193"/>
        <v>0</v>
      </c>
      <c r="DV84" s="466">
        <f t="shared" si="194"/>
        <v>0</v>
      </c>
      <c r="DW84" s="466">
        <f t="shared" si="195"/>
        <v>0</v>
      </c>
      <c r="DX84" s="466">
        <f t="shared" si="196"/>
        <v>0</v>
      </c>
      <c r="DY84" s="466">
        <f t="shared" si="197"/>
        <v>0</v>
      </c>
      <c r="DZ84" s="466">
        <f t="shared" si="198"/>
        <v>0</v>
      </c>
    </row>
    <row r="85" spans="1:130" ht="16.149999999999999" customHeight="1" x14ac:dyDescent="0.35">
      <c r="A85" s="828" t="s">
        <v>2143</v>
      </c>
      <c r="B85" s="831">
        <f t="shared" si="165"/>
        <v>0</v>
      </c>
      <c r="C85" s="1079">
        <f t="shared" si="165"/>
        <v>0</v>
      </c>
      <c r="D85" s="858"/>
      <c r="E85" s="1440"/>
      <c r="F85" s="856"/>
      <c r="G85" s="1440"/>
      <c r="H85" s="856"/>
      <c r="I85" s="1440"/>
      <c r="J85" s="856"/>
      <c r="K85" s="1440"/>
      <c r="L85" s="856"/>
      <c r="M85" s="1441"/>
      <c r="N85" s="833"/>
      <c r="O85" s="1439"/>
      <c r="P85" s="829"/>
      <c r="Q85" s="1439"/>
      <c r="R85" s="829"/>
      <c r="S85" s="1439"/>
      <c r="T85" s="829"/>
      <c r="U85" s="1439"/>
      <c r="V85" s="829"/>
      <c r="W85" s="1439"/>
      <c r="X85" s="829"/>
      <c r="Y85" s="1439"/>
      <c r="Z85" s="829"/>
      <c r="AA85" s="1439"/>
      <c r="AB85" s="829"/>
      <c r="AC85" s="1439"/>
      <c r="AD85" s="829"/>
      <c r="AE85" s="1439"/>
      <c r="AF85" s="829"/>
      <c r="AG85" s="1439"/>
      <c r="AH85" s="829"/>
      <c r="AI85" s="1439"/>
      <c r="AJ85" s="829"/>
      <c r="AK85" s="1439"/>
      <c r="AL85" s="829"/>
      <c r="AM85" s="1439"/>
      <c r="AN85" s="829"/>
      <c r="AO85" s="1439"/>
      <c r="AP85" s="829"/>
      <c r="AQ85" s="1479"/>
      <c r="AR85" s="2379"/>
      <c r="AS85" s="1479"/>
      <c r="AT85" s="833"/>
      <c r="AU85" s="1439"/>
      <c r="AV85" s="829"/>
      <c r="AW85" s="1438"/>
      <c r="AX85" s="464" t="str">
        <f t="shared" si="166"/>
        <v/>
      </c>
      <c r="AY85" s="464"/>
      <c r="AZ85" s="464"/>
      <c r="BA85" s="464"/>
      <c r="BB85" s="464"/>
      <c r="BC85" s="464"/>
      <c r="BD85" s="464"/>
      <c r="BE85" s="464"/>
      <c r="BF85" s="464"/>
      <c r="BG85" s="464"/>
      <c r="BH85" s="464"/>
      <c r="BI85" s="460"/>
      <c r="BJ85" s="460"/>
      <c r="BK85" s="460"/>
      <c r="BL85" s="460"/>
      <c r="BU85" s="461"/>
      <c r="BV85" s="461"/>
      <c r="BW85" s="461"/>
      <c r="CA85" s="465" t="str">
        <f t="shared" si="167"/>
        <v/>
      </c>
      <c r="CB85" s="465" t="str">
        <f t="shared" si="168"/>
        <v/>
      </c>
      <c r="CC85" s="465" t="str">
        <f t="shared" si="169"/>
        <v/>
      </c>
      <c r="CD85" s="465" t="str">
        <f t="shared" si="170"/>
        <v/>
      </c>
      <c r="CE85" s="465" t="str">
        <f t="shared" si="171"/>
        <v/>
      </c>
      <c r="CF85" s="465" t="str">
        <f t="shared" si="199"/>
        <v/>
      </c>
      <c r="CG85" s="465" t="str">
        <f t="shared" si="200"/>
        <v/>
      </c>
      <c r="CH85" s="465" t="str">
        <f t="shared" si="201"/>
        <v/>
      </c>
      <c r="CI85" s="465" t="str">
        <f t="shared" si="202"/>
        <v/>
      </c>
      <c r="CJ85" s="465" t="str">
        <f t="shared" si="203"/>
        <v/>
      </c>
      <c r="CK85" s="465" t="str">
        <f t="shared" si="204"/>
        <v/>
      </c>
      <c r="CL85" s="465" t="str">
        <f t="shared" si="205"/>
        <v/>
      </c>
      <c r="CM85" s="465" t="str">
        <f t="shared" si="206"/>
        <v/>
      </c>
      <c r="CN85" s="465" t="str">
        <f t="shared" si="207"/>
        <v/>
      </c>
      <c r="CO85" s="465" t="str">
        <f t="shared" si="208"/>
        <v/>
      </c>
      <c r="CP85" s="465" t="str">
        <f t="shared" si="209"/>
        <v/>
      </c>
      <c r="CQ85" s="465" t="str">
        <f t="shared" si="210"/>
        <v/>
      </c>
      <c r="CR85" s="465" t="str">
        <f t="shared" si="211"/>
        <v/>
      </c>
      <c r="CS85" s="465" t="str">
        <f t="shared" si="212"/>
        <v/>
      </c>
      <c r="CT85" s="465" t="str">
        <f t="shared" si="213"/>
        <v/>
      </c>
      <c r="CU85" s="465" t="str">
        <f t="shared" si="214"/>
        <v/>
      </c>
      <c r="CV85" s="465" t="str">
        <f t="shared" si="215"/>
        <v/>
      </c>
      <c r="CW85" s="465" t="str">
        <f t="shared" si="216"/>
        <v/>
      </c>
      <c r="CX85" s="465" t="str">
        <f t="shared" si="217"/>
        <v/>
      </c>
      <c r="CY85" s="465" t="str">
        <f t="shared" si="218"/>
        <v/>
      </c>
      <c r="CZ85" s="465" t="str">
        <f t="shared" si="172"/>
        <v/>
      </c>
      <c r="DA85" s="466">
        <f t="shared" si="173"/>
        <v>0</v>
      </c>
      <c r="DB85" s="466">
        <f t="shared" si="174"/>
        <v>0</v>
      </c>
      <c r="DC85" s="466">
        <f t="shared" si="175"/>
        <v>0</v>
      </c>
      <c r="DD85" s="466">
        <f t="shared" si="176"/>
        <v>0</v>
      </c>
      <c r="DE85" s="466">
        <f t="shared" si="177"/>
        <v>0</v>
      </c>
      <c r="DF85" s="466">
        <f t="shared" si="178"/>
        <v>0</v>
      </c>
      <c r="DG85" s="466">
        <f t="shared" si="179"/>
        <v>0</v>
      </c>
      <c r="DH85" s="466">
        <f t="shared" si="180"/>
        <v>0</v>
      </c>
      <c r="DI85" s="466">
        <f t="shared" si="181"/>
        <v>0</v>
      </c>
      <c r="DJ85" s="466">
        <f t="shared" si="182"/>
        <v>0</v>
      </c>
      <c r="DK85" s="466">
        <f t="shared" si="183"/>
        <v>0</v>
      </c>
      <c r="DL85" s="466">
        <f t="shared" si="184"/>
        <v>0</v>
      </c>
      <c r="DM85" s="466">
        <f t="shared" si="185"/>
        <v>0</v>
      </c>
      <c r="DN85" s="466">
        <f t="shared" si="186"/>
        <v>0</v>
      </c>
      <c r="DO85" s="466">
        <f t="shared" si="187"/>
        <v>0</v>
      </c>
      <c r="DP85" s="466">
        <f t="shared" si="188"/>
        <v>0</v>
      </c>
      <c r="DQ85" s="466">
        <f t="shared" si="189"/>
        <v>0</v>
      </c>
      <c r="DR85" s="466">
        <f t="shared" si="190"/>
        <v>0</v>
      </c>
      <c r="DS85" s="466">
        <f t="shared" si="191"/>
        <v>0</v>
      </c>
      <c r="DT85" s="466">
        <f t="shared" si="192"/>
        <v>0</v>
      </c>
      <c r="DU85" s="466">
        <f t="shared" si="193"/>
        <v>0</v>
      </c>
      <c r="DV85" s="466">
        <f t="shared" si="194"/>
        <v>0</v>
      </c>
      <c r="DW85" s="466">
        <f t="shared" si="195"/>
        <v>0</v>
      </c>
      <c r="DX85" s="466">
        <f t="shared" si="196"/>
        <v>0</v>
      </c>
      <c r="DY85" s="466">
        <f t="shared" si="197"/>
        <v>0</v>
      </c>
      <c r="DZ85" s="466">
        <f t="shared" si="198"/>
        <v>0</v>
      </c>
    </row>
    <row r="86" spans="1:130" ht="16.149999999999999" customHeight="1" x14ac:dyDescent="0.35">
      <c r="A86" s="828" t="s">
        <v>2144</v>
      </c>
      <c r="B86" s="831">
        <f>+D86+F86+H86+J86+L86+N86+P86+R86+T86+V86+X86+Z86+AB86+AD86+AF86+AH86+AJ86+AL86+AN86+AP86</f>
        <v>0</v>
      </c>
      <c r="C86" s="1079">
        <f>+E86+G86+I86+K86+M86+O86+Q86+S86+U86+W86+Y86+AA86+AC86+AE86+AG86+AI86+AK86+AM86+AO86+AQ86</f>
        <v>0</v>
      </c>
      <c r="D86" s="833"/>
      <c r="E86" s="1439"/>
      <c r="F86" s="829"/>
      <c r="G86" s="1439"/>
      <c r="H86" s="829"/>
      <c r="I86" s="1438"/>
      <c r="J86" s="833"/>
      <c r="K86" s="833"/>
      <c r="L86" s="829"/>
      <c r="M86" s="1438"/>
      <c r="N86" s="833"/>
      <c r="O86" s="1439"/>
      <c r="P86" s="829"/>
      <c r="Q86" s="1439"/>
      <c r="R86" s="829"/>
      <c r="S86" s="1439"/>
      <c r="T86" s="829"/>
      <c r="U86" s="1439"/>
      <c r="V86" s="829"/>
      <c r="W86" s="1439"/>
      <c r="X86" s="829"/>
      <c r="Y86" s="1439"/>
      <c r="Z86" s="829"/>
      <c r="AA86" s="1439"/>
      <c r="AB86" s="829"/>
      <c r="AC86" s="1439"/>
      <c r="AD86" s="829"/>
      <c r="AE86" s="1439"/>
      <c r="AF86" s="829"/>
      <c r="AG86" s="1439"/>
      <c r="AH86" s="829"/>
      <c r="AI86" s="1439"/>
      <c r="AJ86" s="829"/>
      <c r="AK86" s="1439"/>
      <c r="AL86" s="829"/>
      <c r="AM86" s="1439"/>
      <c r="AN86" s="829"/>
      <c r="AO86" s="1439"/>
      <c r="AP86" s="829"/>
      <c r="AQ86" s="1479"/>
      <c r="AR86" s="2379"/>
      <c r="AS86" s="1479"/>
      <c r="AT86" s="833"/>
      <c r="AU86" s="1439"/>
      <c r="AV86" s="829"/>
      <c r="AW86" s="1438"/>
      <c r="AX86" s="464" t="str">
        <f t="shared" si="166"/>
        <v/>
      </c>
      <c r="AY86" s="464"/>
      <c r="AZ86" s="464"/>
      <c r="BA86" s="464"/>
      <c r="BB86" s="464"/>
      <c r="BC86" s="464"/>
      <c r="BD86" s="464"/>
      <c r="BE86" s="464"/>
      <c r="BF86" s="464"/>
      <c r="BG86" s="464"/>
      <c r="BH86" s="464"/>
      <c r="BI86" s="460"/>
      <c r="BJ86" s="460"/>
      <c r="BK86" s="460"/>
      <c r="BL86" s="460"/>
      <c r="BU86" s="461"/>
      <c r="BV86" s="461"/>
      <c r="BW86" s="461"/>
      <c r="CA86" s="465" t="str">
        <f t="shared" si="167"/>
        <v/>
      </c>
      <c r="CB86" s="465" t="str">
        <f t="shared" si="168"/>
        <v/>
      </c>
      <c r="CC86" s="465" t="str">
        <f t="shared" si="169"/>
        <v/>
      </c>
      <c r="CD86" s="465" t="str">
        <f t="shared" si="170"/>
        <v/>
      </c>
      <c r="CE86" s="465" t="str">
        <f t="shared" si="171"/>
        <v/>
      </c>
      <c r="CF86" s="465" t="str">
        <f t="shared" si="199"/>
        <v/>
      </c>
      <c r="CG86" s="465" t="str">
        <f t="shared" si="200"/>
        <v/>
      </c>
      <c r="CH86" s="465" t="str">
        <f t="shared" si="201"/>
        <v/>
      </c>
      <c r="CI86" s="465" t="str">
        <f t="shared" si="202"/>
        <v/>
      </c>
      <c r="CJ86" s="465" t="str">
        <f t="shared" si="203"/>
        <v/>
      </c>
      <c r="CK86" s="465" t="str">
        <f t="shared" si="204"/>
        <v/>
      </c>
      <c r="CL86" s="465" t="str">
        <f t="shared" si="205"/>
        <v/>
      </c>
      <c r="CM86" s="465" t="str">
        <f t="shared" si="206"/>
        <v/>
      </c>
      <c r="CN86" s="465" t="str">
        <f t="shared" si="207"/>
        <v/>
      </c>
      <c r="CO86" s="465" t="str">
        <f t="shared" si="208"/>
        <v/>
      </c>
      <c r="CP86" s="465" t="str">
        <f t="shared" si="209"/>
        <v/>
      </c>
      <c r="CQ86" s="465" t="str">
        <f t="shared" si="210"/>
        <v/>
      </c>
      <c r="CR86" s="465" t="str">
        <f t="shared" si="211"/>
        <v/>
      </c>
      <c r="CS86" s="465" t="str">
        <f t="shared" si="212"/>
        <v/>
      </c>
      <c r="CT86" s="465" t="str">
        <f t="shared" si="213"/>
        <v/>
      </c>
      <c r="CU86" s="465" t="str">
        <f t="shared" si="214"/>
        <v/>
      </c>
      <c r="CV86" s="465" t="str">
        <f t="shared" si="215"/>
        <v/>
      </c>
      <c r="CW86" s="465" t="str">
        <f t="shared" si="216"/>
        <v/>
      </c>
      <c r="CX86" s="465" t="str">
        <f t="shared" si="217"/>
        <v/>
      </c>
      <c r="CY86" s="465" t="str">
        <f t="shared" si="218"/>
        <v/>
      </c>
      <c r="CZ86" s="465" t="str">
        <f t="shared" si="172"/>
        <v/>
      </c>
      <c r="DA86" s="466">
        <f t="shared" si="173"/>
        <v>0</v>
      </c>
      <c r="DB86" s="466">
        <f t="shared" si="174"/>
        <v>0</v>
      </c>
      <c r="DC86" s="466">
        <f t="shared" si="175"/>
        <v>0</v>
      </c>
      <c r="DD86" s="466">
        <f t="shared" si="176"/>
        <v>0</v>
      </c>
      <c r="DE86" s="466">
        <f t="shared" si="177"/>
        <v>0</v>
      </c>
      <c r="DF86" s="466">
        <f t="shared" si="178"/>
        <v>0</v>
      </c>
      <c r="DG86" s="466">
        <f t="shared" si="179"/>
        <v>0</v>
      </c>
      <c r="DH86" s="466">
        <f t="shared" si="180"/>
        <v>0</v>
      </c>
      <c r="DI86" s="466">
        <f t="shared" si="181"/>
        <v>0</v>
      </c>
      <c r="DJ86" s="466">
        <f t="shared" si="182"/>
        <v>0</v>
      </c>
      <c r="DK86" s="466">
        <f t="shared" si="183"/>
        <v>0</v>
      </c>
      <c r="DL86" s="466">
        <f t="shared" si="184"/>
        <v>0</v>
      </c>
      <c r="DM86" s="466">
        <f t="shared" si="185"/>
        <v>0</v>
      </c>
      <c r="DN86" s="466">
        <f t="shared" si="186"/>
        <v>0</v>
      </c>
      <c r="DO86" s="466">
        <f t="shared" si="187"/>
        <v>0</v>
      </c>
      <c r="DP86" s="466">
        <f t="shared" si="188"/>
        <v>0</v>
      </c>
      <c r="DQ86" s="466">
        <f t="shared" si="189"/>
        <v>0</v>
      </c>
      <c r="DR86" s="466">
        <f t="shared" si="190"/>
        <v>0</v>
      </c>
      <c r="DS86" s="466">
        <f t="shared" si="191"/>
        <v>0</v>
      </c>
      <c r="DT86" s="466">
        <f t="shared" si="192"/>
        <v>0</v>
      </c>
      <c r="DU86" s="466">
        <f t="shared" si="193"/>
        <v>0</v>
      </c>
      <c r="DV86" s="466">
        <f t="shared" si="194"/>
        <v>0</v>
      </c>
      <c r="DW86" s="466">
        <f t="shared" si="195"/>
        <v>0</v>
      </c>
      <c r="DX86" s="466">
        <f t="shared" si="196"/>
        <v>0</v>
      </c>
      <c r="DY86" s="466">
        <f t="shared" si="197"/>
        <v>0</v>
      </c>
      <c r="DZ86" s="466">
        <f t="shared" si="198"/>
        <v>0</v>
      </c>
    </row>
    <row r="87" spans="1:130" ht="24" customHeight="1" x14ac:dyDescent="0.35">
      <c r="A87" s="907" t="s">
        <v>2145</v>
      </c>
      <c r="B87" s="831">
        <f>+D87+F87+H87</f>
        <v>0</v>
      </c>
      <c r="C87" s="1079">
        <f>+E87+G87+I87</f>
        <v>0</v>
      </c>
      <c r="D87" s="833"/>
      <c r="E87" s="1439"/>
      <c r="F87" s="829"/>
      <c r="G87" s="1439"/>
      <c r="H87" s="829"/>
      <c r="I87" s="1438"/>
      <c r="J87" s="1260"/>
      <c r="K87" s="2444"/>
      <c r="L87" s="1260"/>
      <c r="M87" s="2444"/>
      <c r="N87" s="1260"/>
      <c r="O87" s="2444"/>
      <c r="P87" s="1260"/>
      <c r="Q87" s="2444"/>
      <c r="R87" s="1260"/>
      <c r="S87" s="2444"/>
      <c r="T87" s="1260"/>
      <c r="U87" s="2444"/>
      <c r="V87" s="1260"/>
      <c r="W87" s="2444"/>
      <c r="X87" s="1260"/>
      <c r="Y87" s="2444"/>
      <c r="Z87" s="1260"/>
      <c r="AA87" s="2444"/>
      <c r="AB87" s="1260"/>
      <c r="AC87" s="2444"/>
      <c r="AD87" s="1260"/>
      <c r="AE87" s="2444"/>
      <c r="AF87" s="1260"/>
      <c r="AG87" s="2444"/>
      <c r="AH87" s="1260"/>
      <c r="AI87" s="2444"/>
      <c r="AJ87" s="1260"/>
      <c r="AK87" s="2444"/>
      <c r="AL87" s="1260"/>
      <c r="AM87" s="2444"/>
      <c r="AN87" s="1260"/>
      <c r="AO87" s="2444"/>
      <c r="AP87" s="1260"/>
      <c r="AQ87" s="2380"/>
      <c r="AR87" s="833"/>
      <c r="AS87" s="1479"/>
      <c r="AT87" s="833"/>
      <c r="AU87" s="1439"/>
      <c r="AV87" s="829"/>
      <c r="AW87" s="1438"/>
      <c r="AX87" s="464" t="str">
        <f t="shared" si="166"/>
        <v/>
      </c>
      <c r="AY87" s="464"/>
      <c r="AZ87" s="464"/>
      <c r="BA87" s="464"/>
      <c r="BB87" s="464"/>
      <c r="BC87" s="464"/>
      <c r="BD87" s="464"/>
      <c r="BE87" s="464"/>
      <c r="BF87" s="464"/>
      <c r="BG87" s="464"/>
      <c r="BH87" s="464"/>
      <c r="BI87" s="460"/>
      <c r="BJ87" s="460"/>
      <c r="BK87" s="460"/>
      <c r="BL87" s="460"/>
      <c r="BU87" s="461"/>
      <c r="BV87" s="461"/>
      <c r="BW87" s="461"/>
      <c r="CA87" s="465" t="str">
        <f t="shared" si="167"/>
        <v/>
      </c>
      <c r="CB87" s="465" t="str">
        <f t="shared" si="168"/>
        <v/>
      </c>
      <c r="CC87" s="465" t="str">
        <f t="shared" si="169"/>
        <v/>
      </c>
      <c r="CD87" s="465" t="str">
        <f t="shared" si="170"/>
        <v/>
      </c>
      <c r="CE87" s="465" t="str">
        <f t="shared" si="171"/>
        <v/>
      </c>
      <c r="CF87" s="465" t="str">
        <f t="shared" si="199"/>
        <v/>
      </c>
      <c r="CG87" s="465" t="str">
        <f t="shared" si="200"/>
        <v/>
      </c>
      <c r="CH87" s="465" t="str">
        <f t="shared" si="201"/>
        <v/>
      </c>
      <c r="CI87" s="465" t="str">
        <f t="shared" si="202"/>
        <v/>
      </c>
      <c r="CJ87" s="465" t="str">
        <f t="shared" si="203"/>
        <v/>
      </c>
      <c r="CK87" s="465" t="str">
        <f t="shared" si="204"/>
        <v/>
      </c>
      <c r="CL87" s="465" t="str">
        <f t="shared" si="205"/>
        <v/>
      </c>
      <c r="CM87" s="465" t="str">
        <f t="shared" si="206"/>
        <v/>
      </c>
      <c r="CN87" s="465" t="str">
        <f t="shared" si="207"/>
        <v/>
      </c>
      <c r="CO87" s="465" t="str">
        <f t="shared" si="208"/>
        <v/>
      </c>
      <c r="CP87" s="465" t="str">
        <f t="shared" si="209"/>
        <v/>
      </c>
      <c r="CQ87" s="465" t="str">
        <f t="shared" si="210"/>
        <v/>
      </c>
      <c r="CR87" s="465" t="str">
        <f t="shared" si="211"/>
        <v/>
      </c>
      <c r="CS87" s="465" t="str">
        <f t="shared" si="212"/>
        <v/>
      </c>
      <c r="CT87" s="465" t="str">
        <f t="shared" si="213"/>
        <v/>
      </c>
      <c r="CU87" s="465" t="str">
        <f t="shared" si="214"/>
        <v/>
      </c>
      <c r="CV87" s="465" t="str">
        <f t="shared" si="215"/>
        <v/>
      </c>
      <c r="CW87" s="465" t="str">
        <f t="shared" si="216"/>
        <v/>
      </c>
      <c r="CX87" s="465" t="str">
        <f t="shared" si="217"/>
        <v/>
      </c>
      <c r="CY87" s="465" t="str">
        <f t="shared" si="218"/>
        <v/>
      </c>
      <c r="CZ87" s="465" t="str">
        <f t="shared" si="172"/>
        <v/>
      </c>
      <c r="DA87" s="466">
        <f t="shared" si="173"/>
        <v>0</v>
      </c>
      <c r="DB87" s="466">
        <f t="shared" si="174"/>
        <v>0</v>
      </c>
      <c r="DC87" s="466">
        <f t="shared" si="175"/>
        <v>0</v>
      </c>
      <c r="DD87" s="466">
        <f t="shared" si="176"/>
        <v>0</v>
      </c>
      <c r="DE87" s="466">
        <f t="shared" si="177"/>
        <v>0</v>
      </c>
      <c r="DF87" s="466">
        <f t="shared" si="178"/>
        <v>0</v>
      </c>
      <c r="DG87" s="466">
        <f t="shared" si="179"/>
        <v>0</v>
      </c>
      <c r="DH87" s="466">
        <f t="shared" si="180"/>
        <v>0</v>
      </c>
      <c r="DI87" s="466">
        <f t="shared" si="181"/>
        <v>0</v>
      </c>
      <c r="DJ87" s="466">
        <f t="shared" si="182"/>
        <v>0</v>
      </c>
      <c r="DK87" s="466">
        <f t="shared" si="183"/>
        <v>0</v>
      </c>
      <c r="DL87" s="466">
        <f t="shared" si="184"/>
        <v>0</v>
      </c>
      <c r="DM87" s="466">
        <f t="shared" si="185"/>
        <v>0</v>
      </c>
      <c r="DN87" s="466">
        <f t="shared" si="186"/>
        <v>0</v>
      </c>
      <c r="DO87" s="466">
        <f t="shared" si="187"/>
        <v>0</v>
      </c>
      <c r="DP87" s="466">
        <f t="shared" si="188"/>
        <v>0</v>
      </c>
      <c r="DQ87" s="466">
        <f t="shared" si="189"/>
        <v>0</v>
      </c>
      <c r="DR87" s="466">
        <f t="shared" si="190"/>
        <v>0</v>
      </c>
      <c r="DS87" s="466">
        <f t="shared" si="191"/>
        <v>0</v>
      </c>
      <c r="DT87" s="466">
        <f t="shared" si="192"/>
        <v>0</v>
      </c>
      <c r="DU87" s="466">
        <f t="shared" si="193"/>
        <v>0</v>
      </c>
      <c r="DV87" s="466">
        <f t="shared" si="194"/>
        <v>0</v>
      </c>
      <c r="DW87" s="466">
        <f t="shared" si="195"/>
        <v>0</v>
      </c>
      <c r="DX87" s="466">
        <f t="shared" si="196"/>
        <v>0</v>
      </c>
      <c r="DY87" s="466">
        <f t="shared" si="197"/>
        <v>0</v>
      </c>
      <c r="DZ87" s="466">
        <f t="shared" si="198"/>
        <v>0</v>
      </c>
    </row>
    <row r="88" spans="1:130" ht="18.75" customHeight="1" x14ac:dyDescent="0.35">
      <c r="A88" s="907" t="s">
        <v>2146</v>
      </c>
      <c r="B88" s="831">
        <f>+P88+R88+T88+V88+X88+Z88+AB88+AD88+AF88+AH88+AJ88+AL88+AN88+AP88</f>
        <v>0</v>
      </c>
      <c r="C88" s="1079">
        <f>+Q88+S88+U88+W88+Y88+AA88+AC88+AE88+AG88+AI88+AK88+AM88+AO88+AQ88</f>
        <v>0</v>
      </c>
      <c r="D88" s="858"/>
      <c r="E88" s="1440"/>
      <c r="F88" s="856"/>
      <c r="G88" s="1440"/>
      <c r="H88" s="856"/>
      <c r="I88" s="1440"/>
      <c r="J88" s="856"/>
      <c r="K88" s="1440"/>
      <c r="L88" s="856"/>
      <c r="M88" s="1441"/>
      <c r="N88" s="858"/>
      <c r="O88" s="1440"/>
      <c r="P88" s="829"/>
      <c r="Q88" s="1439"/>
      <c r="R88" s="829"/>
      <c r="S88" s="1439"/>
      <c r="T88" s="829"/>
      <c r="U88" s="1439"/>
      <c r="V88" s="829"/>
      <c r="W88" s="1439"/>
      <c r="X88" s="829"/>
      <c r="Y88" s="1439"/>
      <c r="Z88" s="829"/>
      <c r="AA88" s="1439"/>
      <c r="AB88" s="829"/>
      <c r="AC88" s="1439"/>
      <c r="AD88" s="829"/>
      <c r="AE88" s="1439"/>
      <c r="AF88" s="829"/>
      <c r="AG88" s="1439"/>
      <c r="AH88" s="829"/>
      <c r="AI88" s="1439"/>
      <c r="AJ88" s="829"/>
      <c r="AK88" s="1439"/>
      <c r="AL88" s="829"/>
      <c r="AM88" s="1439"/>
      <c r="AN88" s="829"/>
      <c r="AO88" s="1439"/>
      <c r="AP88" s="829"/>
      <c r="AQ88" s="1479"/>
      <c r="AR88" s="833"/>
      <c r="AS88" s="1479"/>
      <c r="AT88" s="833"/>
      <c r="AU88" s="1439"/>
      <c r="AV88" s="829"/>
      <c r="AW88" s="1438"/>
      <c r="AX88" s="464" t="str">
        <f t="shared" si="166"/>
        <v/>
      </c>
      <c r="AY88" s="464"/>
      <c r="AZ88" s="464"/>
      <c r="BA88" s="464"/>
      <c r="BB88" s="464"/>
      <c r="BC88" s="464"/>
      <c r="BD88" s="464"/>
      <c r="BE88" s="464"/>
      <c r="BF88" s="464"/>
      <c r="BG88" s="464"/>
      <c r="BH88" s="464"/>
      <c r="BI88" s="460"/>
      <c r="BJ88" s="460"/>
      <c r="BK88" s="460"/>
      <c r="BL88" s="460"/>
      <c r="BU88" s="461"/>
      <c r="BV88" s="461"/>
      <c r="BW88" s="461"/>
      <c r="CA88" s="465" t="str">
        <f t="shared" si="167"/>
        <v/>
      </c>
      <c r="CB88" s="465" t="str">
        <f t="shared" si="168"/>
        <v/>
      </c>
      <c r="CC88" s="465" t="str">
        <f t="shared" si="169"/>
        <v/>
      </c>
      <c r="CD88" s="465" t="str">
        <f t="shared" si="170"/>
        <v/>
      </c>
      <c r="CE88" s="465" t="str">
        <f t="shared" si="171"/>
        <v/>
      </c>
      <c r="CF88" s="465" t="str">
        <f t="shared" si="199"/>
        <v/>
      </c>
      <c r="CG88" s="465" t="str">
        <f t="shared" si="200"/>
        <v/>
      </c>
      <c r="CH88" s="465" t="str">
        <f t="shared" si="201"/>
        <v/>
      </c>
      <c r="CI88" s="465" t="str">
        <f t="shared" si="202"/>
        <v/>
      </c>
      <c r="CJ88" s="465" t="str">
        <f t="shared" si="203"/>
        <v/>
      </c>
      <c r="CK88" s="465" t="str">
        <f t="shared" si="204"/>
        <v/>
      </c>
      <c r="CL88" s="465" t="str">
        <f t="shared" si="205"/>
        <v/>
      </c>
      <c r="CM88" s="465" t="str">
        <f t="shared" si="206"/>
        <v/>
      </c>
      <c r="CN88" s="465" t="str">
        <f t="shared" si="207"/>
        <v/>
      </c>
      <c r="CO88" s="465" t="str">
        <f t="shared" si="208"/>
        <v/>
      </c>
      <c r="CP88" s="465" t="str">
        <f t="shared" si="209"/>
        <v/>
      </c>
      <c r="CQ88" s="465" t="str">
        <f t="shared" si="210"/>
        <v/>
      </c>
      <c r="CR88" s="465" t="str">
        <f t="shared" si="211"/>
        <v/>
      </c>
      <c r="CS88" s="465" t="str">
        <f t="shared" si="212"/>
        <v/>
      </c>
      <c r="CT88" s="465" t="str">
        <f t="shared" si="213"/>
        <v/>
      </c>
      <c r="CU88" s="465" t="str">
        <f t="shared" si="214"/>
        <v/>
      </c>
      <c r="CV88" s="465" t="str">
        <f t="shared" si="215"/>
        <v/>
      </c>
      <c r="CW88" s="465" t="str">
        <f t="shared" si="216"/>
        <v/>
      </c>
      <c r="CX88" s="465" t="str">
        <f t="shared" si="217"/>
        <v/>
      </c>
      <c r="CY88" s="465" t="str">
        <f t="shared" si="218"/>
        <v/>
      </c>
      <c r="CZ88" s="465" t="str">
        <f t="shared" si="172"/>
        <v/>
      </c>
      <c r="DA88" s="466">
        <f t="shared" si="173"/>
        <v>0</v>
      </c>
      <c r="DB88" s="466">
        <f t="shared" si="174"/>
        <v>0</v>
      </c>
      <c r="DC88" s="466">
        <f t="shared" si="175"/>
        <v>0</v>
      </c>
      <c r="DD88" s="466">
        <f t="shared" si="176"/>
        <v>0</v>
      </c>
      <c r="DE88" s="466">
        <f t="shared" si="177"/>
        <v>0</v>
      </c>
      <c r="DF88" s="466">
        <f t="shared" si="178"/>
        <v>0</v>
      </c>
      <c r="DG88" s="466">
        <f t="shared" si="179"/>
        <v>0</v>
      </c>
      <c r="DH88" s="466">
        <f t="shared" si="180"/>
        <v>0</v>
      </c>
      <c r="DI88" s="466">
        <f t="shared" si="181"/>
        <v>0</v>
      </c>
      <c r="DJ88" s="466">
        <f t="shared" si="182"/>
        <v>0</v>
      </c>
      <c r="DK88" s="466">
        <f t="shared" si="183"/>
        <v>0</v>
      </c>
      <c r="DL88" s="466">
        <f t="shared" si="184"/>
        <v>0</v>
      </c>
      <c r="DM88" s="466">
        <f t="shared" si="185"/>
        <v>0</v>
      </c>
      <c r="DN88" s="466">
        <f t="shared" si="186"/>
        <v>0</v>
      </c>
      <c r="DO88" s="466">
        <f t="shared" si="187"/>
        <v>0</v>
      </c>
      <c r="DP88" s="466">
        <f t="shared" si="188"/>
        <v>0</v>
      </c>
      <c r="DQ88" s="466">
        <f t="shared" si="189"/>
        <v>0</v>
      </c>
      <c r="DR88" s="466">
        <f t="shared" si="190"/>
        <v>0</v>
      </c>
      <c r="DS88" s="466">
        <f t="shared" si="191"/>
        <v>0</v>
      </c>
      <c r="DT88" s="466">
        <f t="shared" si="192"/>
        <v>0</v>
      </c>
      <c r="DU88" s="466">
        <f t="shared" si="193"/>
        <v>0</v>
      </c>
      <c r="DV88" s="466">
        <f t="shared" si="194"/>
        <v>0</v>
      </c>
      <c r="DW88" s="466">
        <f t="shared" si="195"/>
        <v>0</v>
      </c>
      <c r="DX88" s="466">
        <f t="shared" si="196"/>
        <v>0</v>
      </c>
      <c r="DY88" s="466">
        <f t="shared" si="197"/>
        <v>0</v>
      </c>
      <c r="DZ88" s="466">
        <f t="shared" si="198"/>
        <v>0</v>
      </c>
    </row>
    <row r="89" spans="1:130" ht="16.149999999999999" customHeight="1" x14ac:dyDescent="0.35">
      <c r="A89" s="828" t="s">
        <v>2147</v>
      </c>
      <c r="B89" s="831">
        <f>+N89+P89+R89+T89+V89+X89+Z89+AB89+AD89+AF89+AH89+AJ89+AL89+AN89+AP89</f>
        <v>0</v>
      </c>
      <c r="C89" s="1079">
        <f>+O89+Q89+S89+U89+W89+Y89+AA89+AC89+AE89+AG89+AI89+AK89+AM89+AO89+AQ89</f>
        <v>0</v>
      </c>
      <c r="D89" s="2379"/>
      <c r="E89" s="2444"/>
      <c r="F89" s="1260"/>
      <c r="G89" s="2444"/>
      <c r="H89" s="1260"/>
      <c r="I89" s="1683"/>
      <c r="J89" s="2379"/>
      <c r="K89" s="2379"/>
      <c r="L89" s="1260"/>
      <c r="M89" s="1683"/>
      <c r="N89" s="833"/>
      <c r="O89" s="1439"/>
      <c r="P89" s="829"/>
      <c r="Q89" s="1439"/>
      <c r="R89" s="829"/>
      <c r="S89" s="1439"/>
      <c r="T89" s="829"/>
      <c r="U89" s="1439"/>
      <c r="V89" s="829"/>
      <c r="W89" s="1439"/>
      <c r="X89" s="829"/>
      <c r="Y89" s="1439"/>
      <c r="Z89" s="829"/>
      <c r="AA89" s="1439"/>
      <c r="AB89" s="829"/>
      <c r="AC89" s="1439"/>
      <c r="AD89" s="829"/>
      <c r="AE89" s="1439"/>
      <c r="AF89" s="829"/>
      <c r="AG89" s="1439"/>
      <c r="AH89" s="829"/>
      <c r="AI89" s="1439"/>
      <c r="AJ89" s="829"/>
      <c r="AK89" s="1439"/>
      <c r="AL89" s="829"/>
      <c r="AM89" s="1439"/>
      <c r="AN89" s="829"/>
      <c r="AO89" s="1439"/>
      <c r="AP89" s="829"/>
      <c r="AQ89" s="1479"/>
      <c r="AR89" s="833"/>
      <c r="AS89" s="1479"/>
      <c r="AT89" s="833"/>
      <c r="AU89" s="1439"/>
      <c r="AV89" s="829"/>
      <c r="AW89" s="1438"/>
      <c r="AX89" s="464" t="str">
        <f t="shared" si="166"/>
        <v/>
      </c>
      <c r="AY89" s="464"/>
      <c r="AZ89" s="464"/>
      <c r="BA89" s="464"/>
      <c r="BB89" s="464"/>
      <c r="BC89" s="464"/>
      <c r="BD89" s="464"/>
      <c r="BE89" s="464"/>
      <c r="BF89" s="464"/>
      <c r="BG89" s="464"/>
      <c r="BH89" s="464"/>
      <c r="BI89" s="460"/>
      <c r="BJ89" s="460"/>
      <c r="BK89" s="460"/>
      <c r="BL89" s="460"/>
      <c r="BU89" s="461"/>
      <c r="BV89" s="461"/>
      <c r="BW89" s="461"/>
      <c r="CA89" s="465" t="str">
        <f t="shared" si="167"/>
        <v/>
      </c>
      <c r="CB89" s="465" t="str">
        <f t="shared" si="168"/>
        <v/>
      </c>
      <c r="CC89" s="465" t="str">
        <f t="shared" si="169"/>
        <v/>
      </c>
      <c r="CD89" s="465" t="str">
        <f t="shared" si="170"/>
        <v/>
      </c>
      <c r="CE89" s="465" t="str">
        <f t="shared" si="171"/>
        <v/>
      </c>
      <c r="CF89" s="465" t="str">
        <f t="shared" si="199"/>
        <v/>
      </c>
      <c r="CG89" s="465" t="str">
        <f t="shared" si="200"/>
        <v/>
      </c>
      <c r="CH89" s="465" t="str">
        <f t="shared" si="201"/>
        <v/>
      </c>
      <c r="CI89" s="465" t="str">
        <f t="shared" si="202"/>
        <v/>
      </c>
      <c r="CJ89" s="465" t="str">
        <f t="shared" si="203"/>
        <v/>
      </c>
      <c r="CK89" s="465" t="str">
        <f t="shared" si="204"/>
        <v/>
      </c>
      <c r="CL89" s="465" t="str">
        <f t="shared" si="205"/>
        <v/>
      </c>
      <c r="CM89" s="465" t="str">
        <f t="shared" si="206"/>
        <v/>
      </c>
      <c r="CN89" s="465" t="str">
        <f t="shared" si="207"/>
        <v/>
      </c>
      <c r="CO89" s="465" t="str">
        <f t="shared" si="208"/>
        <v/>
      </c>
      <c r="CP89" s="465" t="str">
        <f t="shared" si="209"/>
        <v/>
      </c>
      <c r="CQ89" s="465" t="str">
        <f t="shared" si="210"/>
        <v/>
      </c>
      <c r="CR89" s="465" t="str">
        <f t="shared" si="211"/>
        <v/>
      </c>
      <c r="CS89" s="465" t="str">
        <f t="shared" si="212"/>
        <v/>
      </c>
      <c r="CT89" s="465" t="str">
        <f t="shared" si="213"/>
        <v/>
      </c>
      <c r="CU89" s="465" t="str">
        <f t="shared" si="214"/>
        <v/>
      </c>
      <c r="CV89" s="465" t="str">
        <f t="shared" si="215"/>
        <v/>
      </c>
      <c r="CW89" s="465" t="str">
        <f t="shared" si="216"/>
        <v/>
      </c>
      <c r="CX89" s="465" t="str">
        <f t="shared" si="217"/>
        <v/>
      </c>
      <c r="CY89" s="465" t="str">
        <f t="shared" si="218"/>
        <v/>
      </c>
      <c r="CZ89" s="465" t="str">
        <f t="shared" si="172"/>
        <v/>
      </c>
      <c r="DA89" s="466">
        <f t="shared" si="173"/>
        <v>0</v>
      </c>
      <c r="DB89" s="466">
        <f t="shared" si="174"/>
        <v>0</v>
      </c>
      <c r="DC89" s="466">
        <f t="shared" si="175"/>
        <v>0</v>
      </c>
      <c r="DD89" s="466">
        <f t="shared" si="176"/>
        <v>0</v>
      </c>
      <c r="DE89" s="466">
        <f t="shared" si="177"/>
        <v>0</v>
      </c>
      <c r="DF89" s="466">
        <f t="shared" si="178"/>
        <v>0</v>
      </c>
      <c r="DG89" s="466">
        <f t="shared" si="179"/>
        <v>0</v>
      </c>
      <c r="DH89" s="466">
        <f t="shared" si="180"/>
        <v>0</v>
      </c>
      <c r="DI89" s="466">
        <f t="shared" si="181"/>
        <v>0</v>
      </c>
      <c r="DJ89" s="466">
        <f t="shared" si="182"/>
        <v>0</v>
      </c>
      <c r="DK89" s="466">
        <f t="shared" si="183"/>
        <v>0</v>
      </c>
      <c r="DL89" s="466">
        <f t="shared" si="184"/>
        <v>0</v>
      </c>
      <c r="DM89" s="466">
        <f t="shared" si="185"/>
        <v>0</v>
      </c>
      <c r="DN89" s="466">
        <f t="shared" si="186"/>
        <v>0</v>
      </c>
      <c r="DO89" s="466">
        <f t="shared" si="187"/>
        <v>0</v>
      </c>
      <c r="DP89" s="466">
        <f t="shared" si="188"/>
        <v>0</v>
      </c>
      <c r="DQ89" s="466">
        <f t="shared" si="189"/>
        <v>0</v>
      </c>
      <c r="DR89" s="466">
        <f t="shared" si="190"/>
        <v>0</v>
      </c>
      <c r="DS89" s="466">
        <f t="shared" si="191"/>
        <v>0</v>
      </c>
      <c r="DT89" s="466">
        <f t="shared" si="192"/>
        <v>0</v>
      </c>
      <c r="DU89" s="466">
        <f t="shared" si="193"/>
        <v>0</v>
      </c>
      <c r="DV89" s="466">
        <f t="shared" si="194"/>
        <v>0</v>
      </c>
      <c r="DW89" s="466">
        <f t="shared" si="195"/>
        <v>0</v>
      </c>
      <c r="DX89" s="466">
        <f t="shared" si="196"/>
        <v>0</v>
      </c>
      <c r="DY89" s="466">
        <f t="shared" si="197"/>
        <v>0</v>
      </c>
      <c r="DZ89" s="466">
        <f t="shared" si="198"/>
        <v>0</v>
      </c>
    </row>
    <row r="90" spans="1:130" ht="16.149999999999999" customHeight="1" x14ac:dyDescent="0.35">
      <c r="A90" s="828" t="s">
        <v>2148</v>
      </c>
      <c r="B90" s="831">
        <f>+D90+F90+H90+J90+L90+N90+P90+R90+T90+V90+X90+Z90+AB90+AD90+AF90+AH90+AJ90+AL90+AN90+AP90</f>
        <v>0</v>
      </c>
      <c r="C90" s="1079">
        <f>+E90+G90+I90+K90+M90+O90+Q90+S90+U90+W90+Y90+AA90+AC90+AE90+AG90+AI90+AK90+AM90+AO90+AQ90</f>
        <v>0</v>
      </c>
      <c r="D90" s="833"/>
      <c r="E90" s="1439"/>
      <c r="F90" s="829"/>
      <c r="G90" s="1439"/>
      <c r="H90" s="829"/>
      <c r="I90" s="1438"/>
      <c r="J90" s="833"/>
      <c r="K90" s="833"/>
      <c r="L90" s="829"/>
      <c r="M90" s="1438"/>
      <c r="N90" s="833"/>
      <c r="O90" s="1439"/>
      <c r="P90" s="829"/>
      <c r="Q90" s="1439"/>
      <c r="R90" s="829"/>
      <c r="S90" s="1439"/>
      <c r="T90" s="829"/>
      <c r="U90" s="1439"/>
      <c r="V90" s="829"/>
      <c r="W90" s="1439"/>
      <c r="X90" s="829"/>
      <c r="Y90" s="1439"/>
      <c r="Z90" s="829"/>
      <c r="AA90" s="1439"/>
      <c r="AB90" s="829"/>
      <c r="AC90" s="1439"/>
      <c r="AD90" s="829"/>
      <c r="AE90" s="1439"/>
      <c r="AF90" s="829"/>
      <c r="AG90" s="1439"/>
      <c r="AH90" s="829"/>
      <c r="AI90" s="1439"/>
      <c r="AJ90" s="829"/>
      <c r="AK90" s="1439"/>
      <c r="AL90" s="829"/>
      <c r="AM90" s="1439"/>
      <c r="AN90" s="829"/>
      <c r="AO90" s="1439"/>
      <c r="AP90" s="829"/>
      <c r="AQ90" s="1479"/>
      <c r="AR90" s="833"/>
      <c r="AS90" s="1479"/>
      <c r="AT90" s="833"/>
      <c r="AU90" s="1439"/>
      <c r="AV90" s="829"/>
      <c r="AW90" s="1438"/>
      <c r="AX90" s="464" t="str">
        <f t="shared" si="166"/>
        <v/>
      </c>
      <c r="AY90" s="464"/>
      <c r="AZ90" s="464"/>
      <c r="BA90" s="464"/>
      <c r="BB90" s="464"/>
      <c r="BC90" s="464"/>
      <c r="BD90" s="464"/>
      <c r="BE90" s="464"/>
      <c r="BF90" s="464"/>
      <c r="BG90" s="464"/>
      <c r="BH90" s="464"/>
      <c r="BI90" s="460"/>
      <c r="BJ90" s="460"/>
      <c r="BK90" s="460"/>
      <c r="BL90" s="460"/>
      <c r="BU90" s="461"/>
      <c r="BV90" s="461"/>
      <c r="BW90" s="461"/>
      <c r="CA90" s="465" t="str">
        <f t="shared" si="167"/>
        <v/>
      </c>
      <c r="CB90" s="465" t="str">
        <f t="shared" si="168"/>
        <v/>
      </c>
      <c r="CC90" s="465" t="str">
        <f t="shared" si="169"/>
        <v/>
      </c>
      <c r="CD90" s="465" t="str">
        <f t="shared" si="170"/>
        <v/>
      </c>
      <c r="CE90" s="465" t="str">
        <f t="shared" si="171"/>
        <v/>
      </c>
      <c r="CF90" s="465" t="str">
        <f t="shared" si="199"/>
        <v/>
      </c>
      <c r="CG90" s="465" t="str">
        <f t="shared" si="200"/>
        <v/>
      </c>
      <c r="CH90" s="465" t="str">
        <f t="shared" si="201"/>
        <v/>
      </c>
      <c r="CI90" s="465" t="str">
        <f t="shared" si="202"/>
        <v/>
      </c>
      <c r="CJ90" s="465" t="str">
        <f t="shared" si="203"/>
        <v/>
      </c>
      <c r="CK90" s="465" t="str">
        <f t="shared" si="204"/>
        <v/>
      </c>
      <c r="CL90" s="465" t="str">
        <f t="shared" si="205"/>
        <v/>
      </c>
      <c r="CM90" s="465" t="str">
        <f t="shared" si="206"/>
        <v/>
      </c>
      <c r="CN90" s="465" t="str">
        <f t="shared" si="207"/>
        <v/>
      </c>
      <c r="CO90" s="465" t="str">
        <f t="shared" si="208"/>
        <v/>
      </c>
      <c r="CP90" s="465" t="str">
        <f t="shared" si="209"/>
        <v/>
      </c>
      <c r="CQ90" s="465" t="str">
        <f t="shared" si="210"/>
        <v/>
      </c>
      <c r="CR90" s="465" t="str">
        <f t="shared" si="211"/>
        <v/>
      </c>
      <c r="CS90" s="465" t="str">
        <f t="shared" si="212"/>
        <v/>
      </c>
      <c r="CT90" s="465" t="str">
        <f t="shared" si="213"/>
        <v/>
      </c>
      <c r="CU90" s="465" t="str">
        <f t="shared" si="214"/>
        <v/>
      </c>
      <c r="CV90" s="465" t="str">
        <f t="shared" si="215"/>
        <v/>
      </c>
      <c r="CW90" s="465" t="str">
        <f t="shared" si="216"/>
        <v/>
      </c>
      <c r="CX90" s="465" t="str">
        <f t="shared" si="217"/>
        <v/>
      </c>
      <c r="CY90" s="465" t="str">
        <f t="shared" si="218"/>
        <v/>
      </c>
      <c r="CZ90" s="465" t="str">
        <f t="shared" si="172"/>
        <v/>
      </c>
      <c r="DA90" s="466">
        <f t="shared" si="173"/>
        <v>0</v>
      </c>
      <c r="DB90" s="466">
        <f t="shared" si="174"/>
        <v>0</v>
      </c>
      <c r="DC90" s="466">
        <f t="shared" si="175"/>
        <v>0</v>
      </c>
      <c r="DD90" s="466">
        <f t="shared" si="176"/>
        <v>0</v>
      </c>
      <c r="DE90" s="466">
        <f t="shared" si="177"/>
        <v>0</v>
      </c>
      <c r="DF90" s="466">
        <f t="shared" si="178"/>
        <v>0</v>
      </c>
      <c r="DG90" s="466">
        <f t="shared" si="179"/>
        <v>0</v>
      </c>
      <c r="DH90" s="466">
        <f t="shared" si="180"/>
        <v>0</v>
      </c>
      <c r="DI90" s="466">
        <f t="shared" si="181"/>
        <v>0</v>
      </c>
      <c r="DJ90" s="466">
        <f t="shared" si="182"/>
        <v>0</v>
      </c>
      <c r="DK90" s="466">
        <f t="shared" si="183"/>
        <v>0</v>
      </c>
      <c r="DL90" s="466">
        <f t="shared" si="184"/>
        <v>0</v>
      </c>
      <c r="DM90" s="466">
        <f t="shared" si="185"/>
        <v>0</v>
      </c>
      <c r="DN90" s="466">
        <f t="shared" si="186"/>
        <v>0</v>
      </c>
      <c r="DO90" s="466">
        <f t="shared" si="187"/>
        <v>0</v>
      </c>
      <c r="DP90" s="466">
        <f t="shared" si="188"/>
        <v>0</v>
      </c>
      <c r="DQ90" s="466">
        <f t="shared" si="189"/>
        <v>0</v>
      </c>
      <c r="DR90" s="466">
        <f t="shared" si="190"/>
        <v>0</v>
      </c>
      <c r="DS90" s="466">
        <f t="shared" si="191"/>
        <v>0</v>
      </c>
      <c r="DT90" s="466">
        <f t="shared" si="192"/>
        <v>0</v>
      </c>
      <c r="DU90" s="466">
        <f t="shared" si="193"/>
        <v>0</v>
      </c>
      <c r="DV90" s="466">
        <f t="shared" si="194"/>
        <v>0</v>
      </c>
      <c r="DW90" s="466">
        <f t="shared" si="195"/>
        <v>0</v>
      </c>
      <c r="DX90" s="466">
        <f t="shared" si="196"/>
        <v>0</v>
      </c>
      <c r="DY90" s="466">
        <f t="shared" si="197"/>
        <v>0</v>
      </c>
      <c r="DZ90" s="466">
        <f t="shared" si="198"/>
        <v>0</v>
      </c>
    </row>
    <row r="91" spans="1:130" ht="16.149999999999999" customHeight="1" x14ac:dyDescent="0.35">
      <c r="A91" s="816" t="s">
        <v>2149</v>
      </c>
      <c r="B91" s="831">
        <f>+P91+R91+T91+V91+X91+Z91+AB91+AD91+AF91+AH91+AJ91+AL91+AN91+AP91</f>
        <v>0</v>
      </c>
      <c r="C91" s="1079">
        <f>+Q91+S91+U91+W91+Y91+AA91+AC91+AE91+AG91+AI91+AK91+AM91+AO91+AQ91</f>
        <v>0</v>
      </c>
      <c r="D91" s="858"/>
      <c r="E91" s="1440"/>
      <c r="F91" s="856"/>
      <c r="G91" s="1440"/>
      <c r="H91" s="856"/>
      <c r="I91" s="1440"/>
      <c r="J91" s="856"/>
      <c r="K91" s="1440"/>
      <c r="L91" s="856"/>
      <c r="M91" s="1441"/>
      <c r="N91" s="858"/>
      <c r="O91" s="1440"/>
      <c r="P91" s="829"/>
      <c r="Q91" s="1439"/>
      <c r="R91" s="829"/>
      <c r="S91" s="1439"/>
      <c r="T91" s="829"/>
      <c r="U91" s="1439"/>
      <c r="V91" s="829"/>
      <c r="W91" s="1439"/>
      <c r="X91" s="829"/>
      <c r="Y91" s="1439"/>
      <c r="Z91" s="829"/>
      <c r="AA91" s="1439"/>
      <c r="AB91" s="829"/>
      <c r="AC91" s="1439"/>
      <c r="AD91" s="829"/>
      <c r="AE91" s="1439"/>
      <c r="AF91" s="829"/>
      <c r="AG91" s="1439"/>
      <c r="AH91" s="829"/>
      <c r="AI91" s="1439"/>
      <c r="AJ91" s="829"/>
      <c r="AK91" s="1439"/>
      <c r="AL91" s="829"/>
      <c r="AM91" s="1439"/>
      <c r="AN91" s="829"/>
      <c r="AO91" s="1439"/>
      <c r="AP91" s="829"/>
      <c r="AQ91" s="1479"/>
      <c r="AR91" s="833"/>
      <c r="AS91" s="1479"/>
      <c r="AT91" s="833"/>
      <c r="AU91" s="1439"/>
      <c r="AV91" s="829"/>
      <c r="AW91" s="1438"/>
      <c r="AX91" s="464" t="str">
        <f t="shared" si="166"/>
        <v/>
      </c>
      <c r="AY91" s="464"/>
      <c r="AZ91" s="464"/>
      <c r="BA91" s="464"/>
      <c r="BB91" s="464"/>
      <c r="BC91" s="464"/>
      <c r="BD91" s="464"/>
      <c r="BE91" s="464"/>
      <c r="BF91" s="464"/>
      <c r="BG91" s="464"/>
      <c r="BH91" s="464"/>
      <c r="BI91" s="460"/>
      <c r="BJ91" s="460"/>
      <c r="BK91" s="460"/>
      <c r="BL91" s="460"/>
      <c r="BU91" s="461"/>
      <c r="BV91" s="461"/>
      <c r="BW91" s="461"/>
      <c r="CA91" s="465" t="str">
        <f t="shared" si="167"/>
        <v/>
      </c>
      <c r="CB91" s="465" t="str">
        <f t="shared" si="168"/>
        <v/>
      </c>
      <c r="CC91" s="465" t="str">
        <f t="shared" si="169"/>
        <v/>
      </c>
      <c r="CD91" s="465" t="str">
        <f t="shared" si="170"/>
        <v/>
      </c>
      <c r="CE91" s="465" t="str">
        <f t="shared" si="171"/>
        <v/>
      </c>
      <c r="CF91" s="465" t="str">
        <f t="shared" si="199"/>
        <v/>
      </c>
      <c r="CG91" s="465" t="str">
        <f t="shared" si="200"/>
        <v/>
      </c>
      <c r="CH91" s="465" t="str">
        <f t="shared" si="201"/>
        <v/>
      </c>
      <c r="CI91" s="465" t="str">
        <f t="shared" si="202"/>
        <v/>
      </c>
      <c r="CJ91" s="465" t="str">
        <f t="shared" si="203"/>
        <v/>
      </c>
      <c r="CK91" s="465" t="str">
        <f t="shared" si="204"/>
        <v/>
      </c>
      <c r="CL91" s="465" t="str">
        <f t="shared" si="205"/>
        <v/>
      </c>
      <c r="CM91" s="465" t="str">
        <f t="shared" si="206"/>
        <v/>
      </c>
      <c r="CN91" s="465" t="str">
        <f t="shared" si="207"/>
        <v/>
      </c>
      <c r="CO91" s="465" t="str">
        <f t="shared" si="208"/>
        <v/>
      </c>
      <c r="CP91" s="465" t="str">
        <f t="shared" si="209"/>
        <v/>
      </c>
      <c r="CQ91" s="465" t="str">
        <f t="shared" si="210"/>
        <v/>
      </c>
      <c r="CR91" s="465" t="str">
        <f t="shared" si="211"/>
        <v/>
      </c>
      <c r="CS91" s="465" t="str">
        <f t="shared" si="212"/>
        <v/>
      </c>
      <c r="CT91" s="465" t="str">
        <f t="shared" si="213"/>
        <v/>
      </c>
      <c r="CU91" s="465" t="str">
        <f t="shared" si="214"/>
        <v/>
      </c>
      <c r="CV91" s="465" t="str">
        <f t="shared" si="215"/>
        <v/>
      </c>
      <c r="CW91" s="465" t="str">
        <f t="shared" si="216"/>
        <v/>
      </c>
      <c r="CX91" s="465" t="str">
        <f t="shared" si="217"/>
        <v/>
      </c>
      <c r="CY91" s="465" t="str">
        <f t="shared" si="218"/>
        <v/>
      </c>
      <c r="CZ91" s="465" t="str">
        <f t="shared" si="172"/>
        <v/>
      </c>
      <c r="DA91" s="466">
        <f t="shared" si="173"/>
        <v>0</v>
      </c>
      <c r="DB91" s="466">
        <f t="shared" si="174"/>
        <v>0</v>
      </c>
      <c r="DC91" s="466">
        <f t="shared" si="175"/>
        <v>0</v>
      </c>
      <c r="DD91" s="466">
        <f t="shared" si="176"/>
        <v>0</v>
      </c>
      <c r="DE91" s="466">
        <f t="shared" si="177"/>
        <v>0</v>
      </c>
      <c r="DF91" s="466">
        <f t="shared" si="178"/>
        <v>0</v>
      </c>
      <c r="DG91" s="466">
        <f t="shared" si="179"/>
        <v>0</v>
      </c>
      <c r="DH91" s="466">
        <f t="shared" si="180"/>
        <v>0</v>
      </c>
      <c r="DI91" s="466">
        <f t="shared" si="181"/>
        <v>0</v>
      </c>
      <c r="DJ91" s="466">
        <f t="shared" si="182"/>
        <v>0</v>
      </c>
      <c r="DK91" s="466">
        <f t="shared" si="183"/>
        <v>0</v>
      </c>
      <c r="DL91" s="466">
        <f t="shared" si="184"/>
        <v>0</v>
      </c>
      <c r="DM91" s="466">
        <f t="shared" si="185"/>
        <v>0</v>
      </c>
      <c r="DN91" s="466">
        <f t="shared" si="186"/>
        <v>0</v>
      </c>
      <c r="DO91" s="466">
        <f t="shared" si="187"/>
        <v>0</v>
      </c>
      <c r="DP91" s="466">
        <f t="shared" si="188"/>
        <v>0</v>
      </c>
      <c r="DQ91" s="466">
        <f t="shared" si="189"/>
        <v>0</v>
      </c>
      <c r="DR91" s="466">
        <f t="shared" si="190"/>
        <v>0</v>
      </c>
      <c r="DS91" s="466">
        <f t="shared" si="191"/>
        <v>0</v>
      </c>
      <c r="DT91" s="466">
        <f t="shared" si="192"/>
        <v>0</v>
      </c>
      <c r="DU91" s="466">
        <f t="shared" si="193"/>
        <v>0</v>
      </c>
      <c r="DV91" s="466">
        <f t="shared" si="194"/>
        <v>0</v>
      </c>
      <c r="DW91" s="466">
        <f t="shared" si="195"/>
        <v>0</v>
      </c>
      <c r="DX91" s="466">
        <f t="shared" si="196"/>
        <v>0</v>
      </c>
      <c r="DY91" s="466">
        <f t="shared" si="197"/>
        <v>0</v>
      </c>
      <c r="DZ91" s="466">
        <f t="shared" si="198"/>
        <v>0</v>
      </c>
    </row>
    <row r="92" spans="1:130" ht="16.149999999999999" customHeight="1" x14ac:dyDescent="0.35">
      <c r="A92" s="828" t="s">
        <v>2150</v>
      </c>
      <c r="B92" s="831">
        <f>+P92+R92+T92+V92+X92+Z92+AB92+AD92+AF92+AH92</f>
        <v>0</v>
      </c>
      <c r="C92" s="1079">
        <f>+Q92+S92+U92+W92+Y92+AA92+AC92+AE92+AG92+AI92</f>
        <v>0</v>
      </c>
      <c r="D92" s="858"/>
      <c r="E92" s="1440"/>
      <c r="F92" s="856"/>
      <c r="G92" s="1440"/>
      <c r="H92" s="856"/>
      <c r="I92" s="1440"/>
      <c r="J92" s="856"/>
      <c r="K92" s="1440"/>
      <c r="L92" s="856"/>
      <c r="M92" s="1441"/>
      <c r="N92" s="858"/>
      <c r="O92" s="1440"/>
      <c r="P92" s="829"/>
      <c r="Q92" s="1439"/>
      <c r="R92" s="829"/>
      <c r="S92" s="1439"/>
      <c r="T92" s="829"/>
      <c r="U92" s="1439"/>
      <c r="V92" s="829"/>
      <c r="W92" s="1439"/>
      <c r="X92" s="829"/>
      <c r="Y92" s="1439"/>
      <c r="Z92" s="829"/>
      <c r="AA92" s="1439"/>
      <c r="AB92" s="829"/>
      <c r="AC92" s="1439"/>
      <c r="AD92" s="829"/>
      <c r="AE92" s="1439"/>
      <c r="AF92" s="829"/>
      <c r="AG92" s="1439"/>
      <c r="AH92" s="829"/>
      <c r="AI92" s="1439"/>
      <c r="AJ92" s="856"/>
      <c r="AK92" s="1440"/>
      <c r="AL92" s="856"/>
      <c r="AM92" s="1440"/>
      <c r="AN92" s="856"/>
      <c r="AO92" s="1440"/>
      <c r="AP92" s="856"/>
      <c r="AQ92" s="1539"/>
      <c r="AR92" s="833"/>
      <c r="AS92" s="1479"/>
      <c r="AT92" s="833"/>
      <c r="AU92" s="1439"/>
      <c r="AV92" s="829"/>
      <c r="AW92" s="1438"/>
      <c r="AX92" s="464" t="str">
        <f t="shared" si="166"/>
        <v/>
      </c>
      <c r="AY92" s="464"/>
      <c r="AZ92" s="464"/>
      <c r="BA92" s="464"/>
      <c r="BB92" s="464"/>
      <c r="BC92" s="464"/>
      <c r="BD92" s="464"/>
      <c r="BE92" s="464"/>
      <c r="BF92" s="464"/>
      <c r="BG92" s="464"/>
      <c r="BH92" s="464"/>
      <c r="BI92" s="460"/>
      <c r="BJ92" s="460"/>
      <c r="BK92" s="460"/>
      <c r="BL92" s="460"/>
      <c r="BU92" s="461"/>
      <c r="BV92" s="461"/>
      <c r="BW92" s="461"/>
      <c r="CA92" s="465" t="str">
        <f t="shared" si="167"/>
        <v/>
      </c>
      <c r="CB92" s="465" t="str">
        <f t="shared" si="168"/>
        <v/>
      </c>
      <c r="CC92" s="465" t="str">
        <f t="shared" si="169"/>
        <v/>
      </c>
      <c r="CD92" s="465" t="str">
        <f t="shared" si="170"/>
        <v/>
      </c>
      <c r="CE92" s="465" t="str">
        <f t="shared" si="171"/>
        <v/>
      </c>
      <c r="CF92" s="465" t="str">
        <f t="shared" si="199"/>
        <v/>
      </c>
      <c r="CG92" s="465" t="str">
        <f t="shared" si="200"/>
        <v/>
      </c>
      <c r="CH92" s="465" t="str">
        <f t="shared" si="201"/>
        <v/>
      </c>
      <c r="CI92" s="465" t="str">
        <f t="shared" si="202"/>
        <v/>
      </c>
      <c r="CJ92" s="465" t="str">
        <f t="shared" si="203"/>
        <v/>
      </c>
      <c r="CK92" s="465" t="str">
        <f t="shared" si="204"/>
        <v/>
      </c>
      <c r="CL92" s="465" t="str">
        <f t="shared" si="205"/>
        <v/>
      </c>
      <c r="CM92" s="465" t="str">
        <f t="shared" si="206"/>
        <v/>
      </c>
      <c r="CN92" s="465" t="str">
        <f t="shared" si="207"/>
        <v/>
      </c>
      <c r="CO92" s="465" t="str">
        <f t="shared" si="208"/>
        <v/>
      </c>
      <c r="CP92" s="465" t="str">
        <f t="shared" si="209"/>
        <v/>
      </c>
      <c r="CQ92" s="465" t="str">
        <f t="shared" si="210"/>
        <v/>
      </c>
      <c r="CR92" s="465" t="str">
        <f t="shared" si="211"/>
        <v/>
      </c>
      <c r="CS92" s="465" t="str">
        <f t="shared" si="212"/>
        <v/>
      </c>
      <c r="CT92" s="465" t="str">
        <f t="shared" si="213"/>
        <v/>
      </c>
      <c r="CU92" s="465" t="str">
        <f t="shared" si="214"/>
        <v/>
      </c>
      <c r="CV92" s="465" t="str">
        <f t="shared" si="215"/>
        <v/>
      </c>
      <c r="CW92" s="465" t="str">
        <f t="shared" si="216"/>
        <v/>
      </c>
      <c r="CX92" s="465" t="str">
        <f t="shared" si="217"/>
        <v/>
      </c>
      <c r="CY92" s="465" t="str">
        <f t="shared" si="218"/>
        <v/>
      </c>
      <c r="CZ92" s="465" t="str">
        <f t="shared" si="172"/>
        <v/>
      </c>
      <c r="DA92" s="466">
        <f t="shared" si="173"/>
        <v>0</v>
      </c>
      <c r="DB92" s="466">
        <f t="shared" si="174"/>
        <v>0</v>
      </c>
      <c r="DC92" s="466">
        <f t="shared" si="175"/>
        <v>0</v>
      </c>
      <c r="DD92" s="466">
        <f t="shared" si="176"/>
        <v>0</v>
      </c>
      <c r="DE92" s="466">
        <f t="shared" si="177"/>
        <v>0</v>
      </c>
      <c r="DF92" s="466">
        <f t="shared" si="178"/>
        <v>0</v>
      </c>
      <c r="DG92" s="466">
        <f t="shared" si="179"/>
        <v>0</v>
      </c>
      <c r="DH92" s="466">
        <f t="shared" si="180"/>
        <v>0</v>
      </c>
      <c r="DI92" s="466">
        <f t="shared" si="181"/>
        <v>0</v>
      </c>
      <c r="DJ92" s="466">
        <f t="shared" si="182"/>
        <v>0</v>
      </c>
      <c r="DK92" s="466">
        <f t="shared" si="183"/>
        <v>0</v>
      </c>
      <c r="DL92" s="466">
        <f t="shared" si="184"/>
        <v>0</v>
      </c>
      <c r="DM92" s="466">
        <f t="shared" si="185"/>
        <v>0</v>
      </c>
      <c r="DN92" s="466">
        <f t="shared" si="186"/>
        <v>0</v>
      </c>
      <c r="DO92" s="466">
        <f t="shared" si="187"/>
        <v>0</v>
      </c>
      <c r="DP92" s="466">
        <f t="shared" si="188"/>
        <v>0</v>
      </c>
      <c r="DQ92" s="466">
        <f t="shared" si="189"/>
        <v>0</v>
      </c>
      <c r="DR92" s="466">
        <f t="shared" si="190"/>
        <v>0</v>
      </c>
      <c r="DS92" s="466">
        <f t="shared" si="191"/>
        <v>0</v>
      </c>
      <c r="DT92" s="466">
        <f t="shared" si="192"/>
        <v>0</v>
      </c>
      <c r="DU92" s="466">
        <f t="shared" si="193"/>
        <v>0</v>
      </c>
      <c r="DV92" s="466">
        <f t="shared" si="194"/>
        <v>0</v>
      </c>
      <c r="DW92" s="466">
        <f t="shared" si="195"/>
        <v>0</v>
      </c>
      <c r="DX92" s="466">
        <f t="shared" si="196"/>
        <v>0</v>
      </c>
      <c r="DY92" s="466">
        <f t="shared" si="197"/>
        <v>0</v>
      </c>
      <c r="DZ92" s="466">
        <f t="shared" si="198"/>
        <v>0</v>
      </c>
    </row>
    <row r="93" spans="1:130" ht="16.149999999999999" customHeight="1" x14ac:dyDescent="0.35">
      <c r="A93" s="828" t="s">
        <v>2151</v>
      </c>
      <c r="B93" s="831">
        <f t="shared" ref="B93:C95" si="219">+D93+F93+H93+J93+L93+N93+P93+R93+T93+V93+X93+Z93+AB93+AD93+AF93+AH93+AJ93+AL93+AN93+AP93</f>
        <v>0</v>
      </c>
      <c r="C93" s="1079">
        <f t="shared" si="219"/>
        <v>0</v>
      </c>
      <c r="D93" s="833"/>
      <c r="E93" s="1439"/>
      <c r="F93" s="829"/>
      <c r="G93" s="1439"/>
      <c r="H93" s="829"/>
      <c r="I93" s="1438"/>
      <c r="J93" s="833"/>
      <c r="K93" s="833"/>
      <c r="L93" s="829"/>
      <c r="M93" s="1438"/>
      <c r="N93" s="833"/>
      <c r="O93" s="1439"/>
      <c r="P93" s="829"/>
      <c r="Q93" s="1439"/>
      <c r="R93" s="829"/>
      <c r="S93" s="1439"/>
      <c r="T93" s="829"/>
      <c r="U93" s="1439"/>
      <c r="V93" s="829"/>
      <c r="W93" s="1439"/>
      <c r="X93" s="829"/>
      <c r="Y93" s="1439"/>
      <c r="Z93" s="829"/>
      <c r="AA93" s="1439"/>
      <c r="AB93" s="829"/>
      <c r="AC93" s="1439"/>
      <c r="AD93" s="829"/>
      <c r="AE93" s="1439"/>
      <c r="AF93" s="829"/>
      <c r="AG93" s="1439"/>
      <c r="AH93" s="829"/>
      <c r="AI93" s="1439"/>
      <c r="AJ93" s="829"/>
      <c r="AK93" s="1439"/>
      <c r="AL93" s="829"/>
      <c r="AM93" s="1439"/>
      <c r="AN93" s="829"/>
      <c r="AO93" s="1439"/>
      <c r="AP93" s="829"/>
      <c r="AQ93" s="1479"/>
      <c r="AR93" s="833"/>
      <c r="AS93" s="1479"/>
      <c r="AT93" s="833"/>
      <c r="AU93" s="1439"/>
      <c r="AV93" s="829"/>
      <c r="AW93" s="1438"/>
      <c r="AX93" s="464" t="str">
        <f t="shared" si="166"/>
        <v/>
      </c>
      <c r="AY93" s="464"/>
      <c r="AZ93" s="464"/>
      <c r="BA93" s="464"/>
      <c r="BB93" s="464"/>
      <c r="BC93" s="464"/>
      <c r="BD93" s="464"/>
      <c r="BE93" s="464"/>
      <c r="BF93" s="464"/>
      <c r="BG93" s="464"/>
      <c r="BH93" s="464"/>
      <c r="BI93" s="460"/>
      <c r="BJ93" s="460"/>
      <c r="BK93" s="460"/>
      <c r="BL93" s="460"/>
      <c r="BU93" s="461"/>
      <c r="BV93" s="461"/>
      <c r="BW93" s="461"/>
      <c r="CA93" s="465" t="str">
        <f t="shared" si="167"/>
        <v/>
      </c>
      <c r="CB93" s="465" t="str">
        <f t="shared" si="168"/>
        <v/>
      </c>
      <c r="CC93" s="465" t="str">
        <f t="shared" si="169"/>
        <v/>
      </c>
      <c r="CD93" s="465" t="str">
        <f t="shared" si="170"/>
        <v/>
      </c>
      <c r="CE93" s="465" t="str">
        <f t="shared" si="171"/>
        <v/>
      </c>
      <c r="CF93" s="465" t="str">
        <f t="shared" si="199"/>
        <v/>
      </c>
      <c r="CG93" s="465" t="str">
        <f t="shared" si="200"/>
        <v/>
      </c>
      <c r="CH93" s="465" t="str">
        <f t="shared" si="201"/>
        <v/>
      </c>
      <c r="CI93" s="465" t="str">
        <f t="shared" si="202"/>
        <v/>
      </c>
      <c r="CJ93" s="465" t="str">
        <f t="shared" si="203"/>
        <v/>
      </c>
      <c r="CK93" s="465" t="str">
        <f t="shared" si="204"/>
        <v/>
      </c>
      <c r="CL93" s="465" t="str">
        <f t="shared" si="205"/>
        <v/>
      </c>
      <c r="CM93" s="465" t="str">
        <f t="shared" si="206"/>
        <v/>
      </c>
      <c r="CN93" s="465" t="str">
        <f t="shared" si="207"/>
        <v/>
      </c>
      <c r="CO93" s="465" t="str">
        <f t="shared" si="208"/>
        <v/>
      </c>
      <c r="CP93" s="465" t="str">
        <f t="shared" si="209"/>
        <v/>
      </c>
      <c r="CQ93" s="465" t="str">
        <f t="shared" si="210"/>
        <v/>
      </c>
      <c r="CR93" s="465" t="str">
        <f t="shared" si="211"/>
        <v/>
      </c>
      <c r="CS93" s="465" t="str">
        <f t="shared" si="212"/>
        <v/>
      </c>
      <c r="CT93" s="465" t="str">
        <f t="shared" si="213"/>
        <v/>
      </c>
      <c r="CU93" s="465" t="str">
        <f t="shared" si="214"/>
        <v/>
      </c>
      <c r="CV93" s="465" t="str">
        <f t="shared" si="215"/>
        <v/>
      </c>
      <c r="CW93" s="465" t="str">
        <f t="shared" si="216"/>
        <v/>
      </c>
      <c r="CX93" s="465" t="str">
        <f t="shared" si="217"/>
        <v/>
      </c>
      <c r="CY93" s="465" t="str">
        <f t="shared" si="218"/>
        <v/>
      </c>
      <c r="CZ93" s="465" t="str">
        <f t="shared" si="172"/>
        <v/>
      </c>
      <c r="DA93" s="466">
        <f t="shared" si="173"/>
        <v>0</v>
      </c>
      <c r="DB93" s="466">
        <f t="shared" si="174"/>
        <v>0</v>
      </c>
      <c r="DC93" s="466">
        <f t="shared" si="175"/>
        <v>0</v>
      </c>
      <c r="DD93" s="466">
        <f t="shared" si="176"/>
        <v>0</v>
      </c>
      <c r="DE93" s="466">
        <f t="shared" si="177"/>
        <v>0</v>
      </c>
      <c r="DF93" s="466">
        <f t="shared" si="178"/>
        <v>0</v>
      </c>
      <c r="DG93" s="466">
        <f t="shared" si="179"/>
        <v>0</v>
      </c>
      <c r="DH93" s="466">
        <f t="shared" si="180"/>
        <v>0</v>
      </c>
      <c r="DI93" s="466">
        <f t="shared" si="181"/>
        <v>0</v>
      </c>
      <c r="DJ93" s="466">
        <f t="shared" si="182"/>
        <v>0</v>
      </c>
      <c r="DK93" s="466">
        <f t="shared" si="183"/>
        <v>0</v>
      </c>
      <c r="DL93" s="466">
        <f t="shared" si="184"/>
        <v>0</v>
      </c>
      <c r="DM93" s="466">
        <f t="shared" si="185"/>
        <v>0</v>
      </c>
      <c r="DN93" s="466">
        <f t="shared" si="186"/>
        <v>0</v>
      </c>
      <c r="DO93" s="466">
        <f t="shared" si="187"/>
        <v>0</v>
      </c>
      <c r="DP93" s="466">
        <f t="shared" si="188"/>
        <v>0</v>
      </c>
      <c r="DQ93" s="466">
        <f t="shared" si="189"/>
        <v>0</v>
      </c>
      <c r="DR93" s="466">
        <f t="shared" si="190"/>
        <v>0</v>
      </c>
      <c r="DS93" s="466">
        <f t="shared" si="191"/>
        <v>0</v>
      </c>
      <c r="DT93" s="466">
        <f t="shared" si="192"/>
        <v>0</v>
      </c>
      <c r="DU93" s="466">
        <f t="shared" si="193"/>
        <v>0</v>
      </c>
      <c r="DV93" s="466">
        <f t="shared" si="194"/>
        <v>0</v>
      </c>
      <c r="DW93" s="466">
        <f t="shared" si="195"/>
        <v>0</v>
      </c>
      <c r="DX93" s="466">
        <f t="shared" si="196"/>
        <v>0</v>
      </c>
      <c r="DY93" s="466">
        <f t="shared" si="197"/>
        <v>0</v>
      </c>
      <c r="DZ93" s="466">
        <f t="shared" si="198"/>
        <v>0</v>
      </c>
    </row>
    <row r="94" spans="1:130" ht="16.149999999999999" customHeight="1" x14ac:dyDescent="0.35">
      <c r="A94" s="828" t="s">
        <v>2152</v>
      </c>
      <c r="B94" s="831">
        <f t="shared" si="219"/>
        <v>0</v>
      </c>
      <c r="C94" s="1079">
        <f t="shared" si="219"/>
        <v>0</v>
      </c>
      <c r="D94" s="833"/>
      <c r="E94" s="1439"/>
      <c r="F94" s="829"/>
      <c r="G94" s="1439"/>
      <c r="H94" s="829"/>
      <c r="I94" s="1438"/>
      <c r="J94" s="833"/>
      <c r="K94" s="833"/>
      <c r="L94" s="829"/>
      <c r="M94" s="1438"/>
      <c r="N94" s="833"/>
      <c r="O94" s="1439"/>
      <c r="P94" s="829"/>
      <c r="Q94" s="1439"/>
      <c r="R94" s="829"/>
      <c r="S94" s="1439"/>
      <c r="T94" s="829"/>
      <c r="U94" s="1439"/>
      <c r="V94" s="829"/>
      <c r="W94" s="1439"/>
      <c r="X94" s="829"/>
      <c r="Y94" s="1439"/>
      <c r="Z94" s="829"/>
      <c r="AA94" s="1439"/>
      <c r="AB94" s="829"/>
      <c r="AC94" s="1439"/>
      <c r="AD94" s="829"/>
      <c r="AE94" s="1439"/>
      <c r="AF94" s="829"/>
      <c r="AG94" s="1439"/>
      <c r="AH94" s="829"/>
      <c r="AI94" s="1439"/>
      <c r="AJ94" s="829"/>
      <c r="AK94" s="1439"/>
      <c r="AL94" s="829"/>
      <c r="AM94" s="1439"/>
      <c r="AN94" s="829"/>
      <c r="AO94" s="1439"/>
      <c r="AP94" s="829"/>
      <c r="AQ94" s="1479"/>
      <c r="AR94" s="833"/>
      <c r="AS94" s="1479"/>
      <c r="AT94" s="833"/>
      <c r="AU94" s="1439"/>
      <c r="AV94" s="829"/>
      <c r="AW94" s="1438"/>
      <c r="AX94" s="464" t="str">
        <f t="shared" si="166"/>
        <v/>
      </c>
      <c r="AY94" s="464"/>
      <c r="AZ94" s="464"/>
      <c r="BA94" s="464"/>
      <c r="BB94" s="464"/>
      <c r="BC94" s="464"/>
      <c r="BD94" s="464"/>
      <c r="BE94" s="464"/>
      <c r="BF94" s="464"/>
      <c r="BG94" s="464"/>
      <c r="BH94" s="464"/>
      <c r="BI94" s="460"/>
      <c r="BJ94" s="460"/>
      <c r="BK94" s="460"/>
      <c r="BL94" s="460"/>
      <c r="BU94" s="461"/>
      <c r="BV94" s="461"/>
      <c r="BW94" s="461"/>
      <c r="CA94" s="465" t="str">
        <f t="shared" si="167"/>
        <v/>
      </c>
      <c r="CB94" s="465" t="str">
        <f t="shared" si="168"/>
        <v/>
      </c>
      <c r="CC94" s="465" t="str">
        <f t="shared" si="169"/>
        <v/>
      </c>
      <c r="CD94" s="465" t="str">
        <f t="shared" si="170"/>
        <v/>
      </c>
      <c r="CE94" s="465" t="str">
        <f t="shared" si="171"/>
        <v/>
      </c>
      <c r="CF94" s="465" t="str">
        <f t="shared" si="199"/>
        <v/>
      </c>
      <c r="CG94" s="465" t="str">
        <f t="shared" si="200"/>
        <v/>
      </c>
      <c r="CH94" s="465" t="str">
        <f t="shared" si="201"/>
        <v/>
      </c>
      <c r="CI94" s="465" t="str">
        <f t="shared" si="202"/>
        <v/>
      </c>
      <c r="CJ94" s="465" t="str">
        <f t="shared" si="203"/>
        <v/>
      </c>
      <c r="CK94" s="465" t="str">
        <f t="shared" si="204"/>
        <v/>
      </c>
      <c r="CL94" s="465" t="str">
        <f t="shared" si="205"/>
        <v/>
      </c>
      <c r="CM94" s="465" t="str">
        <f t="shared" si="206"/>
        <v/>
      </c>
      <c r="CN94" s="465" t="str">
        <f t="shared" si="207"/>
        <v/>
      </c>
      <c r="CO94" s="465" t="str">
        <f t="shared" si="208"/>
        <v/>
      </c>
      <c r="CP94" s="465" t="str">
        <f t="shared" si="209"/>
        <v/>
      </c>
      <c r="CQ94" s="465" t="str">
        <f t="shared" si="210"/>
        <v/>
      </c>
      <c r="CR94" s="465" t="str">
        <f t="shared" si="211"/>
        <v/>
      </c>
      <c r="CS94" s="465" t="str">
        <f t="shared" si="212"/>
        <v/>
      </c>
      <c r="CT94" s="465" t="str">
        <f t="shared" si="213"/>
        <v/>
      </c>
      <c r="CU94" s="465" t="str">
        <f t="shared" si="214"/>
        <v/>
      </c>
      <c r="CV94" s="465" t="str">
        <f t="shared" si="215"/>
        <v/>
      </c>
      <c r="CW94" s="465" t="str">
        <f t="shared" si="216"/>
        <v/>
      </c>
      <c r="CX94" s="465" t="str">
        <f t="shared" si="217"/>
        <v/>
      </c>
      <c r="CY94" s="465" t="str">
        <f t="shared" si="218"/>
        <v/>
      </c>
      <c r="CZ94" s="465" t="str">
        <f t="shared" si="172"/>
        <v/>
      </c>
      <c r="DA94" s="466">
        <f t="shared" si="173"/>
        <v>0</v>
      </c>
      <c r="DB94" s="466">
        <f t="shared" si="174"/>
        <v>0</v>
      </c>
      <c r="DC94" s="466">
        <f t="shared" si="175"/>
        <v>0</v>
      </c>
      <c r="DD94" s="466">
        <f t="shared" si="176"/>
        <v>0</v>
      </c>
      <c r="DE94" s="466">
        <f t="shared" si="177"/>
        <v>0</v>
      </c>
      <c r="DF94" s="466">
        <f t="shared" si="178"/>
        <v>0</v>
      </c>
      <c r="DG94" s="466">
        <f t="shared" si="179"/>
        <v>0</v>
      </c>
      <c r="DH94" s="466">
        <f t="shared" si="180"/>
        <v>0</v>
      </c>
      <c r="DI94" s="466">
        <f t="shared" si="181"/>
        <v>0</v>
      </c>
      <c r="DJ94" s="466">
        <f t="shared" si="182"/>
        <v>0</v>
      </c>
      <c r="DK94" s="466">
        <f t="shared" si="183"/>
        <v>0</v>
      </c>
      <c r="DL94" s="466">
        <f t="shared" si="184"/>
        <v>0</v>
      </c>
      <c r="DM94" s="466">
        <f t="shared" si="185"/>
        <v>0</v>
      </c>
      <c r="DN94" s="466">
        <f t="shared" si="186"/>
        <v>0</v>
      </c>
      <c r="DO94" s="466">
        <f t="shared" si="187"/>
        <v>0</v>
      </c>
      <c r="DP94" s="466">
        <f t="shared" si="188"/>
        <v>0</v>
      </c>
      <c r="DQ94" s="466">
        <f t="shared" si="189"/>
        <v>0</v>
      </c>
      <c r="DR94" s="466">
        <f t="shared" si="190"/>
        <v>0</v>
      </c>
      <c r="DS94" s="466">
        <f t="shared" si="191"/>
        <v>0</v>
      </c>
      <c r="DT94" s="466">
        <f t="shared" si="192"/>
        <v>0</v>
      </c>
      <c r="DU94" s="466">
        <f t="shared" si="193"/>
        <v>0</v>
      </c>
      <c r="DV94" s="466">
        <f t="shared" si="194"/>
        <v>0</v>
      </c>
      <c r="DW94" s="466">
        <f t="shared" si="195"/>
        <v>0</v>
      </c>
      <c r="DX94" s="466">
        <f t="shared" si="196"/>
        <v>0</v>
      </c>
      <c r="DY94" s="466">
        <f t="shared" si="197"/>
        <v>0</v>
      </c>
      <c r="DZ94" s="466">
        <f t="shared" si="198"/>
        <v>0</v>
      </c>
    </row>
    <row r="95" spans="1:130" ht="16.149999999999999" customHeight="1" x14ac:dyDescent="0.35">
      <c r="A95" s="2101" t="s">
        <v>2153</v>
      </c>
      <c r="B95" s="2445">
        <f t="shared" si="219"/>
        <v>0</v>
      </c>
      <c r="C95" s="2101">
        <f t="shared" si="219"/>
        <v>0</v>
      </c>
      <c r="D95" s="842"/>
      <c r="E95" s="870"/>
      <c r="F95" s="837"/>
      <c r="G95" s="870"/>
      <c r="H95" s="837"/>
      <c r="I95" s="838"/>
      <c r="J95" s="842"/>
      <c r="K95" s="842"/>
      <c r="L95" s="837"/>
      <c r="M95" s="838"/>
      <c r="N95" s="842"/>
      <c r="O95" s="870"/>
      <c r="P95" s="837"/>
      <c r="Q95" s="870"/>
      <c r="R95" s="837"/>
      <c r="S95" s="870"/>
      <c r="T95" s="837"/>
      <c r="U95" s="870"/>
      <c r="V95" s="837"/>
      <c r="W95" s="870"/>
      <c r="X95" s="837"/>
      <c r="Y95" s="870"/>
      <c r="Z95" s="837"/>
      <c r="AA95" s="870"/>
      <c r="AB95" s="837"/>
      <c r="AC95" s="870"/>
      <c r="AD95" s="837"/>
      <c r="AE95" s="870"/>
      <c r="AF95" s="837"/>
      <c r="AG95" s="870"/>
      <c r="AH95" s="837"/>
      <c r="AI95" s="870"/>
      <c r="AJ95" s="837"/>
      <c r="AK95" s="870"/>
      <c r="AL95" s="837"/>
      <c r="AM95" s="870"/>
      <c r="AN95" s="837"/>
      <c r="AO95" s="870"/>
      <c r="AP95" s="837"/>
      <c r="AQ95" s="843"/>
      <c r="AR95" s="842"/>
      <c r="AS95" s="843"/>
      <c r="AT95" s="842"/>
      <c r="AU95" s="870"/>
      <c r="AV95" s="837"/>
      <c r="AW95" s="838"/>
      <c r="AX95" s="464" t="str">
        <f t="shared" si="166"/>
        <v/>
      </c>
      <c r="AY95" s="464"/>
      <c r="AZ95" s="464"/>
      <c r="BA95" s="464"/>
      <c r="BB95" s="464"/>
      <c r="BC95" s="464"/>
      <c r="BD95" s="464"/>
      <c r="BE95" s="464"/>
      <c r="BF95" s="464"/>
      <c r="BG95" s="464"/>
      <c r="BH95" s="464"/>
      <c r="BI95" s="460"/>
      <c r="BJ95" s="460"/>
      <c r="BK95" s="460"/>
      <c r="BL95" s="460"/>
      <c r="BU95" s="461"/>
      <c r="BV95" s="461"/>
      <c r="BW95" s="461"/>
      <c r="CA95" s="465" t="str">
        <f t="shared" si="167"/>
        <v/>
      </c>
      <c r="CB95" s="465" t="str">
        <f t="shared" si="168"/>
        <v/>
      </c>
      <c r="CC95" s="465" t="str">
        <f t="shared" si="169"/>
        <v/>
      </c>
      <c r="CD95" s="465" t="str">
        <f t="shared" si="170"/>
        <v/>
      </c>
      <c r="CE95" s="465" t="str">
        <f t="shared" si="171"/>
        <v/>
      </c>
      <c r="CF95" s="465" t="str">
        <f t="shared" si="199"/>
        <v/>
      </c>
      <c r="CG95" s="465" t="str">
        <f t="shared" si="200"/>
        <v/>
      </c>
      <c r="CH95" s="465" t="str">
        <f t="shared" si="201"/>
        <v/>
      </c>
      <c r="CI95" s="465" t="str">
        <f t="shared" si="202"/>
        <v/>
      </c>
      <c r="CJ95" s="465" t="str">
        <f t="shared" si="203"/>
        <v/>
      </c>
      <c r="CK95" s="465" t="str">
        <f t="shared" si="204"/>
        <v/>
      </c>
      <c r="CL95" s="465" t="str">
        <f t="shared" si="205"/>
        <v/>
      </c>
      <c r="CM95" s="465" t="str">
        <f t="shared" si="206"/>
        <v/>
      </c>
      <c r="CN95" s="465" t="str">
        <f t="shared" si="207"/>
        <v/>
      </c>
      <c r="CO95" s="465" t="str">
        <f t="shared" si="208"/>
        <v/>
      </c>
      <c r="CP95" s="465" t="str">
        <f t="shared" si="209"/>
        <v/>
      </c>
      <c r="CQ95" s="465" t="str">
        <f t="shared" si="210"/>
        <v/>
      </c>
      <c r="CR95" s="465" t="str">
        <f t="shared" si="211"/>
        <v/>
      </c>
      <c r="CS95" s="465" t="str">
        <f t="shared" si="212"/>
        <v/>
      </c>
      <c r="CT95" s="465" t="str">
        <f t="shared" si="213"/>
        <v/>
      </c>
      <c r="CU95" s="465" t="str">
        <f t="shared" si="214"/>
        <v/>
      </c>
      <c r="CV95" s="465" t="str">
        <f t="shared" si="215"/>
        <v/>
      </c>
      <c r="CW95" s="465" t="str">
        <f t="shared" si="216"/>
        <v/>
      </c>
      <c r="CX95" s="465" t="str">
        <f t="shared" si="217"/>
        <v/>
      </c>
      <c r="CY95" s="465" t="str">
        <f t="shared" si="218"/>
        <v/>
      </c>
      <c r="CZ95" s="465" t="str">
        <f t="shared" si="172"/>
        <v/>
      </c>
      <c r="DA95" s="466">
        <f t="shared" si="173"/>
        <v>0</v>
      </c>
      <c r="DB95" s="466">
        <f t="shared" si="174"/>
        <v>0</v>
      </c>
      <c r="DC95" s="466">
        <f t="shared" si="175"/>
        <v>0</v>
      </c>
      <c r="DD95" s="466">
        <f t="shared" si="176"/>
        <v>0</v>
      </c>
      <c r="DE95" s="466">
        <f t="shared" si="177"/>
        <v>0</v>
      </c>
      <c r="DF95" s="466">
        <f t="shared" si="178"/>
        <v>0</v>
      </c>
      <c r="DG95" s="466">
        <f t="shared" si="179"/>
        <v>0</v>
      </c>
      <c r="DH95" s="466">
        <f t="shared" si="180"/>
        <v>0</v>
      </c>
      <c r="DI95" s="466">
        <f t="shared" si="181"/>
        <v>0</v>
      </c>
      <c r="DJ95" s="466">
        <f t="shared" si="182"/>
        <v>0</v>
      </c>
      <c r="DK95" s="466">
        <f t="shared" si="183"/>
        <v>0</v>
      </c>
      <c r="DL95" s="466">
        <f t="shared" si="184"/>
        <v>0</v>
      </c>
      <c r="DM95" s="466">
        <f t="shared" si="185"/>
        <v>0</v>
      </c>
      <c r="DN95" s="466">
        <f t="shared" si="186"/>
        <v>0</v>
      </c>
      <c r="DO95" s="466">
        <f t="shared" si="187"/>
        <v>0</v>
      </c>
      <c r="DP95" s="466">
        <f t="shared" si="188"/>
        <v>0</v>
      </c>
      <c r="DQ95" s="466">
        <f t="shared" si="189"/>
        <v>0</v>
      </c>
      <c r="DR95" s="466">
        <f t="shared" si="190"/>
        <v>0</v>
      </c>
      <c r="DS95" s="466">
        <f t="shared" si="191"/>
        <v>0</v>
      </c>
      <c r="DT95" s="466">
        <f t="shared" si="192"/>
        <v>0</v>
      </c>
      <c r="DU95" s="466">
        <f t="shared" si="193"/>
        <v>0</v>
      </c>
      <c r="DV95" s="466">
        <f t="shared" si="194"/>
        <v>0</v>
      </c>
      <c r="DW95" s="466">
        <f t="shared" si="195"/>
        <v>0</v>
      </c>
      <c r="DX95" s="466">
        <f t="shared" si="196"/>
        <v>0</v>
      </c>
      <c r="DY95" s="466">
        <f t="shared" si="197"/>
        <v>0</v>
      </c>
      <c r="DZ95" s="466">
        <f t="shared" si="198"/>
        <v>0</v>
      </c>
    </row>
    <row r="96" spans="1:130" ht="31.9" customHeight="1" x14ac:dyDescent="0.35">
      <c r="A96" s="2071" t="s">
        <v>2158</v>
      </c>
      <c r="B96" s="2071"/>
      <c r="C96" s="2071"/>
      <c r="D96" s="301"/>
      <c r="E96" s="301"/>
      <c r="F96" s="301"/>
      <c r="G96" s="301"/>
      <c r="H96" s="301"/>
      <c r="I96" s="301"/>
      <c r="J96" s="321"/>
      <c r="K96" s="321"/>
      <c r="L96" s="321"/>
      <c r="M96" s="321"/>
      <c r="N96" s="321"/>
      <c r="O96" s="321"/>
      <c r="P96" s="321"/>
      <c r="Q96" s="277"/>
      <c r="AX96" s="460"/>
      <c r="AY96" s="460"/>
      <c r="AZ96" s="460"/>
      <c r="BA96" s="460"/>
      <c r="BB96" s="460"/>
      <c r="BC96" s="460"/>
      <c r="BD96" s="460"/>
      <c r="BE96" s="460"/>
      <c r="BF96" s="460"/>
      <c r="BG96" s="460"/>
      <c r="BH96" s="460"/>
      <c r="BI96" s="460"/>
      <c r="BJ96" s="460"/>
      <c r="BK96" s="460"/>
      <c r="BL96" s="460"/>
      <c r="BM96" s="460"/>
      <c r="BT96" s="463"/>
      <c r="BU96" s="463"/>
      <c r="BV96" s="461"/>
      <c r="BW96" s="461"/>
    </row>
    <row r="97" spans="1:130" ht="31.9" customHeight="1" x14ac:dyDescent="0.35">
      <c r="A97" s="7972" t="s">
        <v>2132</v>
      </c>
      <c r="B97" s="7370" t="s">
        <v>30</v>
      </c>
      <c r="C97" s="7371"/>
      <c r="D97" s="7983" t="s">
        <v>594</v>
      </c>
      <c r="E97" s="7984"/>
      <c r="F97" s="7984"/>
      <c r="G97" s="7984"/>
      <c r="H97" s="7984"/>
      <c r="I97" s="7984"/>
      <c r="J97" s="7984"/>
      <c r="K97" s="7984"/>
      <c r="L97" s="7984"/>
      <c r="M97" s="7984"/>
      <c r="N97" s="7984"/>
      <c r="O97" s="7984"/>
      <c r="P97" s="7984"/>
      <c r="Q97" s="7984"/>
      <c r="R97" s="7984"/>
      <c r="S97" s="7984"/>
      <c r="T97" s="7984"/>
      <c r="U97" s="7984"/>
      <c r="V97" s="7984"/>
      <c r="W97" s="7984"/>
      <c r="X97" s="7984"/>
      <c r="Y97" s="7984"/>
      <c r="Z97" s="7984"/>
      <c r="AA97" s="7984"/>
      <c r="AB97" s="7984"/>
      <c r="AC97" s="7984"/>
      <c r="AD97" s="7984"/>
      <c r="AE97" s="7984"/>
      <c r="AF97" s="7984"/>
      <c r="AG97" s="7984"/>
      <c r="AH97" s="7984"/>
      <c r="AI97" s="7984"/>
      <c r="AJ97" s="7984"/>
      <c r="AK97" s="7984"/>
      <c r="AL97" s="7984"/>
      <c r="AM97" s="7984"/>
      <c r="AN97" s="7984"/>
      <c r="AO97" s="7984"/>
      <c r="AP97" s="7984"/>
      <c r="AQ97" s="8017"/>
      <c r="AR97" s="8103" t="s">
        <v>2133</v>
      </c>
      <c r="AS97" s="8048"/>
      <c r="AT97" s="8531" t="s">
        <v>591</v>
      </c>
      <c r="AU97" s="8009"/>
      <c r="AV97" s="7989" t="s">
        <v>9</v>
      </c>
      <c r="AW97" s="7990" t="s">
        <v>10</v>
      </c>
      <c r="AX97" s="460"/>
      <c r="AY97" s="460"/>
      <c r="AZ97" s="460"/>
      <c r="BA97" s="460"/>
      <c r="BB97" s="460"/>
      <c r="BC97" s="460"/>
      <c r="BD97" s="460"/>
      <c r="BE97" s="460"/>
      <c r="BF97" s="460"/>
      <c r="BG97" s="460"/>
      <c r="BH97" s="460"/>
      <c r="BI97" s="460"/>
      <c r="BJ97" s="460"/>
      <c r="BK97" s="460"/>
      <c r="BL97" s="460"/>
      <c r="BU97" s="460"/>
      <c r="BV97" s="461"/>
      <c r="BW97" s="461"/>
    </row>
    <row r="98" spans="1:130" ht="16.149999999999999" customHeight="1" x14ac:dyDescent="0.35">
      <c r="A98" s="7362"/>
      <c r="B98" s="7976"/>
      <c r="C98" s="7971"/>
      <c r="D98" s="8003" t="s">
        <v>596</v>
      </c>
      <c r="E98" s="8103"/>
      <c r="F98" s="8003" t="s">
        <v>597</v>
      </c>
      <c r="G98" s="8103"/>
      <c r="H98" s="8003" t="s">
        <v>598</v>
      </c>
      <c r="I98" s="8004"/>
      <c r="J98" s="8103" t="s">
        <v>599</v>
      </c>
      <c r="K98" s="8103"/>
      <c r="L98" s="8003" t="s">
        <v>400</v>
      </c>
      <c r="M98" s="8103"/>
      <c r="N98" s="8003" t="s">
        <v>540</v>
      </c>
      <c r="O98" s="8103"/>
      <c r="P98" s="8003" t="s">
        <v>43</v>
      </c>
      <c r="Q98" s="8103"/>
      <c r="R98" s="8003" t="s">
        <v>44</v>
      </c>
      <c r="S98" s="8103"/>
      <c r="T98" s="8003" t="s">
        <v>85</v>
      </c>
      <c r="U98" s="8004"/>
      <c r="V98" s="8003" t="s">
        <v>86</v>
      </c>
      <c r="W98" s="8004"/>
      <c r="X98" s="8003" t="s">
        <v>87</v>
      </c>
      <c r="Y98" s="8004"/>
      <c r="Z98" s="8003" t="s">
        <v>88</v>
      </c>
      <c r="AA98" s="8004"/>
      <c r="AB98" s="8003" t="s">
        <v>89</v>
      </c>
      <c r="AC98" s="8004"/>
      <c r="AD98" s="8003" t="s">
        <v>90</v>
      </c>
      <c r="AE98" s="8004"/>
      <c r="AF98" s="8003" t="s">
        <v>91</v>
      </c>
      <c r="AG98" s="8004"/>
      <c r="AH98" s="8003" t="s">
        <v>92</v>
      </c>
      <c r="AI98" s="8004"/>
      <c r="AJ98" s="8003" t="s">
        <v>93</v>
      </c>
      <c r="AK98" s="8004"/>
      <c r="AL98" s="8003" t="s">
        <v>94</v>
      </c>
      <c r="AM98" s="8004"/>
      <c r="AN98" s="8003" t="s">
        <v>95</v>
      </c>
      <c r="AO98" s="8004"/>
      <c r="AP98" s="8003" t="s">
        <v>96</v>
      </c>
      <c r="AQ98" s="8048"/>
      <c r="AR98" s="8015" t="s">
        <v>33</v>
      </c>
      <c r="AS98" s="8533" t="s">
        <v>34</v>
      </c>
      <c r="AT98" s="8532"/>
      <c r="AU98" s="8011"/>
      <c r="AV98" s="7459"/>
      <c r="AW98" s="7412"/>
      <c r="AX98" s="460"/>
      <c r="AY98" s="460"/>
      <c r="AZ98" s="460"/>
      <c r="BA98" s="460"/>
      <c r="BB98" s="460"/>
      <c r="BC98" s="460"/>
      <c r="BD98" s="460"/>
      <c r="BE98" s="460"/>
      <c r="BF98" s="460"/>
      <c r="BG98" s="460"/>
      <c r="BH98" s="460"/>
      <c r="BI98" s="460"/>
      <c r="BJ98" s="460"/>
      <c r="BK98" s="460"/>
      <c r="BL98" s="460"/>
      <c r="BU98" s="460"/>
    </row>
    <row r="99" spans="1:130" ht="16.149999999999999" customHeight="1" x14ac:dyDescent="0.35">
      <c r="A99" s="8470"/>
      <c r="B99" s="1994" t="s">
        <v>2134</v>
      </c>
      <c r="C99" s="2366" t="s">
        <v>2135</v>
      </c>
      <c r="D99" s="2350" t="s">
        <v>2134</v>
      </c>
      <c r="E99" s="2441" t="s">
        <v>2135</v>
      </c>
      <c r="F99" s="2350" t="s">
        <v>2134</v>
      </c>
      <c r="G99" s="2441" t="s">
        <v>2135</v>
      </c>
      <c r="H99" s="2350" t="s">
        <v>2134</v>
      </c>
      <c r="I99" s="2366" t="s">
        <v>2135</v>
      </c>
      <c r="J99" s="1994" t="s">
        <v>2134</v>
      </c>
      <c r="K99" s="2441" t="s">
        <v>2135</v>
      </c>
      <c r="L99" s="2350" t="s">
        <v>2134</v>
      </c>
      <c r="M99" s="2441" t="s">
        <v>2135</v>
      </c>
      <c r="N99" s="2350" t="s">
        <v>2134</v>
      </c>
      <c r="O99" s="2441" t="s">
        <v>2135</v>
      </c>
      <c r="P99" s="2350" t="s">
        <v>2134</v>
      </c>
      <c r="Q99" s="2441" t="s">
        <v>2135</v>
      </c>
      <c r="R99" s="2350" t="s">
        <v>2134</v>
      </c>
      <c r="S99" s="2441" t="s">
        <v>2135</v>
      </c>
      <c r="T99" s="2350" t="s">
        <v>2134</v>
      </c>
      <c r="U99" s="2441" t="s">
        <v>2135</v>
      </c>
      <c r="V99" s="2350" t="s">
        <v>2134</v>
      </c>
      <c r="W99" s="2441" t="s">
        <v>2135</v>
      </c>
      <c r="X99" s="2350" t="s">
        <v>2134</v>
      </c>
      <c r="Y99" s="2441" t="s">
        <v>2135</v>
      </c>
      <c r="Z99" s="2350" t="s">
        <v>2134</v>
      </c>
      <c r="AA99" s="2441" t="s">
        <v>2135</v>
      </c>
      <c r="AB99" s="2350" t="s">
        <v>2134</v>
      </c>
      <c r="AC99" s="2441" t="s">
        <v>2135</v>
      </c>
      <c r="AD99" s="2350" t="s">
        <v>2134</v>
      </c>
      <c r="AE99" s="2441" t="s">
        <v>2135</v>
      </c>
      <c r="AF99" s="2350" t="s">
        <v>2134</v>
      </c>
      <c r="AG99" s="2441" t="s">
        <v>2135</v>
      </c>
      <c r="AH99" s="2350" t="s">
        <v>2134</v>
      </c>
      <c r="AI99" s="2441" t="s">
        <v>2135</v>
      </c>
      <c r="AJ99" s="2350" t="s">
        <v>2134</v>
      </c>
      <c r="AK99" s="2441" t="s">
        <v>2135</v>
      </c>
      <c r="AL99" s="2350" t="s">
        <v>2134</v>
      </c>
      <c r="AM99" s="2441" t="s">
        <v>2135</v>
      </c>
      <c r="AN99" s="2350" t="s">
        <v>2134</v>
      </c>
      <c r="AO99" s="2441" t="s">
        <v>2135</v>
      </c>
      <c r="AP99" s="2350" t="s">
        <v>2134</v>
      </c>
      <c r="AQ99" s="2351" t="s">
        <v>2135</v>
      </c>
      <c r="AR99" s="8016"/>
      <c r="AS99" s="8534"/>
      <c r="AT99" s="2308" t="s">
        <v>583</v>
      </c>
      <c r="AU99" s="1990" t="s">
        <v>584</v>
      </c>
      <c r="AV99" s="8525"/>
      <c r="AW99" s="7982"/>
      <c r="AX99" s="460"/>
      <c r="AY99" s="460"/>
      <c r="AZ99" s="460"/>
      <c r="BA99" s="460"/>
      <c r="BB99" s="460"/>
      <c r="BC99" s="460"/>
      <c r="BD99" s="460"/>
      <c r="BE99" s="460"/>
      <c r="BF99" s="460"/>
      <c r="BG99" s="460"/>
      <c r="BH99" s="460"/>
      <c r="BI99" s="460"/>
      <c r="BJ99" s="460"/>
      <c r="BK99" s="460"/>
      <c r="BL99" s="460"/>
      <c r="BU99" s="460"/>
    </row>
    <row r="100" spans="1:130" ht="16.149999999999999" customHeight="1" x14ac:dyDescent="0.35">
      <c r="A100" s="2446" t="s">
        <v>2136</v>
      </c>
      <c r="B100" s="1966">
        <f t="shared" ref="B100:C107" si="220">+N100+P100+R100+T100+V100+X100+Z100+AB100+AD100+AF100+AH100+AJ100+AL100+AN100+AP100</f>
        <v>0</v>
      </c>
      <c r="C100" s="2443">
        <f t="shared" si="220"/>
        <v>0</v>
      </c>
      <c r="D100" s="858"/>
      <c r="E100" s="1440"/>
      <c r="F100" s="856"/>
      <c r="G100" s="1440"/>
      <c r="H100" s="856"/>
      <c r="I100" s="1440"/>
      <c r="J100" s="856"/>
      <c r="K100" s="1440"/>
      <c r="L100" s="856"/>
      <c r="M100" s="1441"/>
      <c r="N100" s="833"/>
      <c r="O100" s="1439"/>
      <c r="P100" s="829"/>
      <c r="Q100" s="1439"/>
      <c r="R100" s="829"/>
      <c r="S100" s="1439"/>
      <c r="T100" s="829"/>
      <c r="U100" s="1439"/>
      <c r="V100" s="829"/>
      <c r="W100" s="1439"/>
      <c r="X100" s="829"/>
      <c r="Y100" s="1439"/>
      <c r="Z100" s="829"/>
      <c r="AA100" s="1439"/>
      <c r="AB100" s="829"/>
      <c r="AC100" s="1439"/>
      <c r="AD100" s="829"/>
      <c r="AE100" s="1439"/>
      <c r="AF100" s="829"/>
      <c r="AG100" s="1439"/>
      <c r="AH100" s="829"/>
      <c r="AI100" s="1439"/>
      <c r="AJ100" s="829"/>
      <c r="AK100" s="1439"/>
      <c r="AL100" s="829"/>
      <c r="AM100" s="1439"/>
      <c r="AN100" s="829"/>
      <c r="AO100" s="1439"/>
      <c r="AP100" s="829"/>
      <c r="AQ100" s="1479"/>
      <c r="AR100" s="2379"/>
      <c r="AS100" s="1479"/>
      <c r="AT100" s="833"/>
      <c r="AU100" s="1439"/>
      <c r="AV100" s="829"/>
      <c r="AW100" s="1438"/>
      <c r="AX100" s="464" t="str">
        <f t="shared" ref="AX100:AX117" si="221">$CA100&amp;$CB100&amp;$CC100&amp;$CD100&amp;$CE100&amp;$CF100&amp;$CG100&amp;$CH100&amp;$CI100&amp;$CJ100&amp;$CK100&amp;$CL100&amp;$CM100&amp;$CN100&amp;$CO100&amp;$CP100&amp;$CQ100&amp;$CR100&amp;$CS100&amp;$CT100&amp;$CU100&amp;$CV100&amp;$CW100&amp;$CX100&amp;$CY100&amp;$CZ100</f>
        <v/>
      </c>
      <c r="AY100" s="464"/>
      <c r="AZ100" s="464"/>
      <c r="BA100" s="464"/>
      <c r="BB100" s="464"/>
      <c r="BC100" s="464"/>
      <c r="BD100" s="464"/>
      <c r="BE100" s="464"/>
      <c r="BF100" s="464"/>
      <c r="BG100" s="464"/>
      <c r="BH100" s="464"/>
      <c r="BI100" s="460"/>
      <c r="BJ100" s="460"/>
      <c r="BK100" s="460"/>
      <c r="BL100" s="460"/>
      <c r="BU100" s="460"/>
      <c r="BW100" s="461"/>
      <c r="CA100" s="465" t="str">
        <f t="shared" ref="CA100:CA117" si="222">IF(B100&lt;C100,"* El total de Reactivos NO DEBE ser superior al total de Procesados. ","")</f>
        <v/>
      </c>
      <c r="CB100" s="465" t="str">
        <f t="shared" ref="CB100:CB117" si="223">IF(B100&lt;&gt;(AR100+ AS100),"* La suma de las columnas Sexo DEBE SER IGUAL a los Procesados. ","")</f>
        <v/>
      </c>
      <c r="CC100" s="465" t="str">
        <f t="shared" ref="CC100:CC117" si="224">IF(B100&lt;(AT100+ AU100),"* La suma de las columna Trans NO DEBE ser superior al total de Procesados. ","")</f>
        <v/>
      </c>
      <c r="CD100" s="465" t="str">
        <f t="shared" ref="CD100:CD117" si="225">IF(B100&lt;AV100,"* La columna Pueblos Originarios NO DEBE ser superior al total de Procesados. ","")</f>
        <v/>
      </c>
      <c r="CE100" s="465" t="str">
        <f t="shared" ref="CE100:CE117" si="226">IF(B100&lt;AW100,"* La columna Migrantes NO DEBE ser superior al total de Procesados. ","")</f>
        <v/>
      </c>
      <c r="CF100" s="465" t="str">
        <f>IF(D100&lt;E100,CONCATENATE("* El total de procesados debe ser mayor o igual al total de Reactivos en el grupo de edad ",$D$98),"")</f>
        <v/>
      </c>
      <c r="CG100" s="465" t="str">
        <f>IF(F100&lt;G100,CONCATENATE("* El total de procesados debe ser mayor o igual al total de Reactivos en el grupo de edad ",$F$98),"")</f>
        <v/>
      </c>
      <c r="CH100" s="465" t="str">
        <f>IF(H100&lt;I100,CONCATENATE("* El total de procesados debe ser mayor o igual al total de Reactivos en el grupo de edad ",$H$98),"")</f>
        <v/>
      </c>
      <c r="CI100" s="465" t="str">
        <f>IF(J100&lt;K100,CONCATENATE("* El total de procesados debe ser mayor o igual al total de Reactivos en el grupo de edad ",$J$98),"")</f>
        <v/>
      </c>
      <c r="CJ100" s="465" t="str">
        <f>IF(L100&lt;M100,CONCATENATE("* El total de procesados debe ser mayor o igual al total de Reactivos en el grupo de edad ",$L$98),"")</f>
        <v/>
      </c>
      <c r="CK100" s="465" t="str">
        <f>IF(N100&lt;O100,CONCATENATE("* El total de procesados debe ser mayor o igual al total de Reactivos en el grupo de edad ",$N$98),"")</f>
        <v/>
      </c>
      <c r="CL100" s="465" t="str">
        <f>IF(P100&lt;Q100,CONCATENATE("* El total de procesados debe ser mayor o igual al total de Reactivos en el grupo de edad ",$P$98),"")</f>
        <v/>
      </c>
      <c r="CM100" s="465" t="str">
        <f>IF(R100&lt;S100,CONCATENATE("* El total de procesados debe ser mayor o igual al total de Reactivos en el grupo de edad ",$R$98),"")</f>
        <v/>
      </c>
      <c r="CN100" s="465" t="str">
        <f>IF(T100&lt;U100,CONCATENATE("* El total de procesados debe ser mayor o igual al total de Reactivos en el grupo de edad ",$T$98),"")</f>
        <v/>
      </c>
      <c r="CO100" s="465" t="str">
        <f>IF(V100&lt;W100,CONCATENATE("* El total de procesados debe ser mayor o igual al total de Reactivos en el grupo de edad ",$V$98),"")</f>
        <v/>
      </c>
      <c r="CP100" s="465" t="str">
        <f>IF(X100&lt;Y100,CONCATENATE("* El total de procesados debe ser mayor o igual al total de Reactivos en el grupo de edad ",$X$98),"")</f>
        <v/>
      </c>
      <c r="CQ100" s="465" t="str">
        <f>IF(Z100&lt;AA100,CONCATENATE("* El total de procesados debe ser mayor o igual al total de Reactivos en el grupo de edad ",$Z$98),"")</f>
        <v/>
      </c>
      <c r="CR100" s="465" t="str">
        <f>IF(AB100&lt;AC100,CONCATENATE("* El total de procesados debe ser mayor o igual al total de Reactivos en el grupo de edad ",$AB$98),"")</f>
        <v/>
      </c>
      <c r="CS100" s="465" t="str">
        <f>IF(AD100&lt;AE100,CONCATENATE("* El total de procesados debe ser mayor o igual al total de Reactivos en el grupo de edad ",$AD$98),"")</f>
        <v/>
      </c>
      <c r="CT100" s="465" t="str">
        <f>IF(AF100&lt;AG100,CONCATENATE("* El total de procesados debe ser mayor o igual al total de Reactivos en el grupo de edad ",$AF$98),"")</f>
        <v/>
      </c>
      <c r="CU100" s="465" t="str">
        <f>IF(AH100&lt;AI100,CONCATENATE("* El total de procesados debe ser mayor o igual al total de Reactivos en el grupo de edad ",$AH$98),"")</f>
        <v/>
      </c>
      <c r="CV100" s="465" t="str">
        <f>IF(AJ100&lt;AK100,CONCATENATE("* El total de procesados debe ser mayor o igual al total de Reactivos en el grupo de edad ",$AJ$98),"")</f>
        <v/>
      </c>
      <c r="CW100" s="465" t="str">
        <f>IF(AL100&lt;AM100,CONCATENATE("* El total de procesados debe ser mayor o igual al total de Reactivos en el grupo de edad ",$AL$98),"")</f>
        <v/>
      </c>
      <c r="CX100" s="465" t="str">
        <f>IF(AN100&lt;AO100,CONCATENATE("* El total de procesados debe ser mayor o igual al total de Reactivos en el grupo de edad ",$AN$98),"")</f>
        <v/>
      </c>
      <c r="CY100" s="465" t="str">
        <f>IF(AP100&lt;AQ100,CONCATENATE("* El total de procesados debe ser mayor o igual al total de Reactivos en el grupo de edad ",$AP$98),"")</f>
        <v/>
      </c>
      <c r="CZ100" s="465" t="str">
        <f t="shared" ref="CZ100:CZ117" si="227">IF(AND(B100&lt;&gt;0,OR(AT100="",AU100="",AV100="",AW100="")),"* No olvide digitar la columna Trans y/o Pueblos Originarios y/o Migrantes (Digite Cero si no tiene). ","")</f>
        <v/>
      </c>
      <c r="DA100" s="466">
        <f t="shared" ref="DA100:DA117" si="228">IF(B100&lt;   C100,1,0)</f>
        <v>0</v>
      </c>
      <c r="DB100" s="466">
        <f t="shared" ref="DB100:DB117" si="229">IF(B100&lt;&gt; AR100+AS100,1,0)</f>
        <v>0</v>
      </c>
      <c r="DC100" s="466">
        <f t="shared" ref="DC100:DC117" si="230">IF(B100&lt;  AT100+AU100,1,0)</f>
        <v>0</v>
      </c>
      <c r="DD100" s="466">
        <f t="shared" ref="DD100:DD117" si="231">IF(B100&lt;  AV100,1,0)</f>
        <v>0</v>
      </c>
      <c r="DE100" s="466">
        <f t="shared" ref="DE100:DE117" si="232">IF(B100&lt;  AW100,1,0)</f>
        <v>0</v>
      </c>
      <c r="DF100" s="466">
        <f t="shared" ref="DF100:DF117" si="233">IF(D100&lt;E100,1,0)</f>
        <v>0</v>
      </c>
      <c r="DG100" s="466">
        <f t="shared" ref="DG100:DG117" si="234">IF(F100&lt;G100,1,0)</f>
        <v>0</v>
      </c>
      <c r="DH100" s="466">
        <f t="shared" ref="DH100:DH117" si="235">IF(H100&lt;I100,1,0)</f>
        <v>0</v>
      </c>
      <c r="DI100" s="466">
        <f t="shared" ref="DI100:DI117" si="236">IF(J100&lt;K100,1,0)</f>
        <v>0</v>
      </c>
      <c r="DJ100" s="466">
        <f t="shared" ref="DJ100:DJ117" si="237">IF(L100&lt;M100,1,0)</f>
        <v>0</v>
      </c>
      <c r="DK100" s="466">
        <f t="shared" ref="DK100:DK117" si="238">IF(N100&lt;O100,1,0)</f>
        <v>0</v>
      </c>
      <c r="DL100" s="466">
        <f t="shared" ref="DL100:DL117" si="239">IF(P100&lt;Q100,1,0)</f>
        <v>0</v>
      </c>
      <c r="DM100" s="466">
        <f t="shared" ref="DM100:DM117" si="240">IF(R100&lt;S100,1,0)</f>
        <v>0</v>
      </c>
      <c r="DN100" s="466">
        <f t="shared" ref="DN100:DN117" si="241">IF(T100&lt;U100,1,0)</f>
        <v>0</v>
      </c>
      <c r="DO100" s="466">
        <f t="shared" ref="DO100:DO117" si="242">IF(V100&lt;W100,1,0)</f>
        <v>0</v>
      </c>
      <c r="DP100" s="466">
        <f t="shared" ref="DP100:DP117" si="243">IF(X100&lt;Y100,1,0)</f>
        <v>0</v>
      </c>
      <c r="DQ100" s="466">
        <f t="shared" ref="DQ100:DQ117" si="244">IF(Z100&lt;AA100,1,0)</f>
        <v>0</v>
      </c>
      <c r="DR100" s="466">
        <f t="shared" ref="DR100:DR117" si="245">IF(AB100&lt;AC100,1,0)</f>
        <v>0</v>
      </c>
      <c r="DS100" s="466">
        <f t="shared" ref="DS100:DS117" si="246">IF(AD100&lt;AE100,1,0)</f>
        <v>0</v>
      </c>
      <c r="DT100" s="466">
        <f t="shared" ref="DT100:DT117" si="247">IF(AF100&lt;AG100,1,0)</f>
        <v>0</v>
      </c>
      <c r="DU100" s="466">
        <f t="shared" ref="DU100:DU117" si="248">IF(AH100&lt;AI100,1,0)</f>
        <v>0</v>
      </c>
      <c r="DV100" s="466">
        <f t="shared" ref="DV100:DV117" si="249">IF(AJ100&lt;AK100,1,0)</f>
        <v>0</v>
      </c>
      <c r="DW100" s="466">
        <f t="shared" ref="DW100:DW117" si="250">IF(AL100&lt;AM100,1,0)</f>
        <v>0</v>
      </c>
      <c r="DX100" s="466">
        <f t="shared" ref="DX100:DX117" si="251">IF(AN100&lt;AO100,1,0)</f>
        <v>0</v>
      </c>
      <c r="DY100" s="466">
        <f t="shared" ref="DY100:DY117" si="252">IF(AP100&lt;AQ100,1,0)</f>
        <v>0</v>
      </c>
      <c r="DZ100" s="466">
        <f t="shared" ref="DZ100:DZ117" si="253">IF(AND(B100&lt;&gt;0,OR(AT100="",AU100="",AV100="",AW100="")),1,0)</f>
        <v>0</v>
      </c>
    </row>
    <row r="101" spans="1:130" ht="16.149999999999999" customHeight="1" x14ac:dyDescent="0.35">
      <c r="A101" s="828" t="s">
        <v>2137</v>
      </c>
      <c r="B101" s="831">
        <f t="shared" si="220"/>
        <v>0</v>
      </c>
      <c r="C101" s="1079">
        <f t="shared" si="220"/>
        <v>0</v>
      </c>
      <c r="D101" s="858"/>
      <c r="E101" s="1440"/>
      <c r="F101" s="856"/>
      <c r="G101" s="1440"/>
      <c r="H101" s="856"/>
      <c r="I101" s="1440"/>
      <c r="J101" s="856"/>
      <c r="K101" s="1440"/>
      <c r="L101" s="856"/>
      <c r="M101" s="1441"/>
      <c r="N101" s="833"/>
      <c r="O101" s="1439"/>
      <c r="P101" s="829"/>
      <c r="Q101" s="1439"/>
      <c r="R101" s="829"/>
      <c r="S101" s="1439"/>
      <c r="T101" s="829"/>
      <c r="U101" s="1439"/>
      <c r="V101" s="829"/>
      <c r="W101" s="1439"/>
      <c r="X101" s="829"/>
      <c r="Y101" s="1439"/>
      <c r="Z101" s="829"/>
      <c r="AA101" s="1439"/>
      <c r="AB101" s="829"/>
      <c r="AC101" s="1439"/>
      <c r="AD101" s="829"/>
      <c r="AE101" s="1439"/>
      <c r="AF101" s="829"/>
      <c r="AG101" s="1439"/>
      <c r="AH101" s="829"/>
      <c r="AI101" s="1439"/>
      <c r="AJ101" s="829"/>
      <c r="AK101" s="1439"/>
      <c r="AL101" s="829"/>
      <c r="AM101" s="1439"/>
      <c r="AN101" s="829"/>
      <c r="AO101" s="1439"/>
      <c r="AP101" s="829"/>
      <c r="AQ101" s="1479"/>
      <c r="AR101" s="2379"/>
      <c r="AS101" s="1479"/>
      <c r="AT101" s="833"/>
      <c r="AU101" s="1439"/>
      <c r="AV101" s="829"/>
      <c r="AW101" s="1438"/>
      <c r="AX101" s="464" t="str">
        <f t="shared" si="221"/>
        <v/>
      </c>
      <c r="AY101" s="464"/>
      <c r="AZ101" s="464"/>
      <c r="BA101" s="464"/>
      <c r="BB101" s="464"/>
      <c r="BC101" s="464"/>
      <c r="BD101" s="464"/>
      <c r="BE101" s="464"/>
      <c r="BF101" s="464"/>
      <c r="BG101" s="464"/>
      <c r="BH101" s="464"/>
      <c r="BI101" s="460"/>
      <c r="BJ101" s="460"/>
      <c r="BK101" s="460"/>
      <c r="BL101" s="460"/>
      <c r="BU101" s="460"/>
      <c r="BW101" s="461"/>
      <c r="CA101" s="465" t="str">
        <f t="shared" si="222"/>
        <v/>
      </c>
      <c r="CB101" s="465" t="str">
        <f t="shared" si="223"/>
        <v/>
      </c>
      <c r="CC101" s="465" t="str">
        <f t="shared" si="224"/>
        <v/>
      </c>
      <c r="CD101" s="465" t="str">
        <f t="shared" si="225"/>
        <v/>
      </c>
      <c r="CE101" s="465" t="str">
        <f t="shared" si="226"/>
        <v/>
      </c>
      <c r="CF101" s="465" t="str">
        <f t="shared" ref="CF101:CF117" si="254">IF(D101&lt;E101,CONCATENATE("* El total de procesados debe ser mayor o igual al total de Reactivos en el grupo de edad ",$D$98),"")</f>
        <v/>
      </c>
      <c r="CG101" s="465" t="str">
        <f t="shared" ref="CG101:CG117" si="255">IF(F101&lt;G101,CONCATENATE("* El total de procesados debe ser mayor o igual al total de Reactivos en el grupo de edad ",$F$98),"")</f>
        <v/>
      </c>
      <c r="CH101" s="465" t="str">
        <f t="shared" ref="CH101:CH117" si="256">IF(H101&lt;I101,CONCATENATE("* El total de procesados debe ser mayor o igual al total de Reactivos en el grupo de edad ",$H$98),"")</f>
        <v/>
      </c>
      <c r="CI101" s="465" t="str">
        <f t="shared" ref="CI101:CI117" si="257">IF(J101&lt;K101,CONCATENATE("* El total de procesados debe ser mayor o igual al total de Reactivos en el grupo de edad ",$J$98),"")</f>
        <v/>
      </c>
      <c r="CJ101" s="465" t="str">
        <f t="shared" ref="CJ101:CJ117" si="258">IF(L101&lt;M101,CONCATENATE("* El total de procesados debe ser mayor o igual al total de Reactivos en el grupo de edad ",$L$98),"")</f>
        <v/>
      </c>
      <c r="CK101" s="465" t="str">
        <f t="shared" ref="CK101:CK117" si="259">IF(N101&lt;O101,CONCATENATE("* El total de procesados debe ser mayor o igual al total de Reactivos en el grupo de edad ",$N$98),"")</f>
        <v/>
      </c>
      <c r="CL101" s="465" t="str">
        <f t="shared" ref="CL101:CL117" si="260">IF(P101&lt;Q101,CONCATENATE("* El total de procesados debe ser mayor o igual al total de Reactivos en el grupo de edad ",$P$98),"")</f>
        <v/>
      </c>
      <c r="CM101" s="465" t="str">
        <f t="shared" ref="CM101:CM117" si="261">IF(R101&lt;S101,CONCATENATE("* El total de procesados debe ser mayor o igual al total de Reactivos en el grupo de edad ",$R$98),"")</f>
        <v/>
      </c>
      <c r="CN101" s="465" t="str">
        <f t="shared" ref="CN101:CN117" si="262">IF(T101&lt;U101,CONCATENATE("* El total de procesados debe ser mayor o igual al total de Reactivos en el grupo de edad ",$T$98),"")</f>
        <v/>
      </c>
      <c r="CO101" s="465" t="str">
        <f t="shared" ref="CO101:CO117" si="263">IF(V101&lt;W101,CONCATENATE("* El total de procesados debe ser mayor o igual al total de Reactivos en el grupo de edad ",$V$98),"")</f>
        <v/>
      </c>
      <c r="CP101" s="465" t="str">
        <f t="shared" ref="CP101:CP117" si="264">IF(X101&lt;Y101,CONCATENATE("* El total de procesados debe ser mayor o igual al total de Reactivos en el grupo de edad ",$X$98),"")</f>
        <v/>
      </c>
      <c r="CQ101" s="465" t="str">
        <f t="shared" ref="CQ101:CQ117" si="265">IF(Z101&lt;AA101,CONCATENATE("* El total de procesados debe ser mayor o igual al total de Reactivos en el grupo de edad ",$Z$98),"")</f>
        <v/>
      </c>
      <c r="CR101" s="465" t="str">
        <f t="shared" ref="CR101:CR117" si="266">IF(AB101&lt;AC101,CONCATENATE("* El total de procesados debe ser mayor o igual al total de Reactivos en el grupo de edad ",$AB$98),"")</f>
        <v/>
      </c>
      <c r="CS101" s="465" t="str">
        <f t="shared" ref="CS101:CS117" si="267">IF(AD101&lt;AE101,CONCATENATE("* El total de procesados debe ser mayor o igual al total de Reactivos en el grupo de edad ",$AD$98),"")</f>
        <v/>
      </c>
      <c r="CT101" s="465" t="str">
        <f t="shared" ref="CT101:CT117" si="268">IF(AF101&lt;AG101,CONCATENATE("* El total de procesados debe ser mayor o igual al total de Reactivos en el grupo de edad ",$AF$98),"")</f>
        <v/>
      </c>
      <c r="CU101" s="465" t="str">
        <f t="shared" ref="CU101:CU117" si="269">IF(AH101&lt;AI101,CONCATENATE("* El total de procesados debe ser mayor o igual al total de Reactivos en el grupo de edad ",$AH$98),"")</f>
        <v/>
      </c>
      <c r="CV101" s="465" t="str">
        <f t="shared" ref="CV101:CV117" si="270">IF(AJ101&lt;AK101,CONCATENATE("* El total de procesados debe ser mayor o igual al total de Reactivos en el grupo de edad ",$AJ$98),"")</f>
        <v/>
      </c>
      <c r="CW101" s="465" t="str">
        <f t="shared" ref="CW101:CW117" si="271">IF(AL101&lt;AM101,CONCATENATE("* El total de procesados debe ser mayor o igual al total de Reactivos en el grupo de edad ",$AL$98),"")</f>
        <v/>
      </c>
      <c r="CX101" s="465" t="str">
        <f t="shared" ref="CX101:CX117" si="272">IF(AN101&lt;AO101,CONCATENATE("* El total de procesados debe ser mayor o igual al total de Reactivos en el grupo de edad ",$AN$98),"")</f>
        <v/>
      </c>
      <c r="CY101" s="465" t="str">
        <f t="shared" ref="CY101:CY117" si="273">IF(AP101&lt;AQ101,CONCATENATE("* El total de procesados debe ser mayor o igual al total de Reactivos en el grupo de edad ",$AP$98),"")</f>
        <v/>
      </c>
      <c r="CZ101" s="465" t="str">
        <f t="shared" si="227"/>
        <v/>
      </c>
      <c r="DA101" s="466">
        <f t="shared" si="228"/>
        <v>0</v>
      </c>
      <c r="DB101" s="466">
        <f t="shared" si="229"/>
        <v>0</v>
      </c>
      <c r="DC101" s="466">
        <f t="shared" si="230"/>
        <v>0</v>
      </c>
      <c r="DD101" s="466">
        <f t="shared" si="231"/>
        <v>0</v>
      </c>
      <c r="DE101" s="466">
        <f t="shared" si="232"/>
        <v>0</v>
      </c>
      <c r="DF101" s="466">
        <f t="shared" si="233"/>
        <v>0</v>
      </c>
      <c r="DG101" s="466">
        <f t="shared" si="234"/>
        <v>0</v>
      </c>
      <c r="DH101" s="466">
        <f t="shared" si="235"/>
        <v>0</v>
      </c>
      <c r="DI101" s="466">
        <f t="shared" si="236"/>
        <v>0</v>
      </c>
      <c r="DJ101" s="466">
        <f t="shared" si="237"/>
        <v>0</v>
      </c>
      <c r="DK101" s="466">
        <f t="shared" si="238"/>
        <v>0</v>
      </c>
      <c r="DL101" s="466">
        <f t="shared" si="239"/>
        <v>0</v>
      </c>
      <c r="DM101" s="466">
        <f t="shared" si="240"/>
        <v>0</v>
      </c>
      <c r="DN101" s="466">
        <f t="shared" si="241"/>
        <v>0</v>
      </c>
      <c r="DO101" s="466">
        <f t="shared" si="242"/>
        <v>0</v>
      </c>
      <c r="DP101" s="466">
        <f t="shared" si="243"/>
        <v>0</v>
      </c>
      <c r="DQ101" s="466">
        <f t="shared" si="244"/>
        <v>0</v>
      </c>
      <c r="DR101" s="466">
        <f t="shared" si="245"/>
        <v>0</v>
      </c>
      <c r="DS101" s="466">
        <f t="shared" si="246"/>
        <v>0</v>
      </c>
      <c r="DT101" s="466">
        <f t="shared" si="247"/>
        <v>0</v>
      </c>
      <c r="DU101" s="466">
        <f t="shared" si="248"/>
        <v>0</v>
      </c>
      <c r="DV101" s="466">
        <f t="shared" si="249"/>
        <v>0</v>
      </c>
      <c r="DW101" s="466">
        <f t="shared" si="250"/>
        <v>0</v>
      </c>
      <c r="DX101" s="466">
        <f t="shared" si="251"/>
        <v>0</v>
      </c>
      <c r="DY101" s="466">
        <f t="shared" si="252"/>
        <v>0</v>
      </c>
      <c r="DZ101" s="466">
        <f t="shared" si="253"/>
        <v>0</v>
      </c>
    </row>
    <row r="102" spans="1:130" ht="16.149999999999999" customHeight="1" x14ac:dyDescent="0.35">
      <c r="A102" s="828" t="s">
        <v>2138</v>
      </c>
      <c r="B102" s="831">
        <f t="shared" si="220"/>
        <v>0</v>
      </c>
      <c r="C102" s="1079">
        <f t="shared" si="220"/>
        <v>0</v>
      </c>
      <c r="D102" s="858"/>
      <c r="E102" s="1440"/>
      <c r="F102" s="856"/>
      <c r="G102" s="1440"/>
      <c r="H102" s="856"/>
      <c r="I102" s="1440"/>
      <c r="J102" s="856"/>
      <c r="K102" s="1440"/>
      <c r="L102" s="856"/>
      <c r="M102" s="1441"/>
      <c r="N102" s="833"/>
      <c r="O102" s="1439"/>
      <c r="P102" s="829"/>
      <c r="Q102" s="1439"/>
      <c r="R102" s="829"/>
      <c r="S102" s="1439"/>
      <c r="T102" s="829"/>
      <c r="U102" s="1439"/>
      <c r="V102" s="829"/>
      <c r="W102" s="1439"/>
      <c r="X102" s="829"/>
      <c r="Y102" s="1439"/>
      <c r="Z102" s="829"/>
      <c r="AA102" s="1439"/>
      <c r="AB102" s="829"/>
      <c r="AC102" s="1439"/>
      <c r="AD102" s="829"/>
      <c r="AE102" s="1439"/>
      <c r="AF102" s="829"/>
      <c r="AG102" s="1439"/>
      <c r="AH102" s="829"/>
      <c r="AI102" s="1439"/>
      <c r="AJ102" s="829"/>
      <c r="AK102" s="1439"/>
      <c r="AL102" s="829"/>
      <c r="AM102" s="1439"/>
      <c r="AN102" s="829"/>
      <c r="AO102" s="1439"/>
      <c r="AP102" s="829"/>
      <c r="AQ102" s="1479"/>
      <c r="AR102" s="2379"/>
      <c r="AS102" s="1479"/>
      <c r="AT102" s="833"/>
      <c r="AU102" s="1439"/>
      <c r="AV102" s="829"/>
      <c r="AW102" s="1438"/>
      <c r="AX102" s="464" t="str">
        <f t="shared" si="221"/>
        <v/>
      </c>
      <c r="AY102" s="464"/>
      <c r="AZ102" s="464"/>
      <c r="BA102" s="464"/>
      <c r="BB102" s="464"/>
      <c r="BC102" s="464"/>
      <c r="BD102" s="464"/>
      <c r="BE102" s="464"/>
      <c r="BF102" s="464"/>
      <c r="BG102" s="464"/>
      <c r="BH102" s="464"/>
      <c r="BI102" s="460"/>
      <c r="BJ102" s="460"/>
      <c r="BK102" s="460"/>
      <c r="BL102" s="460"/>
      <c r="BU102" s="460"/>
      <c r="BW102" s="461"/>
      <c r="CA102" s="465" t="str">
        <f t="shared" si="222"/>
        <v/>
      </c>
      <c r="CB102" s="465" t="str">
        <f t="shared" si="223"/>
        <v/>
      </c>
      <c r="CC102" s="465" t="str">
        <f t="shared" si="224"/>
        <v/>
      </c>
      <c r="CD102" s="465" t="str">
        <f t="shared" si="225"/>
        <v/>
      </c>
      <c r="CE102" s="465" t="str">
        <f t="shared" si="226"/>
        <v/>
      </c>
      <c r="CF102" s="465" t="str">
        <f t="shared" si="254"/>
        <v/>
      </c>
      <c r="CG102" s="465" t="str">
        <f t="shared" si="255"/>
        <v/>
      </c>
      <c r="CH102" s="465" t="str">
        <f t="shared" si="256"/>
        <v/>
      </c>
      <c r="CI102" s="465" t="str">
        <f t="shared" si="257"/>
        <v/>
      </c>
      <c r="CJ102" s="465" t="str">
        <f t="shared" si="258"/>
        <v/>
      </c>
      <c r="CK102" s="465" t="str">
        <f t="shared" si="259"/>
        <v/>
      </c>
      <c r="CL102" s="465" t="str">
        <f t="shared" si="260"/>
        <v/>
      </c>
      <c r="CM102" s="465" t="str">
        <f t="shared" si="261"/>
        <v/>
      </c>
      <c r="CN102" s="465" t="str">
        <f t="shared" si="262"/>
        <v/>
      </c>
      <c r="CO102" s="465" t="str">
        <f t="shared" si="263"/>
        <v/>
      </c>
      <c r="CP102" s="465" t="str">
        <f t="shared" si="264"/>
        <v/>
      </c>
      <c r="CQ102" s="465" t="str">
        <f t="shared" si="265"/>
        <v/>
      </c>
      <c r="CR102" s="465" t="str">
        <f t="shared" si="266"/>
        <v/>
      </c>
      <c r="CS102" s="465" t="str">
        <f t="shared" si="267"/>
        <v/>
      </c>
      <c r="CT102" s="465" t="str">
        <f t="shared" si="268"/>
        <v/>
      </c>
      <c r="CU102" s="465" t="str">
        <f t="shared" si="269"/>
        <v/>
      </c>
      <c r="CV102" s="465" t="str">
        <f t="shared" si="270"/>
        <v/>
      </c>
      <c r="CW102" s="465" t="str">
        <f t="shared" si="271"/>
        <v/>
      </c>
      <c r="CX102" s="465" t="str">
        <f t="shared" si="272"/>
        <v/>
      </c>
      <c r="CY102" s="465" t="str">
        <f t="shared" si="273"/>
        <v/>
      </c>
      <c r="CZ102" s="465" t="str">
        <f t="shared" si="227"/>
        <v/>
      </c>
      <c r="DA102" s="466">
        <f t="shared" si="228"/>
        <v>0</v>
      </c>
      <c r="DB102" s="466">
        <f t="shared" si="229"/>
        <v>0</v>
      </c>
      <c r="DC102" s="466">
        <f t="shared" si="230"/>
        <v>0</v>
      </c>
      <c r="DD102" s="466">
        <f t="shared" si="231"/>
        <v>0</v>
      </c>
      <c r="DE102" s="466">
        <f t="shared" si="232"/>
        <v>0</v>
      </c>
      <c r="DF102" s="466">
        <f t="shared" si="233"/>
        <v>0</v>
      </c>
      <c r="DG102" s="466">
        <f t="shared" si="234"/>
        <v>0</v>
      </c>
      <c r="DH102" s="466">
        <f t="shared" si="235"/>
        <v>0</v>
      </c>
      <c r="DI102" s="466">
        <f t="shared" si="236"/>
        <v>0</v>
      </c>
      <c r="DJ102" s="466">
        <f t="shared" si="237"/>
        <v>0</v>
      </c>
      <c r="DK102" s="466">
        <f t="shared" si="238"/>
        <v>0</v>
      </c>
      <c r="DL102" s="466">
        <f t="shared" si="239"/>
        <v>0</v>
      </c>
      <c r="DM102" s="466">
        <f t="shared" si="240"/>
        <v>0</v>
      </c>
      <c r="DN102" s="466">
        <f t="shared" si="241"/>
        <v>0</v>
      </c>
      <c r="DO102" s="466">
        <f t="shared" si="242"/>
        <v>0</v>
      </c>
      <c r="DP102" s="466">
        <f t="shared" si="243"/>
        <v>0</v>
      </c>
      <c r="DQ102" s="466">
        <f t="shared" si="244"/>
        <v>0</v>
      </c>
      <c r="DR102" s="466">
        <f t="shared" si="245"/>
        <v>0</v>
      </c>
      <c r="DS102" s="466">
        <f t="shared" si="246"/>
        <v>0</v>
      </c>
      <c r="DT102" s="466">
        <f t="shared" si="247"/>
        <v>0</v>
      </c>
      <c r="DU102" s="466">
        <f t="shared" si="248"/>
        <v>0</v>
      </c>
      <c r="DV102" s="466">
        <f t="shared" si="249"/>
        <v>0</v>
      </c>
      <c r="DW102" s="466">
        <f t="shared" si="250"/>
        <v>0</v>
      </c>
      <c r="DX102" s="466">
        <f t="shared" si="251"/>
        <v>0</v>
      </c>
      <c r="DY102" s="466">
        <f t="shared" si="252"/>
        <v>0</v>
      </c>
      <c r="DZ102" s="466">
        <f t="shared" si="253"/>
        <v>0</v>
      </c>
    </row>
    <row r="103" spans="1:130" ht="16.149999999999999" customHeight="1" x14ac:dyDescent="0.35">
      <c r="A103" s="828" t="s">
        <v>2139</v>
      </c>
      <c r="B103" s="831">
        <f t="shared" si="220"/>
        <v>0</v>
      </c>
      <c r="C103" s="1079">
        <f t="shared" si="220"/>
        <v>0</v>
      </c>
      <c r="D103" s="858"/>
      <c r="E103" s="1440"/>
      <c r="F103" s="856"/>
      <c r="G103" s="1440"/>
      <c r="H103" s="856"/>
      <c r="I103" s="1440"/>
      <c r="J103" s="856"/>
      <c r="K103" s="1440"/>
      <c r="L103" s="856"/>
      <c r="M103" s="1441"/>
      <c r="N103" s="833"/>
      <c r="O103" s="1439"/>
      <c r="P103" s="829"/>
      <c r="Q103" s="1439"/>
      <c r="R103" s="829"/>
      <c r="S103" s="1439"/>
      <c r="T103" s="829"/>
      <c r="U103" s="1439"/>
      <c r="V103" s="829"/>
      <c r="W103" s="1439"/>
      <c r="X103" s="829"/>
      <c r="Y103" s="1439"/>
      <c r="Z103" s="829"/>
      <c r="AA103" s="1439"/>
      <c r="AB103" s="829"/>
      <c r="AC103" s="1439"/>
      <c r="AD103" s="829"/>
      <c r="AE103" s="1439"/>
      <c r="AF103" s="829"/>
      <c r="AG103" s="1439"/>
      <c r="AH103" s="829"/>
      <c r="AI103" s="1439"/>
      <c r="AJ103" s="829"/>
      <c r="AK103" s="1439"/>
      <c r="AL103" s="829"/>
      <c r="AM103" s="1439"/>
      <c r="AN103" s="829"/>
      <c r="AO103" s="1439"/>
      <c r="AP103" s="829"/>
      <c r="AQ103" s="1479"/>
      <c r="AR103" s="2379"/>
      <c r="AS103" s="1479"/>
      <c r="AT103" s="833"/>
      <c r="AU103" s="1439"/>
      <c r="AV103" s="829"/>
      <c r="AW103" s="1438"/>
      <c r="AX103" s="464" t="str">
        <f t="shared" si="221"/>
        <v/>
      </c>
      <c r="AY103" s="464"/>
      <c r="AZ103" s="464"/>
      <c r="BA103" s="464"/>
      <c r="BB103" s="464"/>
      <c r="BC103" s="464"/>
      <c r="BD103" s="464"/>
      <c r="BE103" s="464"/>
      <c r="BF103" s="464"/>
      <c r="BG103" s="464"/>
      <c r="BH103" s="464"/>
      <c r="BI103" s="460"/>
      <c r="BJ103" s="460"/>
      <c r="BK103" s="460"/>
      <c r="BL103" s="460"/>
      <c r="BU103" s="460"/>
      <c r="BW103" s="461"/>
      <c r="CA103" s="465" t="str">
        <f t="shared" si="222"/>
        <v/>
      </c>
      <c r="CB103" s="465" t="str">
        <f t="shared" si="223"/>
        <v/>
      </c>
      <c r="CC103" s="465" t="str">
        <f t="shared" si="224"/>
        <v/>
      </c>
      <c r="CD103" s="465" t="str">
        <f t="shared" si="225"/>
        <v/>
      </c>
      <c r="CE103" s="465" t="str">
        <f t="shared" si="226"/>
        <v/>
      </c>
      <c r="CF103" s="465" t="str">
        <f t="shared" si="254"/>
        <v/>
      </c>
      <c r="CG103" s="465" t="str">
        <f t="shared" si="255"/>
        <v/>
      </c>
      <c r="CH103" s="465" t="str">
        <f t="shared" si="256"/>
        <v/>
      </c>
      <c r="CI103" s="465" t="str">
        <f t="shared" si="257"/>
        <v/>
      </c>
      <c r="CJ103" s="465" t="str">
        <f t="shared" si="258"/>
        <v/>
      </c>
      <c r="CK103" s="465" t="str">
        <f t="shared" si="259"/>
        <v/>
      </c>
      <c r="CL103" s="465" t="str">
        <f t="shared" si="260"/>
        <v/>
      </c>
      <c r="CM103" s="465" t="str">
        <f t="shared" si="261"/>
        <v/>
      </c>
      <c r="CN103" s="465" t="str">
        <f t="shared" si="262"/>
        <v/>
      </c>
      <c r="CO103" s="465" t="str">
        <f t="shared" si="263"/>
        <v/>
      </c>
      <c r="CP103" s="465" t="str">
        <f t="shared" si="264"/>
        <v/>
      </c>
      <c r="CQ103" s="465" t="str">
        <f t="shared" si="265"/>
        <v/>
      </c>
      <c r="CR103" s="465" t="str">
        <f t="shared" si="266"/>
        <v/>
      </c>
      <c r="CS103" s="465" t="str">
        <f t="shared" si="267"/>
        <v/>
      </c>
      <c r="CT103" s="465" t="str">
        <f t="shared" si="268"/>
        <v/>
      </c>
      <c r="CU103" s="465" t="str">
        <f t="shared" si="269"/>
        <v/>
      </c>
      <c r="CV103" s="465" t="str">
        <f t="shared" si="270"/>
        <v/>
      </c>
      <c r="CW103" s="465" t="str">
        <f t="shared" si="271"/>
        <v/>
      </c>
      <c r="CX103" s="465" t="str">
        <f t="shared" si="272"/>
        <v/>
      </c>
      <c r="CY103" s="465" t="str">
        <f t="shared" si="273"/>
        <v/>
      </c>
      <c r="CZ103" s="465" t="str">
        <f t="shared" si="227"/>
        <v/>
      </c>
      <c r="DA103" s="466">
        <f t="shared" si="228"/>
        <v>0</v>
      </c>
      <c r="DB103" s="466">
        <f t="shared" si="229"/>
        <v>0</v>
      </c>
      <c r="DC103" s="466">
        <f t="shared" si="230"/>
        <v>0</v>
      </c>
      <c r="DD103" s="466">
        <f t="shared" si="231"/>
        <v>0</v>
      </c>
      <c r="DE103" s="466">
        <f t="shared" si="232"/>
        <v>0</v>
      </c>
      <c r="DF103" s="466">
        <f t="shared" si="233"/>
        <v>0</v>
      </c>
      <c r="DG103" s="466">
        <f t="shared" si="234"/>
        <v>0</v>
      </c>
      <c r="DH103" s="466">
        <f t="shared" si="235"/>
        <v>0</v>
      </c>
      <c r="DI103" s="466">
        <f t="shared" si="236"/>
        <v>0</v>
      </c>
      <c r="DJ103" s="466">
        <f t="shared" si="237"/>
        <v>0</v>
      </c>
      <c r="DK103" s="466">
        <f t="shared" si="238"/>
        <v>0</v>
      </c>
      <c r="DL103" s="466">
        <f t="shared" si="239"/>
        <v>0</v>
      </c>
      <c r="DM103" s="466">
        <f t="shared" si="240"/>
        <v>0</v>
      </c>
      <c r="DN103" s="466">
        <f t="shared" si="241"/>
        <v>0</v>
      </c>
      <c r="DO103" s="466">
        <f t="shared" si="242"/>
        <v>0</v>
      </c>
      <c r="DP103" s="466">
        <f t="shared" si="243"/>
        <v>0</v>
      </c>
      <c r="DQ103" s="466">
        <f t="shared" si="244"/>
        <v>0</v>
      </c>
      <c r="DR103" s="466">
        <f t="shared" si="245"/>
        <v>0</v>
      </c>
      <c r="DS103" s="466">
        <f t="shared" si="246"/>
        <v>0</v>
      </c>
      <c r="DT103" s="466">
        <f t="shared" si="247"/>
        <v>0</v>
      </c>
      <c r="DU103" s="466">
        <f t="shared" si="248"/>
        <v>0</v>
      </c>
      <c r="DV103" s="466">
        <f t="shared" si="249"/>
        <v>0</v>
      </c>
      <c r="DW103" s="466">
        <f t="shared" si="250"/>
        <v>0</v>
      </c>
      <c r="DX103" s="466">
        <f t="shared" si="251"/>
        <v>0</v>
      </c>
      <c r="DY103" s="466">
        <f t="shared" si="252"/>
        <v>0</v>
      </c>
      <c r="DZ103" s="466">
        <f t="shared" si="253"/>
        <v>0</v>
      </c>
    </row>
    <row r="104" spans="1:130" ht="16.149999999999999" customHeight="1" x14ac:dyDescent="0.35">
      <c r="A104" s="907" t="s">
        <v>2140</v>
      </c>
      <c r="B104" s="831">
        <f t="shared" si="220"/>
        <v>0</v>
      </c>
      <c r="C104" s="1079">
        <f t="shared" si="220"/>
        <v>0</v>
      </c>
      <c r="D104" s="858"/>
      <c r="E104" s="1440"/>
      <c r="F104" s="856"/>
      <c r="G104" s="1440"/>
      <c r="H104" s="856"/>
      <c r="I104" s="1440"/>
      <c r="J104" s="856"/>
      <c r="K104" s="1440"/>
      <c r="L104" s="856"/>
      <c r="M104" s="1441"/>
      <c r="N104" s="833"/>
      <c r="O104" s="1439"/>
      <c r="P104" s="829"/>
      <c r="Q104" s="1439"/>
      <c r="R104" s="829"/>
      <c r="S104" s="1439"/>
      <c r="T104" s="829"/>
      <c r="U104" s="1439"/>
      <c r="V104" s="829"/>
      <c r="W104" s="1439"/>
      <c r="X104" s="829"/>
      <c r="Y104" s="1439"/>
      <c r="Z104" s="829"/>
      <c r="AA104" s="1439"/>
      <c r="AB104" s="829"/>
      <c r="AC104" s="1439"/>
      <c r="AD104" s="829"/>
      <c r="AE104" s="1439"/>
      <c r="AF104" s="829"/>
      <c r="AG104" s="1439"/>
      <c r="AH104" s="829"/>
      <c r="AI104" s="1439"/>
      <c r="AJ104" s="829"/>
      <c r="AK104" s="1439"/>
      <c r="AL104" s="829"/>
      <c r="AM104" s="1439"/>
      <c r="AN104" s="829"/>
      <c r="AO104" s="1439"/>
      <c r="AP104" s="829"/>
      <c r="AQ104" s="1479"/>
      <c r="AR104" s="2379"/>
      <c r="AS104" s="1479"/>
      <c r="AT104" s="833"/>
      <c r="AU104" s="1439"/>
      <c r="AV104" s="829"/>
      <c r="AW104" s="1438"/>
      <c r="AX104" s="464" t="str">
        <f t="shared" si="221"/>
        <v/>
      </c>
      <c r="AY104" s="464"/>
      <c r="AZ104" s="464"/>
      <c r="BA104" s="464"/>
      <c r="BB104" s="464"/>
      <c r="BC104" s="464"/>
      <c r="BD104" s="464"/>
      <c r="BE104" s="464"/>
      <c r="BF104" s="464"/>
      <c r="BG104" s="464"/>
      <c r="BH104" s="464"/>
      <c r="BI104" s="460"/>
      <c r="BJ104" s="460"/>
      <c r="BK104" s="460"/>
      <c r="BL104" s="460"/>
      <c r="BU104" s="460"/>
      <c r="BW104" s="461"/>
      <c r="CA104" s="465" t="str">
        <f t="shared" si="222"/>
        <v/>
      </c>
      <c r="CB104" s="465" t="str">
        <f t="shared" si="223"/>
        <v/>
      </c>
      <c r="CC104" s="465" t="str">
        <f t="shared" si="224"/>
        <v/>
      </c>
      <c r="CD104" s="465" t="str">
        <f t="shared" si="225"/>
        <v/>
      </c>
      <c r="CE104" s="465" t="str">
        <f t="shared" si="226"/>
        <v/>
      </c>
      <c r="CF104" s="465" t="str">
        <f t="shared" si="254"/>
        <v/>
      </c>
      <c r="CG104" s="465" t="str">
        <f t="shared" si="255"/>
        <v/>
      </c>
      <c r="CH104" s="465" t="str">
        <f t="shared" si="256"/>
        <v/>
      </c>
      <c r="CI104" s="465" t="str">
        <f t="shared" si="257"/>
        <v/>
      </c>
      <c r="CJ104" s="465" t="str">
        <f t="shared" si="258"/>
        <v/>
      </c>
      <c r="CK104" s="465" t="str">
        <f t="shared" si="259"/>
        <v/>
      </c>
      <c r="CL104" s="465" t="str">
        <f t="shared" si="260"/>
        <v/>
      </c>
      <c r="CM104" s="465" t="str">
        <f t="shared" si="261"/>
        <v/>
      </c>
      <c r="CN104" s="465" t="str">
        <f t="shared" si="262"/>
        <v/>
      </c>
      <c r="CO104" s="465" t="str">
        <f t="shared" si="263"/>
        <v/>
      </c>
      <c r="CP104" s="465" t="str">
        <f t="shared" si="264"/>
        <v/>
      </c>
      <c r="CQ104" s="465" t="str">
        <f t="shared" si="265"/>
        <v/>
      </c>
      <c r="CR104" s="465" t="str">
        <f t="shared" si="266"/>
        <v/>
      </c>
      <c r="CS104" s="465" t="str">
        <f t="shared" si="267"/>
        <v/>
      </c>
      <c r="CT104" s="465" t="str">
        <f t="shared" si="268"/>
        <v/>
      </c>
      <c r="CU104" s="465" t="str">
        <f t="shared" si="269"/>
        <v/>
      </c>
      <c r="CV104" s="465" t="str">
        <f t="shared" si="270"/>
        <v/>
      </c>
      <c r="CW104" s="465" t="str">
        <f t="shared" si="271"/>
        <v/>
      </c>
      <c r="CX104" s="465" t="str">
        <f t="shared" si="272"/>
        <v/>
      </c>
      <c r="CY104" s="465" t="str">
        <f t="shared" si="273"/>
        <v/>
      </c>
      <c r="CZ104" s="465" t="str">
        <f t="shared" si="227"/>
        <v/>
      </c>
      <c r="DA104" s="466">
        <f t="shared" si="228"/>
        <v>0</v>
      </c>
      <c r="DB104" s="466">
        <f t="shared" si="229"/>
        <v>0</v>
      </c>
      <c r="DC104" s="466">
        <f t="shared" si="230"/>
        <v>0</v>
      </c>
      <c r="DD104" s="466">
        <f t="shared" si="231"/>
        <v>0</v>
      </c>
      <c r="DE104" s="466">
        <f t="shared" si="232"/>
        <v>0</v>
      </c>
      <c r="DF104" s="466">
        <f t="shared" si="233"/>
        <v>0</v>
      </c>
      <c r="DG104" s="466">
        <f t="shared" si="234"/>
        <v>0</v>
      </c>
      <c r="DH104" s="466">
        <f t="shared" si="235"/>
        <v>0</v>
      </c>
      <c r="DI104" s="466">
        <f t="shared" si="236"/>
        <v>0</v>
      </c>
      <c r="DJ104" s="466">
        <f t="shared" si="237"/>
        <v>0</v>
      </c>
      <c r="DK104" s="466">
        <f t="shared" si="238"/>
        <v>0</v>
      </c>
      <c r="DL104" s="466">
        <f t="shared" si="239"/>
        <v>0</v>
      </c>
      <c r="DM104" s="466">
        <f t="shared" si="240"/>
        <v>0</v>
      </c>
      <c r="DN104" s="466">
        <f t="shared" si="241"/>
        <v>0</v>
      </c>
      <c r="DO104" s="466">
        <f t="shared" si="242"/>
        <v>0</v>
      </c>
      <c r="DP104" s="466">
        <f t="shared" si="243"/>
        <v>0</v>
      </c>
      <c r="DQ104" s="466">
        <f t="shared" si="244"/>
        <v>0</v>
      </c>
      <c r="DR104" s="466">
        <f t="shared" si="245"/>
        <v>0</v>
      </c>
      <c r="DS104" s="466">
        <f t="shared" si="246"/>
        <v>0</v>
      </c>
      <c r="DT104" s="466">
        <f t="shared" si="247"/>
        <v>0</v>
      </c>
      <c r="DU104" s="466">
        <f t="shared" si="248"/>
        <v>0</v>
      </c>
      <c r="DV104" s="466">
        <f t="shared" si="249"/>
        <v>0</v>
      </c>
      <c r="DW104" s="466">
        <f t="shared" si="250"/>
        <v>0</v>
      </c>
      <c r="DX104" s="466">
        <f t="shared" si="251"/>
        <v>0</v>
      </c>
      <c r="DY104" s="466">
        <f t="shared" si="252"/>
        <v>0</v>
      </c>
      <c r="DZ104" s="466">
        <f t="shared" si="253"/>
        <v>0</v>
      </c>
    </row>
    <row r="105" spans="1:130" ht="19.5" customHeight="1" x14ac:dyDescent="0.35">
      <c r="A105" s="907" t="s">
        <v>2141</v>
      </c>
      <c r="B105" s="831">
        <f t="shared" si="220"/>
        <v>0</v>
      </c>
      <c r="C105" s="1079">
        <f t="shared" si="220"/>
        <v>0</v>
      </c>
      <c r="D105" s="858"/>
      <c r="E105" s="1440"/>
      <c r="F105" s="856"/>
      <c r="G105" s="1440"/>
      <c r="H105" s="856"/>
      <c r="I105" s="1440"/>
      <c r="J105" s="856"/>
      <c r="K105" s="1440"/>
      <c r="L105" s="856"/>
      <c r="M105" s="1441"/>
      <c r="N105" s="833"/>
      <c r="O105" s="1439"/>
      <c r="P105" s="829"/>
      <c r="Q105" s="1439"/>
      <c r="R105" s="829"/>
      <c r="S105" s="1439"/>
      <c r="T105" s="829"/>
      <c r="U105" s="1439"/>
      <c r="V105" s="829"/>
      <c r="W105" s="1439"/>
      <c r="X105" s="829"/>
      <c r="Y105" s="1439"/>
      <c r="Z105" s="829"/>
      <c r="AA105" s="1439"/>
      <c r="AB105" s="829"/>
      <c r="AC105" s="1439"/>
      <c r="AD105" s="829"/>
      <c r="AE105" s="1439"/>
      <c r="AF105" s="829"/>
      <c r="AG105" s="1439"/>
      <c r="AH105" s="829"/>
      <c r="AI105" s="1439"/>
      <c r="AJ105" s="829"/>
      <c r="AK105" s="1439"/>
      <c r="AL105" s="829"/>
      <c r="AM105" s="1439"/>
      <c r="AN105" s="829"/>
      <c r="AO105" s="1439"/>
      <c r="AP105" s="829"/>
      <c r="AQ105" s="1479"/>
      <c r="AR105" s="833"/>
      <c r="AS105" s="1479"/>
      <c r="AT105" s="833"/>
      <c r="AU105" s="1439"/>
      <c r="AV105" s="829"/>
      <c r="AW105" s="1438"/>
      <c r="AX105" s="464" t="str">
        <f t="shared" si="221"/>
        <v/>
      </c>
      <c r="AY105" s="464"/>
      <c r="AZ105" s="464"/>
      <c r="BA105" s="464"/>
      <c r="BB105" s="464"/>
      <c r="BC105" s="464"/>
      <c r="BD105" s="464"/>
      <c r="BE105" s="464"/>
      <c r="BF105" s="464"/>
      <c r="BG105" s="464"/>
      <c r="BH105" s="464"/>
      <c r="BI105" s="460"/>
      <c r="BJ105" s="460"/>
      <c r="BK105" s="460"/>
      <c r="BL105" s="460"/>
      <c r="BU105" s="460"/>
      <c r="BW105" s="461"/>
      <c r="CA105" s="465" t="str">
        <f t="shared" si="222"/>
        <v/>
      </c>
      <c r="CB105" s="465" t="str">
        <f t="shared" si="223"/>
        <v/>
      </c>
      <c r="CC105" s="465" t="str">
        <f t="shared" si="224"/>
        <v/>
      </c>
      <c r="CD105" s="465" t="str">
        <f t="shared" si="225"/>
        <v/>
      </c>
      <c r="CE105" s="465" t="str">
        <f t="shared" si="226"/>
        <v/>
      </c>
      <c r="CF105" s="465" t="str">
        <f t="shared" si="254"/>
        <v/>
      </c>
      <c r="CG105" s="465" t="str">
        <f t="shared" si="255"/>
        <v/>
      </c>
      <c r="CH105" s="465" t="str">
        <f t="shared" si="256"/>
        <v/>
      </c>
      <c r="CI105" s="465" t="str">
        <f t="shared" si="257"/>
        <v/>
      </c>
      <c r="CJ105" s="465" t="str">
        <f t="shared" si="258"/>
        <v/>
      </c>
      <c r="CK105" s="465" t="str">
        <f t="shared" si="259"/>
        <v/>
      </c>
      <c r="CL105" s="465" t="str">
        <f t="shared" si="260"/>
        <v/>
      </c>
      <c r="CM105" s="465" t="str">
        <f t="shared" si="261"/>
        <v/>
      </c>
      <c r="CN105" s="465" t="str">
        <f t="shared" si="262"/>
        <v/>
      </c>
      <c r="CO105" s="465" t="str">
        <f t="shared" si="263"/>
        <v/>
      </c>
      <c r="CP105" s="465" t="str">
        <f t="shared" si="264"/>
        <v/>
      </c>
      <c r="CQ105" s="465" t="str">
        <f t="shared" si="265"/>
        <v/>
      </c>
      <c r="CR105" s="465" t="str">
        <f t="shared" si="266"/>
        <v/>
      </c>
      <c r="CS105" s="465" t="str">
        <f t="shared" si="267"/>
        <v/>
      </c>
      <c r="CT105" s="465" t="str">
        <f t="shared" si="268"/>
        <v/>
      </c>
      <c r="CU105" s="465" t="str">
        <f t="shared" si="269"/>
        <v/>
      </c>
      <c r="CV105" s="465" t="str">
        <f t="shared" si="270"/>
        <v/>
      </c>
      <c r="CW105" s="465" t="str">
        <f t="shared" si="271"/>
        <v/>
      </c>
      <c r="CX105" s="465" t="str">
        <f t="shared" si="272"/>
        <v/>
      </c>
      <c r="CY105" s="465" t="str">
        <f t="shared" si="273"/>
        <v/>
      </c>
      <c r="CZ105" s="465" t="str">
        <f t="shared" si="227"/>
        <v/>
      </c>
      <c r="DA105" s="466">
        <f t="shared" si="228"/>
        <v>0</v>
      </c>
      <c r="DB105" s="466">
        <f t="shared" si="229"/>
        <v>0</v>
      </c>
      <c r="DC105" s="466">
        <f t="shared" si="230"/>
        <v>0</v>
      </c>
      <c r="DD105" s="466">
        <f t="shared" si="231"/>
        <v>0</v>
      </c>
      <c r="DE105" s="466">
        <f t="shared" si="232"/>
        <v>0</v>
      </c>
      <c r="DF105" s="466">
        <f t="shared" si="233"/>
        <v>0</v>
      </c>
      <c r="DG105" s="466">
        <f t="shared" si="234"/>
        <v>0</v>
      </c>
      <c r="DH105" s="466">
        <f t="shared" si="235"/>
        <v>0</v>
      </c>
      <c r="DI105" s="466">
        <f t="shared" si="236"/>
        <v>0</v>
      </c>
      <c r="DJ105" s="466">
        <f t="shared" si="237"/>
        <v>0</v>
      </c>
      <c r="DK105" s="466">
        <f t="shared" si="238"/>
        <v>0</v>
      </c>
      <c r="DL105" s="466">
        <f t="shared" si="239"/>
        <v>0</v>
      </c>
      <c r="DM105" s="466">
        <f t="shared" si="240"/>
        <v>0</v>
      </c>
      <c r="DN105" s="466">
        <f t="shared" si="241"/>
        <v>0</v>
      </c>
      <c r="DO105" s="466">
        <f t="shared" si="242"/>
        <v>0</v>
      </c>
      <c r="DP105" s="466">
        <f t="shared" si="243"/>
        <v>0</v>
      </c>
      <c r="DQ105" s="466">
        <f t="shared" si="244"/>
        <v>0</v>
      </c>
      <c r="DR105" s="466">
        <f t="shared" si="245"/>
        <v>0</v>
      </c>
      <c r="DS105" s="466">
        <f t="shared" si="246"/>
        <v>0</v>
      </c>
      <c r="DT105" s="466">
        <f t="shared" si="247"/>
        <v>0</v>
      </c>
      <c r="DU105" s="466">
        <f t="shared" si="248"/>
        <v>0</v>
      </c>
      <c r="DV105" s="466">
        <f t="shared" si="249"/>
        <v>0</v>
      </c>
      <c r="DW105" s="466">
        <f t="shared" si="250"/>
        <v>0</v>
      </c>
      <c r="DX105" s="466">
        <f t="shared" si="251"/>
        <v>0</v>
      </c>
      <c r="DY105" s="466">
        <f t="shared" si="252"/>
        <v>0</v>
      </c>
      <c r="DZ105" s="466">
        <f t="shared" si="253"/>
        <v>0</v>
      </c>
    </row>
    <row r="106" spans="1:130" ht="25.5" customHeight="1" x14ac:dyDescent="0.35">
      <c r="A106" s="907" t="s">
        <v>2142</v>
      </c>
      <c r="B106" s="831">
        <f t="shared" si="220"/>
        <v>0</v>
      </c>
      <c r="C106" s="1079">
        <f t="shared" si="220"/>
        <v>0</v>
      </c>
      <c r="D106" s="858"/>
      <c r="E106" s="1440"/>
      <c r="F106" s="856"/>
      <c r="G106" s="1440"/>
      <c r="H106" s="856"/>
      <c r="I106" s="1440"/>
      <c r="J106" s="856"/>
      <c r="K106" s="1440"/>
      <c r="L106" s="856"/>
      <c r="M106" s="1441"/>
      <c r="N106" s="833"/>
      <c r="O106" s="1439"/>
      <c r="P106" s="829"/>
      <c r="Q106" s="1439"/>
      <c r="R106" s="829"/>
      <c r="S106" s="1439"/>
      <c r="T106" s="829"/>
      <c r="U106" s="1439"/>
      <c r="V106" s="829"/>
      <c r="W106" s="1439"/>
      <c r="X106" s="829"/>
      <c r="Y106" s="1439"/>
      <c r="Z106" s="829"/>
      <c r="AA106" s="1439"/>
      <c r="AB106" s="829"/>
      <c r="AC106" s="1439"/>
      <c r="AD106" s="829"/>
      <c r="AE106" s="1439"/>
      <c r="AF106" s="829"/>
      <c r="AG106" s="1439"/>
      <c r="AH106" s="829"/>
      <c r="AI106" s="1439"/>
      <c r="AJ106" s="829"/>
      <c r="AK106" s="1439"/>
      <c r="AL106" s="829"/>
      <c r="AM106" s="1439"/>
      <c r="AN106" s="829"/>
      <c r="AO106" s="1439"/>
      <c r="AP106" s="829"/>
      <c r="AQ106" s="1479"/>
      <c r="AR106" s="2379"/>
      <c r="AS106" s="1479"/>
      <c r="AT106" s="833"/>
      <c r="AU106" s="1439"/>
      <c r="AV106" s="829"/>
      <c r="AW106" s="1438"/>
      <c r="AX106" s="464" t="str">
        <f t="shared" si="221"/>
        <v/>
      </c>
      <c r="AY106" s="464"/>
      <c r="AZ106" s="464"/>
      <c r="BA106" s="464"/>
      <c r="BB106" s="464"/>
      <c r="BC106" s="464"/>
      <c r="BD106" s="464"/>
      <c r="BE106" s="464"/>
      <c r="BF106" s="464"/>
      <c r="BG106" s="464"/>
      <c r="BH106" s="464"/>
      <c r="BI106" s="460"/>
      <c r="BJ106" s="460"/>
      <c r="BK106" s="460"/>
      <c r="BL106" s="460"/>
      <c r="BU106" s="460"/>
      <c r="BW106" s="461"/>
      <c r="CA106" s="465" t="str">
        <f t="shared" si="222"/>
        <v/>
      </c>
      <c r="CB106" s="465" t="str">
        <f t="shared" si="223"/>
        <v/>
      </c>
      <c r="CC106" s="465" t="str">
        <f t="shared" si="224"/>
        <v/>
      </c>
      <c r="CD106" s="465" t="str">
        <f t="shared" si="225"/>
        <v/>
      </c>
      <c r="CE106" s="465" t="str">
        <f t="shared" si="226"/>
        <v/>
      </c>
      <c r="CF106" s="465" t="str">
        <f t="shared" si="254"/>
        <v/>
      </c>
      <c r="CG106" s="465" t="str">
        <f t="shared" si="255"/>
        <v/>
      </c>
      <c r="CH106" s="465" t="str">
        <f t="shared" si="256"/>
        <v/>
      </c>
      <c r="CI106" s="465" t="str">
        <f t="shared" si="257"/>
        <v/>
      </c>
      <c r="CJ106" s="465" t="str">
        <f t="shared" si="258"/>
        <v/>
      </c>
      <c r="CK106" s="465" t="str">
        <f t="shared" si="259"/>
        <v/>
      </c>
      <c r="CL106" s="465" t="str">
        <f t="shared" si="260"/>
        <v/>
      </c>
      <c r="CM106" s="465" t="str">
        <f t="shared" si="261"/>
        <v/>
      </c>
      <c r="CN106" s="465" t="str">
        <f t="shared" si="262"/>
        <v/>
      </c>
      <c r="CO106" s="465" t="str">
        <f t="shared" si="263"/>
        <v/>
      </c>
      <c r="CP106" s="465" t="str">
        <f t="shared" si="264"/>
        <v/>
      </c>
      <c r="CQ106" s="465" t="str">
        <f t="shared" si="265"/>
        <v/>
      </c>
      <c r="CR106" s="465" t="str">
        <f t="shared" si="266"/>
        <v/>
      </c>
      <c r="CS106" s="465" t="str">
        <f t="shared" si="267"/>
        <v/>
      </c>
      <c r="CT106" s="465" t="str">
        <f t="shared" si="268"/>
        <v/>
      </c>
      <c r="CU106" s="465" t="str">
        <f t="shared" si="269"/>
        <v/>
      </c>
      <c r="CV106" s="465" t="str">
        <f t="shared" si="270"/>
        <v/>
      </c>
      <c r="CW106" s="465" t="str">
        <f t="shared" si="271"/>
        <v/>
      </c>
      <c r="CX106" s="465" t="str">
        <f t="shared" si="272"/>
        <v/>
      </c>
      <c r="CY106" s="465" t="str">
        <f t="shared" si="273"/>
        <v/>
      </c>
      <c r="CZ106" s="465" t="str">
        <f t="shared" si="227"/>
        <v/>
      </c>
      <c r="DA106" s="466">
        <f t="shared" si="228"/>
        <v>0</v>
      </c>
      <c r="DB106" s="466">
        <f t="shared" si="229"/>
        <v>0</v>
      </c>
      <c r="DC106" s="466">
        <f t="shared" si="230"/>
        <v>0</v>
      </c>
      <c r="DD106" s="466">
        <f t="shared" si="231"/>
        <v>0</v>
      </c>
      <c r="DE106" s="466">
        <f t="shared" si="232"/>
        <v>0</v>
      </c>
      <c r="DF106" s="466">
        <f t="shared" si="233"/>
        <v>0</v>
      </c>
      <c r="DG106" s="466">
        <f t="shared" si="234"/>
        <v>0</v>
      </c>
      <c r="DH106" s="466">
        <f t="shared" si="235"/>
        <v>0</v>
      </c>
      <c r="DI106" s="466">
        <f t="shared" si="236"/>
        <v>0</v>
      </c>
      <c r="DJ106" s="466">
        <f t="shared" si="237"/>
        <v>0</v>
      </c>
      <c r="DK106" s="466">
        <f t="shared" si="238"/>
        <v>0</v>
      </c>
      <c r="DL106" s="466">
        <f t="shared" si="239"/>
        <v>0</v>
      </c>
      <c r="DM106" s="466">
        <f t="shared" si="240"/>
        <v>0</v>
      </c>
      <c r="DN106" s="466">
        <f t="shared" si="241"/>
        <v>0</v>
      </c>
      <c r="DO106" s="466">
        <f t="shared" si="242"/>
        <v>0</v>
      </c>
      <c r="DP106" s="466">
        <f t="shared" si="243"/>
        <v>0</v>
      </c>
      <c r="DQ106" s="466">
        <f t="shared" si="244"/>
        <v>0</v>
      </c>
      <c r="DR106" s="466">
        <f t="shared" si="245"/>
        <v>0</v>
      </c>
      <c r="DS106" s="466">
        <f t="shared" si="246"/>
        <v>0</v>
      </c>
      <c r="DT106" s="466">
        <f t="shared" si="247"/>
        <v>0</v>
      </c>
      <c r="DU106" s="466">
        <f t="shared" si="248"/>
        <v>0</v>
      </c>
      <c r="DV106" s="466">
        <f t="shared" si="249"/>
        <v>0</v>
      </c>
      <c r="DW106" s="466">
        <f t="shared" si="250"/>
        <v>0</v>
      </c>
      <c r="DX106" s="466">
        <f t="shared" si="251"/>
        <v>0</v>
      </c>
      <c r="DY106" s="466">
        <f t="shared" si="252"/>
        <v>0</v>
      </c>
      <c r="DZ106" s="466">
        <f t="shared" si="253"/>
        <v>0</v>
      </c>
    </row>
    <row r="107" spans="1:130" ht="16.149999999999999" customHeight="1" x14ac:dyDescent="0.35">
      <c r="A107" s="828" t="s">
        <v>2143</v>
      </c>
      <c r="B107" s="831">
        <f t="shared" si="220"/>
        <v>0</v>
      </c>
      <c r="C107" s="1079">
        <f t="shared" si="220"/>
        <v>0</v>
      </c>
      <c r="D107" s="858"/>
      <c r="E107" s="1440"/>
      <c r="F107" s="856"/>
      <c r="G107" s="1440"/>
      <c r="H107" s="856"/>
      <c r="I107" s="1440"/>
      <c r="J107" s="856"/>
      <c r="K107" s="1440"/>
      <c r="L107" s="856"/>
      <c r="M107" s="1441"/>
      <c r="N107" s="833"/>
      <c r="O107" s="1439"/>
      <c r="P107" s="829"/>
      <c r="Q107" s="1439"/>
      <c r="R107" s="829"/>
      <c r="S107" s="1439"/>
      <c r="T107" s="829"/>
      <c r="U107" s="1439"/>
      <c r="V107" s="829"/>
      <c r="W107" s="1439"/>
      <c r="X107" s="829"/>
      <c r="Y107" s="1439"/>
      <c r="Z107" s="829"/>
      <c r="AA107" s="1439"/>
      <c r="AB107" s="829"/>
      <c r="AC107" s="1439"/>
      <c r="AD107" s="829"/>
      <c r="AE107" s="1439"/>
      <c r="AF107" s="829"/>
      <c r="AG107" s="1439"/>
      <c r="AH107" s="829"/>
      <c r="AI107" s="1439"/>
      <c r="AJ107" s="829"/>
      <c r="AK107" s="1439"/>
      <c r="AL107" s="829"/>
      <c r="AM107" s="1439"/>
      <c r="AN107" s="829"/>
      <c r="AO107" s="1439"/>
      <c r="AP107" s="829"/>
      <c r="AQ107" s="1479"/>
      <c r="AR107" s="2379"/>
      <c r="AS107" s="1479"/>
      <c r="AT107" s="833"/>
      <c r="AU107" s="1439"/>
      <c r="AV107" s="829"/>
      <c r="AW107" s="1438"/>
      <c r="AX107" s="464" t="str">
        <f t="shared" si="221"/>
        <v/>
      </c>
      <c r="AY107" s="464"/>
      <c r="AZ107" s="464"/>
      <c r="BA107" s="464"/>
      <c r="BB107" s="464"/>
      <c r="BC107" s="464"/>
      <c r="BD107" s="464"/>
      <c r="BE107" s="464"/>
      <c r="BF107" s="464"/>
      <c r="BG107" s="464"/>
      <c r="BH107" s="464"/>
      <c r="BI107" s="460"/>
      <c r="BJ107" s="460"/>
      <c r="BK107" s="460"/>
      <c r="BL107" s="460"/>
      <c r="BU107" s="460"/>
      <c r="BW107" s="461"/>
      <c r="CA107" s="465" t="str">
        <f t="shared" si="222"/>
        <v/>
      </c>
      <c r="CB107" s="465" t="str">
        <f t="shared" si="223"/>
        <v/>
      </c>
      <c r="CC107" s="465" t="str">
        <f t="shared" si="224"/>
        <v/>
      </c>
      <c r="CD107" s="465" t="str">
        <f t="shared" si="225"/>
        <v/>
      </c>
      <c r="CE107" s="465" t="str">
        <f t="shared" si="226"/>
        <v/>
      </c>
      <c r="CF107" s="465" t="str">
        <f t="shared" si="254"/>
        <v/>
      </c>
      <c r="CG107" s="465" t="str">
        <f t="shared" si="255"/>
        <v/>
      </c>
      <c r="CH107" s="465" t="str">
        <f t="shared" si="256"/>
        <v/>
      </c>
      <c r="CI107" s="465" t="str">
        <f t="shared" si="257"/>
        <v/>
      </c>
      <c r="CJ107" s="465" t="str">
        <f t="shared" si="258"/>
        <v/>
      </c>
      <c r="CK107" s="465" t="str">
        <f t="shared" si="259"/>
        <v/>
      </c>
      <c r="CL107" s="465" t="str">
        <f t="shared" si="260"/>
        <v/>
      </c>
      <c r="CM107" s="465" t="str">
        <f t="shared" si="261"/>
        <v/>
      </c>
      <c r="CN107" s="465" t="str">
        <f t="shared" si="262"/>
        <v/>
      </c>
      <c r="CO107" s="465" t="str">
        <f t="shared" si="263"/>
        <v/>
      </c>
      <c r="CP107" s="465" t="str">
        <f t="shared" si="264"/>
        <v/>
      </c>
      <c r="CQ107" s="465" t="str">
        <f t="shared" si="265"/>
        <v/>
      </c>
      <c r="CR107" s="465" t="str">
        <f t="shared" si="266"/>
        <v/>
      </c>
      <c r="CS107" s="465" t="str">
        <f t="shared" si="267"/>
        <v/>
      </c>
      <c r="CT107" s="465" t="str">
        <f t="shared" si="268"/>
        <v/>
      </c>
      <c r="CU107" s="465" t="str">
        <f t="shared" si="269"/>
        <v/>
      </c>
      <c r="CV107" s="465" t="str">
        <f t="shared" si="270"/>
        <v/>
      </c>
      <c r="CW107" s="465" t="str">
        <f t="shared" si="271"/>
        <v/>
      </c>
      <c r="CX107" s="465" t="str">
        <f t="shared" si="272"/>
        <v/>
      </c>
      <c r="CY107" s="465" t="str">
        <f t="shared" si="273"/>
        <v/>
      </c>
      <c r="CZ107" s="465" t="str">
        <f t="shared" si="227"/>
        <v/>
      </c>
      <c r="DA107" s="466">
        <f t="shared" si="228"/>
        <v>0</v>
      </c>
      <c r="DB107" s="466">
        <f t="shared" si="229"/>
        <v>0</v>
      </c>
      <c r="DC107" s="466">
        <f t="shared" si="230"/>
        <v>0</v>
      </c>
      <c r="DD107" s="466">
        <f t="shared" si="231"/>
        <v>0</v>
      </c>
      <c r="DE107" s="466">
        <f t="shared" si="232"/>
        <v>0</v>
      </c>
      <c r="DF107" s="466">
        <f t="shared" si="233"/>
        <v>0</v>
      </c>
      <c r="DG107" s="466">
        <f t="shared" si="234"/>
        <v>0</v>
      </c>
      <c r="DH107" s="466">
        <f t="shared" si="235"/>
        <v>0</v>
      </c>
      <c r="DI107" s="466">
        <f t="shared" si="236"/>
        <v>0</v>
      </c>
      <c r="DJ107" s="466">
        <f t="shared" si="237"/>
        <v>0</v>
      </c>
      <c r="DK107" s="466">
        <f t="shared" si="238"/>
        <v>0</v>
      </c>
      <c r="DL107" s="466">
        <f t="shared" si="239"/>
        <v>0</v>
      </c>
      <c r="DM107" s="466">
        <f t="shared" si="240"/>
        <v>0</v>
      </c>
      <c r="DN107" s="466">
        <f t="shared" si="241"/>
        <v>0</v>
      </c>
      <c r="DO107" s="466">
        <f t="shared" si="242"/>
        <v>0</v>
      </c>
      <c r="DP107" s="466">
        <f t="shared" si="243"/>
        <v>0</v>
      </c>
      <c r="DQ107" s="466">
        <f t="shared" si="244"/>
        <v>0</v>
      </c>
      <c r="DR107" s="466">
        <f t="shared" si="245"/>
        <v>0</v>
      </c>
      <c r="DS107" s="466">
        <f t="shared" si="246"/>
        <v>0</v>
      </c>
      <c r="DT107" s="466">
        <f t="shared" si="247"/>
        <v>0</v>
      </c>
      <c r="DU107" s="466">
        <f t="shared" si="248"/>
        <v>0</v>
      </c>
      <c r="DV107" s="466">
        <f t="shared" si="249"/>
        <v>0</v>
      </c>
      <c r="DW107" s="466">
        <f t="shared" si="250"/>
        <v>0</v>
      </c>
      <c r="DX107" s="466">
        <f t="shared" si="251"/>
        <v>0</v>
      </c>
      <c r="DY107" s="466">
        <f t="shared" si="252"/>
        <v>0</v>
      </c>
      <c r="DZ107" s="466">
        <f t="shared" si="253"/>
        <v>0</v>
      </c>
    </row>
    <row r="108" spans="1:130" ht="16.149999999999999" customHeight="1" x14ac:dyDescent="0.35">
      <c r="A108" s="828" t="s">
        <v>2144</v>
      </c>
      <c r="B108" s="831">
        <f>+D108+F108+H108+J108+L108+N108+P108+R108+T108+V108+X108+Z108+AB108+AD108+AF108+AH108+AJ108+AL108+AN108+AP108</f>
        <v>0</v>
      </c>
      <c r="C108" s="1079">
        <f>+E108+G108+I108+K108+M108+O108+Q108+S108+U108+W108+Y108+AA108+AC108+AE108+AG108+AI108+AK108+AM108+AO108+AQ108</f>
        <v>0</v>
      </c>
      <c r="D108" s="833"/>
      <c r="E108" s="1439"/>
      <c r="F108" s="829"/>
      <c r="G108" s="1439"/>
      <c r="H108" s="829"/>
      <c r="I108" s="1438"/>
      <c r="J108" s="833"/>
      <c r="K108" s="833"/>
      <c r="L108" s="829"/>
      <c r="M108" s="1438"/>
      <c r="N108" s="833"/>
      <c r="O108" s="1439"/>
      <c r="P108" s="829"/>
      <c r="Q108" s="1439"/>
      <c r="R108" s="829"/>
      <c r="S108" s="1439"/>
      <c r="T108" s="829"/>
      <c r="U108" s="1439"/>
      <c r="V108" s="829"/>
      <c r="W108" s="1439"/>
      <c r="X108" s="829"/>
      <c r="Y108" s="1439"/>
      <c r="Z108" s="829"/>
      <c r="AA108" s="1439"/>
      <c r="AB108" s="829"/>
      <c r="AC108" s="1439"/>
      <c r="AD108" s="829"/>
      <c r="AE108" s="1439"/>
      <c r="AF108" s="829"/>
      <c r="AG108" s="1439"/>
      <c r="AH108" s="829"/>
      <c r="AI108" s="1439"/>
      <c r="AJ108" s="829"/>
      <c r="AK108" s="1439"/>
      <c r="AL108" s="829"/>
      <c r="AM108" s="1439"/>
      <c r="AN108" s="829"/>
      <c r="AO108" s="1439"/>
      <c r="AP108" s="829"/>
      <c r="AQ108" s="1479"/>
      <c r="AR108" s="2379"/>
      <c r="AS108" s="1479"/>
      <c r="AT108" s="833"/>
      <c r="AU108" s="1439"/>
      <c r="AV108" s="829"/>
      <c r="AW108" s="1438"/>
      <c r="AX108" s="464" t="str">
        <f t="shared" si="221"/>
        <v/>
      </c>
      <c r="AY108" s="464"/>
      <c r="AZ108" s="464"/>
      <c r="BA108" s="464"/>
      <c r="BB108" s="464"/>
      <c r="BC108" s="464"/>
      <c r="BD108" s="464"/>
      <c r="BE108" s="464"/>
      <c r="BF108" s="464"/>
      <c r="BG108" s="464"/>
      <c r="BH108" s="464"/>
      <c r="BI108" s="460"/>
      <c r="BJ108" s="460"/>
      <c r="BK108" s="460"/>
      <c r="BL108" s="460"/>
      <c r="BU108" s="460"/>
      <c r="BW108" s="461"/>
      <c r="CA108" s="465" t="str">
        <f t="shared" si="222"/>
        <v/>
      </c>
      <c r="CB108" s="465" t="str">
        <f t="shared" si="223"/>
        <v/>
      </c>
      <c r="CC108" s="465" t="str">
        <f t="shared" si="224"/>
        <v/>
      </c>
      <c r="CD108" s="465" t="str">
        <f t="shared" si="225"/>
        <v/>
      </c>
      <c r="CE108" s="465" t="str">
        <f t="shared" si="226"/>
        <v/>
      </c>
      <c r="CF108" s="465" t="str">
        <f t="shared" si="254"/>
        <v/>
      </c>
      <c r="CG108" s="465" t="str">
        <f t="shared" si="255"/>
        <v/>
      </c>
      <c r="CH108" s="465" t="str">
        <f t="shared" si="256"/>
        <v/>
      </c>
      <c r="CI108" s="465" t="str">
        <f t="shared" si="257"/>
        <v/>
      </c>
      <c r="CJ108" s="465" t="str">
        <f t="shared" si="258"/>
        <v/>
      </c>
      <c r="CK108" s="465" t="str">
        <f t="shared" si="259"/>
        <v/>
      </c>
      <c r="CL108" s="465" t="str">
        <f t="shared" si="260"/>
        <v/>
      </c>
      <c r="CM108" s="465" t="str">
        <f t="shared" si="261"/>
        <v/>
      </c>
      <c r="CN108" s="465" t="str">
        <f t="shared" si="262"/>
        <v/>
      </c>
      <c r="CO108" s="465" t="str">
        <f t="shared" si="263"/>
        <v/>
      </c>
      <c r="CP108" s="465" t="str">
        <f t="shared" si="264"/>
        <v/>
      </c>
      <c r="CQ108" s="465" t="str">
        <f t="shared" si="265"/>
        <v/>
      </c>
      <c r="CR108" s="465" t="str">
        <f t="shared" si="266"/>
        <v/>
      </c>
      <c r="CS108" s="465" t="str">
        <f t="shared" si="267"/>
        <v/>
      </c>
      <c r="CT108" s="465" t="str">
        <f t="shared" si="268"/>
        <v/>
      </c>
      <c r="CU108" s="465" t="str">
        <f t="shared" si="269"/>
        <v/>
      </c>
      <c r="CV108" s="465" t="str">
        <f t="shared" si="270"/>
        <v/>
      </c>
      <c r="CW108" s="465" t="str">
        <f t="shared" si="271"/>
        <v/>
      </c>
      <c r="CX108" s="465" t="str">
        <f t="shared" si="272"/>
        <v/>
      </c>
      <c r="CY108" s="465" t="str">
        <f t="shared" si="273"/>
        <v/>
      </c>
      <c r="CZ108" s="465" t="str">
        <f t="shared" si="227"/>
        <v/>
      </c>
      <c r="DA108" s="466">
        <f t="shared" si="228"/>
        <v>0</v>
      </c>
      <c r="DB108" s="466">
        <f t="shared" si="229"/>
        <v>0</v>
      </c>
      <c r="DC108" s="466">
        <f t="shared" si="230"/>
        <v>0</v>
      </c>
      <c r="DD108" s="466">
        <f t="shared" si="231"/>
        <v>0</v>
      </c>
      <c r="DE108" s="466">
        <f t="shared" si="232"/>
        <v>0</v>
      </c>
      <c r="DF108" s="466">
        <f t="shared" si="233"/>
        <v>0</v>
      </c>
      <c r="DG108" s="466">
        <f t="shared" si="234"/>
        <v>0</v>
      </c>
      <c r="DH108" s="466">
        <f t="shared" si="235"/>
        <v>0</v>
      </c>
      <c r="DI108" s="466">
        <f t="shared" si="236"/>
        <v>0</v>
      </c>
      <c r="DJ108" s="466">
        <f t="shared" si="237"/>
        <v>0</v>
      </c>
      <c r="DK108" s="466">
        <f t="shared" si="238"/>
        <v>0</v>
      </c>
      <c r="DL108" s="466">
        <f t="shared" si="239"/>
        <v>0</v>
      </c>
      <c r="DM108" s="466">
        <f t="shared" si="240"/>
        <v>0</v>
      </c>
      <c r="DN108" s="466">
        <f t="shared" si="241"/>
        <v>0</v>
      </c>
      <c r="DO108" s="466">
        <f t="shared" si="242"/>
        <v>0</v>
      </c>
      <c r="DP108" s="466">
        <f t="shared" si="243"/>
        <v>0</v>
      </c>
      <c r="DQ108" s="466">
        <f t="shared" si="244"/>
        <v>0</v>
      </c>
      <c r="DR108" s="466">
        <f t="shared" si="245"/>
        <v>0</v>
      </c>
      <c r="DS108" s="466">
        <f t="shared" si="246"/>
        <v>0</v>
      </c>
      <c r="DT108" s="466">
        <f t="shared" si="247"/>
        <v>0</v>
      </c>
      <c r="DU108" s="466">
        <f t="shared" si="248"/>
        <v>0</v>
      </c>
      <c r="DV108" s="466">
        <f t="shared" si="249"/>
        <v>0</v>
      </c>
      <c r="DW108" s="466">
        <f t="shared" si="250"/>
        <v>0</v>
      </c>
      <c r="DX108" s="466">
        <f t="shared" si="251"/>
        <v>0</v>
      </c>
      <c r="DY108" s="466">
        <f t="shared" si="252"/>
        <v>0</v>
      </c>
      <c r="DZ108" s="466">
        <f t="shared" si="253"/>
        <v>0</v>
      </c>
    </row>
    <row r="109" spans="1:130" ht="24" customHeight="1" x14ac:dyDescent="0.35">
      <c r="A109" s="907" t="s">
        <v>2145</v>
      </c>
      <c r="B109" s="831">
        <f>+D109+F109+H109</f>
        <v>0</v>
      </c>
      <c r="C109" s="1079">
        <f>+E109+G109+I109</f>
        <v>0</v>
      </c>
      <c r="D109" s="833"/>
      <c r="E109" s="1439"/>
      <c r="F109" s="829"/>
      <c r="G109" s="1439"/>
      <c r="H109" s="829"/>
      <c r="I109" s="1438"/>
      <c r="J109" s="1260"/>
      <c r="K109" s="2444"/>
      <c r="L109" s="1260"/>
      <c r="M109" s="2444"/>
      <c r="N109" s="1260"/>
      <c r="O109" s="2444"/>
      <c r="P109" s="1260"/>
      <c r="Q109" s="2444"/>
      <c r="R109" s="1260"/>
      <c r="S109" s="2444"/>
      <c r="T109" s="1260"/>
      <c r="U109" s="2444"/>
      <c r="V109" s="1260"/>
      <c r="W109" s="2444"/>
      <c r="X109" s="1260"/>
      <c r="Y109" s="2444"/>
      <c r="Z109" s="1260"/>
      <c r="AA109" s="2444"/>
      <c r="AB109" s="1260"/>
      <c r="AC109" s="2444"/>
      <c r="AD109" s="1260"/>
      <c r="AE109" s="2444"/>
      <c r="AF109" s="1260"/>
      <c r="AG109" s="2444"/>
      <c r="AH109" s="1260"/>
      <c r="AI109" s="2444"/>
      <c r="AJ109" s="1260"/>
      <c r="AK109" s="2444"/>
      <c r="AL109" s="1260"/>
      <c r="AM109" s="2444"/>
      <c r="AN109" s="1260"/>
      <c r="AO109" s="2444"/>
      <c r="AP109" s="1260"/>
      <c r="AQ109" s="2380"/>
      <c r="AR109" s="833"/>
      <c r="AS109" s="1479"/>
      <c r="AT109" s="833"/>
      <c r="AU109" s="1439"/>
      <c r="AV109" s="829"/>
      <c r="AW109" s="1438"/>
      <c r="AX109" s="464" t="str">
        <f t="shared" si="221"/>
        <v/>
      </c>
      <c r="AY109" s="464"/>
      <c r="AZ109" s="464"/>
      <c r="BA109" s="464"/>
      <c r="BB109" s="464"/>
      <c r="BC109" s="464"/>
      <c r="BD109" s="464"/>
      <c r="BE109" s="464"/>
      <c r="BF109" s="464"/>
      <c r="BG109" s="464"/>
      <c r="BH109" s="464"/>
      <c r="BI109" s="460"/>
      <c r="BJ109" s="460"/>
      <c r="BK109" s="460"/>
      <c r="BL109" s="460"/>
      <c r="BU109" s="460"/>
      <c r="BW109" s="461"/>
      <c r="CA109" s="465" t="str">
        <f t="shared" si="222"/>
        <v/>
      </c>
      <c r="CB109" s="465" t="str">
        <f t="shared" si="223"/>
        <v/>
      </c>
      <c r="CC109" s="465" t="str">
        <f t="shared" si="224"/>
        <v/>
      </c>
      <c r="CD109" s="465" t="str">
        <f t="shared" si="225"/>
        <v/>
      </c>
      <c r="CE109" s="465" t="str">
        <f t="shared" si="226"/>
        <v/>
      </c>
      <c r="CF109" s="465" t="str">
        <f t="shared" si="254"/>
        <v/>
      </c>
      <c r="CG109" s="465" t="str">
        <f t="shared" si="255"/>
        <v/>
      </c>
      <c r="CH109" s="465" t="str">
        <f t="shared" si="256"/>
        <v/>
      </c>
      <c r="CI109" s="465" t="str">
        <f t="shared" si="257"/>
        <v/>
      </c>
      <c r="CJ109" s="465" t="str">
        <f t="shared" si="258"/>
        <v/>
      </c>
      <c r="CK109" s="465" t="str">
        <f t="shared" si="259"/>
        <v/>
      </c>
      <c r="CL109" s="465" t="str">
        <f t="shared" si="260"/>
        <v/>
      </c>
      <c r="CM109" s="465" t="str">
        <f t="shared" si="261"/>
        <v/>
      </c>
      <c r="CN109" s="465" t="str">
        <f t="shared" si="262"/>
        <v/>
      </c>
      <c r="CO109" s="465" t="str">
        <f t="shared" si="263"/>
        <v/>
      </c>
      <c r="CP109" s="465" t="str">
        <f t="shared" si="264"/>
        <v/>
      </c>
      <c r="CQ109" s="465" t="str">
        <f t="shared" si="265"/>
        <v/>
      </c>
      <c r="CR109" s="465" t="str">
        <f t="shared" si="266"/>
        <v/>
      </c>
      <c r="CS109" s="465" t="str">
        <f t="shared" si="267"/>
        <v/>
      </c>
      <c r="CT109" s="465" t="str">
        <f t="shared" si="268"/>
        <v/>
      </c>
      <c r="CU109" s="465" t="str">
        <f t="shared" si="269"/>
        <v/>
      </c>
      <c r="CV109" s="465" t="str">
        <f t="shared" si="270"/>
        <v/>
      </c>
      <c r="CW109" s="465" t="str">
        <f t="shared" si="271"/>
        <v/>
      </c>
      <c r="CX109" s="465" t="str">
        <f t="shared" si="272"/>
        <v/>
      </c>
      <c r="CY109" s="465" t="str">
        <f t="shared" si="273"/>
        <v/>
      </c>
      <c r="CZ109" s="465" t="str">
        <f t="shared" si="227"/>
        <v/>
      </c>
      <c r="DA109" s="466">
        <f t="shared" si="228"/>
        <v>0</v>
      </c>
      <c r="DB109" s="466">
        <f t="shared" si="229"/>
        <v>0</v>
      </c>
      <c r="DC109" s="466">
        <f t="shared" si="230"/>
        <v>0</v>
      </c>
      <c r="DD109" s="466">
        <f t="shared" si="231"/>
        <v>0</v>
      </c>
      <c r="DE109" s="466">
        <f t="shared" si="232"/>
        <v>0</v>
      </c>
      <c r="DF109" s="466">
        <f t="shared" si="233"/>
        <v>0</v>
      </c>
      <c r="DG109" s="466">
        <f t="shared" si="234"/>
        <v>0</v>
      </c>
      <c r="DH109" s="466">
        <f t="shared" si="235"/>
        <v>0</v>
      </c>
      <c r="DI109" s="466">
        <f t="shared" si="236"/>
        <v>0</v>
      </c>
      <c r="DJ109" s="466">
        <f t="shared" si="237"/>
        <v>0</v>
      </c>
      <c r="DK109" s="466">
        <f t="shared" si="238"/>
        <v>0</v>
      </c>
      <c r="DL109" s="466">
        <f t="shared" si="239"/>
        <v>0</v>
      </c>
      <c r="DM109" s="466">
        <f t="shared" si="240"/>
        <v>0</v>
      </c>
      <c r="DN109" s="466">
        <f t="shared" si="241"/>
        <v>0</v>
      </c>
      <c r="DO109" s="466">
        <f t="shared" si="242"/>
        <v>0</v>
      </c>
      <c r="DP109" s="466">
        <f t="shared" si="243"/>
        <v>0</v>
      </c>
      <c r="DQ109" s="466">
        <f t="shared" si="244"/>
        <v>0</v>
      </c>
      <c r="DR109" s="466">
        <f t="shared" si="245"/>
        <v>0</v>
      </c>
      <c r="DS109" s="466">
        <f t="shared" si="246"/>
        <v>0</v>
      </c>
      <c r="DT109" s="466">
        <f t="shared" si="247"/>
        <v>0</v>
      </c>
      <c r="DU109" s="466">
        <f t="shared" si="248"/>
        <v>0</v>
      </c>
      <c r="DV109" s="466">
        <f t="shared" si="249"/>
        <v>0</v>
      </c>
      <c r="DW109" s="466">
        <f t="shared" si="250"/>
        <v>0</v>
      </c>
      <c r="DX109" s="466">
        <f t="shared" si="251"/>
        <v>0</v>
      </c>
      <c r="DY109" s="466">
        <f t="shared" si="252"/>
        <v>0</v>
      </c>
      <c r="DZ109" s="466">
        <f t="shared" si="253"/>
        <v>0</v>
      </c>
    </row>
    <row r="110" spans="1:130" ht="18" customHeight="1" x14ac:dyDescent="0.35">
      <c r="A110" s="907" t="s">
        <v>2146</v>
      </c>
      <c r="B110" s="831">
        <f>+P110+R110+T110+V110+X110+Z110+AB110+AD110+AF110+AH110+AJ110+AL110+AN110+AP110</f>
        <v>0</v>
      </c>
      <c r="C110" s="1079">
        <f>+Q110+S110+U110+W110+Y110+AA110+AC110+AE110+AG110+AI110+AK110+AM110+AO110+AQ110</f>
        <v>0</v>
      </c>
      <c r="D110" s="858"/>
      <c r="E110" s="1440"/>
      <c r="F110" s="856"/>
      <c r="G110" s="1440"/>
      <c r="H110" s="856"/>
      <c r="I110" s="1440"/>
      <c r="J110" s="856"/>
      <c r="K110" s="1440"/>
      <c r="L110" s="856"/>
      <c r="M110" s="1441"/>
      <c r="N110" s="858"/>
      <c r="O110" s="1440"/>
      <c r="P110" s="829"/>
      <c r="Q110" s="1439"/>
      <c r="R110" s="829"/>
      <c r="S110" s="1439"/>
      <c r="T110" s="829"/>
      <c r="U110" s="1439"/>
      <c r="V110" s="829"/>
      <c r="W110" s="1439"/>
      <c r="X110" s="829"/>
      <c r="Y110" s="1439"/>
      <c r="Z110" s="829"/>
      <c r="AA110" s="1439"/>
      <c r="AB110" s="829"/>
      <c r="AC110" s="1439"/>
      <c r="AD110" s="829"/>
      <c r="AE110" s="1439"/>
      <c r="AF110" s="829"/>
      <c r="AG110" s="1439"/>
      <c r="AH110" s="829"/>
      <c r="AI110" s="1439"/>
      <c r="AJ110" s="829"/>
      <c r="AK110" s="1439"/>
      <c r="AL110" s="829"/>
      <c r="AM110" s="1439"/>
      <c r="AN110" s="829"/>
      <c r="AO110" s="1439"/>
      <c r="AP110" s="829"/>
      <c r="AQ110" s="1479"/>
      <c r="AR110" s="833"/>
      <c r="AS110" s="1479"/>
      <c r="AT110" s="833"/>
      <c r="AU110" s="1439"/>
      <c r="AV110" s="829"/>
      <c r="AW110" s="1438"/>
      <c r="AX110" s="464" t="str">
        <f t="shared" si="221"/>
        <v/>
      </c>
      <c r="AY110" s="464"/>
      <c r="AZ110" s="464"/>
      <c r="BA110" s="464"/>
      <c r="BB110" s="464"/>
      <c r="BC110" s="464"/>
      <c r="BD110" s="464"/>
      <c r="BE110" s="464"/>
      <c r="BF110" s="464"/>
      <c r="BG110" s="464"/>
      <c r="BH110" s="464"/>
      <c r="BI110" s="460"/>
      <c r="BJ110" s="460"/>
      <c r="BK110" s="460"/>
      <c r="BL110" s="460"/>
      <c r="BU110" s="460"/>
      <c r="BW110" s="461"/>
      <c r="CA110" s="465" t="str">
        <f t="shared" si="222"/>
        <v/>
      </c>
      <c r="CB110" s="465" t="str">
        <f t="shared" si="223"/>
        <v/>
      </c>
      <c r="CC110" s="465" t="str">
        <f t="shared" si="224"/>
        <v/>
      </c>
      <c r="CD110" s="465" t="str">
        <f t="shared" si="225"/>
        <v/>
      </c>
      <c r="CE110" s="465" t="str">
        <f t="shared" si="226"/>
        <v/>
      </c>
      <c r="CF110" s="465" t="str">
        <f t="shared" si="254"/>
        <v/>
      </c>
      <c r="CG110" s="465" t="str">
        <f t="shared" si="255"/>
        <v/>
      </c>
      <c r="CH110" s="465" t="str">
        <f t="shared" si="256"/>
        <v/>
      </c>
      <c r="CI110" s="465" t="str">
        <f t="shared" si="257"/>
        <v/>
      </c>
      <c r="CJ110" s="465" t="str">
        <f t="shared" si="258"/>
        <v/>
      </c>
      <c r="CK110" s="465" t="str">
        <f t="shared" si="259"/>
        <v/>
      </c>
      <c r="CL110" s="465" t="str">
        <f t="shared" si="260"/>
        <v/>
      </c>
      <c r="CM110" s="465" t="str">
        <f t="shared" si="261"/>
        <v/>
      </c>
      <c r="CN110" s="465" t="str">
        <f t="shared" si="262"/>
        <v/>
      </c>
      <c r="CO110" s="465" t="str">
        <f t="shared" si="263"/>
        <v/>
      </c>
      <c r="CP110" s="465" t="str">
        <f t="shared" si="264"/>
        <v/>
      </c>
      <c r="CQ110" s="465" t="str">
        <f t="shared" si="265"/>
        <v/>
      </c>
      <c r="CR110" s="465" t="str">
        <f t="shared" si="266"/>
        <v/>
      </c>
      <c r="CS110" s="465" t="str">
        <f t="shared" si="267"/>
        <v/>
      </c>
      <c r="CT110" s="465" t="str">
        <f t="shared" si="268"/>
        <v/>
      </c>
      <c r="CU110" s="465" t="str">
        <f t="shared" si="269"/>
        <v/>
      </c>
      <c r="CV110" s="465" t="str">
        <f t="shared" si="270"/>
        <v/>
      </c>
      <c r="CW110" s="465" t="str">
        <f t="shared" si="271"/>
        <v/>
      </c>
      <c r="CX110" s="465" t="str">
        <f t="shared" si="272"/>
        <v/>
      </c>
      <c r="CY110" s="465" t="str">
        <f t="shared" si="273"/>
        <v/>
      </c>
      <c r="CZ110" s="465" t="str">
        <f t="shared" si="227"/>
        <v/>
      </c>
      <c r="DA110" s="466">
        <f t="shared" si="228"/>
        <v>0</v>
      </c>
      <c r="DB110" s="466">
        <f t="shared" si="229"/>
        <v>0</v>
      </c>
      <c r="DC110" s="466">
        <f t="shared" si="230"/>
        <v>0</v>
      </c>
      <c r="DD110" s="466">
        <f t="shared" si="231"/>
        <v>0</v>
      </c>
      <c r="DE110" s="466">
        <f t="shared" si="232"/>
        <v>0</v>
      </c>
      <c r="DF110" s="466">
        <f t="shared" si="233"/>
        <v>0</v>
      </c>
      <c r="DG110" s="466">
        <f t="shared" si="234"/>
        <v>0</v>
      </c>
      <c r="DH110" s="466">
        <f t="shared" si="235"/>
        <v>0</v>
      </c>
      <c r="DI110" s="466">
        <f t="shared" si="236"/>
        <v>0</v>
      </c>
      <c r="DJ110" s="466">
        <f t="shared" si="237"/>
        <v>0</v>
      </c>
      <c r="DK110" s="466">
        <f t="shared" si="238"/>
        <v>0</v>
      </c>
      <c r="DL110" s="466">
        <f t="shared" si="239"/>
        <v>0</v>
      </c>
      <c r="DM110" s="466">
        <f t="shared" si="240"/>
        <v>0</v>
      </c>
      <c r="DN110" s="466">
        <f t="shared" si="241"/>
        <v>0</v>
      </c>
      <c r="DO110" s="466">
        <f t="shared" si="242"/>
        <v>0</v>
      </c>
      <c r="DP110" s="466">
        <f t="shared" si="243"/>
        <v>0</v>
      </c>
      <c r="DQ110" s="466">
        <f t="shared" si="244"/>
        <v>0</v>
      </c>
      <c r="DR110" s="466">
        <f t="shared" si="245"/>
        <v>0</v>
      </c>
      <c r="DS110" s="466">
        <f t="shared" si="246"/>
        <v>0</v>
      </c>
      <c r="DT110" s="466">
        <f t="shared" si="247"/>
        <v>0</v>
      </c>
      <c r="DU110" s="466">
        <f t="shared" si="248"/>
        <v>0</v>
      </c>
      <c r="DV110" s="466">
        <f t="shared" si="249"/>
        <v>0</v>
      </c>
      <c r="DW110" s="466">
        <f t="shared" si="250"/>
        <v>0</v>
      </c>
      <c r="DX110" s="466">
        <f t="shared" si="251"/>
        <v>0</v>
      </c>
      <c r="DY110" s="466">
        <f t="shared" si="252"/>
        <v>0</v>
      </c>
      <c r="DZ110" s="466">
        <f t="shared" si="253"/>
        <v>0</v>
      </c>
    </row>
    <row r="111" spans="1:130" ht="16.149999999999999" customHeight="1" x14ac:dyDescent="0.35">
      <c r="A111" s="828" t="s">
        <v>2147</v>
      </c>
      <c r="B111" s="831">
        <f>+N111+P111+R111+T111+V111+X111+Z111+AB111+AD111+AF111+AH111+AJ111+AL111+AN111+AP111</f>
        <v>0</v>
      </c>
      <c r="C111" s="1079">
        <f>+O111+Q111+S111+U111+W111+Y111+AA111+AC111+AE111+AG111+AI111+AK111+AM111+AO111+AQ111</f>
        <v>0</v>
      </c>
      <c r="D111" s="2379"/>
      <c r="E111" s="2444"/>
      <c r="F111" s="1260"/>
      <c r="G111" s="2444"/>
      <c r="H111" s="1260"/>
      <c r="I111" s="1683"/>
      <c r="J111" s="2379"/>
      <c r="K111" s="2379"/>
      <c r="L111" s="1260"/>
      <c r="M111" s="1683"/>
      <c r="N111" s="833"/>
      <c r="O111" s="1439"/>
      <c r="P111" s="829"/>
      <c r="Q111" s="1439"/>
      <c r="R111" s="829"/>
      <c r="S111" s="1439"/>
      <c r="T111" s="829"/>
      <c r="U111" s="1439"/>
      <c r="V111" s="829"/>
      <c r="W111" s="1439"/>
      <c r="X111" s="829"/>
      <c r="Y111" s="1439"/>
      <c r="Z111" s="829"/>
      <c r="AA111" s="1439"/>
      <c r="AB111" s="829"/>
      <c r="AC111" s="1439"/>
      <c r="AD111" s="829"/>
      <c r="AE111" s="1439"/>
      <c r="AF111" s="829"/>
      <c r="AG111" s="1439"/>
      <c r="AH111" s="829"/>
      <c r="AI111" s="1439"/>
      <c r="AJ111" s="829"/>
      <c r="AK111" s="1439"/>
      <c r="AL111" s="829"/>
      <c r="AM111" s="1439"/>
      <c r="AN111" s="829"/>
      <c r="AO111" s="1439"/>
      <c r="AP111" s="829"/>
      <c r="AQ111" s="1479"/>
      <c r="AR111" s="833"/>
      <c r="AS111" s="1479"/>
      <c r="AT111" s="833"/>
      <c r="AU111" s="1439"/>
      <c r="AV111" s="829"/>
      <c r="AW111" s="1438"/>
      <c r="AX111" s="464" t="str">
        <f t="shared" si="221"/>
        <v/>
      </c>
      <c r="AY111" s="464"/>
      <c r="AZ111" s="464"/>
      <c r="BA111" s="464"/>
      <c r="BB111" s="464"/>
      <c r="BC111" s="464"/>
      <c r="BD111" s="464"/>
      <c r="BE111" s="464"/>
      <c r="BF111" s="464"/>
      <c r="BG111" s="464"/>
      <c r="BH111" s="464"/>
      <c r="BI111" s="460"/>
      <c r="BJ111" s="460"/>
      <c r="BK111" s="460"/>
      <c r="BL111" s="460"/>
      <c r="BU111" s="460"/>
      <c r="BW111" s="461"/>
      <c r="CA111" s="465" t="str">
        <f t="shared" si="222"/>
        <v/>
      </c>
      <c r="CB111" s="465" t="str">
        <f t="shared" si="223"/>
        <v/>
      </c>
      <c r="CC111" s="465" t="str">
        <f t="shared" si="224"/>
        <v/>
      </c>
      <c r="CD111" s="465" t="str">
        <f t="shared" si="225"/>
        <v/>
      </c>
      <c r="CE111" s="465" t="str">
        <f t="shared" si="226"/>
        <v/>
      </c>
      <c r="CF111" s="465" t="str">
        <f t="shared" si="254"/>
        <v/>
      </c>
      <c r="CG111" s="465" t="str">
        <f t="shared" si="255"/>
        <v/>
      </c>
      <c r="CH111" s="465" t="str">
        <f t="shared" si="256"/>
        <v/>
      </c>
      <c r="CI111" s="465" t="str">
        <f t="shared" si="257"/>
        <v/>
      </c>
      <c r="CJ111" s="465" t="str">
        <f t="shared" si="258"/>
        <v/>
      </c>
      <c r="CK111" s="465" t="str">
        <f t="shared" si="259"/>
        <v/>
      </c>
      <c r="CL111" s="465" t="str">
        <f t="shared" si="260"/>
        <v/>
      </c>
      <c r="CM111" s="465" t="str">
        <f t="shared" si="261"/>
        <v/>
      </c>
      <c r="CN111" s="465" t="str">
        <f t="shared" si="262"/>
        <v/>
      </c>
      <c r="CO111" s="465" t="str">
        <f t="shared" si="263"/>
        <v/>
      </c>
      <c r="CP111" s="465" t="str">
        <f t="shared" si="264"/>
        <v/>
      </c>
      <c r="CQ111" s="465" t="str">
        <f t="shared" si="265"/>
        <v/>
      </c>
      <c r="CR111" s="465" t="str">
        <f t="shared" si="266"/>
        <v/>
      </c>
      <c r="CS111" s="465" t="str">
        <f t="shared" si="267"/>
        <v/>
      </c>
      <c r="CT111" s="465" t="str">
        <f t="shared" si="268"/>
        <v/>
      </c>
      <c r="CU111" s="465" t="str">
        <f t="shared" si="269"/>
        <v/>
      </c>
      <c r="CV111" s="465" t="str">
        <f t="shared" si="270"/>
        <v/>
      </c>
      <c r="CW111" s="465" t="str">
        <f t="shared" si="271"/>
        <v/>
      </c>
      <c r="CX111" s="465" t="str">
        <f t="shared" si="272"/>
        <v/>
      </c>
      <c r="CY111" s="465" t="str">
        <f t="shared" si="273"/>
        <v/>
      </c>
      <c r="CZ111" s="465" t="str">
        <f t="shared" si="227"/>
        <v/>
      </c>
      <c r="DA111" s="466">
        <f t="shared" si="228"/>
        <v>0</v>
      </c>
      <c r="DB111" s="466">
        <f t="shared" si="229"/>
        <v>0</v>
      </c>
      <c r="DC111" s="466">
        <f t="shared" si="230"/>
        <v>0</v>
      </c>
      <c r="DD111" s="466">
        <f t="shared" si="231"/>
        <v>0</v>
      </c>
      <c r="DE111" s="466">
        <f t="shared" si="232"/>
        <v>0</v>
      </c>
      <c r="DF111" s="466">
        <f t="shared" si="233"/>
        <v>0</v>
      </c>
      <c r="DG111" s="466">
        <f t="shared" si="234"/>
        <v>0</v>
      </c>
      <c r="DH111" s="466">
        <f t="shared" si="235"/>
        <v>0</v>
      </c>
      <c r="DI111" s="466">
        <f t="shared" si="236"/>
        <v>0</v>
      </c>
      <c r="DJ111" s="466">
        <f t="shared" si="237"/>
        <v>0</v>
      </c>
      <c r="DK111" s="466">
        <f t="shared" si="238"/>
        <v>0</v>
      </c>
      <c r="DL111" s="466">
        <f t="shared" si="239"/>
        <v>0</v>
      </c>
      <c r="DM111" s="466">
        <f t="shared" si="240"/>
        <v>0</v>
      </c>
      <c r="DN111" s="466">
        <f t="shared" si="241"/>
        <v>0</v>
      </c>
      <c r="DO111" s="466">
        <f t="shared" si="242"/>
        <v>0</v>
      </c>
      <c r="DP111" s="466">
        <f t="shared" si="243"/>
        <v>0</v>
      </c>
      <c r="DQ111" s="466">
        <f t="shared" si="244"/>
        <v>0</v>
      </c>
      <c r="DR111" s="466">
        <f t="shared" si="245"/>
        <v>0</v>
      </c>
      <c r="DS111" s="466">
        <f t="shared" si="246"/>
        <v>0</v>
      </c>
      <c r="DT111" s="466">
        <f t="shared" si="247"/>
        <v>0</v>
      </c>
      <c r="DU111" s="466">
        <f t="shared" si="248"/>
        <v>0</v>
      </c>
      <c r="DV111" s="466">
        <f t="shared" si="249"/>
        <v>0</v>
      </c>
      <c r="DW111" s="466">
        <f t="shared" si="250"/>
        <v>0</v>
      </c>
      <c r="DX111" s="466">
        <f t="shared" si="251"/>
        <v>0</v>
      </c>
      <c r="DY111" s="466">
        <f t="shared" si="252"/>
        <v>0</v>
      </c>
      <c r="DZ111" s="466">
        <f t="shared" si="253"/>
        <v>0</v>
      </c>
    </row>
    <row r="112" spans="1:130" ht="16.149999999999999" customHeight="1" x14ac:dyDescent="0.35">
      <c r="A112" s="828" t="s">
        <v>2148</v>
      </c>
      <c r="B112" s="831">
        <f>+D112+F112+H112+J112+L112+N112+P112+R112+T112+V112+X112+Z112+AB112+AD112+AF112+AH112+AJ112+AL112+AN112+AP112</f>
        <v>0</v>
      </c>
      <c r="C112" s="1079">
        <f>+E112+G112+I112+K112+M112+O112+Q112+S112+U112+W112+Y112+AA112+AC112+AE112+AG112+AI112+AK112+AM112+AO112+AQ112</f>
        <v>0</v>
      </c>
      <c r="D112" s="833"/>
      <c r="E112" s="1439"/>
      <c r="F112" s="829"/>
      <c r="G112" s="1439"/>
      <c r="H112" s="829"/>
      <c r="I112" s="1438"/>
      <c r="J112" s="833"/>
      <c r="K112" s="833"/>
      <c r="L112" s="829"/>
      <c r="M112" s="1438"/>
      <c r="N112" s="833"/>
      <c r="O112" s="1439"/>
      <c r="P112" s="829"/>
      <c r="Q112" s="1439"/>
      <c r="R112" s="829"/>
      <c r="S112" s="1439"/>
      <c r="T112" s="829"/>
      <c r="U112" s="1439"/>
      <c r="V112" s="829"/>
      <c r="W112" s="1439"/>
      <c r="X112" s="829"/>
      <c r="Y112" s="1439"/>
      <c r="Z112" s="829"/>
      <c r="AA112" s="1439"/>
      <c r="AB112" s="829"/>
      <c r="AC112" s="1439"/>
      <c r="AD112" s="829"/>
      <c r="AE112" s="1439"/>
      <c r="AF112" s="829"/>
      <c r="AG112" s="1439"/>
      <c r="AH112" s="829"/>
      <c r="AI112" s="1439"/>
      <c r="AJ112" s="829"/>
      <c r="AK112" s="1439"/>
      <c r="AL112" s="829"/>
      <c r="AM112" s="1439"/>
      <c r="AN112" s="829"/>
      <c r="AO112" s="1439"/>
      <c r="AP112" s="829"/>
      <c r="AQ112" s="1479"/>
      <c r="AR112" s="833"/>
      <c r="AS112" s="1479"/>
      <c r="AT112" s="833"/>
      <c r="AU112" s="1439"/>
      <c r="AV112" s="829"/>
      <c r="AW112" s="1438"/>
      <c r="AX112" s="464" t="str">
        <f t="shared" si="221"/>
        <v/>
      </c>
      <c r="AY112" s="464"/>
      <c r="AZ112" s="464"/>
      <c r="BA112" s="464"/>
      <c r="BB112" s="464"/>
      <c r="BC112" s="464"/>
      <c r="BD112" s="464"/>
      <c r="BE112" s="464"/>
      <c r="BF112" s="464"/>
      <c r="BG112" s="464"/>
      <c r="BH112" s="464"/>
      <c r="BI112" s="460"/>
      <c r="BJ112" s="460"/>
      <c r="BK112" s="460"/>
      <c r="BL112" s="460"/>
      <c r="BU112" s="460"/>
      <c r="BW112" s="461"/>
      <c r="CA112" s="465" t="str">
        <f t="shared" si="222"/>
        <v/>
      </c>
      <c r="CB112" s="465" t="str">
        <f t="shared" si="223"/>
        <v/>
      </c>
      <c r="CC112" s="465" t="str">
        <f t="shared" si="224"/>
        <v/>
      </c>
      <c r="CD112" s="465" t="str">
        <f t="shared" si="225"/>
        <v/>
      </c>
      <c r="CE112" s="465" t="str">
        <f t="shared" si="226"/>
        <v/>
      </c>
      <c r="CF112" s="465" t="str">
        <f t="shared" si="254"/>
        <v/>
      </c>
      <c r="CG112" s="465" t="str">
        <f t="shared" si="255"/>
        <v/>
      </c>
      <c r="CH112" s="465" t="str">
        <f t="shared" si="256"/>
        <v/>
      </c>
      <c r="CI112" s="465" t="str">
        <f t="shared" si="257"/>
        <v/>
      </c>
      <c r="CJ112" s="465" t="str">
        <f t="shared" si="258"/>
        <v/>
      </c>
      <c r="CK112" s="465" t="str">
        <f t="shared" si="259"/>
        <v/>
      </c>
      <c r="CL112" s="465" t="str">
        <f t="shared" si="260"/>
        <v/>
      </c>
      <c r="CM112" s="465" t="str">
        <f t="shared" si="261"/>
        <v/>
      </c>
      <c r="CN112" s="465" t="str">
        <f t="shared" si="262"/>
        <v/>
      </c>
      <c r="CO112" s="465" t="str">
        <f t="shared" si="263"/>
        <v/>
      </c>
      <c r="CP112" s="465" t="str">
        <f t="shared" si="264"/>
        <v/>
      </c>
      <c r="CQ112" s="465" t="str">
        <f t="shared" si="265"/>
        <v/>
      </c>
      <c r="CR112" s="465" t="str">
        <f t="shared" si="266"/>
        <v/>
      </c>
      <c r="CS112" s="465" t="str">
        <f t="shared" si="267"/>
        <v/>
      </c>
      <c r="CT112" s="465" t="str">
        <f t="shared" si="268"/>
        <v/>
      </c>
      <c r="CU112" s="465" t="str">
        <f t="shared" si="269"/>
        <v/>
      </c>
      <c r="CV112" s="465" t="str">
        <f t="shared" si="270"/>
        <v/>
      </c>
      <c r="CW112" s="465" t="str">
        <f t="shared" si="271"/>
        <v/>
      </c>
      <c r="CX112" s="465" t="str">
        <f t="shared" si="272"/>
        <v/>
      </c>
      <c r="CY112" s="465" t="str">
        <f t="shared" si="273"/>
        <v/>
      </c>
      <c r="CZ112" s="465" t="str">
        <f t="shared" si="227"/>
        <v/>
      </c>
      <c r="DA112" s="466">
        <f t="shared" si="228"/>
        <v>0</v>
      </c>
      <c r="DB112" s="466">
        <f t="shared" si="229"/>
        <v>0</v>
      </c>
      <c r="DC112" s="466">
        <f t="shared" si="230"/>
        <v>0</v>
      </c>
      <c r="DD112" s="466">
        <f t="shared" si="231"/>
        <v>0</v>
      </c>
      <c r="DE112" s="466">
        <f t="shared" si="232"/>
        <v>0</v>
      </c>
      <c r="DF112" s="466">
        <f t="shared" si="233"/>
        <v>0</v>
      </c>
      <c r="DG112" s="466">
        <f t="shared" si="234"/>
        <v>0</v>
      </c>
      <c r="DH112" s="466">
        <f t="shared" si="235"/>
        <v>0</v>
      </c>
      <c r="DI112" s="466">
        <f t="shared" si="236"/>
        <v>0</v>
      </c>
      <c r="DJ112" s="466">
        <f t="shared" si="237"/>
        <v>0</v>
      </c>
      <c r="DK112" s="466">
        <f t="shared" si="238"/>
        <v>0</v>
      </c>
      <c r="DL112" s="466">
        <f t="shared" si="239"/>
        <v>0</v>
      </c>
      <c r="DM112" s="466">
        <f t="shared" si="240"/>
        <v>0</v>
      </c>
      <c r="DN112" s="466">
        <f t="shared" si="241"/>
        <v>0</v>
      </c>
      <c r="DO112" s="466">
        <f t="shared" si="242"/>
        <v>0</v>
      </c>
      <c r="DP112" s="466">
        <f t="shared" si="243"/>
        <v>0</v>
      </c>
      <c r="DQ112" s="466">
        <f t="shared" si="244"/>
        <v>0</v>
      </c>
      <c r="DR112" s="466">
        <f t="shared" si="245"/>
        <v>0</v>
      </c>
      <c r="DS112" s="466">
        <f t="shared" si="246"/>
        <v>0</v>
      </c>
      <c r="DT112" s="466">
        <f t="shared" si="247"/>
        <v>0</v>
      </c>
      <c r="DU112" s="466">
        <f t="shared" si="248"/>
        <v>0</v>
      </c>
      <c r="DV112" s="466">
        <f t="shared" si="249"/>
        <v>0</v>
      </c>
      <c r="DW112" s="466">
        <f t="shared" si="250"/>
        <v>0</v>
      </c>
      <c r="DX112" s="466">
        <f t="shared" si="251"/>
        <v>0</v>
      </c>
      <c r="DY112" s="466">
        <f t="shared" si="252"/>
        <v>0</v>
      </c>
      <c r="DZ112" s="466">
        <f t="shared" si="253"/>
        <v>0</v>
      </c>
    </row>
    <row r="113" spans="1:130" ht="16.149999999999999" customHeight="1" x14ac:dyDescent="0.35">
      <c r="A113" s="816" t="s">
        <v>2149</v>
      </c>
      <c r="B113" s="831">
        <f>+P113+R113+T113+V113+X113+Z113+AB113+AD113+AF113+AH113+AJ113+AL113+AN113+AP113</f>
        <v>0</v>
      </c>
      <c r="C113" s="1079">
        <f>+Q113+S113+U113+W113+Y113+AA113+AC113+AE113+AG113+AI113+AK113+AM113+AO113+AQ113</f>
        <v>0</v>
      </c>
      <c r="D113" s="858"/>
      <c r="E113" s="1440"/>
      <c r="F113" s="856"/>
      <c r="G113" s="1440"/>
      <c r="H113" s="856"/>
      <c r="I113" s="1440"/>
      <c r="J113" s="856"/>
      <c r="K113" s="1440"/>
      <c r="L113" s="856"/>
      <c r="M113" s="1441"/>
      <c r="N113" s="858"/>
      <c r="O113" s="1440"/>
      <c r="P113" s="829"/>
      <c r="Q113" s="1439"/>
      <c r="R113" s="829"/>
      <c r="S113" s="1439"/>
      <c r="T113" s="829"/>
      <c r="U113" s="1439"/>
      <c r="V113" s="829"/>
      <c r="W113" s="1439"/>
      <c r="X113" s="829"/>
      <c r="Y113" s="1439"/>
      <c r="Z113" s="829"/>
      <c r="AA113" s="1439"/>
      <c r="AB113" s="829"/>
      <c r="AC113" s="1439"/>
      <c r="AD113" s="829"/>
      <c r="AE113" s="1439"/>
      <c r="AF113" s="829"/>
      <c r="AG113" s="1439"/>
      <c r="AH113" s="829"/>
      <c r="AI113" s="1439"/>
      <c r="AJ113" s="829"/>
      <c r="AK113" s="1439"/>
      <c r="AL113" s="829"/>
      <c r="AM113" s="1439"/>
      <c r="AN113" s="829"/>
      <c r="AO113" s="1439"/>
      <c r="AP113" s="829"/>
      <c r="AQ113" s="1479"/>
      <c r="AR113" s="833"/>
      <c r="AS113" s="1479"/>
      <c r="AT113" s="833"/>
      <c r="AU113" s="1439"/>
      <c r="AV113" s="829"/>
      <c r="AW113" s="1438"/>
      <c r="AX113" s="464" t="str">
        <f t="shared" si="221"/>
        <v/>
      </c>
      <c r="AY113" s="464"/>
      <c r="AZ113" s="464"/>
      <c r="BA113" s="464"/>
      <c r="BB113" s="464"/>
      <c r="BC113" s="464"/>
      <c r="BD113" s="464"/>
      <c r="BE113" s="464"/>
      <c r="BF113" s="464"/>
      <c r="BG113" s="464"/>
      <c r="BH113" s="464"/>
      <c r="BI113" s="460"/>
      <c r="BJ113" s="460"/>
      <c r="BK113" s="460"/>
      <c r="BL113" s="460"/>
      <c r="BU113" s="460"/>
      <c r="BW113" s="461"/>
      <c r="CA113" s="465" t="str">
        <f t="shared" si="222"/>
        <v/>
      </c>
      <c r="CB113" s="465" t="str">
        <f t="shared" si="223"/>
        <v/>
      </c>
      <c r="CC113" s="465" t="str">
        <f t="shared" si="224"/>
        <v/>
      </c>
      <c r="CD113" s="465" t="str">
        <f t="shared" si="225"/>
        <v/>
      </c>
      <c r="CE113" s="465" t="str">
        <f t="shared" si="226"/>
        <v/>
      </c>
      <c r="CF113" s="465" t="str">
        <f t="shared" si="254"/>
        <v/>
      </c>
      <c r="CG113" s="465" t="str">
        <f t="shared" si="255"/>
        <v/>
      </c>
      <c r="CH113" s="465" t="str">
        <f t="shared" si="256"/>
        <v/>
      </c>
      <c r="CI113" s="465" t="str">
        <f t="shared" si="257"/>
        <v/>
      </c>
      <c r="CJ113" s="465" t="str">
        <f t="shared" si="258"/>
        <v/>
      </c>
      <c r="CK113" s="465" t="str">
        <f t="shared" si="259"/>
        <v/>
      </c>
      <c r="CL113" s="465" t="str">
        <f t="shared" si="260"/>
        <v/>
      </c>
      <c r="CM113" s="465" t="str">
        <f t="shared" si="261"/>
        <v/>
      </c>
      <c r="CN113" s="465" t="str">
        <f t="shared" si="262"/>
        <v/>
      </c>
      <c r="CO113" s="465" t="str">
        <f t="shared" si="263"/>
        <v/>
      </c>
      <c r="CP113" s="465" t="str">
        <f t="shared" si="264"/>
        <v/>
      </c>
      <c r="CQ113" s="465" t="str">
        <f t="shared" si="265"/>
        <v/>
      </c>
      <c r="CR113" s="465" t="str">
        <f t="shared" si="266"/>
        <v/>
      </c>
      <c r="CS113" s="465" t="str">
        <f t="shared" si="267"/>
        <v/>
      </c>
      <c r="CT113" s="465" t="str">
        <f t="shared" si="268"/>
        <v/>
      </c>
      <c r="CU113" s="465" t="str">
        <f t="shared" si="269"/>
        <v/>
      </c>
      <c r="CV113" s="465" t="str">
        <f t="shared" si="270"/>
        <v/>
      </c>
      <c r="CW113" s="465" t="str">
        <f t="shared" si="271"/>
        <v/>
      </c>
      <c r="CX113" s="465" t="str">
        <f t="shared" si="272"/>
        <v/>
      </c>
      <c r="CY113" s="465" t="str">
        <f t="shared" si="273"/>
        <v/>
      </c>
      <c r="CZ113" s="465" t="str">
        <f t="shared" si="227"/>
        <v/>
      </c>
      <c r="DA113" s="466">
        <f t="shared" si="228"/>
        <v>0</v>
      </c>
      <c r="DB113" s="466">
        <f t="shared" si="229"/>
        <v>0</v>
      </c>
      <c r="DC113" s="466">
        <f t="shared" si="230"/>
        <v>0</v>
      </c>
      <c r="DD113" s="466">
        <f t="shared" si="231"/>
        <v>0</v>
      </c>
      <c r="DE113" s="466">
        <f t="shared" si="232"/>
        <v>0</v>
      </c>
      <c r="DF113" s="466">
        <f t="shared" si="233"/>
        <v>0</v>
      </c>
      <c r="DG113" s="466">
        <f t="shared" si="234"/>
        <v>0</v>
      </c>
      <c r="DH113" s="466">
        <f t="shared" si="235"/>
        <v>0</v>
      </c>
      <c r="DI113" s="466">
        <f t="shared" si="236"/>
        <v>0</v>
      </c>
      <c r="DJ113" s="466">
        <f t="shared" si="237"/>
        <v>0</v>
      </c>
      <c r="DK113" s="466">
        <f t="shared" si="238"/>
        <v>0</v>
      </c>
      <c r="DL113" s="466">
        <f t="shared" si="239"/>
        <v>0</v>
      </c>
      <c r="DM113" s="466">
        <f t="shared" si="240"/>
        <v>0</v>
      </c>
      <c r="DN113" s="466">
        <f t="shared" si="241"/>
        <v>0</v>
      </c>
      <c r="DO113" s="466">
        <f t="shared" si="242"/>
        <v>0</v>
      </c>
      <c r="DP113" s="466">
        <f t="shared" si="243"/>
        <v>0</v>
      </c>
      <c r="DQ113" s="466">
        <f t="shared" si="244"/>
        <v>0</v>
      </c>
      <c r="DR113" s="466">
        <f t="shared" si="245"/>
        <v>0</v>
      </c>
      <c r="DS113" s="466">
        <f t="shared" si="246"/>
        <v>0</v>
      </c>
      <c r="DT113" s="466">
        <f t="shared" si="247"/>
        <v>0</v>
      </c>
      <c r="DU113" s="466">
        <f t="shared" si="248"/>
        <v>0</v>
      </c>
      <c r="DV113" s="466">
        <f t="shared" si="249"/>
        <v>0</v>
      </c>
      <c r="DW113" s="466">
        <f t="shared" si="250"/>
        <v>0</v>
      </c>
      <c r="DX113" s="466">
        <f t="shared" si="251"/>
        <v>0</v>
      </c>
      <c r="DY113" s="466">
        <f t="shared" si="252"/>
        <v>0</v>
      </c>
      <c r="DZ113" s="466">
        <f t="shared" si="253"/>
        <v>0</v>
      </c>
    </row>
    <row r="114" spans="1:130" ht="16.149999999999999" customHeight="1" x14ac:dyDescent="0.35">
      <c r="A114" s="828" t="s">
        <v>2150</v>
      </c>
      <c r="B114" s="831">
        <f>+P114+R114+T114+V114+X114+Z114+AB114+AD114+AF114+AH114</f>
        <v>0</v>
      </c>
      <c r="C114" s="1079">
        <f>+Q114+S114+U114+W114+Y114+AA114+AC114+AE114+AG114+AI114</f>
        <v>0</v>
      </c>
      <c r="D114" s="858"/>
      <c r="E114" s="1440"/>
      <c r="F114" s="856"/>
      <c r="G114" s="1440"/>
      <c r="H114" s="856"/>
      <c r="I114" s="1440"/>
      <c r="J114" s="856"/>
      <c r="K114" s="1440"/>
      <c r="L114" s="856"/>
      <c r="M114" s="1441"/>
      <c r="N114" s="858"/>
      <c r="O114" s="1440"/>
      <c r="P114" s="829"/>
      <c r="Q114" s="1439"/>
      <c r="R114" s="829"/>
      <c r="S114" s="1439"/>
      <c r="T114" s="829"/>
      <c r="U114" s="1439"/>
      <c r="V114" s="829"/>
      <c r="W114" s="1439"/>
      <c r="X114" s="829"/>
      <c r="Y114" s="1439"/>
      <c r="Z114" s="829"/>
      <c r="AA114" s="1439"/>
      <c r="AB114" s="829"/>
      <c r="AC114" s="1439"/>
      <c r="AD114" s="829"/>
      <c r="AE114" s="1439"/>
      <c r="AF114" s="829"/>
      <c r="AG114" s="1439"/>
      <c r="AH114" s="829"/>
      <c r="AI114" s="1439"/>
      <c r="AJ114" s="856"/>
      <c r="AK114" s="1440"/>
      <c r="AL114" s="856"/>
      <c r="AM114" s="1440"/>
      <c r="AN114" s="856"/>
      <c r="AO114" s="1440"/>
      <c r="AP114" s="856"/>
      <c r="AQ114" s="1539"/>
      <c r="AR114" s="833"/>
      <c r="AS114" s="1479"/>
      <c r="AT114" s="833"/>
      <c r="AU114" s="1439"/>
      <c r="AV114" s="829"/>
      <c r="AW114" s="1438"/>
      <c r="AX114" s="464" t="str">
        <f t="shared" si="221"/>
        <v/>
      </c>
      <c r="AY114" s="464"/>
      <c r="AZ114" s="464"/>
      <c r="BA114" s="464"/>
      <c r="BB114" s="464"/>
      <c r="BC114" s="464"/>
      <c r="BD114" s="464"/>
      <c r="BE114" s="464"/>
      <c r="BF114" s="464"/>
      <c r="BG114" s="464"/>
      <c r="BH114" s="464"/>
      <c r="BI114" s="460"/>
      <c r="BJ114" s="460"/>
      <c r="BK114" s="460"/>
      <c r="BL114" s="460"/>
      <c r="BU114" s="460"/>
      <c r="BW114" s="461"/>
      <c r="CA114" s="465" t="str">
        <f t="shared" si="222"/>
        <v/>
      </c>
      <c r="CB114" s="465" t="str">
        <f t="shared" si="223"/>
        <v/>
      </c>
      <c r="CC114" s="465" t="str">
        <f t="shared" si="224"/>
        <v/>
      </c>
      <c r="CD114" s="465" t="str">
        <f t="shared" si="225"/>
        <v/>
      </c>
      <c r="CE114" s="465" t="str">
        <f t="shared" si="226"/>
        <v/>
      </c>
      <c r="CF114" s="465" t="str">
        <f t="shared" si="254"/>
        <v/>
      </c>
      <c r="CG114" s="465" t="str">
        <f t="shared" si="255"/>
        <v/>
      </c>
      <c r="CH114" s="465" t="str">
        <f t="shared" si="256"/>
        <v/>
      </c>
      <c r="CI114" s="465" t="str">
        <f t="shared" si="257"/>
        <v/>
      </c>
      <c r="CJ114" s="465" t="str">
        <f t="shared" si="258"/>
        <v/>
      </c>
      <c r="CK114" s="465" t="str">
        <f t="shared" si="259"/>
        <v/>
      </c>
      <c r="CL114" s="465" t="str">
        <f t="shared" si="260"/>
        <v/>
      </c>
      <c r="CM114" s="465" t="str">
        <f t="shared" si="261"/>
        <v/>
      </c>
      <c r="CN114" s="465" t="str">
        <f t="shared" si="262"/>
        <v/>
      </c>
      <c r="CO114" s="465" t="str">
        <f t="shared" si="263"/>
        <v/>
      </c>
      <c r="CP114" s="465" t="str">
        <f t="shared" si="264"/>
        <v/>
      </c>
      <c r="CQ114" s="465" t="str">
        <f t="shared" si="265"/>
        <v/>
      </c>
      <c r="CR114" s="465" t="str">
        <f t="shared" si="266"/>
        <v/>
      </c>
      <c r="CS114" s="465" t="str">
        <f t="shared" si="267"/>
        <v/>
      </c>
      <c r="CT114" s="465" t="str">
        <f t="shared" si="268"/>
        <v/>
      </c>
      <c r="CU114" s="465" t="str">
        <f t="shared" si="269"/>
        <v/>
      </c>
      <c r="CV114" s="465" t="str">
        <f t="shared" si="270"/>
        <v/>
      </c>
      <c r="CW114" s="465" t="str">
        <f t="shared" si="271"/>
        <v/>
      </c>
      <c r="CX114" s="465" t="str">
        <f t="shared" si="272"/>
        <v/>
      </c>
      <c r="CY114" s="465" t="str">
        <f t="shared" si="273"/>
        <v/>
      </c>
      <c r="CZ114" s="465" t="str">
        <f t="shared" si="227"/>
        <v/>
      </c>
      <c r="DA114" s="466">
        <f t="shared" si="228"/>
        <v>0</v>
      </c>
      <c r="DB114" s="466">
        <f t="shared" si="229"/>
        <v>0</v>
      </c>
      <c r="DC114" s="466">
        <f t="shared" si="230"/>
        <v>0</v>
      </c>
      <c r="DD114" s="466">
        <f t="shared" si="231"/>
        <v>0</v>
      </c>
      <c r="DE114" s="466">
        <f t="shared" si="232"/>
        <v>0</v>
      </c>
      <c r="DF114" s="466">
        <f t="shared" si="233"/>
        <v>0</v>
      </c>
      <c r="DG114" s="466">
        <f t="shared" si="234"/>
        <v>0</v>
      </c>
      <c r="DH114" s="466">
        <f t="shared" si="235"/>
        <v>0</v>
      </c>
      <c r="DI114" s="466">
        <f t="shared" si="236"/>
        <v>0</v>
      </c>
      <c r="DJ114" s="466">
        <f t="shared" si="237"/>
        <v>0</v>
      </c>
      <c r="DK114" s="466">
        <f t="shared" si="238"/>
        <v>0</v>
      </c>
      <c r="DL114" s="466">
        <f t="shared" si="239"/>
        <v>0</v>
      </c>
      <c r="DM114" s="466">
        <f t="shared" si="240"/>
        <v>0</v>
      </c>
      <c r="DN114" s="466">
        <f t="shared" si="241"/>
        <v>0</v>
      </c>
      <c r="DO114" s="466">
        <f t="shared" si="242"/>
        <v>0</v>
      </c>
      <c r="DP114" s="466">
        <f t="shared" si="243"/>
        <v>0</v>
      </c>
      <c r="DQ114" s="466">
        <f t="shared" si="244"/>
        <v>0</v>
      </c>
      <c r="DR114" s="466">
        <f t="shared" si="245"/>
        <v>0</v>
      </c>
      <c r="DS114" s="466">
        <f t="shared" si="246"/>
        <v>0</v>
      </c>
      <c r="DT114" s="466">
        <f t="shared" si="247"/>
        <v>0</v>
      </c>
      <c r="DU114" s="466">
        <f t="shared" si="248"/>
        <v>0</v>
      </c>
      <c r="DV114" s="466">
        <f t="shared" si="249"/>
        <v>0</v>
      </c>
      <c r="DW114" s="466">
        <f t="shared" si="250"/>
        <v>0</v>
      </c>
      <c r="DX114" s="466">
        <f t="shared" si="251"/>
        <v>0</v>
      </c>
      <c r="DY114" s="466">
        <f t="shared" si="252"/>
        <v>0</v>
      </c>
      <c r="DZ114" s="466">
        <f t="shared" si="253"/>
        <v>0</v>
      </c>
    </row>
    <row r="115" spans="1:130" ht="16.149999999999999" customHeight="1" x14ac:dyDescent="0.35">
      <c r="A115" s="828" t="s">
        <v>2151</v>
      </c>
      <c r="B115" s="831">
        <f t="shared" ref="B115:C117" si="274">+D115+F115+H115+J115+L115+N115+P115+R115+T115+V115+X115+Z115+AB115+AD115+AF115+AH115+AJ115+AL115+AN115+AP115</f>
        <v>0</v>
      </c>
      <c r="C115" s="1079">
        <f t="shared" si="274"/>
        <v>0</v>
      </c>
      <c r="D115" s="833"/>
      <c r="E115" s="1439"/>
      <c r="F115" s="829"/>
      <c r="G115" s="1439"/>
      <c r="H115" s="829"/>
      <c r="I115" s="1438"/>
      <c r="J115" s="833"/>
      <c r="K115" s="833"/>
      <c r="L115" s="829"/>
      <c r="M115" s="1438"/>
      <c r="N115" s="833"/>
      <c r="O115" s="1439"/>
      <c r="P115" s="829"/>
      <c r="Q115" s="1439"/>
      <c r="R115" s="829"/>
      <c r="S115" s="1439"/>
      <c r="T115" s="829"/>
      <c r="U115" s="1439"/>
      <c r="V115" s="829"/>
      <c r="W115" s="1439"/>
      <c r="X115" s="829"/>
      <c r="Y115" s="1439"/>
      <c r="Z115" s="829"/>
      <c r="AA115" s="1439"/>
      <c r="AB115" s="829"/>
      <c r="AC115" s="1439"/>
      <c r="AD115" s="829"/>
      <c r="AE115" s="1439"/>
      <c r="AF115" s="829"/>
      <c r="AG115" s="1439"/>
      <c r="AH115" s="829"/>
      <c r="AI115" s="1439"/>
      <c r="AJ115" s="829"/>
      <c r="AK115" s="1439"/>
      <c r="AL115" s="829"/>
      <c r="AM115" s="1439"/>
      <c r="AN115" s="829"/>
      <c r="AO115" s="1439"/>
      <c r="AP115" s="829"/>
      <c r="AQ115" s="1479"/>
      <c r="AR115" s="833"/>
      <c r="AS115" s="1479"/>
      <c r="AT115" s="833"/>
      <c r="AU115" s="1439"/>
      <c r="AV115" s="829"/>
      <c r="AW115" s="1438"/>
      <c r="AX115" s="464" t="str">
        <f t="shared" si="221"/>
        <v/>
      </c>
      <c r="AY115" s="464"/>
      <c r="AZ115" s="464"/>
      <c r="BA115" s="464"/>
      <c r="BB115" s="464"/>
      <c r="BC115" s="464"/>
      <c r="BD115" s="464"/>
      <c r="BE115" s="464"/>
      <c r="BF115" s="464"/>
      <c r="BG115" s="464"/>
      <c r="BH115" s="464"/>
      <c r="BI115" s="460"/>
      <c r="BJ115" s="460"/>
      <c r="BK115" s="460"/>
      <c r="BL115" s="460"/>
      <c r="BU115" s="460"/>
      <c r="BW115" s="461"/>
      <c r="CA115" s="465" t="str">
        <f t="shared" si="222"/>
        <v/>
      </c>
      <c r="CB115" s="465" t="str">
        <f t="shared" si="223"/>
        <v/>
      </c>
      <c r="CC115" s="465" t="str">
        <f t="shared" si="224"/>
        <v/>
      </c>
      <c r="CD115" s="465" t="str">
        <f t="shared" si="225"/>
        <v/>
      </c>
      <c r="CE115" s="465" t="str">
        <f t="shared" si="226"/>
        <v/>
      </c>
      <c r="CF115" s="465" t="str">
        <f t="shared" si="254"/>
        <v/>
      </c>
      <c r="CG115" s="465" t="str">
        <f t="shared" si="255"/>
        <v/>
      </c>
      <c r="CH115" s="465" t="str">
        <f t="shared" si="256"/>
        <v/>
      </c>
      <c r="CI115" s="465" t="str">
        <f t="shared" si="257"/>
        <v/>
      </c>
      <c r="CJ115" s="465" t="str">
        <f t="shared" si="258"/>
        <v/>
      </c>
      <c r="CK115" s="465" t="str">
        <f t="shared" si="259"/>
        <v/>
      </c>
      <c r="CL115" s="465" t="str">
        <f t="shared" si="260"/>
        <v/>
      </c>
      <c r="CM115" s="465" t="str">
        <f t="shared" si="261"/>
        <v/>
      </c>
      <c r="CN115" s="465" t="str">
        <f t="shared" si="262"/>
        <v/>
      </c>
      <c r="CO115" s="465" t="str">
        <f t="shared" si="263"/>
        <v/>
      </c>
      <c r="CP115" s="465" t="str">
        <f t="shared" si="264"/>
        <v/>
      </c>
      <c r="CQ115" s="465" t="str">
        <f t="shared" si="265"/>
        <v/>
      </c>
      <c r="CR115" s="465" t="str">
        <f t="shared" si="266"/>
        <v/>
      </c>
      <c r="CS115" s="465" t="str">
        <f t="shared" si="267"/>
        <v/>
      </c>
      <c r="CT115" s="465" t="str">
        <f t="shared" si="268"/>
        <v/>
      </c>
      <c r="CU115" s="465" t="str">
        <f t="shared" si="269"/>
        <v/>
      </c>
      <c r="CV115" s="465" t="str">
        <f t="shared" si="270"/>
        <v/>
      </c>
      <c r="CW115" s="465" t="str">
        <f t="shared" si="271"/>
        <v/>
      </c>
      <c r="CX115" s="465" t="str">
        <f t="shared" si="272"/>
        <v/>
      </c>
      <c r="CY115" s="465" t="str">
        <f t="shared" si="273"/>
        <v/>
      </c>
      <c r="CZ115" s="465" t="str">
        <f t="shared" si="227"/>
        <v/>
      </c>
      <c r="DA115" s="466">
        <f t="shared" si="228"/>
        <v>0</v>
      </c>
      <c r="DB115" s="466">
        <f t="shared" si="229"/>
        <v>0</v>
      </c>
      <c r="DC115" s="466">
        <f t="shared" si="230"/>
        <v>0</v>
      </c>
      <c r="DD115" s="466">
        <f t="shared" si="231"/>
        <v>0</v>
      </c>
      <c r="DE115" s="466">
        <f t="shared" si="232"/>
        <v>0</v>
      </c>
      <c r="DF115" s="466">
        <f t="shared" si="233"/>
        <v>0</v>
      </c>
      <c r="DG115" s="466">
        <f t="shared" si="234"/>
        <v>0</v>
      </c>
      <c r="DH115" s="466">
        <f t="shared" si="235"/>
        <v>0</v>
      </c>
      <c r="DI115" s="466">
        <f t="shared" si="236"/>
        <v>0</v>
      </c>
      <c r="DJ115" s="466">
        <f t="shared" si="237"/>
        <v>0</v>
      </c>
      <c r="DK115" s="466">
        <f t="shared" si="238"/>
        <v>0</v>
      </c>
      <c r="DL115" s="466">
        <f t="shared" si="239"/>
        <v>0</v>
      </c>
      <c r="DM115" s="466">
        <f t="shared" si="240"/>
        <v>0</v>
      </c>
      <c r="DN115" s="466">
        <f t="shared" si="241"/>
        <v>0</v>
      </c>
      <c r="DO115" s="466">
        <f t="shared" si="242"/>
        <v>0</v>
      </c>
      <c r="DP115" s="466">
        <f t="shared" si="243"/>
        <v>0</v>
      </c>
      <c r="DQ115" s="466">
        <f t="shared" si="244"/>
        <v>0</v>
      </c>
      <c r="DR115" s="466">
        <f t="shared" si="245"/>
        <v>0</v>
      </c>
      <c r="DS115" s="466">
        <f t="shared" si="246"/>
        <v>0</v>
      </c>
      <c r="DT115" s="466">
        <f t="shared" si="247"/>
        <v>0</v>
      </c>
      <c r="DU115" s="466">
        <f t="shared" si="248"/>
        <v>0</v>
      </c>
      <c r="DV115" s="466">
        <f t="shared" si="249"/>
        <v>0</v>
      </c>
      <c r="DW115" s="466">
        <f t="shared" si="250"/>
        <v>0</v>
      </c>
      <c r="DX115" s="466">
        <f t="shared" si="251"/>
        <v>0</v>
      </c>
      <c r="DY115" s="466">
        <f t="shared" si="252"/>
        <v>0</v>
      </c>
      <c r="DZ115" s="466">
        <f t="shared" si="253"/>
        <v>0</v>
      </c>
    </row>
    <row r="116" spans="1:130" ht="16.149999999999999" customHeight="1" x14ac:dyDescent="0.35">
      <c r="A116" s="828" t="s">
        <v>2152</v>
      </c>
      <c r="B116" s="831">
        <f t="shared" si="274"/>
        <v>0</v>
      </c>
      <c r="C116" s="1079">
        <f t="shared" si="274"/>
        <v>0</v>
      </c>
      <c r="D116" s="833"/>
      <c r="E116" s="1439"/>
      <c r="F116" s="829"/>
      <c r="G116" s="1439"/>
      <c r="H116" s="829"/>
      <c r="I116" s="1438"/>
      <c r="J116" s="833"/>
      <c r="K116" s="833"/>
      <c r="L116" s="829"/>
      <c r="M116" s="1438"/>
      <c r="N116" s="833"/>
      <c r="O116" s="1439"/>
      <c r="P116" s="829"/>
      <c r="Q116" s="1439"/>
      <c r="R116" s="829"/>
      <c r="S116" s="1439"/>
      <c r="T116" s="829"/>
      <c r="U116" s="1439"/>
      <c r="V116" s="829"/>
      <c r="W116" s="1439"/>
      <c r="X116" s="829"/>
      <c r="Y116" s="1439"/>
      <c r="Z116" s="829"/>
      <c r="AA116" s="1439"/>
      <c r="AB116" s="829"/>
      <c r="AC116" s="1439"/>
      <c r="AD116" s="829"/>
      <c r="AE116" s="1439"/>
      <c r="AF116" s="829"/>
      <c r="AG116" s="1439"/>
      <c r="AH116" s="829"/>
      <c r="AI116" s="1439"/>
      <c r="AJ116" s="829"/>
      <c r="AK116" s="1439"/>
      <c r="AL116" s="829"/>
      <c r="AM116" s="1439"/>
      <c r="AN116" s="829"/>
      <c r="AO116" s="1439"/>
      <c r="AP116" s="829"/>
      <c r="AQ116" s="1479"/>
      <c r="AR116" s="833"/>
      <c r="AS116" s="1479"/>
      <c r="AT116" s="833"/>
      <c r="AU116" s="1439"/>
      <c r="AV116" s="829"/>
      <c r="AW116" s="1438"/>
      <c r="AX116" s="464" t="str">
        <f t="shared" si="221"/>
        <v/>
      </c>
      <c r="AY116" s="464"/>
      <c r="AZ116" s="464"/>
      <c r="BA116" s="464"/>
      <c r="BB116" s="464"/>
      <c r="BC116" s="464"/>
      <c r="BD116" s="464"/>
      <c r="BE116" s="464"/>
      <c r="BF116" s="464"/>
      <c r="BG116" s="464"/>
      <c r="BH116" s="464"/>
      <c r="BI116" s="460"/>
      <c r="BJ116" s="460"/>
      <c r="BK116" s="460"/>
      <c r="BL116" s="460"/>
      <c r="BU116" s="460"/>
      <c r="BW116" s="461"/>
      <c r="CA116" s="465" t="str">
        <f t="shared" si="222"/>
        <v/>
      </c>
      <c r="CB116" s="465" t="str">
        <f t="shared" si="223"/>
        <v/>
      </c>
      <c r="CC116" s="465" t="str">
        <f t="shared" si="224"/>
        <v/>
      </c>
      <c r="CD116" s="465" t="str">
        <f t="shared" si="225"/>
        <v/>
      </c>
      <c r="CE116" s="465" t="str">
        <f t="shared" si="226"/>
        <v/>
      </c>
      <c r="CF116" s="465" t="str">
        <f t="shared" si="254"/>
        <v/>
      </c>
      <c r="CG116" s="465" t="str">
        <f t="shared" si="255"/>
        <v/>
      </c>
      <c r="CH116" s="465" t="str">
        <f t="shared" si="256"/>
        <v/>
      </c>
      <c r="CI116" s="465" t="str">
        <f t="shared" si="257"/>
        <v/>
      </c>
      <c r="CJ116" s="465" t="str">
        <f t="shared" si="258"/>
        <v/>
      </c>
      <c r="CK116" s="465" t="str">
        <f t="shared" si="259"/>
        <v/>
      </c>
      <c r="CL116" s="465" t="str">
        <f t="shared" si="260"/>
        <v/>
      </c>
      <c r="CM116" s="465" t="str">
        <f t="shared" si="261"/>
        <v/>
      </c>
      <c r="CN116" s="465" t="str">
        <f t="shared" si="262"/>
        <v/>
      </c>
      <c r="CO116" s="465" t="str">
        <f t="shared" si="263"/>
        <v/>
      </c>
      <c r="CP116" s="465" t="str">
        <f t="shared" si="264"/>
        <v/>
      </c>
      <c r="CQ116" s="465" t="str">
        <f t="shared" si="265"/>
        <v/>
      </c>
      <c r="CR116" s="465" t="str">
        <f t="shared" si="266"/>
        <v/>
      </c>
      <c r="CS116" s="465" t="str">
        <f t="shared" si="267"/>
        <v/>
      </c>
      <c r="CT116" s="465" t="str">
        <f t="shared" si="268"/>
        <v/>
      </c>
      <c r="CU116" s="465" t="str">
        <f t="shared" si="269"/>
        <v/>
      </c>
      <c r="CV116" s="465" t="str">
        <f t="shared" si="270"/>
        <v/>
      </c>
      <c r="CW116" s="465" t="str">
        <f t="shared" si="271"/>
        <v/>
      </c>
      <c r="CX116" s="465" t="str">
        <f t="shared" si="272"/>
        <v/>
      </c>
      <c r="CY116" s="465" t="str">
        <f t="shared" si="273"/>
        <v/>
      </c>
      <c r="CZ116" s="465" t="str">
        <f t="shared" si="227"/>
        <v/>
      </c>
      <c r="DA116" s="466">
        <f t="shared" si="228"/>
        <v>0</v>
      </c>
      <c r="DB116" s="466">
        <f t="shared" si="229"/>
        <v>0</v>
      </c>
      <c r="DC116" s="466">
        <f t="shared" si="230"/>
        <v>0</v>
      </c>
      <c r="DD116" s="466">
        <f t="shared" si="231"/>
        <v>0</v>
      </c>
      <c r="DE116" s="466">
        <f t="shared" si="232"/>
        <v>0</v>
      </c>
      <c r="DF116" s="466">
        <f t="shared" si="233"/>
        <v>0</v>
      </c>
      <c r="DG116" s="466">
        <f t="shared" si="234"/>
        <v>0</v>
      </c>
      <c r="DH116" s="466">
        <f t="shared" si="235"/>
        <v>0</v>
      </c>
      <c r="DI116" s="466">
        <f t="shared" si="236"/>
        <v>0</v>
      </c>
      <c r="DJ116" s="466">
        <f t="shared" si="237"/>
        <v>0</v>
      </c>
      <c r="DK116" s="466">
        <f t="shared" si="238"/>
        <v>0</v>
      </c>
      <c r="DL116" s="466">
        <f t="shared" si="239"/>
        <v>0</v>
      </c>
      <c r="DM116" s="466">
        <f t="shared" si="240"/>
        <v>0</v>
      </c>
      <c r="DN116" s="466">
        <f t="shared" si="241"/>
        <v>0</v>
      </c>
      <c r="DO116" s="466">
        <f t="shared" si="242"/>
        <v>0</v>
      </c>
      <c r="DP116" s="466">
        <f t="shared" si="243"/>
        <v>0</v>
      </c>
      <c r="DQ116" s="466">
        <f t="shared" si="244"/>
        <v>0</v>
      </c>
      <c r="DR116" s="466">
        <f t="shared" si="245"/>
        <v>0</v>
      </c>
      <c r="DS116" s="466">
        <f t="shared" si="246"/>
        <v>0</v>
      </c>
      <c r="DT116" s="466">
        <f t="shared" si="247"/>
        <v>0</v>
      </c>
      <c r="DU116" s="466">
        <f t="shared" si="248"/>
        <v>0</v>
      </c>
      <c r="DV116" s="466">
        <f t="shared" si="249"/>
        <v>0</v>
      </c>
      <c r="DW116" s="466">
        <f t="shared" si="250"/>
        <v>0</v>
      </c>
      <c r="DX116" s="466">
        <f t="shared" si="251"/>
        <v>0</v>
      </c>
      <c r="DY116" s="466">
        <f t="shared" si="252"/>
        <v>0</v>
      </c>
      <c r="DZ116" s="466">
        <f t="shared" si="253"/>
        <v>0</v>
      </c>
    </row>
    <row r="117" spans="1:130" ht="16.149999999999999" customHeight="1" x14ac:dyDescent="0.35">
      <c r="A117" s="2101" t="s">
        <v>2153</v>
      </c>
      <c r="B117" s="2445">
        <f t="shared" si="274"/>
        <v>0</v>
      </c>
      <c r="C117" s="2101">
        <f t="shared" si="274"/>
        <v>0</v>
      </c>
      <c r="D117" s="842"/>
      <c r="E117" s="870"/>
      <c r="F117" s="837"/>
      <c r="G117" s="870"/>
      <c r="H117" s="837"/>
      <c r="I117" s="838"/>
      <c r="J117" s="842"/>
      <c r="K117" s="842"/>
      <c r="L117" s="837"/>
      <c r="M117" s="838"/>
      <c r="N117" s="842"/>
      <c r="O117" s="870"/>
      <c r="P117" s="837"/>
      <c r="Q117" s="870"/>
      <c r="R117" s="837"/>
      <c r="S117" s="870"/>
      <c r="T117" s="837"/>
      <c r="U117" s="870"/>
      <c r="V117" s="837"/>
      <c r="W117" s="870"/>
      <c r="X117" s="837"/>
      <c r="Y117" s="870"/>
      <c r="Z117" s="837"/>
      <c r="AA117" s="870"/>
      <c r="AB117" s="837"/>
      <c r="AC117" s="870"/>
      <c r="AD117" s="837"/>
      <c r="AE117" s="870"/>
      <c r="AF117" s="837"/>
      <c r="AG117" s="870"/>
      <c r="AH117" s="837"/>
      <c r="AI117" s="870"/>
      <c r="AJ117" s="837"/>
      <c r="AK117" s="870"/>
      <c r="AL117" s="837"/>
      <c r="AM117" s="870"/>
      <c r="AN117" s="837"/>
      <c r="AO117" s="870"/>
      <c r="AP117" s="837"/>
      <c r="AQ117" s="843"/>
      <c r="AR117" s="842"/>
      <c r="AS117" s="843"/>
      <c r="AT117" s="842"/>
      <c r="AU117" s="870"/>
      <c r="AV117" s="837"/>
      <c r="AW117" s="838"/>
      <c r="AX117" s="464" t="str">
        <f t="shared" si="221"/>
        <v/>
      </c>
      <c r="AY117" s="464"/>
      <c r="AZ117" s="464"/>
      <c r="BA117" s="464"/>
      <c r="BB117" s="464"/>
      <c r="BC117" s="464"/>
      <c r="BD117" s="464"/>
      <c r="BE117" s="464"/>
      <c r="BF117" s="464"/>
      <c r="BG117" s="464"/>
      <c r="BH117" s="464"/>
      <c r="BI117" s="460"/>
      <c r="BJ117" s="460"/>
      <c r="BK117" s="460"/>
      <c r="BL117" s="460"/>
      <c r="BU117" s="460"/>
      <c r="BW117" s="461"/>
      <c r="CA117" s="465" t="str">
        <f t="shared" si="222"/>
        <v/>
      </c>
      <c r="CB117" s="465" t="str">
        <f t="shared" si="223"/>
        <v/>
      </c>
      <c r="CC117" s="465" t="str">
        <f t="shared" si="224"/>
        <v/>
      </c>
      <c r="CD117" s="465" t="str">
        <f t="shared" si="225"/>
        <v/>
      </c>
      <c r="CE117" s="465" t="str">
        <f t="shared" si="226"/>
        <v/>
      </c>
      <c r="CF117" s="465" t="str">
        <f t="shared" si="254"/>
        <v/>
      </c>
      <c r="CG117" s="465" t="str">
        <f t="shared" si="255"/>
        <v/>
      </c>
      <c r="CH117" s="465" t="str">
        <f t="shared" si="256"/>
        <v/>
      </c>
      <c r="CI117" s="465" t="str">
        <f t="shared" si="257"/>
        <v/>
      </c>
      <c r="CJ117" s="465" t="str">
        <f t="shared" si="258"/>
        <v/>
      </c>
      <c r="CK117" s="465" t="str">
        <f t="shared" si="259"/>
        <v/>
      </c>
      <c r="CL117" s="465" t="str">
        <f t="shared" si="260"/>
        <v/>
      </c>
      <c r="CM117" s="465" t="str">
        <f t="shared" si="261"/>
        <v/>
      </c>
      <c r="CN117" s="465" t="str">
        <f t="shared" si="262"/>
        <v/>
      </c>
      <c r="CO117" s="465" t="str">
        <f t="shared" si="263"/>
        <v/>
      </c>
      <c r="CP117" s="465" t="str">
        <f t="shared" si="264"/>
        <v/>
      </c>
      <c r="CQ117" s="465" t="str">
        <f t="shared" si="265"/>
        <v/>
      </c>
      <c r="CR117" s="465" t="str">
        <f t="shared" si="266"/>
        <v/>
      </c>
      <c r="CS117" s="465" t="str">
        <f t="shared" si="267"/>
        <v/>
      </c>
      <c r="CT117" s="465" t="str">
        <f t="shared" si="268"/>
        <v/>
      </c>
      <c r="CU117" s="465" t="str">
        <f t="shared" si="269"/>
        <v/>
      </c>
      <c r="CV117" s="465" t="str">
        <f t="shared" si="270"/>
        <v/>
      </c>
      <c r="CW117" s="465" t="str">
        <f t="shared" si="271"/>
        <v/>
      </c>
      <c r="CX117" s="465" t="str">
        <f t="shared" si="272"/>
        <v/>
      </c>
      <c r="CY117" s="465" t="str">
        <f t="shared" si="273"/>
        <v/>
      </c>
      <c r="CZ117" s="465" t="str">
        <f t="shared" si="227"/>
        <v/>
      </c>
      <c r="DA117" s="466">
        <f t="shared" si="228"/>
        <v>0</v>
      </c>
      <c r="DB117" s="466">
        <f t="shared" si="229"/>
        <v>0</v>
      </c>
      <c r="DC117" s="466">
        <f t="shared" si="230"/>
        <v>0</v>
      </c>
      <c r="DD117" s="466">
        <f t="shared" si="231"/>
        <v>0</v>
      </c>
      <c r="DE117" s="466">
        <f t="shared" si="232"/>
        <v>0</v>
      </c>
      <c r="DF117" s="466">
        <f t="shared" si="233"/>
        <v>0</v>
      </c>
      <c r="DG117" s="466">
        <f t="shared" si="234"/>
        <v>0</v>
      </c>
      <c r="DH117" s="466">
        <f t="shared" si="235"/>
        <v>0</v>
      </c>
      <c r="DI117" s="466">
        <f t="shared" si="236"/>
        <v>0</v>
      </c>
      <c r="DJ117" s="466">
        <f t="shared" si="237"/>
        <v>0</v>
      </c>
      <c r="DK117" s="466">
        <f t="shared" si="238"/>
        <v>0</v>
      </c>
      <c r="DL117" s="466">
        <f t="shared" si="239"/>
        <v>0</v>
      </c>
      <c r="DM117" s="466">
        <f t="shared" si="240"/>
        <v>0</v>
      </c>
      <c r="DN117" s="466">
        <f t="shared" si="241"/>
        <v>0</v>
      </c>
      <c r="DO117" s="466">
        <f t="shared" si="242"/>
        <v>0</v>
      </c>
      <c r="DP117" s="466">
        <f t="shared" si="243"/>
        <v>0</v>
      </c>
      <c r="DQ117" s="466">
        <f t="shared" si="244"/>
        <v>0</v>
      </c>
      <c r="DR117" s="466">
        <f t="shared" si="245"/>
        <v>0</v>
      </c>
      <c r="DS117" s="466">
        <f t="shared" si="246"/>
        <v>0</v>
      </c>
      <c r="DT117" s="466">
        <f t="shared" si="247"/>
        <v>0</v>
      </c>
      <c r="DU117" s="466">
        <f t="shared" si="248"/>
        <v>0</v>
      </c>
      <c r="DV117" s="466">
        <f t="shared" si="249"/>
        <v>0</v>
      </c>
      <c r="DW117" s="466">
        <f t="shared" si="250"/>
        <v>0</v>
      </c>
      <c r="DX117" s="466">
        <f t="shared" si="251"/>
        <v>0</v>
      </c>
      <c r="DY117" s="466">
        <f t="shared" si="252"/>
        <v>0</v>
      </c>
      <c r="DZ117" s="466">
        <f t="shared" si="253"/>
        <v>0</v>
      </c>
    </row>
    <row r="118" spans="1:130" ht="31.9" customHeight="1" x14ac:dyDescent="0.35">
      <c r="A118" s="2071" t="s">
        <v>2159</v>
      </c>
      <c r="B118" s="2071"/>
      <c r="C118" s="2071"/>
      <c r="D118" s="2071"/>
      <c r="E118" s="2071"/>
      <c r="F118" s="2071"/>
      <c r="G118" s="2071"/>
      <c r="H118" s="301"/>
      <c r="I118" s="301"/>
      <c r="J118" s="321"/>
      <c r="K118" s="321"/>
      <c r="L118" s="321"/>
      <c r="M118" s="321"/>
      <c r="N118" s="321"/>
      <c r="O118" s="321"/>
      <c r="P118" s="321"/>
      <c r="Q118" s="277"/>
      <c r="AX118" s="460"/>
      <c r="AY118" s="460"/>
      <c r="AZ118" s="460"/>
      <c r="BA118" s="460"/>
      <c r="BB118" s="460"/>
      <c r="BC118" s="460"/>
      <c r="BD118" s="460"/>
      <c r="BE118" s="460"/>
      <c r="BF118" s="460"/>
      <c r="BG118" s="460"/>
      <c r="BH118" s="460"/>
      <c r="BI118" s="460"/>
      <c r="BJ118" s="460"/>
      <c r="BK118" s="460"/>
      <c r="BL118" s="460"/>
      <c r="BM118" s="460"/>
      <c r="BT118" s="463"/>
      <c r="BU118" s="463"/>
      <c r="BV118" s="461"/>
      <c r="BW118" s="461"/>
    </row>
    <row r="119" spans="1:130" ht="31.9" customHeight="1" x14ac:dyDescent="0.35">
      <c r="A119" s="7972" t="s">
        <v>2132</v>
      </c>
      <c r="B119" s="7370" t="s">
        <v>30</v>
      </c>
      <c r="C119" s="7371"/>
      <c r="D119" s="7983" t="s">
        <v>594</v>
      </c>
      <c r="E119" s="7984"/>
      <c r="F119" s="7984"/>
      <c r="G119" s="7984"/>
      <c r="H119" s="7984"/>
      <c r="I119" s="7984"/>
      <c r="J119" s="7984"/>
      <c r="K119" s="7984"/>
      <c r="L119" s="7984"/>
      <c r="M119" s="7984"/>
      <c r="N119" s="7984"/>
      <c r="O119" s="7984"/>
      <c r="P119" s="7984"/>
      <c r="Q119" s="7984"/>
      <c r="R119" s="7984"/>
      <c r="S119" s="7984"/>
      <c r="T119" s="7984"/>
      <c r="U119" s="7984"/>
      <c r="V119" s="7984"/>
      <c r="W119" s="7984"/>
      <c r="X119" s="7984"/>
      <c r="Y119" s="7984"/>
      <c r="Z119" s="7984"/>
      <c r="AA119" s="7984"/>
      <c r="AB119" s="7984"/>
      <c r="AC119" s="7984"/>
      <c r="AD119" s="7984"/>
      <c r="AE119" s="7984"/>
      <c r="AF119" s="7984"/>
      <c r="AG119" s="7984"/>
      <c r="AH119" s="7984"/>
      <c r="AI119" s="7984"/>
      <c r="AJ119" s="7984"/>
      <c r="AK119" s="7984"/>
      <c r="AL119" s="7984"/>
      <c r="AM119" s="7984"/>
      <c r="AN119" s="7984"/>
      <c r="AO119" s="7984"/>
      <c r="AP119" s="7984"/>
      <c r="AQ119" s="8017"/>
      <c r="AR119" s="8103" t="s">
        <v>2133</v>
      </c>
      <c r="AS119" s="8048"/>
      <c r="AT119" s="8531" t="s">
        <v>591</v>
      </c>
      <c r="AU119" s="8009"/>
      <c r="AV119" s="7989" t="s">
        <v>9</v>
      </c>
      <c r="AW119" s="7990" t="s">
        <v>10</v>
      </c>
      <c r="AX119" s="460"/>
      <c r="AY119" s="460"/>
      <c r="AZ119" s="460"/>
      <c r="BA119" s="460"/>
      <c r="BB119" s="460"/>
      <c r="BC119" s="460"/>
      <c r="BD119" s="460"/>
      <c r="BE119" s="460"/>
      <c r="BF119" s="460"/>
      <c r="BG119" s="460"/>
      <c r="BH119" s="460"/>
      <c r="BI119" s="460"/>
      <c r="BJ119" s="460"/>
      <c r="BK119" s="460"/>
      <c r="BL119" s="460"/>
      <c r="BU119" s="460"/>
      <c r="BV119" s="461"/>
      <c r="BW119" s="461"/>
    </row>
    <row r="120" spans="1:130" ht="16.149999999999999" customHeight="1" x14ac:dyDescent="0.35">
      <c r="A120" s="7362"/>
      <c r="B120" s="7976"/>
      <c r="C120" s="7971"/>
      <c r="D120" s="8003" t="s">
        <v>596</v>
      </c>
      <c r="E120" s="8103"/>
      <c r="F120" s="8003" t="s">
        <v>597</v>
      </c>
      <c r="G120" s="8103"/>
      <c r="H120" s="8003" t="s">
        <v>598</v>
      </c>
      <c r="I120" s="8004"/>
      <c r="J120" s="8103" t="s">
        <v>599</v>
      </c>
      <c r="K120" s="8103"/>
      <c r="L120" s="8003" t="s">
        <v>400</v>
      </c>
      <c r="M120" s="8103"/>
      <c r="N120" s="8003" t="s">
        <v>540</v>
      </c>
      <c r="O120" s="8103"/>
      <c r="P120" s="8003" t="s">
        <v>43</v>
      </c>
      <c r="Q120" s="8103"/>
      <c r="R120" s="8003" t="s">
        <v>44</v>
      </c>
      <c r="S120" s="8103"/>
      <c r="T120" s="8003" t="s">
        <v>85</v>
      </c>
      <c r="U120" s="8004"/>
      <c r="V120" s="8003" t="s">
        <v>86</v>
      </c>
      <c r="W120" s="8004"/>
      <c r="X120" s="8003" t="s">
        <v>87</v>
      </c>
      <c r="Y120" s="8004"/>
      <c r="Z120" s="8003" t="s">
        <v>88</v>
      </c>
      <c r="AA120" s="8004"/>
      <c r="AB120" s="8003" t="s">
        <v>89</v>
      </c>
      <c r="AC120" s="8004"/>
      <c r="AD120" s="8003" t="s">
        <v>90</v>
      </c>
      <c r="AE120" s="8004"/>
      <c r="AF120" s="8003" t="s">
        <v>91</v>
      </c>
      <c r="AG120" s="8004"/>
      <c r="AH120" s="8003" t="s">
        <v>92</v>
      </c>
      <c r="AI120" s="8004"/>
      <c r="AJ120" s="8003" t="s">
        <v>93</v>
      </c>
      <c r="AK120" s="8004"/>
      <c r="AL120" s="8003" t="s">
        <v>94</v>
      </c>
      <c r="AM120" s="8004"/>
      <c r="AN120" s="8003" t="s">
        <v>95</v>
      </c>
      <c r="AO120" s="8004"/>
      <c r="AP120" s="8003" t="s">
        <v>96</v>
      </c>
      <c r="AQ120" s="8048"/>
      <c r="AR120" s="8015" t="s">
        <v>33</v>
      </c>
      <c r="AS120" s="8533" t="s">
        <v>34</v>
      </c>
      <c r="AT120" s="8532"/>
      <c r="AU120" s="8011"/>
      <c r="AV120" s="7459"/>
      <c r="AW120" s="7412"/>
      <c r="AX120" s="460"/>
      <c r="AY120" s="460"/>
      <c r="AZ120" s="460"/>
      <c r="BA120" s="460"/>
      <c r="BB120" s="460"/>
      <c r="BC120" s="460"/>
      <c r="BD120" s="460"/>
      <c r="BE120" s="460"/>
      <c r="BF120" s="460"/>
      <c r="BG120" s="460"/>
      <c r="BH120" s="460"/>
      <c r="BI120" s="460"/>
      <c r="BJ120" s="460"/>
      <c r="BK120" s="460"/>
      <c r="BL120" s="460"/>
      <c r="BU120" s="460"/>
      <c r="BV120" s="461"/>
      <c r="BW120" s="461"/>
    </row>
    <row r="121" spans="1:130" ht="16.149999999999999" customHeight="1" x14ac:dyDescent="0.35">
      <c r="A121" s="8470"/>
      <c r="B121" s="1994" t="s">
        <v>2134</v>
      </c>
      <c r="C121" s="2366" t="s">
        <v>2135</v>
      </c>
      <c r="D121" s="2350" t="s">
        <v>2134</v>
      </c>
      <c r="E121" s="2441" t="s">
        <v>2135</v>
      </c>
      <c r="F121" s="2350" t="s">
        <v>2134</v>
      </c>
      <c r="G121" s="2441" t="s">
        <v>2135</v>
      </c>
      <c r="H121" s="2350" t="s">
        <v>2134</v>
      </c>
      <c r="I121" s="2366" t="s">
        <v>2135</v>
      </c>
      <c r="J121" s="1994" t="s">
        <v>2134</v>
      </c>
      <c r="K121" s="2441" t="s">
        <v>2135</v>
      </c>
      <c r="L121" s="2350" t="s">
        <v>2134</v>
      </c>
      <c r="M121" s="2441" t="s">
        <v>2135</v>
      </c>
      <c r="N121" s="2350" t="s">
        <v>2134</v>
      </c>
      <c r="O121" s="2441" t="s">
        <v>2135</v>
      </c>
      <c r="P121" s="2350" t="s">
        <v>2134</v>
      </c>
      <c r="Q121" s="2441" t="s">
        <v>2135</v>
      </c>
      <c r="R121" s="2350" t="s">
        <v>2134</v>
      </c>
      <c r="S121" s="2441" t="s">
        <v>2135</v>
      </c>
      <c r="T121" s="2350" t="s">
        <v>2134</v>
      </c>
      <c r="U121" s="2441" t="s">
        <v>2135</v>
      </c>
      <c r="V121" s="2350" t="s">
        <v>2134</v>
      </c>
      <c r="W121" s="2441" t="s">
        <v>2135</v>
      </c>
      <c r="X121" s="2350" t="s">
        <v>2134</v>
      </c>
      <c r="Y121" s="2441" t="s">
        <v>2135</v>
      </c>
      <c r="Z121" s="2350" t="s">
        <v>2134</v>
      </c>
      <c r="AA121" s="2441" t="s">
        <v>2135</v>
      </c>
      <c r="AB121" s="2350" t="s">
        <v>2134</v>
      </c>
      <c r="AC121" s="2441" t="s">
        <v>2135</v>
      </c>
      <c r="AD121" s="2350" t="s">
        <v>2134</v>
      </c>
      <c r="AE121" s="2441" t="s">
        <v>2135</v>
      </c>
      <c r="AF121" s="2350" t="s">
        <v>2134</v>
      </c>
      <c r="AG121" s="2441" t="s">
        <v>2135</v>
      </c>
      <c r="AH121" s="2350" t="s">
        <v>2134</v>
      </c>
      <c r="AI121" s="2441" t="s">
        <v>2135</v>
      </c>
      <c r="AJ121" s="2350" t="s">
        <v>2134</v>
      </c>
      <c r="AK121" s="2441" t="s">
        <v>2135</v>
      </c>
      <c r="AL121" s="2350" t="s">
        <v>2134</v>
      </c>
      <c r="AM121" s="2441" t="s">
        <v>2135</v>
      </c>
      <c r="AN121" s="2350" t="s">
        <v>2134</v>
      </c>
      <c r="AO121" s="2441" t="s">
        <v>2135</v>
      </c>
      <c r="AP121" s="2350" t="s">
        <v>2134</v>
      </c>
      <c r="AQ121" s="2351" t="s">
        <v>2135</v>
      </c>
      <c r="AR121" s="8016"/>
      <c r="AS121" s="8534"/>
      <c r="AT121" s="2308" t="s">
        <v>583</v>
      </c>
      <c r="AU121" s="1990" t="s">
        <v>584</v>
      </c>
      <c r="AV121" s="8525"/>
      <c r="AW121" s="7982"/>
      <c r="AX121" s="460"/>
      <c r="AY121" s="460"/>
      <c r="AZ121" s="460"/>
      <c r="BA121" s="460"/>
      <c r="BB121" s="460"/>
      <c r="BC121" s="460"/>
      <c r="BD121" s="460"/>
      <c r="BE121" s="460"/>
      <c r="BF121" s="460"/>
      <c r="BG121" s="460"/>
      <c r="BH121" s="460"/>
      <c r="BI121" s="460"/>
      <c r="BJ121" s="460"/>
      <c r="BK121" s="460"/>
      <c r="BL121" s="460"/>
      <c r="BU121" s="460"/>
      <c r="BV121" s="461"/>
      <c r="BW121" s="461"/>
    </row>
    <row r="122" spans="1:130" ht="16.149999999999999" customHeight="1" x14ac:dyDescent="0.35">
      <c r="A122" s="2446" t="s">
        <v>2136</v>
      </c>
      <c r="B122" s="1966">
        <f t="shared" ref="B122:C129" si="275">+N122+P122+R122+T122+V122+X122+Z122+AB122+AD122+AF122+AH122+AJ122+AL122+AN122+AP122</f>
        <v>0</v>
      </c>
      <c r="C122" s="2443">
        <f t="shared" si="275"/>
        <v>0</v>
      </c>
      <c r="D122" s="858"/>
      <c r="E122" s="1440"/>
      <c r="F122" s="856"/>
      <c r="G122" s="1440"/>
      <c r="H122" s="856"/>
      <c r="I122" s="1440"/>
      <c r="J122" s="856"/>
      <c r="K122" s="1440"/>
      <c r="L122" s="856"/>
      <c r="M122" s="1441"/>
      <c r="N122" s="833"/>
      <c r="O122" s="1439"/>
      <c r="P122" s="829"/>
      <c r="Q122" s="1439"/>
      <c r="R122" s="829"/>
      <c r="S122" s="1439"/>
      <c r="T122" s="829"/>
      <c r="U122" s="1439"/>
      <c r="V122" s="829"/>
      <c r="W122" s="1439"/>
      <c r="X122" s="829"/>
      <c r="Y122" s="1439"/>
      <c r="Z122" s="829"/>
      <c r="AA122" s="1439"/>
      <c r="AB122" s="829"/>
      <c r="AC122" s="1439"/>
      <c r="AD122" s="829"/>
      <c r="AE122" s="1439"/>
      <c r="AF122" s="829"/>
      <c r="AG122" s="1439"/>
      <c r="AH122" s="829"/>
      <c r="AI122" s="1439"/>
      <c r="AJ122" s="829"/>
      <c r="AK122" s="1439"/>
      <c r="AL122" s="829"/>
      <c r="AM122" s="1439"/>
      <c r="AN122" s="829"/>
      <c r="AO122" s="1439"/>
      <c r="AP122" s="829"/>
      <c r="AQ122" s="1479"/>
      <c r="AR122" s="2379"/>
      <c r="AS122" s="1479"/>
      <c r="AT122" s="833"/>
      <c r="AU122" s="1439"/>
      <c r="AV122" s="829"/>
      <c r="AW122" s="1438"/>
      <c r="AX122" s="464" t="str">
        <f t="shared" ref="AX122:AX139" si="276">$CA122&amp;$CB122&amp;$CC122&amp;$CD122&amp;$CE122&amp;$CF122&amp;$CG122&amp;$CH122&amp;$CI122&amp;$CJ122&amp;$CK122&amp;$CL122&amp;$CM122&amp;$CN122&amp;$CO122&amp;$CP122&amp;$CQ122&amp;$CR122&amp;$CS122&amp;$CT122&amp;$CU122&amp;$CV122&amp;$CW122&amp;$CX122&amp;$CY122&amp;$CZ122</f>
        <v/>
      </c>
      <c r="AY122" s="464"/>
      <c r="AZ122" s="464"/>
      <c r="BA122" s="464"/>
      <c r="BB122" s="464"/>
      <c r="BC122" s="464"/>
      <c r="BD122" s="464"/>
      <c r="BE122" s="464"/>
      <c r="BF122" s="464"/>
      <c r="BG122" s="464"/>
      <c r="BH122" s="464"/>
      <c r="BI122" s="460"/>
      <c r="BJ122" s="460"/>
      <c r="BK122" s="460"/>
      <c r="BL122" s="460"/>
      <c r="BU122" s="461"/>
      <c r="BV122" s="461"/>
      <c r="BW122" s="461"/>
      <c r="CA122" s="465" t="str">
        <f t="shared" ref="CA122:CA139" si="277">IF(B122&lt;C122,"* El total de Reactivos NO DEBE ser superior al total de Procesados. ","")</f>
        <v/>
      </c>
      <c r="CB122" s="465" t="str">
        <f t="shared" ref="CB122:CB138" si="278">IF(B122&lt;&gt;(AR122+ AS122),"* La suma de las columnas Sexo DEBE SER IGUAL a los Procesados. ","")</f>
        <v/>
      </c>
      <c r="CC122" s="465" t="str">
        <f t="shared" ref="CC122:CC139" si="279">IF(B122&lt;(AT122+ AU122),"* La suma de las columna Trans NO DEBE ser superior al total de Procesados. ","")</f>
        <v/>
      </c>
      <c r="CD122" s="465" t="str">
        <f t="shared" ref="CD122:CD139" si="280">IF(B122&lt;AV122,"* La columna Pueblos Originarios NO DEBE ser superior al total de Procesados. ","")</f>
        <v/>
      </c>
      <c r="CE122" s="465" t="str">
        <f t="shared" ref="CE122:CE139" si="281">IF(B122&lt;AW122,"* La columna Migrantes NO DEBE ser superior al total de Procesados. ","")</f>
        <v/>
      </c>
      <c r="CF122" s="465" t="str">
        <f>IF(D122&lt;E122,CONCATENATE("* El total de procesados debe ser mayor o igual al total de Reactivos en el grupo de edad ",$D$120),"")</f>
        <v/>
      </c>
      <c r="CG122" s="465" t="str">
        <f>IF(F122&lt;G122,CONCATENATE("* El total de procesados debe ser mayor o igual al total de Reactivos en el grupo de edad ",$F$120),"")</f>
        <v/>
      </c>
      <c r="CH122" s="465" t="str">
        <f>IF(H122&lt;I122,CONCATENATE("* El total de procesados debe ser mayor o igual al total de Reactivos en el grupo de edad ",$H$120),"")</f>
        <v/>
      </c>
      <c r="CI122" s="465" t="str">
        <f>IF(J122&lt;K122,CONCATENATE("* El total de procesados debe ser mayor o igual al total de Reactivos en el grupo de edad ",$J$120),"")</f>
        <v/>
      </c>
      <c r="CJ122" s="465" t="str">
        <f>IF(L122&lt;M122,CONCATENATE("* El total de procesados debe ser mayor o igual al total de Reactivos en el grupo de edad ",$L$120),"")</f>
        <v/>
      </c>
      <c r="CK122" s="465" t="str">
        <f>IF(N122&lt;O122,CONCATENATE("* El total de procesados debe ser mayor o igual al total de Reactivos en el grupo de edad ",$N$120),"")</f>
        <v/>
      </c>
      <c r="CL122" s="465" t="str">
        <f>IF(P122&lt;Q122,CONCATENATE("* El total de procesados debe ser mayor o igual al total de Reactivos en el grupo de edad ",$P$120),"")</f>
        <v/>
      </c>
      <c r="CM122" s="465" t="str">
        <f>IF(R122&lt;S122,CONCATENATE("* El total de procesados debe ser mayor o igual al total de Reactivos en el grupo de edad ",$R$120),"")</f>
        <v/>
      </c>
      <c r="CN122" s="465" t="str">
        <f>IF(T122&lt;U122,CONCATENATE("* El total de procesados debe ser mayor o igual al total de Reactivos en el grupo de edad ",$T$120),"")</f>
        <v/>
      </c>
      <c r="CO122" s="465" t="str">
        <f>IF(V122&lt;W122,CONCATENATE("* El total de procesados debe ser mayor o igual al total de Reactivos en el grupo de edad ",$V$120),"")</f>
        <v/>
      </c>
      <c r="CP122" s="465" t="str">
        <f>IF(X122&lt;Y122,CONCATENATE("* El total de procesados debe ser mayor o igual al total de Reactivos en el grupo de edad ",$X$120),"")</f>
        <v/>
      </c>
      <c r="CQ122" s="465" t="str">
        <f>IF(Z122&lt;AA122,CONCATENATE("* El total de procesados debe ser mayor o igual al total de Reactivos en el grupo de edad ",$Z$120),"")</f>
        <v/>
      </c>
      <c r="CR122" s="465" t="str">
        <f>IF(AB122&lt;AC122,CONCATENATE("* El total de procesados debe ser mayor o igual al total de Reactivos en el grupo de edad ",$AB$120),"")</f>
        <v/>
      </c>
      <c r="CS122" s="465" t="str">
        <f>IF(AD122&lt;AE122,CONCATENATE("* El total de procesados debe ser mayor o igual al total de Reactivos en el grupo de edad ",$AD$120),"")</f>
        <v/>
      </c>
      <c r="CT122" s="465" t="str">
        <f>IF(AF122&lt;AG122,CONCATENATE("* El total de procesados debe ser mayor o igual al total de Reactivos en el grupo de edad ",$AF$120),"")</f>
        <v/>
      </c>
      <c r="CU122" s="465" t="str">
        <f>IF(AH122&lt;AI122,CONCATENATE("* El total de procesados debe ser mayor o igual al total de Reactivos en el grupo de edad ",$AH$120),"")</f>
        <v/>
      </c>
      <c r="CV122" s="465" t="str">
        <f>IF(AJ122&lt;AK122,CONCATENATE("* El total de procesados debe ser mayor o igual al total de Reactivos en el grupo de edad ",$AJ$120),"")</f>
        <v/>
      </c>
      <c r="CW122" s="465" t="str">
        <f>IF(AL122&lt;AM122,CONCATENATE("* El total de procesados debe ser mayor o igual al total de Reactivos en el grupo de edad ",$AL$120),"")</f>
        <v/>
      </c>
      <c r="CX122" s="465" t="str">
        <f>IF(AN122&lt;AO122,CONCATENATE("* El total de procesados debe ser mayor o igual al total de Reactivos en el grupo de edad ",$AN$120),"")</f>
        <v/>
      </c>
      <c r="CY122" s="465" t="str">
        <f>IF(AP122&lt;AQ122,CONCATENATE("* El total de procesados debe ser mayor o igual al total de Reactivos en el grupo de edad ",$AP$120),"")</f>
        <v/>
      </c>
      <c r="CZ122" s="465" t="str">
        <f t="shared" ref="CZ122:CZ139" si="282">IF(AND(B122&lt;&gt;0,OR(AT122="",AU122="",AV122="",AW122="")),"* No olvide digitar la columna Trans y/o Pueblos Originarios y/o Migrantes (Digite Cero si no tiene). ","")</f>
        <v/>
      </c>
      <c r="DA122" s="466">
        <f t="shared" ref="DA122:DA139" si="283">IF(B122&lt;   C122,1,0)</f>
        <v>0</v>
      </c>
      <c r="DB122" s="466">
        <f t="shared" ref="DB122:DB139" si="284">IF(B122&lt;&gt; AR122+AS122,1,0)</f>
        <v>0</v>
      </c>
      <c r="DC122" s="466">
        <f t="shared" ref="DC122:DC139" si="285">IF(B122&lt;  AT122+AU122,1,0)</f>
        <v>0</v>
      </c>
      <c r="DD122" s="466">
        <f t="shared" ref="DD122:DD139" si="286">IF(B122&lt;  AV122,1,0)</f>
        <v>0</v>
      </c>
      <c r="DE122" s="466">
        <f t="shared" ref="DE122:DE139" si="287">IF(B122&lt;  AW122,1,0)</f>
        <v>0</v>
      </c>
      <c r="DF122" s="466">
        <f t="shared" ref="DF122:DF139" si="288">IF(D122&lt;E122,1,0)</f>
        <v>0</v>
      </c>
      <c r="DG122" s="466">
        <f t="shared" ref="DG122:DG139" si="289">IF(F122&lt;G122,1,0)</f>
        <v>0</v>
      </c>
      <c r="DH122" s="466">
        <f t="shared" ref="DH122:DH139" si="290">IF(H122&lt;I122,1,0)</f>
        <v>0</v>
      </c>
      <c r="DI122" s="466">
        <f t="shared" ref="DI122:DI139" si="291">IF(J122&lt;K122,1,0)</f>
        <v>0</v>
      </c>
      <c r="DJ122" s="466">
        <f t="shared" ref="DJ122:DJ139" si="292">IF(L122&lt;M122,1,0)</f>
        <v>0</v>
      </c>
      <c r="DK122" s="466">
        <f t="shared" ref="DK122:DK139" si="293">IF(N122&lt;O122,1,0)</f>
        <v>0</v>
      </c>
      <c r="DL122" s="466">
        <f t="shared" ref="DL122:DL139" si="294">IF(P122&lt;Q122,1,0)</f>
        <v>0</v>
      </c>
      <c r="DM122" s="466">
        <f t="shared" ref="DM122:DM139" si="295">IF(R122&lt;S122,1,0)</f>
        <v>0</v>
      </c>
      <c r="DN122" s="466">
        <f t="shared" ref="DN122:DN139" si="296">IF(T122&lt;U122,1,0)</f>
        <v>0</v>
      </c>
      <c r="DO122" s="466">
        <f t="shared" ref="DO122:DO139" si="297">IF(V122&lt;W122,1,0)</f>
        <v>0</v>
      </c>
      <c r="DP122" s="466">
        <f t="shared" ref="DP122:DP139" si="298">IF(X122&lt;Y122,1,0)</f>
        <v>0</v>
      </c>
      <c r="DQ122" s="466">
        <f t="shared" ref="DQ122:DQ139" si="299">IF(Z122&lt;AA122,1,0)</f>
        <v>0</v>
      </c>
      <c r="DR122" s="466">
        <f t="shared" ref="DR122:DR139" si="300">IF(AB122&lt;AC122,1,0)</f>
        <v>0</v>
      </c>
      <c r="DS122" s="466">
        <f t="shared" ref="DS122:DS139" si="301">IF(AD122&lt;AE122,1,0)</f>
        <v>0</v>
      </c>
      <c r="DT122" s="466">
        <f t="shared" ref="DT122:DT139" si="302">IF(AF122&lt;AG122,1,0)</f>
        <v>0</v>
      </c>
      <c r="DU122" s="466">
        <f t="shared" ref="DU122:DU139" si="303">IF(AH122&lt;AI122,1,0)</f>
        <v>0</v>
      </c>
      <c r="DV122" s="466">
        <f t="shared" ref="DV122:DV139" si="304">IF(AJ122&lt;AK122,1,0)</f>
        <v>0</v>
      </c>
      <c r="DW122" s="466">
        <f t="shared" ref="DW122:DW139" si="305">IF(AL122&lt;AM122,1,0)</f>
        <v>0</v>
      </c>
      <c r="DX122" s="466">
        <f t="shared" ref="DX122:DX139" si="306">IF(AN122&lt;AO122,1,0)</f>
        <v>0</v>
      </c>
      <c r="DY122" s="466">
        <f t="shared" ref="DY122:DY139" si="307">IF(AP122&lt;AQ122,1,0)</f>
        <v>0</v>
      </c>
      <c r="DZ122" s="466">
        <f t="shared" ref="DZ122:DZ139" si="308">IF(AND(B122&lt;&gt;0,OR(AT122="",AU122="",AV122="",AW122="")),1,0)</f>
        <v>0</v>
      </c>
    </row>
    <row r="123" spans="1:130" ht="16.149999999999999" customHeight="1" x14ac:dyDescent="0.35">
      <c r="A123" s="828" t="s">
        <v>2137</v>
      </c>
      <c r="B123" s="831">
        <f t="shared" si="275"/>
        <v>0</v>
      </c>
      <c r="C123" s="1079">
        <f t="shared" si="275"/>
        <v>0</v>
      </c>
      <c r="D123" s="858"/>
      <c r="E123" s="1440"/>
      <c r="F123" s="856"/>
      <c r="G123" s="1440"/>
      <c r="H123" s="856"/>
      <c r="I123" s="1440"/>
      <c r="J123" s="856"/>
      <c r="K123" s="1440"/>
      <c r="L123" s="856"/>
      <c r="M123" s="1441"/>
      <c r="N123" s="833"/>
      <c r="O123" s="1439"/>
      <c r="P123" s="829"/>
      <c r="Q123" s="1439"/>
      <c r="R123" s="829"/>
      <c r="S123" s="1439"/>
      <c r="T123" s="829"/>
      <c r="U123" s="1439"/>
      <c r="V123" s="829"/>
      <c r="W123" s="1439"/>
      <c r="X123" s="829"/>
      <c r="Y123" s="1439"/>
      <c r="Z123" s="829"/>
      <c r="AA123" s="1439"/>
      <c r="AB123" s="829"/>
      <c r="AC123" s="1439"/>
      <c r="AD123" s="829"/>
      <c r="AE123" s="1439"/>
      <c r="AF123" s="829"/>
      <c r="AG123" s="1439"/>
      <c r="AH123" s="829"/>
      <c r="AI123" s="1439"/>
      <c r="AJ123" s="829"/>
      <c r="AK123" s="1439"/>
      <c r="AL123" s="829"/>
      <c r="AM123" s="1439"/>
      <c r="AN123" s="829"/>
      <c r="AO123" s="1439"/>
      <c r="AP123" s="829"/>
      <c r="AQ123" s="1479"/>
      <c r="AR123" s="2379"/>
      <c r="AS123" s="1479"/>
      <c r="AT123" s="833"/>
      <c r="AU123" s="1439"/>
      <c r="AV123" s="829"/>
      <c r="AW123" s="1438"/>
      <c r="AX123" s="464" t="str">
        <f t="shared" si="276"/>
        <v/>
      </c>
      <c r="AY123" s="464"/>
      <c r="AZ123" s="464"/>
      <c r="BA123" s="464"/>
      <c r="BB123" s="464"/>
      <c r="BC123" s="464"/>
      <c r="BD123" s="464"/>
      <c r="BE123" s="464"/>
      <c r="BF123" s="464"/>
      <c r="BG123" s="464"/>
      <c r="BH123" s="464"/>
      <c r="BI123" s="460"/>
      <c r="BJ123" s="460"/>
      <c r="BK123" s="460"/>
      <c r="BL123" s="460"/>
      <c r="BU123" s="461"/>
      <c r="BV123" s="461"/>
      <c r="BW123" s="461"/>
      <c r="CA123" s="465" t="str">
        <f t="shared" si="277"/>
        <v/>
      </c>
      <c r="CB123" s="465" t="str">
        <f t="shared" si="278"/>
        <v/>
      </c>
      <c r="CC123" s="465" t="str">
        <f t="shared" si="279"/>
        <v/>
      </c>
      <c r="CD123" s="465" t="str">
        <f t="shared" si="280"/>
        <v/>
      </c>
      <c r="CE123" s="465" t="str">
        <f t="shared" si="281"/>
        <v/>
      </c>
      <c r="CF123" s="465" t="str">
        <f t="shared" ref="CF123:CF139" si="309">IF(D123&lt;E123,CONCATENATE("* El total de procesados debe ser mayor o igual al total de Reactivos en el grupo de edad ",$D$120),"")</f>
        <v/>
      </c>
      <c r="CG123" s="465" t="str">
        <f t="shared" ref="CG123:CG139" si="310">IF(F123&lt;G123,CONCATENATE("* El total de procesados debe ser mayor o igual al total de Reactivos en el grupo de edad ",$F$120),"")</f>
        <v/>
      </c>
      <c r="CH123" s="465" t="str">
        <f t="shared" ref="CH123:CH139" si="311">IF(H123&lt;I123,CONCATENATE("* El total de procesados debe ser mayor o igual al total de Reactivos en el grupo de edad ",$H$120),"")</f>
        <v/>
      </c>
      <c r="CI123" s="465" t="str">
        <f t="shared" ref="CI123:CI139" si="312">IF(J123&lt;K123,CONCATENATE("* El total de procesados debe ser mayor o igual al total de Reactivos en el grupo de edad ",$J$120),"")</f>
        <v/>
      </c>
      <c r="CJ123" s="465" t="str">
        <f t="shared" ref="CJ123:CJ139" si="313">IF(L123&lt;M123,CONCATENATE("* El total de procesados debe ser mayor o igual al total de Reactivos en el grupo de edad ",$L$120),"")</f>
        <v/>
      </c>
      <c r="CK123" s="465" t="str">
        <f t="shared" ref="CK123:CK139" si="314">IF(N123&lt;O123,CONCATENATE("* El total de procesados debe ser mayor o igual al total de Reactivos en el grupo de edad ",$N$120),"")</f>
        <v/>
      </c>
      <c r="CL123" s="465" t="str">
        <f t="shared" ref="CL123:CL139" si="315">IF(P123&lt;Q123,CONCATENATE("* El total de procesados debe ser mayor o igual al total de Reactivos en el grupo de edad ",$P$120),"")</f>
        <v/>
      </c>
      <c r="CM123" s="465" t="str">
        <f t="shared" ref="CM123:CM139" si="316">IF(R123&lt;S123,CONCATENATE("* El total de procesados debe ser mayor o igual al total de Reactivos en el grupo de edad ",$R$120),"")</f>
        <v/>
      </c>
      <c r="CN123" s="465" t="str">
        <f t="shared" ref="CN123:CN139" si="317">IF(T123&lt;U123,CONCATENATE("* El total de procesados debe ser mayor o igual al total de Reactivos en el grupo de edad ",$T$120),"")</f>
        <v/>
      </c>
      <c r="CO123" s="465" t="str">
        <f t="shared" ref="CO123:CO139" si="318">IF(V123&lt;W123,CONCATENATE("* El total de procesados debe ser mayor o igual al total de Reactivos en el grupo de edad ",$V$120),"")</f>
        <v/>
      </c>
      <c r="CP123" s="465" t="str">
        <f t="shared" ref="CP123:CP139" si="319">IF(X123&lt;Y123,CONCATENATE("* El total de procesados debe ser mayor o igual al total de Reactivos en el grupo de edad ",$X$120),"")</f>
        <v/>
      </c>
      <c r="CQ123" s="465" t="str">
        <f t="shared" ref="CQ123:CQ139" si="320">IF(Z123&lt;AA123,CONCATENATE("* El total de procesados debe ser mayor o igual al total de Reactivos en el grupo de edad ",$Z$120),"")</f>
        <v/>
      </c>
      <c r="CR123" s="465" t="str">
        <f t="shared" ref="CR123:CR139" si="321">IF(AB123&lt;AC123,CONCATENATE("* El total de procesados debe ser mayor o igual al total de Reactivos en el grupo de edad ",$AB$120),"")</f>
        <v/>
      </c>
      <c r="CS123" s="465" t="str">
        <f t="shared" ref="CS123:CS139" si="322">IF(AD123&lt;AE123,CONCATENATE("* El total de procesados debe ser mayor o igual al total de Reactivos en el grupo de edad ",$AD$120),"")</f>
        <v/>
      </c>
      <c r="CT123" s="465" t="str">
        <f t="shared" ref="CT123:CT139" si="323">IF(AF123&lt;AG123,CONCATENATE("* El total de procesados debe ser mayor o igual al total de Reactivos en el grupo de edad ",$AF$120),"")</f>
        <v/>
      </c>
      <c r="CU123" s="465" t="str">
        <f t="shared" ref="CU123:CU139" si="324">IF(AH123&lt;AI123,CONCATENATE("* El total de procesados debe ser mayor o igual al total de Reactivos en el grupo de edad ",$AH$120),"")</f>
        <v/>
      </c>
      <c r="CV123" s="465" t="str">
        <f t="shared" ref="CV123:CV139" si="325">IF(AJ123&lt;AK123,CONCATENATE("* El total de procesados debe ser mayor o igual al total de Reactivos en el grupo de edad ",$AJ$120),"")</f>
        <v/>
      </c>
      <c r="CW123" s="465" t="str">
        <f t="shared" ref="CW123:CW139" si="326">IF(AL123&lt;AM123,CONCATENATE("* El total de procesados debe ser mayor o igual al total de Reactivos en el grupo de edad ",$AL$120),"")</f>
        <v/>
      </c>
      <c r="CX123" s="465" t="str">
        <f t="shared" ref="CX123:CX139" si="327">IF(AN123&lt;AO123,CONCATENATE("* El total de procesados debe ser mayor o igual al total de Reactivos en el grupo de edad ",$AN$120),"")</f>
        <v/>
      </c>
      <c r="CY123" s="465" t="str">
        <f t="shared" ref="CY123:CY139" si="328">IF(AP123&lt;AQ123,CONCATENATE("* El total de procesados debe ser mayor o igual al total de Reactivos en el grupo de edad ",$AP$120),"")</f>
        <v/>
      </c>
      <c r="CZ123" s="465" t="str">
        <f t="shared" si="282"/>
        <v/>
      </c>
      <c r="DA123" s="466">
        <f t="shared" si="283"/>
        <v>0</v>
      </c>
      <c r="DB123" s="466">
        <f t="shared" si="284"/>
        <v>0</v>
      </c>
      <c r="DC123" s="466">
        <f t="shared" si="285"/>
        <v>0</v>
      </c>
      <c r="DD123" s="466">
        <f t="shared" si="286"/>
        <v>0</v>
      </c>
      <c r="DE123" s="466">
        <f t="shared" si="287"/>
        <v>0</v>
      </c>
      <c r="DF123" s="466">
        <f t="shared" si="288"/>
        <v>0</v>
      </c>
      <c r="DG123" s="466">
        <f t="shared" si="289"/>
        <v>0</v>
      </c>
      <c r="DH123" s="466">
        <f t="shared" si="290"/>
        <v>0</v>
      </c>
      <c r="DI123" s="466">
        <f t="shared" si="291"/>
        <v>0</v>
      </c>
      <c r="DJ123" s="466">
        <f t="shared" si="292"/>
        <v>0</v>
      </c>
      <c r="DK123" s="466">
        <f t="shared" si="293"/>
        <v>0</v>
      </c>
      <c r="DL123" s="466">
        <f t="shared" si="294"/>
        <v>0</v>
      </c>
      <c r="DM123" s="466">
        <f t="shared" si="295"/>
        <v>0</v>
      </c>
      <c r="DN123" s="466">
        <f t="shared" si="296"/>
        <v>0</v>
      </c>
      <c r="DO123" s="466">
        <f t="shared" si="297"/>
        <v>0</v>
      </c>
      <c r="DP123" s="466">
        <f t="shared" si="298"/>
        <v>0</v>
      </c>
      <c r="DQ123" s="466">
        <f t="shared" si="299"/>
        <v>0</v>
      </c>
      <c r="DR123" s="466">
        <f t="shared" si="300"/>
        <v>0</v>
      </c>
      <c r="DS123" s="466">
        <f t="shared" si="301"/>
        <v>0</v>
      </c>
      <c r="DT123" s="466">
        <f t="shared" si="302"/>
        <v>0</v>
      </c>
      <c r="DU123" s="466">
        <f t="shared" si="303"/>
        <v>0</v>
      </c>
      <c r="DV123" s="466">
        <f t="shared" si="304"/>
        <v>0</v>
      </c>
      <c r="DW123" s="466">
        <f t="shared" si="305"/>
        <v>0</v>
      </c>
      <c r="DX123" s="466">
        <f t="shared" si="306"/>
        <v>0</v>
      </c>
      <c r="DY123" s="466">
        <f t="shared" si="307"/>
        <v>0</v>
      </c>
      <c r="DZ123" s="466">
        <f t="shared" si="308"/>
        <v>0</v>
      </c>
    </row>
    <row r="124" spans="1:130" ht="16.149999999999999" customHeight="1" x14ac:dyDescent="0.35">
      <c r="A124" s="828" t="s">
        <v>2138</v>
      </c>
      <c r="B124" s="831">
        <f t="shared" si="275"/>
        <v>0</v>
      </c>
      <c r="C124" s="1079">
        <f t="shared" si="275"/>
        <v>0</v>
      </c>
      <c r="D124" s="858"/>
      <c r="E124" s="1440"/>
      <c r="F124" s="856"/>
      <c r="G124" s="1440"/>
      <c r="H124" s="856"/>
      <c r="I124" s="1440"/>
      <c r="J124" s="856"/>
      <c r="K124" s="1440"/>
      <c r="L124" s="856"/>
      <c r="M124" s="1441"/>
      <c r="N124" s="833"/>
      <c r="O124" s="1439"/>
      <c r="P124" s="829"/>
      <c r="Q124" s="1439"/>
      <c r="R124" s="829"/>
      <c r="S124" s="1439"/>
      <c r="T124" s="829"/>
      <c r="U124" s="1439"/>
      <c r="V124" s="829"/>
      <c r="W124" s="1439"/>
      <c r="X124" s="829"/>
      <c r="Y124" s="1439"/>
      <c r="Z124" s="829"/>
      <c r="AA124" s="1439"/>
      <c r="AB124" s="829"/>
      <c r="AC124" s="1439"/>
      <c r="AD124" s="829"/>
      <c r="AE124" s="1439"/>
      <c r="AF124" s="829"/>
      <c r="AG124" s="1439"/>
      <c r="AH124" s="829"/>
      <c r="AI124" s="1439"/>
      <c r="AJ124" s="829"/>
      <c r="AK124" s="1439"/>
      <c r="AL124" s="829"/>
      <c r="AM124" s="1439"/>
      <c r="AN124" s="829"/>
      <c r="AO124" s="1439"/>
      <c r="AP124" s="829"/>
      <c r="AQ124" s="1479"/>
      <c r="AR124" s="2379"/>
      <c r="AS124" s="1479"/>
      <c r="AT124" s="833"/>
      <c r="AU124" s="1439"/>
      <c r="AV124" s="829"/>
      <c r="AW124" s="1438"/>
      <c r="AX124" s="464" t="str">
        <f t="shared" si="276"/>
        <v/>
      </c>
      <c r="AY124" s="464"/>
      <c r="AZ124" s="464"/>
      <c r="BA124" s="464"/>
      <c r="BB124" s="464"/>
      <c r="BC124" s="464"/>
      <c r="BD124" s="464"/>
      <c r="BE124" s="464"/>
      <c r="BF124" s="464"/>
      <c r="BG124" s="464"/>
      <c r="BH124" s="464"/>
      <c r="BI124" s="460"/>
      <c r="BJ124" s="460"/>
      <c r="BK124" s="460"/>
      <c r="BL124" s="460"/>
      <c r="BU124" s="461"/>
      <c r="BV124" s="461"/>
      <c r="BW124" s="461"/>
      <c r="CA124" s="465" t="str">
        <f t="shared" si="277"/>
        <v/>
      </c>
      <c r="CB124" s="465" t="str">
        <f t="shared" si="278"/>
        <v/>
      </c>
      <c r="CC124" s="465" t="str">
        <f t="shared" si="279"/>
        <v/>
      </c>
      <c r="CD124" s="465" t="str">
        <f t="shared" si="280"/>
        <v/>
      </c>
      <c r="CE124" s="465" t="str">
        <f t="shared" si="281"/>
        <v/>
      </c>
      <c r="CF124" s="465" t="str">
        <f t="shared" si="309"/>
        <v/>
      </c>
      <c r="CG124" s="465" t="str">
        <f t="shared" si="310"/>
        <v/>
      </c>
      <c r="CH124" s="465" t="str">
        <f t="shared" si="311"/>
        <v/>
      </c>
      <c r="CI124" s="465" t="str">
        <f t="shared" si="312"/>
        <v/>
      </c>
      <c r="CJ124" s="465" t="str">
        <f t="shared" si="313"/>
        <v/>
      </c>
      <c r="CK124" s="465" t="str">
        <f t="shared" si="314"/>
        <v/>
      </c>
      <c r="CL124" s="465" t="str">
        <f t="shared" si="315"/>
        <v/>
      </c>
      <c r="CM124" s="465" t="str">
        <f t="shared" si="316"/>
        <v/>
      </c>
      <c r="CN124" s="465" t="str">
        <f t="shared" si="317"/>
        <v/>
      </c>
      <c r="CO124" s="465" t="str">
        <f t="shared" si="318"/>
        <v/>
      </c>
      <c r="CP124" s="465" t="str">
        <f t="shared" si="319"/>
        <v/>
      </c>
      <c r="CQ124" s="465" t="str">
        <f t="shared" si="320"/>
        <v/>
      </c>
      <c r="CR124" s="465" t="str">
        <f t="shared" si="321"/>
        <v/>
      </c>
      <c r="CS124" s="465" t="str">
        <f t="shared" si="322"/>
        <v/>
      </c>
      <c r="CT124" s="465" t="str">
        <f t="shared" si="323"/>
        <v/>
      </c>
      <c r="CU124" s="465" t="str">
        <f t="shared" si="324"/>
        <v/>
      </c>
      <c r="CV124" s="465" t="str">
        <f t="shared" si="325"/>
        <v/>
      </c>
      <c r="CW124" s="465" t="str">
        <f t="shared" si="326"/>
        <v/>
      </c>
      <c r="CX124" s="465" t="str">
        <f t="shared" si="327"/>
        <v/>
      </c>
      <c r="CY124" s="465" t="str">
        <f t="shared" si="328"/>
        <v/>
      </c>
      <c r="CZ124" s="465" t="str">
        <f t="shared" si="282"/>
        <v/>
      </c>
      <c r="DA124" s="466">
        <f t="shared" si="283"/>
        <v>0</v>
      </c>
      <c r="DB124" s="466">
        <f t="shared" si="284"/>
        <v>0</v>
      </c>
      <c r="DC124" s="466">
        <f t="shared" si="285"/>
        <v>0</v>
      </c>
      <c r="DD124" s="466">
        <f t="shared" si="286"/>
        <v>0</v>
      </c>
      <c r="DE124" s="466">
        <f t="shared" si="287"/>
        <v>0</v>
      </c>
      <c r="DF124" s="466">
        <f t="shared" si="288"/>
        <v>0</v>
      </c>
      <c r="DG124" s="466">
        <f t="shared" si="289"/>
        <v>0</v>
      </c>
      <c r="DH124" s="466">
        <f t="shared" si="290"/>
        <v>0</v>
      </c>
      <c r="DI124" s="466">
        <f t="shared" si="291"/>
        <v>0</v>
      </c>
      <c r="DJ124" s="466">
        <f t="shared" si="292"/>
        <v>0</v>
      </c>
      <c r="DK124" s="466">
        <f t="shared" si="293"/>
        <v>0</v>
      </c>
      <c r="DL124" s="466">
        <f t="shared" si="294"/>
        <v>0</v>
      </c>
      <c r="DM124" s="466">
        <f t="shared" si="295"/>
        <v>0</v>
      </c>
      <c r="DN124" s="466">
        <f t="shared" si="296"/>
        <v>0</v>
      </c>
      <c r="DO124" s="466">
        <f t="shared" si="297"/>
        <v>0</v>
      </c>
      <c r="DP124" s="466">
        <f t="shared" si="298"/>
        <v>0</v>
      </c>
      <c r="DQ124" s="466">
        <f t="shared" si="299"/>
        <v>0</v>
      </c>
      <c r="DR124" s="466">
        <f t="shared" si="300"/>
        <v>0</v>
      </c>
      <c r="DS124" s="466">
        <f t="shared" si="301"/>
        <v>0</v>
      </c>
      <c r="DT124" s="466">
        <f t="shared" si="302"/>
        <v>0</v>
      </c>
      <c r="DU124" s="466">
        <f t="shared" si="303"/>
        <v>0</v>
      </c>
      <c r="DV124" s="466">
        <f t="shared" si="304"/>
        <v>0</v>
      </c>
      <c r="DW124" s="466">
        <f t="shared" si="305"/>
        <v>0</v>
      </c>
      <c r="DX124" s="466">
        <f t="shared" si="306"/>
        <v>0</v>
      </c>
      <c r="DY124" s="466">
        <f t="shared" si="307"/>
        <v>0</v>
      </c>
      <c r="DZ124" s="466">
        <f t="shared" si="308"/>
        <v>0</v>
      </c>
    </row>
    <row r="125" spans="1:130" ht="16.149999999999999" customHeight="1" x14ac:dyDescent="0.35">
      <c r="A125" s="828" t="s">
        <v>2139</v>
      </c>
      <c r="B125" s="831">
        <f t="shared" si="275"/>
        <v>0</v>
      </c>
      <c r="C125" s="1079">
        <f t="shared" si="275"/>
        <v>0</v>
      </c>
      <c r="D125" s="858"/>
      <c r="E125" s="1440"/>
      <c r="F125" s="856"/>
      <c r="G125" s="1440"/>
      <c r="H125" s="856"/>
      <c r="I125" s="1440"/>
      <c r="J125" s="856"/>
      <c r="K125" s="1440"/>
      <c r="L125" s="856"/>
      <c r="M125" s="1441"/>
      <c r="N125" s="833"/>
      <c r="O125" s="1439"/>
      <c r="P125" s="829"/>
      <c r="Q125" s="1439"/>
      <c r="R125" s="829"/>
      <c r="S125" s="1439"/>
      <c r="T125" s="829"/>
      <c r="U125" s="1439"/>
      <c r="V125" s="829"/>
      <c r="W125" s="1439"/>
      <c r="X125" s="829"/>
      <c r="Y125" s="1439"/>
      <c r="Z125" s="829"/>
      <c r="AA125" s="1439"/>
      <c r="AB125" s="829"/>
      <c r="AC125" s="1439"/>
      <c r="AD125" s="829"/>
      <c r="AE125" s="1439"/>
      <c r="AF125" s="829"/>
      <c r="AG125" s="1439"/>
      <c r="AH125" s="829"/>
      <c r="AI125" s="1439"/>
      <c r="AJ125" s="829"/>
      <c r="AK125" s="1439"/>
      <c r="AL125" s="829"/>
      <c r="AM125" s="1439"/>
      <c r="AN125" s="829"/>
      <c r="AO125" s="1439"/>
      <c r="AP125" s="829"/>
      <c r="AQ125" s="1479"/>
      <c r="AR125" s="2379"/>
      <c r="AS125" s="1479"/>
      <c r="AT125" s="833"/>
      <c r="AU125" s="1439"/>
      <c r="AV125" s="829"/>
      <c r="AW125" s="1438"/>
      <c r="AX125" s="464" t="str">
        <f t="shared" si="276"/>
        <v/>
      </c>
      <c r="AY125" s="464"/>
      <c r="AZ125" s="464"/>
      <c r="BA125" s="464"/>
      <c r="BB125" s="464"/>
      <c r="BC125" s="464"/>
      <c r="BD125" s="464"/>
      <c r="BE125" s="464"/>
      <c r="BF125" s="464"/>
      <c r="BG125" s="464"/>
      <c r="BH125" s="464"/>
      <c r="BI125" s="460"/>
      <c r="BJ125" s="460"/>
      <c r="BK125" s="460"/>
      <c r="BL125" s="460"/>
      <c r="BU125" s="461"/>
      <c r="BV125" s="461"/>
      <c r="BW125" s="461"/>
      <c r="CA125" s="465" t="str">
        <f t="shared" si="277"/>
        <v/>
      </c>
      <c r="CB125" s="465" t="str">
        <f t="shared" si="278"/>
        <v/>
      </c>
      <c r="CC125" s="465" t="str">
        <f t="shared" si="279"/>
        <v/>
      </c>
      <c r="CD125" s="465" t="str">
        <f t="shared" si="280"/>
        <v/>
      </c>
      <c r="CE125" s="465" t="str">
        <f t="shared" si="281"/>
        <v/>
      </c>
      <c r="CF125" s="465" t="str">
        <f t="shared" si="309"/>
        <v/>
      </c>
      <c r="CG125" s="465" t="str">
        <f t="shared" si="310"/>
        <v/>
      </c>
      <c r="CH125" s="465" t="str">
        <f t="shared" si="311"/>
        <v/>
      </c>
      <c r="CI125" s="465" t="str">
        <f t="shared" si="312"/>
        <v/>
      </c>
      <c r="CJ125" s="465" t="str">
        <f t="shared" si="313"/>
        <v/>
      </c>
      <c r="CK125" s="465" t="str">
        <f t="shared" si="314"/>
        <v/>
      </c>
      <c r="CL125" s="465" t="str">
        <f t="shared" si="315"/>
        <v/>
      </c>
      <c r="CM125" s="465" t="str">
        <f t="shared" si="316"/>
        <v/>
      </c>
      <c r="CN125" s="465" t="str">
        <f t="shared" si="317"/>
        <v/>
      </c>
      <c r="CO125" s="465" t="str">
        <f t="shared" si="318"/>
        <v/>
      </c>
      <c r="CP125" s="465" t="str">
        <f t="shared" si="319"/>
        <v/>
      </c>
      <c r="CQ125" s="465" t="str">
        <f t="shared" si="320"/>
        <v/>
      </c>
      <c r="CR125" s="465" t="str">
        <f t="shared" si="321"/>
        <v/>
      </c>
      <c r="CS125" s="465" t="str">
        <f t="shared" si="322"/>
        <v/>
      </c>
      <c r="CT125" s="465" t="str">
        <f t="shared" si="323"/>
        <v/>
      </c>
      <c r="CU125" s="465" t="str">
        <f t="shared" si="324"/>
        <v/>
      </c>
      <c r="CV125" s="465" t="str">
        <f t="shared" si="325"/>
        <v/>
      </c>
      <c r="CW125" s="465" t="str">
        <f t="shared" si="326"/>
        <v/>
      </c>
      <c r="CX125" s="465" t="str">
        <f t="shared" si="327"/>
        <v/>
      </c>
      <c r="CY125" s="465" t="str">
        <f t="shared" si="328"/>
        <v/>
      </c>
      <c r="CZ125" s="465" t="str">
        <f t="shared" si="282"/>
        <v/>
      </c>
      <c r="DA125" s="466">
        <f t="shared" si="283"/>
        <v>0</v>
      </c>
      <c r="DB125" s="466">
        <f t="shared" si="284"/>
        <v>0</v>
      </c>
      <c r="DC125" s="466">
        <f t="shared" si="285"/>
        <v>0</v>
      </c>
      <c r="DD125" s="466">
        <f t="shared" si="286"/>
        <v>0</v>
      </c>
      <c r="DE125" s="466">
        <f t="shared" si="287"/>
        <v>0</v>
      </c>
      <c r="DF125" s="466">
        <f t="shared" si="288"/>
        <v>0</v>
      </c>
      <c r="DG125" s="466">
        <f t="shared" si="289"/>
        <v>0</v>
      </c>
      <c r="DH125" s="466">
        <f t="shared" si="290"/>
        <v>0</v>
      </c>
      <c r="DI125" s="466">
        <f t="shared" si="291"/>
        <v>0</v>
      </c>
      <c r="DJ125" s="466">
        <f t="shared" si="292"/>
        <v>0</v>
      </c>
      <c r="DK125" s="466">
        <f t="shared" si="293"/>
        <v>0</v>
      </c>
      <c r="DL125" s="466">
        <f t="shared" si="294"/>
        <v>0</v>
      </c>
      <c r="DM125" s="466">
        <f t="shared" si="295"/>
        <v>0</v>
      </c>
      <c r="DN125" s="466">
        <f t="shared" si="296"/>
        <v>0</v>
      </c>
      <c r="DO125" s="466">
        <f t="shared" si="297"/>
        <v>0</v>
      </c>
      <c r="DP125" s="466">
        <f t="shared" si="298"/>
        <v>0</v>
      </c>
      <c r="DQ125" s="466">
        <f t="shared" si="299"/>
        <v>0</v>
      </c>
      <c r="DR125" s="466">
        <f t="shared" si="300"/>
        <v>0</v>
      </c>
      <c r="DS125" s="466">
        <f t="shared" si="301"/>
        <v>0</v>
      </c>
      <c r="DT125" s="466">
        <f t="shared" si="302"/>
        <v>0</v>
      </c>
      <c r="DU125" s="466">
        <f t="shared" si="303"/>
        <v>0</v>
      </c>
      <c r="DV125" s="466">
        <f t="shared" si="304"/>
        <v>0</v>
      </c>
      <c r="DW125" s="466">
        <f t="shared" si="305"/>
        <v>0</v>
      </c>
      <c r="DX125" s="466">
        <f t="shared" si="306"/>
        <v>0</v>
      </c>
      <c r="DY125" s="466">
        <f t="shared" si="307"/>
        <v>0</v>
      </c>
      <c r="DZ125" s="466">
        <f t="shared" si="308"/>
        <v>0</v>
      </c>
    </row>
    <row r="126" spans="1:130" ht="16.149999999999999" customHeight="1" x14ac:dyDescent="0.35">
      <c r="A126" s="907" t="s">
        <v>2140</v>
      </c>
      <c r="B126" s="831">
        <f t="shared" si="275"/>
        <v>0</v>
      </c>
      <c r="C126" s="1079">
        <f t="shared" si="275"/>
        <v>0</v>
      </c>
      <c r="D126" s="858"/>
      <c r="E126" s="1440"/>
      <c r="F126" s="856"/>
      <c r="G126" s="1440"/>
      <c r="H126" s="856"/>
      <c r="I126" s="1440"/>
      <c r="J126" s="856"/>
      <c r="K126" s="1440"/>
      <c r="L126" s="856"/>
      <c r="M126" s="1441"/>
      <c r="N126" s="833"/>
      <c r="O126" s="1439"/>
      <c r="P126" s="829"/>
      <c r="Q126" s="1439"/>
      <c r="R126" s="829"/>
      <c r="S126" s="1439"/>
      <c r="T126" s="829"/>
      <c r="U126" s="1439"/>
      <c r="V126" s="829"/>
      <c r="W126" s="1439"/>
      <c r="X126" s="829"/>
      <c r="Y126" s="1439"/>
      <c r="Z126" s="829"/>
      <c r="AA126" s="1439"/>
      <c r="AB126" s="829"/>
      <c r="AC126" s="1439"/>
      <c r="AD126" s="829"/>
      <c r="AE126" s="1439"/>
      <c r="AF126" s="829"/>
      <c r="AG126" s="1439"/>
      <c r="AH126" s="829"/>
      <c r="AI126" s="1439"/>
      <c r="AJ126" s="829"/>
      <c r="AK126" s="1439"/>
      <c r="AL126" s="829"/>
      <c r="AM126" s="1439"/>
      <c r="AN126" s="829"/>
      <c r="AO126" s="1439"/>
      <c r="AP126" s="829"/>
      <c r="AQ126" s="1479"/>
      <c r="AR126" s="2379"/>
      <c r="AS126" s="1479"/>
      <c r="AT126" s="833"/>
      <c r="AU126" s="1439"/>
      <c r="AV126" s="829"/>
      <c r="AW126" s="1438"/>
      <c r="AX126" s="464" t="str">
        <f t="shared" si="276"/>
        <v/>
      </c>
      <c r="AY126" s="464"/>
      <c r="AZ126" s="464"/>
      <c r="BA126" s="464"/>
      <c r="BB126" s="464"/>
      <c r="BC126" s="464"/>
      <c r="BD126" s="464"/>
      <c r="BE126" s="464"/>
      <c r="BF126" s="464"/>
      <c r="BG126" s="464"/>
      <c r="BH126" s="464"/>
      <c r="BI126" s="460"/>
      <c r="BJ126" s="460"/>
      <c r="BK126" s="460"/>
      <c r="BL126" s="460"/>
      <c r="BU126" s="461"/>
      <c r="BV126" s="461"/>
      <c r="BW126" s="461"/>
      <c r="CA126" s="465" t="str">
        <f t="shared" si="277"/>
        <v/>
      </c>
      <c r="CB126" s="465" t="str">
        <f t="shared" si="278"/>
        <v/>
      </c>
      <c r="CC126" s="465" t="str">
        <f t="shared" si="279"/>
        <v/>
      </c>
      <c r="CD126" s="465" t="str">
        <f t="shared" si="280"/>
        <v/>
      </c>
      <c r="CE126" s="465" t="str">
        <f t="shared" si="281"/>
        <v/>
      </c>
      <c r="CF126" s="465" t="str">
        <f t="shared" si="309"/>
        <v/>
      </c>
      <c r="CG126" s="465" t="str">
        <f t="shared" si="310"/>
        <v/>
      </c>
      <c r="CH126" s="465" t="str">
        <f t="shared" si="311"/>
        <v/>
      </c>
      <c r="CI126" s="465" t="str">
        <f t="shared" si="312"/>
        <v/>
      </c>
      <c r="CJ126" s="465" t="str">
        <f t="shared" si="313"/>
        <v/>
      </c>
      <c r="CK126" s="465" t="str">
        <f t="shared" si="314"/>
        <v/>
      </c>
      <c r="CL126" s="465" t="str">
        <f t="shared" si="315"/>
        <v/>
      </c>
      <c r="CM126" s="465" t="str">
        <f t="shared" si="316"/>
        <v/>
      </c>
      <c r="CN126" s="465" t="str">
        <f t="shared" si="317"/>
        <v/>
      </c>
      <c r="CO126" s="465" t="str">
        <f t="shared" si="318"/>
        <v/>
      </c>
      <c r="CP126" s="465" t="str">
        <f t="shared" si="319"/>
        <v/>
      </c>
      <c r="CQ126" s="465" t="str">
        <f t="shared" si="320"/>
        <v/>
      </c>
      <c r="CR126" s="465" t="str">
        <f t="shared" si="321"/>
        <v/>
      </c>
      <c r="CS126" s="465" t="str">
        <f t="shared" si="322"/>
        <v/>
      </c>
      <c r="CT126" s="465" t="str">
        <f t="shared" si="323"/>
        <v/>
      </c>
      <c r="CU126" s="465" t="str">
        <f t="shared" si="324"/>
        <v/>
      </c>
      <c r="CV126" s="465" t="str">
        <f t="shared" si="325"/>
        <v/>
      </c>
      <c r="CW126" s="465" t="str">
        <f t="shared" si="326"/>
        <v/>
      </c>
      <c r="CX126" s="465" t="str">
        <f t="shared" si="327"/>
        <v/>
      </c>
      <c r="CY126" s="465" t="str">
        <f t="shared" si="328"/>
        <v/>
      </c>
      <c r="CZ126" s="465" t="str">
        <f t="shared" si="282"/>
        <v/>
      </c>
      <c r="DA126" s="466">
        <f t="shared" si="283"/>
        <v>0</v>
      </c>
      <c r="DB126" s="466">
        <f t="shared" si="284"/>
        <v>0</v>
      </c>
      <c r="DC126" s="466">
        <f t="shared" si="285"/>
        <v>0</v>
      </c>
      <c r="DD126" s="466">
        <f t="shared" si="286"/>
        <v>0</v>
      </c>
      <c r="DE126" s="466">
        <f t="shared" si="287"/>
        <v>0</v>
      </c>
      <c r="DF126" s="466">
        <f t="shared" si="288"/>
        <v>0</v>
      </c>
      <c r="DG126" s="466">
        <f t="shared" si="289"/>
        <v>0</v>
      </c>
      <c r="DH126" s="466">
        <f t="shared" si="290"/>
        <v>0</v>
      </c>
      <c r="DI126" s="466">
        <f t="shared" si="291"/>
        <v>0</v>
      </c>
      <c r="DJ126" s="466">
        <f t="shared" si="292"/>
        <v>0</v>
      </c>
      <c r="DK126" s="466">
        <f t="shared" si="293"/>
        <v>0</v>
      </c>
      <c r="DL126" s="466">
        <f t="shared" si="294"/>
        <v>0</v>
      </c>
      <c r="DM126" s="466">
        <f t="shared" si="295"/>
        <v>0</v>
      </c>
      <c r="DN126" s="466">
        <f t="shared" si="296"/>
        <v>0</v>
      </c>
      <c r="DO126" s="466">
        <f t="shared" si="297"/>
        <v>0</v>
      </c>
      <c r="DP126" s="466">
        <f t="shared" si="298"/>
        <v>0</v>
      </c>
      <c r="DQ126" s="466">
        <f t="shared" si="299"/>
        <v>0</v>
      </c>
      <c r="DR126" s="466">
        <f t="shared" si="300"/>
        <v>0</v>
      </c>
      <c r="DS126" s="466">
        <f t="shared" si="301"/>
        <v>0</v>
      </c>
      <c r="DT126" s="466">
        <f t="shared" si="302"/>
        <v>0</v>
      </c>
      <c r="DU126" s="466">
        <f t="shared" si="303"/>
        <v>0</v>
      </c>
      <c r="DV126" s="466">
        <f t="shared" si="304"/>
        <v>0</v>
      </c>
      <c r="DW126" s="466">
        <f t="shared" si="305"/>
        <v>0</v>
      </c>
      <c r="DX126" s="466">
        <f t="shared" si="306"/>
        <v>0</v>
      </c>
      <c r="DY126" s="466">
        <f t="shared" si="307"/>
        <v>0</v>
      </c>
      <c r="DZ126" s="466">
        <f t="shared" si="308"/>
        <v>0</v>
      </c>
    </row>
    <row r="127" spans="1:130" ht="21" customHeight="1" x14ac:dyDescent="0.35">
      <c r="A127" s="907" t="s">
        <v>2141</v>
      </c>
      <c r="B127" s="831">
        <f t="shared" si="275"/>
        <v>0</v>
      </c>
      <c r="C127" s="1079">
        <f t="shared" si="275"/>
        <v>0</v>
      </c>
      <c r="D127" s="858"/>
      <c r="E127" s="1440"/>
      <c r="F127" s="856"/>
      <c r="G127" s="1440"/>
      <c r="H127" s="856"/>
      <c r="I127" s="1440"/>
      <c r="J127" s="856"/>
      <c r="K127" s="1440"/>
      <c r="L127" s="856"/>
      <c r="M127" s="1441"/>
      <c r="N127" s="833"/>
      <c r="O127" s="1439"/>
      <c r="P127" s="829"/>
      <c r="Q127" s="1439"/>
      <c r="R127" s="829"/>
      <c r="S127" s="1439"/>
      <c r="T127" s="829"/>
      <c r="U127" s="1439"/>
      <c r="V127" s="829"/>
      <c r="W127" s="1439"/>
      <c r="X127" s="829"/>
      <c r="Y127" s="1439"/>
      <c r="Z127" s="829"/>
      <c r="AA127" s="1439"/>
      <c r="AB127" s="829"/>
      <c r="AC127" s="1439"/>
      <c r="AD127" s="829"/>
      <c r="AE127" s="1439"/>
      <c r="AF127" s="829"/>
      <c r="AG127" s="1439"/>
      <c r="AH127" s="829"/>
      <c r="AI127" s="1439"/>
      <c r="AJ127" s="829"/>
      <c r="AK127" s="1439"/>
      <c r="AL127" s="829"/>
      <c r="AM127" s="1439"/>
      <c r="AN127" s="829"/>
      <c r="AO127" s="1439"/>
      <c r="AP127" s="829"/>
      <c r="AQ127" s="1479"/>
      <c r="AR127" s="833"/>
      <c r="AS127" s="1479"/>
      <c r="AT127" s="833"/>
      <c r="AU127" s="1439"/>
      <c r="AV127" s="829"/>
      <c r="AW127" s="1438"/>
      <c r="AX127" s="464" t="str">
        <f t="shared" si="276"/>
        <v/>
      </c>
      <c r="AY127" s="464"/>
      <c r="AZ127" s="464"/>
      <c r="BA127" s="464"/>
      <c r="BB127" s="464"/>
      <c r="BC127" s="464"/>
      <c r="BD127" s="464"/>
      <c r="BE127" s="464"/>
      <c r="BF127" s="464"/>
      <c r="BG127" s="464"/>
      <c r="BH127" s="464"/>
      <c r="BI127" s="460"/>
      <c r="BJ127" s="460"/>
      <c r="BK127" s="460"/>
      <c r="BL127" s="460"/>
      <c r="BU127" s="461"/>
      <c r="BV127" s="461"/>
      <c r="BW127" s="461"/>
      <c r="CA127" s="465" t="str">
        <f t="shared" si="277"/>
        <v/>
      </c>
      <c r="CB127" s="465" t="str">
        <f t="shared" si="278"/>
        <v/>
      </c>
      <c r="CC127" s="465" t="str">
        <f t="shared" si="279"/>
        <v/>
      </c>
      <c r="CD127" s="465" t="str">
        <f t="shared" si="280"/>
        <v/>
      </c>
      <c r="CE127" s="465" t="str">
        <f t="shared" si="281"/>
        <v/>
      </c>
      <c r="CF127" s="465" t="str">
        <f t="shared" si="309"/>
        <v/>
      </c>
      <c r="CG127" s="465" t="str">
        <f t="shared" si="310"/>
        <v/>
      </c>
      <c r="CH127" s="465" t="str">
        <f t="shared" si="311"/>
        <v/>
      </c>
      <c r="CI127" s="465" t="str">
        <f t="shared" si="312"/>
        <v/>
      </c>
      <c r="CJ127" s="465" t="str">
        <f t="shared" si="313"/>
        <v/>
      </c>
      <c r="CK127" s="465" t="str">
        <f t="shared" si="314"/>
        <v/>
      </c>
      <c r="CL127" s="465" t="str">
        <f t="shared" si="315"/>
        <v/>
      </c>
      <c r="CM127" s="465" t="str">
        <f t="shared" si="316"/>
        <v/>
      </c>
      <c r="CN127" s="465" t="str">
        <f t="shared" si="317"/>
        <v/>
      </c>
      <c r="CO127" s="465" t="str">
        <f t="shared" si="318"/>
        <v/>
      </c>
      <c r="CP127" s="465" t="str">
        <f t="shared" si="319"/>
        <v/>
      </c>
      <c r="CQ127" s="465" t="str">
        <f t="shared" si="320"/>
        <v/>
      </c>
      <c r="CR127" s="465" t="str">
        <f t="shared" si="321"/>
        <v/>
      </c>
      <c r="CS127" s="465" t="str">
        <f t="shared" si="322"/>
        <v/>
      </c>
      <c r="CT127" s="465" t="str">
        <f t="shared" si="323"/>
        <v/>
      </c>
      <c r="CU127" s="465" t="str">
        <f t="shared" si="324"/>
        <v/>
      </c>
      <c r="CV127" s="465" t="str">
        <f t="shared" si="325"/>
        <v/>
      </c>
      <c r="CW127" s="465" t="str">
        <f t="shared" si="326"/>
        <v/>
      </c>
      <c r="CX127" s="465" t="str">
        <f t="shared" si="327"/>
        <v/>
      </c>
      <c r="CY127" s="465" t="str">
        <f t="shared" si="328"/>
        <v/>
      </c>
      <c r="CZ127" s="465" t="str">
        <f t="shared" si="282"/>
        <v/>
      </c>
      <c r="DA127" s="466">
        <f t="shared" si="283"/>
        <v>0</v>
      </c>
      <c r="DB127" s="466">
        <f t="shared" si="284"/>
        <v>0</v>
      </c>
      <c r="DC127" s="466">
        <f t="shared" si="285"/>
        <v>0</v>
      </c>
      <c r="DD127" s="466">
        <f t="shared" si="286"/>
        <v>0</v>
      </c>
      <c r="DE127" s="466">
        <f t="shared" si="287"/>
        <v>0</v>
      </c>
      <c r="DF127" s="466">
        <f t="shared" si="288"/>
        <v>0</v>
      </c>
      <c r="DG127" s="466">
        <f t="shared" si="289"/>
        <v>0</v>
      </c>
      <c r="DH127" s="466">
        <f t="shared" si="290"/>
        <v>0</v>
      </c>
      <c r="DI127" s="466">
        <f t="shared" si="291"/>
        <v>0</v>
      </c>
      <c r="DJ127" s="466">
        <f t="shared" si="292"/>
        <v>0</v>
      </c>
      <c r="DK127" s="466">
        <f t="shared" si="293"/>
        <v>0</v>
      </c>
      <c r="DL127" s="466">
        <f t="shared" si="294"/>
        <v>0</v>
      </c>
      <c r="DM127" s="466">
        <f t="shared" si="295"/>
        <v>0</v>
      </c>
      <c r="DN127" s="466">
        <f t="shared" si="296"/>
        <v>0</v>
      </c>
      <c r="DO127" s="466">
        <f t="shared" si="297"/>
        <v>0</v>
      </c>
      <c r="DP127" s="466">
        <f t="shared" si="298"/>
        <v>0</v>
      </c>
      <c r="DQ127" s="466">
        <f t="shared" si="299"/>
        <v>0</v>
      </c>
      <c r="DR127" s="466">
        <f t="shared" si="300"/>
        <v>0</v>
      </c>
      <c r="DS127" s="466">
        <f t="shared" si="301"/>
        <v>0</v>
      </c>
      <c r="DT127" s="466">
        <f t="shared" si="302"/>
        <v>0</v>
      </c>
      <c r="DU127" s="466">
        <f t="shared" si="303"/>
        <v>0</v>
      </c>
      <c r="DV127" s="466">
        <f t="shared" si="304"/>
        <v>0</v>
      </c>
      <c r="DW127" s="466">
        <f t="shared" si="305"/>
        <v>0</v>
      </c>
      <c r="DX127" s="466">
        <f t="shared" si="306"/>
        <v>0</v>
      </c>
      <c r="DY127" s="466">
        <f t="shared" si="307"/>
        <v>0</v>
      </c>
      <c r="DZ127" s="466">
        <f t="shared" si="308"/>
        <v>0</v>
      </c>
    </row>
    <row r="128" spans="1:130" ht="26.25" customHeight="1" x14ac:dyDescent="0.35">
      <c r="A128" s="907" t="s">
        <v>2142</v>
      </c>
      <c r="B128" s="831">
        <f t="shared" si="275"/>
        <v>0</v>
      </c>
      <c r="C128" s="1079">
        <f t="shared" si="275"/>
        <v>0</v>
      </c>
      <c r="D128" s="858"/>
      <c r="E128" s="1440"/>
      <c r="F128" s="856"/>
      <c r="G128" s="1440"/>
      <c r="H128" s="856"/>
      <c r="I128" s="1440"/>
      <c r="J128" s="856"/>
      <c r="K128" s="1440"/>
      <c r="L128" s="856"/>
      <c r="M128" s="1441"/>
      <c r="N128" s="833"/>
      <c r="O128" s="1439"/>
      <c r="P128" s="829"/>
      <c r="Q128" s="1439"/>
      <c r="R128" s="829"/>
      <c r="S128" s="1439"/>
      <c r="T128" s="829"/>
      <c r="U128" s="1439"/>
      <c r="V128" s="829"/>
      <c r="W128" s="1439"/>
      <c r="X128" s="829"/>
      <c r="Y128" s="1439"/>
      <c r="Z128" s="829"/>
      <c r="AA128" s="1439"/>
      <c r="AB128" s="829"/>
      <c r="AC128" s="1439"/>
      <c r="AD128" s="829"/>
      <c r="AE128" s="1439"/>
      <c r="AF128" s="829"/>
      <c r="AG128" s="1439"/>
      <c r="AH128" s="829"/>
      <c r="AI128" s="1439"/>
      <c r="AJ128" s="829"/>
      <c r="AK128" s="1439"/>
      <c r="AL128" s="829"/>
      <c r="AM128" s="1439"/>
      <c r="AN128" s="829"/>
      <c r="AO128" s="1439"/>
      <c r="AP128" s="829"/>
      <c r="AQ128" s="1479"/>
      <c r="AR128" s="2379"/>
      <c r="AS128" s="1479"/>
      <c r="AT128" s="833"/>
      <c r="AU128" s="1439"/>
      <c r="AV128" s="829"/>
      <c r="AW128" s="1438"/>
      <c r="AX128" s="464" t="str">
        <f t="shared" si="276"/>
        <v/>
      </c>
      <c r="AY128" s="464"/>
      <c r="AZ128" s="464"/>
      <c r="BA128" s="464"/>
      <c r="BB128" s="464"/>
      <c r="BC128" s="464"/>
      <c r="BD128" s="464"/>
      <c r="BE128" s="464"/>
      <c r="BF128" s="464"/>
      <c r="BG128" s="464"/>
      <c r="BH128" s="464"/>
      <c r="BI128" s="460"/>
      <c r="BJ128" s="460"/>
      <c r="BK128" s="460"/>
      <c r="BL128" s="460"/>
      <c r="BU128" s="461"/>
      <c r="BV128" s="461"/>
      <c r="BW128" s="461"/>
      <c r="CA128" s="465" t="str">
        <f t="shared" si="277"/>
        <v/>
      </c>
      <c r="CB128" s="465" t="str">
        <f t="shared" si="278"/>
        <v/>
      </c>
      <c r="CC128" s="465" t="str">
        <f t="shared" si="279"/>
        <v/>
      </c>
      <c r="CD128" s="465" t="str">
        <f t="shared" si="280"/>
        <v/>
      </c>
      <c r="CE128" s="465" t="str">
        <f t="shared" si="281"/>
        <v/>
      </c>
      <c r="CF128" s="465" t="str">
        <f t="shared" si="309"/>
        <v/>
      </c>
      <c r="CG128" s="465" t="str">
        <f t="shared" si="310"/>
        <v/>
      </c>
      <c r="CH128" s="465" t="str">
        <f t="shared" si="311"/>
        <v/>
      </c>
      <c r="CI128" s="465" t="str">
        <f t="shared" si="312"/>
        <v/>
      </c>
      <c r="CJ128" s="465" t="str">
        <f t="shared" si="313"/>
        <v/>
      </c>
      <c r="CK128" s="465" t="str">
        <f t="shared" si="314"/>
        <v/>
      </c>
      <c r="CL128" s="465" t="str">
        <f t="shared" si="315"/>
        <v/>
      </c>
      <c r="CM128" s="465" t="str">
        <f t="shared" si="316"/>
        <v/>
      </c>
      <c r="CN128" s="465" t="str">
        <f t="shared" si="317"/>
        <v/>
      </c>
      <c r="CO128" s="465" t="str">
        <f t="shared" si="318"/>
        <v/>
      </c>
      <c r="CP128" s="465" t="str">
        <f t="shared" si="319"/>
        <v/>
      </c>
      <c r="CQ128" s="465" t="str">
        <f t="shared" si="320"/>
        <v/>
      </c>
      <c r="CR128" s="465" t="str">
        <f t="shared" si="321"/>
        <v/>
      </c>
      <c r="CS128" s="465" t="str">
        <f t="shared" si="322"/>
        <v/>
      </c>
      <c r="CT128" s="465" t="str">
        <f t="shared" si="323"/>
        <v/>
      </c>
      <c r="CU128" s="465" t="str">
        <f t="shared" si="324"/>
        <v/>
      </c>
      <c r="CV128" s="465" t="str">
        <f t="shared" si="325"/>
        <v/>
      </c>
      <c r="CW128" s="465" t="str">
        <f t="shared" si="326"/>
        <v/>
      </c>
      <c r="CX128" s="465" t="str">
        <f t="shared" si="327"/>
        <v/>
      </c>
      <c r="CY128" s="465" t="str">
        <f t="shared" si="328"/>
        <v/>
      </c>
      <c r="CZ128" s="465" t="str">
        <f t="shared" si="282"/>
        <v/>
      </c>
      <c r="DA128" s="466">
        <f t="shared" si="283"/>
        <v>0</v>
      </c>
      <c r="DB128" s="466">
        <f t="shared" si="284"/>
        <v>0</v>
      </c>
      <c r="DC128" s="466">
        <f t="shared" si="285"/>
        <v>0</v>
      </c>
      <c r="DD128" s="466">
        <f t="shared" si="286"/>
        <v>0</v>
      </c>
      <c r="DE128" s="466">
        <f t="shared" si="287"/>
        <v>0</v>
      </c>
      <c r="DF128" s="466">
        <f t="shared" si="288"/>
        <v>0</v>
      </c>
      <c r="DG128" s="466">
        <f t="shared" si="289"/>
        <v>0</v>
      </c>
      <c r="DH128" s="466">
        <f t="shared" si="290"/>
        <v>0</v>
      </c>
      <c r="DI128" s="466">
        <f t="shared" si="291"/>
        <v>0</v>
      </c>
      <c r="DJ128" s="466">
        <f t="shared" si="292"/>
        <v>0</v>
      </c>
      <c r="DK128" s="466">
        <f t="shared" si="293"/>
        <v>0</v>
      </c>
      <c r="DL128" s="466">
        <f t="shared" si="294"/>
        <v>0</v>
      </c>
      <c r="DM128" s="466">
        <f t="shared" si="295"/>
        <v>0</v>
      </c>
      <c r="DN128" s="466">
        <f t="shared" si="296"/>
        <v>0</v>
      </c>
      <c r="DO128" s="466">
        <f t="shared" si="297"/>
        <v>0</v>
      </c>
      <c r="DP128" s="466">
        <f t="shared" si="298"/>
        <v>0</v>
      </c>
      <c r="DQ128" s="466">
        <f t="shared" si="299"/>
        <v>0</v>
      </c>
      <c r="DR128" s="466">
        <f t="shared" si="300"/>
        <v>0</v>
      </c>
      <c r="DS128" s="466">
        <f t="shared" si="301"/>
        <v>0</v>
      </c>
      <c r="DT128" s="466">
        <f t="shared" si="302"/>
        <v>0</v>
      </c>
      <c r="DU128" s="466">
        <f t="shared" si="303"/>
        <v>0</v>
      </c>
      <c r="DV128" s="466">
        <f t="shared" si="304"/>
        <v>0</v>
      </c>
      <c r="DW128" s="466">
        <f t="shared" si="305"/>
        <v>0</v>
      </c>
      <c r="DX128" s="466">
        <f t="shared" si="306"/>
        <v>0</v>
      </c>
      <c r="DY128" s="466">
        <f t="shared" si="307"/>
        <v>0</v>
      </c>
      <c r="DZ128" s="466">
        <f t="shared" si="308"/>
        <v>0</v>
      </c>
    </row>
    <row r="129" spans="1:130" ht="16.149999999999999" customHeight="1" x14ac:dyDescent="0.35">
      <c r="A129" s="828" t="s">
        <v>2143</v>
      </c>
      <c r="B129" s="831">
        <f t="shared" si="275"/>
        <v>0</v>
      </c>
      <c r="C129" s="1079">
        <f t="shared" si="275"/>
        <v>0</v>
      </c>
      <c r="D129" s="858"/>
      <c r="E129" s="1440"/>
      <c r="F129" s="856"/>
      <c r="G129" s="1440"/>
      <c r="H129" s="856"/>
      <c r="I129" s="1440"/>
      <c r="J129" s="856"/>
      <c r="K129" s="1440"/>
      <c r="L129" s="856"/>
      <c r="M129" s="1441"/>
      <c r="N129" s="833"/>
      <c r="O129" s="1439"/>
      <c r="P129" s="829"/>
      <c r="Q129" s="1439"/>
      <c r="R129" s="829"/>
      <c r="S129" s="1439"/>
      <c r="T129" s="829"/>
      <c r="U129" s="1439"/>
      <c r="V129" s="829"/>
      <c r="W129" s="1439"/>
      <c r="X129" s="829"/>
      <c r="Y129" s="1439"/>
      <c r="Z129" s="829"/>
      <c r="AA129" s="1439"/>
      <c r="AB129" s="829"/>
      <c r="AC129" s="1439"/>
      <c r="AD129" s="829"/>
      <c r="AE129" s="1439"/>
      <c r="AF129" s="829"/>
      <c r="AG129" s="1439"/>
      <c r="AH129" s="829"/>
      <c r="AI129" s="1439"/>
      <c r="AJ129" s="829"/>
      <c r="AK129" s="1439"/>
      <c r="AL129" s="829"/>
      <c r="AM129" s="1439"/>
      <c r="AN129" s="829"/>
      <c r="AO129" s="1439"/>
      <c r="AP129" s="829"/>
      <c r="AQ129" s="1479"/>
      <c r="AR129" s="2379"/>
      <c r="AS129" s="1479"/>
      <c r="AT129" s="833"/>
      <c r="AU129" s="1439"/>
      <c r="AV129" s="829"/>
      <c r="AW129" s="1438"/>
      <c r="AX129" s="464" t="str">
        <f t="shared" si="276"/>
        <v/>
      </c>
      <c r="AY129" s="464"/>
      <c r="AZ129" s="464"/>
      <c r="BA129" s="464"/>
      <c r="BB129" s="464"/>
      <c r="BC129" s="464"/>
      <c r="BD129" s="464"/>
      <c r="BE129" s="464"/>
      <c r="BF129" s="464"/>
      <c r="BG129" s="464"/>
      <c r="BH129" s="464"/>
      <c r="BI129" s="460"/>
      <c r="BJ129" s="460"/>
      <c r="BK129" s="460"/>
      <c r="BL129" s="460"/>
      <c r="BU129" s="461"/>
      <c r="BV129" s="461"/>
      <c r="BW129" s="461"/>
      <c r="CA129" s="465" t="str">
        <f t="shared" si="277"/>
        <v/>
      </c>
      <c r="CB129" s="465" t="str">
        <f t="shared" si="278"/>
        <v/>
      </c>
      <c r="CC129" s="465" t="str">
        <f t="shared" si="279"/>
        <v/>
      </c>
      <c r="CD129" s="465" t="str">
        <f t="shared" si="280"/>
        <v/>
      </c>
      <c r="CE129" s="465" t="str">
        <f t="shared" si="281"/>
        <v/>
      </c>
      <c r="CF129" s="465" t="str">
        <f t="shared" si="309"/>
        <v/>
      </c>
      <c r="CG129" s="465" t="str">
        <f t="shared" si="310"/>
        <v/>
      </c>
      <c r="CH129" s="465" t="str">
        <f t="shared" si="311"/>
        <v/>
      </c>
      <c r="CI129" s="465" t="str">
        <f t="shared" si="312"/>
        <v/>
      </c>
      <c r="CJ129" s="465" t="str">
        <f t="shared" si="313"/>
        <v/>
      </c>
      <c r="CK129" s="465" t="str">
        <f t="shared" si="314"/>
        <v/>
      </c>
      <c r="CL129" s="465" t="str">
        <f t="shared" si="315"/>
        <v/>
      </c>
      <c r="CM129" s="465" t="str">
        <f t="shared" si="316"/>
        <v/>
      </c>
      <c r="CN129" s="465" t="str">
        <f t="shared" si="317"/>
        <v/>
      </c>
      <c r="CO129" s="465" t="str">
        <f t="shared" si="318"/>
        <v/>
      </c>
      <c r="CP129" s="465" t="str">
        <f t="shared" si="319"/>
        <v/>
      </c>
      <c r="CQ129" s="465" t="str">
        <f t="shared" si="320"/>
        <v/>
      </c>
      <c r="CR129" s="465" t="str">
        <f t="shared" si="321"/>
        <v/>
      </c>
      <c r="CS129" s="465" t="str">
        <f t="shared" si="322"/>
        <v/>
      </c>
      <c r="CT129" s="465" t="str">
        <f t="shared" si="323"/>
        <v/>
      </c>
      <c r="CU129" s="465" t="str">
        <f t="shared" si="324"/>
        <v/>
      </c>
      <c r="CV129" s="465" t="str">
        <f t="shared" si="325"/>
        <v/>
      </c>
      <c r="CW129" s="465" t="str">
        <f t="shared" si="326"/>
        <v/>
      </c>
      <c r="CX129" s="465" t="str">
        <f t="shared" si="327"/>
        <v/>
      </c>
      <c r="CY129" s="465" t="str">
        <f t="shared" si="328"/>
        <v/>
      </c>
      <c r="CZ129" s="465" t="str">
        <f t="shared" si="282"/>
        <v/>
      </c>
      <c r="DA129" s="466">
        <f t="shared" si="283"/>
        <v>0</v>
      </c>
      <c r="DB129" s="466">
        <f t="shared" si="284"/>
        <v>0</v>
      </c>
      <c r="DC129" s="466">
        <f t="shared" si="285"/>
        <v>0</v>
      </c>
      <c r="DD129" s="466">
        <f t="shared" si="286"/>
        <v>0</v>
      </c>
      <c r="DE129" s="466">
        <f t="shared" si="287"/>
        <v>0</v>
      </c>
      <c r="DF129" s="466">
        <f t="shared" si="288"/>
        <v>0</v>
      </c>
      <c r="DG129" s="466">
        <f t="shared" si="289"/>
        <v>0</v>
      </c>
      <c r="DH129" s="466">
        <f t="shared" si="290"/>
        <v>0</v>
      </c>
      <c r="DI129" s="466">
        <f t="shared" si="291"/>
        <v>0</v>
      </c>
      <c r="DJ129" s="466">
        <f t="shared" si="292"/>
        <v>0</v>
      </c>
      <c r="DK129" s="466">
        <f t="shared" si="293"/>
        <v>0</v>
      </c>
      <c r="DL129" s="466">
        <f t="shared" si="294"/>
        <v>0</v>
      </c>
      <c r="DM129" s="466">
        <f t="shared" si="295"/>
        <v>0</v>
      </c>
      <c r="DN129" s="466">
        <f t="shared" si="296"/>
        <v>0</v>
      </c>
      <c r="DO129" s="466">
        <f t="shared" si="297"/>
        <v>0</v>
      </c>
      <c r="DP129" s="466">
        <f t="shared" si="298"/>
        <v>0</v>
      </c>
      <c r="DQ129" s="466">
        <f t="shared" si="299"/>
        <v>0</v>
      </c>
      <c r="DR129" s="466">
        <f t="shared" si="300"/>
        <v>0</v>
      </c>
      <c r="DS129" s="466">
        <f t="shared" si="301"/>
        <v>0</v>
      </c>
      <c r="DT129" s="466">
        <f t="shared" si="302"/>
        <v>0</v>
      </c>
      <c r="DU129" s="466">
        <f t="shared" si="303"/>
        <v>0</v>
      </c>
      <c r="DV129" s="466">
        <f t="shared" si="304"/>
        <v>0</v>
      </c>
      <c r="DW129" s="466">
        <f t="shared" si="305"/>
        <v>0</v>
      </c>
      <c r="DX129" s="466">
        <f t="shared" si="306"/>
        <v>0</v>
      </c>
      <c r="DY129" s="466">
        <f t="shared" si="307"/>
        <v>0</v>
      </c>
      <c r="DZ129" s="466">
        <f t="shared" si="308"/>
        <v>0</v>
      </c>
    </row>
    <row r="130" spans="1:130" ht="16.149999999999999" customHeight="1" x14ac:dyDescent="0.35">
      <c r="A130" s="828" t="s">
        <v>2144</v>
      </c>
      <c r="B130" s="831">
        <f>+D130+F130+H130+J130+L130+N130+P130+R130+T130+V130+X130+Z130+AB130+AD130+AF130+AH130+AJ130+AL130+AN130+AP130</f>
        <v>0</v>
      </c>
      <c r="C130" s="1079">
        <f>+E130+G130+I130+K130+M130+O130+Q130+S130+U130+W130+Y130+AA130+AC130+AE130+AG130+AI130+AK130+AM130+AO130+AQ130</f>
        <v>0</v>
      </c>
      <c r="D130" s="833"/>
      <c r="E130" s="1439"/>
      <c r="F130" s="829"/>
      <c r="G130" s="1439"/>
      <c r="H130" s="829"/>
      <c r="I130" s="1438"/>
      <c r="J130" s="833"/>
      <c r="K130" s="833"/>
      <c r="L130" s="829"/>
      <c r="M130" s="1438"/>
      <c r="N130" s="833"/>
      <c r="O130" s="1439"/>
      <c r="P130" s="829"/>
      <c r="Q130" s="1439"/>
      <c r="R130" s="829"/>
      <c r="S130" s="1439"/>
      <c r="T130" s="829"/>
      <c r="U130" s="1439"/>
      <c r="V130" s="829"/>
      <c r="W130" s="1439"/>
      <c r="X130" s="829"/>
      <c r="Y130" s="1439"/>
      <c r="Z130" s="829"/>
      <c r="AA130" s="1439"/>
      <c r="AB130" s="829"/>
      <c r="AC130" s="1439"/>
      <c r="AD130" s="829"/>
      <c r="AE130" s="1439"/>
      <c r="AF130" s="829"/>
      <c r="AG130" s="1439"/>
      <c r="AH130" s="829"/>
      <c r="AI130" s="1439"/>
      <c r="AJ130" s="829"/>
      <c r="AK130" s="1439"/>
      <c r="AL130" s="829"/>
      <c r="AM130" s="1439"/>
      <c r="AN130" s="829"/>
      <c r="AO130" s="1439"/>
      <c r="AP130" s="829"/>
      <c r="AQ130" s="1479"/>
      <c r="AR130" s="2379"/>
      <c r="AS130" s="1479"/>
      <c r="AT130" s="833"/>
      <c r="AU130" s="1439"/>
      <c r="AV130" s="829"/>
      <c r="AW130" s="1438"/>
      <c r="AX130" s="464" t="str">
        <f t="shared" si="276"/>
        <v/>
      </c>
      <c r="AY130" s="464"/>
      <c r="AZ130" s="464"/>
      <c r="BA130" s="464"/>
      <c r="BB130" s="464"/>
      <c r="BC130" s="464"/>
      <c r="BD130" s="464"/>
      <c r="BE130" s="464"/>
      <c r="BF130" s="464"/>
      <c r="BG130" s="464"/>
      <c r="BH130" s="464"/>
      <c r="BI130" s="460"/>
      <c r="BJ130" s="460"/>
      <c r="BK130" s="460"/>
      <c r="BL130" s="460"/>
      <c r="BU130" s="461"/>
      <c r="BV130" s="461"/>
      <c r="BW130" s="461"/>
      <c r="CA130" s="465" t="str">
        <f t="shared" si="277"/>
        <v/>
      </c>
      <c r="CB130" s="465" t="str">
        <f t="shared" si="278"/>
        <v/>
      </c>
      <c r="CC130" s="465" t="str">
        <f t="shared" si="279"/>
        <v/>
      </c>
      <c r="CD130" s="465" t="str">
        <f t="shared" si="280"/>
        <v/>
      </c>
      <c r="CE130" s="465" t="str">
        <f t="shared" si="281"/>
        <v/>
      </c>
      <c r="CF130" s="465" t="str">
        <f t="shared" si="309"/>
        <v/>
      </c>
      <c r="CG130" s="465" t="str">
        <f t="shared" si="310"/>
        <v/>
      </c>
      <c r="CH130" s="465" t="str">
        <f t="shared" si="311"/>
        <v/>
      </c>
      <c r="CI130" s="465" t="str">
        <f t="shared" si="312"/>
        <v/>
      </c>
      <c r="CJ130" s="465" t="str">
        <f t="shared" si="313"/>
        <v/>
      </c>
      <c r="CK130" s="465" t="str">
        <f t="shared" si="314"/>
        <v/>
      </c>
      <c r="CL130" s="465" t="str">
        <f t="shared" si="315"/>
        <v/>
      </c>
      <c r="CM130" s="465" t="str">
        <f t="shared" si="316"/>
        <v/>
      </c>
      <c r="CN130" s="465" t="str">
        <f t="shared" si="317"/>
        <v/>
      </c>
      <c r="CO130" s="465" t="str">
        <f t="shared" si="318"/>
        <v/>
      </c>
      <c r="CP130" s="465" t="str">
        <f t="shared" si="319"/>
        <v/>
      </c>
      <c r="CQ130" s="465" t="str">
        <f t="shared" si="320"/>
        <v/>
      </c>
      <c r="CR130" s="465" t="str">
        <f t="shared" si="321"/>
        <v/>
      </c>
      <c r="CS130" s="465" t="str">
        <f t="shared" si="322"/>
        <v/>
      </c>
      <c r="CT130" s="465" t="str">
        <f t="shared" si="323"/>
        <v/>
      </c>
      <c r="CU130" s="465" t="str">
        <f t="shared" si="324"/>
        <v/>
      </c>
      <c r="CV130" s="465" t="str">
        <f t="shared" si="325"/>
        <v/>
      </c>
      <c r="CW130" s="465" t="str">
        <f t="shared" si="326"/>
        <v/>
      </c>
      <c r="CX130" s="465" t="str">
        <f t="shared" si="327"/>
        <v/>
      </c>
      <c r="CY130" s="465" t="str">
        <f t="shared" si="328"/>
        <v/>
      </c>
      <c r="CZ130" s="465" t="str">
        <f t="shared" si="282"/>
        <v/>
      </c>
      <c r="DA130" s="466">
        <f t="shared" si="283"/>
        <v>0</v>
      </c>
      <c r="DB130" s="466">
        <f t="shared" si="284"/>
        <v>0</v>
      </c>
      <c r="DC130" s="466">
        <f t="shared" si="285"/>
        <v>0</v>
      </c>
      <c r="DD130" s="466">
        <f t="shared" si="286"/>
        <v>0</v>
      </c>
      <c r="DE130" s="466">
        <f t="shared" si="287"/>
        <v>0</v>
      </c>
      <c r="DF130" s="466">
        <f t="shared" si="288"/>
        <v>0</v>
      </c>
      <c r="DG130" s="466">
        <f t="shared" si="289"/>
        <v>0</v>
      </c>
      <c r="DH130" s="466">
        <f t="shared" si="290"/>
        <v>0</v>
      </c>
      <c r="DI130" s="466">
        <f t="shared" si="291"/>
        <v>0</v>
      </c>
      <c r="DJ130" s="466">
        <f t="shared" si="292"/>
        <v>0</v>
      </c>
      <c r="DK130" s="466">
        <f t="shared" si="293"/>
        <v>0</v>
      </c>
      <c r="DL130" s="466">
        <f t="shared" si="294"/>
        <v>0</v>
      </c>
      <c r="DM130" s="466">
        <f t="shared" si="295"/>
        <v>0</v>
      </c>
      <c r="DN130" s="466">
        <f t="shared" si="296"/>
        <v>0</v>
      </c>
      <c r="DO130" s="466">
        <f t="shared" si="297"/>
        <v>0</v>
      </c>
      <c r="DP130" s="466">
        <f t="shared" si="298"/>
        <v>0</v>
      </c>
      <c r="DQ130" s="466">
        <f t="shared" si="299"/>
        <v>0</v>
      </c>
      <c r="DR130" s="466">
        <f t="shared" si="300"/>
        <v>0</v>
      </c>
      <c r="DS130" s="466">
        <f t="shared" si="301"/>
        <v>0</v>
      </c>
      <c r="DT130" s="466">
        <f t="shared" si="302"/>
        <v>0</v>
      </c>
      <c r="DU130" s="466">
        <f t="shared" si="303"/>
        <v>0</v>
      </c>
      <c r="DV130" s="466">
        <f t="shared" si="304"/>
        <v>0</v>
      </c>
      <c r="DW130" s="466">
        <f t="shared" si="305"/>
        <v>0</v>
      </c>
      <c r="DX130" s="466">
        <f t="shared" si="306"/>
        <v>0</v>
      </c>
      <c r="DY130" s="466">
        <f t="shared" si="307"/>
        <v>0</v>
      </c>
      <c r="DZ130" s="466">
        <f t="shared" si="308"/>
        <v>0</v>
      </c>
    </row>
    <row r="131" spans="1:130" ht="24" customHeight="1" x14ac:dyDescent="0.35">
      <c r="A131" s="907" t="s">
        <v>2145</v>
      </c>
      <c r="B131" s="831">
        <f>+D131+F131+H131</f>
        <v>0</v>
      </c>
      <c r="C131" s="1079">
        <f>+E131+G131+I131</f>
        <v>0</v>
      </c>
      <c r="D131" s="833"/>
      <c r="E131" s="1439"/>
      <c r="F131" s="829"/>
      <c r="G131" s="1439"/>
      <c r="H131" s="829"/>
      <c r="I131" s="1438"/>
      <c r="J131" s="1260"/>
      <c r="K131" s="2444"/>
      <c r="L131" s="1260"/>
      <c r="M131" s="2444"/>
      <c r="N131" s="1260"/>
      <c r="O131" s="2444"/>
      <c r="P131" s="1260"/>
      <c r="Q131" s="2444"/>
      <c r="R131" s="1260"/>
      <c r="S131" s="2444"/>
      <c r="T131" s="1260"/>
      <c r="U131" s="2444"/>
      <c r="V131" s="1260"/>
      <c r="W131" s="2444"/>
      <c r="X131" s="1260"/>
      <c r="Y131" s="2444"/>
      <c r="Z131" s="1260"/>
      <c r="AA131" s="2444"/>
      <c r="AB131" s="1260"/>
      <c r="AC131" s="2444"/>
      <c r="AD131" s="1260"/>
      <c r="AE131" s="2444"/>
      <c r="AF131" s="1260"/>
      <c r="AG131" s="2444"/>
      <c r="AH131" s="1260"/>
      <c r="AI131" s="2444"/>
      <c r="AJ131" s="1260"/>
      <c r="AK131" s="2444"/>
      <c r="AL131" s="1260"/>
      <c r="AM131" s="2444"/>
      <c r="AN131" s="1260"/>
      <c r="AO131" s="2444"/>
      <c r="AP131" s="1260"/>
      <c r="AQ131" s="2380"/>
      <c r="AR131" s="833"/>
      <c r="AS131" s="1479"/>
      <c r="AT131" s="833"/>
      <c r="AU131" s="1439"/>
      <c r="AV131" s="829"/>
      <c r="AW131" s="1438"/>
      <c r="AX131" s="464" t="str">
        <f t="shared" si="276"/>
        <v/>
      </c>
      <c r="AY131" s="464"/>
      <c r="AZ131" s="464"/>
      <c r="BA131" s="464"/>
      <c r="BB131" s="464"/>
      <c r="BC131" s="464"/>
      <c r="BD131" s="464"/>
      <c r="BE131" s="464"/>
      <c r="BF131" s="464"/>
      <c r="BG131" s="464"/>
      <c r="BH131" s="464"/>
      <c r="BI131" s="460"/>
      <c r="BJ131" s="460"/>
      <c r="BK131" s="460"/>
      <c r="BL131" s="460"/>
      <c r="BU131" s="461"/>
      <c r="BV131" s="461"/>
      <c r="BW131" s="461"/>
      <c r="CA131" s="465" t="str">
        <f t="shared" si="277"/>
        <v/>
      </c>
      <c r="CB131" s="465" t="str">
        <f t="shared" si="278"/>
        <v/>
      </c>
      <c r="CC131" s="465" t="str">
        <f t="shared" si="279"/>
        <v/>
      </c>
      <c r="CD131" s="465" t="str">
        <f t="shared" si="280"/>
        <v/>
      </c>
      <c r="CE131" s="465" t="str">
        <f t="shared" si="281"/>
        <v/>
      </c>
      <c r="CF131" s="465" t="str">
        <f t="shared" si="309"/>
        <v/>
      </c>
      <c r="CG131" s="465" t="str">
        <f t="shared" si="310"/>
        <v/>
      </c>
      <c r="CH131" s="465" t="str">
        <f t="shared" si="311"/>
        <v/>
      </c>
      <c r="CI131" s="465" t="str">
        <f t="shared" si="312"/>
        <v/>
      </c>
      <c r="CJ131" s="465" t="str">
        <f t="shared" si="313"/>
        <v/>
      </c>
      <c r="CK131" s="465" t="str">
        <f t="shared" si="314"/>
        <v/>
      </c>
      <c r="CL131" s="465" t="str">
        <f t="shared" si="315"/>
        <v/>
      </c>
      <c r="CM131" s="465" t="str">
        <f t="shared" si="316"/>
        <v/>
      </c>
      <c r="CN131" s="465" t="str">
        <f t="shared" si="317"/>
        <v/>
      </c>
      <c r="CO131" s="465" t="str">
        <f t="shared" si="318"/>
        <v/>
      </c>
      <c r="CP131" s="465" t="str">
        <f t="shared" si="319"/>
        <v/>
      </c>
      <c r="CQ131" s="465" t="str">
        <f t="shared" si="320"/>
        <v/>
      </c>
      <c r="CR131" s="465" t="str">
        <f t="shared" si="321"/>
        <v/>
      </c>
      <c r="CS131" s="465" t="str">
        <f t="shared" si="322"/>
        <v/>
      </c>
      <c r="CT131" s="465" t="str">
        <f t="shared" si="323"/>
        <v/>
      </c>
      <c r="CU131" s="465" t="str">
        <f t="shared" si="324"/>
        <v/>
      </c>
      <c r="CV131" s="465" t="str">
        <f t="shared" si="325"/>
        <v/>
      </c>
      <c r="CW131" s="465" t="str">
        <f t="shared" si="326"/>
        <v/>
      </c>
      <c r="CX131" s="465" t="str">
        <f t="shared" si="327"/>
        <v/>
      </c>
      <c r="CY131" s="465" t="str">
        <f t="shared" si="328"/>
        <v/>
      </c>
      <c r="CZ131" s="465" t="str">
        <f t="shared" si="282"/>
        <v/>
      </c>
      <c r="DA131" s="466">
        <f t="shared" si="283"/>
        <v>0</v>
      </c>
      <c r="DB131" s="466">
        <f t="shared" si="284"/>
        <v>0</v>
      </c>
      <c r="DC131" s="466">
        <f t="shared" si="285"/>
        <v>0</v>
      </c>
      <c r="DD131" s="466">
        <f t="shared" si="286"/>
        <v>0</v>
      </c>
      <c r="DE131" s="466">
        <f t="shared" si="287"/>
        <v>0</v>
      </c>
      <c r="DF131" s="466">
        <f t="shared" si="288"/>
        <v>0</v>
      </c>
      <c r="DG131" s="466">
        <f t="shared" si="289"/>
        <v>0</v>
      </c>
      <c r="DH131" s="466">
        <f t="shared" si="290"/>
        <v>0</v>
      </c>
      <c r="DI131" s="466">
        <f t="shared" si="291"/>
        <v>0</v>
      </c>
      <c r="DJ131" s="466">
        <f t="shared" si="292"/>
        <v>0</v>
      </c>
      <c r="DK131" s="466">
        <f t="shared" si="293"/>
        <v>0</v>
      </c>
      <c r="DL131" s="466">
        <f t="shared" si="294"/>
        <v>0</v>
      </c>
      <c r="DM131" s="466">
        <f t="shared" si="295"/>
        <v>0</v>
      </c>
      <c r="DN131" s="466">
        <f t="shared" si="296"/>
        <v>0</v>
      </c>
      <c r="DO131" s="466">
        <f t="shared" si="297"/>
        <v>0</v>
      </c>
      <c r="DP131" s="466">
        <f t="shared" si="298"/>
        <v>0</v>
      </c>
      <c r="DQ131" s="466">
        <f t="shared" si="299"/>
        <v>0</v>
      </c>
      <c r="DR131" s="466">
        <f t="shared" si="300"/>
        <v>0</v>
      </c>
      <c r="DS131" s="466">
        <f t="shared" si="301"/>
        <v>0</v>
      </c>
      <c r="DT131" s="466">
        <f t="shared" si="302"/>
        <v>0</v>
      </c>
      <c r="DU131" s="466">
        <f t="shared" si="303"/>
        <v>0</v>
      </c>
      <c r="DV131" s="466">
        <f t="shared" si="304"/>
        <v>0</v>
      </c>
      <c r="DW131" s="466">
        <f t="shared" si="305"/>
        <v>0</v>
      </c>
      <c r="DX131" s="466">
        <f t="shared" si="306"/>
        <v>0</v>
      </c>
      <c r="DY131" s="466">
        <f t="shared" si="307"/>
        <v>0</v>
      </c>
      <c r="DZ131" s="466">
        <f t="shared" si="308"/>
        <v>0</v>
      </c>
    </row>
    <row r="132" spans="1:130" ht="20.25" customHeight="1" x14ac:dyDescent="0.35">
      <c r="A132" s="907" t="s">
        <v>2146</v>
      </c>
      <c r="B132" s="831">
        <f>+P132+R132+T132+V132+X132+Z132+AB132+AD132+AF132+AH132+AJ132+AL132+AN132+AP132</f>
        <v>0</v>
      </c>
      <c r="C132" s="1079">
        <f>+Q132+S132+U132+W132+Y132+AA132+AC132+AE132+AG132+AI132+AK132+AM132+AO132+AQ132</f>
        <v>0</v>
      </c>
      <c r="D132" s="858"/>
      <c r="E132" s="1440"/>
      <c r="F132" s="856"/>
      <c r="G132" s="1440"/>
      <c r="H132" s="856"/>
      <c r="I132" s="1440"/>
      <c r="J132" s="856"/>
      <c r="K132" s="1440"/>
      <c r="L132" s="856"/>
      <c r="M132" s="1441"/>
      <c r="N132" s="858"/>
      <c r="O132" s="1440"/>
      <c r="P132" s="829"/>
      <c r="Q132" s="1439"/>
      <c r="R132" s="829"/>
      <c r="S132" s="1439"/>
      <c r="T132" s="829"/>
      <c r="U132" s="1439"/>
      <c r="V132" s="829"/>
      <c r="W132" s="1439"/>
      <c r="X132" s="829"/>
      <c r="Y132" s="1439"/>
      <c r="Z132" s="829"/>
      <c r="AA132" s="1439"/>
      <c r="AB132" s="829"/>
      <c r="AC132" s="1439"/>
      <c r="AD132" s="829"/>
      <c r="AE132" s="1439"/>
      <c r="AF132" s="829"/>
      <c r="AG132" s="1439"/>
      <c r="AH132" s="829"/>
      <c r="AI132" s="1439"/>
      <c r="AJ132" s="829"/>
      <c r="AK132" s="1439"/>
      <c r="AL132" s="829"/>
      <c r="AM132" s="1439"/>
      <c r="AN132" s="829"/>
      <c r="AO132" s="1439"/>
      <c r="AP132" s="829"/>
      <c r="AQ132" s="1479"/>
      <c r="AR132" s="833"/>
      <c r="AS132" s="1479"/>
      <c r="AT132" s="833"/>
      <c r="AU132" s="1439"/>
      <c r="AV132" s="829"/>
      <c r="AW132" s="1438"/>
      <c r="AX132" s="464" t="str">
        <f t="shared" si="276"/>
        <v/>
      </c>
      <c r="AY132" s="464"/>
      <c r="AZ132" s="464"/>
      <c r="BA132" s="464"/>
      <c r="BB132" s="464"/>
      <c r="BC132" s="464"/>
      <c r="BD132" s="464"/>
      <c r="BE132" s="464"/>
      <c r="BF132" s="464"/>
      <c r="BG132" s="464"/>
      <c r="BH132" s="464"/>
      <c r="BI132" s="460"/>
      <c r="BJ132" s="460"/>
      <c r="BK132" s="460"/>
      <c r="BL132" s="460"/>
      <c r="BU132" s="461"/>
      <c r="BV132" s="461"/>
      <c r="BW132" s="461"/>
      <c r="CA132" s="465" t="str">
        <f t="shared" si="277"/>
        <v/>
      </c>
      <c r="CB132" s="465" t="str">
        <f t="shared" si="278"/>
        <v/>
      </c>
      <c r="CC132" s="465" t="str">
        <f t="shared" si="279"/>
        <v/>
      </c>
      <c r="CD132" s="465" t="str">
        <f t="shared" si="280"/>
        <v/>
      </c>
      <c r="CE132" s="465" t="str">
        <f t="shared" si="281"/>
        <v/>
      </c>
      <c r="CF132" s="465" t="str">
        <f t="shared" si="309"/>
        <v/>
      </c>
      <c r="CG132" s="465" t="str">
        <f t="shared" si="310"/>
        <v/>
      </c>
      <c r="CH132" s="465" t="str">
        <f t="shared" si="311"/>
        <v/>
      </c>
      <c r="CI132" s="465" t="str">
        <f t="shared" si="312"/>
        <v/>
      </c>
      <c r="CJ132" s="465" t="str">
        <f t="shared" si="313"/>
        <v/>
      </c>
      <c r="CK132" s="465" t="str">
        <f t="shared" si="314"/>
        <v/>
      </c>
      <c r="CL132" s="465" t="str">
        <f t="shared" si="315"/>
        <v/>
      </c>
      <c r="CM132" s="465" t="str">
        <f t="shared" si="316"/>
        <v/>
      </c>
      <c r="CN132" s="465" t="str">
        <f t="shared" si="317"/>
        <v/>
      </c>
      <c r="CO132" s="465" t="str">
        <f t="shared" si="318"/>
        <v/>
      </c>
      <c r="CP132" s="465" t="str">
        <f t="shared" si="319"/>
        <v/>
      </c>
      <c r="CQ132" s="465" t="str">
        <f t="shared" si="320"/>
        <v/>
      </c>
      <c r="CR132" s="465" t="str">
        <f t="shared" si="321"/>
        <v/>
      </c>
      <c r="CS132" s="465" t="str">
        <f t="shared" si="322"/>
        <v/>
      </c>
      <c r="CT132" s="465" t="str">
        <f t="shared" si="323"/>
        <v/>
      </c>
      <c r="CU132" s="465" t="str">
        <f t="shared" si="324"/>
        <v/>
      </c>
      <c r="CV132" s="465" t="str">
        <f t="shared" si="325"/>
        <v/>
      </c>
      <c r="CW132" s="465" t="str">
        <f t="shared" si="326"/>
        <v/>
      </c>
      <c r="CX132" s="465" t="str">
        <f t="shared" si="327"/>
        <v/>
      </c>
      <c r="CY132" s="465" t="str">
        <f t="shared" si="328"/>
        <v/>
      </c>
      <c r="CZ132" s="465" t="str">
        <f t="shared" si="282"/>
        <v/>
      </c>
      <c r="DA132" s="466">
        <f t="shared" si="283"/>
        <v>0</v>
      </c>
      <c r="DB132" s="466">
        <f t="shared" si="284"/>
        <v>0</v>
      </c>
      <c r="DC132" s="466">
        <f t="shared" si="285"/>
        <v>0</v>
      </c>
      <c r="DD132" s="466">
        <f t="shared" si="286"/>
        <v>0</v>
      </c>
      <c r="DE132" s="466">
        <f t="shared" si="287"/>
        <v>0</v>
      </c>
      <c r="DF132" s="466">
        <f t="shared" si="288"/>
        <v>0</v>
      </c>
      <c r="DG132" s="466">
        <f t="shared" si="289"/>
        <v>0</v>
      </c>
      <c r="DH132" s="466">
        <f t="shared" si="290"/>
        <v>0</v>
      </c>
      <c r="DI132" s="466">
        <f t="shared" si="291"/>
        <v>0</v>
      </c>
      <c r="DJ132" s="466">
        <f t="shared" si="292"/>
        <v>0</v>
      </c>
      <c r="DK132" s="466">
        <f t="shared" si="293"/>
        <v>0</v>
      </c>
      <c r="DL132" s="466">
        <f t="shared" si="294"/>
        <v>0</v>
      </c>
      <c r="DM132" s="466">
        <f t="shared" si="295"/>
        <v>0</v>
      </c>
      <c r="DN132" s="466">
        <f t="shared" si="296"/>
        <v>0</v>
      </c>
      <c r="DO132" s="466">
        <f t="shared" si="297"/>
        <v>0</v>
      </c>
      <c r="DP132" s="466">
        <f t="shared" si="298"/>
        <v>0</v>
      </c>
      <c r="DQ132" s="466">
        <f t="shared" si="299"/>
        <v>0</v>
      </c>
      <c r="DR132" s="466">
        <f t="shared" si="300"/>
        <v>0</v>
      </c>
      <c r="DS132" s="466">
        <f t="shared" si="301"/>
        <v>0</v>
      </c>
      <c r="DT132" s="466">
        <f t="shared" si="302"/>
        <v>0</v>
      </c>
      <c r="DU132" s="466">
        <f t="shared" si="303"/>
        <v>0</v>
      </c>
      <c r="DV132" s="466">
        <f t="shared" si="304"/>
        <v>0</v>
      </c>
      <c r="DW132" s="466">
        <f t="shared" si="305"/>
        <v>0</v>
      </c>
      <c r="DX132" s="466">
        <f t="shared" si="306"/>
        <v>0</v>
      </c>
      <c r="DY132" s="466">
        <f t="shared" si="307"/>
        <v>0</v>
      </c>
      <c r="DZ132" s="466">
        <f t="shared" si="308"/>
        <v>0</v>
      </c>
    </row>
    <row r="133" spans="1:130" ht="16.149999999999999" customHeight="1" x14ac:dyDescent="0.35">
      <c r="A133" s="828" t="s">
        <v>2147</v>
      </c>
      <c r="B133" s="831">
        <f>+N133+P133+R133+T133+V133+X133+Z133+AB133+AD133+AF133+AH133+AJ133+AL133+AN133+AP133</f>
        <v>0</v>
      </c>
      <c r="C133" s="1079">
        <f>+O133+Q133+S133+U133+W133+Y133+AA133+AC133+AE133+AG133+AI133+AK133+AM133+AO133+AQ133</f>
        <v>0</v>
      </c>
      <c r="D133" s="2379"/>
      <c r="E133" s="2444"/>
      <c r="F133" s="1260"/>
      <c r="G133" s="2444"/>
      <c r="H133" s="1260"/>
      <c r="I133" s="1683"/>
      <c r="J133" s="2379"/>
      <c r="K133" s="2379"/>
      <c r="L133" s="1260"/>
      <c r="M133" s="1683"/>
      <c r="N133" s="833"/>
      <c r="O133" s="1439"/>
      <c r="P133" s="829"/>
      <c r="Q133" s="1439"/>
      <c r="R133" s="829"/>
      <c r="S133" s="1439"/>
      <c r="T133" s="829"/>
      <c r="U133" s="1439"/>
      <c r="V133" s="829"/>
      <c r="W133" s="1439"/>
      <c r="X133" s="829"/>
      <c r="Y133" s="1439"/>
      <c r="Z133" s="829"/>
      <c r="AA133" s="1439"/>
      <c r="AB133" s="829"/>
      <c r="AC133" s="1439"/>
      <c r="AD133" s="829"/>
      <c r="AE133" s="1439"/>
      <c r="AF133" s="829"/>
      <c r="AG133" s="1439"/>
      <c r="AH133" s="829"/>
      <c r="AI133" s="1439"/>
      <c r="AJ133" s="829"/>
      <c r="AK133" s="1439"/>
      <c r="AL133" s="829"/>
      <c r="AM133" s="1439"/>
      <c r="AN133" s="829"/>
      <c r="AO133" s="1439"/>
      <c r="AP133" s="829"/>
      <c r="AQ133" s="1479"/>
      <c r="AR133" s="833"/>
      <c r="AS133" s="1479"/>
      <c r="AT133" s="833"/>
      <c r="AU133" s="1439"/>
      <c r="AV133" s="829"/>
      <c r="AW133" s="1438"/>
      <c r="AX133" s="464" t="str">
        <f t="shared" si="276"/>
        <v/>
      </c>
      <c r="AY133" s="464"/>
      <c r="AZ133" s="464"/>
      <c r="BA133" s="464"/>
      <c r="BB133" s="464"/>
      <c r="BC133" s="464"/>
      <c r="BD133" s="464"/>
      <c r="BE133" s="464"/>
      <c r="BF133" s="464"/>
      <c r="BG133" s="464"/>
      <c r="BH133" s="464"/>
      <c r="BI133" s="460"/>
      <c r="BJ133" s="460"/>
      <c r="BK133" s="460"/>
      <c r="BL133" s="460"/>
      <c r="BU133" s="461"/>
      <c r="BV133" s="461"/>
      <c r="BW133" s="461"/>
      <c r="CA133" s="465" t="str">
        <f t="shared" si="277"/>
        <v/>
      </c>
      <c r="CB133" s="465" t="str">
        <f t="shared" si="278"/>
        <v/>
      </c>
      <c r="CC133" s="465" t="str">
        <f t="shared" si="279"/>
        <v/>
      </c>
      <c r="CD133" s="465" t="str">
        <f t="shared" si="280"/>
        <v/>
      </c>
      <c r="CE133" s="465" t="str">
        <f t="shared" si="281"/>
        <v/>
      </c>
      <c r="CF133" s="465" t="str">
        <f t="shared" si="309"/>
        <v/>
      </c>
      <c r="CG133" s="465" t="str">
        <f t="shared" si="310"/>
        <v/>
      </c>
      <c r="CH133" s="465" t="str">
        <f t="shared" si="311"/>
        <v/>
      </c>
      <c r="CI133" s="465" t="str">
        <f t="shared" si="312"/>
        <v/>
      </c>
      <c r="CJ133" s="465" t="str">
        <f t="shared" si="313"/>
        <v/>
      </c>
      <c r="CK133" s="465" t="str">
        <f t="shared" si="314"/>
        <v/>
      </c>
      <c r="CL133" s="465" t="str">
        <f t="shared" si="315"/>
        <v/>
      </c>
      <c r="CM133" s="465" t="str">
        <f t="shared" si="316"/>
        <v/>
      </c>
      <c r="CN133" s="465" t="str">
        <f t="shared" si="317"/>
        <v/>
      </c>
      <c r="CO133" s="465" t="str">
        <f t="shared" si="318"/>
        <v/>
      </c>
      <c r="CP133" s="465" t="str">
        <f t="shared" si="319"/>
        <v/>
      </c>
      <c r="CQ133" s="465" t="str">
        <f t="shared" si="320"/>
        <v/>
      </c>
      <c r="CR133" s="465" t="str">
        <f t="shared" si="321"/>
        <v/>
      </c>
      <c r="CS133" s="465" t="str">
        <f t="shared" si="322"/>
        <v/>
      </c>
      <c r="CT133" s="465" t="str">
        <f t="shared" si="323"/>
        <v/>
      </c>
      <c r="CU133" s="465" t="str">
        <f t="shared" si="324"/>
        <v/>
      </c>
      <c r="CV133" s="465" t="str">
        <f t="shared" si="325"/>
        <v/>
      </c>
      <c r="CW133" s="465" t="str">
        <f t="shared" si="326"/>
        <v/>
      </c>
      <c r="CX133" s="465" t="str">
        <f t="shared" si="327"/>
        <v/>
      </c>
      <c r="CY133" s="465" t="str">
        <f t="shared" si="328"/>
        <v/>
      </c>
      <c r="CZ133" s="465" t="str">
        <f t="shared" si="282"/>
        <v/>
      </c>
      <c r="DA133" s="466">
        <f t="shared" si="283"/>
        <v>0</v>
      </c>
      <c r="DB133" s="466">
        <f t="shared" si="284"/>
        <v>0</v>
      </c>
      <c r="DC133" s="466">
        <f t="shared" si="285"/>
        <v>0</v>
      </c>
      <c r="DD133" s="466">
        <f t="shared" si="286"/>
        <v>0</v>
      </c>
      <c r="DE133" s="466">
        <f t="shared" si="287"/>
        <v>0</v>
      </c>
      <c r="DF133" s="466">
        <f t="shared" si="288"/>
        <v>0</v>
      </c>
      <c r="DG133" s="466">
        <f t="shared" si="289"/>
        <v>0</v>
      </c>
      <c r="DH133" s="466">
        <f t="shared" si="290"/>
        <v>0</v>
      </c>
      <c r="DI133" s="466">
        <f t="shared" si="291"/>
        <v>0</v>
      </c>
      <c r="DJ133" s="466">
        <f t="shared" si="292"/>
        <v>0</v>
      </c>
      <c r="DK133" s="466">
        <f t="shared" si="293"/>
        <v>0</v>
      </c>
      <c r="DL133" s="466">
        <f t="shared" si="294"/>
        <v>0</v>
      </c>
      <c r="DM133" s="466">
        <f t="shared" si="295"/>
        <v>0</v>
      </c>
      <c r="DN133" s="466">
        <f t="shared" si="296"/>
        <v>0</v>
      </c>
      <c r="DO133" s="466">
        <f t="shared" si="297"/>
        <v>0</v>
      </c>
      <c r="DP133" s="466">
        <f t="shared" si="298"/>
        <v>0</v>
      </c>
      <c r="DQ133" s="466">
        <f t="shared" si="299"/>
        <v>0</v>
      </c>
      <c r="DR133" s="466">
        <f t="shared" si="300"/>
        <v>0</v>
      </c>
      <c r="DS133" s="466">
        <f t="shared" si="301"/>
        <v>0</v>
      </c>
      <c r="DT133" s="466">
        <f t="shared" si="302"/>
        <v>0</v>
      </c>
      <c r="DU133" s="466">
        <f t="shared" si="303"/>
        <v>0</v>
      </c>
      <c r="DV133" s="466">
        <f t="shared" si="304"/>
        <v>0</v>
      </c>
      <c r="DW133" s="466">
        <f t="shared" si="305"/>
        <v>0</v>
      </c>
      <c r="DX133" s="466">
        <f t="shared" si="306"/>
        <v>0</v>
      </c>
      <c r="DY133" s="466">
        <f t="shared" si="307"/>
        <v>0</v>
      </c>
      <c r="DZ133" s="466">
        <f t="shared" si="308"/>
        <v>0</v>
      </c>
    </row>
    <row r="134" spans="1:130" ht="16.149999999999999" customHeight="1" x14ac:dyDescent="0.35">
      <c r="A134" s="828" t="s">
        <v>2148</v>
      </c>
      <c r="B134" s="831">
        <f>+D134+F134+H134+J134+L134+N134+P134+R134+T134+V134+X134+Z134+AB134+AD134+AF134+AH134+AJ134+AL134+AN134+AP134</f>
        <v>0</v>
      </c>
      <c r="C134" s="1079">
        <f>+E134+G134+I134+K134+M134+O134+Q134+S134+U134+W134+Y134+AA134+AC134+AE134+AG134+AI134+AK134+AM134+AO134+AQ134</f>
        <v>0</v>
      </c>
      <c r="D134" s="833"/>
      <c r="E134" s="1439"/>
      <c r="F134" s="829"/>
      <c r="G134" s="1439"/>
      <c r="H134" s="829"/>
      <c r="I134" s="1438"/>
      <c r="J134" s="833"/>
      <c r="K134" s="833"/>
      <c r="L134" s="829"/>
      <c r="M134" s="1438"/>
      <c r="N134" s="833"/>
      <c r="O134" s="1439"/>
      <c r="P134" s="829"/>
      <c r="Q134" s="1439"/>
      <c r="R134" s="829"/>
      <c r="S134" s="1439"/>
      <c r="T134" s="829"/>
      <c r="U134" s="1439"/>
      <c r="V134" s="829"/>
      <c r="W134" s="1439"/>
      <c r="X134" s="829"/>
      <c r="Y134" s="1439"/>
      <c r="Z134" s="829"/>
      <c r="AA134" s="1439"/>
      <c r="AB134" s="829"/>
      <c r="AC134" s="1439"/>
      <c r="AD134" s="829"/>
      <c r="AE134" s="1439"/>
      <c r="AF134" s="829"/>
      <c r="AG134" s="1439"/>
      <c r="AH134" s="829"/>
      <c r="AI134" s="1439"/>
      <c r="AJ134" s="829"/>
      <c r="AK134" s="1439"/>
      <c r="AL134" s="829"/>
      <c r="AM134" s="1439"/>
      <c r="AN134" s="829"/>
      <c r="AO134" s="1439"/>
      <c r="AP134" s="829"/>
      <c r="AQ134" s="1479"/>
      <c r="AR134" s="833"/>
      <c r="AS134" s="1479"/>
      <c r="AT134" s="833"/>
      <c r="AU134" s="1439"/>
      <c r="AV134" s="829"/>
      <c r="AW134" s="1438"/>
      <c r="AX134" s="464" t="str">
        <f t="shared" si="276"/>
        <v/>
      </c>
      <c r="AY134" s="464"/>
      <c r="AZ134" s="464"/>
      <c r="BA134" s="464"/>
      <c r="BB134" s="464"/>
      <c r="BC134" s="464"/>
      <c r="BD134" s="464"/>
      <c r="BE134" s="464"/>
      <c r="BF134" s="464"/>
      <c r="BG134" s="464"/>
      <c r="BH134" s="464"/>
      <c r="BI134" s="460"/>
      <c r="BJ134" s="460"/>
      <c r="BK134" s="460"/>
      <c r="BL134" s="460"/>
      <c r="BU134" s="461"/>
      <c r="BV134" s="461"/>
      <c r="BW134" s="461"/>
      <c r="CA134" s="465" t="str">
        <f t="shared" si="277"/>
        <v/>
      </c>
      <c r="CB134" s="465" t="str">
        <f t="shared" si="278"/>
        <v/>
      </c>
      <c r="CC134" s="465" t="str">
        <f t="shared" si="279"/>
        <v/>
      </c>
      <c r="CD134" s="465" t="str">
        <f t="shared" si="280"/>
        <v/>
      </c>
      <c r="CE134" s="465" t="str">
        <f t="shared" si="281"/>
        <v/>
      </c>
      <c r="CF134" s="465" t="str">
        <f t="shared" si="309"/>
        <v/>
      </c>
      <c r="CG134" s="465" t="str">
        <f t="shared" si="310"/>
        <v/>
      </c>
      <c r="CH134" s="465" t="str">
        <f t="shared" si="311"/>
        <v/>
      </c>
      <c r="CI134" s="465" t="str">
        <f t="shared" si="312"/>
        <v/>
      </c>
      <c r="CJ134" s="465" t="str">
        <f t="shared" si="313"/>
        <v/>
      </c>
      <c r="CK134" s="465" t="str">
        <f t="shared" si="314"/>
        <v/>
      </c>
      <c r="CL134" s="465" t="str">
        <f t="shared" si="315"/>
        <v/>
      </c>
      <c r="CM134" s="465" t="str">
        <f t="shared" si="316"/>
        <v/>
      </c>
      <c r="CN134" s="465" t="str">
        <f t="shared" si="317"/>
        <v/>
      </c>
      <c r="CO134" s="465" t="str">
        <f t="shared" si="318"/>
        <v/>
      </c>
      <c r="CP134" s="465" t="str">
        <f t="shared" si="319"/>
        <v/>
      </c>
      <c r="CQ134" s="465" t="str">
        <f t="shared" si="320"/>
        <v/>
      </c>
      <c r="CR134" s="465" t="str">
        <f t="shared" si="321"/>
        <v/>
      </c>
      <c r="CS134" s="465" t="str">
        <f t="shared" si="322"/>
        <v/>
      </c>
      <c r="CT134" s="465" t="str">
        <f t="shared" si="323"/>
        <v/>
      </c>
      <c r="CU134" s="465" t="str">
        <f t="shared" si="324"/>
        <v/>
      </c>
      <c r="CV134" s="465" t="str">
        <f t="shared" si="325"/>
        <v/>
      </c>
      <c r="CW134" s="465" t="str">
        <f t="shared" si="326"/>
        <v/>
      </c>
      <c r="CX134" s="465" t="str">
        <f t="shared" si="327"/>
        <v/>
      </c>
      <c r="CY134" s="465" t="str">
        <f t="shared" si="328"/>
        <v/>
      </c>
      <c r="CZ134" s="465" t="str">
        <f t="shared" si="282"/>
        <v/>
      </c>
      <c r="DA134" s="466">
        <f t="shared" si="283"/>
        <v>0</v>
      </c>
      <c r="DB134" s="466">
        <f t="shared" si="284"/>
        <v>0</v>
      </c>
      <c r="DC134" s="466">
        <f t="shared" si="285"/>
        <v>0</v>
      </c>
      <c r="DD134" s="466">
        <f t="shared" si="286"/>
        <v>0</v>
      </c>
      <c r="DE134" s="466">
        <f t="shared" si="287"/>
        <v>0</v>
      </c>
      <c r="DF134" s="466">
        <f t="shared" si="288"/>
        <v>0</v>
      </c>
      <c r="DG134" s="466">
        <f t="shared" si="289"/>
        <v>0</v>
      </c>
      <c r="DH134" s="466">
        <f t="shared" si="290"/>
        <v>0</v>
      </c>
      <c r="DI134" s="466">
        <f t="shared" si="291"/>
        <v>0</v>
      </c>
      <c r="DJ134" s="466">
        <f t="shared" si="292"/>
        <v>0</v>
      </c>
      <c r="DK134" s="466">
        <f t="shared" si="293"/>
        <v>0</v>
      </c>
      <c r="DL134" s="466">
        <f t="shared" si="294"/>
        <v>0</v>
      </c>
      <c r="DM134" s="466">
        <f t="shared" si="295"/>
        <v>0</v>
      </c>
      <c r="DN134" s="466">
        <f t="shared" si="296"/>
        <v>0</v>
      </c>
      <c r="DO134" s="466">
        <f t="shared" si="297"/>
        <v>0</v>
      </c>
      <c r="DP134" s="466">
        <f t="shared" si="298"/>
        <v>0</v>
      </c>
      <c r="DQ134" s="466">
        <f t="shared" si="299"/>
        <v>0</v>
      </c>
      <c r="DR134" s="466">
        <f t="shared" si="300"/>
        <v>0</v>
      </c>
      <c r="DS134" s="466">
        <f t="shared" si="301"/>
        <v>0</v>
      </c>
      <c r="DT134" s="466">
        <f t="shared" si="302"/>
        <v>0</v>
      </c>
      <c r="DU134" s="466">
        <f t="shared" si="303"/>
        <v>0</v>
      </c>
      <c r="DV134" s="466">
        <f t="shared" si="304"/>
        <v>0</v>
      </c>
      <c r="DW134" s="466">
        <f t="shared" si="305"/>
        <v>0</v>
      </c>
      <c r="DX134" s="466">
        <f t="shared" si="306"/>
        <v>0</v>
      </c>
      <c r="DY134" s="466">
        <f t="shared" si="307"/>
        <v>0</v>
      </c>
      <c r="DZ134" s="466">
        <f t="shared" si="308"/>
        <v>0</v>
      </c>
    </row>
    <row r="135" spans="1:130" ht="16.149999999999999" customHeight="1" x14ac:dyDescent="0.35">
      <c r="A135" s="816" t="s">
        <v>2149</v>
      </c>
      <c r="B135" s="831">
        <f>+P135+R135+T135+V135+X135+Z135+AB135+AD135+AF135+AH135+AJ135+AL135+AN135+AP135</f>
        <v>0</v>
      </c>
      <c r="C135" s="1079">
        <f>+Q135+S135+U135+W135+Y135+AA135+AC135+AE135+AG135+AI135+AK135+AM135+AO135+AQ135</f>
        <v>0</v>
      </c>
      <c r="D135" s="858"/>
      <c r="E135" s="1440"/>
      <c r="F135" s="856"/>
      <c r="G135" s="1440"/>
      <c r="H135" s="856"/>
      <c r="I135" s="1440"/>
      <c r="J135" s="856"/>
      <c r="K135" s="1440"/>
      <c r="L135" s="856"/>
      <c r="M135" s="1441"/>
      <c r="N135" s="858"/>
      <c r="O135" s="1440"/>
      <c r="P135" s="829"/>
      <c r="Q135" s="1439"/>
      <c r="R135" s="829"/>
      <c r="S135" s="1439"/>
      <c r="T135" s="829"/>
      <c r="U135" s="1439"/>
      <c r="V135" s="829"/>
      <c r="W135" s="1439"/>
      <c r="X135" s="829"/>
      <c r="Y135" s="1439"/>
      <c r="Z135" s="829"/>
      <c r="AA135" s="1439"/>
      <c r="AB135" s="829"/>
      <c r="AC135" s="1439"/>
      <c r="AD135" s="829"/>
      <c r="AE135" s="1439"/>
      <c r="AF135" s="829"/>
      <c r="AG135" s="1439"/>
      <c r="AH135" s="829"/>
      <c r="AI135" s="1439"/>
      <c r="AJ135" s="829"/>
      <c r="AK135" s="1439"/>
      <c r="AL135" s="829"/>
      <c r="AM135" s="1439"/>
      <c r="AN135" s="829"/>
      <c r="AO135" s="1439"/>
      <c r="AP135" s="829"/>
      <c r="AQ135" s="1479"/>
      <c r="AR135" s="833"/>
      <c r="AS135" s="1479"/>
      <c r="AT135" s="833"/>
      <c r="AU135" s="1439"/>
      <c r="AV135" s="829"/>
      <c r="AW135" s="1438"/>
      <c r="AX135" s="464" t="str">
        <f t="shared" si="276"/>
        <v/>
      </c>
      <c r="AY135" s="464"/>
      <c r="AZ135" s="464"/>
      <c r="BA135" s="464"/>
      <c r="BB135" s="464"/>
      <c r="BC135" s="464"/>
      <c r="BD135" s="464"/>
      <c r="BE135" s="464"/>
      <c r="BF135" s="464"/>
      <c r="BG135" s="464"/>
      <c r="BH135" s="464"/>
      <c r="BI135" s="460"/>
      <c r="BJ135" s="460"/>
      <c r="BK135" s="460"/>
      <c r="BL135" s="460"/>
      <c r="BU135" s="461"/>
      <c r="BV135" s="461"/>
      <c r="BW135" s="461"/>
      <c r="CA135" s="465" t="str">
        <f t="shared" si="277"/>
        <v/>
      </c>
      <c r="CB135" s="465" t="str">
        <f t="shared" si="278"/>
        <v/>
      </c>
      <c r="CC135" s="465" t="str">
        <f t="shared" si="279"/>
        <v/>
      </c>
      <c r="CD135" s="465" t="str">
        <f t="shared" si="280"/>
        <v/>
      </c>
      <c r="CE135" s="465" t="str">
        <f t="shared" si="281"/>
        <v/>
      </c>
      <c r="CF135" s="465" t="str">
        <f t="shared" si="309"/>
        <v/>
      </c>
      <c r="CG135" s="465" t="str">
        <f t="shared" si="310"/>
        <v/>
      </c>
      <c r="CH135" s="465" t="str">
        <f t="shared" si="311"/>
        <v/>
      </c>
      <c r="CI135" s="465" t="str">
        <f t="shared" si="312"/>
        <v/>
      </c>
      <c r="CJ135" s="465" t="str">
        <f t="shared" si="313"/>
        <v/>
      </c>
      <c r="CK135" s="465" t="str">
        <f t="shared" si="314"/>
        <v/>
      </c>
      <c r="CL135" s="465" t="str">
        <f t="shared" si="315"/>
        <v/>
      </c>
      <c r="CM135" s="465" t="str">
        <f t="shared" si="316"/>
        <v/>
      </c>
      <c r="CN135" s="465" t="str">
        <f t="shared" si="317"/>
        <v/>
      </c>
      <c r="CO135" s="465" t="str">
        <f t="shared" si="318"/>
        <v/>
      </c>
      <c r="CP135" s="465" t="str">
        <f t="shared" si="319"/>
        <v/>
      </c>
      <c r="CQ135" s="465" t="str">
        <f t="shared" si="320"/>
        <v/>
      </c>
      <c r="CR135" s="465" t="str">
        <f t="shared" si="321"/>
        <v/>
      </c>
      <c r="CS135" s="465" t="str">
        <f t="shared" si="322"/>
        <v/>
      </c>
      <c r="CT135" s="465" t="str">
        <f t="shared" si="323"/>
        <v/>
      </c>
      <c r="CU135" s="465" t="str">
        <f t="shared" si="324"/>
        <v/>
      </c>
      <c r="CV135" s="465" t="str">
        <f t="shared" si="325"/>
        <v/>
      </c>
      <c r="CW135" s="465" t="str">
        <f t="shared" si="326"/>
        <v/>
      </c>
      <c r="CX135" s="465" t="str">
        <f t="shared" si="327"/>
        <v/>
      </c>
      <c r="CY135" s="465" t="str">
        <f t="shared" si="328"/>
        <v/>
      </c>
      <c r="CZ135" s="465" t="str">
        <f t="shared" si="282"/>
        <v/>
      </c>
      <c r="DA135" s="466">
        <f t="shared" si="283"/>
        <v>0</v>
      </c>
      <c r="DB135" s="466">
        <f t="shared" si="284"/>
        <v>0</v>
      </c>
      <c r="DC135" s="466">
        <f t="shared" si="285"/>
        <v>0</v>
      </c>
      <c r="DD135" s="466">
        <f t="shared" si="286"/>
        <v>0</v>
      </c>
      <c r="DE135" s="466">
        <f t="shared" si="287"/>
        <v>0</v>
      </c>
      <c r="DF135" s="466">
        <f t="shared" si="288"/>
        <v>0</v>
      </c>
      <c r="DG135" s="466">
        <f t="shared" si="289"/>
        <v>0</v>
      </c>
      <c r="DH135" s="466">
        <f t="shared" si="290"/>
        <v>0</v>
      </c>
      <c r="DI135" s="466">
        <f t="shared" si="291"/>
        <v>0</v>
      </c>
      <c r="DJ135" s="466">
        <f t="shared" si="292"/>
        <v>0</v>
      </c>
      <c r="DK135" s="466">
        <f t="shared" si="293"/>
        <v>0</v>
      </c>
      <c r="DL135" s="466">
        <f t="shared" si="294"/>
        <v>0</v>
      </c>
      <c r="DM135" s="466">
        <f t="shared" si="295"/>
        <v>0</v>
      </c>
      <c r="DN135" s="466">
        <f t="shared" si="296"/>
        <v>0</v>
      </c>
      <c r="DO135" s="466">
        <f t="shared" si="297"/>
        <v>0</v>
      </c>
      <c r="DP135" s="466">
        <f t="shared" si="298"/>
        <v>0</v>
      </c>
      <c r="DQ135" s="466">
        <f t="shared" si="299"/>
        <v>0</v>
      </c>
      <c r="DR135" s="466">
        <f t="shared" si="300"/>
        <v>0</v>
      </c>
      <c r="DS135" s="466">
        <f t="shared" si="301"/>
        <v>0</v>
      </c>
      <c r="DT135" s="466">
        <f t="shared" si="302"/>
        <v>0</v>
      </c>
      <c r="DU135" s="466">
        <f t="shared" si="303"/>
        <v>0</v>
      </c>
      <c r="DV135" s="466">
        <f t="shared" si="304"/>
        <v>0</v>
      </c>
      <c r="DW135" s="466">
        <f t="shared" si="305"/>
        <v>0</v>
      </c>
      <c r="DX135" s="466">
        <f t="shared" si="306"/>
        <v>0</v>
      </c>
      <c r="DY135" s="466">
        <f t="shared" si="307"/>
        <v>0</v>
      </c>
      <c r="DZ135" s="466">
        <f t="shared" si="308"/>
        <v>0</v>
      </c>
    </row>
    <row r="136" spans="1:130" ht="16.149999999999999" customHeight="1" x14ac:dyDescent="0.35">
      <c r="A136" s="828" t="s">
        <v>2150</v>
      </c>
      <c r="B136" s="831">
        <f>+P136+R136+T136+V136+X136+Z136+AB136+AD136+AF136+AH136</f>
        <v>0</v>
      </c>
      <c r="C136" s="1079">
        <f>+Q136+S136+U136+W136+Y136+AA136+AC136+AE136+AG136+AI136</f>
        <v>0</v>
      </c>
      <c r="D136" s="858"/>
      <c r="E136" s="1440"/>
      <c r="F136" s="856"/>
      <c r="G136" s="1440"/>
      <c r="H136" s="856"/>
      <c r="I136" s="1440"/>
      <c r="J136" s="856"/>
      <c r="K136" s="1440"/>
      <c r="L136" s="856"/>
      <c r="M136" s="1441"/>
      <c r="N136" s="858"/>
      <c r="O136" s="1440"/>
      <c r="P136" s="829"/>
      <c r="Q136" s="1439"/>
      <c r="R136" s="829"/>
      <c r="S136" s="1439"/>
      <c r="T136" s="829"/>
      <c r="U136" s="1439"/>
      <c r="V136" s="829"/>
      <c r="W136" s="1439"/>
      <c r="X136" s="829"/>
      <c r="Y136" s="1439"/>
      <c r="Z136" s="829"/>
      <c r="AA136" s="1439"/>
      <c r="AB136" s="829"/>
      <c r="AC136" s="1439"/>
      <c r="AD136" s="829"/>
      <c r="AE136" s="1439"/>
      <c r="AF136" s="829"/>
      <c r="AG136" s="1439"/>
      <c r="AH136" s="829"/>
      <c r="AI136" s="1439"/>
      <c r="AJ136" s="856"/>
      <c r="AK136" s="1440"/>
      <c r="AL136" s="856"/>
      <c r="AM136" s="1440"/>
      <c r="AN136" s="856"/>
      <c r="AO136" s="1440"/>
      <c r="AP136" s="856"/>
      <c r="AQ136" s="1539"/>
      <c r="AR136" s="833"/>
      <c r="AS136" s="1479"/>
      <c r="AT136" s="833"/>
      <c r="AU136" s="1439"/>
      <c r="AV136" s="829"/>
      <c r="AW136" s="1438"/>
      <c r="AX136" s="464" t="str">
        <f t="shared" si="276"/>
        <v/>
      </c>
      <c r="AY136" s="464"/>
      <c r="AZ136" s="464"/>
      <c r="BA136" s="464"/>
      <c r="BB136" s="464"/>
      <c r="BC136" s="464"/>
      <c r="BD136" s="464"/>
      <c r="BE136" s="464"/>
      <c r="BF136" s="464"/>
      <c r="BG136" s="464"/>
      <c r="BH136" s="464"/>
      <c r="BI136" s="460"/>
      <c r="BJ136" s="460"/>
      <c r="BK136" s="460"/>
      <c r="BL136" s="460"/>
      <c r="BU136" s="461"/>
      <c r="BV136" s="461"/>
      <c r="BW136" s="461"/>
      <c r="CA136" s="465" t="str">
        <f t="shared" si="277"/>
        <v/>
      </c>
      <c r="CB136" s="465" t="str">
        <f t="shared" si="278"/>
        <v/>
      </c>
      <c r="CC136" s="465" t="str">
        <f t="shared" si="279"/>
        <v/>
      </c>
      <c r="CD136" s="465" t="str">
        <f t="shared" si="280"/>
        <v/>
      </c>
      <c r="CE136" s="465" t="str">
        <f t="shared" si="281"/>
        <v/>
      </c>
      <c r="CF136" s="465" t="str">
        <f t="shared" si="309"/>
        <v/>
      </c>
      <c r="CG136" s="465" t="str">
        <f t="shared" si="310"/>
        <v/>
      </c>
      <c r="CH136" s="465" t="str">
        <f t="shared" si="311"/>
        <v/>
      </c>
      <c r="CI136" s="465" t="str">
        <f t="shared" si="312"/>
        <v/>
      </c>
      <c r="CJ136" s="465" t="str">
        <f t="shared" si="313"/>
        <v/>
      </c>
      <c r="CK136" s="465" t="str">
        <f t="shared" si="314"/>
        <v/>
      </c>
      <c r="CL136" s="465" t="str">
        <f t="shared" si="315"/>
        <v/>
      </c>
      <c r="CM136" s="465" t="str">
        <f t="shared" si="316"/>
        <v/>
      </c>
      <c r="CN136" s="465" t="str">
        <f t="shared" si="317"/>
        <v/>
      </c>
      <c r="CO136" s="465" t="str">
        <f t="shared" si="318"/>
        <v/>
      </c>
      <c r="CP136" s="465" t="str">
        <f t="shared" si="319"/>
        <v/>
      </c>
      <c r="CQ136" s="465" t="str">
        <f t="shared" si="320"/>
        <v/>
      </c>
      <c r="CR136" s="465" t="str">
        <f t="shared" si="321"/>
        <v/>
      </c>
      <c r="CS136" s="465" t="str">
        <f t="shared" si="322"/>
        <v/>
      </c>
      <c r="CT136" s="465" t="str">
        <f t="shared" si="323"/>
        <v/>
      </c>
      <c r="CU136" s="465" t="str">
        <f t="shared" si="324"/>
        <v/>
      </c>
      <c r="CV136" s="465" t="str">
        <f t="shared" si="325"/>
        <v/>
      </c>
      <c r="CW136" s="465" t="str">
        <f t="shared" si="326"/>
        <v/>
      </c>
      <c r="CX136" s="465" t="str">
        <f t="shared" si="327"/>
        <v/>
      </c>
      <c r="CY136" s="465" t="str">
        <f t="shared" si="328"/>
        <v/>
      </c>
      <c r="CZ136" s="465" t="str">
        <f t="shared" si="282"/>
        <v/>
      </c>
      <c r="DA136" s="466">
        <f t="shared" si="283"/>
        <v>0</v>
      </c>
      <c r="DB136" s="466">
        <f t="shared" si="284"/>
        <v>0</v>
      </c>
      <c r="DC136" s="466">
        <f t="shared" si="285"/>
        <v>0</v>
      </c>
      <c r="DD136" s="466">
        <f t="shared" si="286"/>
        <v>0</v>
      </c>
      <c r="DE136" s="466">
        <f t="shared" si="287"/>
        <v>0</v>
      </c>
      <c r="DF136" s="466">
        <f t="shared" si="288"/>
        <v>0</v>
      </c>
      <c r="DG136" s="466">
        <f t="shared" si="289"/>
        <v>0</v>
      </c>
      <c r="DH136" s="466">
        <f t="shared" si="290"/>
        <v>0</v>
      </c>
      <c r="DI136" s="466">
        <f t="shared" si="291"/>
        <v>0</v>
      </c>
      <c r="DJ136" s="466">
        <f t="shared" si="292"/>
        <v>0</v>
      </c>
      <c r="DK136" s="466">
        <f t="shared" si="293"/>
        <v>0</v>
      </c>
      <c r="DL136" s="466">
        <f t="shared" si="294"/>
        <v>0</v>
      </c>
      <c r="DM136" s="466">
        <f t="shared" si="295"/>
        <v>0</v>
      </c>
      <c r="DN136" s="466">
        <f t="shared" si="296"/>
        <v>0</v>
      </c>
      <c r="DO136" s="466">
        <f t="shared" si="297"/>
        <v>0</v>
      </c>
      <c r="DP136" s="466">
        <f t="shared" si="298"/>
        <v>0</v>
      </c>
      <c r="DQ136" s="466">
        <f t="shared" si="299"/>
        <v>0</v>
      </c>
      <c r="DR136" s="466">
        <f t="shared" si="300"/>
        <v>0</v>
      </c>
      <c r="DS136" s="466">
        <f t="shared" si="301"/>
        <v>0</v>
      </c>
      <c r="DT136" s="466">
        <f t="shared" si="302"/>
        <v>0</v>
      </c>
      <c r="DU136" s="466">
        <f t="shared" si="303"/>
        <v>0</v>
      </c>
      <c r="DV136" s="466">
        <f t="shared" si="304"/>
        <v>0</v>
      </c>
      <c r="DW136" s="466">
        <f t="shared" si="305"/>
        <v>0</v>
      </c>
      <c r="DX136" s="466">
        <f t="shared" si="306"/>
        <v>0</v>
      </c>
      <c r="DY136" s="466">
        <f t="shared" si="307"/>
        <v>0</v>
      </c>
      <c r="DZ136" s="466">
        <f t="shared" si="308"/>
        <v>0</v>
      </c>
    </row>
    <row r="137" spans="1:130" ht="16.149999999999999" customHeight="1" x14ac:dyDescent="0.35">
      <c r="A137" s="828" t="s">
        <v>2151</v>
      </c>
      <c r="B137" s="831">
        <f t="shared" ref="B137:C139" si="329">+D137+F137+H137+J137+L137+N137+P137+R137+T137+V137+X137+Z137+AB137+AD137+AF137+AH137+AJ137+AL137+AN137+AP137</f>
        <v>0</v>
      </c>
      <c r="C137" s="1079">
        <f t="shared" si="329"/>
        <v>0</v>
      </c>
      <c r="D137" s="833"/>
      <c r="E137" s="1439"/>
      <c r="F137" s="829"/>
      <c r="G137" s="1439"/>
      <c r="H137" s="829"/>
      <c r="I137" s="1438"/>
      <c r="J137" s="833"/>
      <c r="K137" s="833"/>
      <c r="L137" s="829"/>
      <c r="M137" s="1438"/>
      <c r="N137" s="833"/>
      <c r="O137" s="1439"/>
      <c r="P137" s="829"/>
      <c r="Q137" s="1439"/>
      <c r="R137" s="829"/>
      <c r="S137" s="1439"/>
      <c r="T137" s="829"/>
      <c r="U137" s="1439"/>
      <c r="V137" s="829"/>
      <c r="W137" s="1439"/>
      <c r="X137" s="829"/>
      <c r="Y137" s="1439"/>
      <c r="Z137" s="829"/>
      <c r="AA137" s="1439"/>
      <c r="AB137" s="829"/>
      <c r="AC137" s="1439"/>
      <c r="AD137" s="829"/>
      <c r="AE137" s="1439"/>
      <c r="AF137" s="829"/>
      <c r="AG137" s="1439"/>
      <c r="AH137" s="829"/>
      <c r="AI137" s="1439"/>
      <c r="AJ137" s="829"/>
      <c r="AK137" s="1439"/>
      <c r="AL137" s="829"/>
      <c r="AM137" s="1439"/>
      <c r="AN137" s="829"/>
      <c r="AO137" s="1439"/>
      <c r="AP137" s="829"/>
      <c r="AQ137" s="1479"/>
      <c r="AR137" s="833"/>
      <c r="AS137" s="1479"/>
      <c r="AT137" s="833"/>
      <c r="AU137" s="1439"/>
      <c r="AV137" s="829"/>
      <c r="AW137" s="1438"/>
      <c r="AX137" s="464" t="str">
        <f t="shared" si="276"/>
        <v/>
      </c>
      <c r="AY137" s="464"/>
      <c r="AZ137" s="464"/>
      <c r="BA137" s="464"/>
      <c r="BB137" s="464"/>
      <c r="BC137" s="464"/>
      <c r="BD137" s="464"/>
      <c r="BE137" s="464"/>
      <c r="BF137" s="464"/>
      <c r="BG137" s="464"/>
      <c r="BH137" s="464"/>
      <c r="BI137" s="460"/>
      <c r="BJ137" s="460"/>
      <c r="BK137" s="460"/>
      <c r="BL137" s="460"/>
      <c r="BU137" s="461"/>
      <c r="BV137" s="461"/>
      <c r="BW137" s="461"/>
      <c r="CA137" s="465" t="str">
        <f t="shared" si="277"/>
        <v/>
      </c>
      <c r="CB137" s="465" t="str">
        <f t="shared" si="278"/>
        <v/>
      </c>
      <c r="CC137" s="465" t="str">
        <f t="shared" si="279"/>
        <v/>
      </c>
      <c r="CD137" s="465" t="str">
        <f t="shared" si="280"/>
        <v/>
      </c>
      <c r="CE137" s="465" t="str">
        <f t="shared" si="281"/>
        <v/>
      </c>
      <c r="CF137" s="465" t="str">
        <f t="shared" si="309"/>
        <v/>
      </c>
      <c r="CG137" s="465" t="str">
        <f t="shared" si="310"/>
        <v/>
      </c>
      <c r="CH137" s="465" t="str">
        <f t="shared" si="311"/>
        <v/>
      </c>
      <c r="CI137" s="465" t="str">
        <f t="shared" si="312"/>
        <v/>
      </c>
      <c r="CJ137" s="465" t="str">
        <f t="shared" si="313"/>
        <v/>
      </c>
      <c r="CK137" s="465" t="str">
        <f t="shared" si="314"/>
        <v/>
      </c>
      <c r="CL137" s="465" t="str">
        <f t="shared" si="315"/>
        <v/>
      </c>
      <c r="CM137" s="465" t="str">
        <f t="shared" si="316"/>
        <v/>
      </c>
      <c r="CN137" s="465" t="str">
        <f t="shared" si="317"/>
        <v/>
      </c>
      <c r="CO137" s="465" t="str">
        <f t="shared" si="318"/>
        <v/>
      </c>
      <c r="CP137" s="465" t="str">
        <f t="shared" si="319"/>
        <v/>
      </c>
      <c r="CQ137" s="465" t="str">
        <f t="shared" si="320"/>
        <v/>
      </c>
      <c r="CR137" s="465" t="str">
        <f t="shared" si="321"/>
        <v/>
      </c>
      <c r="CS137" s="465" t="str">
        <f t="shared" si="322"/>
        <v/>
      </c>
      <c r="CT137" s="465" t="str">
        <f t="shared" si="323"/>
        <v/>
      </c>
      <c r="CU137" s="465" t="str">
        <f t="shared" si="324"/>
        <v/>
      </c>
      <c r="CV137" s="465" t="str">
        <f t="shared" si="325"/>
        <v/>
      </c>
      <c r="CW137" s="465" t="str">
        <f t="shared" si="326"/>
        <v/>
      </c>
      <c r="CX137" s="465" t="str">
        <f t="shared" si="327"/>
        <v/>
      </c>
      <c r="CY137" s="465" t="str">
        <f t="shared" si="328"/>
        <v/>
      </c>
      <c r="CZ137" s="465" t="str">
        <f t="shared" si="282"/>
        <v/>
      </c>
      <c r="DA137" s="466">
        <f t="shared" si="283"/>
        <v>0</v>
      </c>
      <c r="DB137" s="466">
        <f t="shared" si="284"/>
        <v>0</v>
      </c>
      <c r="DC137" s="466">
        <f t="shared" si="285"/>
        <v>0</v>
      </c>
      <c r="DD137" s="466">
        <f t="shared" si="286"/>
        <v>0</v>
      </c>
      <c r="DE137" s="466">
        <f t="shared" si="287"/>
        <v>0</v>
      </c>
      <c r="DF137" s="466">
        <f t="shared" si="288"/>
        <v>0</v>
      </c>
      <c r="DG137" s="466">
        <f t="shared" si="289"/>
        <v>0</v>
      </c>
      <c r="DH137" s="466">
        <f t="shared" si="290"/>
        <v>0</v>
      </c>
      <c r="DI137" s="466">
        <f t="shared" si="291"/>
        <v>0</v>
      </c>
      <c r="DJ137" s="466">
        <f t="shared" si="292"/>
        <v>0</v>
      </c>
      <c r="DK137" s="466">
        <f t="shared" si="293"/>
        <v>0</v>
      </c>
      <c r="DL137" s="466">
        <f t="shared" si="294"/>
        <v>0</v>
      </c>
      <c r="DM137" s="466">
        <f t="shared" si="295"/>
        <v>0</v>
      </c>
      <c r="DN137" s="466">
        <f t="shared" si="296"/>
        <v>0</v>
      </c>
      <c r="DO137" s="466">
        <f t="shared" si="297"/>
        <v>0</v>
      </c>
      <c r="DP137" s="466">
        <f t="shared" si="298"/>
        <v>0</v>
      </c>
      <c r="DQ137" s="466">
        <f t="shared" si="299"/>
        <v>0</v>
      </c>
      <c r="DR137" s="466">
        <f t="shared" si="300"/>
        <v>0</v>
      </c>
      <c r="DS137" s="466">
        <f t="shared" si="301"/>
        <v>0</v>
      </c>
      <c r="DT137" s="466">
        <f t="shared" si="302"/>
        <v>0</v>
      </c>
      <c r="DU137" s="466">
        <f t="shared" si="303"/>
        <v>0</v>
      </c>
      <c r="DV137" s="466">
        <f t="shared" si="304"/>
        <v>0</v>
      </c>
      <c r="DW137" s="466">
        <f t="shared" si="305"/>
        <v>0</v>
      </c>
      <c r="DX137" s="466">
        <f t="shared" si="306"/>
        <v>0</v>
      </c>
      <c r="DY137" s="466">
        <f t="shared" si="307"/>
        <v>0</v>
      </c>
      <c r="DZ137" s="466">
        <f t="shared" si="308"/>
        <v>0</v>
      </c>
    </row>
    <row r="138" spans="1:130" ht="16.149999999999999" customHeight="1" x14ac:dyDescent="0.35">
      <c r="A138" s="828" t="s">
        <v>2152</v>
      </c>
      <c r="B138" s="831">
        <f t="shared" si="329"/>
        <v>0</v>
      </c>
      <c r="C138" s="1079">
        <f t="shared" si="329"/>
        <v>0</v>
      </c>
      <c r="D138" s="833"/>
      <c r="E138" s="1439"/>
      <c r="F138" s="829"/>
      <c r="G138" s="1439"/>
      <c r="H138" s="829"/>
      <c r="I138" s="1438"/>
      <c r="J138" s="833"/>
      <c r="K138" s="833"/>
      <c r="L138" s="829"/>
      <c r="M138" s="1438"/>
      <c r="N138" s="833"/>
      <c r="O138" s="1439"/>
      <c r="P138" s="829"/>
      <c r="Q138" s="1439"/>
      <c r="R138" s="829"/>
      <c r="S138" s="1439"/>
      <c r="T138" s="829"/>
      <c r="U138" s="1439"/>
      <c r="V138" s="829"/>
      <c r="W138" s="1439"/>
      <c r="X138" s="829"/>
      <c r="Y138" s="1439"/>
      <c r="Z138" s="829"/>
      <c r="AA138" s="1439"/>
      <c r="AB138" s="829"/>
      <c r="AC138" s="1439"/>
      <c r="AD138" s="829"/>
      <c r="AE138" s="1439"/>
      <c r="AF138" s="829"/>
      <c r="AG138" s="1439"/>
      <c r="AH138" s="829"/>
      <c r="AI138" s="1439"/>
      <c r="AJ138" s="829"/>
      <c r="AK138" s="1439"/>
      <c r="AL138" s="829"/>
      <c r="AM138" s="1439"/>
      <c r="AN138" s="829"/>
      <c r="AO138" s="1439"/>
      <c r="AP138" s="829"/>
      <c r="AQ138" s="1479"/>
      <c r="AR138" s="833"/>
      <c r="AS138" s="1479"/>
      <c r="AT138" s="833"/>
      <c r="AU138" s="1439"/>
      <c r="AV138" s="829"/>
      <c r="AW138" s="1438"/>
      <c r="AX138" s="464" t="str">
        <f t="shared" si="276"/>
        <v/>
      </c>
      <c r="AY138" s="464"/>
      <c r="AZ138" s="464"/>
      <c r="BA138" s="464"/>
      <c r="BB138" s="464"/>
      <c r="BC138" s="464"/>
      <c r="BD138" s="464"/>
      <c r="BE138" s="464"/>
      <c r="BF138" s="464"/>
      <c r="BG138" s="464"/>
      <c r="BH138" s="464"/>
      <c r="BI138" s="460"/>
      <c r="BJ138" s="460"/>
      <c r="BK138" s="460"/>
      <c r="BL138" s="460"/>
      <c r="BU138" s="461"/>
      <c r="BV138" s="461"/>
      <c r="BW138" s="461"/>
      <c r="CA138" s="465" t="str">
        <f t="shared" si="277"/>
        <v/>
      </c>
      <c r="CB138" s="465" t="str">
        <f t="shared" si="278"/>
        <v/>
      </c>
      <c r="CC138" s="465" t="str">
        <f t="shared" si="279"/>
        <v/>
      </c>
      <c r="CD138" s="465" t="str">
        <f t="shared" si="280"/>
        <v/>
      </c>
      <c r="CE138" s="465" t="str">
        <f t="shared" si="281"/>
        <v/>
      </c>
      <c r="CF138" s="465" t="str">
        <f t="shared" si="309"/>
        <v/>
      </c>
      <c r="CG138" s="465" t="str">
        <f t="shared" si="310"/>
        <v/>
      </c>
      <c r="CH138" s="465" t="str">
        <f t="shared" si="311"/>
        <v/>
      </c>
      <c r="CI138" s="465" t="str">
        <f t="shared" si="312"/>
        <v/>
      </c>
      <c r="CJ138" s="465" t="str">
        <f t="shared" si="313"/>
        <v/>
      </c>
      <c r="CK138" s="465" t="str">
        <f t="shared" si="314"/>
        <v/>
      </c>
      <c r="CL138" s="465" t="str">
        <f t="shared" si="315"/>
        <v/>
      </c>
      <c r="CM138" s="465" t="str">
        <f t="shared" si="316"/>
        <v/>
      </c>
      <c r="CN138" s="465" t="str">
        <f t="shared" si="317"/>
        <v/>
      </c>
      <c r="CO138" s="465" t="str">
        <f t="shared" si="318"/>
        <v/>
      </c>
      <c r="CP138" s="465" t="str">
        <f t="shared" si="319"/>
        <v/>
      </c>
      <c r="CQ138" s="465" t="str">
        <f t="shared" si="320"/>
        <v/>
      </c>
      <c r="CR138" s="465" t="str">
        <f t="shared" si="321"/>
        <v/>
      </c>
      <c r="CS138" s="465" t="str">
        <f t="shared" si="322"/>
        <v/>
      </c>
      <c r="CT138" s="465" t="str">
        <f t="shared" si="323"/>
        <v/>
      </c>
      <c r="CU138" s="465" t="str">
        <f t="shared" si="324"/>
        <v/>
      </c>
      <c r="CV138" s="465" t="str">
        <f t="shared" si="325"/>
        <v/>
      </c>
      <c r="CW138" s="465" t="str">
        <f t="shared" si="326"/>
        <v/>
      </c>
      <c r="CX138" s="465" t="str">
        <f t="shared" si="327"/>
        <v/>
      </c>
      <c r="CY138" s="465" t="str">
        <f t="shared" si="328"/>
        <v/>
      </c>
      <c r="CZ138" s="465" t="str">
        <f t="shared" si="282"/>
        <v/>
      </c>
      <c r="DA138" s="466">
        <f t="shared" si="283"/>
        <v>0</v>
      </c>
      <c r="DB138" s="466">
        <f t="shared" si="284"/>
        <v>0</v>
      </c>
      <c r="DC138" s="466">
        <f t="shared" si="285"/>
        <v>0</v>
      </c>
      <c r="DD138" s="466">
        <f t="shared" si="286"/>
        <v>0</v>
      </c>
      <c r="DE138" s="466">
        <f t="shared" si="287"/>
        <v>0</v>
      </c>
      <c r="DF138" s="466">
        <f t="shared" si="288"/>
        <v>0</v>
      </c>
      <c r="DG138" s="466">
        <f t="shared" si="289"/>
        <v>0</v>
      </c>
      <c r="DH138" s="466">
        <f t="shared" si="290"/>
        <v>0</v>
      </c>
      <c r="DI138" s="466">
        <f t="shared" si="291"/>
        <v>0</v>
      </c>
      <c r="DJ138" s="466">
        <f t="shared" si="292"/>
        <v>0</v>
      </c>
      <c r="DK138" s="466">
        <f t="shared" si="293"/>
        <v>0</v>
      </c>
      <c r="DL138" s="466">
        <f t="shared" si="294"/>
        <v>0</v>
      </c>
      <c r="DM138" s="466">
        <f t="shared" si="295"/>
        <v>0</v>
      </c>
      <c r="DN138" s="466">
        <f t="shared" si="296"/>
        <v>0</v>
      </c>
      <c r="DO138" s="466">
        <f t="shared" si="297"/>
        <v>0</v>
      </c>
      <c r="DP138" s="466">
        <f t="shared" si="298"/>
        <v>0</v>
      </c>
      <c r="DQ138" s="466">
        <f t="shared" si="299"/>
        <v>0</v>
      </c>
      <c r="DR138" s="466">
        <f t="shared" si="300"/>
        <v>0</v>
      </c>
      <c r="DS138" s="466">
        <f t="shared" si="301"/>
        <v>0</v>
      </c>
      <c r="DT138" s="466">
        <f t="shared" si="302"/>
        <v>0</v>
      </c>
      <c r="DU138" s="466">
        <f t="shared" si="303"/>
        <v>0</v>
      </c>
      <c r="DV138" s="466">
        <f t="shared" si="304"/>
        <v>0</v>
      </c>
      <c r="DW138" s="466">
        <f t="shared" si="305"/>
        <v>0</v>
      </c>
      <c r="DX138" s="466">
        <f t="shared" si="306"/>
        <v>0</v>
      </c>
      <c r="DY138" s="466">
        <f t="shared" si="307"/>
        <v>0</v>
      </c>
      <c r="DZ138" s="466">
        <f t="shared" si="308"/>
        <v>0</v>
      </c>
    </row>
    <row r="139" spans="1:130" ht="16.149999999999999" customHeight="1" x14ac:dyDescent="0.35">
      <c r="A139" s="2101" t="s">
        <v>2153</v>
      </c>
      <c r="B139" s="2445">
        <f t="shared" si="329"/>
        <v>0</v>
      </c>
      <c r="C139" s="2101">
        <f t="shared" si="329"/>
        <v>0</v>
      </c>
      <c r="D139" s="842"/>
      <c r="E139" s="870"/>
      <c r="F139" s="837"/>
      <c r="G139" s="870"/>
      <c r="H139" s="837"/>
      <c r="I139" s="838"/>
      <c r="J139" s="842"/>
      <c r="K139" s="842"/>
      <c r="L139" s="837"/>
      <c r="M139" s="838"/>
      <c r="N139" s="842"/>
      <c r="O139" s="870"/>
      <c r="P139" s="837"/>
      <c r="Q139" s="870"/>
      <c r="R139" s="837"/>
      <c r="S139" s="870"/>
      <c r="T139" s="837"/>
      <c r="U139" s="870"/>
      <c r="V139" s="837"/>
      <c r="W139" s="870"/>
      <c r="X139" s="837"/>
      <c r="Y139" s="870"/>
      <c r="Z139" s="837"/>
      <c r="AA139" s="870"/>
      <c r="AB139" s="837"/>
      <c r="AC139" s="870"/>
      <c r="AD139" s="837"/>
      <c r="AE139" s="870"/>
      <c r="AF139" s="837"/>
      <c r="AG139" s="870"/>
      <c r="AH139" s="837"/>
      <c r="AI139" s="870"/>
      <c r="AJ139" s="837"/>
      <c r="AK139" s="870"/>
      <c r="AL139" s="837"/>
      <c r="AM139" s="870"/>
      <c r="AN139" s="837"/>
      <c r="AO139" s="870"/>
      <c r="AP139" s="837"/>
      <c r="AQ139" s="843"/>
      <c r="AR139" s="842"/>
      <c r="AS139" s="843"/>
      <c r="AT139" s="842"/>
      <c r="AU139" s="870"/>
      <c r="AV139" s="837"/>
      <c r="AW139" s="838"/>
      <c r="AX139" s="464" t="str">
        <f t="shared" si="276"/>
        <v/>
      </c>
      <c r="AY139" s="464"/>
      <c r="AZ139" s="464"/>
      <c r="BA139" s="464"/>
      <c r="BB139" s="464"/>
      <c r="BC139" s="464"/>
      <c r="BD139" s="464"/>
      <c r="BE139" s="464"/>
      <c r="BF139" s="464"/>
      <c r="BG139" s="464"/>
      <c r="BH139" s="464"/>
      <c r="BI139" s="460"/>
      <c r="BJ139" s="460"/>
      <c r="BK139" s="460"/>
      <c r="BL139" s="460"/>
      <c r="BU139" s="461"/>
      <c r="BV139" s="461"/>
      <c r="BW139" s="461"/>
      <c r="CA139" s="465" t="str">
        <f t="shared" si="277"/>
        <v/>
      </c>
      <c r="CB139" s="465" t="str">
        <f>IF(B139&lt;&gt;(AR139+ AS139),"* La suma de las columnas Sexo DEBE SER IGUAL a los Procesados. ","")</f>
        <v/>
      </c>
      <c r="CC139" s="465" t="str">
        <f t="shared" si="279"/>
        <v/>
      </c>
      <c r="CD139" s="465" t="str">
        <f t="shared" si="280"/>
        <v/>
      </c>
      <c r="CE139" s="465" t="str">
        <f t="shared" si="281"/>
        <v/>
      </c>
      <c r="CF139" s="465" t="str">
        <f t="shared" si="309"/>
        <v/>
      </c>
      <c r="CG139" s="465" t="str">
        <f t="shared" si="310"/>
        <v/>
      </c>
      <c r="CH139" s="465" t="str">
        <f t="shared" si="311"/>
        <v/>
      </c>
      <c r="CI139" s="465" t="str">
        <f t="shared" si="312"/>
        <v/>
      </c>
      <c r="CJ139" s="465" t="str">
        <f t="shared" si="313"/>
        <v/>
      </c>
      <c r="CK139" s="465" t="str">
        <f t="shared" si="314"/>
        <v/>
      </c>
      <c r="CL139" s="465" t="str">
        <f t="shared" si="315"/>
        <v/>
      </c>
      <c r="CM139" s="465" t="str">
        <f t="shared" si="316"/>
        <v/>
      </c>
      <c r="CN139" s="465" t="str">
        <f t="shared" si="317"/>
        <v/>
      </c>
      <c r="CO139" s="465" t="str">
        <f t="shared" si="318"/>
        <v/>
      </c>
      <c r="CP139" s="465" t="str">
        <f t="shared" si="319"/>
        <v/>
      </c>
      <c r="CQ139" s="465" t="str">
        <f t="shared" si="320"/>
        <v/>
      </c>
      <c r="CR139" s="465" t="str">
        <f t="shared" si="321"/>
        <v/>
      </c>
      <c r="CS139" s="465" t="str">
        <f t="shared" si="322"/>
        <v/>
      </c>
      <c r="CT139" s="465" t="str">
        <f t="shared" si="323"/>
        <v/>
      </c>
      <c r="CU139" s="465" t="str">
        <f t="shared" si="324"/>
        <v/>
      </c>
      <c r="CV139" s="465" t="str">
        <f t="shared" si="325"/>
        <v/>
      </c>
      <c r="CW139" s="465" t="str">
        <f t="shared" si="326"/>
        <v/>
      </c>
      <c r="CX139" s="465" t="str">
        <f t="shared" si="327"/>
        <v/>
      </c>
      <c r="CY139" s="465" t="str">
        <f t="shared" si="328"/>
        <v/>
      </c>
      <c r="CZ139" s="465" t="str">
        <f t="shared" si="282"/>
        <v/>
      </c>
      <c r="DA139" s="466">
        <f t="shared" si="283"/>
        <v>0</v>
      </c>
      <c r="DB139" s="466">
        <f t="shared" si="284"/>
        <v>0</v>
      </c>
      <c r="DC139" s="466">
        <f t="shared" si="285"/>
        <v>0</v>
      </c>
      <c r="DD139" s="466">
        <f t="shared" si="286"/>
        <v>0</v>
      </c>
      <c r="DE139" s="466">
        <f t="shared" si="287"/>
        <v>0</v>
      </c>
      <c r="DF139" s="466">
        <f t="shared" si="288"/>
        <v>0</v>
      </c>
      <c r="DG139" s="466">
        <f t="shared" si="289"/>
        <v>0</v>
      </c>
      <c r="DH139" s="466">
        <f t="shared" si="290"/>
        <v>0</v>
      </c>
      <c r="DI139" s="466">
        <f t="shared" si="291"/>
        <v>0</v>
      </c>
      <c r="DJ139" s="466">
        <f t="shared" si="292"/>
        <v>0</v>
      </c>
      <c r="DK139" s="466">
        <f t="shared" si="293"/>
        <v>0</v>
      </c>
      <c r="DL139" s="466">
        <f t="shared" si="294"/>
        <v>0</v>
      </c>
      <c r="DM139" s="466">
        <f t="shared" si="295"/>
        <v>0</v>
      </c>
      <c r="DN139" s="466">
        <f t="shared" si="296"/>
        <v>0</v>
      </c>
      <c r="DO139" s="466">
        <f t="shared" si="297"/>
        <v>0</v>
      </c>
      <c r="DP139" s="466">
        <f t="shared" si="298"/>
        <v>0</v>
      </c>
      <c r="DQ139" s="466">
        <f t="shared" si="299"/>
        <v>0</v>
      </c>
      <c r="DR139" s="466">
        <f t="shared" si="300"/>
        <v>0</v>
      </c>
      <c r="DS139" s="466">
        <f t="shared" si="301"/>
        <v>0</v>
      </c>
      <c r="DT139" s="466">
        <f t="shared" si="302"/>
        <v>0</v>
      </c>
      <c r="DU139" s="466">
        <f t="shared" si="303"/>
        <v>0</v>
      </c>
      <c r="DV139" s="466">
        <f t="shared" si="304"/>
        <v>0</v>
      </c>
      <c r="DW139" s="466">
        <f t="shared" si="305"/>
        <v>0</v>
      </c>
      <c r="DX139" s="466">
        <f t="shared" si="306"/>
        <v>0</v>
      </c>
      <c r="DY139" s="466">
        <f t="shared" si="307"/>
        <v>0</v>
      </c>
      <c r="DZ139" s="466">
        <f t="shared" si="308"/>
        <v>0</v>
      </c>
    </row>
    <row r="140" spans="1:130" ht="31.9" customHeight="1" x14ac:dyDescent="0.35">
      <c r="A140" s="8522" t="s">
        <v>2160</v>
      </c>
      <c r="B140" s="8522"/>
      <c r="C140" s="8522"/>
      <c r="D140" s="8522"/>
      <c r="E140" s="8522"/>
      <c r="F140" s="8522"/>
      <c r="G140" s="8522"/>
      <c r="H140" s="8522"/>
      <c r="I140" s="8522"/>
      <c r="J140" s="8522"/>
      <c r="K140" s="8522"/>
      <c r="L140" s="8522"/>
      <c r="M140" s="8522"/>
      <c r="N140" s="8522"/>
      <c r="O140" s="8522"/>
      <c r="P140" s="8522"/>
      <c r="Q140" s="8523"/>
      <c r="R140" s="277"/>
      <c r="S140" s="277"/>
      <c r="T140" s="277"/>
      <c r="U140" s="277"/>
      <c r="V140" s="277"/>
      <c r="W140" s="277"/>
      <c r="X140" s="277"/>
      <c r="Y140" s="277"/>
      <c r="Z140" s="277"/>
      <c r="AA140" s="277"/>
      <c r="AB140" s="277"/>
      <c r="AC140" s="306"/>
      <c r="AD140" s="467"/>
      <c r="AE140" s="306"/>
      <c r="AF140" s="306"/>
      <c r="AG140" s="277"/>
      <c r="AH140" s="277"/>
      <c r="AX140" s="460"/>
      <c r="AY140" s="460"/>
      <c r="AZ140" s="460"/>
      <c r="BA140" s="460"/>
      <c r="BB140" s="460"/>
      <c r="BC140" s="460"/>
      <c r="BD140" s="460"/>
      <c r="BE140" s="460"/>
      <c r="BF140" s="460"/>
      <c r="BG140" s="460"/>
      <c r="BH140" s="460"/>
      <c r="BI140" s="460"/>
      <c r="BJ140" s="460"/>
      <c r="BK140" s="460"/>
      <c r="BL140" s="460"/>
      <c r="BM140" s="460"/>
    </row>
    <row r="141" spans="1:130" ht="16.149999999999999" customHeight="1" x14ac:dyDescent="0.35">
      <c r="A141" s="7989" t="s">
        <v>2161</v>
      </c>
      <c r="B141" s="7990"/>
      <c r="C141" s="7983" t="s">
        <v>2162</v>
      </c>
      <c r="D141" s="7984"/>
      <c r="E141" s="7985"/>
      <c r="F141" s="8049" t="s">
        <v>2163</v>
      </c>
      <c r="G141" s="8049"/>
      <c r="H141" s="8049"/>
      <c r="I141" s="8049" t="s">
        <v>2164</v>
      </c>
      <c r="J141" s="8049"/>
      <c r="K141" s="8049"/>
      <c r="L141" s="8049" t="s">
        <v>2165</v>
      </c>
      <c r="M141" s="8049"/>
      <c r="N141" s="8049"/>
      <c r="O141" s="7983" t="s">
        <v>566</v>
      </c>
      <c r="P141" s="7985"/>
      <c r="Q141" s="468"/>
      <c r="AX141" s="460"/>
      <c r="AY141" s="460"/>
      <c r="AZ141" s="460"/>
      <c r="BA141" s="460"/>
      <c r="BB141" s="460"/>
      <c r="BC141" s="460"/>
      <c r="BD141" s="460"/>
      <c r="BE141" s="460"/>
      <c r="BF141" s="460"/>
      <c r="BG141" s="460"/>
      <c r="BH141" s="460"/>
      <c r="BI141" s="460"/>
      <c r="BJ141" s="460"/>
      <c r="BK141" s="460"/>
      <c r="BL141" s="460"/>
      <c r="BM141" s="460"/>
    </row>
    <row r="142" spans="1:130" ht="16.149999999999999" customHeight="1" x14ac:dyDescent="0.35">
      <c r="A142" s="8525"/>
      <c r="B142" s="7982"/>
      <c r="C142" s="2350" t="s">
        <v>2134</v>
      </c>
      <c r="D142" s="2441" t="s">
        <v>2135</v>
      </c>
      <c r="E142" s="1984" t="s">
        <v>2166</v>
      </c>
      <c r="F142" s="2350" t="s">
        <v>2134</v>
      </c>
      <c r="G142" s="2441" t="s">
        <v>2135</v>
      </c>
      <c r="H142" s="1984" t="s">
        <v>2166</v>
      </c>
      <c r="I142" s="2350" t="s">
        <v>2134</v>
      </c>
      <c r="J142" s="2441" t="s">
        <v>2135</v>
      </c>
      <c r="K142" s="1984" t="s">
        <v>2166</v>
      </c>
      <c r="L142" s="2350" t="s">
        <v>2134</v>
      </c>
      <c r="M142" s="2441" t="s">
        <v>2135</v>
      </c>
      <c r="N142" s="1984" t="s">
        <v>2166</v>
      </c>
      <c r="O142" s="2350" t="s">
        <v>2134</v>
      </c>
      <c r="P142" s="2366" t="s">
        <v>2135</v>
      </c>
      <c r="Q142" s="278"/>
      <c r="R142" s="460"/>
      <c r="S142" s="460"/>
      <c r="T142" s="460"/>
      <c r="U142" s="460"/>
      <c r="V142" s="460"/>
      <c r="W142" s="460"/>
      <c r="X142" s="460"/>
      <c r="Y142" s="460"/>
      <c r="Z142" s="460"/>
      <c r="AA142" s="460"/>
      <c r="AB142" s="460"/>
      <c r="AC142" s="460"/>
      <c r="AD142" s="460"/>
      <c r="AX142" s="460"/>
      <c r="AY142" s="460"/>
      <c r="AZ142" s="460"/>
      <c r="BA142" s="460"/>
      <c r="BB142" s="460"/>
      <c r="BC142" s="460"/>
      <c r="BD142" s="460"/>
      <c r="BE142" s="460"/>
      <c r="BF142" s="460"/>
      <c r="BG142" s="460"/>
      <c r="BH142" s="460"/>
      <c r="BI142" s="460"/>
      <c r="BJ142" s="460"/>
      <c r="BK142" s="460"/>
      <c r="BL142" s="460"/>
      <c r="BM142" s="460"/>
      <c r="DA142" s="466"/>
      <c r="DB142" s="466"/>
      <c r="DC142" s="466"/>
      <c r="DD142" s="466"/>
      <c r="DE142" s="466"/>
      <c r="DF142" s="466"/>
    </row>
    <row r="143" spans="1:130" ht="18" customHeight="1" x14ac:dyDescent="0.35">
      <c r="A143" s="8526" t="s">
        <v>2167</v>
      </c>
      <c r="B143" s="8527"/>
      <c r="C143" s="2079"/>
      <c r="D143" s="2447"/>
      <c r="E143" s="181"/>
      <c r="F143" s="2079"/>
      <c r="G143" s="2447"/>
      <c r="H143" s="181"/>
      <c r="I143" s="2079"/>
      <c r="J143" s="2447"/>
      <c r="K143" s="181"/>
      <c r="L143" s="2079"/>
      <c r="M143" s="2447"/>
      <c r="N143" s="181"/>
      <c r="O143" s="2079"/>
      <c r="P143" s="2080"/>
      <c r="Q143" s="425" t="str">
        <f>CA143&amp;CB143&amp;CC143&amp;CD143&amp;CE143</f>
        <v/>
      </c>
      <c r="R143" s="464"/>
      <c r="S143" s="464"/>
      <c r="T143" s="464"/>
      <c r="U143" s="464"/>
      <c r="V143" s="464"/>
      <c r="W143" s="464"/>
      <c r="X143" s="464"/>
      <c r="Y143" s="464"/>
      <c r="Z143" s="464"/>
      <c r="AA143" s="464"/>
      <c r="AB143" s="464"/>
      <c r="AC143" s="460"/>
      <c r="AD143" s="460"/>
      <c r="AX143" s="460"/>
      <c r="AY143" s="460"/>
      <c r="AZ143" s="460"/>
      <c r="BA143" s="460"/>
      <c r="BB143" s="460"/>
      <c r="BC143" s="460"/>
      <c r="BD143" s="460"/>
      <c r="BE143" s="460"/>
      <c r="BF143" s="460"/>
      <c r="BG143" s="460"/>
      <c r="BH143" s="460"/>
      <c r="BI143" s="460"/>
      <c r="BJ143" s="460"/>
      <c r="BK143" s="460"/>
      <c r="BL143" s="460"/>
      <c r="BM143" s="460"/>
      <c r="CA143" s="465" t="str">
        <f>IF(C143&gt;=D143,"","* Los exámenes Reactivos de Hepatitis B NO DEBEN ser mayor a los exámenes Procesados. ")</f>
        <v/>
      </c>
      <c r="CB143" s="465" t="str">
        <f>IF(F143&gt;=G143,"","* Los exámenes Reactivos de Hepatitis C NO DEBEN ser mayor a los exámenes Procesados. ")</f>
        <v/>
      </c>
      <c r="CC143" s="465" t="str">
        <f>IF(I143&gt;=J143,"","* Los exámenes Reactivos de CHAGAS NO DEBEN ser mayor a los exámenes Procesados. ")</f>
        <v/>
      </c>
      <c r="CD143" s="465" t="str">
        <f>IF(L143&gt;=M143,"","* Los exámenes Reactivos de HTLV1 NO DEBEN ser mayor a los exámenes Procesados. ")</f>
        <v/>
      </c>
      <c r="CE143" s="465" t="str">
        <f>IF(O143&gt;=P143,"","* Los exámenes Reactivos de SIFILIS NO DEBEN ser mayor a los exámenes Procesados. ")</f>
        <v/>
      </c>
      <c r="DA143" s="466">
        <f>IF(C143&gt;=D143,0,1)</f>
        <v>0</v>
      </c>
      <c r="DB143" s="466">
        <f>IF(F143&gt;=G143,0,1)</f>
        <v>0</v>
      </c>
      <c r="DC143" s="466">
        <f>IF(I143&gt;=J143,0,1)</f>
        <v>0</v>
      </c>
      <c r="DD143" s="466">
        <f>IF(L143&gt;=M143,0,1)</f>
        <v>0</v>
      </c>
      <c r="DE143" s="466">
        <f>IF(O143&gt;=P143,0,1)</f>
        <v>0</v>
      </c>
      <c r="DF143" s="466"/>
    </row>
    <row r="144" spans="1:130" ht="19.5" customHeight="1" x14ac:dyDescent="0.35">
      <c r="A144" s="8528" t="s">
        <v>2168</v>
      </c>
      <c r="B144" s="2448" t="s">
        <v>2169</v>
      </c>
      <c r="C144" s="1957"/>
      <c r="D144" s="316"/>
      <c r="E144" s="2377"/>
      <c r="F144" s="1957"/>
      <c r="G144" s="316"/>
      <c r="H144" s="2377"/>
      <c r="I144" s="1957"/>
      <c r="J144" s="316"/>
      <c r="K144" s="2377"/>
      <c r="L144" s="1957"/>
      <c r="M144" s="316"/>
      <c r="N144" s="2377"/>
      <c r="O144" s="1957"/>
      <c r="P144" s="1950"/>
      <c r="Q144" s="425" t="str">
        <f>CA144&amp;CB144&amp;CC144&amp;CD144&amp;CE144</f>
        <v/>
      </c>
      <c r="R144" s="464"/>
      <c r="S144" s="464"/>
      <c r="T144" s="464"/>
      <c r="U144" s="464"/>
      <c r="V144" s="464"/>
      <c r="W144" s="464"/>
      <c r="X144" s="464"/>
      <c r="Y144" s="464"/>
      <c r="Z144" s="464"/>
      <c r="AA144" s="464"/>
      <c r="AB144" s="464"/>
      <c r="AC144" s="460"/>
      <c r="AD144" s="460"/>
      <c r="AX144" s="460"/>
      <c r="AY144" s="460"/>
      <c r="AZ144" s="460"/>
      <c r="BA144" s="460"/>
      <c r="BB144" s="460"/>
      <c r="BC144" s="460"/>
      <c r="BD144" s="460"/>
      <c r="BE144" s="460"/>
      <c r="BF144" s="460"/>
      <c r="BG144" s="460"/>
      <c r="BH144" s="460"/>
      <c r="BI144" s="460"/>
      <c r="BJ144" s="460"/>
      <c r="BK144" s="460"/>
      <c r="BL144" s="460"/>
      <c r="BM144" s="460"/>
      <c r="CA144" s="465" t="str">
        <f>IF(C144&gt;=D144,"","* Los exámenes Reactivos de Hepatitis B NO DEBEN ser mayor a los exámenes Procesados. ")</f>
        <v/>
      </c>
      <c r="CB144" s="465" t="str">
        <f>IF(F144&gt;=G144,"","* Los exámenes Reactivos de Hepatitis C NO DEBEN ser mayor a los exámenes Procesados. ")</f>
        <v/>
      </c>
      <c r="CC144" s="465" t="str">
        <f>IF(I144&gt;=J144,"","* Los exámenes Reactivos de CHAGAS NO DEBEN ser mayor a los exámenes Procesados. ")</f>
        <v/>
      </c>
      <c r="CD144" s="465" t="str">
        <f>IF(L144&gt;=M144,"","* Los exámenes Reactivos de HTLV1 NO DEBEN ser mayor a los exámenes Procesados. ")</f>
        <v/>
      </c>
      <c r="CE144" s="465" t="str">
        <f>IF(O144&gt;=P144,"","* Los exámenes Reactivos de SIFILIS NO DEBEN ser mayor a los exámenes Procesados. ")</f>
        <v/>
      </c>
      <c r="DA144" s="466">
        <f>IF(C144&gt;=D144,0,1)</f>
        <v>0</v>
      </c>
      <c r="DB144" s="466">
        <f>IF(F144&gt;=G144,0,1)</f>
        <v>0</v>
      </c>
      <c r="DC144" s="466">
        <f>IF(I144&gt;=J144,0,1)</f>
        <v>0</v>
      </c>
      <c r="DD144" s="466">
        <f>IF(L144&gt;=M144,0,1)</f>
        <v>0</v>
      </c>
      <c r="DE144" s="466">
        <f>IF(O144&gt;=P144,0,1)</f>
        <v>0</v>
      </c>
      <c r="DF144" s="466"/>
    </row>
    <row r="145" spans="1:130" ht="19.5" customHeight="1" x14ac:dyDescent="0.35">
      <c r="A145" s="8093"/>
      <c r="B145" s="851" t="s">
        <v>2170</v>
      </c>
      <c r="C145" s="294"/>
      <c r="D145" s="166"/>
      <c r="E145" s="156"/>
      <c r="F145" s="294"/>
      <c r="G145" s="166"/>
      <c r="H145" s="156"/>
      <c r="I145" s="294"/>
      <c r="J145" s="166"/>
      <c r="K145" s="156"/>
      <c r="L145" s="294"/>
      <c r="M145" s="166"/>
      <c r="N145" s="156"/>
      <c r="O145" s="294"/>
      <c r="P145" s="354"/>
      <c r="Q145" s="425" t="str">
        <f>CA145&amp;CB145&amp;CC145&amp;CD145&amp;CE145</f>
        <v/>
      </c>
      <c r="R145" s="464"/>
      <c r="S145" s="464"/>
      <c r="T145" s="464"/>
      <c r="U145" s="464"/>
      <c r="V145" s="464"/>
      <c r="W145" s="464"/>
      <c r="X145" s="464"/>
      <c r="Y145" s="464"/>
      <c r="Z145" s="464"/>
      <c r="AA145" s="464"/>
      <c r="AB145" s="464"/>
      <c r="AC145" s="460"/>
      <c r="AD145" s="460"/>
      <c r="AX145" s="460"/>
      <c r="AY145" s="460"/>
      <c r="AZ145" s="460"/>
      <c r="BA145" s="460"/>
      <c r="BB145" s="460"/>
      <c r="BC145" s="460"/>
      <c r="BD145" s="460"/>
      <c r="BE145" s="460"/>
      <c r="BF145" s="460"/>
      <c r="BG145" s="460"/>
      <c r="BH145" s="460"/>
      <c r="BI145" s="460"/>
      <c r="BJ145" s="460"/>
      <c r="BK145" s="460"/>
      <c r="BL145" s="460"/>
      <c r="BM145" s="460"/>
      <c r="CA145" s="465" t="str">
        <f>IF(C145&gt;=D145,"","* Los exámenes Reactivos de Hepatitis B NO DEBEN ser mayor a los exámenes Procesados. ")</f>
        <v/>
      </c>
      <c r="CB145" s="465" t="str">
        <f>IF(F145&gt;=G145,"","* Los exámenes Reactivos de Hepatitis C NO DEBEN ser mayor a los exámenes Procesados. ")</f>
        <v/>
      </c>
      <c r="CC145" s="465" t="str">
        <f>IF(I145&gt;=J145,"","* Los exámenes Reactivos de CHAGAS NO DEBEN ser mayor a los exámenes Procesados. ")</f>
        <v/>
      </c>
      <c r="CD145" s="465" t="str">
        <f>IF(L145&gt;=M145,"","* Los exámenes Reactivos de HTLV1 NO DEBEN ser mayor a los exámenes Procesados. ")</f>
        <v/>
      </c>
      <c r="CE145" s="465" t="str">
        <f>IF(O145&gt;=P145,"","* Los exámenes Reactivos de SIFILIS NO DEBEN ser mayor a los exámenes Procesados. ")</f>
        <v/>
      </c>
      <c r="DA145" s="466">
        <f>IF(C145&gt;=D145,0,1)</f>
        <v>0</v>
      </c>
      <c r="DB145" s="466">
        <f>IF(F145&gt;=G145,0,1)</f>
        <v>0</v>
      </c>
      <c r="DC145" s="466">
        <f>IF(I145&gt;=J145,0,1)</f>
        <v>0</v>
      </c>
      <c r="DD145" s="466">
        <f>IF(L145&gt;=M145,0,1)</f>
        <v>0</v>
      </c>
      <c r="DE145" s="466">
        <f>IF(O145&gt;=P145,0,1)</f>
        <v>0</v>
      </c>
      <c r="DF145" s="466"/>
    </row>
    <row r="146" spans="1:130" ht="15.75" customHeight="1" x14ac:dyDescent="0.35">
      <c r="A146" s="8094"/>
      <c r="B146" s="2316" t="s">
        <v>2171</v>
      </c>
      <c r="C146" s="2409"/>
      <c r="D146" s="2449"/>
      <c r="E146" s="2254"/>
      <c r="F146" s="2409"/>
      <c r="G146" s="2449"/>
      <c r="H146" s="2254"/>
      <c r="I146" s="2409"/>
      <c r="J146" s="2449"/>
      <c r="K146" s="2254"/>
      <c r="L146" s="2409"/>
      <c r="M146" s="2449"/>
      <c r="N146" s="2254"/>
      <c r="O146" s="2409"/>
      <c r="P146" s="2450"/>
      <c r="Q146" s="425" t="str">
        <f>CA146&amp;CB146&amp;CC146&amp;CD146&amp;CE146</f>
        <v/>
      </c>
      <c r="R146" s="464"/>
      <c r="S146" s="464"/>
      <c r="T146" s="464"/>
      <c r="U146" s="464"/>
      <c r="V146" s="464"/>
      <c r="W146" s="464"/>
      <c r="X146" s="464"/>
      <c r="Y146" s="464"/>
      <c r="Z146" s="464"/>
      <c r="AA146" s="464"/>
      <c r="AB146" s="464"/>
      <c r="AC146" s="460"/>
      <c r="AD146" s="460"/>
      <c r="AX146" s="460"/>
      <c r="AY146" s="460"/>
      <c r="AZ146" s="460"/>
      <c r="BA146" s="460"/>
      <c r="BB146" s="460"/>
      <c r="BC146" s="460"/>
      <c r="BD146" s="460"/>
      <c r="BE146" s="460"/>
      <c r="BF146" s="460"/>
      <c r="BG146" s="460"/>
      <c r="BH146" s="460"/>
      <c r="BI146" s="460"/>
      <c r="BJ146" s="460"/>
      <c r="BK146" s="460"/>
      <c r="BL146" s="460"/>
      <c r="BM146" s="460"/>
      <c r="CA146" s="465" t="str">
        <f>IF(C146&gt;=D146,"","* Los exámenes Reactivos de Hepatitis B NO DEBEN ser mayor a los exámenes Procesados. ")</f>
        <v/>
      </c>
      <c r="CB146" s="465" t="str">
        <f>IF(F146&gt;=G146,"","* Los exámenes Reactivos de Hepatitis C NO DEBEN ser mayor a los exámenes Procesados. ")</f>
        <v/>
      </c>
      <c r="CC146" s="465" t="str">
        <f>IF(I146&gt;=J146,"","* Los exámenes Reactivos de CHAGAS NO DEBEN ser mayor a los exámenes Procesados. ")</f>
        <v/>
      </c>
      <c r="CD146" s="465" t="str">
        <f>IF(L146&gt;=M146,"","* Los exámenes Reactivos de HTLV1 NO DEBEN ser mayor a los exámenes Procesados. ")</f>
        <v/>
      </c>
      <c r="CE146" s="465" t="str">
        <f>IF(O146&gt;=P146,"","* Los exámenes Reactivos de SIFILIS NO DEBEN ser mayor a los exámenes Procesados. ")</f>
        <v/>
      </c>
      <c r="DA146" s="466">
        <f>IF(C146&gt;=D146,0,1)</f>
        <v>0</v>
      </c>
      <c r="DB146" s="466">
        <f>IF(F146&gt;=G146,0,1)</f>
        <v>0</v>
      </c>
      <c r="DC146" s="466">
        <f>IF(I146&gt;=J146,0,1)</f>
        <v>0</v>
      </c>
      <c r="DD146" s="466">
        <f>IF(L146&gt;=M146,0,1)</f>
        <v>0</v>
      </c>
      <c r="DE146" s="466">
        <f>IF(O146&gt;=P146,0,1)</f>
        <v>0</v>
      </c>
      <c r="DF146" s="466"/>
    </row>
    <row r="147" spans="1:130" ht="15" customHeight="1" x14ac:dyDescent="0.35">
      <c r="A147" s="8529" t="s">
        <v>2151</v>
      </c>
      <c r="B147" s="8530"/>
      <c r="C147" s="2409"/>
      <c r="D147" s="2449"/>
      <c r="E147" s="2254"/>
      <c r="F147" s="2409"/>
      <c r="G147" s="2449"/>
      <c r="H147" s="2254"/>
      <c r="I147" s="2409"/>
      <c r="J147" s="2449"/>
      <c r="K147" s="2254"/>
      <c r="L147" s="2409"/>
      <c r="M147" s="2449"/>
      <c r="N147" s="2254"/>
      <c r="O147" s="2409"/>
      <c r="P147" s="2450"/>
      <c r="Q147" s="425" t="str">
        <f>CA147&amp;CB147&amp;CC147&amp;CD147&amp;CE147</f>
        <v/>
      </c>
      <c r="R147" s="464"/>
      <c r="S147" s="464"/>
      <c r="T147" s="464"/>
      <c r="U147" s="464"/>
      <c r="V147" s="464"/>
      <c r="W147" s="464"/>
      <c r="X147" s="464"/>
      <c r="Y147" s="464"/>
      <c r="Z147" s="464"/>
      <c r="AA147" s="464"/>
      <c r="AB147" s="464"/>
      <c r="AC147" s="460"/>
      <c r="AD147" s="460"/>
      <c r="AX147" s="460"/>
      <c r="AY147" s="460"/>
      <c r="AZ147" s="460"/>
      <c r="BA147" s="460"/>
      <c r="BB147" s="460"/>
      <c r="BC147" s="460"/>
      <c r="BD147" s="460"/>
      <c r="BE147" s="460"/>
      <c r="BF147" s="460"/>
      <c r="BG147" s="460"/>
      <c r="BH147" s="460"/>
      <c r="BI147" s="460"/>
      <c r="BJ147" s="460"/>
      <c r="BK147" s="460"/>
      <c r="BL147" s="460"/>
      <c r="BM147" s="460"/>
      <c r="CA147" s="465" t="str">
        <f>IF(C147&gt;=D147,"","* Los exámenes Reactivos de Hepatitis B NO DEBEN ser mayor a los exámenes Procesados. ")</f>
        <v/>
      </c>
      <c r="CB147" s="465" t="str">
        <f>IF(F147&gt;=G147,"","* Los exámenes Reactivos de Hepatitis C NO DEBEN ser mayor a los exámenes Procesados. ")</f>
        <v/>
      </c>
      <c r="CC147" s="465" t="str">
        <f>IF(I147&gt;=J147,"","* Los exámenes Reactivos de CHAGAS NO DEBEN ser mayor a los exámenes Procesados. ")</f>
        <v/>
      </c>
      <c r="CD147" s="465" t="str">
        <f>IF(L147&gt;=M147,"","* Los exámenes Reactivos de HTLV1 NO DEBEN ser mayor a los exámenes Procesados. ")</f>
        <v/>
      </c>
      <c r="CE147" s="465" t="str">
        <f>IF(O147&gt;=P147,"","* Los exámenes Reactivos de SIFILIS NO DEBEN ser mayor a los exámenes Procesados. ")</f>
        <v/>
      </c>
      <c r="DA147" s="466">
        <f>IF(C147&gt;=D147,0,1)</f>
        <v>0</v>
      </c>
      <c r="DB147" s="466">
        <f>IF(F147&gt;=G147,0,1)</f>
        <v>0</v>
      </c>
      <c r="DC147" s="466">
        <f>IF(I147&gt;=J147,0,1)</f>
        <v>0</v>
      </c>
      <c r="DD147" s="466">
        <f>IF(L147&gt;=M147,0,1)</f>
        <v>0</v>
      </c>
      <c r="DE147" s="466">
        <f>IF(O147&gt;=P147,0,1)</f>
        <v>0</v>
      </c>
      <c r="DF147" s="466"/>
    </row>
    <row r="148" spans="1:130" ht="31.9" customHeight="1" x14ac:dyDescent="0.35">
      <c r="A148" s="8523" t="s">
        <v>2172</v>
      </c>
      <c r="B148" s="8523"/>
      <c r="C148" s="8523"/>
      <c r="D148" s="8523"/>
      <c r="E148" s="8523"/>
      <c r="F148" s="8523"/>
      <c r="G148" s="8523"/>
      <c r="H148" s="8523"/>
      <c r="I148" s="8523"/>
      <c r="J148" s="8523"/>
      <c r="K148" s="8523"/>
      <c r="L148" s="8523"/>
      <c r="M148" s="8523"/>
      <c r="N148" s="8523"/>
      <c r="O148" s="8523"/>
      <c r="P148" s="8523"/>
      <c r="Q148" s="8523"/>
      <c r="R148" s="8523"/>
      <c r="AX148" s="460"/>
      <c r="AY148" s="460"/>
      <c r="AZ148" s="460"/>
      <c r="BA148" s="460"/>
      <c r="BB148" s="460"/>
      <c r="BC148" s="460"/>
      <c r="BD148" s="460"/>
      <c r="BE148" s="460"/>
      <c r="BF148" s="460"/>
      <c r="BG148" s="460"/>
      <c r="BH148" s="460"/>
      <c r="BI148" s="460"/>
      <c r="BJ148" s="460"/>
      <c r="BK148" s="460"/>
      <c r="BL148" s="460"/>
      <c r="BM148" s="460"/>
      <c r="CA148" s="465"/>
      <c r="CB148" s="465"/>
      <c r="CC148" s="465"/>
      <c r="CD148" s="465"/>
      <c r="CE148" s="465"/>
      <c r="DA148" s="466"/>
      <c r="DB148" s="466"/>
      <c r="DC148" s="466"/>
      <c r="DD148" s="466"/>
      <c r="DE148" s="466"/>
      <c r="DF148" s="466"/>
    </row>
    <row r="149" spans="1:130" ht="16.149999999999999" customHeight="1" x14ac:dyDescent="0.35">
      <c r="A149" s="7989" t="s">
        <v>2161</v>
      </c>
      <c r="B149" s="7990"/>
      <c r="C149" s="7983" t="s">
        <v>2162</v>
      </c>
      <c r="D149" s="7984"/>
      <c r="E149" s="7985"/>
      <c r="F149" s="8049" t="s">
        <v>2163</v>
      </c>
      <c r="G149" s="8049"/>
      <c r="H149" s="8049"/>
      <c r="I149" s="8049" t="s">
        <v>2164</v>
      </c>
      <c r="J149" s="8049"/>
      <c r="K149" s="8049"/>
      <c r="L149" s="8049" t="s">
        <v>2165</v>
      </c>
      <c r="M149" s="8049"/>
      <c r="N149" s="8049"/>
      <c r="O149" s="7983" t="s">
        <v>566</v>
      </c>
      <c r="P149" s="7985"/>
      <c r="Q149" s="277"/>
      <c r="CA149" s="465"/>
      <c r="CB149" s="465"/>
      <c r="CC149" s="465"/>
      <c r="CD149" s="465"/>
      <c r="CE149" s="465"/>
      <c r="DA149" s="466"/>
      <c r="DB149" s="466"/>
      <c r="DC149" s="466"/>
      <c r="DD149" s="466"/>
      <c r="DE149" s="466"/>
      <c r="DF149" s="466"/>
    </row>
    <row r="150" spans="1:130" ht="16.149999999999999" customHeight="1" x14ac:dyDescent="0.35">
      <c r="A150" s="8525"/>
      <c r="B150" s="7982"/>
      <c r="C150" s="2350" t="s">
        <v>2134</v>
      </c>
      <c r="D150" s="2441" t="s">
        <v>2135</v>
      </c>
      <c r="E150" s="1984" t="s">
        <v>2166</v>
      </c>
      <c r="F150" s="2350" t="s">
        <v>2134</v>
      </c>
      <c r="G150" s="2441" t="s">
        <v>2135</v>
      </c>
      <c r="H150" s="1984" t="s">
        <v>2166</v>
      </c>
      <c r="I150" s="2350" t="s">
        <v>2134</v>
      </c>
      <c r="J150" s="2441" t="s">
        <v>2135</v>
      </c>
      <c r="K150" s="1984" t="s">
        <v>2166</v>
      </c>
      <c r="L150" s="2350" t="s">
        <v>2134</v>
      </c>
      <c r="M150" s="2441" t="s">
        <v>2135</v>
      </c>
      <c r="N150" s="1984" t="s">
        <v>2166</v>
      </c>
      <c r="O150" s="2350" t="s">
        <v>2134</v>
      </c>
      <c r="P150" s="2366" t="s">
        <v>2135</v>
      </c>
      <c r="Q150" s="277"/>
      <c r="CA150" s="465"/>
      <c r="CB150" s="465"/>
      <c r="CC150" s="465"/>
      <c r="CD150" s="465"/>
      <c r="CE150" s="465"/>
      <c r="DA150" s="466"/>
      <c r="DB150" s="466"/>
      <c r="DC150" s="466"/>
      <c r="DD150" s="466"/>
      <c r="DE150" s="466"/>
      <c r="DF150" s="466"/>
    </row>
    <row r="151" spans="1:130" ht="18.75" customHeight="1" x14ac:dyDescent="0.35">
      <c r="A151" s="8526" t="s">
        <v>2167</v>
      </c>
      <c r="B151" s="8527"/>
      <c r="C151" s="2079"/>
      <c r="D151" s="2447"/>
      <c r="E151" s="181"/>
      <c r="F151" s="2079"/>
      <c r="G151" s="2447"/>
      <c r="H151" s="181"/>
      <c r="I151" s="2079"/>
      <c r="J151" s="2447"/>
      <c r="K151" s="181"/>
      <c r="L151" s="2079"/>
      <c r="M151" s="2447"/>
      <c r="N151" s="181"/>
      <c r="O151" s="2079"/>
      <c r="P151" s="2080"/>
      <c r="Q151" s="425" t="str">
        <f>CA151&amp;CB151&amp;CC151&amp;CD151&amp;CE151</f>
        <v/>
      </c>
      <c r="R151" s="464"/>
      <c r="S151" s="464"/>
      <c r="T151" s="464"/>
      <c r="U151" s="464"/>
      <c r="V151" s="464"/>
      <c r="W151" s="464"/>
      <c r="X151" s="464"/>
      <c r="Y151" s="464"/>
      <c r="Z151" s="464"/>
      <c r="AA151" s="464"/>
      <c r="AB151" s="464"/>
      <c r="AC151" s="460"/>
      <c r="AD151" s="460"/>
      <c r="CA151" s="465" t="str">
        <f>IF(C151&gt;=D151,"","* Los exámenes Reactivos de Hepatitis B NO DEBEN ser mayor a los exámenes Procesados. ")</f>
        <v/>
      </c>
      <c r="CB151" s="465" t="str">
        <f>IF(F151&gt;=G151,"","* Los exámenes Reactivos de Hepatitis C NO DEBEN ser mayor a los exámenes Procesados. ")</f>
        <v/>
      </c>
      <c r="CC151" s="465" t="str">
        <f>IF(I151&gt;=J151,"","* Los exámenes Reactivos de CHAGAS NO DEBEN ser mayor a los exámenes Procesados. ")</f>
        <v/>
      </c>
      <c r="CD151" s="465" t="str">
        <f>IF(L151&gt;=M151,"","* Los exámenes Reactivos de HTLV1 NO DEBEN ser mayor a los exámenes Procesados. ")</f>
        <v/>
      </c>
      <c r="CE151" s="465" t="str">
        <f>IF(O151&gt;=P151,"","* Los exámenes Reactivos de SIFILIS NO DEBEN ser mayor a los exámenes Procesados. ")</f>
        <v/>
      </c>
      <c r="DA151" s="466">
        <f>IF(C151&gt;=D151,0,1)</f>
        <v>0</v>
      </c>
      <c r="DB151" s="466">
        <f>IF(F151&gt;=G151,0,1)</f>
        <v>0</v>
      </c>
      <c r="DC151" s="466">
        <f>IF(I151&gt;=J151,0,1)</f>
        <v>0</v>
      </c>
      <c r="DD151" s="466">
        <f>IF(L151&gt;=M151,0,1)</f>
        <v>0</v>
      </c>
      <c r="DE151" s="466">
        <f>IF(O151&gt;=P151,0,1)</f>
        <v>0</v>
      </c>
      <c r="DF151" s="466"/>
    </row>
    <row r="152" spans="1:130" ht="17.25" customHeight="1" x14ac:dyDescent="0.35">
      <c r="A152" s="8528" t="s">
        <v>2168</v>
      </c>
      <c r="B152" s="2451" t="s">
        <v>2169</v>
      </c>
      <c r="C152" s="1957"/>
      <c r="D152" s="316"/>
      <c r="E152" s="2377"/>
      <c r="F152" s="1957"/>
      <c r="G152" s="316"/>
      <c r="H152" s="2377"/>
      <c r="I152" s="1957"/>
      <c r="J152" s="316"/>
      <c r="K152" s="2377"/>
      <c r="L152" s="1957"/>
      <c r="M152" s="316"/>
      <c r="N152" s="2377"/>
      <c r="O152" s="1957"/>
      <c r="P152" s="1950"/>
      <c r="Q152" s="425" t="str">
        <f>CA152&amp;CB152&amp;CC152&amp;CD152&amp;CE152</f>
        <v/>
      </c>
      <c r="R152" s="464"/>
      <c r="S152" s="464"/>
      <c r="T152" s="464"/>
      <c r="U152" s="464"/>
      <c r="V152" s="464"/>
      <c r="W152" s="464"/>
      <c r="X152" s="464"/>
      <c r="Y152" s="464"/>
      <c r="Z152" s="464"/>
      <c r="AA152" s="464"/>
      <c r="AB152" s="464"/>
      <c r="AC152" s="460"/>
      <c r="AD152" s="460"/>
      <c r="CA152" s="465" t="str">
        <f>IF(C152&gt;=D152,"","* Los exámenes Reactivos de Hepatitis B NO DEBEN ser mayor a los exámenes Procesados. ")</f>
        <v/>
      </c>
      <c r="CB152" s="465" t="str">
        <f>IF(F152&gt;=G152,"","* Los exámenes Reactivos de Hepatitis C NO DEBEN ser mayor a los exámenes Procesados. ")</f>
        <v/>
      </c>
      <c r="CC152" s="465" t="str">
        <f>IF(I152&gt;=J152,"","* Los exámenes Reactivos de CHAGAS NO DEBEN ser mayor a los exámenes Procesados. ")</f>
        <v/>
      </c>
      <c r="CD152" s="465" t="str">
        <f>IF(L152&gt;=M152,"","* Los exámenes Reactivos de HTLV1 NO DEBEN ser mayor a los exámenes Procesados. ")</f>
        <v/>
      </c>
      <c r="CE152" s="465" t="str">
        <f>IF(O152&gt;=P152,"","* Los exámenes Reactivos de SIFILIS NO DEBEN ser mayor a los exámenes Procesados. ")</f>
        <v/>
      </c>
      <c r="DA152" s="466">
        <f>IF(C152&gt;=D152,0,1)</f>
        <v>0</v>
      </c>
      <c r="DB152" s="466">
        <f>IF(F152&gt;=G152,0,1)</f>
        <v>0</v>
      </c>
      <c r="DC152" s="466">
        <f>IF(I152&gt;=J152,0,1)</f>
        <v>0</v>
      </c>
      <c r="DD152" s="466">
        <f>IF(L152&gt;=M152,0,1)</f>
        <v>0</v>
      </c>
      <c r="DE152" s="466">
        <f>IF(O152&gt;=P152,0,1)</f>
        <v>0</v>
      </c>
      <c r="DF152" s="466"/>
    </row>
    <row r="153" spans="1:130" ht="17.25" customHeight="1" x14ac:dyDescent="0.35">
      <c r="A153" s="8093"/>
      <c r="B153" s="2452" t="s">
        <v>2170</v>
      </c>
      <c r="C153" s="294"/>
      <c r="D153" s="166"/>
      <c r="E153" s="156"/>
      <c r="F153" s="294"/>
      <c r="G153" s="166"/>
      <c r="H153" s="156"/>
      <c r="I153" s="294"/>
      <c r="J153" s="166"/>
      <c r="K153" s="156"/>
      <c r="L153" s="294"/>
      <c r="M153" s="166"/>
      <c r="N153" s="156"/>
      <c r="O153" s="294"/>
      <c r="P153" s="354"/>
      <c r="Q153" s="425" t="str">
        <f>CA153&amp;CB153&amp;CC153&amp;CD153&amp;CE153</f>
        <v/>
      </c>
      <c r="R153" s="464"/>
      <c r="S153" s="464"/>
      <c r="T153" s="464"/>
      <c r="U153" s="464"/>
      <c r="V153" s="464"/>
      <c r="W153" s="464"/>
      <c r="X153" s="464"/>
      <c r="Y153" s="464"/>
      <c r="Z153" s="464"/>
      <c r="AA153" s="464"/>
      <c r="AB153" s="464"/>
      <c r="AC153" s="460"/>
      <c r="AD153" s="460"/>
      <c r="CA153" s="465" t="str">
        <f>IF(C153&gt;=D153,"","* Los exámenes Reactivos de Hepatitis B NO DEBEN ser mayor a los exámenes Procesados. ")</f>
        <v/>
      </c>
      <c r="CB153" s="465" t="str">
        <f>IF(F153&gt;=G153,"","* Los exámenes Reactivos de Hepatitis C NO DEBEN ser mayor a los exámenes Procesados. ")</f>
        <v/>
      </c>
      <c r="CC153" s="465" t="str">
        <f>IF(I153&gt;=J153,"","* Los exámenes Reactivos de CHAGAS NO DEBEN ser mayor a los exámenes Procesados. ")</f>
        <v/>
      </c>
      <c r="CD153" s="465" t="str">
        <f>IF(L153&gt;=M153,"","* Los exámenes Reactivos de HTLV1 NO DEBEN ser mayor a los exámenes Procesados. ")</f>
        <v/>
      </c>
      <c r="CE153" s="465" t="str">
        <f>IF(O153&gt;=P153,"","* Los exámenes Reactivos de SIFILIS NO DEBEN ser mayor a los exámenes Procesados. ")</f>
        <v/>
      </c>
      <c r="DA153" s="466">
        <f>IF(C153&gt;=D153,0,1)</f>
        <v>0</v>
      </c>
      <c r="DB153" s="466">
        <f>IF(F153&gt;=G153,0,1)</f>
        <v>0</v>
      </c>
      <c r="DC153" s="466">
        <f>IF(I153&gt;=J153,0,1)</f>
        <v>0</v>
      </c>
      <c r="DD153" s="466">
        <f>IF(L153&gt;=M153,0,1)</f>
        <v>0</v>
      </c>
      <c r="DE153" s="466">
        <f>IF(O153&gt;=P153,0,1)</f>
        <v>0</v>
      </c>
      <c r="DF153" s="466"/>
    </row>
    <row r="154" spans="1:130" ht="17.25" customHeight="1" x14ac:dyDescent="0.35">
      <c r="A154" s="8094"/>
      <c r="B154" s="876" t="s">
        <v>2171</v>
      </c>
      <c r="C154" s="2409"/>
      <c r="D154" s="2449"/>
      <c r="E154" s="2254"/>
      <c r="F154" s="2409"/>
      <c r="G154" s="2449"/>
      <c r="H154" s="2254"/>
      <c r="I154" s="2409"/>
      <c r="J154" s="2449"/>
      <c r="K154" s="2254"/>
      <c r="L154" s="2409"/>
      <c r="M154" s="2449"/>
      <c r="N154" s="2254"/>
      <c r="O154" s="2409"/>
      <c r="P154" s="2450"/>
      <c r="Q154" s="425" t="str">
        <f>CA154&amp;CB154&amp;CC154&amp;CD154&amp;CE154</f>
        <v/>
      </c>
      <c r="R154" s="464"/>
      <c r="S154" s="464"/>
      <c r="T154" s="464"/>
      <c r="U154" s="464"/>
      <c r="V154" s="464"/>
      <c r="W154" s="464"/>
      <c r="X154" s="464"/>
      <c r="Y154" s="464"/>
      <c r="Z154" s="464"/>
      <c r="AA154" s="464"/>
      <c r="AB154" s="464"/>
      <c r="AC154" s="460"/>
      <c r="AD154" s="460"/>
      <c r="CA154" s="465" t="str">
        <f>IF(C154&gt;=D154,"","* Los exámenes Reactivos de Hepatitis B NO DEBEN ser mayor a los exámenes Procesados. ")</f>
        <v/>
      </c>
      <c r="CB154" s="465" t="str">
        <f>IF(F154&gt;=G154,"","* Los exámenes Reactivos de Hepatitis C NO DEBEN ser mayor a los exámenes Procesados. ")</f>
        <v/>
      </c>
      <c r="CC154" s="465" t="str">
        <f>IF(I154&gt;=J154,"","* Los exámenes Reactivos de CHAGAS NO DEBEN ser mayor a los exámenes Procesados. ")</f>
        <v/>
      </c>
      <c r="CD154" s="465" t="str">
        <f>IF(L154&gt;=M154,"","* Los exámenes Reactivos de HTLV1 NO DEBEN ser mayor a los exámenes Procesados. ")</f>
        <v/>
      </c>
      <c r="CE154" s="465" t="str">
        <f>IF(O154&gt;=P154,"","* Los exámenes Reactivos de SIFILIS NO DEBEN ser mayor a los exámenes Procesados. ")</f>
        <v/>
      </c>
      <c r="DA154" s="466">
        <f>IF(C154&gt;=D154,0,1)</f>
        <v>0</v>
      </c>
      <c r="DB154" s="466">
        <f>IF(F154&gt;=G154,0,1)</f>
        <v>0</v>
      </c>
      <c r="DC154" s="466">
        <f>IF(I154&gt;=J154,0,1)</f>
        <v>0</v>
      </c>
      <c r="DD154" s="466">
        <f>IF(L154&gt;=M154,0,1)</f>
        <v>0</v>
      </c>
      <c r="DE154" s="466">
        <f>IF(O154&gt;=P154,0,1)</f>
        <v>0</v>
      </c>
      <c r="DF154" s="466"/>
    </row>
    <row r="155" spans="1:130" ht="21" customHeight="1" x14ac:dyDescent="0.35">
      <c r="A155" s="8529" t="s">
        <v>2173</v>
      </c>
      <c r="B155" s="8530"/>
      <c r="C155" s="2409"/>
      <c r="D155" s="2449"/>
      <c r="E155" s="2254"/>
      <c r="F155" s="2409"/>
      <c r="G155" s="2449"/>
      <c r="H155" s="2254"/>
      <c r="I155" s="2409"/>
      <c r="J155" s="2449"/>
      <c r="K155" s="2254"/>
      <c r="L155" s="2409"/>
      <c r="M155" s="2449"/>
      <c r="N155" s="2254"/>
      <c r="O155" s="2409"/>
      <c r="P155" s="2450"/>
      <c r="Q155" s="425" t="str">
        <f>CA155&amp;CB155&amp;CC155&amp;CD155&amp;CE155</f>
        <v/>
      </c>
      <c r="R155" s="464"/>
      <c r="S155" s="464"/>
      <c r="T155" s="464"/>
      <c r="U155" s="464"/>
      <c r="V155" s="464"/>
      <c r="W155" s="464"/>
      <c r="X155" s="464"/>
      <c r="Y155" s="464"/>
      <c r="Z155" s="464"/>
      <c r="AA155" s="464"/>
      <c r="AB155" s="464"/>
      <c r="AC155" s="460"/>
      <c r="AD155" s="460"/>
      <c r="CA155" s="465" t="str">
        <f>IF(C155&gt;=D155,"","* Los exámenes Reactivos de Hepatitis B NO DEBEN ser mayor a los exámenes Procesados. ")</f>
        <v/>
      </c>
      <c r="CB155" s="465" t="str">
        <f>IF(F155&gt;=G155,"","* Los exámenes Reactivos de Hepatitis C NO DEBEN ser mayor a los exámenes Procesados. ")</f>
        <v/>
      </c>
      <c r="CC155" s="465" t="str">
        <f>IF(I155&gt;=J155,"","* Los exámenes Reactivos de CHAGAS NO DEBEN ser mayor a los exámenes Procesados. ")</f>
        <v/>
      </c>
      <c r="CD155" s="465" t="str">
        <f>IF(L155&gt;=M155,"","* Los exámenes Reactivos de HTLV1 NO DEBEN ser mayor a los exámenes Procesados. ")</f>
        <v/>
      </c>
      <c r="CE155" s="465" t="str">
        <f>IF(O155&gt;=P155,"","* Los exámenes Reactivos de SIFILIS NO DEBEN ser mayor a los exámenes Procesados. ")</f>
        <v/>
      </c>
      <c r="DA155" s="466">
        <f>IF(C155&gt;=D155,0,1)</f>
        <v>0</v>
      </c>
      <c r="DB155" s="466">
        <f>IF(F155&gt;=G155,0,1)</f>
        <v>0</v>
      </c>
      <c r="DC155" s="466">
        <f>IF(I155&gt;=J155,0,1)</f>
        <v>0</v>
      </c>
      <c r="DD155" s="466">
        <f>IF(L155&gt;=M155,0,1)</f>
        <v>0</v>
      </c>
      <c r="DE155" s="466">
        <f>IF(O155&gt;=P155,0,1)</f>
        <v>0</v>
      </c>
      <c r="DF155" s="466"/>
    </row>
    <row r="156" spans="1:130" ht="31.9" customHeight="1" x14ac:dyDescent="0.35">
      <c r="A156" s="8522" t="s">
        <v>2174</v>
      </c>
      <c r="B156" s="8522"/>
      <c r="C156" s="8522"/>
      <c r="D156" s="8522"/>
      <c r="E156" s="8522"/>
      <c r="F156" s="8522"/>
      <c r="G156" s="8522"/>
      <c r="H156" s="8522"/>
      <c r="I156" s="8522"/>
      <c r="J156" s="8522"/>
      <c r="K156" s="8522"/>
      <c r="L156" s="8522"/>
      <c r="M156" s="8522"/>
      <c r="N156" s="8522"/>
      <c r="O156" s="8522"/>
      <c r="P156" s="8522"/>
      <c r="Q156" s="8523"/>
      <c r="R156" s="277"/>
      <c r="S156" s="277"/>
      <c r="T156" s="277"/>
      <c r="U156" s="277"/>
      <c r="V156" s="277"/>
      <c r="W156" s="277"/>
      <c r="X156" s="277"/>
      <c r="Y156" s="277"/>
      <c r="Z156" s="277"/>
      <c r="AA156" s="277"/>
      <c r="AB156" s="277"/>
      <c r="AC156" s="277"/>
      <c r="AD156" s="277"/>
      <c r="AE156" s="277"/>
      <c r="AF156" s="277"/>
      <c r="AG156" s="277"/>
      <c r="AH156" s="277"/>
      <c r="AI156" s="277"/>
      <c r="AJ156" s="277"/>
      <c r="AS156" s="460"/>
      <c r="AT156" s="119"/>
      <c r="AU156" s="119"/>
      <c r="AV156" s="119"/>
      <c r="AW156" s="119"/>
      <c r="AX156" s="119"/>
      <c r="AY156" s="119"/>
      <c r="AZ156" s="460"/>
      <c r="BA156" s="460"/>
      <c r="BB156" s="460"/>
      <c r="BC156" s="460"/>
      <c r="BD156" s="460"/>
      <c r="BE156" s="460"/>
      <c r="BF156" s="460"/>
      <c r="BG156" s="460"/>
      <c r="BH156" s="460"/>
      <c r="BI156" s="460"/>
      <c r="BJ156" s="460"/>
      <c r="BK156" s="460"/>
      <c r="BL156" s="460"/>
      <c r="BM156" s="460"/>
      <c r="BN156" s="460"/>
      <c r="BO156" s="460"/>
    </row>
    <row r="157" spans="1:130" ht="31.9" customHeight="1" x14ac:dyDescent="0.35">
      <c r="A157" s="7523" t="s">
        <v>2161</v>
      </c>
      <c r="B157" s="7990"/>
      <c r="C157" s="7370" t="s">
        <v>30</v>
      </c>
      <c r="D157" s="7371"/>
      <c r="E157" s="7983" t="s">
        <v>537</v>
      </c>
      <c r="F157" s="7984"/>
      <c r="G157" s="7984"/>
      <c r="H157" s="7984"/>
      <c r="I157" s="7984"/>
      <c r="J157" s="7984"/>
      <c r="K157" s="7984"/>
      <c r="L157" s="7984"/>
      <c r="M157" s="7984"/>
      <c r="N157" s="7984"/>
      <c r="O157" s="7984"/>
      <c r="P157" s="7984"/>
      <c r="Q157" s="7984"/>
      <c r="R157" s="7984"/>
      <c r="S157" s="7984"/>
      <c r="T157" s="7984"/>
      <c r="U157" s="7984"/>
      <c r="V157" s="7984"/>
      <c r="W157" s="7984"/>
      <c r="X157" s="7984"/>
      <c r="Y157" s="7984"/>
      <c r="Z157" s="7984"/>
      <c r="AA157" s="7984"/>
      <c r="AB157" s="7984"/>
      <c r="AC157" s="7984"/>
      <c r="AD157" s="7984"/>
      <c r="AE157" s="7984"/>
      <c r="AF157" s="7984"/>
      <c r="AG157" s="7984"/>
      <c r="AH157" s="7984"/>
      <c r="AI157" s="7984"/>
      <c r="AJ157" s="8017"/>
      <c r="AK157" s="8491" t="s">
        <v>1538</v>
      </c>
      <c r="AL157" s="8491"/>
      <c r="AM157" s="8491"/>
      <c r="AN157" s="8492"/>
      <c r="AO157" s="8490" t="s">
        <v>591</v>
      </c>
      <c r="AP157" s="8491"/>
      <c r="AQ157" s="8491"/>
      <c r="AR157" s="8492"/>
      <c r="AS157" s="8518" t="s">
        <v>2175</v>
      </c>
      <c r="AT157" s="8519"/>
      <c r="AU157" s="8518" t="s">
        <v>10</v>
      </c>
      <c r="AV157" s="8009"/>
      <c r="AW157" s="7989" t="s">
        <v>2176</v>
      </c>
      <c r="AX157" s="7990"/>
      <c r="AY157" s="460"/>
      <c r="AZ157" s="460"/>
      <c r="BA157" s="460"/>
      <c r="BB157" s="460"/>
      <c r="BC157" s="460"/>
      <c r="BD157" s="460"/>
      <c r="BE157" s="460"/>
      <c r="BF157" s="460"/>
      <c r="BG157" s="460"/>
      <c r="BH157" s="460"/>
      <c r="BI157" s="460"/>
      <c r="BJ157" s="460"/>
      <c r="BK157" s="460"/>
      <c r="BR157" s="460"/>
      <c r="BS157" s="460"/>
      <c r="BT157" s="460"/>
      <c r="BU157" s="461"/>
    </row>
    <row r="158" spans="1:130" ht="16.149999999999999" customHeight="1" x14ac:dyDescent="0.35">
      <c r="A158" s="6924"/>
      <c r="B158" s="7412"/>
      <c r="C158" s="7976"/>
      <c r="D158" s="7971"/>
      <c r="E158" s="8003" t="s">
        <v>2177</v>
      </c>
      <c r="F158" s="8103"/>
      <c r="G158" s="8003" t="s">
        <v>598</v>
      </c>
      <c r="H158" s="8103"/>
      <c r="I158" s="8003" t="s">
        <v>2178</v>
      </c>
      <c r="J158" s="8103"/>
      <c r="K158" s="7983" t="s">
        <v>251</v>
      </c>
      <c r="L158" s="7985"/>
      <c r="M158" s="7983" t="s">
        <v>231</v>
      </c>
      <c r="N158" s="7985"/>
      <c r="O158" s="7983" t="s">
        <v>11</v>
      </c>
      <c r="P158" s="7985"/>
      <c r="Q158" s="7983" t="s">
        <v>106</v>
      </c>
      <c r="R158" s="7985"/>
      <c r="S158" s="7983" t="s">
        <v>252</v>
      </c>
      <c r="T158" s="7985"/>
      <c r="U158" s="7983" t="s">
        <v>253</v>
      </c>
      <c r="V158" s="7985"/>
      <c r="W158" s="7983" t="s">
        <v>254</v>
      </c>
      <c r="X158" s="7985"/>
      <c r="Y158" s="7983" t="s">
        <v>255</v>
      </c>
      <c r="Z158" s="7985"/>
      <c r="AA158" s="7983" t="s">
        <v>256</v>
      </c>
      <c r="AB158" s="7985"/>
      <c r="AC158" s="7983" t="s">
        <v>257</v>
      </c>
      <c r="AD158" s="7985"/>
      <c r="AE158" s="7983" t="s">
        <v>258</v>
      </c>
      <c r="AF158" s="7985"/>
      <c r="AG158" s="7983" t="s">
        <v>259</v>
      </c>
      <c r="AH158" s="7985"/>
      <c r="AI158" s="7983" t="s">
        <v>2179</v>
      </c>
      <c r="AJ158" s="8017"/>
      <c r="AK158" s="8109" t="s">
        <v>33</v>
      </c>
      <c r="AL158" s="8110"/>
      <c r="AM158" s="8109" t="s">
        <v>34</v>
      </c>
      <c r="AN158" s="8486"/>
      <c r="AO158" s="8487" t="s">
        <v>584</v>
      </c>
      <c r="AP158" s="8110"/>
      <c r="AQ158" s="8109" t="s">
        <v>583</v>
      </c>
      <c r="AR158" s="8486"/>
      <c r="AS158" s="8520"/>
      <c r="AT158" s="8521"/>
      <c r="AU158" s="8524"/>
      <c r="AV158" s="8010"/>
      <c r="AW158" s="8525"/>
      <c r="AX158" s="7982"/>
      <c r="AY158" s="460"/>
      <c r="AZ158" s="460"/>
      <c r="BA158" s="460"/>
      <c r="BB158" s="460"/>
      <c r="BC158" s="460"/>
      <c r="BD158" s="460"/>
      <c r="BE158" s="460"/>
      <c r="BF158" s="460"/>
      <c r="BG158" s="460"/>
      <c r="BH158" s="460"/>
      <c r="BI158" s="460"/>
      <c r="BJ158" s="460"/>
      <c r="BQ158" s="460"/>
      <c r="BR158" s="460"/>
      <c r="BS158" s="460"/>
      <c r="BT158" s="461"/>
      <c r="BU158" s="461"/>
    </row>
    <row r="159" spans="1:130" ht="32.25" customHeight="1" x14ac:dyDescent="0.35">
      <c r="A159" s="8053"/>
      <c r="B159" s="7982"/>
      <c r="C159" s="2350" t="s">
        <v>2134</v>
      </c>
      <c r="D159" s="2441" t="s">
        <v>2180</v>
      </c>
      <c r="E159" s="2350" t="s">
        <v>2134</v>
      </c>
      <c r="F159" s="2441" t="s">
        <v>2180</v>
      </c>
      <c r="G159" s="2350" t="s">
        <v>2134</v>
      </c>
      <c r="H159" s="2441" t="s">
        <v>2180</v>
      </c>
      <c r="I159" s="2350" t="s">
        <v>2134</v>
      </c>
      <c r="J159" s="2441" t="s">
        <v>2180</v>
      </c>
      <c r="K159" s="2350" t="s">
        <v>2134</v>
      </c>
      <c r="L159" s="2441" t="s">
        <v>2180</v>
      </c>
      <c r="M159" s="2350" t="s">
        <v>2134</v>
      </c>
      <c r="N159" s="2441" t="s">
        <v>2180</v>
      </c>
      <c r="O159" s="2350" t="s">
        <v>2134</v>
      </c>
      <c r="P159" s="2441" t="s">
        <v>2180</v>
      </c>
      <c r="Q159" s="2350" t="s">
        <v>2134</v>
      </c>
      <c r="R159" s="2441" t="s">
        <v>2180</v>
      </c>
      <c r="S159" s="2350" t="s">
        <v>2134</v>
      </c>
      <c r="T159" s="2441" t="s">
        <v>2180</v>
      </c>
      <c r="U159" s="2350" t="s">
        <v>2134</v>
      </c>
      <c r="V159" s="2441" t="s">
        <v>2180</v>
      </c>
      <c r="W159" s="2350" t="s">
        <v>2134</v>
      </c>
      <c r="X159" s="2441" t="s">
        <v>2180</v>
      </c>
      <c r="Y159" s="2350" t="s">
        <v>2134</v>
      </c>
      <c r="Z159" s="2441" t="s">
        <v>2180</v>
      </c>
      <c r="AA159" s="2350" t="s">
        <v>2134</v>
      </c>
      <c r="AB159" s="2441" t="s">
        <v>2180</v>
      </c>
      <c r="AC159" s="2350" t="s">
        <v>2134</v>
      </c>
      <c r="AD159" s="2441" t="s">
        <v>2180</v>
      </c>
      <c r="AE159" s="2350" t="s">
        <v>2134</v>
      </c>
      <c r="AF159" s="2441" t="s">
        <v>2180</v>
      </c>
      <c r="AG159" s="2350" t="s">
        <v>2134</v>
      </c>
      <c r="AH159" s="2441" t="s">
        <v>2180</v>
      </c>
      <c r="AI159" s="2350" t="s">
        <v>2134</v>
      </c>
      <c r="AJ159" s="2351" t="s">
        <v>2180</v>
      </c>
      <c r="AK159" s="1994" t="s">
        <v>2134</v>
      </c>
      <c r="AL159" s="2441" t="s">
        <v>2180</v>
      </c>
      <c r="AM159" s="2350" t="s">
        <v>2134</v>
      </c>
      <c r="AN159" s="2441" t="s">
        <v>2180</v>
      </c>
      <c r="AO159" s="2312" t="s">
        <v>2134</v>
      </c>
      <c r="AP159" s="2441" t="s">
        <v>2180</v>
      </c>
      <c r="AQ159" s="2350" t="s">
        <v>2134</v>
      </c>
      <c r="AR159" s="2441" t="s">
        <v>2180</v>
      </c>
      <c r="AS159" s="2312" t="s">
        <v>2134</v>
      </c>
      <c r="AT159" s="2441" t="s">
        <v>2180</v>
      </c>
      <c r="AU159" s="2312" t="s">
        <v>2134</v>
      </c>
      <c r="AV159" s="2366" t="s">
        <v>2180</v>
      </c>
      <c r="AW159" s="2312" t="s">
        <v>2134</v>
      </c>
      <c r="AX159" s="2366" t="s">
        <v>2180</v>
      </c>
      <c r="AY159" s="460"/>
      <c r="AZ159" s="460"/>
      <c r="BA159" s="460"/>
      <c r="BB159" s="460"/>
      <c r="BC159" s="460"/>
      <c r="BD159" s="460"/>
      <c r="BE159" s="460"/>
      <c r="BF159" s="460"/>
      <c r="BG159" s="460"/>
      <c r="BH159" s="460"/>
      <c r="BI159" s="460"/>
      <c r="BJ159" s="460"/>
      <c r="BQ159" s="460"/>
      <c r="BR159" s="460"/>
      <c r="BS159" s="460"/>
      <c r="BT159" s="461"/>
      <c r="BU159" s="461"/>
    </row>
    <row r="160" spans="1:130" ht="16.149999999999999" customHeight="1" x14ac:dyDescent="0.35">
      <c r="A160" s="7569" t="s">
        <v>2181</v>
      </c>
      <c r="B160" s="8515"/>
      <c r="C160" s="1966">
        <f t="shared" ref="C160:D162" si="330">+M160+O160+Q160+S160+U160+W160+Y160+AA160+AC160+AE160</f>
        <v>0</v>
      </c>
      <c r="D160" s="2375">
        <f t="shared" si="330"/>
        <v>0</v>
      </c>
      <c r="E160" s="1946"/>
      <c r="F160" s="469"/>
      <c r="G160" s="1946"/>
      <c r="H160" s="469"/>
      <c r="I160" s="1946"/>
      <c r="J160" s="469"/>
      <c r="K160" s="1946"/>
      <c r="L160" s="469"/>
      <c r="M160" s="1957"/>
      <c r="N160" s="316"/>
      <c r="O160" s="1957"/>
      <c r="P160" s="316"/>
      <c r="Q160" s="1957"/>
      <c r="R160" s="316"/>
      <c r="S160" s="1957"/>
      <c r="T160" s="316"/>
      <c r="U160" s="1957"/>
      <c r="V160" s="316"/>
      <c r="W160" s="1957"/>
      <c r="X160" s="316"/>
      <c r="Y160" s="1957"/>
      <c r="Z160" s="316"/>
      <c r="AA160" s="1957"/>
      <c r="AB160" s="316"/>
      <c r="AC160" s="1957"/>
      <c r="AD160" s="316"/>
      <c r="AE160" s="1957"/>
      <c r="AF160" s="316"/>
      <c r="AG160" s="1946"/>
      <c r="AH160" s="1973"/>
      <c r="AI160" s="1946"/>
      <c r="AJ160" s="1974"/>
      <c r="AK160" s="470"/>
      <c r="AL160" s="471"/>
      <c r="AM160" s="294"/>
      <c r="AN160" s="286"/>
      <c r="AO160" s="1949"/>
      <c r="AP160" s="854"/>
      <c r="AQ160" s="833"/>
      <c r="AR160" s="1637"/>
      <c r="AS160" s="1949"/>
      <c r="AT160" s="1637"/>
      <c r="AU160" s="1949"/>
      <c r="AV160" s="854"/>
      <c r="AW160" s="1949"/>
      <c r="AX160" s="854"/>
      <c r="AY160" s="464" t="str">
        <f t="shared" ref="AY160:AY182" si="331">$CA160&amp;$CB160&amp;$CC160&amp;$CD160&amp;$CE160&amp;$CF160&amp;$CG160&amp;$CH160&amp;$CI160&amp;$CJ160&amp;$CK160&amp;$CL160&amp;$CM160&amp;$CN160&amp;$CO160&amp;$CP160&amp;$CQ160&amp;$CR160&amp;$CS160&amp;$CT160&amp;$CU160&amp;$CV160&amp;$CW160&amp;$CX160&amp;$CY160&amp;$CZ160</f>
        <v/>
      </c>
      <c r="AZ160" s="464"/>
      <c r="BA160" s="464"/>
      <c r="BB160" s="464"/>
      <c r="BC160" s="464"/>
      <c r="BD160" s="464"/>
      <c r="BE160" s="464"/>
      <c r="BF160" s="464"/>
      <c r="BG160" s="460"/>
      <c r="BH160" s="460"/>
      <c r="BI160" s="460"/>
      <c r="BJ160" s="460"/>
      <c r="BQ160" s="460"/>
      <c r="BR160" s="460"/>
      <c r="BS160" s="460"/>
      <c r="BT160" s="461"/>
      <c r="BU160" s="461"/>
      <c r="CA160" s="465" t="str">
        <f>IF(DA160=1," * El total de exámenes confirmados positivos por ISP NO DEBE SUPERAR el total de exámenes procesados. ","")</f>
        <v/>
      </c>
      <c r="CB160" s="465" t="str">
        <f>IF(DB160=1," * La suma de exámenes procesados por sexo DEBE SER IGUAL al total de Procesados. ","")</f>
        <v/>
      </c>
      <c r="CC160" s="465" t="str">
        <f>IF(DC160=1," * La suma de exámenes Confirmados positivos por ISP por sexo DEBE SER IGUAL al total de Procesados. ","")</f>
        <v/>
      </c>
      <c r="CD160" s="465" t="str">
        <f>IF(DD160=1," * La suma de exámenes procesados Trans NO PUEDE Superar al total de Procesados. ","")</f>
        <v/>
      </c>
      <c r="CE160" s="465" t="str">
        <f>IF(DE160=1," * La suma de exámenes confirmados positivos por ISP Trans NO PUEDE Superar al total de Procesados. ","")</f>
        <v/>
      </c>
      <c r="CF160" s="465" t="str">
        <f>IF(DF160=1," * Los exámenes procesados de personas pertenecientes a Pueblos originarios NO PUEDE Superar al total de Procesados. ","")</f>
        <v/>
      </c>
      <c r="CG160" s="465" t="str">
        <f>IF(DG160=1," * Los exámenes confirmados positivos por ISP de personas pertenecientes a Pueblos originarios NO PUEDE Superar al total de Procesados. ","")</f>
        <v/>
      </c>
      <c r="CH160" s="465" t="str">
        <f>IF(DH160=1," * Los exámenes procesados de personas pertenecientes a Pueblos migrantes NO PUEDE Superar al total de Procesados. ","")</f>
        <v/>
      </c>
      <c r="CI160" s="465" t="str">
        <f>IF(DI160=1," * Los exámenes confirmados positivos por ISP de personas pertenecientes a Pueblos Migrantes NO PUEDE Superar al total de Procesados. ","")</f>
        <v/>
      </c>
      <c r="CJ160" s="465"/>
      <c r="CK160" s="465"/>
      <c r="CL160" s="465"/>
      <c r="CM160" s="465"/>
      <c r="CN160" s="465"/>
      <c r="CO160" s="465"/>
      <c r="CP160" s="465"/>
      <c r="CQ160" s="465"/>
      <c r="CR160" s="465"/>
      <c r="CS160" s="465"/>
      <c r="CT160" s="465"/>
      <c r="CU160" s="465"/>
      <c r="CV160" s="465"/>
      <c r="CW160" s="465" t="str">
        <f>IF(DW160=1,"* No olvide digitar la columna Procesados Trans y/o Pueblos Originarios y/o Migrantes (Digite Cero si no tiene). ","")</f>
        <v/>
      </c>
      <c r="CX160" s="465" t="str">
        <f>IF(DX160=1,"* No olvide digitar la columna Confirmados Trans y/o Pueblos Originarios y/o Migrantes (Digite Cero si no tiene). ","")</f>
        <v/>
      </c>
      <c r="CY160" s="465"/>
      <c r="CZ160" s="465"/>
      <c r="DA160" s="466">
        <f>IF(C160&lt;D160,1,0)</f>
        <v>0</v>
      </c>
      <c r="DB160" s="466">
        <f>IF(C160&lt;&gt;(AK160+AM160),1,0)</f>
        <v>0</v>
      </c>
      <c r="DC160" s="466">
        <f>IF(D160&lt;&gt;(AL160+AN160),1,0)</f>
        <v>0</v>
      </c>
      <c r="DD160" s="466">
        <f>IF(C160&lt;(AO160+AQ160),1,0)</f>
        <v>0</v>
      </c>
      <c r="DE160" s="466">
        <f>IF(D160&lt;(AP160+AR160),1,0)</f>
        <v>0</v>
      </c>
      <c r="DF160" s="466">
        <f>IF($C160&lt;AS160,1,0)</f>
        <v>0</v>
      </c>
      <c r="DG160" s="466">
        <f>IF($D160&lt;AT160,1,0)</f>
        <v>0</v>
      </c>
      <c r="DH160" s="466">
        <f>IF($C160&lt;AU160,1,0)</f>
        <v>0</v>
      </c>
      <c r="DI160" s="466">
        <f>IF($D160&lt;AV160,1,0)</f>
        <v>0</v>
      </c>
      <c r="DJ160" s="466"/>
      <c r="DK160" s="466"/>
      <c r="DL160" s="466"/>
      <c r="DM160" s="466"/>
      <c r="DN160" s="466"/>
      <c r="DO160" s="466"/>
      <c r="DP160" s="466"/>
      <c r="DQ160" s="466"/>
      <c r="DR160" s="466"/>
      <c r="DS160" s="466"/>
      <c r="DT160" s="466"/>
      <c r="DU160" s="466"/>
      <c r="DV160" s="466"/>
      <c r="DW160" s="466">
        <f>IF(AND(C160&lt;&gt;0,OR(AO160="",AQ160="",AS160="",AU160="")),1,0)</f>
        <v>0</v>
      </c>
      <c r="DX160" s="466">
        <f>IF(AND(D160&lt;&gt;0,OR(AP160="",AR160="",AT160="",AV160="")),1,0)</f>
        <v>0</v>
      </c>
      <c r="DY160" s="466"/>
      <c r="DZ160" s="466"/>
    </row>
    <row r="161" spans="1:130" ht="16.149999999999999" customHeight="1" x14ac:dyDescent="0.35">
      <c r="A161" s="8508" t="s">
        <v>2182</v>
      </c>
      <c r="B161" s="8509"/>
      <c r="C161" s="831">
        <f t="shared" si="330"/>
        <v>0</v>
      </c>
      <c r="D161" s="472">
        <f t="shared" si="330"/>
        <v>0</v>
      </c>
      <c r="E161" s="856"/>
      <c r="F161" s="1440"/>
      <c r="G161" s="856"/>
      <c r="H161" s="1440"/>
      <c r="I161" s="856"/>
      <c r="J161" s="1440"/>
      <c r="K161" s="856"/>
      <c r="L161" s="1440"/>
      <c r="M161" s="294"/>
      <c r="N161" s="166"/>
      <c r="O161" s="294"/>
      <c r="P161" s="166"/>
      <c r="Q161" s="294"/>
      <c r="R161" s="166"/>
      <c r="S161" s="294"/>
      <c r="T161" s="166"/>
      <c r="U161" s="294"/>
      <c r="V161" s="166"/>
      <c r="W161" s="294"/>
      <c r="X161" s="166"/>
      <c r="Y161" s="294"/>
      <c r="Z161" s="166"/>
      <c r="AA161" s="294"/>
      <c r="AB161" s="166"/>
      <c r="AC161" s="294"/>
      <c r="AD161" s="166"/>
      <c r="AE161" s="294"/>
      <c r="AF161" s="166"/>
      <c r="AG161" s="856"/>
      <c r="AH161" s="1441"/>
      <c r="AI161" s="856"/>
      <c r="AJ161" s="1539"/>
      <c r="AK161" s="2379"/>
      <c r="AL161" s="1078"/>
      <c r="AM161" s="829"/>
      <c r="AN161" s="1637"/>
      <c r="AO161" s="1949"/>
      <c r="AP161" s="854"/>
      <c r="AQ161" s="833"/>
      <c r="AR161" s="1637"/>
      <c r="AS161" s="1949"/>
      <c r="AT161" s="1637"/>
      <c r="AU161" s="1949"/>
      <c r="AV161" s="854"/>
      <c r="AW161" s="1949"/>
      <c r="AX161" s="854"/>
      <c r="AY161" s="464" t="str">
        <f t="shared" si="331"/>
        <v/>
      </c>
      <c r="AZ161" s="464"/>
      <c r="BA161" s="464"/>
      <c r="BB161" s="464"/>
      <c r="BC161" s="464"/>
      <c r="BD161" s="464"/>
      <c r="BE161" s="464"/>
      <c r="BF161" s="464"/>
      <c r="BG161" s="460"/>
      <c r="BH161" s="460"/>
      <c r="BI161" s="460"/>
      <c r="BJ161" s="460"/>
      <c r="BQ161" s="460"/>
      <c r="BR161" s="460"/>
      <c r="BS161" s="460"/>
      <c r="BT161" s="461"/>
      <c r="BU161" s="461"/>
      <c r="CA161" s="465" t="str">
        <f t="shared" ref="CA161:CA182" si="332">IF(DA161=1," * El total de exámenes confirmados positivos por ISP NO DEBE SUPERAR el total de exámenes procesados. ","")</f>
        <v/>
      </c>
      <c r="CB161" s="465" t="str">
        <f t="shared" ref="CB161:CB182" si="333">IF(DB161=1," * La suma de exámenes procesados por sexo DEBE SER IGUAL al total de Procesados. ","")</f>
        <v/>
      </c>
      <c r="CC161" s="465" t="str">
        <f t="shared" ref="CC161:CC182" si="334">IF(DC161=1," * La suma de exámenes Confirmados positivos por ISP por sexo DEBE SER IGUAL al total de Procesados. ","")</f>
        <v/>
      </c>
      <c r="CD161" s="465" t="str">
        <f t="shared" ref="CD161:CD182" si="335">IF(DD161=1," * La suma de exámenes procesados Trans NO PUEDE Superar al total de Procesados. ","")</f>
        <v/>
      </c>
      <c r="CE161" s="465" t="str">
        <f t="shared" ref="CE161:CE182" si="336">IF(DE161=1," * La suma de exámenes confirmados positivos por ISP Trans NO PUEDE Superar al total de Procesados. ","")</f>
        <v/>
      </c>
      <c r="CF161" s="465" t="str">
        <f t="shared" ref="CF161:CF182" si="337">IF(DF161=1," * Los exámenes procesados de personas pertenecientes a Pueblos originarios NO PUEDE Superar al total de Procesados. ","")</f>
        <v/>
      </c>
      <c r="CG161" s="465" t="str">
        <f t="shared" ref="CG161:CG182" si="338">IF(DG161=1," * Los exámenes confirmados positivos por ISP de personas pertenecientes a Pueblos originarios NO PUEDE Superar al total de Procesados. ","")</f>
        <v/>
      </c>
      <c r="CH161" s="465" t="str">
        <f t="shared" ref="CH161:CH182" si="339">IF(DH161=1," * Los exámenes procesados de personas pertenecientes a Pueblos migrantes NO PUEDE Superar al total de Procesados. ","")</f>
        <v/>
      </c>
      <c r="CI161" s="465" t="str">
        <f t="shared" ref="CI161:CI182" si="340">IF(DI161=1," * Los exámenes confirmados positivos por ISP de personas pertenecientes a Pueblos Migrantes NO PUEDE Superar al total de Procesados. ","")</f>
        <v/>
      </c>
      <c r="CJ161" s="465"/>
      <c r="CK161" s="465"/>
      <c r="CL161" s="465"/>
      <c r="CM161" s="465"/>
      <c r="CN161" s="465"/>
      <c r="CO161" s="465"/>
      <c r="CP161" s="465"/>
      <c r="CQ161" s="465"/>
      <c r="CR161" s="465"/>
      <c r="CS161" s="465"/>
      <c r="CT161" s="465"/>
      <c r="CU161" s="465"/>
      <c r="CV161" s="465"/>
      <c r="CW161" s="465" t="str">
        <f t="shared" ref="CW161:CW182" si="341">IF(DW161=1,"* No olvide digitar la columna Procesados Trans y/o Pueblos Originarios y/o Migrantes (Digite Cero si no tiene). ","")</f>
        <v/>
      </c>
      <c r="CX161" s="465" t="str">
        <f t="shared" ref="CX161:CX182" si="342">IF(DX161=1,"* No olvide digitar la columna Confirmados Trans y/o Pueblos Originarios y/o Migrantes (Digite Cero si no tiene). ","")</f>
        <v/>
      </c>
      <c r="CY161" s="465"/>
      <c r="CZ161" s="465"/>
      <c r="DA161" s="466">
        <f t="shared" ref="DA161:DA182" si="343">IF(C161&lt;D161,1,0)</f>
        <v>0</v>
      </c>
      <c r="DB161" s="466">
        <f t="shared" ref="DB161:DC182" si="344">IF(C161&lt;&gt;(AK161+AM161),1,0)</f>
        <v>0</v>
      </c>
      <c r="DC161" s="466">
        <f t="shared" si="344"/>
        <v>0</v>
      </c>
      <c r="DD161" s="466">
        <f t="shared" ref="DD161:DE182" si="345">IF(C161&lt;(AO161+AQ161),1,0)</f>
        <v>0</v>
      </c>
      <c r="DE161" s="466">
        <f t="shared" si="345"/>
        <v>0</v>
      </c>
      <c r="DF161" s="466">
        <f t="shared" ref="DF161:DF182" si="346">IF($C161&lt;AS161,1,0)</f>
        <v>0</v>
      </c>
      <c r="DG161" s="466">
        <f t="shared" ref="DG161:DG182" si="347">IF($D161&lt;AT161,1,0)</f>
        <v>0</v>
      </c>
      <c r="DH161" s="466">
        <f t="shared" ref="DH161:DH182" si="348">IF($C161&lt;AU161,1,0)</f>
        <v>0</v>
      </c>
      <c r="DI161" s="466">
        <f t="shared" ref="DI161:DI182" si="349">IF($D161&lt;AV161,1,0)</f>
        <v>0</v>
      </c>
      <c r="DJ161" s="466"/>
      <c r="DK161" s="466"/>
      <c r="DL161" s="466"/>
      <c r="DM161" s="466"/>
      <c r="DN161" s="466"/>
      <c r="DO161" s="466"/>
      <c r="DP161" s="466"/>
      <c r="DQ161" s="466"/>
      <c r="DR161" s="466"/>
      <c r="DS161" s="466"/>
      <c r="DT161" s="466"/>
      <c r="DU161" s="466"/>
      <c r="DV161" s="466"/>
      <c r="DW161" s="466">
        <f t="shared" ref="DW161:DX176" si="350">IF(AND(C161&lt;&gt;0,OR(AO161="",AQ161="",AS161="",AU161="")),1,0)</f>
        <v>0</v>
      </c>
      <c r="DX161" s="466">
        <f t="shared" si="350"/>
        <v>0</v>
      </c>
      <c r="DY161" s="466"/>
      <c r="DZ161" s="466"/>
    </row>
    <row r="162" spans="1:130" ht="16.149999999999999" customHeight="1" x14ac:dyDescent="0.35">
      <c r="A162" s="8508" t="s">
        <v>2183</v>
      </c>
      <c r="B162" s="8509"/>
      <c r="C162" s="831">
        <f t="shared" si="330"/>
        <v>0</v>
      </c>
      <c r="D162" s="472">
        <f t="shared" si="330"/>
        <v>0</v>
      </c>
      <c r="E162" s="856"/>
      <c r="F162" s="1440"/>
      <c r="G162" s="856"/>
      <c r="H162" s="1440"/>
      <c r="I162" s="856"/>
      <c r="J162" s="1440"/>
      <c r="K162" s="856"/>
      <c r="L162" s="1440"/>
      <c r="M162" s="829"/>
      <c r="N162" s="1439"/>
      <c r="O162" s="829"/>
      <c r="P162" s="1439"/>
      <c r="Q162" s="829"/>
      <c r="R162" s="1439"/>
      <c r="S162" s="829"/>
      <c r="T162" s="1439"/>
      <c r="U162" s="829"/>
      <c r="V162" s="1439"/>
      <c r="W162" s="829"/>
      <c r="X162" s="1439"/>
      <c r="Y162" s="829"/>
      <c r="Z162" s="1439"/>
      <c r="AA162" s="829"/>
      <c r="AB162" s="1439"/>
      <c r="AC162" s="829"/>
      <c r="AD162" s="1439"/>
      <c r="AE162" s="829"/>
      <c r="AF162" s="1439"/>
      <c r="AG162" s="856"/>
      <c r="AH162" s="1441"/>
      <c r="AI162" s="856"/>
      <c r="AJ162" s="1539"/>
      <c r="AK162" s="2379"/>
      <c r="AL162" s="1078"/>
      <c r="AM162" s="829"/>
      <c r="AN162" s="1637"/>
      <c r="AO162" s="1949"/>
      <c r="AP162" s="854"/>
      <c r="AQ162" s="833"/>
      <c r="AR162" s="1637"/>
      <c r="AS162" s="1949"/>
      <c r="AT162" s="1637"/>
      <c r="AU162" s="1949"/>
      <c r="AV162" s="854"/>
      <c r="AW162" s="1949"/>
      <c r="AX162" s="854"/>
      <c r="AY162" s="464" t="str">
        <f t="shared" si="331"/>
        <v/>
      </c>
      <c r="AZ162" s="464"/>
      <c r="BA162" s="464"/>
      <c r="BB162" s="464"/>
      <c r="BC162" s="464"/>
      <c r="BD162" s="464"/>
      <c r="BE162" s="464"/>
      <c r="BF162" s="464"/>
      <c r="BG162" s="460"/>
      <c r="BH162" s="460"/>
      <c r="BI162" s="460"/>
      <c r="BJ162" s="460"/>
      <c r="BQ162" s="460"/>
      <c r="BR162" s="460"/>
      <c r="BS162" s="460"/>
      <c r="BT162" s="461"/>
      <c r="BU162" s="461"/>
      <c r="CA162" s="465" t="str">
        <f t="shared" si="332"/>
        <v/>
      </c>
      <c r="CB162" s="465" t="str">
        <f t="shared" si="333"/>
        <v/>
      </c>
      <c r="CC162" s="465" t="str">
        <f t="shared" si="334"/>
        <v/>
      </c>
      <c r="CD162" s="465" t="str">
        <f t="shared" si="335"/>
        <v/>
      </c>
      <c r="CE162" s="465" t="str">
        <f t="shared" si="336"/>
        <v/>
      </c>
      <c r="CF162" s="465" t="str">
        <f t="shared" si="337"/>
        <v/>
      </c>
      <c r="CG162" s="465" t="str">
        <f t="shared" si="338"/>
        <v/>
      </c>
      <c r="CH162" s="465" t="str">
        <f t="shared" si="339"/>
        <v/>
      </c>
      <c r="CI162" s="465" t="str">
        <f t="shared" si="340"/>
        <v/>
      </c>
      <c r="CJ162" s="465"/>
      <c r="CK162" s="465"/>
      <c r="CL162" s="465"/>
      <c r="CM162" s="465"/>
      <c r="CN162" s="465"/>
      <c r="CO162" s="465"/>
      <c r="CP162" s="465"/>
      <c r="CQ162" s="465"/>
      <c r="CR162" s="465"/>
      <c r="CS162" s="465"/>
      <c r="CT162" s="465"/>
      <c r="CU162" s="465"/>
      <c r="CV162" s="465"/>
      <c r="CW162" s="465" t="str">
        <f t="shared" si="341"/>
        <v/>
      </c>
      <c r="CX162" s="465" t="str">
        <f t="shared" si="342"/>
        <v/>
      </c>
      <c r="CY162" s="465"/>
      <c r="CZ162" s="465"/>
      <c r="DA162" s="466">
        <f t="shared" si="343"/>
        <v>0</v>
      </c>
      <c r="DB162" s="466">
        <f t="shared" si="344"/>
        <v>0</v>
      </c>
      <c r="DC162" s="466">
        <f t="shared" si="344"/>
        <v>0</v>
      </c>
      <c r="DD162" s="466">
        <f t="shared" si="345"/>
        <v>0</v>
      </c>
      <c r="DE162" s="466">
        <f t="shared" si="345"/>
        <v>0</v>
      </c>
      <c r="DF162" s="466">
        <f t="shared" si="346"/>
        <v>0</v>
      </c>
      <c r="DG162" s="466">
        <f t="shared" si="347"/>
        <v>0</v>
      </c>
      <c r="DH162" s="466">
        <f t="shared" si="348"/>
        <v>0</v>
      </c>
      <c r="DI162" s="466">
        <f t="shared" si="349"/>
        <v>0</v>
      </c>
      <c r="DJ162" s="466"/>
      <c r="DK162" s="466"/>
      <c r="DL162" s="466"/>
      <c r="DM162" s="466"/>
      <c r="DN162" s="466"/>
      <c r="DO162" s="466"/>
      <c r="DP162" s="466"/>
      <c r="DQ162" s="466"/>
      <c r="DR162" s="466"/>
      <c r="DS162" s="466"/>
      <c r="DT162" s="466"/>
      <c r="DU162" s="466"/>
      <c r="DV162" s="466"/>
      <c r="DW162" s="466">
        <f t="shared" si="350"/>
        <v>0</v>
      </c>
      <c r="DX162" s="466">
        <f t="shared" si="350"/>
        <v>0</v>
      </c>
      <c r="DY162" s="466"/>
      <c r="DZ162" s="466"/>
    </row>
    <row r="163" spans="1:130" ht="16.149999999999999" customHeight="1" x14ac:dyDescent="0.35">
      <c r="A163" s="8508" t="s">
        <v>2146</v>
      </c>
      <c r="B163" s="8509"/>
      <c r="C163" s="831">
        <f>+O163+Q163+S163+U163+W163+Y163+AA163+AC163+AE163+AG163+AI163</f>
        <v>0</v>
      </c>
      <c r="D163" s="2341">
        <f>+P163+R163+T163+V163+X163+Z163+AB163+AD163+AF163+AH163+AJ163</f>
        <v>0</v>
      </c>
      <c r="E163" s="856"/>
      <c r="F163" s="1440"/>
      <c r="G163" s="856"/>
      <c r="H163" s="1440"/>
      <c r="I163" s="856"/>
      <c r="J163" s="1440"/>
      <c r="K163" s="856"/>
      <c r="L163" s="1440"/>
      <c r="M163" s="856"/>
      <c r="N163" s="1440"/>
      <c r="O163" s="829"/>
      <c r="P163" s="1439"/>
      <c r="Q163" s="829"/>
      <c r="R163" s="1439"/>
      <c r="S163" s="829"/>
      <c r="T163" s="1439"/>
      <c r="U163" s="829"/>
      <c r="V163" s="1439"/>
      <c r="W163" s="829"/>
      <c r="X163" s="1439"/>
      <c r="Y163" s="829"/>
      <c r="Z163" s="1439"/>
      <c r="AA163" s="829"/>
      <c r="AB163" s="1439"/>
      <c r="AC163" s="829"/>
      <c r="AD163" s="1439"/>
      <c r="AE163" s="829"/>
      <c r="AF163" s="1439"/>
      <c r="AG163" s="829"/>
      <c r="AH163" s="1439"/>
      <c r="AI163" s="829"/>
      <c r="AJ163" s="1439"/>
      <c r="AK163" s="1949"/>
      <c r="AL163" s="854"/>
      <c r="AM163" s="829"/>
      <c r="AN163" s="1637"/>
      <c r="AO163" s="1949"/>
      <c r="AP163" s="854"/>
      <c r="AQ163" s="833"/>
      <c r="AR163" s="1637"/>
      <c r="AS163" s="1949"/>
      <c r="AT163" s="1637"/>
      <c r="AU163" s="1949"/>
      <c r="AV163" s="854"/>
      <c r="AW163" s="1949"/>
      <c r="AX163" s="854"/>
      <c r="AY163" s="464" t="str">
        <f t="shared" si="331"/>
        <v/>
      </c>
      <c r="AZ163" s="464"/>
      <c r="BA163" s="464"/>
      <c r="BB163" s="464"/>
      <c r="BC163" s="464"/>
      <c r="BD163" s="464"/>
      <c r="BE163" s="464"/>
      <c r="BF163" s="464"/>
      <c r="BG163" s="460"/>
      <c r="BH163" s="460"/>
      <c r="BI163" s="460"/>
      <c r="BJ163" s="460"/>
      <c r="BQ163" s="460"/>
      <c r="BR163" s="460"/>
      <c r="BS163" s="460"/>
      <c r="BT163" s="461"/>
      <c r="BU163" s="461"/>
      <c r="CA163" s="465" t="str">
        <f t="shared" si="332"/>
        <v/>
      </c>
      <c r="CB163" s="465" t="str">
        <f t="shared" si="333"/>
        <v/>
      </c>
      <c r="CC163" s="465" t="str">
        <f t="shared" si="334"/>
        <v/>
      </c>
      <c r="CD163" s="465" t="str">
        <f t="shared" si="335"/>
        <v/>
      </c>
      <c r="CE163" s="465" t="str">
        <f t="shared" si="336"/>
        <v/>
      </c>
      <c r="CF163" s="465" t="str">
        <f t="shared" si="337"/>
        <v/>
      </c>
      <c r="CG163" s="465" t="str">
        <f t="shared" si="338"/>
        <v/>
      </c>
      <c r="CH163" s="465" t="str">
        <f t="shared" si="339"/>
        <v/>
      </c>
      <c r="CI163" s="465" t="str">
        <f t="shared" si="340"/>
        <v/>
      </c>
      <c r="CJ163" s="465"/>
      <c r="CK163" s="465"/>
      <c r="CL163" s="465"/>
      <c r="CM163" s="465"/>
      <c r="CN163" s="465"/>
      <c r="CO163" s="465"/>
      <c r="CP163" s="465"/>
      <c r="CQ163" s="465"/>
      <c r="CR163" s="465"/>
      <c r="CS163" s="465"/>
      <c r="CT163" s="465"/>
      <c r="CU163" s="465"/>
      <c r="CV163" s="465"/>
      <c r="CW163" s="465" t="str">
        <f t="shared" si="341"/>
        <v/>
      </c>
      <c r="CX163" s="465" t="str">
        <f t="shared" si="342"/>
        <v/>
      </c>
      <c r="CY163" s="465"/>
      <c r="CZ163" s="465"/>
      <c r="DA163" s="466">
        <f t="shared" si="343"/>
        <v>0</v>
      </c>
      <c r="DB163" s="466">
        <f t="shared" si="344"/>
        <v>0</v>
      </c>
      <c r="DC163" s="466">
        <f t="shared" si="344"/>
        <v>0</v>
      </c>
      <c r="DD163" s="466">
        <f t="shared" si="345"/>
        <v>0</v>
      </c>
      <c r="DE163" s="466">
        <f t="shared" si="345"/>
        <v>0</v>
      </c>
      <c r="DF163" s="466">
        <f t="shared" si="346"/>
        <v>0</v>
      </c>
      <c r="DG163" s="466">
        <f t="shared" si="347"/>
        <v>0</v>
      </c>
      <c r="DH163" s="466">
        <f t="shared" si="348"/>
        <v>0</v>
      </c>
      <c r="DI163" s="466">
        <f t="shared" si="349"/>
        <v>0</v>
      </c>
      <c r="DJ163" s="466"/>
      <c r="DK163" s="466"/>
      <c r="DL163" s="466"/>
      <c r="DM163" s="466"/>
      <c r="DN163" s="466"/>
      <c r="DO163" s="466"/>
      <c r="DP163" s="466"/>
      <c r="DQ163" s="466"/>
      <c r="DR163" s="466"/>
      <c r="DS163" s="466"/>
      <c r="DT163" s="466"/>
      <c r="DU163" s="466"/>
      <c r="DV163" s="466"/>
      <c r="DW163" s="466">
        <f t="shared" si="350"/>
        <v>0</v>
      </c>
      <c r="DX163" s="466">
        <f t="shared" si="350"/>
        <v>0</v>
      </c>
    </row>
    <row r="164" spans="1:130" ht="16.149999999999999" customHeight="1" x14ac:dyDescent="0.35">
      <c r="A164" s="8508" t="s">
        <v>2152</v>
      </c>
      <c r="B164" s="8509"/>
      <c r="C164" s="831">
        <f>+E164+G164+I164+K164+M164+O164+Q164+S164+U164+W164+Y164+AA164+AC164+AE164+AG164+AI164</f>
        <v>0</v>
      </c>
      <c r="D164" s="2341">
        <f>+F164+H164+J164+L164+N164+P164+R164+T164+V164+X164+Z164+AB164+AD164+AF164+AH164+AJ164</f>
        <v>0</v>
      </c>
      <c r="E164" s="829"/>
      <c r="F164" s="1439"/>
      <c r="G164" s="829"/>
      <c r="H164" s="1439"/>
      <c r="I164" s="829"/>
      <c r="J164" s="1439"/>
      <c r="K164" s="829"/>
      <c r="L164" s="1439"/>
      <c r="M164" s="829"/>
      <c r="N164" s="1439"/>
      <c r="O164" s="829"/>
      <c r="P164" s="1439"/>
      <c r="Q164" s="829"/>
      <c r="R164" s="1439"/>
      <c r="S164" s="829"/>
      <c r="T164" s="1439"/>
      <c r="U164" s="829"/>
      <c r="V164" s="1439"/>
      <c r="W164" s="829"/>
      <c r="X164" s="1439"/>
      <c r="Y164" s="829"/>
      <c r="Z164" s="1439"/>
      <c r="AA164" s="829"/>
      <c r="AB164" s="1439"/>
      <c r="AC164" s="829"/>
      <c r="AD164" s="1439"/>
      <c r="AE164" s="829"/>
      <c r="AF164" s="1439"/>
      <c r="AG164" s="829"/>
      <c r="AH164" s="1439"/>
      <c r="AI164" s="829"/>
      <c r="AJ164" s="1439"/>
      <c r="AK164" s="1611"/>
      <c r="AL164" s="887"/>
      <c r="AM164" s="886"/>
      <c r="AN164" s="1637"/>
      <c r="AO164" s="1949"/>
      <c r="AP164" s="854"/>
      <c r="AQ164" s="833"/>
      <c r="AR164" s="1637"/>
      <c r="AS164" s="1949"/>
      <c r="AT164" s="1637"/>
      <c r="AU164" s="1949"/>
      <c r="AV164" s="854"/>
      <c r="AW164" s="1949"/>
      <c r="AX164" s="854"/>
      <c r="AY164" s="464" t="str">
        <f t="shared" si="331"/>
        <v/>
      </c>
      <c r="AZ164" s="464"/>
      <c r="BA164" s="464"/>
      <c r="BB164" s="464"/>
      <c r="BC164" s="464"/>
      <c r="BD164" s="464"/>
      <c r="BE164" s="464"/>
      <c r="BF164" s="464"/>
      <c r="BG164" s="460"/>
      <c r="BH164" s="460"/>
      <c r="BI164" s="460"/>
      <c r="BJ164" s="460"/>
      <c r="BQ164" s="460"/>
      <c r="BR164" s="460"/>
      <c r="BS164" s="460"/>
      <c r="BT164" s="461"/>
      <c r="BU164" s="461"/>
      <c r="CA164" s="465" t="str">
        <f t="shared" si="332"/>
        <v/>
      </c>
      <c r="CB164" s="465" t="str">
        <f t="shared" si="333"/>
        <v/>
      </c>
      <c r="CC164" s="465" t="str">
        <f t="shared" si="334"/>
        <v/>
      </c>
      <c r="CD164" s="465" t="str">
        <f t="shared" si="335"/>
        <v/>
      </c>
      <c r="CE164" s="465" t="str">
        <f t="shared" si="336"/>
        <v/>
      </c>
      <c r="CF164" s="465" t="str">
        <f t="shared" si="337"/>
        <v/>
      </c>
      <c r="CG164" s="465" t="str">
        <f t="shared" si="338"/>
        <v/>
      </c>
      <c r="CH164" s="465" t="str">
        <f t="shared" si="339"/>
        <v/>
      </c>
      <c r="CI164" s="465" t="str">
        <f t="shared" si="340"/>
        <v/>
      </c>
      <c r="CJ164" s="465"/>
      <c r="CK164" s="465"/>
      <c r="CL164" s="465"/>
      <c r="CM164" s="465"/>
      <c r="CN164" s="465"/>
      <c r="CO164" s="465"/>
      <c r="CP164" s="465"/>
      <c r="CQ164" s="465"/>
      <c r="CR164" s="465"/>
      <c r="CS164" s="465"/>
      <c r="CT164" s="465"/>
      <c r="CU164" s="465"/>
      <c r="CV164" s="465"/>
      <c r="CW164" s="465" t="str">
        <f t="shared" si="341"/>
        <v/>
      </c>
      <c r="CX164" s="465" t="str">
        <f t="shared" si="342"/>
        <v/>
      </c>
      <c r="CY164" s="465"/>
      <c r="CZ164" s="465"/>
      <c r="DA164" s="466">
        <f t="shared" si="343"/>
        <v>0</v>
      </c>
      <c r="DB164" s="466">
        <f t="shared" si="344"/>
        <v>0</v>
      </c>
      <c r="DC164" s="466">
        <f t="shared" si="344"/>
        <v>0</v>
      </c>
      <c r="DD164" s="466">
        <f t="shared" si="345"/>
        <v>0</v>
      </c>
      <c r="DE164" s="466">
        <f t="shared" si="345"/>
        <v>0</v>
      </c>
      <c r="DF164" s="466">
        <f t="shared" si="346"/>
        <v>0</v>
      </c>
      <c r="DG164" s="466">
        <f t="shared" si="347"/>
        <v>0</v>
      </c>
      <c r="DH164" s="466">
        <f t="shared" si="348"/>
        <v>0</v>
      </c>
      <c r="DI164" s="466">
        <f t="shared" si="349"/>
        <v>0</v>
      </c>
      <c r="DJ164" s="466"/>
      <c r="DK164" s="466"/>
      <c r="DL164" s="466"/>
      <c r="DM164" s="466"/>
      <c r="DN164" s="466"/>
      <c r="DO164" s="466"/>
      <c r="DP164" s="466"/>
      <c r="DQ164" s="466"/>
      <c r="DR164" s="466"/>
      <c r="DS164" s="466"/>
      <c r="DT164" s="466"/>
      <c r="DU164" s="466"/>
      <c r="DV164" s="466"/>
      <c r="DW164" s="466">
        <f t="shared" si="350"/>
        <v>0</v>
      </c>
      <c r="DX164" s="466">
        <f t="shared" si="350"/>
        <v>0</v>
      </c>
    </row>
    <row r="165" spans="1:130" ht="16.149999999999999" customHeight="1" x14ac:dyDescent="0.35">
      <c r="A165" s="8508" t="s">
        <v>2184</v>
      </c>
      <c r="B165" s="8509"/>
      <c r="C165" s="831">
        <f>+E165+G165+I165+K165+M165+O165+Q165+S165+U165+W165+Y165+AA165+AC165+AE165+AG165+AI165</f>
        <v>0</v>
      </c>
      <c r="D165" s="472">
        <f>+F165+H165+J165+L165+N165+P165+R165+T165+V165+X165+Z165+AB165+AD165+AF165+AH165+AJ165</f>
        <v>0</v>
      </c>
      <c r="E165" s="829"/>
      <c r="F165" s="1439"/>
      <c r="G165" s="829"/>
      <c r="H165" s="1439"/>
      <c r="I165" s="829"/>
      <c r="J165" s="1439"/>
      <c r="K165" s="829"/>
      <c r="L165" s="1439"/>
      <c r="M165" s="829"/>
      <c r="N165" s="1439"/>
      <c r="O165" s="829"/>
      <c r="P165" s="1439"/>
      <c r="Q165" s="829"/>
      <c r="R165" s="1439"/>
      <c r="S165" s="829"/>
      <c r="T165" s="1439"/>
      <c r="U165" s="829"/>
      <c r="V165" s="1439"/>
      <c r="W165" s="829"/>
      <c r="X165" s="1439"/>
      <c r="Y165" s="829"/>
      <c r="Z165" s="1439"/>
      <c r="AA165" s="829"/>
      <c r="AB165" s="1439"/>
      <c r="AC165" s="829"/>
      <c r="AD165" s="1439"/>
      <c r="AE165" s="829"/>
      <c r="AF165" s="1439"/>
      <c r="AG165" s="829"/>
      <c r="AH165" s="1439"/>
      <c r="AI165" s="829"/>
      <c r="AJ165" s="1439"/>
      <c r="AK165" s="1949"/>
      <c r="AL165" s="854"/>
      <c r="AM165" s="829"/>
      <c r="AN165" s="1637"/>
      <c r="AO165" s="1949"/>
      <c r="AP165" s="854"/>
      <c r="AQ165" s="833"/>
      <c r="AR165" s="1637"/>
      <c r="AS165" s="1949"/>
      <c r="AT165" s="1637"/>
      <c r="AU165" s="1949"/>
      <c r="AV165" s="854"/>
      <c r="AW165" s="1949"/>
      <c r="AX165" s="854"/>
      <c r="AY165" s="464" t="str">
        <f t="shared" si="331"/>
        <v/>
      </c>
      <c r="AZ165" s="464"/>
      <c r="BA165" s="464"/>
      <c r="BB165" s="464"/>
      <c r="BC165" s="464"/>
      <c r="BD165" s="464"/>
      <c r="BE165" s="464"/>
      <c r="BF165" s="464"/>
      <c r="BG165" s="460"/>
      <c r="BH165" s="460"/>
      <c r="BI165" s="460"/>
      <c r="BJ165" s="460"/>
      <c r="BQ165" s="460"/>
      <c r="BR165" s="460"/>
      <c r="BS165" s="460"/>
      <c r="BT165" s="461"/>
      <c r="BU165" s="461"/>
      <c r="CA165" s="465" t="str">
        <f t="shared" si="332"/>
        <v/>
      </c>
      <c r="CB165" s="465" t="str">
        <f t="shared" si="333"/>
        <v/>
      </c>
      <c r="CC165" s="465" t="str">
        <f t="shared" si="334"/>
        <v/>
      </c>
      <c r="CD165" s="465" t="str">
        <f t="shared" si="335"/>
        <v/>
      </c>
      <c r="CE165" s="465" t="str">
        <f t="shared" si="336"/>
        <v/>
      </c>
      <c r="CF165" s="465" t="str">
        <f t="shared" si="337"/>
        <v/>
      </c>
      <c r="CG165" s="465" t="str">
        <f t="shared" si="338"/>
        <v/>
      </c>
      <c r="CH165" s="465" t="str">
        <f t="shared" si="339"/>
        <v/>
      </c>
      <c r="CI165" s="465" t="str">
        <f t="shared" si="340"/>
        <v/>
      </c>
      <c r="CJ165" s="465"/>
      <c r="CK165" s="465"/>
      <c r="CL165" s="465"/>
      <c r="CM165" s="465"/>
      <c r="CN165" s="465"/>
      <c r="CO165" s="465"/>
      <c r="CP165" s="465"/>
      <c r="CQ165" s="465"/>
      <c r="CR165" s="465"/>
      <c r="CS165" s="465"/>
      <c r="CT165" s="465"/>
      <c r="CU165" s="465"/>
      <c r="CV165" s="465"/>
      <c r="CW165" s="465" t="str">
        <f t="shared" si="341"/>
        <v/>
      </c>
      <c r="CX165" s="465" t="str">
        <f t="shared" si="342"/>
        <v/>
      </c>
      <c r="CY165" s="465"/>
      <c r="CZ165" s="465"/>
      <c r="DA165" s="466">
        <f t="shared" si="343"/>
        <v>0</v>
      </c>
      <c r="DB165" s="466">
        <f t="shared" si="344"/>
        <v>0</v>
      </c>
      <c r="DC165" s="466">
        <f t="shared" si="344"/>
        <v>0</v>
      </c>
      <c r="DD165" s="466">
        <f t="shared" si="345"/>
        <v>0</v>
      </c>
      <c r="DE165" s="466">
        <f t="shared" si="345"/>
        <v>0</v>
      </c>
      <c r="DF165" s="466">
        <f t="shared" si="346"/>
        <v>0</v>
      </c>
      <c r="DG165" s="466">
        <f t="shared" si="347"/>
        <v>0</v>
      </c>
      <c r="DH165" s="466">
        <f t="shared" si="348"/>
        <v>0</v>
      </c>
      <c r="DI165" s="466">
        <f t="shared" si="349"/>
        <v>0</v>
      </c>
      <c r="DJ165" s="466"/>
      <c r="DK165" s="466"/>
      <c r="DL165" s="466"/>
      <c r="DM165" s="466"/>
      <c r="DN165" s="466"/>
      <c r="DO165" s="466"/>
      <c r="DP165" s="466"/>
      <c r="DQ165" s="466"/>
      <c r="DR165" s="466"/>
      <c r="DS165" s="466"/>
      <c r="DT165" s="466"/>
      <c r="DU165" s="466"/>
      <c r="DV165" s="466"/>
      <c r="DW165" s="466">
        <f t="shared" si="350"/>
        <v>0</v>
      </c>
      <c r="DX165" s="466">
        <f t="shared" si="350"/>
        <v>0</v>
      </c>
    </row>
    <row r="166" spans="1:130" ht="17.25" customHeight="1" x14ac:dyDescent="0.35">
      <c r="A166" s="8516" t="s">
        <v>2185</v>
      </c>
      <c r="B166" s="8517"/>
      <c r="C166" s="831">
        <f>+O166+Q166+S166+U166+W166+Y166+AA166+AC166+AE166+AG166+AI166</f>
        <v>0</v>
      </c>
      <c r="D166" s="472">
        <f>+P166+R166+T166+V166+X166+Z166+AB166+AD166+AF166+AH166+AJ166</f>
        <v>0</v>
      </c>
      <c r="E166" s="856"/>
      <c r="F166" s="1440"/>
      <c r="G166" s="856"/>
      <c r="H166" s="1440"/>
      <c r="I166" s="856"/>
      <c r="J166" s="1440"/>
      <c r="K166" s="856"/>
      <c r="L166" s="1440"/>
      <c r="M166" s="856"/>
      <c r="N166" s="1440"/>
      <c r="O166" s="829"/>
      <c r="P166" s="1439"/>
      <c r="Q166" s="829"/>
      <c r="R166" s="1439"/>
      <c r="S166" s="829"/>
      <c r="T166" s="1439"/>
      <c r="U166" s="829"/>
      <c r="V166" s="1439"/>
      <c r="W166" s="829"/>
      <c r="X166" s="1439"/>
      <c r="Y166" s="829"/>
      <c r="Z166" s="1439"/>
      <c r="AA166" s="829"/>
      <c r="AB166" s="1439"/>
      <c r="AC166" s="829"/>
      <c r="AD166" s="1439"/>
      <c r="AE166" s="829"/>
      <c r="AF166" s="1439"/>
      <c r="AG166" s="829"/>
      <c r="AH166" s="1439"/>
      <c r="AI166" s="829"/>
      <c r="AJ166" s="1439"/>
      <c r="AK166" s="1949"/>
      <c r="AL166" s="854"/>
      <c r="AM166" s="829"/>
      <c r="AN166" s="1637"/>
      <c r="AO166" s="1949"/>
      <c r="AP166" s="854"/>
      <c r="AQ166" s="833"/>
      <c r="AR166" s="1637"/>
      <c r="AS166" s="1949"/>
      <c r="AT166" s="1637"/>
      <c r="AU166" s="1949"/>
      <c r="AV166" s="854"/>
      <c r="AW166" s="1949"/>
      <c r="AX166" s="854"/>
      <c r="AY166" s="464" t="str">
        <f t="shared" si="331"/>
        <v/>
      </c>
      <c r="AZ166" s="464"/>
      <c r="BA166" s="464"/>
      <c r="BB166" s="464"/>
      <c r="BC166" s="464"/>
      <c r="BD166" s="464"/>
      <c r="BE166" s="464"/>
      <c r="BF166" s="464"/>
      <c r="BG166" s="460"/>
      <c r="BH166" s="460"/>
      <c r="BI166" s="460"/>
      <c r="BJ166" s="460"/>
      <c r="BQ166" s="460"/>
      <c r="BR166" s="460"/>
      <c r="BS166" s="460"/>
      <c r="BT166" s="461"/>
      <c r="BU166" s="461"/>
      <c r="CA166" s="465" t="str">
        <f t="shared" si="332"/>
        <v/>
      </c>
      <c r="CB166" s="465" t="str">
        <f t="shared" si="333"/>
        <v/>
      </c>
      <c r="CC166" s="465" t="str">
        <f t="shared" si="334"/>
        <v/>
      </c>
      <c r="CD166" s="465" t="str">
        <f t="shared" si="335"/>
        <v/>
      </c>
      <c r="CE166" s="465" t="str">
        <f t="shared" si="336"/>
        <v/>
      </c>
      <c r="CF166" s="465" t="str">
        <f t="shared" si="337"/>
        <v/>
      </c>
      <c r="CG166" s="465" t="str">
        <f t="shared" si="338"/>
        <v/>
      </c>
      <c r="CH166" s="465" t="str">
        <f t="shared" si="339"/>
        <v/>
      </c>
      <c r="CI166" s="465" t="str">
        <f t="shared" si="340"/>
        <v/>
      </c>
      <c r="CJ166" s="465"/>
      <c r="CK166" s="465"/>
      <c r="CL166" s="465"/>
      <c r="CM166" s="465"/>
      <c r="CN166" s="465"/>
      <c r="CO166" s="465"/>
      <c r="CP166" s="465"/>
      <c r="CQ166" s="465"/>
      <c r="CR166" s="465"/>
      <c r="CS166" s="465"/>
      <c r="CT166" s="465"/>
      <c r="CU166" s="465"/>
      <c r="CV166" s="465"/>
      <c r="CW166" s="465" t="str">
        <f t="shared" si="341"/>
        <v/>
      </c>
      <c r="CX166" s="465" t="str">
        <f t="shared" si="342"/>
        <v/>
      </c>
      <c r="CY166" s="465"/>
      <c r="CZ166" s="465"/>
      <c r="DA166" s="466">
        <f t="shared" si="343"/>
        <v>0</v>
      </c>
      <c r="DB166" s="466">
        <f t="shared" si="344"/>
        <v>0</v>
      </c>
      <c r="DC166" s="466">
        <f t="shared" si="344"/>
        <v>0</v>
      </c>
      <c r="DD166" s="466">
        <f t="shared" si="345"/>
        <v>0</v>
      </c>
      <c r="DE166" s="466">
        <f t="shared" si="345"/>
        <v>0</v>
      </c>
      <c r="DF166" s="466">
        <f t="shared" si="346"/>
        <v>0</v>
      </c>
      <c r="DG166" s="466">
        <f t="shared" si="347"/>
        <v>0</v>
      </c>
      <c r="DH166" s="466">
        <f t="shared" si="348"/>
        <v>0</v>
      </c>
      <c r="DI166" s="466">
        <f t="shared" si="349"/>
        <v>0</v>
      </c>
      <c r="DJ166" s="466"/>
      <c r="DK166" s="466"/>
      <c r="DL166" s="466"/>
      <c r="DM166" s="466"/>
      <c r="DN166" s="466"/>
      <c r="DO166" s="466"/>
      <c r="DP166" s="466"/>
      <c r="DQ166" s="466"/>
      <c r="DR166" s="466"/>
      <c r="DS166" s="466"/>
      <c r="DT166" s="466"/>
      <c r="DU166" s="466"/>
      <c r="DV166" s="466"/>
      <c r="DW166" s="466">
        <f t="shared" si="350"/>
        <v>0</v>
      </c>
      <c r="DX166" s="466">
        <f t="shared" si="350"/>
        <v>0</v>
      </c>
    </row>
    <row r="167" spans="1:130" ht="16.149999999999999" customHeight="1" x14ac:dyDescent="0.35">
      <c r="A167" s="8508" t="s">
        <v>2149</v>
      </c>
      <c r="B167" s="8509"/>
      <c r="C167" s="831">
        <f>+O167+Q167+S167+U167+W167+Y167+AA167+AC167+AE167+AG167+AI167</f>
        <v>0</v>
      </c>
      <c r="D167" s="472">
        <f>+P167+R167+T167+V167+X167+Z167+AB167+AD167+AF167+AH167+AJ167</f>
        <v>0</v>
      </c>
      <c r="E167" s="856"/>
      <c r="F167" s="1440"/>
      <c r="G167" s="856"/>
      <c r="H167" s="1440"/>
      <c r="I167" s="856"/>
      <c r="J167" s="1440"/>
      <c r="K167" s="856"/>
      <c r="L167" s="1440"/>
      <c r="M167" s="856"/>
      <c r="N167" s="1440"/>
      <c r="O167" s="829"/>
      <c r="P167" s="1439"/>
      <c r="Q167" s="829"/>
      <c r="R167" s="1439"/>
      <c r="S167" s="829"/>
      <c r="T167" s="1439"/>
      <c r="U167" s="829"/>
      <c r="V167" s="1439"/>
      <c r="W167" s="829"/>
      <c r="X167" s="1439"/>
      <c r="Y167" s="829"/>
      <c r="Z167" s="1439"/>
      <c r="AA167" s="829"/>
      <c r="AB167" s="1439"/>
      <c r="AC167" s="829"/>
      <c r="AD167" s="1439"/>
      <c r="AE167" s="829"/>
      <c r="AF167" s="1439"/>
      <c r="AG167" s="829"/>
      <c r="AH167" s="1439"/>
      <c r="AI167" s="829"/>
      <c r="AJ167" s="1439"/>
      <c r="AK167" s="1949"/>
      <c r="AL167" s="854"/>
      <c r="AM167" s="829"/>
      <c r="AN167" s="1637"/>
      <c r="AO167" s="1949"/>
      <c r="AP167" s="854"/>
      <c r="AQ167" s="833"/>
      <c r="AR167" s="1637"/>
      <c r="AS167" s="1949"/>
      <c r="AT167" s="1637"/>
      <c r="AU167" s="1949"/>
      <c r="AV167" s="854"/>
      <c r="AW167" s="1949"/>
      <c r="AX167" s="854"/>
      <c r="AY167" s="464" t="str">
        <f t="shared" si="331"/>
        <v/>
      </c>
      <c r="AZ167" s="464"/>
      <c r="BA167" s="464"/>
      <c r="BB167" s="464"/>
      <c r="BC167" s="464"/>
      <c r="BD167" s="464"/>
      <c r="BE167" s="464"/>
      <c r="BF167" s="464"/>
      <c r="BG167" s="460"/>
      <c r="BH167" s="460"/>
      <c r="BI167" s="460"/>
      <c r="BJ167" s="460"/>
      <c r="BQ167" s="460"/>
      <c r="BR167" s="460"/>
      <c r="BS167" s="460"/>
      <c r="BT167" s="461"/>
      <c r="BU167" s="461"/>
      <c r="CA167" s="465" t="str">
        <f t="shared" si="332"/>
        <v/>
      </c>
      <c r="CB167" s="465" t="str">
        <f t="shared" si="333"/>
        <v/>
      </c>
      <c r="CC167" s="465" t="str">
        <f t="shared" si="334"/>
        <v/>
      </c>
      <c r="CD167" s="465" t="str">
        <f t="shared" si="335"/>
        <v/>
      </c>
      <c r="CE167" s="465" t="str">
        <f t="shared" si="336"/>
        <v/>
      </c>
      <c r="CF167" s="465" t="str">
        <f t="shared" si="337"/>
        <v/>
      </c>
      <c r="CG167" s="465" t="str">
        <f t="shared" si="338"/>
        <v/>
      </c>
      <c r="CH167" s="465" t="str">
        <f t="shared" si="339"/>
        <v/>
      </c>
      <c r="CI167" s="465" t="str">
        <f t="shared" si="340"/>
        <v/>
      </c>
      <c r="CJ167" s="465"/>
      <c r="CK167" s="465"/>
      <c r="CL167" s="465"/>
      <c r="CM167" s="465"/>
      <c r="CN167" s="465"/>
      <c r="CO167" s="465"/>
      <c r="CP167" s="465"/>
      <c r="CQ167" s="465"/>
      <c r="CR167" s="465"/>
      <c r="CS167" s="465"/>
      <c r="CT167" s="465"/>
      <c r="CU167" s="465"/>
      <c r="CV167" s="465"/>
      <c r="CW167" s="465" t="str">
        <f t="shared" si="341"/>
        <v/>
      </c>
      <c r="CX167" s="465" t="str">
        <f t="shared" si="342"/>
        <v/>
      </c>
      <c r="CY167" s="465"/>
      <c r="CZ167" s="465"/>
      <c r="DA167" s="466">
        <f t="shared" si="343"/>
        <v>0</v>
      </c>
      <c r="DB167" s="466">
        <f t="shared" si="344"/>
        <v>0</v>
      </c>
      <c r="DC167" s="466">
        <f t="shared" si="344"/>
        <v>0</v>
      </c>
      <c r="DD167" s="466">
        <f t="shared" si="345"/>
        <v>0</v>
      </c>
      <c r="DE167" s="466">
        <f t="shared" si="345"/>
        <v>0</v>
      </c>
      <c r="DF167" s="466">
        <f t="shared" si="346"/>
        <v>0</v>
      </c>
      <c r="DG167" s="466">
        <f t="shared" si="347"/>
        <v>0</v>
      </c>
      <c r="DH167" s="466">
        <f t="shared" si="348"/>
        <v>0</v>
      </c>
      <c r="DI167" s="466">
        <f t="shared" si="349"/>
        <v>0</v>
      </c>
      <c r="DJ167" s="466"/>
      <c r="DK167" s="466"/>
      <c r="DL167" s="466"/>
      <c r="DM167" s="466"/>
      <c r="DN167" s="466"/>
      <c r="DO167" s="466"/>
      <c r="DP167" s="466"/>
      <c r="DQ167" s="466"/>
      <c r="DR167" s="466"/>
      <c r="DS167" s="466"/>
      <c r="DT167" s="466"/>
      <c r="DU167" s="466"/>
      <c r="DV167" s="466"/>
      <c r="DW167" s="466">
        <f t="shared" si="350"/>
        <v>0</v>
      </c>
      <c r="DX167" s="466">
        <f t="shared" si="350"/>
        <v>0</v>
      </c>
    </row>
    <row r="168" spans="1:130" ht="16.149999999999999" customHeight="1" x14ac:dyDescent="0.35">
      <c r="A168" s="8510" t="s">
        <v>2186</v>
      </c>
      <c r="B168" s="8511"/>
      <c r="C168" s="813">
        <f>+E168+G168+I168+K168+M168+O168+Q168+S168+U168+W168+Y168+AA168+AC168+AE168+AG168+AI168</f>
        <v>0</v>
      </c>
      <c r="D168" s="2453">
        <f>+F168+H168+J168+L168+N168+P168+R168+T168+V168+X168+Z168+AB168+AD168+AF168+AH168+AJ168</f>
        <v>0</v>
      </c>
      <c r="E168" s="1664"/>
      <c r="F168" s="852"/>
      <c r="G168" s="1664"/>
      <c r="H168" s="852"/>
      <c r="I168" s="1664"/>
      <c r="J168" s="852"/>
      <c r="K168" s="1664"/>
      <c r="L168" s="852"/>
      <c r="M168" s="1664"/>
      <c r="N168" s="852"/>
      <c r="O168" s="1664"/>
      <c r="P168" s="852"/>
      <c r="Q168" s="1664"/>
      <c r="R168" s="852"/>
      <c r="S168" s="1664"/>
      <c r="T168" s="852"/>
      <c r="U168" s="1664"/>
      <c r="V168" s="852"/>
      <c r="W168" s="1664"/>
      <c r="X168" s="852"/>
      <c r="Y168" s="1664"/>
      <c r="Z168" s="852"/>
      <c r="AA168" s="1664"/>
      <c r="AB168" s="852"/>
      <c r="AC168" s="1664"/>
      <c r="AD168" s="852"/>
      <c r="AE168" s="1664"/>
      <c r="AF168" s="852"/>
      <c r="AG168" s="1664"/>
      <c r="AH168" s="852"/>
      <c r="AI168" s="1664"/>
      <c r="AJ168" s="852"/>
      <c r="AK168" s="821"/>
      <c r="AL168" s="878"/>
      <c r="AM168" s="1664"/>
      <c r="AN168" s="853"/>
      <c r="AO168" s="821"/>
      <c r="AP168" s="878"/>
      <c r="AQ168" s="822"/>
      <c r="AR168" s="853"/>
      <c r="AS168" s="840"/>
      <c r="AT168" s="871"/>
      <c r="AU168" s="821"/>
      <c r="AV168" s="878"/>
      <c r="AW168" s="821"/>
      <c r="AX168" s="878"/>
      <c r="AY168" s="464" t="str">
        <f t="shared" si="331"/>
        <v/>
      </c>
      <c r="AZ168" s="464"/>
      <c r="BA168" s="464"/>
      <c r="BB168" s="464"/>
      <c r="BC168" s="464"/>
      <c r="BD168" s="464"/>
      <c r="BE168" s="464"/>
      <c r="BF168" s="464"/>
      <c r="BG168" s="460"/>
      <c r="BH168" s="460"/>
      <c r="BI168" s="460"/>
      <c r="BJ168" s="460"/>
      <c r="BQ168" s="460"/>
      <c r="BR168" s="460"/>
      <c r="BS168" s="460"/>
      <c r="BT168" s="461"/>
      <c r="BU168" s="461"/>
      <c r="CA168" s="465" t="str">
        <f t="shared" si="332"/>
        <v/>
      </c>
      <c r="CB168" s="465" t="str">
        <f t="shared" si="333"/>
        <v/>
      </c>
      <c r="CC168" s="465" t="str">
        <f t="shared" si="334"/>
        <v/>
      </c>
      <c r="CD168" s="465" t="str">
        <f t="shared" si="335"/>
        <v/>
      </c>
      <c r="CE168" s="465" t="str">
        <f t="shared" si="336"/>
        <v/>
      </c>
      <c r="CF168" s="465" t="str">
        <f t="shared" si="337"/>
        <v/>
      </c>
      <c r="CG168" s="465" t="str">
        <f t="shared" si="338"/>
        <v/>
      </c>
      <c r="CH168" s="465" t="str">
        <f t="shared" si="339"/>
        <v/>
      </c>
      <c r="CI168" s="465" t="str">
        <f t="shared" si="340"/>
        <v/>
      </c>
      <c r="CJ168" s="465"/>
      <c r="CK168" s="465"/>
      <c r="CL168" s="465"/>
      <c r="CM168" s="465"/>
      <c r="CN168" s="465"/>
      <c r="CO168" s="465"/>
      <c r="CP168" s="465"/>
      <c r="CQ168" s="465"/>
      <c r="CR168" s="465"/>
      <c r="CS168" s="465"/>
      <c r="CT168" s="465"/>
      <c r="CU168" s="465"/>
      <c r="CV168" s="465"/>
      <c r="CW168" s="465" t="str">
        <f t="shared" si="341"/>
        <v/>
      </c>
      <c r="CX168" s="465" t="str">
        <f t="shared" si="342"/>
        <v/>
      </c>
      <c r="CY168" s="465"/>
      <c r="CZ168" s="465"/>
      <c r="DA168" s="466">
        <f t="shared" si="343"/>
        <v>0</v>
      </c>
      <c r="DB168" s="466">
        <f t="shared" si="344"/>
        <v>0</v>
      </c>
      <c r="DC168" s="466">
        <f t="shared" si="344"/>
        <v>0</v>
      </c>
      <c r="DD168" s="466">
        <f t="shared" si="345"/>
        <v>0</v>
      </c>
      <c r="DE168" s="466">
        <f t="shared" si="345"/>
        <v>0</v>
      </c>
      <c r="DF168" s="466">
        <f t="shared" si="346"/>
        <v>0</v>
      </c>
      <c r="DG168" s="466">
        <f t="shared" si="347"/>
        <v>0</v>
      </c>
      <c r="DH168" s="466">
        <f t="shared" si="348"/>
        <v>0</v>
      </c>
      <c r="DI168" s="466">
        <f t="shared" si="349"/>
        <v>0</v>
      </c>
      <c r="DJ168" s="466"/>
      <c r="DK168" s="466"/>
      <c r="DL168" s="466"/>
      <c r="DM168" s="466"/>
      <c r="DN168" s="466"/>
      <c r="DO168" s="466"/>
      <c r="DP168" s="466"/>
      <c r="DQ168" s="466"/>
      <c r="DR168" s="466"/>
      <c r="DS168" s="466"/>
      <c r="DT168" s="466"/>
      <c r="DU168" s="466"/>
      <c r="DV168" s="466"/>
      <c r="DW168" s="466">
        <f t="shared" si="350"/>
        <v>0</v>
      </c>
      <c r="DX168" s="466">
        <f t="shared" si="350"/>
        <v>0</v>
      </c>
    </row>
    <row r="169" spans="1:130" ht="18.75" customHeight="1" x14ac:dyDescent="0.35">
      <c r="A169" s="8512" t="s">
        <v>2150</v>
      </c>
      <c r="B169" s="2454" t="s">
        <v>2169</v>
      </c>
      <c r="C169" s="327">
        <f t="shared" ref="C169:D171" si="351">+O169+Q169+S169+U169+W169+Y169+AA169+AC169+AE169+AG169</f>
        <v>0</v>
      </c>
      <c r="D169" s="2375">
        <f t="shared" si="351"/>
        <v>0</v>
      </c>
      <c r="E169" s="1946"/>
      <c r="F169" s="469"/>
      <c r="G169" s="1946"/>
      <c r="H169" s="469"/>
      <c r="I169" s="1946"/>
      <c r="J169" s="469"/>
      <c r="K169" s="1946"/>
      <c r="L169" s="469"/>
      <c r="M169" s="1946"/>
      <c r="N169" s="469"/>
      <c r="O169" s="1957"/>
      <c r="P169" s="316"/>
      <c r="Q169" s="1957"/>
      <c r="R169" s="316"/>
      <c r="S169" s="1957"/>
      <c r="T169" s="316"/>
      <c r="U169" s="1957"/>
      <c r="V169" s="316"/>
      <c r="W169" s="1957"/>
      <c r="X169" s="316"/>
      <c r="Y169" s="1957"/>
      <c r="Z169" s="316"/>
      <c r="AA169" s="1957"/>
      <c r="AB169" s="316"/>
      <c r="AC169" s="1957"/>
      <c r="AD169" s="316"/>
      <c r="AE169" s="1957"/>
      <c r="AF169" s="316"/>
      <c r="AG169" s="1957"/>
      <c r="AH169" s="316"/>
      <c r="AI169" s="2117"/>
      <c r="AJ169" s="2455"/>
      <c r="AK169" s="1948"/>
      <c r="AL169" s="2377"/>
      <c r="AM169" s="1957"/>
      <c r="AN169" s="2456"/>
      <c r="AO169" s="1948"/>
      <c r="AP169" s="2377"/>
      <c r="AQ169" s="2376"/>
      <c r="AR169" s="2456"/>
      <c r="AS169" s="165"/>
      <c r="AT169" s="286"/>
      <c r="AU169" s="2376"/>
      <c r="AV169" s="2456"/>
      <c r="AW169" s="2457"/>
      <c r="AX169" s="2392"/>
      <c r="AY169" s="464" t="str">
        <f t="shared" si="331"/>
        <v/>
      </c>
      <c r="AZ169" s="464"/>
      <c r="BA169" s="464"/>
      <c r="BB169" s="464"/>
      <c r="BC169" s="464"/>
      <c r="BD169" s="464"/>
      <c r="BE169" s="464"/>
      <c r="BF169" s="464"/>
      <c r="BG169" s="460"/>
      <c r="BH169" s="460"/>
      <c r="BI169" s="460"/>
      <c r="BJ169" s="460"/>
      <c r="BQ169" s="460"/>
      <c r="BR169" s="460"/>
      <c r="BS169" s="460"/>
      <c r="BT169" s="461"/>
      <c r="BU169" s="461"/>
      <c r="CA169" s="465" t="str">
        <f t="shared" si="332"/>
        <v/>
      </c>
      <c r="CB169" s="465" t="str">
        <f t="shared" si="333"/>
        <v/>
      </c>
      <c r="CC169" s="465" t="str">
        <f t="shared" si="334"/>
        <v/>
      </c>
      <c r="CD169" s="465" t="str">
        <f t="shared" si="335"/>
        <v/>
      </c>
      <c r="CE169" s="465" t="str">
        <f t="shared" si="336"/>
        <v/>
      </c>
      <c r="CF169" s="465" t="str">
        <f t="shared" si="337"/>
        <v/>
      </c>
      <c r="CG169" s="465" t="str">
        <f t="shared" si="338"/>
        <v/>
      </c>
      <c r="CH169" s="465" t="str">
        <f t="shared" si="339"/>
        <v/>
      </c>
      <c r="CI169" s="465" t="str">
        <f t="shared" si="340"/>
        <v/>
      </c>
      <c r="CJ169" s="465"/>
      <c r="CK169" s="465"/>
      <c r="CL169" s="465"/>
      <c r="CM169" s="465"/>
      <c r="CN169" s="465"/>
      <c r="CO169" s="465"/>
      <c r="CP169" s="465"/>
      <c r="CQ169" s="465"/>
      <c r="CR169" s="465"/>
      <c r="CS169" s="465"/>
      <c r="CT169" s="465"/>
      <c r="CU169" s="465"/>
      <c r="CV169" s="465"/>
      <c r="CW169" s="465" t="str">
        <f t="shared" si="341"/>
        <v/>
      </c>
      <c r="CX169" s="465" t="str">
        <f t="shared" si="342"/>
        <v/>
      </c>
      <c r="CY169" s="465"/>
      <c r="CZ169" s="465"/>
      <c r="DA169" s="466">
        <f t="shared" si="343"/>
        <v>0</v>
      </c>
      <c r="DB169" s="466">
        <f t="shared" si="344"/>
        <v>0</v>
      </c>
      <c r="DC169" s="466">
        <f t="shared" si="344"/>
        <v>0</v>
      </c>
      <c r="DD169" s="466">
        <f t="shared" si="345"/>
        <v>0</v>
      </c>
      <c r="DE169" s="466">
        <f t="shared" si="345"/>
        <v>0</v>
      </c>
      <c r="DF169" s="466">
        <f t="shared" si="346"/>
        <v>0</v>
      </c>
      <c r="DG169" s="466">
        <f t="shared" si="347"/>
        <v>0</v>
      </c>
      <c r="DH169" s="466">
        <f t="shared" si="348"/>
        <v>0</v>
      </c>
      <c r="DI169" s="466">
        <f t="shared" si="349"/>
        <v>0</v>
      </c>
      <c r="DJ169" s="466"/>
      <c r="DK169" s="466"/>
      <c r="DL169" s="466"/>
      <c r="DM169" s="466"/>
      <c r="DN169" s="466"/>
      <c r="DO169" s="466"/>
      <c r="DP169" s="466"/>
      <c r="DQ169" s="466"/>
      <c r="DR169" s="466"/>
      <c r="DS169" s="466"/>
      <c r="DT169" s="466"/>
      <c r="DU169" s="466"/>
      <c r="DV169" s="466"/>
      <c r="DW169" s="466">
        <f t="shared" si="350"/>
        <v>0</v>
      </c>
      <c r="DX169" s="466">
        <f t="shared" si="350"/>
        <v>0</v>
      </c>
    </row>
    <row r="170" spans="1:130" ht="18.75" customHeight="1" x14ac:dyDescent="0.35">
      <c r="A170" s="8513"/>
      <c r="B170" s="851" t="s">
        <v>2170</v>
      </c>
      <c r="C170" s="831">
        <f t="shared" si="351"/>
        <v>0</v>
      </c>
      <c r="D170" s="472">
        <f t="shared" si="351"/>
        <v>0</v>
      </c>
      <c r="E170" s="856"/>
      <c r="F170" s="1440"/>
      <c r="G170" s="856"/>
      <c r="H170" s="1440"/>
      <c r="I170" s="856"/>
      <c r="J170" s="1440"/>
      <c r="K170" s="856"/>
      <c r="L170" s="1440"/>
      <c r="M170" s="856"/>
      <c r="N170" s="1440"/>
      <c r="O170" s="829"/>
      <c r="P170" s="1439"/>
      <c r="Q170" s="829"/>
      <c r="R170" s="1439"/>
      <c r="S170" s="829"/>
      <c r="T170" s="1439"/>
      <c r="U170" s="829"/>
      <c r="V170" s="1439"/>
      <c r="W170" s="829"/>
      <c r="X170" s="1439"/>
      <c r="Y170" s="829"/>
      <c r="Z170" s="1439"/>
      <c r="AA170" s="829"/>
      <c r="AB170" s="1439"/>
      <c r="AC170" s="829"/>
      <c r="AD170" s="1439"/>
      <c r="AE170" s="829"/>
      <c r="AF170" s="1439"/>
      <c r="AG170" s="829"/>
      <c r="AH170" s="1439"/>
      <c r="AI170" s="856"/>
      <c r="AJ170" s="1441"/>
      <c r="AK170" s="1949"/>
      <c r="AL170" s="854"/>
      <c r="AM170" s="829"/>
      <c r="AN170" s="1637"/>
      <c r="AO170" s="1949"/>
      <c r="AP170" s="854"/>
      <c r="AQ170" s="833"/>
      <c r="AR170" s="1637"/>
      <c r="AS170" s="1949"/>
      <c r="AT170" s="1637"/>
      <c r="AU170" s="833"/>
      <c r="AV170" s="1637"/>
      <c r="AW170" s="2458"/>
      <c r="AX170" s="1078"/>
      <c r="AY170" s="464" t="str">
        <f t="shared" si="331"/>
        <v/>
      </c>
      <c r="AZ170" s="464"/>
      <c r="BA170" s="464"/>
      <c r="BB170" s="464"/>
      <c r="BC170" s="464"/>
      <c r="BD170" s="464"/>
      <c r="BE170" s="464"/>
      <c r="BF170" s="464"/>
      <c r="BG170" s="460"/>
      <c r="BH170" s="460"/>
      <c r="BI170" s="460"/>
      <c r="BJ170" s="460"/>
      <c r="BQ170" s="460"/>
      <c r="BR170" s="460"/>
      <c r="BS170" s="460"/>
      <c r="BT170" s="461"/>
      <c r="BU170" s="461"/>
      <c r="CA170" s="465" t="str">
        <f t="shared" si="332"/>
        <v/>
      </c>
      <c r="CB170" s="465" t="str">
        <f t="shared" si="333"/>
        <v/>
      </c>
      <c r="CC170" s="465" t="str">
        <f t="shared" si="334"/>
        <v/>
      </c>
      <c r="CD170" s="465" t="str">
        <f t="shared" si="335"/>
        <v/>
      </c>
      <c r="CE170" s="465" t="str">
        <f t="shared" si="336"/>
        <v/>
      </c>
      <c r="CF170" s="465" t="str">
        <f t="shared" si="337"/>
        <v/>
      </c>
      <c r="CG170" s="465" t="str">
        <f t="shared" si="338"/>
        <v/>
      </c>
      <c r="CH170" s="465" t="str">
        <f t="shared" si="339"/>
        <v/>
      </c>
      <c r="CI170" s="465" t="str">
        <f t="shared" si="340"/>
        <v/>
      </c>
      <c r="CJ170" s="465"/>
      <c r="CK170" s="465"/>
      <c r="CL170" s="465"/>
      <c r="CM170" s="465"/>
      <c r="CN170" s="465"/>
      <c r="CO170" s="465"/>
      <c r="CP170" s="465"/>
      <c r="CQ170" s="465"/>
      <c r="CR170" s="465"/>
      <c r="CS170" s="465"/>
      <c r="CT170" s="465"/>
      <c r="CU170" s="465"/>
      <c r="CV170" s="465"/>
      <c r="CW170" s="465" t="str">
        <f t="shared" si="341"/>
        <v/>
      </c>
      <c r="CX170" s="465" t="str">
        <f t="shared" si="342"/>
        <v/>
      </c>
      <c r="CY170" s="465"/>
      <c r="CZ170" s="465"/>
      <c r="DA170" s="466">
        <f t="shared" si="343"/>
        <v>0</v>
      </c>
      <c r="DB170" s="466">
        <f t="shared" si="344"/>
        <v>0</v>
      </c>
      <c r="DC170" s="466">
        <f t="shared" si="344"/>
        <v>0</v>
      </c>
      <c r="DD170" s="466">
        <f t="shared" si="345"/>
        <v>0</v>
      </c>
      <c r="DE170" s="466">
        <f t="shared" si="345"/>
        <v>0</v>
      </c>
      <c r="DF170" s="466">
        <f t="shared" si="346"/>
        <v>0</v>
      </c>
      <c r="DG170" s="466">
        <f t="shared" si="347"/>
        <v>0</v>
      </c>
      <c r="DH170" s="466">
        <f t="shared" si="348"/>
        <v>0</v>
      </c>
      <c r="DI170" s="466">
        <f t="shared" si="349"/>
        <v>0</v>
      </c>
      <c r="DJ170" s="466"/>
      <c r="DK170" s="466"/>
      <c r="DL170" s="466"/>
      <c r="DM170" s="466"/>
      <c r="DN170" s="466"/>
      <c r="DO170" s="466"/>
      <c r="DP170" s="466"/>
      <c r="DQ170" s="466"/>
      <c r="DR170" s="466"/>
      <c r="DS170" s="466"/>
      <c r="DT170" s="466"/>
      <c r="DU170" s="466"/>
      <c r="DV170" s="466"/>
      <c r="DW170" s="466">
        <f t="shared" si="350"/>
        <v>0</v>
      </c>
      <c r="DX170" s="466">
        <f t="shared" si="350"/>
        <v>0</v>
      </c>
    </row>
    <row r="171" spans="1:130" ht="18.75" customHeight="1" x14ac:dyDescent="0.35">
      <c r="A171" s="8514"/>
      <c r="B171" s="876" t="s">
        <v>2171</v>
      </c>
      <c r="C171" s="813">
        <f t="shared" si="351"/>
        <v>0</v>
      </c>
      <c r="D171" s="812">
        <f t="shared" si="351"/>
        <v>0</v>
      </c>
      <c r="E171" s="862"/>
      <c r="F171" s="1028"/>
      <c r="G171" s="862"/>
      <c r="H171" s="1028"/>
      <c r="I171" s="862"/>
      <c r="J171" s="1028"/>
      <c r="K171" s="862"/>
      <c r="L171" s="1028"/>
      <c r="M171" s="862"/>
      <c r="N171" s="1028"/>
      <c r="O171" s="837"/>
      <c r="P171" s="870"/>
      <c r="Q171" s="837"/>
      <c r="R171" s="870"/>
      <c r="S171" s="837"/>
      <c r="T171" s="870"/>
      <c r="U171" s="837"/>
      <c r="V171" s="870"/>
      <c r="W171" s="837"/>
      <c r="X171" s="870"/>
      <c r="Y171" s="837"/>
      <c r="Z171" s="870"/>
      <c r="AA171" s="837"/>
      <c r="AB171" s="870"/>
      <c r="AC171" s="837"/>
      <c r="AD171" s="870"/>
      <c r="AE171" s="837"/>
      <c r="AF171" s="870"/>
      <c r="AG171" s="837"/>
      <c r="AH171" s="870"/>
      <c r="AI171" s="862"/>
      <c r="AJ171" s="866"/>
      <c r="AK171" s="840"/>
      <c r="AL171" s="872"/>
      <c r="AM171" s="837"/>
      <c r="AN171" s="871"/>
      <c r="AO171" s="840"/>
      <c r="AP171" s="872"/>
      <c r="AQ171" s="842"/>
      <c r="AR171" s="871"/>
      <c r="AS171" s="840"/>
      <c r="AT171" s="871"/>
      <c r="AU171" s="842"/>
      <c r="AV171" s="871"/>
      <c r="AW171" s="2459"/>
      <c r="AX171" s="1043"/>
      <c r="AY171" s="464" t="str">
        <f t="shared" si="331"/>
        <v/>
      </c>
      <c r="AZ171" s="464"/>
      <c r="BA171" s="464"/>
      <c r="BB171" s="464"/>
      <c r="BC171" s="464"/>
      <c r="BD171" s="464"/>
      <c r="BE171" s="464"/>
      <c r="BF171" s="464"/>
      <c r="BG171" s="460"/>
      <c r="BH171" s="460"/>
      <c r="BI171" s="460"/>
      <c r="BJ171" s="460"/>
      <c r="BQ171" s="460"/>
      <c r="BR171" s="460"/>
      <c r="BS171" s="460"/>
      <c r="BT171" s="461"/>
      <c r="BU171" s="461"/>
      <c r="CA171" s="465" t="str">
        <f t="shared" si="332"/>
        <v/>
      </c>
      <c r="CB171" s="465" t="str">
        <f t="shared" si="333"/>
        <v/>
      </c>
      <c r="CC171" s="465" t="str">
        <f t="shared" si="334"/>
        <v/>
      </c>
      <c r="CD171" s="465" t="str">
        <f t="shared" si="335"/>
        <v/>
      </c>
      <c r="CE171" s="465" t="str">
        <f t="shared" si="336"/>
        <v/>
      </c>
      <c r="CF171" s="465" t="str">
        <f t="shared" si="337"/>
        <v/>
      </c>
      <c r="CG171" s="465" t="str">
        <f t="shared" si="338"/>
        <v/>
      </c>
      <c r="CH171" s="465" t="str">
        <f t="shared" si="339"/>
        <v/>
      </c>
      <c r="CI171" s="465" t="str">
        <f t="shared" si="340"/>
        <v/>
      </c>
      <c r="CJ171" s="465"/>
      <c r="CK171" s="465"/>
      <c r="CL171" s="465"/>
      <c r="CM171" s="465"/>
      <c r="CN171" s="465"/>
      <c r="CO171" s="465"/>
      <c r="CP171" s="465"/>
      <c r="CQ171" s="465"/>
      <c r="CR171" s="465"/>
      <c r="CS171" s="465"/>
      <c r="CT171" s="465"/>
      <c r="CU171" s="465"/>
      <c r="CV171" s="465"/>
      <c r="CW171" s="465" t="str">
        <f t="shared" si="341"/>
        <v/>
      </c>
      <c r="CX171" s="465" t="str">
        <f t="shared" si="342"/>
        <v/>
      </c>
      <c r="CY171" s="465"/>
      <c r="CZ171" s="465"/>
      <c r="DA171" s="466">
        <f t="shared" si="343"/>
        <v>0</v>
      </c>
      <c r="DB171" s="466">
        <f t="shared" si="344"/>
        <v>0</v>
      </c>
      <c r="DC171" s="466">
        <f t="shared" si="344"/>
        <v>0</v>
      </c>
      <c r="DD171" s="466">
        <f t="shared" si="345"/>
        <v>0</v>
      </c>
      <c r="DE171" s="466">
        <f t="shared" si="345"/>
        <v>0</v>
      </c>
      <c r="DF171" s="466">
        <f t="shared" si="346"/>
        <v>0</v>
      </c>
      <c r="DG171" s="466">
        <f t="shared" si="347"/>
        <v>0</v>
      </c>
      <c r="DH171" s="466">
        <f t="shared" si="348"/>
        <v>0</v>
      </c>
      <c r="DI171" s="466">
        <f t="shared" si="349"/>
        <v>0</v>
      </c>
      <c r="DJ171" s="466"/>
      <c r="DK171" s="466"/>
      <c r="DL171" s="466"/>
      <c r="DM171" s="466"/>
      <c r="DN171" s="466"/>
      <c r="DO171" s="466"/>
      <c r="DP171" s="466"/>
      <c r="DQ171" s="466"/>
      <c r="DR171" s="466"/>
      <c r="DS171" s="466"/>
      <c r="DT171" s="466"/>
      <c r="DU171" s="466"/>
      <c r="DV171" s="466"/>
      <c r="DW171" s="466">
        <f t="shared" si="350"/>
        <v>0</v>
      </c>
      <c r="DX171" s="466">
        <f t="shared" si="350"/>
        <v>0</v>
      </c>
    </row>
    <row r="172" spans="1:130" ht="16.149999999999999" customHeight="1" x14ac:dyDescent="0.35">
      <c r="A172" s="7569" t="s">
        <v>2151</v>
      </c>
      <c r="B172" s="8515"/>
      <c r="C172" s="327">
        <f t="shared" ref="C172:D174" si="352">+E172+G172+I172+K172+M172+O172+Q172+S172+U172+W172+Y172+AA172+AC172+AE172+AG172+AI172</f>
        <v>0</v>
      </c>
      <c r="D172" s="472">
        <f t="shared" si="352"/>
        <v>0</v>
      </c>
      <c r="E172" s="294"/>
      <c r="F172" s="166"/>
      <c r="G172" s="294"/>
      <c r="H172" s="166"/>
      <c r="I172" s="294"/>
      <c r="J172" s="166"/>
      <c r="K172" s="294"/>
      <c r="L172" s="166"/>
      <c r="M172" s="295"/>
      <c r="N172" s="289"/>
      <c r="O172" s="295"/>
      <c r="P172" s="289"/>
      <c r="Q172" s="295"/>
      <c r="R172" s="289"/>
      <c r="S172" s="295"/>
      <c r="T172" s="289"/>
      <c r="U172" s="295"/>
      <c r="V172" s="289"/>
      <c r="W172" s="295"/>
      <c r="X172" s="289"/>
      <c r="Y172" s="295"/>
      <c r="Z172" s="289"/>
      <c r="AA172" s="295"/>
      <c r="AB172" s="289"/>
      <c r="AC172" s="295"/>
      <c r="AD172" s="473"/>
      <c r="AE172" s="295"/>
      <c r="AF172" s="473"/>
      <c r="AG172" s="2079"/>
      <c r="AH172" s="2080"/>
      <c r="AI172" s="295"/>
      <c r="AJ172" s="289"/>
      <c r="AK172" s="165"/>
      <c r="AL172" s="156"/>
      <c r="AM172" s="294"/>
      <c r="AN172" s="286"/>
      <c r="AO172" s="165"/>
      <c r="AP172" s="156"/>
      <c r="AQ172" s="302"/>
      <c r="AR172" s="286"/>
      <c r="AS172" s="165"/>
      <c r="AT172" s="286"/>
      <c r="AU172" s="165"/>
      <c r="AV172" s="156"/>
      <c r="AW172" s="165"/>
      <c r="AX172" s="156"/>
      <c r="AY172" s="464" t="str">
        <f t="shared" si="331"/>
        <v/>
      </c>
      <c r="AZ172" s="464"/>
      <c r="BA172" s="464"/>
      <c r="BB172" s="464"/>
      <c r="BC172" s="464"/>
      <c r="BD172" s="464"/>
      <c r="BE172" s="464"/>
      <c r="BF172" s="464"/>
      <c r="BG172" s="460"/>
      <c r="BH172" s="460"/>
      <c r="BI172" s="460"/>
      <c r="BJ172" s="460"/>
      <c r="BQ172" s="460"/>
      <c r="BR172" s="460"/>
      <c r="BS172" s="460"/>
      <c r="BT172" s="461"/>
      <c r="BU172" s="461"/>
      <c r="CA172" s="465" t="str">
        <f t="shared" si="332"/>
        <v/>
      </c>
      <c r="CB172" s="465" t="str">
        <f t="shared" si="333"/>
        <v/>
      </c>
      <c r="CC172" s="465" t="str">
        <f t="shared" si="334"/>
        <v/>
      </c>
      <c r="CD172" s="465" t="str">
        <f t="shared" si="335"/>
        <v/>
      </c>
      <c r="CE172" s="465" t="str">
        <f t="shared" si="336"/>
        <v/>
      </c>
      <c r="CF172" s="465" t="str">
        <f t="shared" si="337"/>
        <v/>
      </c>
      <c r="CG172" s="465" t="str">
        <f t="shared" si="338"/>
        <v/>
      </c>
      <c r="CH172" s="465" t="str">
        <f t="shared" si="339"/>
        <v/>
      </c>
      <c r="CI172" s="465" t="str">
        <f t="shared" si="340"/>
        <v/>
      </c>
      <c r="CJ172" s="465"/>
      <c r="CK172" s="465"/>
      <c r="CL172" s="465"/>
      <c r="CM172" s="465"/>
      <c r="CN172" s="465"/>
      <c r="CO172" s="465"/>
      <c r="CP172" s="465"/>
      <c r="CQ172" s="465"/>
      <c r="CR172" s="465"/>
      <c r="CS172" s="465"/>
      <c r="CT172" s="465"/>
      <c r="CU172" s="465"/>
      <c r="CV172" s="465"/>
      <c r="CW172" s="465" t="str">
        <f t="shared" si="341"/>
        <v/>
      </c>
      <c r="CX172" s="465" t="str">
        <f t="shared" si="342"/>
        <v/>
      </c>
      <c r="CY172" s="465"/>
      <c r="CZ172" s="465"/>
      <c r="DA172" s="466">
        <f t="shared" si="343"/>
        <v>0</v>
      </c>
      <c r="DB172" s="466">
        <f t="shared" si="344"/>
        <v>0</v>
      </c>
      <c r="DC172" s="466">
        <f t="shared" si="344"/>
        <v>0</v>
      </c>
      <c r="DD172" s="466">
        <f t="shared" si="345"/>
        <v>0</v>
      </c>
      <c r="DE172" s="466">
        <f t="shared" si="345"/>
        <v>0</v>
      </c>
      <c r="DF172" s="466">
        <f t="shared" si="346"/>
        <v>0</v>
      </c>
      <c r="DG172" s="466">
        <f t="shared" si="347"/>
        <v>0</v>
      </c>
      <c r="DH172" s="466">
        <f t="shared" si="348"/>
        <v>0</v>
      </c>
      <c r="DI172" s="466">
        <f t="shared" si="349"/>
        <v>0</v>
      </c>
      <c r="DJ172" s="466"/>
      <c r="DK172" s="466"/>
      <c r="DL172" s="466"/>
      <c r="DM172" s="466"/>
      <c r="DN172" s="466"/>
      <c r="DO172" s="466"/>
      <c r="DP172" s="466"/>
      <c r="DQ172" s="466"/>
      <c r="DR172" s="466"/>
      <c r="DS172" s="466"/>
      <c r="DT172" s="466"/>
      <c r="DU172" s="466"/>
      <c r="DV172" s="466"/>
      <c r="DW172" s="466">
        <f t="shared" si="350"/>
        <v>0</v>
      </c>
      <c r="DX172" s="466">
        <f t="shared" si="350"/>
        <v>0</v>
      </c>
    </row>
    <row r="173" spans="1:130" ht="16.149999999999999" customHeight="1" x14ac:dyDescent="0.35">
      <c r="A173" s="8508" t="s">
        <v>2187</v>
      </c>
      <c r="B173" s="8509"/>
      <c r="C173" s="831">
        <f t="shared" si="352"/>
        <v>0</v>
      </c>
      <c r="D173" s="2341">
        <f t="shared" si="352"/>
        <v>0</v>
      </c>
      <c r="E173" s="829"/>
      <c r="F173" s="1439"/>
      <c r="G173" s="829"/>
      <c r="H173" s="1439"/>
      <c r="I173" s="829"/>
      <c r="J173" s="1439"/>
      <c r="K173" s="829"/>
      <c r="L173" s="1439"/>
      <c r="M173" s="829"/>
      <c r="N173" s="1439"/>
      <c r="O173" s="1664"/>
      <c r="P173" s="852"/>
      <c r="Q173" s="1664"/>
      <c r="R173" s="852"/>
      <c r="S173" s="1664"/>
      <c r="T173" s="852"/>
      <c r="U173" s="1664"/>
      <c r="V173" s="852"/>
      <c r="W173" s="1664"/>
      <c r="X173" s="852"/>
      <c r="Y173" s="1664"/>
      <c r="Z173" s="852"/>
      <c r="AA173" s="1664"/>
      <c r="AB173" s="852"/>
      <c r="AC173" s="1664"/>
      <c r="AD173" s="1281"/>
      <c r="AE173" s="1664"/>
      <c r="AF173" s="1281"/>
      <c r="AG173" s="1664"/>
      <c r="AH173" s="817"/>
      <c r="AI173" s="1664"/>
      <c r="AJ173" s="852"/>
      <c r="AK173" s="821"/>
      <c r="AL173" s="878"/>
      <c r="AM173" s="1664"/>
      <c r="AN173" s="853"/>
      <c r="AO173" s="821"/>
      <c r="AP173" s="878"/>
      <c r="AQ173" s="822"/>
      <c r="AR173" s="853"/>
      <c r="AS173" s="821"/>
      <c r="AT173" s="853"/>
      <c r="AU173" s="821"/>
      <c r="AV173" s="878"/>
      <c r="AW173" s="821"/>
      <c r="AX173" s="878"/>
      <c r="AY173" s="464" t="str">
        <f t="shared" si="331"/>
        <v/>
      </c>
      <c r="AZ173" s="464"/>
      <c r="BA173" s="464"/>
      <c r="BB173" s="464"/>
      <c r="BC173" s="464"/>
      <c r="BD173" s="464"/>
      <c r="BE173" s="464"/>
      <c r="BF173" s="464"/>
      <c r="BG173" s="460"/>
      <c r="BH173" s="460"/>
      <c r="BI173" s="460"/>
      <c r="BJ173" s="460"/>
      <c r="BQ173" s="460"/>
      <c r="BR173" s="460"/>
      <c r="BS173" s="460"/>
      <c r="BT173" s="461"/>
      <c r="BU173" s="461"/>
      <c r="CA173" s="465" t="str">
        <f t="shared" si="332"/>
        <v/>
      </c>
      <c r="CB173" s="465" t="str">
        <f t="shared" si="333"/>
        <v/>
      </c>
      <c r="CC173" s="465" t="str">
        <f t="shared" si="334"/>
        <v/>
      </c>
      <c r="CD173" s="465" t="str">
        <f t="shared" si="335"/>
        <v/>
      </c>
      <c r="CE173" s="465" t="str">
        <f t="shared" si="336"/>
        <v/>
      </c>
      <c r="CF173" s="465" t="str">
        <f t="shared" si="337"/>
        <v/>
      </c>
      <c r="CG173" s="465" t="str">
        <f t="shared" si="338"/>
        <v/>
      </c>
      <c r="CH173" s="465" t="str">
        <f t="shared" si="339"/>
        <v/>
      </c>
      <c r="CI173" s="465" t="str">
        <f t="shared" si="340"/>
        <v/>
      </c>
      <c r="CJ173" s="465"/>
      <c r="CK173" s="465"/>
      <c r="CL173" s="465"/>
      <c r="CM173" s="465"/>
      <c r="CN173" s="465"/>
      <c r="CO173" s="465"/>
      <c r="CP173" s="465"/>
      <c r="CQ173" s="465"/>
      <c r="CR173" s="465"/>
      <c r="CS173" s="465"/>
      <c r="CT173" s="465"/>
      <c r="CU173" s="465"/>
      <c r="CV173" s="465"/>
      <c r="CW173" s="465" t="str">
        <f t="shared" si="341"/>
        <v/>
      </c>
      <c r="CX173" s="465" t="str">
        <f t="shared" si="342"/>
        <v/>
      </c>
      <c r="CY173" s="465"/>
      <c r="CZ173" s="465"/>
      <c r="DA173" s="466">
        <f t="shared" si="343"/>
        <v>0</v>
      </c>
      <c r="DB173" s="466">
        <f t="shared" si="344"/>
        <v>0</v>
      </c>
      <c r="DC173" s="466">
        <f t="shared" si="344"/>
        <v>0</v>
      </c>
      <c r="DD173" s="466">
        <f t="shared" si="345"/>
        <v>0</v>
      </c>
      <c r="DE173" s="466">
        <f t="shared" si="345"/>
        <v>0</v>
      </c>
      <c r="DF173" s="466">
        <f t="shared" si="346"/>
        <v>0</v>
      </c>
      <c r="DG173" s="466">
        <f t="shared" si="347"/>
        <v>0</v>
      </c>
      <c r="DH173" s="466">
        <f t="shared" si="348"/>
        <v>0</v>
      </c>
      <c r="DI173" s="466">
        <f t="shared" si="349"/>
        <v>0</v>
      </c>
      <c r="DJ173" s="466"/>
      <c r="DK173" s="466"/>
      <c r="DL173" s="466"/>
      <c r="DM173" s="466"/>
      <c r="DN173" s="466"/>
      <c r="DO173" s="466"/>
      <c r="DP173" s="466"/>
      <c r="DQ173" s="466"/>
      <c r="DR173" s="466"/>
      <c r="DS173" s="466"/>
      <c r="DT173" s="466"/>
      <c r="DU173" s="466"/>
      <c r="DV173" s="466"/>
      <c r="DW173" s="466">
        <f t="shared" si="350"/>
        <v>0</v>
      </c>
      <c r="DX173" s="466">
        <f t="shared" si="350"/>
        <v>0</v>
      </c>
    </row>
    <row r="174" spans="1:130" ht="16.149999999999999" customHeight="1" x14ac:dyDescent="0.35">
      <c r="A174" s="8508" t="s">
        <v>2153</v>
      </c>
      <c r="B174" s="8509"/>
      <c r="C174" s="831">
        <f t="shared" si="352"/>
        <v>0</v>
      </c>
      <c r="D174" s="2341">
        <f>+F174+H174+J174+L174+N174+P174+R174+T174+V174+X174+Z174+AB174+AD174+AF174+AH174+AJ174</f>
        <v>0</v>
      </c>
      <c r="E174" s="829"/>
      <c r="F174" s="1439"/>
      <c r="G174" s="829"/>
      <c r="H174" s="1439"/>
      <c r="I174" s="829"/>
      <c r="J174" s="1439"/>
      <c r="K174" s="829"/>
      <c r="L174" s="1439"/>
      <c r="M174" s="829"/>
      <c r="N174" s="1439"/>
      <c r="O174" s="1664"/>
      <c r="P174" s="852"/>
      <c r="Q174" s="1664"/>
      <c r="R174" s="852"/>
      <c r="S174" s="1664"/>
      <c r="T174" s="852"/>
      <c r="U174" s="1664"/>
      <c r="V174" s="852"/>
      <c r="W174" s="1664"/>
      <c r="X174" s="852"/>
      <c r="Y174" s="1664"/>
      <c r="Z174" s="852"/>
      <c r="AA174" s="1664"/>
      <c r="AB174" s="852"/>
      <c r="AC174" s="1664"/>
      <c r="AD174" s="1281"/>
      <c r="AE174" s="1664"/>
      <c r="AF174" s="1281"/>
      <c r="AG174" s="1664"/>
      <c r="AH174" s="817"/>
      <c r="AI174" s="1664"/>
      <c r="AJ174" s="852"/>
      <c r="AK174" s="821"/>
      <c r="AL174" s="878"/>
      <c r="AM174" s="1664"/>
      <c r="AN174" s="853"/>
      <c r="AO174" s="821"/>
      <c r="AP174" s="878"/>
      <c r="AQ174" s="822"/>
      <c r="AR174" s="853"/>
      <c r="AS174" s="821"/>
      <c r="AT174" s="853"/>
      <c r="AU174" s="821"/>
      <c r="AV174" s="878"/>
      <c r="AW174" s="821"/>
      <c r="AX174" s="878"/>
      <c r="AY174" s="464" t="str">
        <f t="shared" si="331"/>
        <v/>
      </c>
      <c r="AZ174" s="464"/>
      <c r="BA174" s="464"/>
      <c r="BB174" s="464"/>
      <c r="BC174" s="464"/>
      <c r="BD174" s="464"/>
      <c r="BE174" s="464"/>
      <c r="BF174" s="464"/>
      <c r="BG174" s="460"/>
      <c r="BH174" s="460"/>
      <c r="BI174" s="460"/>
      <c r="BJ174" s="460"/>
      <c r="BQ174" s="460"/>
      <c r="BR174" s="460"/>
      <c r="BS174" s="460"/>
      <c r="BT174" s="461"/>
      <c r="BU174" s="461"/>
      <c r="CA174" s="465" t="str">
        <f t="shared" si="332"/>
        <v/>
      </c>
      <c r="CB174" s="465" t="str">
        <f t="shared" si="333"/>
        <v/>
      </c>
      <c r="CC174" s="465" t="str">
        <f t="shared" si="334"/>
        <v/>
      </c>
      <c r="CD174" s="465" t="str">
        <f t="shared" si="335"/>
        <v/>
      </c>
      <c r="CE174" s="465" t="str">
        <f t="shared" si="336"/>
        <v/>
      </c>
      <c r="CF174" s="465" t="str">
        <f t="shared" si="337"/>
        <v/>
      </c>
      <c r="CG174" s="465" t="str">
        <f t="shared" si="338"/>
        <v/>
      </c>
      <c r="CH174" s="465" t="str">
        <f t="shared" si="339"/>
        <v/>
      </c>
      <c r="CI174" s="465" t="str">
        <f t="shared" si="340"/>
        <v/>
      </c>
      <c r="CJ174" s="465"/>
      <c r="CK174" s="465"/>
      <c r="CL174" s="465"/>
      <c r="CM174" s="465"/>
      <c r="CN174" s="465"/>
      <c r="CO174" s="465"/>
      <c r="CP174" s="465"/>
      <c r="CQ174" s="465"/>
      <c r="CR174" s="465"/>
      <c r="CS174" s="465"/>
      <c r="CT174" s="465"/>
      <c r="CU174" s="465"/>
      <c r="CV174" s="465"/>
      <c r="CW174" s="465" t="str">
        <f t="shared" si="341"/>
        <v/>
      </c>
      <c r="CX174" s="465" t="str">
        <f t="shared" si="342"/>
        <v/>
      </c>
      <c r="CY174" s="465"/>
      <c r="CZ174" s="465"/>
      <c r="DA174" s="466">
        <f t="shared" si="343"/>
        <v>0</v>
      </c>
      <c r="DB174" s="466">
        <f t="shared" si="344"/>
        <v>0</v>
      </c>
      <c r="DC174" s="466">
        <f t="shared" si="344"/>
        <v>0</v>
      </c>
      <c r="DD174" s="466">
        <f t="shared" si="345"/>
        <v>0</v>
      </c>
      <c r="DE174" s="466">
        <f t="shared" si="345"/>
        <v>0</v>
      </c>
      <c r="DF174" s="466">
        <f t="shared" si="346"/>
        <v>0</v>
      </c>
      <c r="DG174" s="466">
        <f t="shared" si="347"/>
        <v>0</v>
      </c>
      <c r="DH174" s="466">
        <f t="shared" si="348"/>
        <v>0</v>
      </c>
      <c r="DI174" s="466">
        <f t="shared" si="349"/>
        <v>0</v>
      </c>
      <c r="DJ174" s="466"/>
      <c r="DK174" s="466"/>
      <c r="DL174" s="466"/>
      <c r="DM174" s="466"/>
      <c r="DN174" s="466"/>
      <c r="DO174" s="466"/>
      <c r="DP174" s="466"/>
      <c r="DQ174" s="466"/>
      <c r="DR174" s="466"/>
      <c r="DS174" s="466"/>
      <c r="DT174" s="466"/>
      <c r="DU174" s="466"/>
      <c r="DV174" s="466"/>
      <c r="DW174" s="466">
        <f t="shared" si="350"/>
        <v>0</v>
      </c>
      <c r="DX174" s="466">
        <f t="shared" si="350"/>
        <v>0</v>
      </c>
    </row>
    <row r="175" spans="1:130" ht="16.149999999999999" customHeight="1" x14ac:dyDescent="0.35">
      <c r="A175" s="8508" t="s">
        <v>2188</v>
      </c>
      <c r="B175" s="8509"/>
      <c r="C175" s="831">
        <f t="shared" ref="C175:D177" si="353">+O175+Q175+S175+U175+W175+Y175+AA175+AC175+AE175+AG175+AI175</f>
        <v>0</v>
      </c>
      <c r="D175" s="819">
        <f t="shared" si="353"/>
        <v>0</v>
      </c>
      <c r="E175" s="856"/>
      <c r="F175" s="1440"/>
      <c r="G175" s="856"/>
      <c r="H175" s="1440"/>
      <c r="I175" s="856"/>
      <c r="J175" s="1440"/>
      <c r="K175" s="856"/>
      <c r="L175" s="1440"/>
      <c r="M175" s="856"/>
      <c r="N175" s="1440"/>
      <c r="O175" s="1664"/>
      <c r="P175" s="852"/>
      <c r="Q175" s="1664"/>
      <c r="R175" s="852"/>
      <c r="S175" s="1664"/>
      <c r="T175" s="852"/>
      <c r="U175" s="1664"/>
      <c r="V175" s="852"/>
      <c r="W175" s="1664"/>
      <c r="X175" s="852"/>
      <c r="Y175" s="1664"/>
      <c r="Z175" s="852"/>
      <c r="AA175" s="1664"/>
      <c r="AB175" s="852"/>
      <c r="AC175" s="1664"/>
      <c r="AD175" s="1281"/>
      <c r="AE175" s="1664"/>
      <c r="AF175" s="1281"/>
      <c r="AG175" s="1664"/>
      <c r="AH175" s="817"/>
      <c r="AI175" s="1664"/>
      <c r="AJ175" s="852"/>
      <c r="AK175" s="821"/>
      <c r="AL175" s="878"/>
      <c r="AM175" s="1664"/>
      <c r="AN175" s="853"/>
      <c r="AO175" s="821"/>
      <c r="AP175" s="878"/>
      <c r="AQ175" s="822"/>
      <c r="AR175" s="853"/>
      <c r="AS175" s="821"/>
      <c r="AT175" s="853"/>
      <c r="AU175" s="821"/>
      <c r="AV175" s="878"/>
      <c r="AW175" s="821"/>
      <c r="AX175" s="878"/>
      <c r="AY175" s="464" t="str">
        <f t="shared" si="331"/>
        <v/>
      </c>
      <c r="AZ175" s="464"/>
      <c r="BA175" s="464"/>
      <c r="BB175" s="464"/>
      <c r="BC175" s="464"/>
      <c r="BD175" s="464"/>
      <c r="BE175" s="464"/>
      <c r="BF175" s="464"/>
      <c r="BG175" s="460"/>
      <c r="BH175" s="460"/>
      <c r="BI175" s="460"/>
      <c r="BJ175" s="460"/>
      <c r="BQ175" s="460"/>
      <c r="BR175" s="460"/>
      <c r="BS175" s="460"/>
      <c r="BT175" s="461"/>
      <c r="BU175" s="461"/>
      <c r="CA175" s="465" t="str">
        <f t="shared" si="332"/>
        <v/>
      </c>
      <c r="CB175" s="465" t="str">
        <f t="shared" si="333"/>
        <v/>
      </c>
      <c r="CC175" s="465" t="str">
        <f t="shared" si="334"/>
        <v/>
      </c>
      <c r="CD175" s="465" t="str">
        <f t="shared" si="335"/>
        <v/>
      </c>
      <c r="CE175" s="465" t="str">
        <f t="shared" si="336"/>
        <v/>
      </c>
      <c r="CF175" s="465" t="str">
        <f t="shared" si="337"/>
        <v/>
      </c>
      <c r="CG175" s="465" t="str">
        <f t="shared" si="338"/>
        <v/>
      </c>
      <c r="CH175" s="465" t="str">
        <f t="shared" si="339"/>
        <v/>
      </c>
      <c r="CI175" s="465" t="str">
        <f t="shared" si="340"/>
        <v/>
      </c>
      <c r="CJ175" s="465"/>
      <c r="CK175" s="465"/>
      <c r="CL175" s="465"/>
      <c r="CM175" s="465"/>
      <c r="CN175" s="465"/>
      <c r="CO175" s="465"/>
      <c r="CP175" s="465"/>
      <c r="CQ175" s="465"/>
      <c r="CR175" s="465"/>
      <c r="CS175" s="465"/>
      <c r="CT175" s="465"/>
      <c r="CU175" s="465"/>
      <c r="CV175" s="465"/>
      <c r="CW175" s="465" t="str">
        <f t="shared" si="341"/>
        <v/>
      </c>
      <c r="CX175" s="465" t="str">
        <f t="shared" si="342"/>
        <v/>
      </c>
      <c r="CY175" s="465"/>
      <c r="CZ175" s="465"/>
      <c r="DA175" s="466">
        <f t="shared" si="343"/>
        <v>0</v>
      </c>
      <c r="DB175" s="466">
        <f t="shared" si="344"/>
        <v>0</v>
      </c>
      <c r="DC175" s="466">
        <f t="shared" si="344"/>
        <v>0</v>
      </c>
      <c r="DD175" s="466">
        <f t="shared" si="345"/>
        <v>0</v>
      </c>
      <c r="DE175" s="466">
        <f t="shared" si="345"/>
        <v>0</v>
      </c>
      <c r="DF175" s="466">
        <f t="shared" si="346"/>
        <v>0</v>
      </c>
      <c r="DG175" s="466">
        <f t="shared" si="347"/>
        <v>0</v>
      </c>
      <c r="DH175" s="466">
        <f t="shared" si="348"/>
        <v>0</v>
      </c>
      <c r="DI175" s="466">
        <f t="shared" si="349"/>
        <v>0</v>
      </c>
      <c r="DJ175" s="466"/>
      <c r="DK175" s="466"/>
      <c r="DL175" s="466"/>
      <c r="DM175" s="466"/>
      <c r="DN175" s="466"/>
      <c r="DO175" s="466"/>
      <c r="DP175" s="466"/>
      <c r="DQ175" s="466"/>
      <c r="DR175" s="466"/>
      <c r="DS175" s="466"/>
      <c r="DT175" s="466"/>
      <c r="DU175" s="466"/>
      <c r="DV175" s="466"/>
      <c r="DW175" s="466">
        <f t="shared" si="350"/>
        <v>0</v>
      </c>
      <c r="DX175" s="466">
        <f t="shared" si="350"/>
        <v>0</v>
      </c>
    </row>
    <row r="176" spans="1:130" ht="16.149999999999999" customHeight="1" x14ac:dyDescent="0.35">
      <c r="A176" s="8508" t="s">
        <v>2189</v>
      </c>
      <c r="B176" s="8509"/>
      <c r="C176" s="831">
        <f t="shared" si="353"/>
        <v>0</v>
      </c>
      <c r="D176" s="819">
        <f t="shared" si="353"/>
        <v>0</v>
      </c>
      <c r="E176" s="856"/>
      <c r="F176" s="1440"/>
      <c r="G176" s="856"/>
      <c r="H176" s="1440"/>
      <c r="I176" s="856"/>
      <c r="J176" s="1440"/>
      <c r="K176" s="856"/>
      <c r="L176" s="1440"/>
      <c r="M176" s="856"/>
      <c r="N176" s="1440"/>
      <c r="O176" s="1664"/>
      <c r="P176" s="852"/>
      <c r="Q176" s="1664"/>
      <c r="R176" s="852"/>
      <c r="S176" s="1664"/>
      <c r="T176" s="852"/>
      <c r="U176" s="1664"/>
      <c r="V176" s="852"/>
      <c r="W176" s="1664"/>
      <c r="X176" s="852"/>
      <c r="Y176" s="1664"/>
      <c r="Z176" s="852"/>
      <c r="AA176" s="1664"/>
      <c r="AB176" s="852"/>
      <c r="AC176" s="1664"/>
      <c r="AD176" s="1281"/>
      <c r="AE176" s="1664"/>
      <c r="AF176" s="1281"/>
      <c r="AG176" s="829"/>
      <c r="AH176" s="878"/>
      <c r="AI176" s="829"/>
      <c r="AJ176" s="822"/>
      <c r="AK176" s="821"/>
      <c r="AL176" s="878"/>
      <c r="AM176" s="1664"/>
      <c r="AN176" s="853"/>
      <c r="AO176" s="821"/>
      <c r="AP176" s="878"/>
      <c r="AQ176" s="822"/>
      <c r="AR176" s="853"/>
      <c r="AS176" s="821"/>
      <c r="AT176" s="853"/>
      <c r="AU176" s="821"/>
      <c r="AV176" s="878"/>
      <c r="AW176" s="821"/>
      <c r="AX176" s="878"/>
      <c r="AY176" s="464" t="str">
        <f t="shared" si="331"/>
        <v/>
      </c>
      <c r="AZ176" s="464"/>
      <c r="BA176" s="464"/>
      <c r="BB176" s="464"/>
      <c r="BC176" s="464"/>
      <c r="BD176" s="464"/>
      <c r="BE176" s="464"/>
      <c r="BF176" s="464"/>
      <c r="BG176" s="460"/>
      <c r="BH176" s="460"/>
      <c r="BI176" s="460"/>
      <c r="BJ176" s="460"/>
      <c r="BQ176" s="460"/>
      <c r="BR176" s="460"/>
      <c r="BS176" s="460"/>
      <c r="BT176" s="461"/>
      <c r="BU176" s="461"/>
      <c r="CA176" s="465" t="str">
        <f t="shared" si="332"/>
        <v/>
      </c>
      <c r="CB176" s="465" t="str">
        <f t="shared" si="333"/>
        <v/>
      </c>
      <c r="CC176" s="465" t="str">
        <f t="shared" si="334"/>
        <v/>
      </c>
      <c r="CD176" s="465" t="str">
        <f t="shared" si="335"/>
        <v/>
      </c>
      <c r="CE176" s="465" t="str">
        <f t="shared" si="336"/>
        <v/>
      </c>
      <c r="CF176" s="465" t="str">
        <f t="shared" si="337"/>
        <v/>
      </c>
      <c r="CG176" s="465" t="str">
        <f t="shared" si="338"/>
        <v/>
      </c>
      <c r="CH176" s="465" t="str">
        <f t="shared" si="339"/>
        <v/>
      </c>
      <c r="CI176" s="465" t="str">
        <f t="shared" si="340"/>
        <v/>
      </c>
      <c r="CJ176" s="465"/>
      <c r="CK176" s="465"/>
      <c r="CL176" s="465"/>
      <c r="CM176" s="465"/>
      <c r="CN176" s="465"/>
      <c r="CO176" s="465"/>
      <c r="CP176" s="465"/>
      <c r="CQ176" s="465"/>
      <c r="CR176" s="465"/>
      <c r="CS176" s="465"/>
      <c r="CT176" s="465"/>
      <c r="CU176" s="465"/>
      <c r="CV176" s="465"/>
      <c r="CW176" s="465" t="str">
        <f t="shared" si="341"/>
        <v/>
      </c>
      <c r="CX176" s="465" t="str">
        <f t="shared" si="342"/>
        <v/>
      </c>
      <c r="CY176" s="465"/>
      <c r="CZ176" s="465"/>
      <c r="DA176" s="466">
        <f t="shared" si="343"/>
        <v>0</v>
      </c>
      <c r="DB176" s="466">
        <f t="shared" si="344"/>
        <v>0</v>
      </c>
      <c r="DC176" s="466">
        <f t="shared" si="344"/>
        <v>0</v>
      </c>
      <c r="DD176" s="466">
        <f t="shared" si="345"/>
        <v>0</v>
      </c>
      <c r="DE176" s="466">
        <f t="shared" si="345"/>
        <v>0</v>
      </c>
      <c r="DF176" s="466">
        <f t="shared" si="346"/>
        <v>0</v>
      </c>
      <c r="DG176" s="466">
        <f t="shared" si="347"/>
        <v>0</v>
      </c>
      <c r="DH176" s="466">
        <f t="shared" si="348"/>
        <v>0</v>
      </c>
      <c r="DI176" s="466">
        <f t="shared" si="349"/>
        <v>0</v>
      </c>
      <c r="DJ176" s="466"/>
      <c r="DK176" s="466"/>
      <c r="DL176" s="466"/>
      <c r="DM176" s="466"/>
      <c r="DN176" s="466"/>
      <c r="DO176" s="466"/>
      <c r="DP176" s="466"/>
      <c r="DQ176" s="466"/>
      <c r="DR176" s="466"/>
      <c r="DS176" s="466"/>
      <c r="DT176" s="466"/>
      <c r="DU176" s="466"/>
      <c r="DV176" s="466"/>
      <c r="DW176" s="466">
        <f t="shared" si="350"/>
        <v>0</v>
      </c>
      <c r="DX176" s="466">
        <f t="shared" si="350"/>
        <v>0</v>
      </c>
    </row>
    <row r="177" spans="1:128" ht="16.149999999999999" customHeight="1" x14ac:dyDescent="0.35">
      <c r="A177" s="2460" t="s">
        <v>2190</v>
      </c>
      <c r="B177" s="2461"/>
      <c r="C177" s="831">
        <f t="shared" si="353"/>
        <v>0</v>
      </c>
      <c r="D177" s="819">
        <f t="shared" si="353"/>
        <v>0</v>
      </c>
      <c r="E177" s="856"/>
      <c r="F177" s="1440"/>
      <c r="G177" s="856"/>
      <c r="H177" s="1440"/>
      <c r="I177" s="856"/>
      <c r="J177" s="1440"/>
      <c r="K177" s="856"/>
      <c r="L177" s="1440"/>
      <c r="M177" s="856"/>
      <c r="N177" s="1440"/>
      <c r="O177" s="1664"/>
      <c r="P177" s="852"/>
      <c r="Q177" s="1664"/>
      <c r="R177" s="852"/>
      <c r="S177" s="1664"/>
      <c r="T177" s="852"/>
      <c r="U177" s="1664"/>
      <c r="V177" s="852"/>
      <c r="W177" s="1664"/>
      <c r="X177" s="852"/>
      <c r="Y177" s="1664"/>
      <c r="Z177" s="852"/>
      <c r="AA177" s="1664"/>
      <c r="AB177" s="852"/>
      <c r="AC177" s="1664"/>
      <c r="AD177" s="1281"/>
      <c r="AE177" s="1664"/>
      <c r="AF177" s="1281"/>
      <c r="AG177" s="1664"/>
      <c r="AH177" s="817"/>
      <c r="AI177" s="1664"/>
      <c r="AJ177" s="852"/>
      <c r="AK177" s="821"/>
      <c r="AL177" s="878"/>
      <c r="AM177" s="1664"/>
      <c r="AN177" s="853"/>
      <c r="AO177" s="821"/>
      <c r="AP177" s="878"/>
      <c r="AQ177" s="822"/>
      <c r="AR177" s="853"/>
      <c r="AS177" s="821"/>
      <c r="AT177" s="853"/>
      <c r="AU177" s="821"/>
      <c r="AV177" s="878"/>
      <c r="AW177" s="821"/>
      <c r="AX177" s="878"/>
      <c r="AY177" s="464" t="str">
        <f t="shared" si="331"/>
        <v/>
      </c>
      <c r="AZ177" s="464"/>
      <c r="BA177" s="464"/>
      <c r="BB177" s="464"/>
      <c r="BC177" s="464"/>
      <c r="BD177" s="464"/>
      <c r="BE177" s="464"/>
      <c r="BF177" s="464"/>
      <c r="BG177" s="460"/>
      <c r="BH177" s="460"/>
      <c r="BI177" s="460"/>
      <c r="BJ177" s="460"/>
      <c r="BQ177" s="460"/>
      <c r="BR177" s="460"/>
      <c r="BS177" s="460"/>
      <c r="BT177" s="461"/>
      <c r="BU177" s="461"/>
      <c r="CA177" s="465" t="str">
        <f t="shared" si="332"/>
        <v/>
      </c>
      <c r="CB177" s="465" t="str">
        <f t="shared" si="333"/>
        <v/>
      </c>
      <c r="CC177" s="465" t="str">
        <f t="shared" si="334"/>
        <v/>
      </c>
      <c r="CD177" s="465" t="str">
        <f t="shared" si="335"/>
        <v/>
      </c>
      <c r="CE177" s="465" t="str">
        <f t="shared" si="336"/>
        <v/>
      </c>
      <c r="CF177" s="465" t="str">
        <f t="shared" si="337"/>
        <v/>
      </c>
      <c r="CG177" s="465" t="str">
        <f t="shared" si="338"/>
        <v/>
      </c>
      <c r="CH177" s="465" t="str">
        <f t="shared" si="339"/>
        <v/>
      </c>
      <c r="CI177" s="465" t="str">
        <f t="shared" si="340"/>
        <v/>
      </c>
      <c r="CJ177" s="465"/>
      <c r="CK177" s="465"/>
      <c r="CL177" s="465"/>
      <c r="CM177" s="465"/>
      <c r="CN177" s="465"/>
      <c r="CO177" s="465"/>
      <c r="CP177" s="465"/>
      <c r="CQ177" s="465"/>
      <c r="CR177" s="465"/>
      <c r="CS177" s="465"/>
      <c r="CT177" s="465"/>
      <c r="CU177" s="465"/>
      <c r="CV177" s="465"/>
      <c r="CW177" s="465" t="str">
        <f t="shared" si="341"/>
        <v/>
      </c>
      <c r="CX177" s="465" t="str">
        <f t="shared" si="342"/>
        <v/>
      </c>
      <c r="CY177" s="465"/>
      <c r="CZ177" s="465"/>
      <c r="DA177" s="466">
        <f t="shared" si="343"/>
        <v>0</v>
      </c>
      <c r="DB177" s="466">
        <f t="shared" si="344"/>
        <v>0</v>
      </c>
      <c r="DC177" s="466">
        <f t="shared" si="344"/>
        <v>0</v>
      </c>
      <c r="DD177" s="466">
        <f t="shared" si="345"/>
        <v>0</v>
      </c>
      <c r="DE177" s="466">
        <f t="shared" si="345"/>
        <v>0</v>
      </c>
      <c r="DF177" s="466">
        <f t="shared" si="346"/>
        <v>0</v>
      </c>
      <c r="DG177" s="466">
        <f t="shared" si="347"/>
        <v>0</v>
      </c>
      <c r="DH177" s="466">
        <f t="shared" si="348"/>
        <v>0</v>
      </c>
      <c r="DI177" s="466">
        <f t="shared" si="349"/>
        <v>0</v>
      </c>
      <c r="DJ177" s="466"/>
      <c r="DK177" s="466"/>
      <c r="DL177" s="466"/>
      <c r="DM177" s="466"/>
      <c r="DN177" s="466"/>
      <c r="DO177" s="466"/>
      <c r="DP177" s="466"/>
      <c r="DQ177" s="466"/>
      <c r="DR177" s="466"/>
      <c r="DS177" s="466"/>
      <c r="DT177" s="466"/>
      <c r="DU177" s="466"/>
      <c r="DV177" s="466"/>
      <c r="DW177" s="466">
        <f t="shared" ref="DW177:DX182" si="354">IF(AND(C177&lt;&gt;0,OR(AO177="",AQ177="",AS177="",AU177="")),1,0)</f>
        <v>0</v>
      </c>
      <c r="DX177" s="466">
        <f t="shared" si="354"/>
        <v>0</v>
      </c>
    </row>
    <row r="178" spans="1:128" ht="16.149999999999999" customHeight="1" x14ac:dyDescent="0.35">
      <c r="A178" s="8508" t="s">
        <v>2191</v>
      </c>
      <c r="B178" s="8509"/>
      <c r="C178" s="831">
        <f t="shared" ref="C178:D182" si="355">+E178+G178+I178+K178+M178+O178+Q178+S178+U178+W178+Y178+AA178+AC178+AE178+AG178+AI178</f>
        <v>0</v>
      </c>
      <c r="D178" s="819">
        <f t="shared" si="355"/>
        <v>0</v>
      </c>
      <c r="E178" s="1664"/>
      <c r="F178" s="852"/>
      <c r="G178" s="1664"/>
      <c r="H178" s="852"/>
      <c r="I178" s="1664"/>
      <c r="J178" s="852"/>
      <c r="K178" s="1664"/>
      <c r="L178" s="852"/>
      <c r="M178" s="1664"/>
      <c r="N178" s="852"/>
      <c r="O178" s="1664"/>
      <c r="P178" s="852"/>
      <c r="Q178" s="1664"/>
      <c r="R178" s="852"/>
      <c r="S178" s="1664"/>
      <c r="T178" s="852"/>
      <c r="U178" s="1664"/>
      <c r="V178" s="852"/>
      <c r="W178" s="1664"/>
      <c r="X178" s="852"/>
      <c r="Y178" s="1664"/>
      <c r="Z178" s="852"/>
      <c r="AA178" s="1664"/>
      <c r="AB178" s="852"/>
      <c r="AC178" s="1664"/>
      <c r="AD178" s="1281"/>
      <c r="AE178" s="1664"/>
      <c r="AF178" s="1281"/>
      <c r="AG178" s="1664"/>
      <c r="AH178" s="817"/>
      <c r="AI178" s="1664"/>
      <c r="AJ178" s="852"/>
      <c r="AK178" s="821"/>
      <c r="AL178" s="878"/>
      <c r="AM178" s="1664"/>
      <c r="AN178" s="853"/>
      <c r="AO178" s="821"/>
      <c r="AP178" s="878"/>
      <c r="AQ178" s="822"/>
      <c r="AR178" s="853"/>
      <c r="AS178" s="821"/>
      <c r="AT178" s="853"/>
      <c r="AU178" s="821"/>
      <c r="AV178" s="878"/>
      <c r="AW178" s="821"/>
      <c r="AX178" s="878"/>
      <c r="AY178" s="464" t="str">
        <f t="shared" si="331"/>
        <v/>
      </c>
      <c r="AZ178" s="464"/>
      <c r="BA178" s="464"/>
      <c r="BB178" s="464"/>
      <c r="BC178" s="464"/>
      <c r="BD178" s="464"/>
      <c r="BE178" s="464"/>
      <c r="BF178" s="464"/>
      <c r="BG178" s="460"/>
      <c r="BH178" s="460"/>
      <c r="BI178" s="460"/>
      <c r="BJ178" s="460"/>
      <c r="BQ178" s="460"/>
      <c r="BR178" s="460"/>
      <c r="BS178" s="460"/>
      <c r="BT178" s="461"/>
      <c r="BU178" s="461"/>
      <c r="CA178" s="465" t="str">
        <f t="shared" si="332"/>
        <v/>
      </c>
      <c r="CB178" s="465" t="str">
        <f t="shared" si="333"/>
        <v/>
      </c>
      <c r="CC178" s="465" t="str">
        <f t="shared" si="334"/>
        <v/>
      </c>
      <c r="CD178" s="465" t="str">
        <f t="shared" si="335"/>
        <v/>
      </c>
      <c r="CE178" s="465" t="str">
        <f t="shared" si="336"/>
        <v/>
      </c>
      <c r="CF178" s="465" t="str">
        <f t="shared" si="337"/>
        <v/>
      </c>
      <c r="CG178" s="465" t="str">
        <f t="shared" si="338"/>
        <v/>
      </c>
      <c r="CH178" s="465" t="str">
        <f t="shared" si="339"/>
        <v/>
      </c>
      <c r="CI178" s="465" t="str">
        <f t="shared" si="340"/>
        <v/>
      </c>
      <c r="CJ178" s="465"/>
      <c r="CK178" s="465"/>
      <c r="CL178" s="465"/>
      <c r="CM178" s="465"/>
      <c r="CN178" s="465"/>
      <c r="CO178" s="465"/>
      <c r="CP178" s="465"/>
      <c r="CQ178" s="465"/>
      <c r="CR178" s="465"/>
      <c r="CS178" s="465"/>
      <c r="CT178" s="465"/>
      <c r="CU178" s="465"/>
      <c r="CV178" s="465"/>
      <c r="CW178" s="465" t="str">
        <f t="shared" si="341"/>
        <v/>
      </c>
      <c r="CX178" s="465" t="str">
        <f t="shared" si="342"/>
        <v/>
      </c>
      <c r="CY178" s="465"/>
      <c r="CZ178" s="465"/>
      <c r="DA178" s="466">
        <f t="shared" si="343"/>
        <v>0</v>
      </c>
      <c r="DB178" s="466">
        <f t="shared" si="344"/>
        <v>0</v>
      </c>
      <c r="DC178" s="466">
        <f t="shared" si="344"/>
        <v>0</v>
      </c>
      <c r="DD178" s="466">
        <f t="shared" si="345"/>
        <v>0</v>
      </c>
      <c r="DE178" s="466">
        <f t="shared" si="345"/>
        <v>0</v>
      </c>
      <c r="DF178" s="466">
        <f t="shared" si="346"/>
        <v>0</v>
      </c>
      <c r="DG178" s="466">
        <f t="shared" si="347"/>
        <v>0</v>
      </c>
      <c r="DH178" s="466">
        <f t="shared" si="348"/>
        <v>0</v>
      </c>
      <c r="DI178" s="466">
        <f t="shared" si="349"/>
        <v>0</v>
      </c>
      <c r="DJ178" s="466"/>
      <c r="DK178" s="466"/>
      <c r="DL178" s="466"/>
      <c r="DM178" s="466"/>
      <c r="DN178" s="466"/>
      <c r="DO178" s="466"/>
      <c r="DP178" s="466"/>
      <c r="DQ178" s="466"/>
      <c r="DR178" s="466"/>
      <c r="DS178" s="466"/>
      <c r="DT178" s="466"/>
      <c r="DU178" s="466"/>
      <c r="DV178" s="466"/>
      <c r="DW178" s="466">
        <f t="shared" si="354"/>
        <v>0</v>
      </c>
      <c r="DX178" s="466">
        <f t="shared" si="354"/>
        <v>0</v>
      </c>
    </row>
    <row r="179" spans="1:128" ht="16.149999999999999" customHeight="1" x14ac:dyDescent="0.35">
      <c r="A179" s="8508" t="s">
        <v>2192</v>
      </c>
      <c r="B179" s="8509"/>
      <c r="C179" s="831">
        <f t="shared" si="355"/>
        <v>0</v>
      </c>
      <c r="D179" s="819">
        <f t="shared" si="355"/>
        <v>0</v>
      </c>
      <c r="E179" s="1664"/>
      <c r="F179" s="852"/>
      <c r="G179" s="1664"/>
      <c r="H179" s="852"/>
      <c r="I179" s="1664"/>
      <c r="J179" s="852"/>
      <c r="K179" s="1664"/>
      <c r="L179" s="852"/>
      <c r="M179" s="1664"/>
      <c r="N179" s="852"/>
      <c r="O179" s="1664"/>
      <c r="P179" s="852"/>
      <c r="Q179" s="1664"/>
      <c r="R179" s="852"/>
      <c r="S179" s="1664"/>
      <c r="T179" s="852"/>
      <c r="U179" s="1664"/>
      <c r="V179" s="852"/>
      <c r="W179" s="1664"/>
      <c r="X179" s="852"/>
      <c r="Y179" s="1664"/>
      <c r="Z179" s="852"/>
      <c r="AA179" s="1664"/>
      <c r="AB179" s="852"/>
      <c r="AC179" s="1664"/>
      <c r="AD179" s="1281"/>
      <c r="AE179" s="1664"/>
      <c r="AF179" s="1281"/>
      <c r="AG179" s="1664"/>
      <c r="AH179" s="817"/>
      <c r="AI179" s="1664"/>
      <c r="AJ179" s="852"/>
      <c r="AK179" s="821"/>
      <c r="AL179" s="878"/>
      <c r="AM179" s="1664"/>
      <c r="AN179" s="853"/>
      <c r="AO179" s="821"/>
      <c r="AP179" s="878"/>
      <c r="AQ179" s="822"/>
      <c r="AR179" s="853"/>
      <c r="AS179" s="821"/>
      <c r="AT179" s="853"/>
      <c r="AU179" s="821"/>
      <c r="AV179" s="878"/>
      <c r="AW179" s="821"/>
      <c r="AX179" s="878"/>
      <c r="AY179" s="464" t="str">
        <f t="shared" si="331"/>
        <v/>
      </c>
      <c r="AZ179" s="464"/>
      <c r="BA179" s="464"/>
      <c r="BB179" s="464"/>
      <c r="BC179" s="464"/>
      <c r="BD179" s="464"/>
      <c r="BE179" s="464"/>
      <c r="BF179" s="464"/>
      <c r="BG179" s="460"/>
      <c r="BH179" s="460"/>
      <c r="BI179" s="460"/>
      <c r="BJ179" s="460"/>
      <c r="BQ179" s="460"/>
      <c r="BR179" s="460"/>
      <c r="BS179" s="460"/>
      <c r="BT179" s="461"/>
      <c r="BU179" s="461"/>
      <c r="CA179" s="465" t="str">
        <f t="shared" si="332"/>
        <v/>
      </c>
      <c r="CB179" s="465" t="str">
        <f t="shared" si="333"/>
        <v/>
      </c>
      <c r="CC179" s="465" t="str">
        <f t="shared" si="334"/>
        <v/>
      </c>
      <c r="CD179" s="465" t="str">
        <f t="shared" si="335"/>
        <v/>
      </c>
      <c r="CE179" s="465" t="str">
        <f t="shared" si="336"/>
        <v/>
      </c>
      <c r="CF179" s="465" t="str">
        <f t="shared" si="337"/>
        <v/>
      </c>
      <c r="CG179" s="465" t="str">
        <f t="shared" si="338"/>
        <v/>
      </c>
      <c r="CH179" s="465" t="str">
        <f t="shared" si="339"/>
        <v/>
      </c>
      <c r="CI179" s="465" t="str">
        <f t="shared" si="340"/>
        <v/>
      </c>
      <c r="CJ179" s="465"/>
      <c r="CK179" s="465"/>
      <c r="CL179" s="465"/>
      <c r="CM179" s="465"/>
      <c r="CN179" s="465"/>
      <c r="CO179" s="465"/>
      <c r="CP179" s="465"/>
      <c r="CQ179" s="465"/>
      <c r="CR179" s="465"/>
      <c r="CS179" s="465"/>
      <c r="CT179" s="465"/>
      <c r="CU179" s="465"/>
      <c r="CV179" s="465"/>
      <c r="CW179" s="465" t="str">
        <f t="shared" si="341"/>
        <v/>
      </c>
      <c r="CX179" s="465" t="str">
        <f t="shared" si="342"/>
        <v/>
      </c>
      <c r="CY179" s="465"/>
      <c r="CZ179" s="465"/>
      <c r="DA179" s="466">
        <f t="shared" si="343"/>
        <v>0</v>
      </c>
      <c r="DB179" s="466">
        <f t="shared" si="344"/>
        <v>0</v>
      </c>
      <c r="DC179" s="466">
        <f t="shared" si="344"/>
        <v>0</v>
      </c>
      <c r="DD179" s="466">
        <f t="shared" si="345"/>
        <v>0</v>
      </c>
      <c r="DE179" s="466">
        <f t="shared" si="345"/>
        <v>0</v>
      </c>
      <c r="DF179" s="466">
        <f t="shared" si="346"/>
        <v>0</v>
      </c>
      <c r="DG179" s="466">
        <f t="shared" si="347"/>
        <v>0</v>
      </c>
      <c r="DH179" s="466">
        <f t="shared" si="348"/>
        <v>0</v>
      </c>
      <c r="DI179" s="466">
        <f t="shared" si="349"/>
        <v>0</v>
      </c>
      <c r="DJ179" s="466"/>
      <c r="DK179" s="466"/>
      <c r="DL179" s="466"/>
      <c r="DM179" s="466"/>
      <c r="DN179" s="466"/>
      <c r="DO179" s="466"/>
      <c r="DP179" s="466"/>
      <c r="DQ179" s="466"/>
      <c r="DR179" s="466"/>
      <c r="DS179" s="466"/>
      <c r="DT179" s="466"/>
      <c r="DU179" s="466"/>
      <c r="DV179" s="466"/>
      <c r="DW179" s="466">
        <f t="shared" si="354"/>
        <v>0</v>
      </c>
      <c r="DX179" s="466">
        <f t="shared" si="354"/>
        <v>0</v>
      </c>
    </row>
    <row r="180" spans="1:128" ht="16.149999999999999" customHeight="1" x14ac:dyDescent="0.35">
      <c r="A180" s="8508" t="s">
        <v>2193</v>
      </c>
      <c r="B180" s="8509"/>
      <c r="C180" s="831">
        <f t="shared" si="355"/>
        <v>0</v>
      </c>
      <c r="D180" s="819">
        <f t="shared" si="355"/>
        <v>0</v>
      </c>
      <c r="E180" s="1664"/>
      <c r="F180" s="852"/>
      <c r="G180" s="1664"/>
      <c r="H180" s="852"/>
      <c r="I180" s="1664"/>
      <c r="J180" s="852"/>
      <c r="K180" s="1664"/>
      <c r="L180" s="852"/>
      <c r="M180" s="1664"/>
      <c r="N180" s="852"/>
      <c r="O180" s="1664"/>
      <c r="P180" s="852"/>
      <c r="Q180" s="1664"/>
      <c r="R180" s="852"/>
      <c r="S180" s="1664"/>
      <c r="T180" s="852"/>
      <c r="U180" s="1664"/>
      <c r="V180" s="852"/>
      <c r="W180" s="1664"/>
      <c r="X180" s="852"/>
      <c r="Y180" s="1664"/>
      <c r="Z180" s="852"/>
      <c r="AA180" s="1664"/>
      <c r="AB180" s="852"/>
      <c r="AC180" s="1664"/>
      <c r="AD180" s="1281"/>
      <c r="AE180" s="1664"/>
      <c r="AF180" s="1281"/>
      <c r="AG180" s="1664"/>
      <c r="AH180" s="817"/>
      <c r="AI180" s="1664"/>
      <c r="AJ180" s="852"/>
      <c r="AK180" s="821"/>
      <c r="AL180" s="878"/>
      <c r="AM180" s="1664"/>
      <c r="AN180" s="853"/>
      <c r="AO180" s="821"/>
      <c r="AP180" s="878"/>
      <c r="AQ180" s="822"/>
      <c r="AR180" s="853"/>
      <c r="AS180" s="821"/>
      <c r="AT180" s="853"/>
      <c r="AU180" s="821"/>
      <c r="AV180" s="878"/>
      <c r="AW180" s="821"/>
      <c r="AX180" s="878"/>
      <c r="AY180" s="464" t="str">
        <f t="shared" si="331"/>
        <v/>
      </c>
      <c r="AZ180" s="464"/>
      <c r="BA180" s="464"/>
      <c r="BB180" s="464"/>
      <c r="BC180" s="464"/>
      <c r="BD180" s="464"/>
      <c r="BE180" s="464"/>
      <c r="BF180" s="464"/>
      <c r="BG180" s="460"/>
      <c r="BH180" s="460"/>
      <c r="BI180" s="460"/>
      <c r="BJ180" s="460"/>
      <c r="BQ180" s="460"/>
      <c r="BR180" s="460"/>
      <c r="BS180" s="460"/>
      <c r="BT180" s="461"/>
      <c r="BU180" s="461"/>
      <c r="CA180" s="465" t="str">
        <f t="shared" si="332"/>
        <v/>
      </c>
      <c r="CB180" s="465" t="str">
        <f t="shared" si="333"/>
        <v/>
      </c>
      <c r="CC180" s="465" t="str">
        <f t="shared" si="334"/>
        <v/>
      </c>
      <c r="CD180" s="465" t="str">
        <f t="shared" si="335"/>
        <v/>
      </c>
      <c r="CE180" s="465" t="str">
        <f t="shared" si="336"/>
        <v/>
      </c>
      <c r="CF180" s="465" t="str">
        <f t="shared" si="337"/>
        <v/>
      </c>
      <c r="CG180" s="465" t="str">
        <f t="shared" si="338"/>
        <v/>
      </c>
      <c r="CH180" s="465" t="str">
        <f t="shared" si="339"/>
        <v/>
      </c>
      <c r="CI180" s="465" t="str">
        <f t="shared" si="340"/>
        <v/>
      </c>
      <c r="CJ180" s="465"/>
      <c r="CK180" s="465"/>
      <c r="CL180" s="465"/>
      <c r="CM180" s="465"/>
      <c r="CN180" s="465"/>
      <c r="CO180" s="465"/>
      <c r="CP180" s="465"/>
      <c r="CQ180" s="465"/>
      <c r="CR180" s="465"/>
      <c r="CS180" s="465"/>
      <c r="CT180" s="465"/>
      <c r="CU180" s="465"/>
      <c r="CV180" s="465"/>
      <c r="CW180" s="465" t="str">
        <f t="shared" si="341"/>
        <v/>
      </c>
      <c r="CX180" s="465" t="str">
        <f t="shared" si="342"/>
        <v/>
      </c>
      <c r="CY180" s="465"/>
      <c r="CZ180" s="465"/>
      <c r="DA180" s="466">
        <f t="shared" si="343"/>
        <v>0</v>
      </c>
      <c r="DB180" s="466">
        <f t="shared" si="344"/>
        <v>0</v>
      </c>
      <c r="DC180" s="466">
        <f t="shared" si="344"/>
        <v>0</v>
      </c>
      <c r="DD180" s="466">
        <f t="shared" si="345"/>
        <v>0</v>
      </c>
      <c r="DE180" s="466">
        <f t="shared" si="345"/>
        <v>0</v>
      </c>
      <c r="DF180" s="466">
        <f t="shared" si="346"/>
        <v>0</v>
      </c>
      <c r="DG180" s="466">
        <f t="shared" si="347"/>
        <v>0</v>
      </c>
      <c r="DH180" s="466">
        <f t="shared" si="348"/>
        <v>0</v>
      </c>
      <c r="DI180" s="466">
        <f t="shared" si="349"/>
        <v>0</v>
      </c>
      <c r="DJ180" s="466"/>
      <c r="DK180" s="466"/>
      <c r="DL180" s="466"/>
      <c r="DM180" s="466"/>
      <c r="DN180" s="466"/>
      <c r="DO180" s="466"/>
      <c r="DP180" s="466"/>
      <c r="DQ180" s="466"/>
      <c r="DR180" s="466"/>
      <c r="DS180" s="466"/>
      <c r="DT180" s="466"/>
      <c r="DU180" s="466"/>
      <c r="DV180" s="466"/>
      <c r="DW180" s="466">
        <f t="shared" si="354"/>
        <v>0</v>
      </c>
      <c r="DX180" s="466">
        <f t="shared" si="354"/>
        <v>0</v>
      </c>
    </row>
    <row r="181" spans="1:128" ht="16.149999999999999" customHeight="1" x14ac:dyDescent="0.35">
      <c r="A181" s="8508" t="s">
        <v>2194</v>
      </c>
      <c r="B181" s="8509"/>
      <c r="C181" s="831">
        <f t="shared" si="355"/>
        <v>0</v>
      </c>
      <c r="D181" s="819">
        <f t="shared" si="355"/>
        <v>0</v>
      </c>
      <c r="E181" s="1664"/>
      <c r="F181" s="852"/>
      <c r="G181" s="1664"/>
      <c r="H181" s="852"/>
      <c r="I181" s="1664"/>
      <c r="J181" s="852"/>
      <c r="K181" s="1664"/>
      <c r="L181" s="852"/>
      <c r="M181" s="1664"/>
      <c r="N181" s="852"/>
      <c r="O181" s="1664"/>
      <c r="P181" s="852"/>
      <c r="Q181" s="1664"/>
      <c r="R181" s="852"/>
      <c r="S181" s="1664"/>
      <c r="T181" s="852"/>
      <c r="U181" s="1664"/>
      <c r="V181" s="852"/>
      <c r="W181" s="1664"/>
      <c r="X181" s="852"/>
      <c r="Y181" s="1664"/>
      <c r="Z181" s="852"/>
      <c r="AA181" s="1664"/>
      <c r="AB181" s="852"/>
      <c r="AC181" s="1664"/>
      <c r="AD181" s="1281"/>
      <c r="AE181" s="1664"/>
      <c r="AF181" s="1281"/>
      <c r="AG181" s="1664"/>
      <c r="AH181" s="817"/>
      <c r="AI181" s="1664"/>
      <c r="AJ181" s="852"/>
      <c r="AK181" s="821"/>
      <c r="AL181" s="878"/>
      <c r="AM181" s="1664"/>
      <c r="AN181" s="853"/>
      <c r="AO181" s="821"/>
      <c r="AP181" s="878"/>
      <c r="AQ181" s="822"/>
      <c r="AR181" s="853"/>
      <c r="AS181" s="821"/>
      <c r="AT181" s="853"/>
      <c r="AU181" s="821"/>
      <c r="AV181" s="878"/>
      <c r="AW181" s="821"/>
      <c r="AX181" s="878"/>
      <c r="AY181" s="464" t="str">
        <f t="shared" si="331"/>
        <v/>
      </c>
      <c r="AZ181" s="464"/>
      <c r="BA181" s="464"/>
      <c r="BB181" s="464"/>
      <c r="BC181" s="464"/>
      <c r="BD181" s="464"/>
      <c r="BE181" s="464"/>
      <c r="BF181" s="464"/>
      <c r="BG181" s="460"/>
      <c r="BH181" s="460"/>
      <c r="BI181" s="460"/>
      <c r="BJ181" s="460"/>
      <c r="BQ181" s="460"/>
      <c r="BR181" s="460"/>
      <c r="BS181" s="460"/>
      <c r="BT181" s="461"/>
      <c r="BU181" s="461"/>
      <c r="CA181" s="465" t="str">
        <f t="shared" si="332"/>
        <v/>
      </c>
      <c r="CB181" s="465" t="str">
        <f t="shared" si="333"/>
        <v/>
      </c>
      <c r="CC181" s="465" t="str">
        <f t="shared" si="334"/>
        <v/>
      </c>
      <c r="CD181" s="465" t="str">
        <f t="shared" si="335"/>
        <v/>
      </c>
      <c r="CE181" s="465" t="str">
        <f t="shared" si="336"/>
        <v/>
      </c>
      <c r="CF181" s="465" t="str">
        <f t="shared" si="337"/>
        <v/>
      </c>
      <c r="CG181" s="465" t="str">
        <f t="shared" si="338"/>
        <v/>
      </c>
      <c r="CH181" s="465" t="str">
        <f t="shared" si="339"/>
        <v/>
      </c>
      <c r="CI181" s="465" t="str">
        <f t="shared" si="340"/>
        <v/>
      </c>
      <c r="CJ181" s="465"/>
      <c r="CK181" s="465"/>
      <c r="CL181" s="465"/>
      <c r="CM181" s="465"/>
      <c r="CN181" s="465"/>
      <c r="CO181" s="465"/>
      <c r="CP181" s="465"/>
      <c r="CQ181" s="465"/>
      <c r="CR181" s="465"/>
      <c r="CS181" s="465"/>
      <c r="CT181" s="465"/>
      <c r="CU181" s="465"/>
      <c r="CV181" s="465"/>
      <c r="CW181" s="465" t="str">
        <f t="shared" si="341"/>
        <v/>
      </c>
      <c r="CX181" s="465" t="str">
        <f t="shared" si="342"/>
        <v/>
      </c>
      <c r="CY181" s="465"/>
      <c r="CZ181" s="465"/>
      <c r="DA181" s="466">
        <f t="shared" si="343"/>
        <v>0</v>
      </c>
      <c r="DB181" s="466">
        <f t="shared" si="344"/>
        <v>0</v>
      </c>
      <c r="DC181" s="466">
        <f t="shared" si="344"/>
        <v>0</v>
      </c>
      <c r="DD181" s="466">
        <f t="shared" si="345"/>
        <v>0</v>
      </c>
      <c r="DE181" s="466">
        <f t="shared" si="345"/>
        <v>0</v>
      </c>
      <c r="DF181" s="466">
        <f t="shared" si="346"/>
        <v>0</v>
      </c>
      <c r="DG181" s="466">
        <f t="shared" si="347"/>
        <v>0</v>
      </c>
      <c r="DH181" s="466">
        <f t="shared" si="348"/>
        <v>0</v>
      </c>
      <c r="DI181" s="466">
        <f t="shared" si="349"/>
        <v>0</v>
      </c>
      <c r="DJ181" s="466"/>
      <c r="DK181" s="466"/>
      <c r="DL181" s="466"/>
      <c r="DM181" s="466"/>
      <c r="DN181" s="466"/>
      <c r="DO181" s="466"/>
      <c r="DP181" s="466"/>
      <c r="DQ181" s="466"/>
      <c r="DR181" s="466"/>
      <c r="DS181" s="466"/>
      <c r="DT181" s="466"/>
      <c r="DU181" s="466"/>
      <c r="DV181" s="466"/>
      <c r="DW181" s="466">
        <f t="shared" si="354"/>
        <v>0</v>
      </c>
      <c r="DX181" s="466">
        <f t="shared" si="354"/>
        <v>0</v>
      </c>
    </row>
    <row r="182" spans="1:128" ht="16.149999999999999" customHeight="1" x14ac:dyDescent="0.35">
      <c r="A182" s="8505" t="s">
        <v>2195</v>
      </c>
      <c r="B182" s="8506"/>
      <c r="C182" s="813">
        <f t="shared" si="355"/>
        <v>0</v>
      </c>
      <c r="D182" s="812">
        <f t="shared" si="355"/>
        <v>0</v>
      </c>
      <c r="E182" s="837"/>
      <c r="F182" s="870"/>
      <c r="G182" s="837"/>
      <c r="H182" s="870"/>
      <c r="I182" s="837"/>
      <c r="J182" s="870"/>
      <c r="K182" s="837"/>
      <c r="L182" s="870"/>
      <c r="M182" s="837"/>
      <c r="N182" s="838"/>
      <c r="O182" s="837"/>
      <c r="P182" s="870"/>
      <c r="Q182" s="837"/>
      <c r="R182" s="870"/>
      <c r="S182" s="837"/>
      <c r="T182" s="870"/>
      <c r="U182" s="837"/>
      <c r="V182" s="870"/>
      <c r="W182" s="837"/>
      <c r="X182" s="870"/>
      <c r="Y182" s="837"/>
      <c r="Z182" s="870"/>
      <c r="AA182" s="837"/>
      <c r="AB182" s="870"/>
      <c r="AC182" s="837"/>
      <c r="AD182" s="1284"/>
      <c r="AE182" s="837"/>
      <c r="AF182" s="1284"/>
      <c r="AG182" s="837"/>
      <c r="AH182" s="838"/>
      <c r="AI182" s="837"/>
      <c r="AJ182" s="870"/>
      <c r="AK182" s="840"/>
      <c r="AL182" s="872"/>
      <c r="AM182" s="837"/>
      <c r="AN182" s="871"/>
      <c r="AO182" s="840"/>
      <c r="AP182" s="872"/>
      <c r="AQ182" s="842"/>
      <c r="AR182" s="871"/>
      <c r="AS182" s="840"/>
      <c r="AT182" s="871"/>
      <c r="AU182" s="840"/>
      <c r="AV182" s="872"/>
      <c r="AW182" s="840"/>
      <c r="AX182" s="872"/>
      <c r="AY182" s="464" t="str">
        <f t="shared" si="331"/>
        <v/>
      </c>
      <c r="AZ182" s="464"/>
      <c r="BA182" s="464"/>
      <c r="BB182" s="464"/>
      <c r="BC182" s="464"/>
      <c r="BD182" s="464"/>
      <c r="BE182" s="464"/>
      <c r="BF182" s="464"/>
      <c r="BG182" s="460"/>
      <c r="BH182" s="460"/>
      <c r="BI182" s="460"/>
      <c r="BJ182" s="460"/>
      <c r="BQ182" s="460"/>
      <c r="BR182" s="460"/>
      <c r="BS182" s="460"/>
      <c r="BT182" s="461"/>
      <c r="BU182" s="461"/>
      <c r="CA182" s="465" t="str">
        <f t="shared" si="332"/>
        <v/>
      </c>
      <c r="CB182" s="465" t="str">
        <f t="shared" si="333"/>
        <v/>
      </c>
      <c r="CC182" s="465" t="str">
        <f t="shared" si="334"/>
        <v/>
      </c>
      <c r="CD182" s="465" t="str">
        <f t="shared" si="335"/>
        <v/>
      </c>
      <c r="CE182" s="465" t="str">
        <f t="shared" si="336"/>
        <v/>
      </c>
      <c r="CF182" s="465" t="str">
        <f t="shared" si="337"/>
        <v/>
      </c>
      <c r="CG182" s="465" t="str">
        <f t="shared" si="338"/>
        <v/>
      </c>
      <c r="CH182" s="465" t="str">
        <f t="shared" si="339"/>
        <v/>
      </c>
      <c r="CI182" s="465" t="str">
        <f t="shared" si="340"/>
        <v/>
      </c>
      <c r="CJ182" s="465"/>
      <c r="CK182" s="465"/>
      <c r="CL182" s="465"/>
      <c r="CM182" s="465"/>
      <c r="CN182" s="465"/>
      <c r="CO182" s="465"/>
      <c r="CP182" s="465"/>
      <c r="CQ182" s="465"/>
      <c r="CR182" s="465"/>
      <c r="CS182" s="465"/>
      <c r="CT182" s="465"/>
      <c r="CU182" s="465"/>
      <c r="CV182" s="465"/>
      <c r="CW182" s="465" t="str">
        <f t="shared" si="341"/>
        <v/>
      </c>
      <c r="CX182" s="465" t="str">
        <f t="shared" si="342"/>
        <v/>
      </c>
      <c r="CY182" s="465"/>
      <c r="CZ182" s="465"/>
      <c r="DA182" s="466">
        <f t="shared" si="343"/>
        <v>0</v>
      </c>
      <c r="DB182" s="466">
        <f t="shared" si="344"/>
        <v>0</v>
      </c>
      <c r="DC182" s="466">
        <f t="shared" si="344"/>
        <v>0</v>
      </c>
      <c r="DD182" s="466">
        <f t="shared" si="345"/>
        <v>0</v>
      </c>
      <c r="DE182" s="466">
        <f t="shared" si="345"/>
        <v>0</v>
      </c>
      <c r="DF182" s="466">
        <f t="shared" si="346"/>
        <v>0</v>
      </c>
      <c r="DG182" s="466">
        <f t="shared" si="347"/>
        <v>0</v>
      </c>
      <c r="DH182" s="466">
        <f t="shared" si="348"/>
        <v>0</v>
      </c>
      <c r="DI182" s="466">
        <f t="shared" si="349"/>
        <v>0</v>
      </c>
      <c r="DJ182" s="466"/>
      <c r="DK182" s="466"/>
      <c r="DL182" s="466"/>
      <c r="DM182" s="466"/>
      <c r="DN182" s="466"/>
      <c r="DO182" s="466"/>
      <c r="DP182" s="466"/>
      <c r="DQ182" s="466"/>
      <c r="DR182" s="466"/>
      <c r="DS182" s="466"/>
      <c r="DT182" s="466"/>
      <c r="DU182" s="466"/>
      <c r="DV182" s="466"/>
      <c r="DW182" s="466">
        <f t="shared" si="354"/>
        <v>0</v>
      </c>
      <c r="DX182" s="466">
        <f t="shared" si="354"/>
        <v>0</v>
      </c>
    </row>
    <row r="183" spans="1:128" ht="31.9" customHeight="1" x14ac:dyDescent="0.35">
      <c r="A183" s="8522" t="s">
        <v>2196</v>
      </c>
      <c r="B183" s="8522"/>
      <c r="C183" s="8522"/>
      <c r="D183" s="8522"/>
      <c r="E183" s="8522"/>
      <c r="F183" s="8522"/>
      <c r="G183" s="8522"/>
      <c r="H183" s="8522"/>
      <c r="I183" s="8522"/>
      <c r="J183" s="8522"/>
      <c r="K183" s="8522"/>
      <c r="L183" s="8522"/>
      <c r="M183" s="8522"/>
      <c r="N183" s="8522"/>
      <c r="O183" s="8522"/>
      <c r="P183" s="8522"/>
      <c r="Q183" s="8523"/>
      <c r="R183" s="277"/>
      <c r="S183" s="277"/>
      <c r="T183" s="277"/>
      <c r="U183" s="277"/>
      <c r="V183" s="277"/>
      <c r="W183" s="277"/>
      <c r="X183" s="277"/>
      <c r="Y183" s="277"/>
      <c r="Z183" s="277"/>
      <c r="AA183" s="277"/>
      <c r="AB183" s="277"/>
      <c r="AC183" s="277"/>
      <c r="AD183" s="277"/>
      <c r="AE183" s="277"/>
      <c r="AF183" s="277"/>
      <c r="AG183" s="277"/>
      <c r="AH183" s="277"/>
      <c r="AI183" s="277"/>
      <c r="AJ183" s="277"/>
      <c r="AK183" s="277"/>
      <c r="AS183" s="460"/>
      <c r="AT183" s="460"/>
      <c r="AU183" s="460"/>
      <c r="AV183" s="460"/>
      <c r="AW183" s="460"/>
      <c r="AX183" s="460"/>
      <c r="AY183" s="121"/>
      <c r="AZ183" s="460"/>
      <c r="BA183" s="460"/>
      <c r="BB183" s="460"/>
      <c r="BC183" s="460"/>
      <c r="BD183" s="460"/>
      <c r="BE183" s="460"/>
      <c r="BF183" s="460"/>
      <c r="BG183" s="460"/>
      <c r="BH183" s="460"/>
      <c r="BI183" s="460"/>
      <c r="BJ183" s="460"/>
      <c r="BK183" s="460"/>
      <c r="BL183" s="460"/>
      <c r="BM183" s="460"/>
      <c r="BN183" s="460"/>
      <c r="BO183" s="460"/>
    </row>
    <row r="184" spans="1:128" ht="31.9" customHeight="1" x14ac:dyDescent="0.35">
      <c r="A184" s="7523" t="s">
        <v>2161</v>
      </c>
      <c r="B184" s="7990"/>
      <c r="C184" s="7370" t="s">
        <v>30</v>
      </c>
      <c r="D184" s="7371"/>
      <c r="E184" s="7983" t="s">
        <v>537</v>
      </c>
      <c r="F184" s="7984"/>
      <c r="G184" s="7984"/>
      <c r="H184" s="7984"/>
      <c r="I184" s="7984"/>
      <c r="J184" s="7984"/>
      <c r="K184" s="7984"/>
      <c r="L184" s="7984"/>
      <c r="M184" s="7984"/>
      <c r="N184" s="7984"/>
      <c r="O184" s="7984"/>
      <c r="P184" s="7984"/>
      <c r="Q184" s="7984"/>
      <c r="R184" s="7984"/>
      <c r="S184" s="7984"/>
      <c r="T184" s="7984"/>
      <c r="U184" s="7984"/>
      <c r="V184" s="7984"/>
      <c r="W184" s="7984"/>
      <c r="X184" s="7984"/>
      <c r="Y184" s="7984"/>
      <c r="Z184" s="7984"/>
      <c r="AA184" s="7984"/>
      <c r="AB184" s="7984"/>
      <c r="AC184" s="7984"/>
      <c r="AD184" s="7984"/>
      <c r="AE184" s="7984"/>
      <c r="AF184" s="7984"/>
      <c r="AG184" s="7984"/>
      <c r="AH184" s="7984"/>
      <c r="AI184" s="7984"/>
      <c r="AJ184" s="8017"/>
      <c r="AK184" s="8491" t="s">
        <v>1538</v>
      </c>
      <c r="AL184" s="8491"/>
      <c r="AM184" s="8491"/>
      <c r="AN184" s="8492"/>
      <c r="AO184" s="8490" t="s">
        <v>591</v>
      </c>
      <c r="AP184" s="8491"/>
      <c r="AQ184" s="8491"/>
      <c r="AR184" s="8492"/>
      <c r="AS184" s="8518" t="s">
        <v>2175</v>
      </c>
      <c r="AT184" s="8519"/>
      <c r="AU184" s="8518" t="s">
        <v>10</v>
      </c>
      <c r="AV184" s="8519"/>
      <c r="AW184" s="7523" t="s">
        <v>2176</v>
      </c>
      <c r="AX184" s="7990"/>
      <c r="AY184" s="460"/>
      <c r="AZ184" s="460"/>
      <c r="BA184" s="460"/>
      <c r="BB184" s="460"/>
      <c r="BC184" s="460"/>
      <c r="BD184" s="460"/>
      <c r="BE184" s="460"/>
      <c r="BF184" s="460"/>
      <c r="BG184" s="460"/>
      <c r="BH184" s="460"/>
      <c r="BI184" s="460"/>
      <c r="BJ184" s="460"/>
      <c r="BK184" s="460"/>
      <c r="BR184" s="460"/>
      <c r="BS184" s="460"/>
      <c r="BT184" s="460"/>
      <c r="BU184" s="461"/>
    </row>
    <row r="185" spans="1:128" ht="16.149999999999999" customHeight="1" x14ac:dyDescent="0.35">
      <c r="A185" s="6924"/>
      <c r="B185" s="7412"/>
      <c r="C185" s="7976"/>
      <c r="D185" s="7971"/>
      <c r="E185" s="8003" t="s">
        <v>2177</v>
      </c>
      <c r="F185" s="8103"/>
      <c r="G185" s="8003" t="s">
        <v>598</v>
      </c>
      <c r="H185" s="8103"/>
      <c r="I185" s="8003" t="s">
        <v>2178</v>
      </c>
      <c r="J185" s="8103"/>
      <c r="K185" s="7983" t="s">
        <v>251</v>
      </c>
      <c r="L185" s="7985"/>
      <c r="M185" s="7983" t="s">
        <v>231</v>
      </c>
      <c r="N185" s="7985"/>
      <c r="O185" s="7983" t="s">
        <v>11</v>
      </c>
      <c r="P185" s="7985"/>
      <c r="Q185" s="7983" t="s">
        <v>106</v>
      </c>
      <c r="R185" s="7985"/>
      <c r="S185" s="7983" t="s">
        <v>252</v>
      </c>
      <c r="T185" s="7985"/>
      <c r="U185" s="7983" t="s">
        <v>253</v>
      </c>
      <c r="V185" s="7985"/>
      <c r="W185" s="7983" t="s">
        <v>254</v>
      </c>
      <c r="X185" s="7985"/>
      <c r="Y185" s="7983" t="s">
        <v>255</v>
      </c>
      <c r="Z185" s="7985"/>
      <c r="AA185" s="7983" t="s">
        <v>256</v>
      </c>
      <c r="AB185" s="7985"/>
      <c r="AC185" s="7983" t="s">
        <v>257</v>
      </c>
      <c r="AD185" s="7985"/>
      <c r="AE185" s="7983" t="s">
        <v>258</v>
      </c>
      <c r="AF185" s="7985"/>
      <c r="AG185" s="7983" t="s">
        <v>259</v>
      </c>
      <c r="AH185" s="7985"/>
      <c r="AI185" s="7983" t="s">
        <v>2179</v>
      </c>
      <c r="AJ185" s="8017"/>
      <c r="AK185" s="8109" t="s">
        <v>33</v>
      </c>
      <c r="AL185" s="8110"/>
      <c r="AM185" s="8109" t="s">
        <v>34</v>
      </c>
      <c r="AN185" s="8486"/>
      <c r="AO185" s="8487" t="s">
        <v>584</v>
      </c>
      <c r="AP185" s="8110"/>
      <c r="AQ185" s="8109" t="s">
        <v>583</v>
      </c>
      <c r="AR185" s="8486"/>
      <c r="AS185" s="8520"/>
      <c r="AT185" s="8521"/>
      <c r="AU185" s="8520"/>
      <c r="AV185" s="8521"/>
      <c r="AW185" s="8053"/>
      <c r="AX185" s="7982"/>
      <c r="AY185" s="460"/>
      <c r="AZ185" s="460"/>
      <c r="BA185" s="460"/>
      <c r="BB185" s="460"/>
      <c r="BC185" s="460"/>
      <c r="BD185" s="460"/>
      <c r="BE185" s="460"/>
      <c r="BF185" s="460"/>
      <c r="BG185" s="460"/>
      <c r="BH185" s="460"/>
      <c r="BI185" s="460"/>
      <c r="BJ185" s="460"/>
      <c r="BK185" s="460"/>
      <c r="BR185" s="460"/>
      <c r="BS185" s="460"/>
      <c r="BT185" s="460"/>
      <c r="BU185" s="461"/>
    </row>
    <row r="186" spans="1:128" ht="40.5" customHeight="1" x14ac:dyDescent="0.35">
      <c r="A186" s="8053"/>
      <c r="B186" s="7982"/>
      <c r="C186" s="2350" t="s">
        <v>2134</v>
      </c>
      <c r="D186" s="2366" t="s">
        <v>2180</v>
      </c>
      <c r="E186" s="2350" t="s">
        <v>2134</v>
      </c>
      <c r="F186" s="2366" t="s">
        <v>2180</v>
      </c>
      <c r="G186" s="2350" t="s">
        <v>2134</v>
      </c>
      <c r="H186" s="2366" t="s">
        <v>2180</v>
      </c>
      <c r="I186" s="2350" t="s">
        <v>2134</v>
      </c>
      <c r="J186" s="2366" t="s">
        <v>2180</v>
      </c>
      <c r="K186" s="2350" t="s">
        <v>2134</v>
      </c>
      <c r="L186" s="2366" t="s">
        <v>2180</v>
      </c>
      <c r="M186" s="2350" t="s">
        <v>2134</v>
      </c>
      <c r="N186" s="2366" t="s">
        <v>2180</v>
      </c>
      <c r="O186" s="2350" t="s">
        <v>2134</v>
      </c>
      <c r="P186" s="2366" t="s">
        <v>2180</v>
      </c>
      <c r="Q186" s="2350" t="s">
        <v>2134</v>
      </c>
      <c r="R186" s="2366" t="s">
        <v>2180</v>
      </c>
      <c r="S186" s="2350" t="s">
        <v>2134</v>
      </c>
      <c r="T186" s="2366" t="s">
        <v>2180</v>
      </c>
      <c r="U186" s="2350" t="s">
        <v>2134</v>
      </c>
      <c r="V186" s="2366" t="s">
        <v>2180</v>
      </c>
      <c r="W186" s="2350" t="s">
        <v>2134</v>
      </c>
      <c r="X186" s="2366" t="s">
        <v>2180</v>
      </c>
      <c r="Y186" s="2350" t="s">
        <v>2134</v>
      </c>
      <c r="Z186" s="2366" t="s">
        <v>2180</v>
      </c>
      <c r="AA186" s="2350" t="s">
        <v>2134</v>
      </c>
      <c r="AB186" s="2366" t="s">
        <v>2180</v>
      </c>
      <c r="AC186" s="2350" t="s">
        <v>2134</v>
      </c>
      <c r="AD186" s="2366" t="s">
        <v>2180</v>
      </c>
      <c r="AE186" s="2350" t="s">
        <v>2134</v>
      </c>
      <c r="AF186" s="2366" t="s">
        <v>2180</v>
      </c>
      <c r="AG186" s="2350" t="s">
        <v>2134</v>
      </c>
      <c r="AH186" s="2366" t="s">
        <v>2180</v>
      </c>
      <c r="AI186" s="2350" t="s">
        <v>2134</v>
      </c>
      <c r="AJ186" s="2351" t="s">
        <v>2180</v>
      </c>
      <c r="AK186" s="1994" t="s">
        <v>2134</v>
      </c>
      <c r="AL186" s="2366" t="s">
        <v>2180</v>
      </c>
      <c r="AM186" s="2350" t="s">
        <v>2134</v>
      </c>
      <c r="AN186" s="2366" t="s">
        <v>2180</v>
      </c>
      <c r="AO186" s="2312" t="s">
        <v>2134</v>
      </c>
      <c r="AP186" s="2366" t="s">
        <v>2180</v>
      </c>
      <c r="AQ186" s="2350" t="s">
        <v>2134</v>
      </c>
      <c r="AR186" s="2366" t="s">
        <v>2180</v>
      </c>
      <c r="AS186" s="2312" t="s">
        <v>2134</v>
      </c>
      <c r="AT186" s="2366" t="s">
        <v>2180</v>
      </c>
      <c r="AU186" s="2312" t="s">
        <v>2134</v>
      </c>
      <c r="AV186" s="2366" t="s">
        <v>2180</v>
      </c>
      <c r="AW186" s="2312" t="s">
        <v>2134</v>
      </c>
      <c r="AX186" s="2366" t="s">
        <v>2180</v>
      </c>
      <c r="AY186" s="460"/>
      <c r="AZ186" s="460"/>
      <c r="BA186" s="460"/>
      <c r="BB186" s="460"/>
      <c r="BC186" s="460"/>
      <c r="BD186" s="460"/>
      <c r="BE186" s="460"/>
      <c r="BF186" s="460"/>
      <c r="BG186" s="460"/>
      <c r="BH186" s="460"/>
      <c r="BI186" s="460"/>
      <c r="BJ186" s="460"/>
      <c r="BK186" s="460"/>
      <c r="BR186" s="460"/>
      <c r="BS186" s="460"/>
      <c r="BT186" s="460"/>
      <c r="BU186" s="461"/>
    </row>
    <row r="187" spans="1:128" ht="16.149999999999999" customHeight="1" x14ac:dyDescent="0.35">
      <c r="A187" s="7569" t="s">
        <v>2181</v>
      </c>
      <c r="B187" s="8515"/>
      <c r="C187" s="1966">
        <f t="shared" ref="C187:D189" si="356">+M187+O187+Q187+S187+U187+W187+Y187+AA187+AC187+AE187</f>
        <v>0</v>
      </c>
      <c r="D187" s="2375">
        <f t="shared" si="356"/>
        <v>0</v>
      </c>
      <c r="E187" s="1946"/>
      <c r="F187" s="469"/>
      <c r="G187" s="1946"/>
      <c r="H187" s="469"/>
      <c r="I187" s="1946"/>
      <c r="J187" s="469"/>
      <c r="K187" s="1946"/>
      <c r="L187" s="469"/>
      <c r="M187" s="1957"/>
      <c r="N187" s="316"/>
      <c r="O187" s="1957"/>
      <c r="P187" s="316"/>
      <c r="Q187" s="1957"/>
      <c r="R187" s="316"/>
      <c r="S187" s="1957"/>
      <c r="T187" s="316"/>
      <c r="U187" s="1957"/>
      <c r="V187" s="316"/>
      <c r="W187" s="1957"/>
      <c r="X187" s="316"/>
      <c r="Y187" s="1957"/>
      <c r="Z187" s="316"/>
      <c r="AA187" s="1957"/>
      <c r="AB187" s="316"/>
      <c r="AC187" s="1957"/>
      <c r="AD187" s="316"/>
      <c r="AE187" s="1957"/>
      <c r="AF187" s="316"/>
      <c r="AG187" s="1946"/>
      <c r="AH187" s="1973"/>
      <c r="AI187" s="1946"/>
      <c r="AJ187" s="1974"/>
      <c r="AK187" s="470"/>
      <c r="AL187" s="471"/>
      <c r="AM187" s="294"/>
      <c r="AN187" s="286"/>
      <c r="AO187" s="1949"/>
      <c r="AP187" s="854"/>
      <c r="AQ187" s="833"/>
      <c r="AR187" s="1637"/>
      <c r="AS187" s="1949"/>
      <c r="AT187" s="1637"/>
      <c r="AU187" s="1949"/>
      <c r="AV187" s="854"/>
      <c r="AW187" s="1949"/>
      <c r="AX187" s="854"/>
      <c r="AY187" s="464" t="str">
        <f t="shared" ref="AY187:AY209" si="357">$CA187&amp;$CB187&amp;$CC187&amp;$CD187&amp;$CE187&amp;$CF187&amp;$CG187&amp;$CH187&amp;$CI187&amp;$CJ187&amp;$CK187&amp;$CL187&amp;$CM187&amp;$CN187&amp;$CO187&amp;$CP187&amp;$CQ187&amp;$CR187&amp;$CS187&amp;$CT187&amp;$CU187&amp;$CV187&amp;$CW187&amp;$CX187&amp;$CY187&amp;$CZ187</f>
        <v/>
      </c>
      <c r="AZ187" s="464"/>
      <c r="BA187" s="464"/>
      <c r="BB187" s="464"/>
      <c r="BC187" s="464"/>
      <c r="BD187" s="464"/>
      <c r="BE187" s="464"/>
      <c r="BF187" s="464"/>
      <c r="BG187" s="464"/>
      <c r="BH187" s="460"/>
      <c r="BI187" s="460"/>
      <c r="BJ187" s="460"/>
      <c r="BK187" s="460"/>
      <c r="BR187" s="460"/>
      <c r="BS187" s="460"/>
      <c r="BT187" s="460"/>
      <c r="BU187" s="461"/>
      <c r="CA187" s="465" t="str">
        <f>IF(DA187=1," * El total de exámenes confirmados positivos por ISP NO DEBE SUPERAR el total de exámenes procesados. ","")</f>
        <v/>
      </c>
      <c r="CB187" s="465" t="str">
        <f>IF(DB187=1," * La suma de exámenes procesados por sexo DEBE SER IGUAL al total de Procesados. ","")</f>
        <v/>
      </c>
      <c r="CC187" s="465" t="str">
        <f>IF(DC187=1," * La suma de exámenes Confirmados positivos por ISP por sexo DEBE SER IGUAL al total de Procesados. ","")</f>
        <v/>
      </c>
      <c r="CD187" s="465" t="str">
        <f>IF(DD187=1," * La suma de exámenes procesados Trans NO PUEDE Superar al total de Procesados. ","")</f>
        <v/>
      </c>
      <c r="CE187" s="465" t="str">
        <f>IF(DE187=1," * La suma de exámenes confirmados positivos por ISP Trans NO PUEDE Superar al total de Procesados. ","")</f>
        <v/>
      </c>
      <c r="CF187" s="465" t="str">
        <f>IF(DF187=1," * Los exámenes procesados de personas pertenecientes a Pueblos originarios NO PUEDE Superar al total de Procesados. ","")</f>
        <v/>
      </c>
      <c r="CG187" s="465" t="str">
        <f>IF(DG187=1," * Los exámenes confirmados positivos por ISP de personas pertenecientes a Pueblos originarios NO PUEDE Superar al total de Procesados. ","")</f>
        <v/>
      </c>
      <c r="CH187" s="465" t="str">
        <f>IF(DH187=1," * Los exámenes procesados de personas pertenecientes a Pueblos migrantes NO PUEDE Superar al total de Procesados. ","")</f>
        <v/>
      </c>
      <c r="CI187" s="465" t="str">
        <f>IF(DI187=1," * Los exámenes confirmados positivos por ISP de personas pertenecientes a Pueblos Migrantes NO PUEDE Superar al total de Procesados. ","")</f>
        <v/>
      </c>
      <c r="CJ187" s="465"/>
      <c r="CK187" s="465"/>
      <c r="CL187" s="465"/>
      <c r="CM187" s="465"/>
      <c r="CN187" s="465"/>
      <c r="CO187" s="465"/>
      <c r="CP187" s="465"/>
      <c r="CQ187" s="465"/>
      <c r="CR187" s="465"/>
      <c r="CS187" s="465"/>
      <c r="CT187" s="465"/>
      <c r="CU187" s="465"/>
      <c r="CV187" s="465"/>
      <c r="CW187" s="465" t="str">
        <f t="shared" ref="CW187:CW209" si="358">IF(DW187=1,"* No olvide digitar la columna Procesados Trans y/o Pueblos Originarios y/o Migrantes (Digite Cero si no tiene). ","")</f>
        <v/>
      </c>
      <c r="CX187" s="465" t="str">
        <f t="shared" ref="CX187:CX209" si="359">IF(DX187=1,"* No olvide digitar la columna Confirmados Trans y/o Pueblos Originarios y/o Migrantes (Digite Cero si no tiene). ","")</f>
        <v/>
      </c>
      <c r="CY187" s="465"/>
      <c r="CZ187" s="465"/>
      <c r="DA187" s="466">
        <f>IF(C187&lt;D187,1,0)</f>
        <v>0</v>
      </c>
      <c r="DB187" s="466">
        <f>IF(C187&lt;&gt;(AK187+AM187),1,0)</f>
        <v>0</v>
      </c>
      <c r="DC187" s="466">
        <f>IF(D187&lt;&gt;(AL187+AN187),1,0)</f>
        <v>0</v>
      </c>
      <c r="DD187" s="466">
        <f>IF(C187&lt;(AO187+AQ187),1,0)</f>
        <v>0</v>
      </c>
      <c r="DE187" s="466">
        <f>IF(D187&lt;(AP187+AR187),1,0)</f>
        <v>0</v>
      </c>
      <c r="DF187" s="466">
        <f>IF($C187&lt;AS187,1,0)</f>
        <v>0</v>
      </c>
      <c r="DG187" s="466">
        <f>IF($D187&lt;AT187,1,0)</f>
        <v>0</v>
      </c>
      <c r="DH187" s="466">
        <f>IF($C187&lt;AU187,1,0)</f>
        <v>0</v>
      </c>
      <c r="DI187" s="466">
        <f>IF($D187&lt;AV187,1,0)</f>
        <v>0</v>
      </c>
      <c r="DJ187" s="466"/>
      <c r="DK187" s="466"/>
      <c r="DL187" s="466"/>
      <c r="DM187" s="466"/>
      <c r="DN187" s="466"/>
      <c r="DO187" s="466"/>
      <c r="DP187" s="466"/>
      <c r="DQ187" s="466"/>
      <c r="DR187" s="466"/>
      <c r="DS187" s="466"/>
      <c r="DT187" s="466"/>
      <c r="DU187" s="466"/>
      <c r="DV187" s="466"/>
      <c r="DW187" s="466">
        <f t="shared" ref="DW187:DX202" si="360">IF(AND(C187&lt;&gt;0,OR(AO187="",AQ187="",AS187="",AU187="")),1,0)</f>
        <v>0</v>
      </c>
      <c r="DX187" s="466">
        <f t="shared" si="360"/>
        <v>0</v>
      </c>
    </row>
    <row r="188" spans="1:128" ht="16.149999999999999" customHeight="1" x14ac:dyDescent="0.35">
      <c r="A188" s="8508" t="s">
        <v>2182</v>
      </c>
      <c r="B188" s="8509"/>
      <c r="C188" s="831">
        <f t="shared" si="356"/>
        <v>0</v>
      </c>
      <c r="D188" s="472">
        <f t="shared" si="356"/>
        <v>0</v>
      </c>
      <c r="E188" s="856"/>
      <c r="F188" s="1440"/>
      <c r="G188" s="856"/>
      <c r="H188" s="1440"/>
      <c r="I188" s="856"/>
      <c r="J188" s="1440"/>
      <c r="K188" s="856"/>
      <c r="L188" s="1440"/>
      <c r="M188" s="294"/>
      <c r="N188" s="166"/>
      <c r="O188" s="294"/>
      <c r="P188" s="166"/>
      <c r="Q188" s="294"/>
      <c r="R188" s="166"/>
      <c r="S188" s="294"/>
      <c r="T188" s="166"/>
      <c r="U188" s="294"/>
      <c r="V188" s="166"/>
      <c r="W188" s="294"/>
      <c r="X188" s="166"/>
      <c r="Y188" s="294"/>
      <c r="Z188" s="166"/>
      <c r="AA188" s="294"/>
      <c r="AB188" s="166"/>
      <c r="AC188" s="294"/>
      <c r="AD188" s="166"/>
      <c r="AE188" s="294"/>
      <c r="AF188" s="166"/>
      <c r="AG188" s="856"/>
      <c r="AH188" s="1441"/>
      <c r="AI188" s="856"/>
      <c r="AJ188" s="1539"/>
      <c r="AK188" s="2379"/>
      <c r="AL188" s="1078"/>
      <c r="AM188" s="829"/>
      <c r="AN188" s="1637"/>
      <c r="AO188" s="1949"/>
      <c r="AP188" s="854"/>
      <c r="AQ188" s="833"/>
      <c r="AR188" s="1637"/>
      <c r="AS188" s="1949"/>
      <c r="AT188" s="1637"/>
      <c r="AU188" s="1949"/>
      <c r="AV188" s="854"/>
      <c r="AW188" s="1949"/>
      <c r="AX188" s="854"/>
      <c r="AY188" s="464" t="str">
        <f t="shared" si="357"/>
        <v/>
      </c>
      <c r="AZ188" s="464"/>
      <c r="BA188" s="464"/>
      <c r="BB188" s="464"/>
      <c r="BC188" s="464"/>
      <c r="BD188" s="464"/>
      <c r="BE188" s="464"/>
      <c r="BF188" s="464"/>
      <c r="BG188" s="464"/>
      <c r="BH188" s="460"/>
      <c r="BI188" s="460"/>
      <c r="BJ188" s="460"/>
      <c r="BK188" s="460"/>
      <c r="BR188" s="460"/>
      <c r="BS188" s="460"/>
      <c r="BT188" s="460"/>
      <c r="BU188" s="461"/>
      <c r="CA188" s="465" t="str">
        <f t="shared" ref="CA188:CA208" si="361">IF(DA188=1," * El total de exámenes confirmados positivos por ISP NO DEBE SUPERAR el total de exámenes procesados. ","")</f>
        <v/>
      </c>
      <c r="CB188" s="465" t="str">
        <f t="shared" ref="CB188:CB208" si="362">IF(DB188=1," * La suma de exámenes procesados por sexo DEBE SER IGUAL al total de Procesados. ","")</f>
        <v/>
      </c>
      <c r="CC188" s="465" t="str">
        <f t="shared" ref="CC188:CC208" si="363">IF(DC188=1," * La suma de exámenes Confirmados positivos por ISP por sexo DEBE SER IGUAL al total de Procesados. ","")</f>
        <v/>
      </c>
      <c r="CD188" s="465" t="str">
        <f t="shared" ref="CD188:CD208" si="364">IF(DD188=1," * La suma de exámenes procesados Trans NO PUEDE Superar al total de Procesados. ","")</f>
        <v/>
      </c>
      <c r="CE188" s="465" t="str">
        <f t="shared" ref="CE188:CE208" si="365">IF(DE188=1," * La suma de exámenes confirmados positivos por ISP Trans NO PUEDE Superar al total de Procesados. ","")</f>
        <v/>
      </c>
      <c r="CF188" s="465" t="str">
        <f t="shared" ref="CF188:CF208" si="366">IF(DF188=1," * Los exámenes procesados de personas pertenecientes a Pueblos originarios NO PUEDE Superar al total de Procesados. ","")</f>
        <v/>
      </c>
      <c r="CG188" s="465" t="str">
        <f t="shared" ref="CG188:CG208" si="367">IF(DG188=1," * Los exámenes confirmados positivos por ISP de personas pertenecientes a Pueblos originarios NO PUEDE Superar al total de Procesados. ","")</f>
        <v/>
      </c>
      <c r="CH188" s="465" t="str">
        <f t="shared" ref="CH188:CH208" si="368">IF(DH188=1," * Los exámenes procesados de personas pertenecientes a Pueblos migrantes NO PUEDE Superar al total de Procesados. ","")</f>
        <v/>
      </c>
      <c r="CI188" s="465" t="str">
        <f t="shared" ref="CI188:CI208" si="369">IF(DI188=1," * Los exámenes confirmados positivos por ISP de personas pertenecientes a Pueblos Migrantes NO PUEDE Superar al total de Procesados. ","")</f>
        <v/>
      </c>
      <c r="CJ188" s="465"/>
      <c r="CK188" s="465"/>
      <c r="CL188" s="465"/>
      <c r="CM188" s="465"/>
      <c r="CN188" s="465"/>
      <c r="CO188" s="465"/>
      <c r="CP188" s="465"/>
      <c r="CQ188" s="465"/>
      <c r="CR188" s="465"/>
      <c r="CS188" s="465"/>
      <c r="CT188" s="465"/>
      <c r="CU188" s="465"/>
      <c r="CV188" s="465"/>
      <c r="CW188" s="465" t="str">
        <f t="shared" si="358"/>
        <v/>
      </c>
      <c r="CX188" s="465" t="str">
        <f t="shared" si="359"/>
        <v/>
      </c>
      <c r="CY188" s="465"/>
      <c r="CZ188" s="465"/>
      <c r="DA188" s="466">
        <f t="shared" ref="DA188:DA209" si="370">IF(C188&lt;D188,1,0)</f>
        <v>0</v>
      </c>
      <c r="DB188" s="466">
        <f t="shared" ref="DB188:DC209" si="371">IF(C188&lt;&gt;(AK188+AM188),1,0)</f>
        <v>0</v>
      </c>
      <c r="DC188" s="466">
        <f t="shared" si="371"/>
        <v>0</v>
      </c>
      <c r="DD188" s="466">
        <f t="shared" ref="DD188:DE209" si="372">IF(C188&lt;(AO188+AQ188),1,0)</f>
        <v>0</v>
      </c>
      <c r="DE188" s="466">
        <f t="shared" si="372"/>
        <v>0</v>
      </c>
      <c r="DF188" s="466">
        <f t="shared" ref="DF188:DF209" si="373">IF($C188&lt;AS188,1,0)</f>
        <v>0</v>
      </c>
      <c r="DG188" s="466">
        <f t="shared" ref="DG188:DG209" si="374">IF($D188&lt;AT188,1,0)</f>
        <v>0</v>
      </c>
      <c r="DH188" s="466">
        <f t="shared" ref="DH188:DH209" si="375">IF($C188&lt;AU188,1,0)</f>
        <v>0</v>
      </c>
      <c r="DI188" s="466">
        <f t="shared" ref="DI188:DI209" si="376">IF($D188&lt;AV188,1,0)</f>
        <v>0</v>
      </c>
      <c r="DJ188" s="466"/>
      <c r="DK188" s="466"/>
      <c r="DL188" s="466"/>
      <c r="DM188" s="466"/>
      <c r="DN188" s="466"/>
      <c r="DO188" s="466"/>
      <c r="DP188" s="466"/>
      <c r="DQ188" s="466"/>
      <c r="DR188" s="466"/>
      <c r="DS188" s="466"/>
      <c r="DT188" s="466"/>
      <c r="DU188" s="466"/>
      <c r="DV188" s="466"/>
      <c r="DW188" s="466">
        <f t="shared" si="360"/>
        <v>0</v>
      </c>
      <c r="DX188" s="466">
        <f t="shared" si="360"/>
        <v>0</v>
      </c>
    </row>
    <row r="189" spans="1:128" ht="16.149999999999999" customHeight="1" x14ac:dyDescent="0.35">
      <c r="A189" s="8508" t="s">
        <v>2183</v>
      </c>
      <c r="B189" s="8509"/>
      <c r="C189" s="831">
        <f t="shared" si="356"/>
        <v>0</v>
      </c>
      <c r="D189" s="472">
        <f t="shared" si="356"/>
        <v>0</v>
      </c>
      <c r="E189" s="856"/>
      <c r="F189" s="1440"/>
      <c r="G189" s="856"/>
      <c r="H189" s="1440"/>
      <c r="I189" s="856"/>
      <c r="J189" s="1440"/>
      <c r="K189" s="856"/>
      <c r="L189" s="1440"/>
      <c r="M189" s="829"/>
      <c r="N189" s="1439"/>
      <c r="O189" s="829"/>
      <c r="P189" s="1439"/>
      <c r="Q189" s="829"/>
      <c r="R189" s="1439"/>
      <c r="S189" s="829"/>
      <c r="T189" s="1439"/>
      <c r="U189" s="829"/>
      <c r="V189" s="1439"/>
      <c r="W189" s="829"/>
      <c r="X189" s="1439"/>
      <c r="Y189" s="829"/>
      <c r="Z189" s="1439"/>
      <c r="AA189" s="829"/>
      <c r="AB189" s="1439"/>
      <c r="AC189" s="829"/>
      <c r="AD189" s="1439"/>
      <c r="AE189" s="829"/>
      <c r="AF189" s="1439"/>
      <c r="AG189" s="856"/>
      <c r="AH189" s="1441"/>
      <c r="AI189" s="856"/>
      <c r="AJ189" s="1539"/>
      <c r="AK189" s="2379"/>
      <c r="AL189" s="1078"/>
      <c r="AM189" s="829"/>
      <c r="AN189" s="1637"/>
      <c r="AO189" s="1949"/>
      <c r="AP189" s="854"/>
      <c r="AQ189" s="833"/>
      <c r="AR189" s="1637"/>
      <c r="AS189" s="1949"/>
      <c r="AT189" s="1637"/>
      <c r="AU189" s="1949"/>
      <c r="AV189" s="854"/>
      <c r="AW189" s="1949"/>
      <c r="AX189" s="854"/>
      <c r="AY189" s="464" t="str">
        <f t="shared" si="357"/>
        <v/>
      </c>
      <c r="AZ189" s="464"/>
      <c r="BA189" s="464"/>
      <c r="BB189" s="464"/>
      <c r="BC189" s="464"/>
      <c r="BD189" s="464"/>
      <c r="BE189" s="464"/>
      <c r="BF189" s="464"/>
      <c r="BG189" s="464"/>
      <c r="BH189" s="460"/>
      <c r="BI189" s="460"/>
      <c r="BJ189" s="460"/>
      <c r="BK189" s="460"/>
      <c r="BR189" s="460"/>
      <c r="BS189" s="460"/>
      <c r="BT189" s="460"/>
      <c r="BU189" s="461"/>
      <c r="CA189" s="465" t="str">
        <f t="shared" si="361"/>
        <v/>
      </c>
      <c r="CB189" s="465" t="str">
        <f t="shared" si="362"/>
        <v/>
      </c>
      <c r="CC189" s="465" t="str">
        <f t="shared" si="363"/>
        <v/>
      </c>
      <c r="CD189" s="465" t="str">
        <f t="shared" si="364"/>
        <v/>
      </c>
      <c r="CE189" s="465" t="str">
        <f t="shared" si="365"/>
        <v/>
      </c>
      <c r="CF189" s="465" t="str">
        <f t="shared" si="366"/>
        <v/>
      </c>
      <c r="CG189" s="465" t="str">
        <f t="shared" si="367"/>
        <v/>
      </c>
      <c r="CH189" s="465" t="str">
        <f t="shared" si="368"/>
        <v/>
      </c>
      <c r="CI189" s="465" t="str">
        <f t="shared" si="369"/>
        <v/>
      </c>
      <c r="CJ189" s="465"/>
      <c r="CK189" s="465"/>
      <c r="CL189" s="465"/>
      <c r="CM189" s="465"/>
      <c r="CN189" s="465"/>
      <c r="CO189" s="465"/>
      <c r="CP189" s="465"/>
      <c r="CQ189" s="465"/>
      <c r="CR189" s="465"/>
      <c r="CS189" s="465"/>
      <c r="CT189" s="465"/>
      <c r="CU189" s="465"/>
      <c r="CV189" s="465"/>
      <c r="CW189" s="465" t="str">
        <f t="shared" si="358"/>
        <v/>
      </c>
      <c r="CX189" s="465" t="str">
        <f t="shared" si="359"/>
        <v/>
      </c>
      <c r="CY189" s="465"/>
      <c r="CZ189" s="465"/>
      <c r="DA189" s="466">
        <f t="shared" si="370"/>
        <v>0</v>
      </c>
      <c r="DB189" s="466">
        <f t="shared" si="371"/>
        <v>0</v>
      </c>
      <c r="DC189" s="466">
        <f t="shared" si="371"/>
        <v>0</v>
      </c>
      <c r="DD189" s="466">
        <f t="shared" si="372"/>
        <v>0</v>
      </c>
      <c r="DE189" s="466">
        <f t="shared" si="372"/>
        <v>0</v>
      </c>
      <c r="DF189" s="466">
        <f t="shared" si="373"/>
        <v>0</v>
      </c>
      <c r="DG189" s="466">
        <f t="shared" si="374"/>
        <v>0</v>
      </c>
      <c r="DH189" s="466">
        <f t="shared" si="375"/>
        <v>0</v>
      </c>
      <c r="DI189" s="466">
        <f t="shared" si="376"/>
        <v>0</v>
      </c>
      <c r="DJ189" s="466"/>
      <c r="DK189" s="466"/>
      <c r="DL189" s="466"/>
      <c r="DM189" s="466"/>
      <c r="DN189" s="466"/>
      <c r="DO189" s="466"/>
      <c r="DP189" s="466"/>
      <c r="DQ189" s="466"/>
      <c r="DR189" s="466"/>
      <c r="DS189" s="466"/>
      <c r="DT189" s="466"/>
      <c r="DU189" s="466"/>
      <c r="DV189" s="466"/>
      <c r="DW189" s="466">
        <f t="shared" si="360"/>
        <v>0</v>
      </c>
      <c r="DX189" s="466">
        <f t="shared" si="360"/>
        <v>0</v>
      </c>
    </row>
    <row r="190" spans="1:128" ht="16.149999999999999" customHeight="1" x14ac:dyDescent="0.35">
      <c r="A190" s="8508" t="s">
        <v>2146</v>
      </c>
      <c r="B190" s="8509"/>
      <c r="C190" s="831">
        <f>+O190+Q190+S190+U190+W190+Y190+AA190+AC190+AE190+AG190+AI190</f>
        <v>0</v>
      </c>
      <c r="D190" s="2341">
        <f>+P190+R190+T190+V190+X190+Z190+AB190+AD190+AF190+AH190+AJ190</f>
        <v>0</v>
      </c>
      <c r="E190" s="856"/>
      <c r="F190" s="1440"/>
      <c r="G190" s="856"/>
      <c r="H190" s="1440"/>
      <c r="I190" s="856"/>
      <c r="J190" s="1440"/>
      <c r="K190" s="856"/>
      <c r="L190" s="1440"/>
      <c r="M190" s="856"/>
      <c r="N190" s="1440"/>
      <c r="O190" s="829"/>
      <c r="P190" s="1439"/>
      <c r="Q190" s="829"/>
      <c r="R190" s="1439"/>
      <c r="S190" s="829"/>
      <c r="T190" s="1439"/>
      <c r="U190" s="829"/>
      <c r="V190" s="1439"/>
      <c r="W190" s="829"/>
      <c r="X190" s="1439"/>
      <c r="Y190" s="829"/>
      <c r="Z190" s="1439"/>
      <c r="AA190" s="829"/>
      <c r="AB190" s="1439"/>
      <c r="AC190" s="829"/>
      <c r="AD190" s="1439"/>
      <c r="AE190" s="829"/>
      <c r="AF190" s="1439"/>
      <c r="AG190" s="829"/>
      <c r="AH190" s="1439"/>
      <c r="AI190" s="829"/>
      <c r="AJ190" s="1479"/>
      <c r="AK190" s="833"/>
      <c r="AL190" s="854"/>
      <c r="AM190" s="829"/>
      <c r="AN190" s="1637"/>
      <c r="AO190" s="1949"/>
      <c r="AP190" s="854"/>
      <c r="AQ190" s="833"/>
      <c r="AR190" s="1637"/>
      <c r="AS190" s="1949"/>
      <c r="AT190" s="1637"/>
      <c r="AU190" s="1949"/>
      <c r="AV190" s="854"/>
      <c r="AW190" s="1949"/>
      <c r="AX190" s="854"/>
      <c r="AY190" s="464" t="str">
        <f t="shared" si="357"/>
        <v/>
      </c>
      <c r="AZ190" s="464"/>
      <c r="BA190" s="464"/>
      <c r="BB190" s="464"/>
      <c r="BC190" s="464"/>
      <c r="BD190" s="464"/>
      <c r="BE190" s="464"/>
      <c r="BF190" s="464"/>
      <c r="BG190" s="464"/>
      <c r="BH190" s="460"/>
      <c r="BI190" s="460"/>
      <c r="BJ190" s="460"/>
      <c r="BK190" s="460"/>
      <c r="BR190" s="460"/>
      <c r="BS190" s="460"/>
      <c r="BT190" s="460"/>
      <c r="BU190" s="461"/>
      <c r="CA190" s="465" t="str">
        <f t="shared" si="361"/>
        <v/>
      </c>
      <c r="CB190" s="465" t="str">
        <f t="shared" si="362"/>
        <v/>
      </c>
      <c r="CC190" s="465" t="str">
        <f t="shared" si="363"/>
        <v/>
      </c>
      <c r="CD190" s="465" t="str">
        <f t="shared" si="364"/>
        <v/>
      </c>
      <c r="CE190" s="465" t="str">
        <f t="shared" si="365"/>
        <v/>
      </c>
      <c r="CF190" s="465" t="str">
        <f t="shared" si="366"/>
        <v/>
      </c>
      <c r="CG190" s="465" t="str">
        <f t="shared" si="367"/>
        <v/>
      </c>
      <c r="CH190" s="465" t="str">
        <f t="shared" si="368"/>
        <v/>
      </c>
      <c r="CI190" s="465" t="str">
        <f t="shared" si="369"/>
        <v/>
      </c>
      <c r="CJ190" s="465"/>
      <c r="CK190" s="465"/>
      <c r="CL190" s="465"/>
      <c r="CM190" s="465"/>
      <c r="CN190" s="465"/>
      <c r="CO190" s="465"/>
      <c r="CP190" s="465"/>
      <c r="CQ190" s="465"/>
      <c r="CR190" s="465"/>
      <c r="CS190" s="465"/>
      <c r="CT190" s="465"/>
      <c r="CU190" s="465"/>
      <c r="CV190" s="465"/>
      <c r="CW190" s="465" t="str">
        <f t="shared" si="358"/>
        <v/>
      </c>
      <c r="CX190" s="465" t="str">
        <f t="shared" si="359"/>
        <v/>
      </c>
      <c r="CY190" s="465"/>
      <c r="CZ190" s="465"/>
      <c r="DA190" s="466">
        <f t="shared" si="370"/>
        <v>0</v>
      </c>
      <c r="DB190" s="466">
        <f t="shared" si="371"/>
        <v>0</v>
      </c>
      <c r="DC190" s="466">
        <f t="shared" si="371"/>
        <v>0</v>
      </c>
      <c r="DD190" s="466">
        <f t="shared" si="372"/>
        <v>0</v>
      </c>
      <c r="DE190" s="466">
        <f t="shared" si="372"/>
        <v>0</v>
      </c>
      <c r="DF190" s="466">
        <f t="shared" si="373"/>
        <v>0</v>
      </c>
      <c r="DG190" s="466">
        <f t="shared" si="374"/>
        <v>0</v>
      </c>
      <c r="DH190" s="466">
        <f t="shared" si="375"/>
        <v>0</v>
      </c>
      <c r="DI190" s="466">
        <f t="shared" si="376"/>
        <v>0</v>
      </c>
      <c r="DJ190" s="466"/>
      <c r="DK190" s="466"/>
      <c r="DL190" s="466"/>
      <c r="DM190" s="466"/>
      <c r="DN190" s="466"/>
      <c r="DO190" s="466"/>
      <c r="DP190" s="466"/>
      <c r="DQ190" s="466"/>
      <c r="DR190" s="466"/>
      <c r="DS190" s="466"/>
      <c r="DT190" s="466"/>
      <c r="DU190" s="466"/>
      <c r="DV190" s="466"/>
      <c r="DW190" s="466">
        <f t="shared" si="360"/>
        <v>0</v>
      </c>
      <c r="DX190" s="466">
        <f t="shared" si="360"/>
        <v>0</v>
      </c>
    </row>
    <row r="191" spans="1:128" ht="16.149999999999999" customHeight="1" x14ac:dyDescent="0.35">
      <c r="A191" s="8508" t="s">
        <v>2152</v>
      </c>
      <c r="B191" s="8509"/>
      <c r="C191" s="831">
        <f>+E191+G191+I191+K191+M191+O191+Q191+S191+U191+W191+Y191+AA191+AC191+AE191+AG191+AI191</f>
        <v>0</v>
      </c>
      <c r="D191" s="2341">
        <f>+F191+H191+J191+L191+N191+P191+R191+T191+V191+X191+Z191+AB191+AD191+AF191+AH191+AJ191</f>
        <v>0</v>
      </c>
      <c r="E191" s="829"/>
      <c r="F191" s="1439"/>
      <c r="G191" s="829"/>
      <c r="H191" s="1439"/>
      <c r="I191" s="829"/>
      <c r="J191" s="1439"/>
      <c r="K191" s="829"/>
      <c r="L191" s="1439"/>
      <c r="M191" s="829"/>
      <c r="N191" s="1439"/>
      <c r="O191" s="829"/>
      <c r="P191" s="1439"/>
      <c r="Q191" s="829"/>
      <c r="R191" s="1439"/>
      <c r="S191" s="829"/>
      <c r="T191" s="1439"/>
      <c r="U191" s="829"/>
      <c r="V191" s="1439"/>
      <c r="W191" s="829"/>
      <c r="X191" s="1439"/>
      <c r="Y191" s="829"/>
      <c r="Z191" s="1439"/>
      <c r="AA191" s="829"/>
      <c r="AB191" s="1439"/>
      <c r="AC191" s="829"/>
      <c r="AD191" s="1439"/>
      <c r="AE191" s="829"/>
      <c r="AF191" s="1439"/>
      <c r="AG191" s="829"/>
      <c r="AH191" s="1439"/>
      <c r="AI191" s="829"/>
      <c r="AJ191" s="1479"/>
      <c r="AK191" s="921"/>
      <c r="AL191" s="887"/>
      <c r="AM191" s="886"/>
      <c r="AN191" s="1637"/>
      <c r="AO191" s="1949"/>
      <c r="AP191" s="854"/>
      <c r="AQ191" s="833"/>
      <c r="AR191" s="1637"/>
      <c r="AS191" s="1949"/>
      <c r="AT191" s="1637"/>
      <c r="AU191" s="1949"/>
      <c r="AV191" s="854"/>
      <c r="AW191" s="1949"/>
      <c r="AX191" s="854"/>
      <c r="AY191" s="464" t="str">
        <f t="shared" si="357"/>
        <v/>
      </c>
      <c r="AZ191" s="464"/>
      <c r="BA191" s="464"/>
      <c r="BB191" s="464"/>
      <c r="BC191" s="464"/>
      <c r="BD191" s="464"/>
      <c r="BE191" s="464"/>
      <c r="BF191" s="464"/>
      <c r="BG191" s="464"/>
      <c r="BH191" s="460"/>
      <c r="BI191" s="460"/>
      <c r="BJ191" s="460"/>
      <c r="BK191" s="460"/>
      <c r="BR191" s="460"/>
      <c r="BS191" s="460"/>
      <c r="BT191" s="460"/>
      <c r="BU191" s="461"/>
      <c r="CA191" s="465" t="str">
        <f t="shared" si="361"/>
        <v/>
      </c>
      <c r="CB191" s="465" t="str">
        <f t="shared" si="362"/>
        <v/>
      </c>
      <c r="CC191" s="465" t="str">
        <f t="shared" si="363"/>
        <v/>
      </c>
      <c r="CD191" s="465" t="str">
        <f t="shared" si="364"/>
        <v/>
      </c>
      <c r="CE191" s="465" t="str">
        <f t="shared" si="365"/>
        <v/>
      </c>
      <c r="CF191" s="465" t="str">
        <f t="shared" si="366"/>
        <v/>
      </c>
      <c r="CG191" s="465" t="str">
        <f t="shared" si="367"/>
        <v/>
      </c>
      <c r="CH191" s="465" t="str">
        <f t="shared" si="368"/>
        <v/>
      </c>
      <c r="CI191" s="465" t="str">
        <f t="shared" si="369"/>
        <v/>
      </c>
      <c r="CJ191" s="465"/>
      <c r="CK191" s="465"/>
      <c r="CL191" s="465"/>
      <c r="CM191" s="465"/>
      <c r="CN191" s="465"/>
      <c r="CO191" s="465"/>
      <c r="CP191" s="465"/>
      <c r="CQ191" s="465"/>
      <c r="CR191" s="465"/>
      <c r="CS191" s="465"/>
      <c r="CT191" s="465"/>
      <c r="CU191" s="465"/>
      <c r="CV191" s="465"/>
      <c r="CW191" s="465" t="str">
        <f t="shared" si="358"/>
        <v/>
      </c>
      <c r="CX191" s="465" t="str">
        <f t="shared" si="359"/>
        <v/>
      </c>
      <c r="CY191" s="465"/>
      <c r="CZ191" s="465"/>
      <c r="DA191" s="466">
        <f t="shared" si="370"/>
        <v>0</v>
      </c>
      <c r="DB191" s="466">
        <f t="shared" si="371"/>
        <v>0</v>
      </c>
      <c r="DC191" s="466">
        <f t="shared" si="371"/>
        <v>0</v>
      </c>
      <c r="DD191" s="466">
        <f t="shared" si="372"/>
        <v>0</v>
      </c>
      <c r="DE191" s="466">
        <f t="shared" si="372"/>
        <v>0</v>
      </c>
      <c r="DF191" s="466">
        <f t="shared" si="373"/>
        <v>0</v>
      </c>
      <c r="DG191" s="466">
        <f t="shared" si="374"/>
        <v>0</v>
      </c>
      <c r="DH191" s="466">
        <f t="shared" si="375"/>
        <v>0</v>
      </c>
      <c r="DI191" s="466">
        <f t="shared" si="376"/>
        <v>0</v>
      </c>
      <c r="DJ191" s="466"/>
      <c r="DK191" s="466"/>
      <c r="DL191" s="466"/>
      <c r="DM191" s="466"/>
      <c r="DN191" s="466"/>
      <c r="DO191" s="466"/>
      <c r="DP191" s="466"/>
      <c r="DQ191" s="466"/>
      <c r="DR191" s="466"/>
      <c r="DS191" s="466"/>
      <c r="DT191" s="466"/>
      <c r="DU191" s="466"/>
      <c r="DV191" s="466"/>
      <c r="DW191" s="466">
        <f t="shared" si="360"/>
        <v>0</v>
      </c>
      <c r="DX191" s="466">
        <f t="shared" si="360"/>
        <v>0</v>
      </c>
    </row>
    <row r="192" spans="1:128" ht="16.5" customHeight="1" x14ac:dyDescent="0.35">
      <c r="A192" s="8508" t="s">
        <v>2184</v>
      </c>
      <c r="B192" s="8509"/>
      <c r="C192" s="831">
        <f>+E192+G192+I192+K192+M192+O192+Q192+S192+U192+W192+Y192+AA192+AC192+AE192+AG192+AI192</f>
        <v>0</v>
      </c>
      <c r="D192" s="472">
        <f>+F192+H192+J192+L192+N192+P192+R192+T192+V192+X192+Z192+AB192+AD192+AF192+AH192+AJ192</f>
        <v>0</v>
      </c>
      <c r="E192" s="829"/>
      <c r="F192" s="1439"/>
      <c r="G192" s="829"/>
      <c r="H192" s="1439"/>
      <c r="I192" s="829"/>
      <c r="J192" s="1439"/>
      <c r="K192" s="829"/>
      <c r="L192" s="1439"/>
      <c r="M192" s="829"/>
      <c r="N192" s="1439"/>
      <c r="O192" s="829"/>
      <c r="P192" s="1439"/>
      <c r="Q192" s="829"/>
      <c r="R192" s="1439"/>
      <c r="S192" s="829"/>
      <c r="T192" s="1439"/>
      <c r="U192" s="829"/>
      <c r="V192" s="1439"/>
      <c r="W192" s="829"/>
      <c r="X192" s="1439"/>
      <c r="Y192" s="829"/>
      <c r="Z192" s="1439"/>
      <c r="AA192" s="829"/>
      <c r="AB192" s="1439"/>
      <c r="AC192" s="829"/>
      <c r="AD192" s="1439"/>
      <c r="AE192" s="829"/>
      <c r="AF192" s="1439"/>
      <c r="AG192" s="829"/>
      <c r="AH192" s="1439"/>
      <c r="AI192" s="829"/>
      <c r="AJ192" s="1439"/>
      <c r="AK192" s="1949"/>
      <c r="AL192" s="854"/>
      <c r="AM192" s="829"/>
      <c r="AN192" s="1637"/>
      <c r="AO192" s="1949"/>
      <c r="AP192" s="854"/>
      <c r="AQ192" s="833"/>
      <c r="AR192" s="1637"/>
      <c r="AS192" s="1949"/>
      <c r="AT192" s="1637"/>
      <c r="AU192" s="1949"/>
      <c r="AV192" s="854"/>
      <c r="AW192" s="1949"/>
      <c r="AX192" s="854"/>
      <c r="AY192" s="464" t="str">
        <f t="shared" si="357"/>
        <v/>
      </c>
      <c r="AZ192" s="464"/>
      <c r="BA192" s="464"/>
      <c r="BB192" s="464"/>
      <c r="BC192" s="464"/>
      <c r="BD192" s="464"/>
      <c r="BE192" s="464"/>
      <c r="BF192" s="464"/>
      <c r="BG192" s="464"/>
      <c r="BH192" s="460"/>
      <c r="BI192" s="460"/>
      <c r="BJ192" s="460"/>
      <c r="BK192" s="460"/>
      <c r="BR192" s="460"/>
      <c r="BS192" s="460"/>
      <c r="BT192" s="460"/>
      <c r="BU192" s="461"/>
      <c r="CA192" s="465" t="str">
        <f t="shared" si="361"/>
        <v/>
      </c>
      <c r="CB192" s="465" t="str">
        <f t="shared" si="362"/>
        <v/>
      </c>
      <c r="CC192" s="465" t="str">
        <f t="shared" si="363"/>
        <v/>
      </c>
      <c r="CD192" s="465" t="str">
        <f t="shared" si="364"/>
        <v/>
      </c>
      <c r="CE192" s="465" t="str">
        <f t="shared" si="365"/>
        <v/>
      </c>
      <c r="CF192" s="465" t="str">
        <f t="shared" si="366"/>
        <v/>
      </c>
      <c r="CG192" s="465" t="str">
        <f t="shared" si="367"/>
        <v/>
      </c>
      <c r="CH192" s="465" t="str">
        <f t="shared" si="368"/>
        <v/>
      </c>
      <c r="CI192" s="465" t="str">
        <f t="shared" si="369"/>
        <v/>
      </c>
      <c r="CJ192" s="465"/>
      <c r="CK192" s="465"/>
      <c r="CL192" s="465"/>
      <c r="CM192" s="465"/>
      <c r="CN192" s="465"/>
      <c r="CO192" s="465"/>
      <c r="CP192" s="465"/>
      <c r="CQ192" s="465"/>
      <c r="CR192" s="465"/>
      <c r="CS192" s="465"/>
      <c r="CT192" s="465"/>
      <c r="CU192" s="465"/>
      <c r="CV192" s="465"/>
      <c r="CW192" s="465" t="str">
        <f t="shared" si="358"/>
        <v/>
      </c>
      <c r="CX192" s="465" t="str">
        <f t="shared" si="359"/>
        <v/>
      </c>
      <c r="CY192" s="465"/>
      <c r="CZ192" s="465"/>
      <c r="DA192" s="466">
        <f t="shared" si="370"/>
        <v>0</v>
      </c>
      <c r="DB192" s="466">
        <f t="shared" si="371"/>
        <v>0</v>
      </c>
      <c r="DC192" s="466">
        <f t="shared" si="371"/>
        <v>0</v>
      </c>
      <c r="DD192" s="466">
        <f t="shared" si="372"/>
        <v>0</v>
      </c>
      <c r="DE192" s="466">
        <f t="shared" si="372"/>
        <v>0</v>
      </c>
      <c r="DF192" s="466">
        <f t="shared" si="373"/>
        <v>0</v>
      </c>
      <c r="DG192" s="466">
        <f t="shared" si="374"/>
        <v>0</v>
      </c>
      <c r="DH192" s="466">
        <f t="shared" si="375"/>
        <v>0</v>
      </c>
      <c r="DI192" s="466">
        <f t="shared" si="376"/>
        <v>0</v>
      </c>
      <c r="DJ192" s="466"/>
      <c r="DK192" s="466"/>
      <c r="DL192" s="466"/>
      <c r="DM192" s="466"/>
      <c r="DN192" s="466"/>
      <c r="DO192" s="466"/>
      <c r="DP192" s="466"/>
      <c r="DQ192" s="466"/>
      <c r="DR192" s="466"/>
      <c r="DS192" s="466"/>
      <c r="DT192" s="466"/>
      <c r="DU192" s="466"/>
      <c r="DV192" s="466"/>
      <c r="DW192" s="466">
        <f t="shared" si="360"/>
        <v>0</v>
      </c>
      <c r="DX192" s="466">
        <f t="shared" si="360"/>
        <v>0</v>
      </c>
    </row>
    <row r="193" spans="1:128" ht="16.5" customHeight="1" x14ac:dyDescent="0.35">
      <c r="A193" s="8516" t="s">
        <v>2185</v>
      </c>
      <c r="B193" s="8517"/>
      <c r="C193" s="831">
        <f>+O193+Q193+S193+U193+W193+Y193+AA193+AC193+AE193+AG193+AI193</f>
        <v>0</v>
      </c>
      <c r="D193" s="472">
        <f>+P193+R193+T193+V193+X193+Z193+AB193+AD193+AF193+AH193+AJ193</f>
        <v>0</v>
      </c>
      <c r="E193" s="856"/>
      <c r="F193" s="1440"/>
      <c r="G193" s="856"/>
      <c r="H193" s="1440"/>
      <c r="I193" s="856"/>
      <c r="J193" s="1440"/>
      <c r="K193" s="856"/>
      <c r="L193" s="1440"/>
      <c r="M193" s="856"/>
      <c r="N193" s="1440"/>
      <c r="O193" s="829"/>
      <c r="P193" s="1439"/>
      <c r="Q193" s="829"/>
      <c r="R193" s="1439"/>
      <c r="S193" s="829"/>
      <c r="T193" s="1439"/>
      <c r="U193" s="829"/>
      <c r="V193" s="1439"/>
      <c r="W193" s="829"/>
      <c r="X193" s="1439"/>
      <c r="Y193" s="829"/>
      <c r="Z193" s="1439"/>
      <c r="AA193" s="829"/>
      <c r="AB193" s="1439"/>
      <c r="AC193" s="829"/>
      <c r="AD193" s="1439"/>
      <c r="AE193" s="829"/>
      <c r="AF193" s="1439"/>
      <c r="AG193" s="829"/>
      <c r="AH193" s="1439"/>
      <c r="AI193" s="829"/>
      <c r="AJ193" s="1439"/>
      <c r="AK193" s="1949"/>
      <c r="AL193" s="854"/>
      <c r="AM193" s="829"/>
      <c r="AN193" s="1637"/>
      <c r="AO193" s="1949"/>
      <c r="AP193" s="854"/>
      <c r="AQ193" s="833"/>
      <c r="AR193" s="1637"/>
      <c r="AS193" s="1949"/>
      <c r="AT193" s="1637"/>
      <c r="AU193" s="1949"/>
      <c r="AV193" s="854"/>
      <c r="AW193" s="1949"/>
      <c r="AX193" s="854"/>
      <c r="AY193" s="464" t="str">
        <f t="shared" si="357"/>
        <v/>
      </c>
      <c r="AZ193" s="464"/>
      <c r="BA193" s="464"/>
      <c r="BB193" s="464"/>
      <c r="BC193" s="464"/>
      <c r="BD193" s="464"/>
      <c r="BE193" s="464"/>
      <c r="BF193" s="464"/>
      <c r="BG193" s="464"/>
      <c r="BH193" s="460"/>
      <c r="BI193" s="460"/>
      <c r="BJ193" s="460"/>
      <c r="BK193" s="460"/>
      <c r="BR193" s="460"/>
      <c r="BS193" s="460"/>
      <c r="BT193" s="460"/>
      <c r="BU193" s="461"/>
      <c r="CA193" s="465" t="str">
        <f t="shared" si="361"/>
        <v/>
      </c>
      <c r="CB193" s="465" t="str">
        <f t="shared" si="362"/>
        <v/>
      </c>
      <c r="CC193" s="465" t="str">
        <f t="shared" si="363"/>
        <v/>
      </c>
      <c r="CD193" s="465" t="str">
        <f t="shared" si="364"/>
        <v/>
      </c>
      <c r="CE193" s="465" t="str">
        <f t="shared" si="365"/>
        <v/>
      </c>
      <c r="CF193" s="465" t="str">
        <f t="shared" si="366"/>
        <v/>
      </c>
      <c r="CG193" s="465" t="str">
        <f t="shared" si="367"/>
        <v/>
      </c>
      <c r="CH193" s="465" t="str">
        <f t="shared" si="368"/>
        <v/>
      </c>
      <c r="CI193" s="465" t="str">
        <f t="shared" si="369"/>
        <v/>
      </c>
      <c r="CJ193" s="465"/>
      <c r="CK193" s="465"/>
      <c r="CL193" s="465"/>
      <c r="CM193" s="465"/>
      <c r="CN193" s="465"/>
      <c r="CO193" s="465"/>
      <c r="CP193" s="465"/>
      <c r="CQ193" s="465"/>
      <c r="CR193" s="465"/>
      <c r="CS193" s="465"/>
      <c r="CT193" s="465"/>
      <c r="CU193" s="465"/>
      <c r="CV193" s="465"/>
      <c r="CW193" s="465" t="str">
        <f t="shared" si="358"/>
        <v/>
      </c>
      <c r="CX193" s="465" t="str">
        <f t="shared" si="359"/>
        <v/>
      </c>
      <c r="CY193" s="465"/>
      <c r="CZ193" s="465"/>
      <c r="DA193" s="466">
        <f t="shared" si="370"/>
        <v>0</v>
      </c>
      <c r="DB193" s="466">
        <f t="shared" si="371"/>
        <v>0</v>
      </c>
      <c r="DC193" s="466">
        <f t="shared" si="371"/>
        <v>0</v>
      </c>
      <c r="DD193" s="466">
        <f t="shared" si="372"/>
        <v>0</v>
      </c>
      <c r="DE193" s="466">
        <f t="shared" si="372"/>
        <v>0</v>
      </c>
      <c r="DF193" s="466">
        <f t="shared" si="373"/>
        <v>0</v>
      </c>
      <c r="DG193" s="466">
        <f t="shared" si="374"/>
        <v>0</v>
      </c>
      <c r="DH193" s="466">
        <f t="shared" si="375"/>
        <v>0</v>
      </c>
      <c r="DI193" s="466">
        <f t="shared" si="376"/>
        <v>0</v>
      </c>
      <c r="DJ193" s="466"/>
      <c r="DK193" s="466"/>
      <c r="DL193" s="466"/>
      <c r="DM193" s="466"/>
      <c r="DN193" s="466"/>
      <c r="DO193" s="466"/>
      <c r="DP193" s="466"/>
      <c r="DQ193" s="466"/>
      <c r="DR193" s="466"/>
      <c r="DS193" s="466"/>
      <c r="DT193" s="466"/>
      <c r="DU193" s="466"/>
      <c r="DV193" s="466"/>
      <c r="DW193" s="466">
        <f t="shared" si="360"/>
        <v>0</v>
      </c>
      <c r="DX193" s="466">
        <f t="shared" si="360"/>
        <v>0</v>
      </c>
    </row>
    <row r="194" spans="1:128" ht="16.149999999999999" customHeight="1" x14ac:dyDescent="0.35">
      <c r="A194" s="8508" t="s">
        <v>2149</v>
      </c>
      <c r="B194" s="8509"/>
      <c r="C194" s="831">
        <f>+O194+Q194+S194+U194+W194+Y194+AA194+AC194+AE194+AG194+AI194</f>
        <v>0</v>
      </c>
      <c r="D194" s="472">
        <f>+P194+R194+T194+V194+X194+Z194+AB194+AD194+AF194+AH194+AJ194</f>
        <v>0</v>
      </c>
      <c r="E194" s="856"/>
      <c r="F194" s="1440"/>
      <c r="G194" s="856"/>
      <c r="H194" s="1440"/>
      <c r="I194" s="856"/>
      <c r="J194" s="1440"/>
      <c r="K194" s="856"/>
      <c r="L194" s="1440"/>
      <c r="M194" s="856"/>
      <c r="N194" s="1440"/>
      <c r="O194" s="829"/>
      <c r="P194" s="1439"/>
      <c r="Q194" s="829"/>
      <c r="R194" s="1439"/>
      <c r="S194" s="829"/>
      <c r="T194" s="1439"/>
      <c r="U194" s="829"/>
      <c r="V194" s="1439"/>
      <c r="W194" s="829"/>
      <c r="X194" s="1439"/>
      <c r="Y194" s="829"/>
      <c r="Z194" s="1439"/>
      <c r="AA194" s="829"/>
      <c r="AB194" s="1439"/>
      <c r="AC194" s="829"/>
      <c r="AD194" s="1439"/>
      <c r="AE194" s="829"/>
      <c r="AF194" s="1439"/>
      <c r="AG194" s="829"/>
      <c r="AH194" s="1439"/>
      <c r="AI194" s="829"/>
      <c r="AJ194" s="1439"/>
      <c r="AK194" s="1949"/>
      <c r="AL194" s="854"/>
      <c r="AM194" s="829"/>
      <c r="AN194" s="1637"/>
      <c r="AO194" s="1949"/>
      <c r="AP194" s="854"/>
      <c r="AQ194" s="833"/>
      <c r="AR194" s="1637"/>
      <c r="AS194" s="1949"/>
      <c r="AT194" s="1637"/>
      <c r="AU194" s="1949"/>
      <c r="AV194" s="854"/>
      <c r="AW194" s="1949"/>
      <c r="AX194" s="854"/>
      <c r="AY194" s="464" t="str">
        <f t="shared" si="357"/>
        <v/>
      </c>
      <c r="AZ194" s="464"/>
      <c r="BA194" s="464"/>
      <c r="BB194" s="464"/>
      <c r="BC194" s="464"/>
      <c r="BD194" s="464"/>
      <c r="BE194" s="464"/>
      <c r="BF194" s="464"/>
      <c r="BG194" s="464"/>
      <c r="BH194" s="460"/>
      <c r="BI194" s="460"/>
      <c r="BJ194" s="460"/>
      <c r="BK194" s="460"/>
      <c r="BR194" s="460"/>
      <c r="BS194" s="460"/>
      <c r="BT194" s="460"/>
      <c r="BU194" s="461"/>
      <c r="CA194" s="465" t="str">
        <f t="shared" si="361"/>
        <v/>
      </c>
      <c r="CB194" s="465" t="str">
        <f t="shared" si="362"/>
        <v/>
      </c>
      <c r="CC194" s="465" t="str">
        <f t="shared" si="363"/>
        <v/>
      </c>
      <c r="CD194" s="465" t="str">
        <f t="shared" si="364"/>
        <v/>
      </c>
      <c r="CE194" s="465" t="str">
        <f t="shared" si="365"/>
        <v/>
      </c>
      <c r="CF194" s="465" t="str">
        <f t="shared" si="366"/>
        <v/>
      </c>
      <c r="CG194" s="465" t="str">
        <f t="shared" si="367"/>
        <v/>
      </c>
      <c r="CH194" s="465" t="str">
        <f t="shared" si="368"/>
        <v/>
      </c>
      <c r="CI194" s="465" t="str">
        <f t="shared" si="369"/>
        <v/>
      </c>
      <c r="CJ194" s="465"/>
      <c r="CK194" s="465"/>
      <c r="CL194" s="465"/>
      <c r="CM194" s="465"/>
      <c r="CN194" s="465"/>
      <c r="CO194" s="465"/>
      <c r="CP194" s="465"/>
      <c r="CQ194" s="465"/>
      <c r="CR194" s="465"/>
      <c r="CS194" s="465"/>
      <c r="CT194" s="465"/>
      <c r="CU194" s="465"/>
      <c r="CV194" s="465"/>
      <c r="CW194" s="465" t="str">
        <f t="shared" si="358"/>
        <v/>
      </c>
      <c r="CX194" s="465" t="str">
        <f t="shared" si="359"/>
        <v/>
      </c>
      <c r="CY194" s="465"/>
      <c r="CZ194" s="465"/>
      <c r="DA194" s="466">
        <f t="shared" si="370"/>
        <v>0</v>
      </c>
      <c r="DB194" s="466">
        <f t="shared" si="371"/>
        <v>0</v>
      </c>
      <c r="DC194" s="466">
        <f t="shared" si="371"/>
        <v>0</v>
      </c>
      <c r="DD194" s="466">
        <f t="shared" si="372"/>
        <v>0</v>
      </c>
      <c r="DE194" s="466">
        <f t="shared" si="372"/>
        <v>0</v>
      </c>
      <c r="DF194" s="466">
        <f t="shared" si="373"/>
        <v>0</v>
      </c>
      <c r="DG194" s="466">
        <f t="shared" si="374"/>
        <v>0</v>
      </c>
      <c r="DH194" s="466">
        <f t="shared" si="375"/>
        <v>0</v>
      </c>
      <c r="DI194" s="466">
        <f t="shared" si="376"/>
        <v>0</v>
      </c>
      <c r="DJ194" s="466"/>
      <c r="DK194" s="466"/>
      <c r="DL194" s="466"/>
      <c r="DM194" s="466"/>
      <c r="DN194" s="466"/>
      <c r="DO194" s="466"/>
      <c r="DP194" s="466"/>
      <c r="DQ194" s="466"/>
      <c r="DR194" s="466"/>
      <c r="DS194" s="466"/>
      <c r="DT194" s="466"/>
      <c r="DU194" s="466"/>
      <c r="DV194" s="466"/>
      <c r="DW194" s="466">
        <f t="shared" si="360"/>
        <v>0</v>
      </c>
      <c r="DX194" s="466">
        <f t="shared" si="360"/>
        <v>0</v>
      </c>
    </row>
    <row r="195" spans="1:128" ht="16.149999999999999" customHeight="1" x14ac:dyDescent="0.35">
      <c r="A195" s="8510" t="s">
        <v>2186</v>
      </c>
      <c r="B195" s="8511"/>
      <c r="C195" s="813">
        <f>+E195+G195+I195+K195+M195+O195+Q195+S195+U195+W195+Y195+AA195+AC195+AE195+AG195+AI195</f>
        <v>0</v>
      </c>
      <c r="D195" s="2453">
        <f>+F195+H195+J195+L195+N195+P195+R195+T195+V195+X195+Z195+AB195+AD195+AF195+AH195+AJ195</f>
        <v>0</v>
      </c>
      <c r="E195" s="1664"/>
      <c r="F195" s="852"/>
      <c r="G195" s="1664"/>
      <c r="H195" s="852"/>
      <c r="I195" s="1664"/>
      <c r="J195" s="852"/>
      <c r="K195" s="1664"/>
      <c r="L195" s="852"/>
      <c r="M195" s="1664"/>
      <c r="N195" s="852"/>
      <c r="O195" s="1664"/>
      <c r="P195" s="852"/>
      <c r="Q195" s="1664"/>
      <c r="R195" s="852"/>
      <c r="S195" s="1664"/>
      <c r="T195" s="852"/>
      <c r="U195" s="1664"/>
      <c r="V195" s="852"/>
      <c r="W195" s="1664"/>
      <c r="X195" s="852"/>
      <c r="Y195" s="1664"/>
      <c r="Z195" s="852"/>
      <c r="AA195" s="1664"/>
      <c r="AB195" s="852"/>
      <c r="AC195" s="1664"/>
      <c r="AD195" s="852"/>
      <c r="AE195" s="1664"/>
      <c r="AF195" s="852"/>
      <c r="AG195" s="1664"/>
      <c r="AH195" s="852"/>
      <c r="AI195" s="1664"/>
      <c r="AJ195" s="852"/>
      <c r="AK195" s="821"/>
      <c r="AL195" s="878"/>
      <c r="AM195" s="1664"/>
      <c r="AN195" s="853"/>
      <c r="AO195" s="821"/>
      <c r="AP195" s="878"/>
      <c r="AQ195" s="822"/>
      <c r="AR195" s="853"/>
      <c r="AS195" s="821"/>
      <c r="AT195" s="853"/>
      <c r="AU195" s="821"/>
      <c r="AV195" s="878"/>
      <c r="AW195" s="821"/>
      <c r="AX195" s="878"/>
      <c r="AY195" s="464" t="str">
        <f t="shared" si="357"/>
        <v/>
      </c>
      <c r="AZ195" s="464"/>
      <c r="BA195" s="464"/>
      <c r="BB195" s="464"/>
      <c r="BC195" s="464"/>
      <c r="BD195" s="464"/>
      <c r="BE195" s="464"/>
      <c r="BF195" s="464"/>
      <c r="BG195" s="464"/>
      <c r="BH195" s="460"/>
      <c r="BI195" s="460"/>
      <c r="BJ195" s="460"/>
      <c r="BK195" s="460"/>
      <c r="BR195" s="460"/>
      <c r="BS195" s="460"/>
      <c r="BT195" s="460"/>
      <c r="BU195" s="461"/>
      <c r="CA195" s="465" t="str">
        <f t="shared" si="361"/>
        <v/>
      </c>
      <c r="CB195" s="465" t="str">
        <f t="shared" si="362"/>
        <v/>
      </c>
      <c r="CC195" s="465" t="str">
        <f t="shared" si="363"/>
        <v/>
      </c>
      <c r="CD195" s="465" t="str">
        <f t="shared" si="364"/>
        <v/>
      </c>
      <c r="CE195" s="465" t="str">
        <f t="shared" si="365"/>
        <v/>
      </c>
      <c r="CF195" s="465" t="str">
        <f t="shared" si="366"/>
        <v/>
      </c>
      <c r="CG195" s="465" t="str">
        <f t="shared" si="367"/>
        <v/>
      </c>
      <c r="CH195" s="465" t="str">
        <f t="shared" si="368"/>
        <v/>
      </c>
      <c r="CI195" s="465" t="str">
        <f t="shared" si="369"/>
        <v/>
      </c>
      <c r="CJ195" s="465"/>
      <c r="CK195" s="465"/>
      <c r="CL195" s="465"/>
      <c r="CM195" s="465"/>
      <c r="CN195" s="465"/>
      <c r="CO195" s="465"/>
      <c r="CP195" s="465"/>
      <c r="CQ195" s="465"/>
      <c r="CR195" s="465"/>
      <c r="CS195" s="465"/>
      <c r="CT195" s="465"/>
      <c r="CU195" s="465"/>
      <c r="CV195" s="465"/>
      <c r="CW195" s="465" t="str">
        <f t="shared" si="358"/>
        <v/>
      </c>
      <c r="CX195" s="465" t="str">
        <f t="shared" si="359"/>
        <v/>
      </c>
      <c r="CY195" s="465"/>
      <c r="CZ195" s="465"/>
      <c r="DA195" s="466">
        <f t="shared" si="370"/>
        <v>0</v>
      </c>
      <c r="DB195" s="466">
        <f t="shared" si="371"/>
        <v>0</v>
      </c>
      <c r="DC195" s="466">
        <f t="shared" si="371"/>
        <v>0</v>
      </c>
      <c r="DD195" s="466">
        <f t="shared" si="372"/>
        <v>0</v>
      </c>
      <c r="DE195" s="466">
        <f t="shared" si="372"/>
        <v>0</v>
      </c>
      <c r="DF195" s="466">
        <f t="shared" si="373"/>
        <v>0</v>
      </c>
      <c r="DG195" s="466">
        <f t="shared" si="374"/>
        <v>0</v>
      </c>
      <c r="DH195" s="466">
        <f t="shared" si="375"/>
        <v>0</v>
      </c>
      <c r="DI195" s="466">
        <f t="shared" si="376"/>
        <v>0</v>
      </c>
      <c r="DJ195" s="466"/>
      <c r="DK195" s="466"/>
      <c r="DL195" s="466"/>
      <c r="DM195" s="466"/>
      <c r="DN195" s="466"/>
      <c r="DO195" s="466"/>
      <c r="DP195" s="466"/>
      <c r="DQ195" s="466"/>
      <c r="DR195" s="466"/>
      <c r="DS195" s="466"/>
      <c r="DT195" s="466"/>
      <c r="DU195" s="466"/>
      <c r="DV195" s="466"/>
      <c r="DW195" s="466">
        <f t="shared" si="360"/>
        <v>0</v>
      </c>
      <c r="DX195" s="466">
        <f t="shared" si="360"/>
        <v>0</v>
      </c>
    </row>
    <row r="196" spans="1:128" ht="21" customHeight="1" x14ac:dyDescent="0.35">
      <c r="A196" s="8512" t="s">
        <v>2150</v>
      </c>
      <c r="B196" s="2454" t="s">
        <v>2169</v>
      </c>
      <c r="C196" s="327">
        <f t="shared" ref="C196:D198" si="377">+O196+Q196+S196+U196+W196+Y196+AA196+AC196+AE196+AG196</f>
        <v>0</v>
      </c>
      <c r="D196" s="2375">
        <f t="shared" si="377"/>
        <v>0</v>
      </c>
      <c r="E196" s="1946"/>
      <c r="F196" s="469"/>
      <c r="G196" s="1946"/>
      <c r="H196" s="469"/>
      <c r="I196" s="1946"/>
      <c r="J196" s="469"/>
      <c r="K196" s="1946"/>
      <c r="L196" s="469"/>
      <c r="M196" s="1946"/>
      <c r="N196" s="469"/>
      <c r="O196" s="1957"/>
      <c r="P196" s="316"/>
      <c r="Q196" s="1957"/>
      <c r="R196" s="316"/>
      <c r="S196" s="1957"/>
      <c r="T196" s="316"/>
      <c r="U196" s="1957"/>
      <c r="V196" s="316"/>
      <c r="W196" s="1957"/>
      <c r="X196" s="316"/>
      <c r="Y196" s="1957"/>
      <c r="Z196" s="316"/>
      <c r="AA196" s="1957"/>
      <c r="AB196" s="316"/>
      <c r="AC196" s="1957"/>
      <c r="AD196" s="316"/>
      <c r="AE196" s="1957"/>
      <c r="AF196" s="316"/>
      <c r="AG196" s="1957"/>
      <c r="AH196" s="316"/>
      <c r="AI196" s="2462"/>
      <c r="AJ196" s="474"/>
      <c r="AK196" s="1948"/>
      <c r="AL196" s="2377"/>
      <c r="AM196" s="1957"/>
      <c r="AN196" s="2456"/>
      <c r="AO196" s="1948"/>
      <c r="AP196" s="2377"/>
      <c r="AQ196" s="2376"/>
      <c r="AR196" s="2456"/>
      <c r="AS196" s="2376"/>
      <c r="AT196" s="2456"/>
      <c r="AU196" s="2376"/>
      <c r="AV196" s="2456"/>
      <c r="AW196" s="2457"/>
      <c r="AX196" s="2392"/>
      <c r="AY196" s="464" t="str">
        <f t="shared" si="357"/>
        <v/>
      </c>
      <c r="AZ196" s="464"/>
      <c r="BA196" s="464"/>
      <c r="BB196" s="464"/>
      <c r="BC196" s="464"/>
      <c r="BD196" s="464"/>
      <c r="BE196" s="464"/>
      <c r="BF196" s="464"/>
      <c r="BG196" s="464"/>
      <c r="BH196" s="460"/>
      <c r="BI196" s="460"/>
      <c r="BJ196" s="460"/>
      <c r="BK196" s="460"/>
      <c r="BR196" s="460"/>
      <c r="BS196" s="460"/>
      <c r="BT196" s="460"/>
      <c r="BU196" s="461"/>
      <c r="CA196" s="465" t="str">
        <f t="shared" si="361"/>
        <v/>
      </c>
      <c r="CB196" s="465" t="str">
        <f t="shared" si="362"/>
        <v/>
      </c>
      <c r="CC196" s="465" t="str">
        <f t="shared" si="363"/>
        <v/>
      </c>
      <c r="CD196" s="465" t="str">
        <f t="shared" si="364"/>
        <v/>
      </c>
      <c r="CE196" s="465" t="str">
        <f t="shared" si="365"/>
        <v/>
      </c>
      <c r="CF196" s="465" t="str">
        <f t="shared" si="366"/>
        <v/>
      </c>
      <c r="CG196" s="465" t="str">
        <f t="shared" si="367"/>
        <v/>
      </c>
      <c r="CH196" s="465" t="str">
        <f t="shared" si="368"/>
        <v/>
      </c>
      <c r="CI196" s="465" t="str">
        <f t="shared" si="369"/>
        <v/>
      </c>
      <c r="CJ196" s="465"/>
      <c r="CK196" s="465"/>
      <c r="CL196" s="465"/>
      <c r="CM196" s="465"/>
      <c r="CN196" s="465"/>
      <c r="CO196" s="465"/>
      <c r="CP196" s="465"/>
      <c r="CQ196" s="465"/>
      <c r="CR196" s="465"/>
      <c r="CS196" s="465"/>
      <c r="CT196" s="465"/>
      <c r="CU196" s="465"/>
      <c r="CV196" s="465"/>
      <c r="CW196" s="465" t="str">
        <f t="shared" si="358"/>
        <v/>
      </c>
      <c r="CX196" s="465" t="str">
        <f t="shared" si="359"/>
        <v/>
      </c>
      <c r="CY196" s="465"/>
      <c r="CZ196" s="465"/>
      <c r="DA196" s="466">
        <f t="shared" si="370"/>
        <v>0</v>
      </c>
      <c r="DB196" s="466">
        <f t="shared" si="371"/>
        <v>0</v>
      </c>
      <c r="DC196" s="466">
        <f t="shared" si="371"/>
        <v>0</v>
      </c>
      <c r="DD196" s="466">
        <f t="shared" si="372"/>
        <v>0</v>
      </c>
      <c r="DE196" s="466">
        <f t="shared" si="372"/>
        <v>0</v>
      </c>
      <c r="DF196" s="466">
        <f t="shared" si="373"/>
        <v>0</v>
      </c>
      <c r="DG196" s="466">
        <f t="shared" si="374"/>
        <v>0</v>
      </c>
      <c r="DH196" s="466">
        <f t="shared" si="375"/>
        <v>0</v>
      </c>
      <c r="DI196" s="466">
        <f t="shared" si="376"/>
        <v>0</v>
      </c>
      <c r="DJ196" s="466"/>
      <c r="DK196" s="466"/>
      <c r="DL196" s="466"/>
      <c r="DM196" s="466"/>
      <c r="DN196" s="466"/>
      <c r="DO196" s="466"/>
      <c r="DP196" s="466"/>
      <c r="DQ196" s="466"/>
      <c r="DR196" s="466"/>
      <c r="DS196" s="466"/>
      <c r="DT196" s="466"/>
      <c r="DU196" s="466"/>
      <c r="DV196" s="466"/>
      <c r="DW196" s="466">
        <f t="shared" si="360"/>
        <v>0</v>
      </c>
      <c r="DX196" s="466">
        <f t="shared" si="360"/>
        <v>0</v>
      </c>
    </row>
    <row r="197" spans="1:128" ht="19.5" customHeight="1" x14ac:dyDescent="0.35">
      <c r="A197" s="8513"/>
      <c r="B197" s="851" t="s">
        <v>2170</v>
      </c>
      <c r="C197" s="831">
        <f t="shared" si="377"/>
        <v>0</v>
      </c>
      <c r="D197" s="472">
        <f t="shared" si="377"/>
        <v>0</v>
      </c>
      <c r="E197" s="856"/>
      <c r="F197" s="1440"/>
      <c r="G197" s="856"/>
      <c r="H197" s="1440"/>
      <c r="I197" s="856"/>
      <c r="J197" s="1440"/>
      <c r="K197" s="856"/>
      <c r="L197" s="1440"/>
      <c r="M197" s="856"/>
      <c r="N197" s="1440"/>
      <c r="O197" s="829"/>
      <c r="P197" s="1439"/>
      <c r="Q197" s="829"/>
      <c r="R197" s="1439"/>
      <c r="S197" s="829"/>
      <c r="T197" s="1439"/>
      <c r="U197" s="829"/>
      <c r="V197" s="1439"/>
      <c r="W197" s="829"/>
      <c r="X197" s="1439"/>
      <c r="Y197" s="829"/>
      <c r="Z197" s="1439"/>
      <c r="AA197" s="829"/>
      <c r="AB197" s="1439"/>
      <c r="AC197" s="829"/>
      <c r="AD197" s="1439"/>
      <c r="AE197" s="829"/>
      <c r="AF197" s="1439"/>
      <c r="AG197" s="829"/>
      <c r="AH197" s="1439"/>
      <c r="AI197" s="1260"/>
      <c r="AJ197" s="2444"/>
      <c r="AK197" s="1949"/>
      <c r="AL197" s="854"/>
      <c r="AM197" s="829"/>
      <c r="AN197" s="1637"/>
      <c r="AO197" s="1949"/>
      <c r="AP197" s="854"/>
      <c r="AQ197" s="833"/>
      <c r="AR197" s="1637"/>
      <c r="AS197" s="833"/>
      <c r="AT197" s="1637"/>
      <c r="AU197" s="833"/>
      <c r="AV197" s="1637"/>
      <c r="AW197" s="2458"/>
      <c r="AX197" s="1078"/>
      <c r="AY197" s="464" t="str">
        <f t="shared" si="357"/>
        <v/>
      </c>
      <c r="AZ197" s="464"/>
      <c r="BA197" s="464"/>
      <c r="BB197" s="464"/>
      <c r="BC197" s="464"/>
      <c r="BD197" s="464"/>
      <c r="BE197" s="464"/>
      <c r="BF197" s="464"/>
      <c r="BG197" s="464"/>
      <c r="BH197" s="460"/>
      <c r="BI197" s="460"/>
      <c r="BJ197" s="460"/>
      <c r="BK197" s="460"/>
      <c r="BR197" s="460"/>
      <c r="BS197" s="460"/>
      <c r="BT197" s="460"/>
      <c r="BU197" s="461"/>
      <c r="CA197" s="465" t="str">
        <f t="shared" si="361"/>
        <v/>
      </c>
      <c r="CB197" s="465" t="str">
        <f t="shared" si="362"/>
        <v/>
      </c>
      <c r="CC197" s="465" t="str">
        <f t="shared" si="363"/>
        <v/>
      </c>
      <c r="CD197" s="465" t="str">
        <f t="shared" si="364"/>
        <v/>
      </c>
      <c r="CE197" s="465" t="str">
        <f t="shared" si="365"/>
        <v/>
      </c>
      <c r="CF197" s="465" t="str">
        <f t="shared" si="366"/>
        <v/>
      </c>
      <c r="CG197" s="465" t="str">
        <f t="shared" si="367"/>
        <v/>
      </c>
      <c r="CH197" s="465" t="str">
        <f t="shared" si="368"/>
        <v/>
      </c>
      <c r="CI197" s="465" t="str">
        <f t="shared" si="369"/>
        <v/>
      </c>
      <c r="CJ197" s="465"/>
      <c r="CK197" s="465"/>
      <c r="CL197" s="465"/>
      <c r="CM197" s="465"/>
      <c r="CN197" s="465"/>
      <c r="CO197" s="465"/>
      <c r="CP197" s="465"/>
      <c r="CQ197" s="465"/>
      <c r="CR197" s="465"/>
      <c r="CS197" s="465"/>
      <c r="CT197" s="465"/>
      <c r="CU197" s="465"/>
      <c r="CV197" s="465"/>
      <c r="CW197" s="465" t="str">
        <f t="shared" si="358"/>
        <v/>
      </c>
      <c r="CX197" s="465" t="str">
        <f t="shared" si="359"/>
        <v/>
      </c>
      <c r="CY197" s="465"/>
      <c r="CZ197" s="465"/>
      <c r="DA197" s="466">
        <f t="shared" si="370"/>
        <v>0</v>
      </c>
      <c r="DB197" s="466">
        <f t="shared" si="371"/>
        <v>0</v>
      </c>
      <c r="DC197" s="466">
        <f t="shared" si="371"/>
        <v>0</v>
      </c>
      <c r="DD197" s="466">
        <f t="shared" si="372"/>
        <v>0</v>
      </c>
      <c r="DE197" s="466">
        <f t="shared" si="372"/>
        <v>0</v>
      </c>
      <c r="DF197" s="466">
        <f t="shared" si="373"/>
        <v>0</v>
      </c>
      <c r="DG197" s="466">
        <f t="shared" si="374"/>
        <v>0</v>
      </c>
      <c r="DH197" s="466">
        <f t="shared" si="375"/>
        <v>0</v>
      </c>
      <c r="DI197" s="466">
        <f t="shared" si="376"/>
        <v>0</v>
      </c>
      <c r="DJ197" s="466"/>
      <c r="DK197" s="466"/>
      <c r="DL197" s="466"/>
      <c r="DM197" s="466"/>
      <c r="DN197" s="466"/>
      <c r="DO197" s="466"/>
      <c r="DP197" s="466"/>
      <c r="DQ197" s="466"/>
      <c r="DR197" s="466"/>
      <c r="DS197" s="466"/>
      <c r="DT197" s="466"/>
      <c r="DU197" s="466"/>
      <c r="DV197" s="466"/>
      <c r="DW197" s="466">
        <f t="shared" si="360"/>
        <v>0</v>
      </c>
      <c r="DX197" s="466">
        <f t="shared" si="360"/>
        <v>0</v>
      </c>
    </row>
    <row r="198" spans="1:128" ht="19.5" customHeight="1" x14ac:dyDescent="0.35">
      <c r="A198" s="8514"/>
      <c r="B198" s="876" t="s">
        <v>2171</v>
      </c>
      <c r="C198" s="813">
        <f t="shared" si="377"/>
        <v>0</v>
      </c>
      <c r="D198" s="812">
        <f t="shared" si="377"/>
        <v>0</v>
      </c>
      <c r="E198" s="862"/>
      <c r="F198" s="1028"/>
      <c r="G198" s="862"/>
      <c r="H198" s="1028"/>
      <c r="I198" s="862"/>
      <c r="J198" s="1028"/>
      <c r="K198" s="862"/>
      <c r="L198" s="1028"/>
      <c r="M198" s="862"/>
      <c r="N198" s="1028"/>
      <c r="O198" s="837"/>
      <c r="P198" s="870"/>
      <c r="Q198" s="837"/>
      <c r="R198" s="870"/>
      <c r="S198" s="837"/>
      <c r="T198" s="870"/>
      <c r="U198" s="837"/>
      <c r="V198" s="870"/>
      <c r="W198" s="837"/>
      <c r="X198" s="870"/>
      <c r="Y198" s="837"/>
      <c r="Z198" s="870"/>
      <c r="AA198" s="837"/>
      <c r="AB198" s="870"/>
      <c r="AC198" s="837"/>
      <c r="AD198" s="870"/>
      <c r="AE198" s="837"/>
      <c r="AF198" s="870"/>
      <c r="AG198" s="837"/>
      <c r="AH198" s="870"/>
      <c r="AI198" s="2404"/>
      <c r="AJ198" s="2405"/>
      <c r="AK198" s="840"/>
      <c r="AL198" s="872"/>
      <c r="AM198" s="837"/>
      <c r="AN198" s="871"/>
      <c r="AO198" s="840"/>
      <c r="AP198" s="872"/>
      <c r="AQ198" s="842"/>
      <c r="AR198" s="871"/>
      <c r="AS198" s="842"/>
      <c r="AT198" s="871"/>
      <c r="AU198" s="842"/>
      <c r="AV198" s="871"/>
      <c r="AW198" s="2459"/>
      <c r="AX198" s="1043"/>
      <c r="AY198" s="464" t="str">
        <f t="shared" si="357"/>
        <v/>
      </c>
      <c r="AZ198" s="464"/>
      <c r="BA198" s="464"/>
      <c r="BB198" s="464"/>
      <c r="BC198" s="464"/>
      <c r="BD198" s="464"/>
      <c r="BE198" s="464"/>
      <c r="BF198" s="464"/>
      <c r="BG198" s="464"/>
      <c r="BH198" s="460"/>
      <c r="BI198" s="460"/>
      <c r="BJ198" s="460"/>
      <c r="BK198" s="460"/>
      <c r="BR198" s="460"/>
      <c r="BS198" s="460"/>
      <c r="BT198" s="460"/>
      <c r="BU198" s="461"/>
      <c r="CA198" s="465" t="str">
        <f t="shared" si="361"/>
        <v/>
      </c>
      <c r="CB198" s="465" t="str">
        <f t="shared" si="362"/>
        <v/>
      </c>
      <c r="CC198" s="465" t="str">
        <f t="shared" si="363"/>
        <v/>
      </c>
      <c r="CD198" s="465" t="str">
        <f t="shared" si="364"/>
        <v/>
      </c>
      <c r="CE198" s="465" t="str">
        <f t="shared" si="365"/>
        <v/>
      </c>
      <c r="CF198" s="465" t="str">
        <f t="shared" si="366"/>
        <v/>
      </c>
      <c r="CG198" s="465" t="str">
        <f t="shared" si="367"/>
        <v/>
      </c>
      <c r="CH198" s="465" t="str">
        <f t="shared" si="368"/>
        <v/>
      </c>
      <c r="CI198" s="465" t="str">
        <f t="shared" si="369"/>
        <v/>
      </c>
      <c r="CJ198" s="465"/>
      <c r="CK198" s="465"/>
      <c r="CL198" s="465"/>
      <c r="CM198" s="465"/>
      <c r="CN198" s="465"/>
      <c r="CO198" s="465"/>
      <c r="CP198" s="465"/>
      <c r="CQ198" s="465"/>
      <c r="CR198" s="465"/>
      <c r="CS198" s="465"/>
      <c r="CT198" s="465"/>
      <c r="CU198" s="465"/>
      <c r="CV198" s="465"/>
      <c r="CW198" s="465" t="str">
        <f t="shared" si="358"/>
        <v/>
      </c>
      <c r="CX198" s="465" t="str">
        <f t="shared" si="359"/>
        <v/>
      </c>
      <c r="CY198" s="465"/>
      <c r="CZ198" s="465"/>
      <c r="DA198" s="466">
        <f t="shared" si="370"/>
        <v>0</v>
      </c>
      <c r="DB198" s="466">
        <f t="shared" si="371"/>
        <v>0</v>
      </c>
      <c r="DC198" s="466">
        <f t="shared" si="371"/>
        <v>0</v>
      </c>
      <c r="DD198" s="466">
        <f t="shared" si="372"/>
        <v>0</v>
      </c>
      <c r="DE198" s="466">
        <f t="shared" si="372"/>
        <v>0</v>
      </c>
      <c r="DF198" s="466">
        <f t="shared" si="373"/>
        <v>0</v>
      </c>
      <c r="DG198" s="466">
        <f t="shared" si="374"/>
        <v>0</v>
      </c>
      <c r="DH198" s="466">
        <f t="shared" si="375"/>
        <v>0</v>
      </c>
      <c r="DI198" s="466">
        <f t="shared" si="376"/>
        <v>0</v>
      </c>
      <c r="DJ198" s="466"/>
      <c r="DK198" s="466"/>
      <c r="DL198" s="466"/>
      <c r="DM198" s="466"/>
      <c r="DN198" s="466"/>
      <c r="DO198" s="466"/>
      <c r="DP198" s="466"/>
      <c r="DQ198" s="466"/>
      <c r="DR198" s="466"/>
      <c r="DS198" s="466"/>
      <c r="DT198" s="466"/>
      <c r="DU198" s="466"/>
      <c r="DV198" s="466"/>
      <c r="DW198" s="466">
        <f t="shared" si="360"/>
        <v>0</v>
      </c>
      <c r="DX198" s="466">
        <f t="shared" si="360"/>
        <v>0</v>
      </c>
    </row>
    <row r="199" spans="1:128" ht="16.149999999999999" customHeight="1" x14ac:dyDescent="0.35">
      <c r="A199" s="7569" t="s">
        <v>2151</v>
      </c>
      <c r="B199" s="8515"/>
      <c r="C199" s="327">
        <f t="shared" ref="C199:D201" si="378">+E199+G199+I199+K199+M199+O199+Q199+S199+U199+W199+Y199+AA199+AC199+AE199+AG199+AI199</f>
        <v>0</v>
      </c>
      <c r="D199" s="472">
        <f t="shared" si="378"/>
        <v>0</v>
      </c>
      <c r="E199" s="294"/>
      <c r="F199" s="166"/>
      <c r="G199" s="294"/>
      <c r="H199" s="166"/>
      <c r="I199" s="294"/>
      <c r="J199" s="166"/>
      <c r="K199" s="294"/>
      <c r="L199" s="166"/>
      <c r="M199" s="295"/>
      <c r="N199" s="289"/>
      <c r="O199" s="295"/>
      <c r="P199" s="289"/>
      <c r="Q199" s="295"/>
      <c r="R199" s="289"/>
      <c r="S199" s="295"/>
      <c r="T199" s="289"/>
      <c r="U199" s="295"/>
      <c r="V199" s="289"/>
      <c r="W199" s="295"/>
      <c r="X199" s="289"/>
      <c r="Y199" s="295"/>
      <c r="Z199" s="289"/>
      <c r="AA199" s="295"/>
      <c r="AB199" s="289"/>
      <c r="AC199" s="295"/>
      <c r="AD199" s="473"/>
      <c r="AE199" s="295"/>
      <c r="AF199" s="473"/>
      <c r="AG199" s="2079"/>
      <c r="AH199" s="2080"/>
      <c r="AI199" s="295"/>
      <c r="AJ199" s="289"/>
      <c r="AK199" s="165"/>
      <c r="AL199" s="156"/>
      <c r="AM199" s="294"/>
      <c r="AN199" s="286"/>
      <c r="AO199" s="165"/>
      <c r="AP199" s="156"/>
      <c r="AQ199" s="302"/>
      <c r="AR199" s="286"/>
      <c r="AS199" s="165"/>
      <c r="AT199" s="286"/>
      <c r="AU199" s="165"/>
      <c r="AV199" s="156"/>
      <c r="AW199" s="165"/>
      <c r="AX199" s="156"/>
      <c r="AY199" s="464" t="str">
        <f t="shared" si="357"/>
        <v/>
      </c>
      <c r="AZ199" s="464"/>
      <c r="BA199" s="464"/>
      <c r="BB199" s="464"/>
      <c r="BC199" s="464"/>
      <c r="BD199" s="464"/>
      <c r="BE199" s="464"/>
      <c r="BF199" s="464"/>
      <c r="BG199" s="464"/>
      <c r="BH199" s="460"/>
      <c r="BI199" s="460"/>
      <c r="BJ199" s="460"/>
      <c r="BK199" s="460"/>
      <c r="BR199" s="460"/>
      <c r="BS199" s="460"/>
      <c r="BT199" s="460"/>
      <c r="BU199" s="461"/>
      <c r="CA199" s="465" t="str">
        <f t="shared" si="361"/>
        <v/>
      </c>
      <c r="CB199" s="465" t="str">
        <f t="shared" si="362"/>
        <v/>
      </c>
      <c r="CC199" s="465" t="str">
        <f t="shared" si="363"/>
        <v/>
      </c>
      <c r="CD199" s="465" t="str">
        <f t="shared" si="364"/>
        <v/>
      </c>
      <c r="CE199" s="465" t="str">
        <f t="shared" si="365"/>
        <v/>
      </c>
      <c r="CF199" s="465" t="str">
        <f t="shared" si="366"/>
        <v/>
      </c>
      <c r="CG199" s="465" t="str">
        <f t="shared" si="367"/>
        <v/>
      </c>
      <c r="CH199" s="465" t="str">
        <f t="shared" si="368"/>
        <v/>
      </c>
      <c r="CI199" s="465" t="str">
        <f t="shared" si="369"/>
        <v/>
      </c>
      <c r="CJ199" s="465"/>
      <c r="CK199" s="465"/>
      <c r="CL199" s="465"/>
      <c r="CM199" s="465"/>
      <c r="CN199" s="465"/>
      <c r="CO199" s="465"/>
      <c r="CP199" s="465"/>
      <c r="CQ199" s="465"/>
      <c r="CR199" s="465"/>
      <c r="CS199" s="465"/>
      <c r="CT199" s="465"/>
      <c r="CU199" s="465"/>
      <c r="CV199" s="465"/>
      <c r="CW199" s="465" t="str">
        <f t="shared" si="358"/>
        <v/>
      </c>
      <c r="CX199" s="465" t="str">
        <f t="shared" si="359"/>
        <v/>
      </c>
      <c r="CY199" s="465"/>
      <c r="CZ199" s="465"/>
      <c r="DA199" s="466">
        <f t="shared" si="370"/>
        <v>0</v>
      </c>
      <c r="DB199" s="466">
        <f t="shared" si="371"/>
        <v>0</v>
      </c>
      <c r="DC199" s="466">
        <f t="shared" si="371"/>
        <v>0</v>
      </c>
      <c r="DD199" s="466">
        <f t="shared" si="372"/>
        <v>0</v>
      </c>
      <c r="DE199" s="466">
        <f t="shared" si="372"/>
        <v>0</v>
      </c>
      <c r="DF199" s="466">
        <f t="shared" si="373"/>
        <v>0</v>
      </c>
      <c r="DG199" s="466">
        <f t="shared" si="374"/>
        <v>0</v>
      </c>
      <c r="DH199" s="466">
        <f t="shared" si="375"/>
        <v>0</v>
      </c>
      <c r="DI199" s="466">
        <f t="shared" si="376"/>
        <v>0</v>
      </c>
      <c r="DJ199" s="466"/>
      <c r="DK199" s="466"/>
      <c r="DL199" s="466"/>
      <c r="DM199" s="466"/>
      <c r="DN199" s="466"/>
      <c r="DO199" s="466"/>
      <c r="DP199" s="466"/>
      <c r="DQ199" s="466"/>
      <c r="DR199" s="466"/>
      <c r="DS199" s="466"/>
      <c r="DT199" s="466"/>
      <c r="DU199" s="466"/>
      <c r="DV199" s="466"/>
      <c r="DW199" s="466">
        <f t="shared" si="360"/>
        <v>0</v>
      </c>
      <c r="DX199" s="466">
        <f t="shared" si="360"/>
        <v>0</v>
      </c>
    </row>
    <row r="200" spans="1:128" ht="16.149999999999999" customHeight="1" x14ac:dyDescent="0.35">
      <c r="A200" s="8508" t="s">
        <v>2187</v>
      </c>
      <c r="B200" s="8509"/>
      <c r="C200" s="831">
        <f t="shared" si="378"/>
        <v>0</v>
      </c>
      <c r="D200" s="2341">
        <f t="shared" si="378"/>
        <v>0</v>
      </c>
      <c r="E200" s="829"/>
      <c r="F200" s="1439"/>
      <c r="G200" s="829"/>
      <c r="H200" s="1439"/>
      <c r="I200" s="829"/>
      <c r="J200" s="1439"/>
      <c r="K200" s="829"/>
      <c r="L200" s="1439"/>
      <c r="M200" s="829"/>
      <c r="N200" s="1439"/>
      <c r="O200" s="1664"/>
      <c r="P200" s="852"/>
      <c r="Q200" s="1664"/>
      <c r="R200" s="852"/>
      <c r="S200" s="1664"/>
      <c r="T200" s="852"/>
      <c r="U200" s="1664"/>
      <c r="V200" s="852"/>
      <c r="W200" s="1664"/>
      <c r="X200" s="852"/>
      <c r="Y200" s="1664"/>
      <c r="Z200" s="852"/>
      <c r="AA200" s="1664"/>
      <c r="AB200" s="852"/>
      <c r="AC200" s="1664"/>
      <c r="AD200" s="1281"/>
      <c r="AE200" s="1664"/>
      <c r="AF200" s="1281"/>
      <c r="AG200" s="1664"/>
      <c r="AH200" s="817"/>
      <c r="AI200" s="1664"/>
      <c r="AJ200" s="852"/>
      <c r="AK200" s="821"/>
      <c r="AL200" s="878"/>
      <c r="AM200" s="1664"/>
      <c r="AN200" s="853"/>
      <c r="AO200" s="821"/>
      <c r="AP200" s="878"/>
      <c r="AQ200" s="822"/>
      <c r="AR200" s="853"/>
      <c r="AS200" s="821"/>
      <c r="AT200" s="853"/>
      <c r="AU200" s="821"/>
      <c r="AV200" s="878"/>
      <c r="AW200" s="821"/>
      <c r="AX200" s="878"/>
      <c r="AY200" s="464" t="str">
        <f t="shared" si="357"/>
        <v/>
      </c>
      <c r="AZ200" s="464"/>
      <c r="BA200" s="464"/>
      <c r="BB200" s="464"/>
      <c r="BC200" s="464"/>
      <c r="BD200" s="464"/>
      <c r="BE200" s="464"/>
      <c r="BF200" s="464"/>
      <c r="BG200" s="464"/>
      <c r="BH200" s="460"/>
      <c r="BI200" s="460"/>
      <c r="BJ200" s="460"/>
      <c r="BK200" s="460"/>
      <c r="BR200" s="460"/>
      <c r="BS200" s="460"/>
      <c r="BT200" s="460"/>
      <c r="BU200" s="461"/>
      <c r="CA200" s="465" t="str">
        <f t="shared" si="361"/>
        <v/>
      </c>
      <c r="CB200" s="465" t="str">
        <f t="shared" si="362"/>
        <v/>
      </c>
      <c r="CC200" s="465" t="str">
        <f t="shared" si="363"/>
        <v/>
      </c>
      <c r="CD200" s="465" t="str">
        <f t="shared" si="364"/>
        <v/>
      </c>
      <c r="CE200" s="465" t="str">
        <f t="shared" si="365"/>
        <v/>
      </c>
      <c r="CF200" s="465" t="str">
        <f t="shared" si="366"/>
        <v/>
      </c>
      <c r="CG200" s="465" t="str">
        <f t="shared" si="367"/>
        <v/>
      </c>
      <c r="CH200" s="465" t="str">
        <f t="shared" si="368"/>
        <v/>
      </c>
      <c r="CI200" s="465" t="str">
        <f t="shared" si="369"/>
        <v/>
      </c>
      <c r="CJ200" s="465"/>
      <c r="CK200" s="465"/>
      <c r="CL200" s="465"/>
      <c r="CM200" s="465"/>
      <c r="CN200" s="465"/>
      <c r="CO200" s="465"/>
      <c r="CP200" s="465"/>
      <c r="CQ200" s="465"/>
      <c r="CR200" s="465"/>
      <c r="CS200" s="465"/>
      <c r="CT200" s="465"/>
      <c r="CU200" s="465"/>
      <c r="CV200" s="465"/>
      <c r="CW200" s="465" t="str">
        <f t="shared" si="358"/>
        <v/>
      </c>
      <c r="CX200" s="465" t="str">
        <f t="shared" si="359"/>
        <v/>
      </c>
      <c r="CY200" s="465"/>
      <c r="CZ200" s="465"/>
      <c r="DA200" s="466">
        <f t="shared" si="370"/>
        <v>0</v>
      </c>
      <c r="DB200" s="466">
        <f t="shared" si="371"/>
        <v>0</v>
      </c>
      <c r="DC200" s="466">
        <f t="shared" si="371"/>
        <v>0</v>
      </c>
      <c r="DD200" s="466">
        <f t="shared" si="372"/>
        <v>0</v>
      </c>
      <c r="DE200" s="466">
        <f t="shared" si="372"/>
        <v>0</v>
      </c>
      <c r="DF200" s="466">
        <f t="shared" si="373"/>
        <v>0</v>
      </c>
      <c r="DG200" s="466">
        <f t="shared" si="374"/>
        <v>0</v>
      </c>
      <c r="DH200" s="466">
        <f t="shared" si="375"/>
        <v>0</v>
      </c>
      <c r="DI200" s="466">
        <f t="shared" si="376"/>
        <v>0</v>
      </c>
      <c r="DJ200" s="466"/>
      <c r="DK200" s="466"/>
      <c r="DL200" s="466"/>
      <c r="DM200" s="466"/>
      <c r="DN200" s="466"/>
      <c r="DO200" s="466"/>
      <c r="DP200" s="466"/>
      <c r="DQ200" s="466"/>
      <c r="DR200" s="466"/>
      <c r="DS200" s="466"/>
      <c r="DT200" s="466"/>
      <c r="DU200" s="466"/>
      <c r="DV200" s="466"/>
      <c r="DW200" s="466">
        <f t="shared" si="360"/>
        <v>0</v>
      </c>
      <c r="DX200" s="466">
        <f t="shared" si="360"/>
        <v>0</v>
      </c>
    </row>
    <row r="201" spans="1:128" ht="16.149999999999999" customHeight="1" x14ac:dyDescent="0.35">
      <c r="A201" s="8508" t="s">
        <v>2153</v>
      </c>
      <c r="B201" s="8509"/>
      <c r="C201" s="831">
        <f t="shared" si="378"/>
        <v>0</v>
      </c>
      <c r="D201" s="2341">
        <f t="shared" si="378"/>
        <v>0</v>
      </c>
      <c r="E201" s="829"/>
      <c r="F201" s="1439"/>
      <c r="G201" s="829"/>
      <c r="H201" s="1439"/>
      <c r="I201" s="829"/>
      <c r="J201" s="1439"/>
      <c r="K201" s="829"/>
      <c r="L201" s="1439"/>
      <c r="M201" s="829"/>
      <c r="N201" s="1439"/>
      <c r="O201" s="1664"/>
      <c r="P201" s="852"/>
      <c r="Q201" s="1664"/>
      <c r="R201" s="852"/>
      <c r="S201" s="1664"/>
      <c r="T201" s="852"/>
      <c r="U201" s="1664"/>
      <c r="V201" s="852"/>
      <c r="W201" s="1664"/>
      <c r="X201" s="852"/>
      <c r="Y201" s="1664"/>
      <c r="Z201" s="852"/>
      <c r="AA201" s="1664"/>
      <c r="AB201" s="852"/>
      <c r="AC201" s="1664"/>
      <c r="AD201" s="1281"/>
      <c r="AE201" s="1664"/>
      <c r="AF201" s="1281"/>
      <c r="AG201" s="1664"/>
      <c r="AH201" s="817"/>
      <c r="AI201" s="1664"/>
      <c r="AJ201" s="852"/>
      <c r="AK201" s="821"/>
      <c r="AL201" s="878"/>
      <c r="AM201" s="1664"/>
      <c r="AN201" s="853"/>
      <c r="AO201" s="821"/>
      <c r="AP201" s="878"/>
      <c r="AQ201" s="822"/>
      <c r="AR201" s="853"/>
      <c r="AS201" s="821"/>
      <c r="AT201" s="853"/>
      <c r="AU201" s="821"/>
      <c r="AV201" s="878"/>
      <c r="AW201" s="821"/>
      <c r="AX201" s="878"/>
      <c r="AY201" s="464" t="str">
        <f t="shared" si="357"/>
        <v/>
      </c>
      <c r="AZ201" s="464"/>
      <c r="BA201" s="464"/>
      <c r="BB201" s="464"/>
      <c r="BC201" s="464"/>
      <c r="BD201" s="464"/>
      <c r="BE201" s="464"/>
      <c r="BF201" s="464"/>
      <c r="BG201" s="464"/>
      <c r="BH201" s="460"/>
      <c r="BI201" s="460"/>
      <c r="BJ201" s="460"/>
      <c r="BK201" s="460"/>
      <c r="BR201" s="460"/>
      <c r="BS201" s="460"/>
      <c r="BT201" s="460"/>
      <c r="BU201" s="461"/>
      <c r="CA201" s="465" t="str">
        <f t="shared" si="361"/>
        <v/>
      </c>
      <c r="CB201" s="465" t="str">
        <f t="shared" si="362"/>
        <v/>
      </c>
      <c r="CC201" s="465" t="str">
        <f t="shared" si="363"/>
        <v/>
      </c>
      <c r="CD201" s="465" t="str">
        <f t="shared" si="364"/>
        <v/>
      </c>
      <c r="CE201" s="465" t="str">
        <f t="shared" si="365"/>
        <v/>
      </c>
      <c r="CF201" s="465" t="str">
        <f t="shared" si="366"/>
        <v/>
      </c>
      <c r="CG201" s="465" t="str">
        <f t="shared" si="367"/>
        <v/>
      </c>
      <c r="CH201" s="465" t="str">
        <f t="shared" si="368"/>
        <v/>
      </c>
      <c r="CI201" s="465" t="str">
        <f t="shared" si="369"/>
        <v/>
      </c>
      <c r="CJ201" s="465"/>
      <c r="CK201" s="465"/>
      <c r="CL201" s="465"/>
      <c r="CM201" s="465"/>
      <c r="CN201" s="465"/>
      <c r="CO201" s="465"/>
      <c r="CP201" s="465"/>
      <c r="CQ201" s="465"/>
      <c r="CR201" s="465"/>
      <c r="CS201" s="465"/>
      <c r="CT201" s="465"/>
      <c r="CU201" s="465"/>
      <c r="CV201" s="465"/>
      <c r="CW201" s="465" t="str">
        <f t="shared" si="358"/>
        <v/>
      </c>
      <c r="CX201" s="465" t="str">
        <f t="shared" si="359"/>
        <v/>
      </c>
      <c r="CY201" s="465"/>
      <c r="CZ201" s="465"/>
      <c r="DA201" s="466">
        <f t="shared" si="370"/>
        <v>0</v>
      </c>
      <c r="DB201" s="466">
        <f t="shared" si="371"/>
        <v>0</v>
      </c>
      <c r="DC201" s="466">
        <f t="shared" si="371"/>
        <v>0</v>
      </c>
      <c r="DD201" s="466">
        <f t="shared" si="372"/>
        <v>0</v>
      </c>
      <c r="DE201" s="466">
        <f t="shared" si="372"/>
        <v>0</v>
      </c>
      <c r="DF201" s="466">
        <f t="shared" si="373"/>
        <v>0</v>
      </c>
      <c r="DG201" s="466">
        <f t="shared" si="374"/>
        <v>0</v>
      </c>
      <c r="DH201" s="466">
        <f t="shared" si="375"/>
        <v>0</v>
      </c>
      <c r="DI201" s="466">
        <f t="shared" si="376"/>
        <v>0</v>
      </c>
      <c r="DJ201" s="466"/>
      <c r="DK201" s="466"/>
      <c r="DL201" s="466"/>
      <c r="DM201" s="466"/>
      <c r="DN201" s="466"/>
      <c r="DO201" s="466"/>
      <c r="DP201" s="466"/>
      <c r="DQ201" s="466"/>
      <c r="DR201" s="466"/>
      <c r="DS201" s="466"/>
      <c r="DT201" s="466"/>
      <c r="DU201" s="466"/>
      <c r="DV201" s="466"/>
      <c r="DW201" s="466">
        <f t="shared" si="360"/>
        <v>0</v>
      </c>
      <c r="DX201" s="466">
        <f t="shared" si="360"/>
        <v>0</v>
      </c>
    </row>
    <row r="202" spans="1:128" ht="16.149999999999999" customHeight="1" x14ac:dyDescent="0.35">
      <c r="A202" s="8508" t="s">
        <v>2188</v>
      </c>
      <c r="B202" s="8509"/>
      <c r="C202" s="831">
        <f t="shared" ref="C202:D204" si="379">+O202+Q202+S202+U202+W202+Y202+AA202+AC202+AE202+AG202+AI202</f>
        <v>0</v>
      </c>
      <c r="D202" s="819">
        <f>+P202+R202+T202+V202+X202+Z202+AB202+AD202+AF202+AH202+AJ202</f>
        <v>0</v>
      </c>
      <c r="E202" s="856"/>
      <c r="F202" s="1440"/>
      <c r="G202" s="856"/>
      <c r="H202" s="1440"/>
      <c r="I202" s="856"/>
      <c r="J202" s="1440"/>
      <c r="K202" s="856"/>
      <c r="L202" s="1440"/>
      <c r="M202" s="856"/>
      <c r="N202" s="1440"/>
      <c r="O202" s="1664"/>
      <c r="P202" s="852"/>
      <c r="Q202" s="1664"/>
      <c r="R202" s="852"/>
      <c r="S202" s="1664"/>
      <c r="T202" s="852"/>
      <c r="U202" s="1664"/>
      <c r="V202" s="852"/>
      <c r="W202" s="1664"/>
      <c r="X202" s="852"/>
      <c r="Y202" s="1664"/>
      <c r="Z202" s="852"/>
      <c r="AA202" s="1664"/>
      <c r="AB202" s="852"/>
      <c r="AC202" s="1664"/>
      <c r="AD202" s="1281"/>
      <c r="AE202" s="1664"/>
      <c r="AF202" s="1281"/>
      <c r="AG202" s="1664"/>
      <c r="AH202" s="817"/>
      <c r="AI202" s="1664"/>
      <c r="AJ202" s="852"/>
      <c r="AK202" s="821"/>
      <c r="AL202" s="878"/>
      <c r="AM202" s="1664"/>
      <c r="AN202" s="853"/>
      <c r="AO202" s="821"/>
      <c r="AP202" s="878"/>
      <c r="AQ202" s="822"/>
      <c r="AR202" s="853"/>
      <c r="AS202" s="821"/>
      <c r="AT202" s="853"/>
      <c r="AU202" s="821"/>
      <c r="AV202" s="878"/>
      <c r="AW202" s="821"/>
      <c r="AX202" s="878"/>
      <c r="AY202" s="464" t="str">
        <f t="shared" si="357"/>
        <v/>
      </c>
      <c r="AZ202" s="464"/>
      <c r="BA202" s="464"/>
      <c r="BB202" s="464"/>
      <c r="BC202" s="464"/>
      <c r="BD202" s="464"/>
      <c r="BE202" s="464"/>
      <c r="BF202" s="464"/>
      <c r="BG202" s="464"/>
      <c r="BH202" s="460"/>
      <c r="BI202" s="460"/>
      <c r="BJ202" s="460"/>
      <c r="BK202" s="460"/>
      <c r="BR202" s="460"/>
      <c r="BS202" s="460"/>
      <c r="BT202" s="460"/>
      <c r="BU202" s="461"/>
      <c r="CA202" s="465" t="str">
        <f t="shared" si="361"/>
        <v/>
      </c>
      <c r="CB202" s="465" t="str">
        <f t="shared" si="362"/>
        <v/>
      </c>
      <c r="CC202" s="465" t="str">
        <f t="shared" si="363"/>
        <v/>
      </c>
      <c r="CD202" s="465" t="str">
        <f t="shared" si="364"/>
        <v/>
      </c>
      <c r="CE202" s="465" t="str">
        <f t="shared" si="365"/>
        <v/>
      </c>
      <c r="CF202" s="465" t="str">
        <f t="shared" si="366"/>
        <v/>
      </c>
      <c r="CG202" s="465" t="str">
        <f t="shared" si="367"/>
        <v/>
      </c>
      <c r="CH202" s="465" t="str">
        <f t="shared" si="368"/>
        <v/>
      </c>
      <c r="CI202" s="465" t="str">
        <f t="shared" si="369"/>
        <v/>
      </c>
      <c r="CJ202" s="465"/>
      <c r="CK202" s="465"/>
      <c r="CL202" s="465"/>
      <c r="CM202" s="465"/>
      <c r="CN202" s="465"/>
      <c r="CO202" s="465"/>
      <c r="CP202" s="465"/>
      <c r="CQ202" s="465"/>
      <c r="CR202" s="465"/>
      <c r="CS202" s="465"/>
      <c r="CT202" s="465"/>
      <c r="CU202" s="465"/>
      <c r="CV202" s="465"/>
      <c r="CW202" s="465" t="str">
        <f t="shared" si="358"/>
        <v/>
      </c>
      <c r="CX202" s="465" t="str">
        <f t="shared" si="359"/>
        <v/>
      </c>
      <c r="CY202" s="465"/>
      <c r="CZ202" s="465"/>
      <c r="DA202" s="466">
        <f t="shared" si="370"/>
        <v>0</v>
      </c>
      <c r="DB202" s="466">
        <f t="shared" si="371"/>
        <v>0</v>
      </c>
      <c r="DC202" s="466">
        <f t="shared" si="371"/>
        <v>0</v>
      </c>
      <c r="DD202" s="466">
        <f t="shared" si="372"/>
        <v>0</v>
      </c>
      <c r="DE202" s="466">
        <f t="shared" si="372"/>
        <v>0</v>
      </c>
      <c r="DF202" s="466">
        <f t="shared" si="373"/>
        <v>0</v>
      </c>
      <c r="DG202" s="466">
        <f t="shared" si="374"/>
        <v>0</v>
      </c>
      <c r="DH202" s="466">
        <f t="shared" si="375"/>
        <v>0</v>
      </c>
      <c r="DI202" s="466">
        <f t="shared" si="376"/>
        <v>0</v>
      </c>
      <c r="DJ202" s="466"/>
      <c r="DK202" s="466"/>
      <c r="DL202" s="466"/>
      <c r="DM202" s="466"/>
      <c r="DN202" s="466"/>
      <c r="DO202" s="466"/>
      <c r="DP202" s="466"/>
      <c r="DQ202" s="466"/>
      <c r="DR202" s="466"/>
      <c r="DS202" s="466"/>
      <c r="DT202" s="466"/>
      <c r="DU202" s="466"/>
      <c r="DV202" s="466"/>
      <c r="DW202" s="466">
        <f t="shared" si="360"/>
        <v>0</v>
      </c>
      <c r="DX202" s="466">
        <f t="shared" si="360"/>
        <v>0</v>
      </c>
    </row>
    <row r="203" spans="1:128" ht="16.149999999999999" customHeight="1" x14ac:dyDescent="0.35">
      <c r="A203" s="8508" t="s">
        <v>2189</v>
      </c>
      <c r="B203" s="8509"/>
      <c r="C203" s="831">
        <f>+O203+Q203+S203+U203+W203+Y203+AA203+AC203+AE203+AG203+AI203</f>
        <v>0</v>
      </c>
      <c r="D203" s="819">
        <f>+P203+R203+T203+V203+X203+Z203+AB203+AD203+AF203+AH203+AJ203</f>
        <v>0</v>
      </c>
      <c r="E203" s="856"/>
      <c r="F203" s="1440"/>
      <c r="G203" s="856"/>
      <c r="H203" s="1440"/>
      <c r="I203" s="856"/>
      <c r="J203" s="1440"/>
      <c r="K203" s="856"/>
      <c r="L203" s="1440"/>
      <c r="M203" s="856"/>
      <c r="N203" s="1440"/>
      <c r="O203" s="1664"/>
      <c r="P203" s="852"/>
      <c r="Q203" s="1664"/>
      <c r="R203" s="852"/>
      <c r="S203" s="1664"/>
      <c r="T203" s="852"/>
      <c r="U203" s="1664"/>
      <c r="V203" s="852"/>
      <c r="W203" s="1664"/>
      <c r="X203" s="852"/>
      <c r="Y203" s="1664"/>
      <c r="Z203" s="852"/>
      <c r="AA203" s="1664"/>
      <c r="AB203" s="852"/>
      <c r="AC203" s="1664"/>
      <c r="AD203" s="1281"/>
      <c r="AE203" s="1664"/>
      <c r="AF203" s="1281"/>
      <c r="AG203" s="829"/>
      <c r="AH203" s="878"/>
      <c r="AI203" s="829"/>
      <c r="AJ203" s="822"/>
      <c r="AK203" s="821"/>
      <c r="AL203" s="878"/>
      <c r="AM203" s="1664"/>
      <c r="AN203" s="853"/>
      <c r="AO203" s="821"/>
      <c r="AP203" s="878"/>
      <c r="AQ203" s="822"/>
      <c r="AR203" s="853"/>
      <c r="AS203" s="821"/>
      <c r="AT203" s="853"/>
      <c r="AU203" s="821"/>
      <c r="AV203" s="878"/>
      <c r="AW203" s="821"/>
      <c r="AX203" s="878"/>
      <c r="AY203" s="464" t="str">
        <f t="shared" si="357"/>
        <v/>
      </c>
      <c r="AZ203" s="464"/>
      <c r="BA203" s="464"/>
      <c r="BB203" s="464"/>
      <c r="BC203" s="464"/>
      <c r="BD203" s="464"/>
      <c r="BE203" s="464"/>
      <c r="BF203" s="464"/>
      <c r="BG203" s="464"/>
      <c r="BH203" s="460"/>
      <c r="BI203" s="460"/>
      <c r="BJ203" s="460"/>
      <c r="BK203" s="460"/>
      <c r="BR203" s="460"/>
      <c r="BS203" s="460"/>
      <c r="BT203" s="460"/>
      <c r="BU203" s="461"/>
      <c r="CA203" s="465" t="str">
        <f t="shared" si="361"/>
        <v/>
      </c>
      <c r="CB203" s="465" t="str">
        <f t="shared" si="362"/>
        <v/>
      </c>
      <c r="CC203" s="465" t="str">
        <f t="shared" si="363"/>
        <v/>
      </c>
      <c r="CD203" s="465" t="str">
        <f t="shared" si="364"/>
        <v/>
      </c>
      <c r="CE203" s="465" t="str">
        <f t="shared" si="365"/>
        <v/>
      </c>
      <c r="CF203" s="465" t="str">
        <f t="shared" si="366"/>
        <v/>
      </c>
      <c r="CG203" s="465" t="str">
        <f t="shared" si="367"/>
        <v/>
      </c>
      <c r="CH203" s="465" t="str">
        <f t="shared" si="368"/>
        <v/>
      </c>
      <c r="CI203" s="465" t="str">
        <f t="shared" si="369"/>
        <v/>
      </c>
      <c r="CJ203" s="465"/>
      <c r="CK203" s="465"/>
      <c r="CL203" s="465"/>
      <c r="CM203" s="465"/>
      <c r="CN203" s="465"/>
      <c r="CO203" s="465"/>
      <c r="CP203" s="465"/>
      <c r="CQ203" s="465"/>
      <c r="CR203" s="465"/>
      <c r="CS203" s="465"/>
      <c r="CT203" s="465"/>
      <c r="CU203" s="465"/>
      <c r="CV203" s="465"/>
      <c r="CW203" s="465" t="str">
        <f t="shared" si="358"/>
        <v/>
      </c>
      <c r="CX203" s="465" t="str">
        <f t="shared" si="359"/>
        <v/>
      </c>
      <c r="CY203" s="465"/>
      <c r="CZ203" s="465"/>
      <c r="DA203" s="466">
        <f t="shared" si="370"/>
        <v>0</v>
      </c>
      <c r="DB203" s="466">
        <f t="shared" si="371"/>
        <v>0</v>
      </c>
      <c r="DC203" s="466">
        <f t="shared" si="371"/>
        <v>0</v>
      </c>
      <c r="DD203" s="466">
        <f t="shared" si="372"/>
        <v>0</v>
      </c>
      <c r="DE203" s="466">
        <f t="shared" si="372"/>
        <v>0</v>
      </c>
      <c r="DF203" s="466">
        <f t="shared" si="373"/>
        <v>0</v>
      </c>
      <c r="DG203" s="466">
        <f t="shared" si="374"/>
        <v>0</v>
      </c>
      <c r="DH203" s="466">
        <f t="shared" si="375"/>
        <v>0</v>
      </c>
      <c r="DI203" s="466">
        <f t="shared" si="376"/>
        <v>0</v>
      </c>
      <c r="DJ203" s="466"/>
      <c r="DK203" s="466"/>
      <c r="DL203" s="466"/>
      <c r="DM203" s="466"/>
      <c r="DN203" s="466"/>
      <c r="DO203" s="466"/>
      <c r="DP203" s="466"/>
      <c r="DQ203" s="466"/>
      <c r="DR203" s="466"/>
      <c r="DS203" s="466"/>
      <c r="DT203" s="466"/>
      <c r="DU203" s="466"/>
      <c r="DV203" s="466"/>
      <c r="DW203" s="466">
        <f t="shared" ref="DW203:DX209" si="380">IF(AND(C203&lt;&gt;0,OR(AO203="",AQ203="",AS203="",AU203="")),1,0)</f>
        <v>0</v>
      </c>
      <c r="DX203" s="466">
        <f t="shared" si="380"/>
        <v>0</v>
      </c>
    </row>
    <row r="204" spans="1:128" ht="16.5" customHeight="1" x14ac:dyDescent="0.35">
      <c r="A204" s="2460" t="s">
        <v>2190</v>
      </c>
      <c r="B204" s="2461"/>
      <c r="C204" s="831">
        <f t="shared" si="379"/>
        <v>0</v>
      </c>
      <c r="D204" s="819">
        <f t="shared" si="379"/>
        <v>0</v>
      </c>
      <c r="E204" s="856"/>
      <c r="F204" s="1440"/>
      <c r="G204" s="856"/>
      <c r="H204" s="1440"/>
      <c r="I204" s="856"/>
      <c r="J204" s="1440"/>
      <c r="K204" s="856"/>
      <c r="L204" s="1440"/>
      <c r="M204" s="856"/>
      <c r="N204" s="1440"/>
      <c r="O204" s="1664"/>
      <c r="P204" s="852"/>
      <c r="Q204" s="1664"/>
      <c r="R204" s="852"/>
      <c r="S204" s="1664"/>
      <c r="T204" s="852"/>
      <c r="U204" s="1664"/>
      <c r="V204" s="852"/>
      <c r="W204" s="1664"/>
      <c r="X204" s="852"/>
      <c r="Y204" s="1664"/>
      <c r="Z204" s="852"/>
      <c r="AA204" s="1664"/>
      <c r="AB204" s="852"/>
      <c r="AC204" s="1664"/>
      <c r="AD204" s="1281"/>
      <c r="AE204" s="1664"/>
      <c r="AF204" s="1281"/>
      <c r="AG204" s="1664"/>
      <c r="AH204" s="817"/>
      <c r="AI204" s="1664"/>
      <c r="AJ204" s="852"/>
      <c r="AK204" s="821"/>
      <c r="AL204" s="878"/>
      <c r="AM204" s="1664"/>
      <c r="AN204" s="853"/>
      <c r="AO204" s="821"/>
      <c r="AP204" s="878"/>
      <c r="AQ204" s="822"/>
      <c r="AR204" s="853"/>
      <c r="AS204" s="821"/>
      <c r="AT204" s="853"/>
      <c r="AU204" s="821"/>
      <c r="AV204" s="878"/>
      <c r="AW204" s="821"/>
      <c r="AX204" s="878"/>
      <c r="AY204" s="464" t="str">
        <f t="shared" si="357"/>
        <v/>
      </c>
      <c r="AZ204" s="464"/>
      <c r="BA204" s="464"/>
      <c r="BB204" s="464"/>
      <c r="BC204" s="464"/>
      <c r="BD204" s="464"/>
      <c r="BE204" s="464"/>
      <c r="BF204" s="464"/>
      <c r="BG204" s="464"/>
      <c r="BH204" s="460"/>
      <c r="BI204" s="460"/>
      <c r="BJ204" s="460"/>
      <c r="BK204" s="460"/>
      <c r="BR204" s="460"/>
      <c r="BS204" s="460"/>
      <c r="BT204" s="460"/>
      <c r="BU204" s="461"/>
      <c r="CA204" s="465" t="str">
        <f t="shared" si="361"/>
        <v/>
      </c>
      <c r="CB204" s="465" t="str">
        <f t="shared" si="362"/>
        <v/>
      </c>
      <c r="CC204" s="465" t="str">
        <f t="shared" si="363"/>
        <v/>
      </c>
      <c r="CD204" s="465" t="str">
        <f t="shared" si="364"/>
        <v/>
      </c>
      <c r="CE204" s="465" t="str">
        <f t="shared" si="365"/>
        <v/>
      </c>
      <c r="CF204" s="465" t="str">
        <f t="shared" si="366"/>
        <v/>
      </c>
      <c r="CG204" s="465" t="str">
        <f t="shared" si="367"/>
        <v/>
      </c>
      <c r="CH204" s="465" t="str">
        <f t="shared" si="368"/>
        <v/>
      </c>
      <c r="CI204" s="465" t="str">
        <f t="shared" si="369"/>
        <v/>
      </c>
      <c r="CJ204" s="465"/>
      <c r="CK204" s="465"/>
      <c r="CL204" s="465"/>
      <c r="CM204" s="465"/>
      <c r="CN204" s="465"/>
      <c r="CO204" s="465"/>
      <c r="CP204" s="465"/>
      <c r="CQ204" s="465"/>
      <c r="CR204" s="465"/>
      <c r="CS204" s="465"/>
      <c r="CT204" s="465"/>
      <c r="CU204" s="465"/>
      <c r="CV204" s="465"/>
      <c r="CW204" s="465" t="str">
        <f t="shared" si="358"/>
        <v/>
      </c>
      <c r="CX204" s="465" t="str">
        <f t="shared" si="359"/>
        <v/>
      </c>
      <c r="CY204" s="465"/>
      <c r="CZ204" s="465"/>
      <c r="DA204" s="466">
        <f t="shared" si="370"/>
        <v>0</v>
      </c>
      <c r="DB204" s="466">
        <f t="shared" si="371"/>
        <v>0</v>
      </c>
      <c r="DC204" s="466">
        <f t="shared" si="371"/>
        <v>0</v>
      </c>
      <c r="DD204" s="466">
        <f t="shared" si="372"/>
        <v>0</v>
      </c>
      <c r="DE204" s="466">
        <f t="shared" si="372"/>
        <v>0</v>
      </c>
      <c r="DF204" s="466">
        <f t="shared" si="373"/>
        <v>0</v>
      </c>
      <c r="DG204" s="466">
        <f t="shared" si="374"/>
        <v>0</v>
      </c>
      <c r="DH204" s="466">
        <f t="shared" si="375"/>
        <v>0</v>
      </c>
      <c r="DI204" s="466">
        <f t="shared" si="376"/>
        <v>0</v>
      </c>
      <c r="DJ204" s="466"/>
      <c r="DK204" s="466"/>
      <c r="DL204" s="466"/>
      <c r="DM204" s="466"/>
      <c r="DN204" s="466"/>
      <c r="DO204" s="466"/>
      <c r="DP204" s="466"/>
      <c r="DQ204" s="466"/>
      <c r="DR204" s="466"/>
      <c r="DS204" s="466"/>
      <c r="DT204" s="466"/>
      <c r="DU204" s="466"/>
      <c r="DV204" s="466"/>
      <c r="DW204" s="466">
        <f t="shared" si="380"/>
        <v>0</v>
      </c>
      <c r="DX204" s="466">
        <f t="shared" si="380"/>
        <v>0</v>
      </c>
    </row>
    <row r="205" spans="1:128" ht="16.149999999999999" customHeight="1" x14ac:dyDescent="0.35">
      <c r="A205" s="8508" t="s">
        <v>2191</v>
      </c>
      <c r="B205" s="8509"/>
      <c r="C205" s="831">
        <f t="shared" ref="C205:D209" si="381">+E205+G205+I205+K205+M205+O205+Q205+S205+U205+W205+Y205+AA205+AC205+AE205+AG205+AI205</f>
        <v>0</v>
      </c>
      <c r="D205" s="819">
        <f t="shared" si="381"/>
        <v>0</v>
      </c>
      <c r="E205" s="1664"/>
      <c r="F205" s="852"/>
      <c r="G205" s="1664"/>
      <c r="H205" s="852"/>
      <c r="I205" s="1664"/>
      <c r="J205" s="852"/>
      <c r="K205" s="1664"/>
      <c r="L205" s="852"/>
      <c r="M205" s="1664"/>
      <c r="N205" s="852"/>
      <c r="O205" s="1664"/>
      <c r="P205" s="852"/>
      <c r="Q205" s="1664"/>
      <c r="R205" s="852"/>
      <c r="S205" s="1664"/>
      <c r="T205" s="852"/>
      <c r="U205" s="1664"/>
      <c r="V205" s="852"/>
      <c r="W205" s="1664"/>
      <c r="X205" s="852"/>
      <c r="Y205" s="1664"/>
      <c r="Z205" s="852"/>
      <c r="AA205" s="1664"/>
      <c r="AB205" s="852"/>
      <c r="AC205" s="1664"/>
      <c r="AD205" s="1281"/>
      <c r="AE205" s="1664"/>
      <c r="AF205" s="1281"/>
      <c r="AG205" s="1664"/>
      <c r="AH205" s="817"/>
      <c r="AI205" s="1664"/>
      <c r="AJ205" s="852"/>
      <c r="AK205" s="821"/>
      <c r="AL205" s="878"/>
      <c r="AM205" s="1664"/>
      <c r="AN205" s="853"/>
      <c r="AO205" s="821"/>
      <c r="AP205" s="878"/>
      <c r="AQ205" s="822"/>
      <c r="AR205" s="853"/>
      <c r="AS205" s="821"/>
      <c r="AT205" s="853"/>
      <c r="AU205" s="821"/>
      <c r="AV205" s="878"/>
      <c r="AW205" s="821"/>
      <c r="AX205" s="878"/>
      <c r="AY205" s="464" t="str">
        <f t="shared" si="357"/>
        <v/>
      </c>
      <c r="AZ205" s="464"/>
      <c r="BA205" s="464"/>
      <c r="BB205" s="464"/>
      <c r="BC205" s="464"/>
      <c r="BD205" s="464"/>
      <c r="BE205" s="464"/>
      <c r="BF205" s="464"/>
      <c r="BG205" s="464"/>
      <c r="BH205" s="460"/>
      <c r="BI205" s="460"/>
      <c r="BJ205" s="460"/>
      <c r="BK205" s="460"/>
      <c r="BR205" s="460"/>
      <c r="BS205" s="460"/>
      <c r="BT205" s="460"/>
      <c r="BU205" s="461"/>
      <c r="CA205" s="465" t="str">
        <f t="shared" si="361"/>
        <v/>
      </c>
      <c r="CB205" s="465" t="str">
        <f t="shared" si="362"/>
        <v/>
      </c>
      <c r="CC205" s="465" t="str">
        <f t="shared" si="363"/>
        <v/>
      </c>
      <c r="CD205" s="465" t="str">
        <f t="shared" si="364"/>
        <v/>
      </c>
      <c r="CE205" s="465" t="str">
        <f t="shared" si="365"/>
        <v/>
      </c>
      <c r="CF205" s="465" t="str">
        <f t="shared" si="366"/>
        <v/>
      </c>
      <c r="CG205" s="465" t="str">
        <f t="shared" si="367"/>
        <v/>
      </c>
      <c r="CH205" s="465" t="str">
        <f t="shared" si="368"/>
        <v/>
      </c>
      <c r="CI205" s="465" t="str">
        <f t="shared" si="369"/>
        <v/>
      </c>
      <c r="CJ205" s="465"/>
      <c r="CK205" s="465"/>
      <c r="CL205" s="465"/>
      <c r="CM205" s="465"/>
      <c r="CN205" s="465"/>
      <c r="CO205" s="465"/>
      <c r="CP205" s="465"/>
      <c r="CQ205" s="465"/>
      <c r="CR205" s="465"/>
      <c r="CS205" s="465"/>
      <c r="CT205" s="465"/>
      <c r="CU205" s="465"/>
      <c r="CV205" s="465"/>
      <c r="CW205" s="465" t="str">
        <f t="shared" si="358"/>
        <v/>
      </c>
      <c r="CX205" s="465" t="str">
        <f t="shared" si="359"/>
        <v/>
      </c>
      <c r="CY205" s="465"/>
      <c r="CZ205" s="465"/>
      <c r="DA205" s="466">
        <f t="shared" si="370"/>
        <v>0</v>
      </c>
      <c r="DB205" s="466">
        <f t="shared" si="371"/>
        <v>0</v>
      </c>
      <c r="DC205" s="466">
        <f t="shared" si="371"/>
        <v>0</v>
      </c>
      <c r="DD205" s="466">
        <f t="shared" si="372"/>
        <v>0</v>
      </c>
      <c r="DE205" s="466">
        <f t="shared" si="372"/>
        <v>0</v>
      </c>
      <c r="DF205" s="466">
        <f t="shared" si="373"/>
        <v>0</v>
      </c>
      <c r="DG205" s="466">
        <f t="shared" si="374"/>
        <v>0</v>
      </c>
      <c r="DH205" s="466">
        <f t="shared" si="375"/>
        <v>0</v>
      </c>
      <c r="DI205" s="466">
        <f t="shared" si="376"/>
        <v>0</v>
      </c>
      <c r="DJ205" s="466"/>
      <c r="DK205" s="466"/>
      <c r="DL205" s="466"/>
      <c r="DM205" s="466"/>
      <c r="DN205" s="466"/>
      <c r="DO205" s="466"/>
      <c r="DP205" s="466"/>
      <c r="DQ205" s="466"/>
      <c r="DR205" s="466"/>
      <c r="DS205" s="466"/>
      <c r="DT205" s="466"/>
      <c r="DU205" s="466"/>
      <c r="DV205" s="466"/>
      <c r="DW205" s="466">
        <f t="shared" si="380"/>
        <v>0</v>
      </c>
      <c r="DX205" s="466">
        <f t="shared" si="380"/>
        <v>0</v>
      </c>
    </row>
    <row r="206" spans="1:128" ht="16.149999999999999" customHeight="1" x14ac:dyDescent="0.35">
      <c r="A206" s="8508" t="s">
        <v>2192</v>
      </c>
      <c r="B206" s="8509"/>
      <c r="C206" s="831">
        <f t="shared" si="381"/>
        <v>0</v>
      </c>
      <c r="D206" s="819">
        <f t="shared" si="381"/>
        <v>0</v>
      </c>
      <c r="E206" s="1664"/>
      <c r="F206" s="852"/>
      <c r="G206" s="1664"/>
      <c r="H206" s="852"/>
      <c r="I206" s="1664"/>
      <c r="J206" s="852"/>
      <c r="K206" s="1664"/>
      <c r="L206" s="852"/>
      <c r="M206" s="1664"/>
      <c r="N206" s="852"/>
      <c r="O206" s="1664"/>
      <c r="P206" s="852"/>
      <c r="Q206" s="1664"/>
      <c r="R206" s="852"/>
      <c r="S206" s="1664"/>
      <c r="T206" s="852"/>
      <c r="U206" s="1664"/>
      <c r="V206" s="852"/>
      <c r="W206" s="1664"/>
      <c r="X206" s="852"/>
      <c r="Y206" s="1664"/>
      <c r="Z206" s="852"/>
      <c r="AA206" s="1664"/>
      <c r="AB206" s="852"/>
      <c r="AC206" s="1664"/>
      <c r="AD206" s="1281"/>
      <c r="AE206" s="1664"/>
      <c r="AF206" s="1281"/>
      <c r="AG206" s="1664"/>
      <c r="AH206" s="817"/>
      <c r="AI206" s="1664"/>
      <c r="AJ206" s="852"/>
      <c r="AK206" s="821"/>
      <c r="AL206" s="878"/>
      <c r="AM206" s="1664"/>
      <c r="AN206" s="853"/>
      <c r="AO206" s="821"/>
      <c r="AP206" s="878"/>
      <c r="AQ206" s="822"/>
      <c r="AR206" s="853"/>
      <c r="AS206" s="821"/>
      <c r="AT206" s="853"/>
      <c r="AU206" s="821"/>
      <c r="AV206" s="878"/>
      <c r="AW206" s="821"/>
      <c r="AX206" s="878"/>
      <c r="AY206" s="464" t="str">
        <f t="shared" si="357"/>
        <v/>
      </c>
      <c r="AZ206" s="464"/>
      <c r="BA206" s="464"/>
      <c r="BB206" s="464"/>
      <c r="BC206" s="464"/>
      <c r="BD206" s="464"/>
      <c r="BE206" s="464"/>
      <c r="BF206" s="464"/>
      <c r="BG206" s="464"/>
      <c r="BH206" s="460"/>
      <c r="BI206" s="460"/>
      <c r="BJ206" s="460"/>
      <c r="BK206" s="460"/>
      <c r="BR206" s="460"/>
      <c r="BS206" s="460"/>
      <c r="BT206" s="460"/>
      <c r="BU206" s="461"/>
      <c r="CA206" s="465" t="str">
        <f t="shared" si="361"/>
        <v/>
      </c>
      <c r="CB206" s="465" t="str">
        <f t="shared" si="362"/>
        <v/>
      </c>
      <c r="CC206" s="465" t="str">
        <f t="shared" si="363"/>
        <v/>
      </c>
      <c r="CD206" s="465" t="str">
        <f t="shared" si="364"/>
        <v/>
      </c>
      <c r="CE206" s="465" t="str">
        <f t="shared" si="365"/>
        <v/>
      </c>
      <c r="CF206" s="465" t="str">
        <f t="shared" si="366"/>
        <v/>
      </c>
      <c r="CG206" s="465" t="str">
        <f t="shared" si="367"/>
        <v/>
      </c>
      <c r="CH206" s="465" t="str">
        <f t="shared" si="368"/>
        <v/>
      </c>
      <c r="CI206" s="465" t="str">
        <f t="shared" si="369"/>
        <v/>
      </c>
      <c r="CJ206" s="465"/>
      <c r="CK206" s="465"/>
      <c r="CL206" s="465"/>
      <c r="CM206" s="465"/>
      <c r="CN206" s="465"/>
      <c r="CO206" s="465"/>
      <c r="CP206" s="465"/>
      <c r="CQ206" s="465"/>
      <c r="CR206" s="465"/>
      <c r="CS206" s="465"/>
      <c r="CT206" s="465"/>
      <c r="CU206" s="465"/>
      <c r="CV206" s="465"/>
      <c r="CW206" s="465" t="str">
        <f t="shared" si="358"/>
        <v/>
      </c>
      <c r="CX206" s="465" t="str">
        <f t="shared" si="359"/>
        <v/>
      </c>
      <c r="CY206" s="465"/>
      <c r="CZ206" s="465"/>
      <c r="DA206" s="466">
        <f t="shared" si="370"/>
        <v>0</v>
      </c>
      <c r="DB206" s="466">
        <f t="shared" si="371"/>
        <v>0</v>
      </c>
      <c r="DC206" s="466">
        <f t="shared" si="371"/>
        <v>0</v>
      </c>
      <c r="DD206" s="466">
        <f t="shared" si="372"/>
        <v>0</v>
      </c>
      <c r="DE206" s="466">
        <f t="shared" si="372"/>
        <v>0</v>
      </c>
      <c r="DF206" s="466">
        <f t="shared" si="373"/>
        <v>0</v>
      </c>
      <c r="DG206" s="466">
        <f t="shared" si="374"/>
        <v>0</v>
      </c>
      <c r="DH206" s="466">
        <f t="shared" si="375"/>
        <v>0</v>
      </c>
      <c r="DI206" s="466">
        <f t="shared" si="376"/>
        <v>0</v>
      </c>
      <c r="DJ206" s="466"/>
      <c r="DK206" s="466"/>
      <c r="DL206" s="466"/>
      <c r="DM206" s="466"/>
      <c r="DN206" s="466"/>
      <c r="DO206" s="466"/>
      <c r="DP206" s="466"/>
      <c r="DQ206" s="466"/>
      <c r="DR206" s="466"/>
      <c r="DS206" s="466"/>
      <c r="DT206" s="466"/>
      <c r="DU206" s="466"/>
      <c r="DV206" s="466"/>
      <c r="DW206" s="466">
        <f t="shared" si="380"/>
        <v>0</v>
      </c>
      <c r="DX206" s="466">
        <f t="shared" si="380"/>
        <v>0</v>
      </c>
    </row>
    <row r="207" spans="1:128" ht="16.149999999999999" customHeight="1" x14ac:dyDescent="0.35">
      <c r="A207" s="8508" t="s">
        <v>2193</v>
      </c>
      <c r="B207" s="8509"/>
      <c r="C207" s="831">
        <f t="shared" si="381"/>
        <v>0</v>
      </c>
      <c r="D207" s="819">
        <f t="shared" si="381"/>
        <v>0</v>
      </c>
      <c r="E207" s="1664"/>
      <c r="F207" s="852"/>
      <c r="G207" s="1664"/>
      <c r="H207" s="852"/>
      <c r="I207" s="1664"/>
      <c r="J207" s="852"/>
      <c r="K207" s="1664"/>
      <c r="L207" s="852"/>
      <c r="M207" s="1664"/>
      <c r="N207" s="852"/>
      <c r="O207" s="1664"/>
      <c r="P207" s="852"/>
      <c r="Q207" s="1664"/>
      <c r="R207" s="852"/>
      <c r="S207" s="1664"/>
      <c r="T207" s="852"/>
      <c r="U207" s="1664"/>
      <c r="V207" s="852"/>
      <c r="W207" s="1664"/>
      <c r="X207" s="852"/>
      <c r="Y207" s="1664"/>
      <c r="Z207" s="852"/>
      <c r="AA207" s="1664"/>
      <c r="AB207" s="852"/>
      <c r="AC207" s="1664"/>
      <c r="AD207" s="1281"/>
      <c r="AE207" s="1664"/>
      <c r="AF207" s="1281"/>
      <c r="AG207" s="1664"/>
      <c r="AH207" s="817"/>
      <c r="AI207" s="1664"/>
      <c r="AJ207" s="852"/>
      <c r="AK207" s="821"/>
      <c r="AL207" s="878"/>
      <c r="AM207" s="1664"/>
      <c r="AN207" s="853"/>
      <c r="AO207" s="821"/>
      <c r="AP207" s="878"/>
      <c r="AQ207" s="822"/>
      <c r="AR207" s="853"/>
      <c r="AS207" s="821"/>
      <c r="AT207" s="853"/>
      <c r="AU207" s="821"/>
      <c r="AV207" s="878"/>
      <c r="AW207" s="821"/>
      <c r="AX207" s="878"/>
      <c r="AY207" s="464" t="str">
        <f t="shared" si="357"/>
        <v/>
      </c>
      <c r="AZ207" s="464"/>
      <c r="BA207" s="464"/>
      <c r="BB207" s="464"/>
      <c r="BC207" s="464"/>
      <c r="BD207" s="464"/>
      <c r="BE207" s="464"/>
      <c r="BF207" s="464"/>
      <c r="BG207" s="464"/>
      <c r="BH207" s="460"/>
      <c r="BI207" s="460"/>
      <c r="BJ207" s="460"/>
      <c r="BK207" s="460"/>
      <c r="BR207" s="460"/>
      <c r="BS207" s="460"/>
      <c r="BT207" s="460"/>
      <c r="BU207" s="461"/>
      <c r="CA207" s="465" t="str">
        <f t="shared" si="361"/>
        <v/>
      </c>
      <c r="CB207" s="465" t="str">
        <f t="shared" si="362"/>
        <v/>
      </c>
      <c r="CC207" s="465" t="str">
        <f t="shared" si="363"/>
        <v/>
      </c>
      <c r="CD207" s="465" t="str">
        <f t="shared" si="364"/>
        <v/>
      </c>
      <c r="CE207" s="465" t="str">
        <f t="shared" si="365"/>
        <v/>
      </c>
      <c r="CF207" s="465" t="str">
        <f t="shared" si="366"/>
        <v/>
      </c>
      <c r="CG207" s="465" t="str">
        <f t="shared" si="367"/>
        <v/>
      </c>
      <c r="CH207" s="465" t="str">
        <f t="shared" si="368"/>
        <v/>
      </c>
      <c r="CI207" s="465" t="str">
        <f t="shared" si="369"/>
        <v/>
      </c>
      <c r="CJ207" s="465"/>
      <c r="CK207" s="465"/>
      <c r="CL207" s="465"/>
      <c r="CM207" s="465"/>
      <c r="CN207" s="465"/>
      <c r="CO207" s="465"/>
      <c r="CP207" s="465"/>
      <c r="CQ207" s="465"/>
      <c r="CR207" s="465"/>
      <c r="CS207" s="465"/>
      <c r="CT207" s="465"/>
      <c r="CU207" s="465"/>
      <c r="CV207" s="465"/>
      <c r="CW207" s="465" t="str">
        <f t="shared" si="358"/>
        <v/>
      </c>
      <c r="CX207" s="465" t="str">
        <f t="shared" si="359"/>
        <v/>
      </c>
      <c r="CY207" s="465"/>
      <c r="CZ207" s="465"/>
      <c r="DA207" s="466">
        <f t="shared" si="370"/>
        <v>0</v>
      </c>
      <c r="DB207" s="466">
        <f t="shared" si="371"/>
        <v>0</v>
      </c>
      <c r="DC207" s="466">
        <f t="shared" si="371"/>
        <v>0</v>
      </c>
      <c r="DD207" s="466">
        <f t="shared" si="372"/>
        <v>0</v>
      </c>
      <c r="DE207" s="466">
        <f t="shared" si="372"/>
        <v>0</v>
      </c>
      <c r="DF207" s="466">
        <f t="shared" si="373"/>
        <v>0</v>
      </c>
      <c r="DG207" s="466">
        <f t="shared" si="374"/>
        <v>0</v>
      </c>
      <c r="DH207" s="466">
        <f t="shared" si="375"/>
        <v>0</v>
      </c>
      <c r="DI207" s="466">
        <f t="shared" si="376"/>
        <v>0</v>
      </c>
      <c r="DJ207" s="466"/>
      <c r="DK207" s="466"/>
      <c r="DL207" s="466"/>
      <c r="DM207" s="466"/>
      <c r="DN207" s="466"/>
      <c r="DO207" s="466"/>
      <c r="DP207" s="466"/>
      <c r="DQ207" s="466"/>
      <c r="DR207" s="466"/>
      <c r="DS207" s="466"/>
      <c r="DT207" s="466"/>
      <c r="DU207" s="466"/>
      <c r="DV207" s="466"/>
      <c r="DW207" s="466">
        <f t="shared" si="380"/>
        <v>0</v>
      </c>
      <c r="DX207" s="466">
        <f t="shared" si="380"/>
        <v>0</v>
      </c>
    </row>
    <row r="208" spans="1:128" ht="16.149999999999999" customHeight="1" x14ac:dyDescent="0.35">
      <c r="A208" s="8508" t="s">
        <v>2194</v>
      </c>
      <c r="B208" s="8509"/>
      <c r="C208" s="831">
        <f t="shared" si="381"/>
        <v>0</v>
      </c>
      <c r="D208" s="819">
        <f t="shared" si="381"/>
        <v>0</v>
      </c>
      <c r="E208" s="1664"/>
      <c r="F208" s="852"/>
      <c r="G208" s="1664"/>
      <c r="H208" s="852"/>
      <c r="I208" s="1664"/>
      <c r="J208" s="852"/>
      <c r="K208" s="1664"/>
      <c r="L208" s="852"/>
      <c r="M208" s="1664"/>
      <c r="N208" s="852"/>
      <c r="O208" s="1664"/>
      <c r="P208" s="852"/>
      <c r="Q208" s="1664"/>
      <c r="R208" s="852"/>
      <c r="S208" s="1664"/>
      <c r="T208" s="852"/>
      <c r="U208" s="1664"/>
      <c r="V208" s="852"/>
      <c r="W208" s="1664"/>
      <c r="X208" s="852"/>
      <c r="Y208" s="1664"/>
      <c r="Z208" s="852"/>
      <c r="AA208" s="1664"/>
      <c r="AB208" s="852"/>
      <c r="AC208" s="1664"/>
      <c r="AD208" s="1281"/>
      <c r="AE208" s="1664"/>
      <c r="AF208" s="1281"/>
      <c r="AG208" s="1664"/>
      <c r="AH208" s="817"/>
      <c r="AI208" s="1664"/>
      <c r="AJ208" s="852"/>
      <c r="AK208" s="821"/>
      <c r="AL208" s="878"/>
      <c r="AM208" s="1664"/>
      <c r="AN208" s="853"/>
      <c r="AO208" s="821"/>
      <c r="AP208" s="878"/>
      <c r="AQ208" s="822"/>
      <c r="AR208" s="853"/>
      <c r="AS208" s="821"/>
      <c r="AT208" s="853"/>
      <c r="AU208" s="821"/>
      <c r="AV208" s="878"/>
      <c r="AW208" s="821"/>
      <c r="AX208" s="878"/>
      <c r="AY208" s="464" t="str">
        <f t="shared" si="357"/>
        <v/>
      </c>
      <c r="AZ208" s="464"/>
      <c r="BA208" s="464"/>
      <c r="BB208" s="464"/>
      <c r="BC208" s="464"/>
      <c r="BD208" s="464"/>
      <c r="BE208" s="464"/>
      <c r="BF208" s="464"/>
      <c r="BG208" s="464"/>
      <c r="BH208" s="460"/>
      <c r="BI208" s="460"/>
      <c r="BJ208" s="460"/>
      <c r="BK208" s="460"/>
      <c r="BR208" s="460"/>
      <c r="BS208" s="460"/>
      <c r="BT208" s="460"/>
      <c r="BU208" s="461"/>
      <c r="CA208" s="465" t="str">
        <f t="shared" si="361"/>
        <v/>
      </c>
      <c r="CB208" s="465" t="str">
        <f t="shared" si="362"/>
        <v/>
      </c>
      <c r="CC208" s="465" t="str">
        <f t="shared" si="363"/>
        <v/>
      </c>
      <c r="CD208" s="465" t="str">
        <f t="shared" si="364"/>
        <v/>
      </c>
      <c r="CE208" s="465" t="str">
        <f t="shared" si="365"/>
        <v/>
      </c>
      <c r="CF208" s="465" t="str">
        <f t="shared" si="366"/>
        <v/>
      </c>
      <c r="CG208" s="465" t="str">
        <f t="shared" si="367"/>
        <v/>
      </c>
      <c r="CH208" s="465" t="str">
        <f t="shared" si="368"/>
        <v/>
      </c>
      <c r="CI208" s="465" t="str">
        <f t="shared" si="369"/>
        <v/>
      </c>
      <c r="CJ208" s="465"/>
      <c r="CK208" s="465"/>
      <c r="CL208" s="465"/>
      <c r="CM208" s="465"/>
      <c r="CN208" s="465"/>
      <c r="CO208" s="465"/>
      <c r="CP208" s="465"/>
      <c r="CQ208" s="465"/>
      <c r="CR208" s="465"/>
      <c r="CS208" s="465"/>
      <c r="CT208" s="465"/>
      <c r="CU208" s="465"/>
      <c r="CV208" s="465"/>
      <c r="CW208" s="465" t="str">
        <f t="shared" si="358"/>
        <v/>
      </c>
      <c r="CX208" s="465" t="str">
        <f t="shared" si="359"/>
        <v/>
      </c>
      <c r="CY208" s="465"/>
      <c r="CZ208" s="465"/>
      <c r="DA208" s="466">
        <f t="shared" si="370"/>
        <v>0</v>
      </c>
      <c r="DB208" s="466">
        <f t="shared" si="371"/>
        <v>0</v>
      </c>
      <c r="DC208" s="466">
        <f t="shared" si="371"/>
        <v>0</v>
      </c>
      <c r="DD208" s="466">
        <f t="shared" si="372"/>
        <v>0</v>
      </c>
      <c r="DE208" s="466">
        <f t="shared" si="372"/>
        <v>0</v>
      </c>
      <c r="DF208" s="466">
        <f t="shared" si="373"/>
        <v>0</v>
      </c>
      <c r="DG208" s="466">
        <f t="shared" si="374"/>
        <v>0</v>
      </c>
      <c r="DH208" s="466">
        <f t="shared" si="375"/>
        <v>0</v>
      </c>
      <c r="DI208" s="466">
        <f t="shared" si="376"/>
        <v>0</v>
      </c>
      <c r="DJ208" s="466"/>
      <c r="DK208" s="466"/>
      <c r="DL208" s="466"/>
      <c r="DM208" s="466"/>
      <c r="DN208" s="466"/>
      <c r="DO208" s="466"/>
      <c r="DP208" s="466"/>
      <c r="DQ208" s="466"/>
      <c r="DR208" s="466"/>
      <c r="DS208" s="466"/>
      <c r="DT208" s="466"/>
      <c r="DU208" s="466"/>
      <c r="DV208" s="466"/>
      <c r="DW208" s="466">
        <f t="shared" si="380"/>
        <v>0</v>
      </c>
      <c r="DX208" s="466">
        <f t="shared" si="380"/>
        <v>0</v>
      </c>
    </row>
    <row r="209" spans="1:130" ht="16.149999999999999" customHeight="1" x14ac:dyDescent="0.35">
      <c r="A209" s="8505" t="s">
        <v>2195</v>
      </c>
      <c r="B209" s="8506"/>
      <c r="C209" s="813">
        <f t="shared" si="381"/>
        <v>0</v>
      </c>
      <c r="D209" s="812">
        <f t="shared" si="381"/>
        <v>0</v>
      </c>
      <c r="E209" s="837"/>
      <c r="F209" s="870"/>
      <c r="G209" s="837"/>
      <c r="H209" s="870"/>
      <c r="I209" s="837"/>
      <c r="J209" s="870"/>
      <c r="K209" s="837"/>
      <c r="L209" s="870"/>
      <c r="M209" s="837"/>
      <c r="N209" s="838"/>
      <c r="O209" s="837"/>
      <c r="P209" s="870"/>
      <c r="Q209" s="837"/>
      <c r="R209" s="870"/>
      <c r="S209" s="837"/>
      <c r="T209" s="870"/>
      <c r="U209" s="837"/>
      <c r="V209" s="870"/>
      <c r="W209" s="837"/>
      <c r="X209" s="870"/>
      <c r="Y209" s="837"/>
      <c r="Z209" s="870"/>
      <c r="AA209" s="837"/>
      <c r="AB209" s="870"/>
      <c r="AC209" s="837"/>
      <c r="AD209" s="1284"/>
      <c r="AE209" s="837"/>
      <c r="AF209" s="1284"/>
      <c r="AG209" s="837"/>
      <c r="AH209" s="838"/>
      <c r="AI209" s="837"/>
      <c r="AJ209" s="870"/>
      <c r="AK209" s="840"/>
      <c r="AL209" s="872"/>
      <c r="AM209" s="837"/>
      <c r="AN209" s="871"/>
      <c r="AO209" s="840"/>
      <c r="AP209" s="872"/>
      <c r="AQ209" s="842"/>
      <c r="AR209" s="871"/>
      <c r="AS209" s="840"/>
      <c r="AT209" s="871"/>
      <c r="AU209" s="840"/>
      <c r="AV209" s="872"/>
      <c r="AW209" s="840"/>
      <c r="AX209" s="872"/>
      <c r="AY209" s="464" t="str">
        <f t="shared" si="357"/>
        <v/>
      </c>
      <c r="AZ209" s="464"/>
      <c r="BA209" s="464"/>
      <c r="BB209" s="464"/>
      <c r="BC209" s="464"/>
      <c r="BD209" s="464"/>
      <c r="BE209" s="464"/>
      <c r="BF209" s="464"/>
      <c r="BG209" s="464"/>
      <c r="BH209" s="460"/>
      <c r="BI209" s="460"/>
      <c r="BJ209" s="460"/>
      <c r="BK209" s="460"/>
      <c r="BR209" s="460"/>
      <c r="BS209" s="460"/>
      <c r="BT209" s="460"/>
      <c r="BU209" s="461"/>
      <c r="CA209" s="465" t="str">
        <f>IF(DA209=1," * El total de exámenes confirmados positivos por ISP NO DEBE SUPERAR el total de exámenes procesados. ","")</f>
        <v/>
      </c>
      <c r="CB209" s="465" t="str">
        <f>IF(DB209=1," * La suma de exámenes procesados por sexo DEBE SER IGUAL al total de Procesados. ","")</f>
        <v/>
      </c>
      <c r="CC209" s="465" t="str">
        <f>IF(DC209=1," * La suma de exámenes Confirmados positivos por ISP por sexo DEBE SER IGUAL al total de Procesados. ","")</f>
        <v/>
      </c>
      <c r="CD209" s="465" t="str">
        <f>IF(DD209=1," * La suma de exámenes procesados Trans NO PUEDE Superar al total de Procesados. ","")</f>
        <v/>
      </c>
      <c r="CE209" s="465" t="str">
        <f>IF(DE209=1," * La suma de exámenes confirmados positivos por ISP Trans NO PUEDE Superar al total de Procesados. ","")</f>
        <v/>
      </c>
      <c r="CF209" s="465" t="str">
        <f>IF(DF209=1," * Los exámenes procesados de personas pertenecientes a Pueblos originarios NO PUEDE Superar al total de Procesados. ","")</f>
        <v/>
      </c>
      <c r="CG209" s="465" t="str">
        <f>IF(DG209=1," * Los exámenes confirmados positivos por ISP de personas pertenecientes a Pueblos originarios NO PUEDE Superar al total de Procesados. ","")</f>
        <v/>
      </c>
      <c r="CH209" s="465" t="str">
        <f>IF(DH209=1," * Los exámenes procesados de personas pertenecientes a Pueblos migrantes NO PUEDE Superar al total de Procesados. ","")</f>
        <v/>
      </c>
      <c r="CI209" s="465" t="str">
        <f>IF(DI209=1," * Los exámenes confirmados positivos por ISP de personas pertenecientes a Pueblos Migrantes NO PUEDE Superar al total de Procesados. ","")</f>
        <v/>
      </c>
      <c r="CJ209" s="465"/>
      <c r="CK209" s="465"/>
      <c r="CL209" s="465"/>
      <c r="CM209" s="465"/>
      <c r="CN209" s="465"/>
      <c r="CO209" s="465"/>
      <c r="CP209" s="465"/>
      <c r="CQ209" s="465"/>
      <c r="CR209" s="465"/>
      <c r="CS209" s="465"/>
      <c r="CT209" s="465"/>
      <c r="CU209" s="465"/>
      <c r="CV209" s="465"/>
      <c r="CW209" s="465" t="str">
        <f t="shared" si="358"/>
        <v/>
      </c>
      <c r="CX209" s="465" t="str">
        <f t="shared" si="359"/>
        <v/>
      </c>
      <c r="CY209" s="465"/>
      <c r="CZ209" s="465"/>
      <c r="DA209" s="466">
        <f t="shared" si="370"/>
        <v>0</v>
      </c>
      <c r="DB209" s="466">
        <f t="shared" si="371"/>
        <v>0</v>
      </c>
      <c r="DC209" s="466">
        <f t="shared" si="371"/>
        <v>0</v>
      </c>
      <c r="DD209" s="466">
        <f t="shared" si="372"/>
        <v>0</v>
      </c>
      <c r="DE209" s="466">
        <f t="shared" si="372"/>
        <v>0</v>
      </c>
      <c r="DF209" s="466">
        <f t="shared" si="373"/>
        <v>0</v>
      </c>
      <c r="DG209" s="466">
        <f t="shared" si="374"/>
        <v>0</v>
      </c>
      <c r="DH209" s="466">
        <f t="shared" si="375"/>
        <v>0</v>
      </c>
      <c r="DI209" s="466">
        <f t="shared" si="376"/>
        <v>0</v>
      </c>
      <c r="DJ209" s="466"/>
      <c r="DK209" s="466"/>
      <c r="DL209" s="466"/>
      <c r="DM209" s="466"/>
      <c r="DN209" s="466"/>
      <c r="DO209" s="466"/>
      <c r="DP209" s="466"/>
      <c r="DQ209" s="466"/>
      <c r="DR209" s="466"/>
      <c r="DS209" s="466"/>
      <c r="DT209" s="466"/>
      <c r="DU209" s="466"/>
      <c r="DV209" s="466"/>
      <c r="DW209" s="466">
        <f t="shared" si="380"/>
        <v>0</v>
      </c>
      <c r="DX209" s="466">
        <f t="shared" si="380"/>
        <v>0</v>
      </c>
    </row>
    <row r="210" spans="1:130" ht="31.9" customHeight="1" x14ac:dyDescent="0.35">
      <c r="A210" s="305" t="s">
        <v>2197</v>
      </c>
      <c r="P210" s="121"/>
      <c r="AL210" s="2463"/>
      <c r="AM210" s="2463"/>
      <c r="AP210" s="121"/>
      <c r="AR210" s="460"/>
      <c r="AS210" s="460"/>
      <c r="AT210" s="460"/>
      <c r="AU210" s="460"/>
      <c r="AV210" s="460"/>
      <c r="AW210" s="460"/>
      <c r="AX210" s="460"/>
      <c r="AY210" s="460"/>
      <c r="AZ210" s="460"/>
      <c r="BA210" s="460"/>
      <c r="BB210" s="460"/>
      <c r="BC210" s="460"/>
      <c r="BD210" s="460"/>
      <c r="BE210" s="460"/>
      <c r="BF210" s="460"/>
      <c r="BG210" s="460"/>
    </row>
    <row r="211" spans="1:130" ht="25.15" customHeight="1" x14ac:dyDescent="0.35">
      <c r="A211" s="8495" t="s">
        <v>2161</v>
      </c>
      <c r="B211" s="8494" t="s">
        <v>30</v>
      </c>
      <c r="C211" s="8494"/>
      <c r="D211" s="8494" t="s">
        <v>537</v>
      </c>
      <c r="E211" s="8494"/>
      <c r="F211" s="8494"/>
      <c r="G211" s="8494"/>
      <c r="H211" s="8494"/>
      <c r="I211" s="8494"/>
      <c r="J211" s="8494"/>
      <c r="K211" s="8494"/>
      <c r="L211" s="8494"/>
      <c r="M211" s="8494"/>
      <c r="N211" s="8494"/>
      <c r="O211" s="8494"/>
      <c r="P211" s="8494"/>
      <c r="Q211" s="8494"/>
      <c r="R211" s="8494"/>
      <c r="S211" s="8494"/>
      <c r="T211" s="8494"/>
      <c r="U211" s="8494"/>
      <c r="V211" s="8494"/>
      <c r="W211" s="8494"/>
      <c r="X211" s="8494"/>
      <c r="Y211" s="8494"/>
      <c r="Z211" s="8494"/>
      <c r="AA211" s="8494"/>
      <c r="AB211" s="8494"/>
      <c r="AC211" s="8494"/>
      <c r="AD211" s="8494"/>
      <c r="AE211" s="8494"/>
      <c r="AF211" s="8494"/>
      <c r="AG211" s="8494"/>
      <c r="AH211" s="8494"/>
      <c r="AI211" s="8494"/>
      <c r="AJ211" s="8494"/>
      <c r="AK211" s="8498"/>
      <c r="AL211" s="8110" t="s">
        <v>2133</v>
      </c>
      <c r="AM211" s="8507"/>
      <c r="AN211" s="8103" t="s">
        <v>591</v>
      </c>
      <c r="AO211" s="8004"/>
      <c r="AP211" s="8493" t="s">
        <v>9</v>
      </c>
      <c r="AQ211" s="8493" t="s">
        <v>10</v>
      </c>
      <c r="AR211" s="460"/>
      <c r="AS211" s="460"/>
      <c r="AT211" s="460"/>
      <c r="AU211" s="460"/>
      <c r="AV211" s="460"/>
      <c r="AW211" s="460"/>
      <c r="AX211" s="460"/>
      <c r="AY211" s="460"/>
      <c r="AZ211" s="460"/>
      <c r="BA211" s="460"/>
      <c r="BB211" s="460"/>
      <c r="BC211" s="460"/>
      <c r="BD211" s="460"/>
      <c r="BE211" s="460"/>
      <c r="BF211" s="460"/>
      <c r="BG211" s="460"/>
    </row>
    <row r="212" spans="1:130" ht="16.149999999999999" customHeight="1" x14ac:dyDescent="0.35">
      <c r="A212" s="8496"/>
      <c r="B212" s="8494"/>
      <c r="C212" s="8494"/>
      <c r="D212" s="8494" t="s">
        <v>250</v>
      </c>
      <c r="E212" s="8494"/>
      <c r="F212" s="8494" t="s">
        <v>251</v>
      </c>
      <c r="G212" s="8494"/>
      <c r="H212" s="8494" t="s">
        <v>231</v>
      </c>
      <c r="I212" s="8494"/>
      <c r="J212" s="8494" t="s">
        <v>11</v>
      </c>
      <c r="K212" s="8494"/>
      <c r="L212" s="8494" t="s">
        <v>106</v>
      </c>
      <c r="M212" s="8494"/>
      <c r="N212" s="8494" t="s">
        <v>252</v>
      </c>
      <c r="O212" s="8494"/>
      <c r="P212" s="8494" t="s">
        <v>253</v>
      </c>
      <c r="Q212" s="8494"/>
      <c r="R212" s="8494" t="s">
        <v>254</v>
      </c>
      <c r="S212" s="8494"/>
      <c r="T212" s="8494" t="s">
        <v>255</v>
      </c>
      <c r="U212" s="8494"/>
      <c r="V212" s="8494" t="s">
        <v>256</v>
      </c>
      <c r="W212" s="8494"/>
      <c r="X212" s="8494" t="s">
        <v>257</v>
      </c>
      <c r="Y212" s="8494"/>
      <c r="Z212" s="8494" t="s">
        <v>258</v>
      </c>
      <c r="AA212" s="8494"/>
      <c r="AB212" s="8494" t="s">
        <v>259</v>
      </c>
      <c r="AC212" s="8494"/>
      <c r="AD212" s="8494" t="s">
        <v>233</v>
      </c>
      <c r="AE212" s="8494"/>
      <c r="AF212" s="8494" t="s">
        <v>260</v>
      </c>
      <c r="AG212" s="8494"/>
      <c r="AH212" s="8494" t="s">
        <v>261</v>
      </c>
      <c r="AI212" s="8494"/>
      <c r="AJ212" s="8494" t="s">
        <v>24</v>
      </c>
      <c r="AK212" s="8498"/>
      <c r="AL212" s="8500" t="s">
        <v>33</v>
      </c>
      <c r="AM212" s="8486" t="s">
        <v>34</v>
      </c>
      <c r="AN212" s="8015" t="s">
        <v>583</v>
      </c>
      <c r="AO212" s="7412" t="s">
        <v>584</v>
      </c>
      <c r="AP212" s="8493"/>
      <c r="AQ212" s="8493"/>
      <c r="AR212" s="460"/>
      <c r="AS212" s="460"/>
      <c r="AT212" s="460"/>
      <c r="AU212" s="460"/>
      <c r="AV212" s="460"/>
      <c r="AW212" s="460"/>
      <c r="AX212" s="460"/>
      <c r="AY212" s="460"/>
      <c r="AZ212" s="460"/>
      <c r="BA212" s="460"/>
      <c r="BB212" s="460"/>
      <c r="BC212" s="460"/>
      <c r="BD212" s="460"/>
      <c r="BE212" s="460"/>
      <c r="BF212" s="460"/>
      <c r="BG212" s="460"/>
    </row>
    <row r="213" spans="1:130" ht="16.149999999999999" customHeight="1" x14ac:dyDescent="0.35">
      <c r="A213" s="8497"/>
      <c r="B213" s="2337" t="s">
        <v>2134</v>
      </c>
      <c r="C213" s="2338" t="s">
        <v>2135</v>
      </c>
      <c r="D213" s="2336" t="s">
        <v>2134</v>
      </c>
      <c r="E213" s="2334" t="s">
        <v>2135</v>
      </c>
      <c r="F213" s="2336" t="s">
        <v>2134</v>
      </c>
      <c r="G213" s="2334" t="s">
        <v>2135</v>
      </c>
      <c r="H213" s="2336" t="s">
        <v>2134</v>
      </c>
      <c r="I213" s="2334" t="s">
        <v>2135</v>
      </c>
      <c r="J213" s="2336" t="s">
        <v>2134</v>
      </c>
      <c r="K213" s="2334" t="s">
        <v>2135</v>
      </c>
      <c r="L213" s="2336" t="s">
        <v>2134</v>
      </c>
      <c r="M213" s="2334" t="s">
        <v>2135</v>
      </c>
      <c r="N213" s="2336" t="s">
        <v>2134</v>
      </c>
      <c r="O213" s="2334" t="s">
        <v>2135</v>
      </c>
      <c r="P213" s="2336" t="s">
        <v>2134</v>
      </c>
      <c r="Q213" s="2334" t="s">
        <v>2135</v>
      </c>
      <c r="R213" s="2336" t="s">
        <v>2134</v>
      </c>
      <c r="S213" s="2334" t="s">
        <v>2135</v>
      </c>
      <c r="T213" s="2336" t="s">
        <v>2134</v>
      </c>
      <c r="U213" s="2334" t="s">
        <v>2135</v>
      </c>
      <c r="V213" s="2336" t="s">
        <v>2134</v>
      </c>
      <c r="W213" s="2334" t="s">
        <v>2135</v>
      </c>
      <c r="X213" s="2336" t="s">
        <v>2134</v>
      </c>
      <c r="Y213" s="2334" t="s">
        <v>2135</v>
      </c>
      <c r="Z213" s="2336" t="s">
        <v>2134</v>
      </c>
      <c r="AA213" s="2334" t="s">
        <v>2135</v>
      </c>
      <c r="AB213" s="2336" t="s">
        <v>2134</v>
      </c>
      <c r="AC213" s="2334" t="s">
        <v>2135</v>
      </c>
      <c r="AD213" s="2336" t="s">
        <v>2134</v>
      </c>
      <c r="AE213" s="2334" t="s">
        <v>2135</v>
      </c>
      <c r="AF213" s="2336" t="s">
        <v>2134</v>
      </c>
      <c r="AG213" s="2334" t="s">
        <v>2135</v>
      </c>
      <c r="AH213" s="2336" t="s">
        <v>2134</v>
      </c>
      <c r="AI213" s="2334" t="s">
        <v>2135</v>
      </c>
      <c r="AJ213" s="2336" t="s">
        <v>2134</v>
      </c>
      <c r="AK213" s="2464" t="s">
        <v>2135</v>
      </c>
      <c r="AL213" s="8500"/>
      <c r="AM213" s="8486"/>
      <c r="AN213" s="8016"/>
      <c r="AO213" s="7982"/>
      <c r="AP213" s="8493"/>
      <c r="AQ213" s="8493"/>
      <c r="AR213" s="460"/>
      <c r="AS213" s="460"/>
      <c r="AT213" s="460"/>
      <c r="AU213" s="460"/>
      <c r="AV213" s="460"/>
      <c r="AW213" s="460"/>
      <c r="AX213" s="460"/>
      <c r="AY213" s="460"/>
      <c r="AZ213" s="460"/>
      <c r="BA213" s="460"/>
      <c r="BB213" s="460"/>
      <c r="BC213" s="460"/>
      <c r="BD213" s="460"/>
      <c r="BE213" s="460"/>
      <c r="BF213" s="460"/>
      <c r="BG213" s="460"/>
    </row>
    <row r="214" spans="1:130" ht="16.149999999999999" customHeight="1" x14ac:dyDescent="0.35">
      <c r="A214" s="2465" t="s">
        <v>592</v>
      </c>
      <c r="B214" s="1966">
        <f>SUM(D214+F214+H214+J214+L214+N214+P214+R214+T214+V214+X214+Z214+AB214+AD214+AF214+AH214+AJ214)</f>
        <v>0</v>
      </c>
      <c r="C214" s="2443">
        <f t="shared" ref="B214:C220" si="382">SUM(E214+G214+I214+K214+M214+O214+Q214+S214+U214+W214+Y214+AA214+AC214+AE214+AG214+AI214+AK214)</f>
        <v>0</v>
      </c>
      <c r="D214" s="2379"/>
      <c r="E214" s="2444"/>
      <c r="F214" s="1260"/>
      <c r="G214" s="2444"/>
      <c r="H214" s="829"/>
      <c r="I214" s="1439"/>
      <c r="J214" s="829"/>
      <c r="K214" s="1439"/>
      <c r="L214" s="829"/>
      <c r="M214" s="1439"/>
      <c r="N214" s="829"/>
      <c r="O214" s="1439"/>
      <c r="P214" s="829"/>
      <c r="Q214" s="1439"/>
      <c r="R214" s="829"/>
      <c r="S214" s="1439"/>
      <c r="T214" s="829"/>
      <c r="U214" s="1439"/>
      <c r="V214" s="829"/>
      <c r="W214" s="1439"/>
      <c r="X214" s="829"/>
      <c r="Y214" s="1439"/>
      <c r="Z214" s="1260"/>
      <c r="AA214" s="2444"/>
      <c r="AB214" s="1260"/>
      <c r="AC214" s="2444"/>
      <c r="AD214" s="1260"/>
      <c r="AE214" s="2444"/>
      <c r="AF214" s="1260"/>
      <c r="AG214" s="2444"/>
      <c r="AH214" s="1260"/>
      <c r="AI214" s="2444"/>
      <c r="AJ214" s="1260"/>
      <c r="AK214" s="2380"/>
      <c r="AL214" s="2379"/>
      <c r="AM214" s="1958"/>
      <c r="AN214" s="2376"/>
      <c r="AO214" s="854"/>
      <c r="AP214" s="829"/>
      <c r="AQ214" s="855"/>
      <c r="AR214" s="475"/>
      <c r="AS214" s="464"/>
      <c r="AT214" s="464"/>
      <c r="AU214" s="464"/>
      <c r="AV214" s="464"/>
      <c r="AW214" s="464"/>
      <c r="AX214" s="464"/>
      <c r="AY214" s="464"/>
      <c r="AZ214" s="464"/>
      <c r="BA214" s="464"/>
      <c r="BB214" s="464"/>
      <c r="BC214" s="464"/>
      <c r="BD214" s="460"/>
      <c r="BE214" s="460"/>
      <c r="BF214" s="460"/>
      <c r="BG214" s="460"/>
      <c r="CA214" s="457" t="str">
        <f t="shared" ref="CA214:CA220" si="383">IF(B214&lt;   C214,"* El total de Reactivos NO DEBE ser superior al total de Procesados. ","")</f>
        <v/>
      </c>
      <c r="CB214" s="457" t="str">
        <f t="shared" ref="CB214:CB220" si="384">IF(B214&lt;&gt; AL214+ AM214,"* La suma de las columnas Sexo DEBE SER IGUAL a los Procesados. ","")</f>
        <v/>
      </c>
      <c r="CC214" s="457" t="str">
        <f t="shared" ref="CC214:CC220" si="385">IF(B214&lt;  AN214+ AO214,"* La suma de las columna Trans NO DEBE ser superior al total de Procesados. ","")</f>
        <v/>
      </c>
      <c r="CD214" s="457" t="str">
        <f t="shared" ref="CD214:CD220" si="386">IF(B214&lt;  AP214,"* La columna Pueblos Originarios NO DEBE ser superior al total de Procesados. ","")</f>
        <v/>
      </c>
      <c r="CE214" s="457" t="str">
        <f t="shared" ref="CE214:CE220" si="387">IF(B214&lt;  AQ214,"* La columna Migrantes NO DEBE ser superior al total de Procesados. ","")</f>
        <v/>
      </c>
      <c r="CF214" s="457" t="str">
        <f>IF(D214&lt;E214,"* Los exömenes Reactivos de  a_os NO DEBEN ser mayor a los Exömenes Procesados de la misma edad. ","")</f>
        <v/>
      </c>
      <c r="CG214" s="457" t="str">
        <f>IF(F214&lt;G214,"* Los exömenes Reactivos de  a_os NO DEBEN ser mayor a los Exömenes Procesados de la misma edad. ","")</f>
        <v/>
      </c>
      <c r="CH214" s="457" t="str">
        <f>IF(H214&lt;I214,"* Los exömenes Reactivos de  a_os NO DEBEN ser mayor a los Exömenes Procesados de la misma edad. ","")</f>
        <v/>
      </c>
      <c r="CI214" s="457" t="str">
        <f>IF(J214&lt;K214,"* Los exömenes Reactivos de  a_os NO DEBEN ser mayor a los Exömenes Procesados de la misma edad. ","")</f>
        <v/>
      </c>
      <c r="CJ214" s="457" t="str">
        <f>IF(L214&lt;M214,"* Los exömenes Reactivos de  a_os NO DEBEN ser mayor a los Exömenes Procesados de la misma edad. ","")</f>
        <v/>
      </c>
      <c r="CK214" s="457" t="str">
        <f>IF(N214&lt;O214,"* Los exömenes Reactivos de  a_os NO DEBEN ser mayor a los Exömenes Procesados de la misma edad. ","")</f>
        <v/>
      </c>
      <c r="CL214" s="457" t="str">
        <f>IF(P214&lt;Q214,"* Los exömenes Reactivos de  a_os NO DEBEN ser mayor a los Exömenes Procesados de la misma edad. ","")</f>
        <v/>
      </c>
      <c r="CM214" s="457" t="str">
        <f>IF(R214&lt;S214,"* Los exömenes Reactivos de  a_os NO DEBEN ser mayor a los Exömenes Procesados de la misma edad. ","")</f>
        <v/>
      </c>
      <c r="CN214" s="457" t="str">
        <f>IF(T214&lt;U214,"* Los exömenes Reactivos de  a_os NO DEBEN ser mayor a los Exömenes Procesados de la misma edad. ","")</f>
        <v/>
      </c>
      <c r="CO214" s="457" t="str">
        <f>IF(V214&lt;W214,"* Los exömenes Reactivos de  a_os NO DEBEN ser mayor a los Exömenes Procesados de la misma edad. ","")</f>
        <v/>
      </c>
      <c r="CP214" s="457" t="str">
        <f>IF(X214&lt;Y214,"* Los exömenes Reactivos de  a_os NO DEBEN ser mayor a los Exömenes Procesados de la misma edad. ","")</f>
        <v/>
      </c>
      <c r="CQ214" s="457" t="str">
        <f>IF(Z214&lt;AA214,"* Los exömenes Reactivos de  a_os NO DEBEN ser mayor a los Exömenes Procesados de la misma edad. ","")</f>
        <v/>
      </c>
      <c r="CR214" s="457" t="str">
        <f>IF(AB214&lt;AC214,"* Los exömenes Reactivos de  a_os NO DEBEN ser mayor a los Exömenes Procesados de la misma edad. ","")</f>
        <v/>
      </c>
      <c r="CS214" s="457" t="str">
        <f>IF(AD214&lt;AE214,"* Los exömenes Reactivos de  a_os NO DEBEN ser mayor a los Exömenes Procesados de la misma edad. ","")</f>
        <v/>
      </c>
      <c r="CT214" s="457" t="str">
        <f>IF(AF214&lt;AG214,"* Los exömenes Reactivos de  a_os NO DEBEN ser mayor a los Exömenes Procesados de la misma edad. ","")</f>
        <v/>
      </c>
      <c r="CU214" s="457" t="str">
        <f>IF(AH214&lt;AI214,"* Los exömenes Reactivos de  a_os NO DEBEN ser mayor a los Exömenes Procesados de la misma edad. ","")</f>
        <v/>
      </c>
      <c r="CV214" s="457" t="str">
        <f>IF(AJ214&lt;AK214,"* Los exömenes Reactivos de  a_os NO DEBEN ser mayor a los Exömenes Procesados de la misma edad. ","")</f>
        <v/>
      </c>
      <c r="DA214" s="458">
        <f t="shared" ref="DA214:DA220" si="388">IF(B214&lt;   C214,1,0)</f>
        <v>0</v>
      </c>
      <c r="DB214" s="458">
        <f t="shared" ref="DB214:DB220" si="389">IF(B214&lt;&gt; AL214+AM214,1,0)</f>
        <v>0</v>
      </c>
      <c r="DC214" s="458">
        <f t="shared" ref="DC214:DC220" si="390">IF(B214&lt;  AN214+AO214,1,0)</f>
        <v>0</v>
      </c>
      <c r="DD214" s="458">
        <f t="shared" ref="DD214:DD220" si="391">IF(B214&lt;  AP214,1,0)</f>
        <v>0</v>
      </c>
      <c r="DE214" s="458">
        <f t="shared" ref="DE214:DE220" si="392">IF(B214&lt;  AQ214,1,0)</f>
        <v>0</v>
      </c>
      <c r="DF214" s="458">
        <f t="shared" ref="DF214:DF220" si="393">IF(D214&lt;E214,1,0)</f>
        <v>0</v>
      </c>
      <c r="DG214" s="458">
        <f t="shared" ref="DG214:DG220" si="394">IF(F214&lt;G214,1,0)</f>
        <v>0</v>
      </c>
      <c r="DH214" s="458">
        <f t="shared" ref="DH214:DH220" si="395">IF(H214&lt;I214,1,0)</f>
        <v>0</v>
      </c>
      <c r="DI214" s="458">
        <f t="shared" ref="DI214:DI220" si="396">IF(J214&lt;K214,1,0)</f>
        <v>0</v>
      </c>
      <c r="DJ214" s="458">
        <f t="shared" ref="DJ214:DJ220" si="397">IF(L214&lt;M214,1,0)</f>
        <v>0</v>
      </c>
      <c r="DK214" s="458">
        <f t="shared" ref="DK214:DK220" si="398">IF(N214&lt;O214,1,0)</f>
        <v>0</v>
      </c>
      <c r="DL214" s="458">
        <f t="shared" ref="DL214:DL220" si="399">IF(P214&lt;Q214,1,0)</f>
        <v>0</v>
      </c>
      <c r="DM214" s="458">
        <f t="shared" ref="DM214:DM220" si="400">IF(R214&lt;S214,1,0)</f>
        <v>0</v>
      </c>
      <c r="DN214" s="458">
        <f t="shared" ref="DN214:DN220" si="401">IF(T214&lt;U214,1,0)</f>
        <v>0</v>
      </c>
      <c r="DO214" s="458">
        <f t="shared" ref="DO214:DO220" si="402">IF(V214&lt;W214,1,0)</f>
        <v>0</v>
      </c>
      <c r="DP214" s="458">
        <f t="shared" ref="DP214:DP220" si="403">IF(X214&lt;Y214,1,0)</f>
        <v>0</v>
      </c>
      <c r="DQ214" s="458">
        <f t="shared" ref="DQ214:DQ220" si="404">IF(Z214&lt;AA214,1,0)</f>
        <v>0</v>
      </c>
      <c r="DR214" s="458">
        <f t="shared" ref="DR214:DR220" si="405">IF(AB214&lt;AC214,1,0)</f>
        <v>0</v>
      </c>
      <c r="DS214" s="458">
        <f t="shared" ref="DS214:DS220" si="406">IF(AD214&lt;AE214,1,0)</f>
        <v>0</v>
      </c>
      <c r="DT214" s="458">
        <f t="shared" ref="DT214:DT220" si="407">IF(AF214&lt;AG214,1,0)</f>
        <v>0</v>
      </c>
      <c r="DU214" s="458">
        <f t="shared" ref="DU214:DU220" si="408">IF(AH214&lt;AI214,1,0)</f>
        <v>0</v>
      </c>
      <c r="DV214" s="458">
        <f t="shared" ref="DV214:DV220" si="409">IF(AJ214&lt;AK214,1,0)</f>
        <v>0</v>
      </c>
      <c r="DZ214" s="458">
        <v>0</v>
      </c>
    </row>
    <row r="215" spans="1:130" ht="16.149999999999999" customHeight="1" x14ac:dyDescent="0.35">
      <c r="A215" s="2465" t="s">
        <v>2198</v>
      </c>
      <c r="B215" s="831">
        <f t="shared" si="382"/>
        <v>0</v>
      </c>
      <c r="C215" s="1079">
        <f t="shared" si="382"/>
        <v>0</v>
      </c>
      <c r="D215" s="2379"/>
      <c r="E215" s="2444"/>
      <c r="F215" s="1260"/>
      <c r="G215" s="2444"/>
      <c r="H215" s="1260"/>
      <c r="I215" s="2444"/>
      <c r="J215" s="829"/>
      <c r="K215" s="1439"/>
      <c r="L215" s="829"/>
      <c r="M215" s="1439"/>
      <c r="N215" s="829"/>
      <c r="O215" s="1439"/>
      <c r="P215" s="829"/>
      <c r="Q215" s="1439"/>
      <c r="R215" s="829"/>
      <c r="S215" s="1439"/>
      <c r="T215" s="829"/>
      <c r="U215" s="1439"/>
      <c r="V215" s="829"/>
      <c r="W215" s="1439"/>
      <c r="X215" s="829"/>
      <c r="Y215" s="1439"/>
      <c r="Z215" s="829"/>
      <c r="AA215" s="1439"/>
      <c r="AB215" s="829"/>
      <c r="AC215" s="1439"/>
      <c r="AD215" s="829"/>
      <c r="AE215" s="1439"/>
      <c r="AF215" s="829"/>
      <c r="AG215" s="1439"/>
      <c r="AH215" s="829"/>
      <c r="AI215" s="1439"/>
      <c r="AJ215" s="829"/>
      <c r="AK215" s="1479"/>
      <c r="AL215" s="833"/>
      <c r="AM215" s="1479"/>
      <c r="AN215" s="833"/>
      <c r="AO215" s="854"/>
      <c r="AP215" s="829"/>
      <c r="AQ215" s="855"/>
      <c r="AR215" s="311"/>
      <c r="AS215" s="464"/>
      <c r="AT215" s="464"/>
      <c r="AU215" s="464"/>
      <c r="AV215" s="464"/>
      <c r="AW215" s="464"/>
      <c r="AX215" s="464"/>
      <c r="AY215" s="464"/>
      <c r="AZ215" s="464"/>
      <c r="BA215" s="464"/>
      <c r="BB215" s="464"/>
      <c r="BC215" s="464"/>
      <c r="BD215" s="460"/>
      <c r="BE215" s="460"/>
      <c r="BF215" s="460"/>
      <c r="BG215" s="460"/>
      <c r="CA215" s="457" t="str">
        <f t="shared" si="383"/>
        <v/>
      </c>
      <c r="CB215" s="457" t="str">
        <f t="shared" si="384"/>
        <v/>
      </c>
      <c r="CC215" s="457" t="str">
        <f t="shared" si="385"/>
        <v/>
      </c>
      <c r="CD215" s="457" t="str">
        <f t="shared" si="386"/>
        <v/>
      </c>
      <c r="CE215" s="457" t="str">
        <f t="shared" si="387"/>
        <v/>
      </c>
      <c r="CF215" s="457" t="str">
        <f>IF(D215&lt;E215,"* Los exömenes Reactivos de  a_os NO DEBEN ser mayor a los Exömenes Procesados de la misma edad. ","")</f>
        <v/>
      </c>
      <c r="CG215" s="457" t="str">
        <f>IF(F215&lt;G215,"* Los exömenes Reactivos de  a_os NO DEBEN ser mayor a los Exömenes Procesados de la misma edad. ","")</f>
        <v/>
      </c>
      <c r="CH215" s="457" t="str">
        <f>IF(H215&lt;I215,"* Los exömenes Reactivos de  a_os NO DEBEN ser mayor a los Exömenes Procesados de la misma edad. ","")</f>
        <v/>
      </c>
      <c r="CI215" s="457" t="str">
        <f>IF(J215&lt;K215,"* Los exömenes Reactivos de  a_os NO DEBEN ser mayor a los Exömenes Procesados de la misma edad. ","")</f>
        <v/>
      </c>
      <c r="CJ215" s="457" t="str">
        <f>IF(L215&lt;M215,"* Los exömenes Reactivos de  a_os NO DEBEN ser mayor a los Exömenes Procesados de la misma edad. ","")</f>
        <v/>
      </c>
      <c r="CK215" s="457" t="str">
        <f>IF(N215&lt;O215,"* Los exömenes Reactivos de  a_os NO DEBEN ser mayor a los Exömenes Procesados de la misma edad. ","")</f>
        <v/>
      </c>
      <c r="CL215" s="457" t="str">
        <f>IF(P215&lt;Q215,"* Los exömenes Reactivos de  a_os NO DEBEN ser mayor a los Exömenes Procesados de la misma edad. ","")</f>
        <v/>
      </c>
      <c r="CM215" s="457" t="str">
        <f>IF(R215&lt;S215,"* Los exömenes Reactivos de  a_os NO DEBEN ser mayor a los Exömenes Procesados de la misma edad. ","")</f>
        <v/>
      </c>
      <c r="CN215" s="457" t="str">
        <f>IF(T215&lt;U215,"* Los exömenes Reactivos de  a_os NO DEBEN ser mayor a los Exömenes Procesados de la misma edad. ","")</f>
        <v/>
      </c>
      <c r="CO215" s="457" t="str">
        <f>IF(V215&lt;W215,"* Los exömenes Reactivos de  a_os NO DEBEN ser mayor a los Exömenes Procesados de la misma edad. ","")</f>
        <v/>
      </c>
      <c r="CP215" s="457" t="str">
        <f>IF(X215&lt;Y215,"* Los exömenes Reactivos de  a_os NO DEBEN ser mayor a los Exömenes Procesados de la misma edad. ","")</f>
        <v/>
      </c>
      <c r="CQ215" s="457" t="str">
        <f>IF(Z215&lt;AA215,"* Los exömenes Reactivos de  a_os NO DEBEN ser mayor a los Exömenes Procesados de la misma edad. ","")</f>
        <v/>
      </c>
      <c r="CR215" s="457" t="str">
        <f>IF(AB215&lt;AC215,"* Los exömenes Reactivos de  a_os NO DEBEN ser mayor a los Exömenes Procesados de la misma edad. ","")</f>
        <v/>
      </c>
      <c r="CS215" s="457" t="str">
        <f>IF(AD215&lt;AE215,"* Los exömenes Reactivos de  a_os NO DEBEN ser mayor a los Exömenes Procesados de la misma edad. ","")</f>
        <v/>
      </c>
      <c r="CT215" s="457" t="str">
        <f>IF(AF215&lt;AG215,"* Los exömenes Reactivos de  a_os NO DEBEN ser mayor a los Exömenes Procesados de la misma edad. ","")</f>
        <v/>
      </c>
      <c r="CU215" s="457" t="str">
        <f>IF(AH215&lt;AI215,"* Los exömenes Reactivos de  a_os NO DEBEN ser mayor a los Exömenes Procesados de la misma edad. ","")</f>
        <v/>
      </c>
      <c r="CV215" s="457" t="str">
        <f>IF(AJ215&lt;AK215,"* Los exömenes Reactivos de  a_os NO DEBEN ser mayor a los Exömenes Procesados de la misma edad. ","")</f>
        <v/>
      </c>
      <c r="DA215" s="458">
        <f t="shared" si="388"/>
        <v>0</v>
      </c>
      <c r="DB215" s="458">
        <f t="shared" si="389"/>
        <v>0</v>
      </c>
      <c r="DC215" s="458">
        <f t="shared" si="390"/>
        <v>0</v>
      </c>
      <c r="DD215" s="458">
        <f t="shared" si="391"/>
        <v>0</v>
      </c>
      <c r="DE215" s="458">
        <f t="shared" si="392"/>
        <v>0</v>
      </c>
      <c r="DF215" s="458">
        <f t="shared" si="393"/>
        <v>0</v>
      </c>
      <c r="DG215" s="458">
        <f t="shared" si="394"/>
        <v>0</v>
      </c>
      <c r="DH215" s="458">
        <f t="shared" si="395"/>
        <v>0</v>
      </c>
      <c r="DI215" s="458">
        <f t="shared" si="396"/>
        <v>0</v>
      </c>
      <c r="DJ215" s="458">
        <f t="shared" si="397"/>
        <v>0</v>
      </c>
      <c r="DK215" s="458">
        <f t="shared" si="398"/>
        <v>0</v>
      </c>
      <c r="DL215" s="458">
        <f t="shared" si="399"/>
        <v>0</v>
      </c>
      <c r="DM215" s="458">
        <f t="shared" si="400"/>
        <v>0</v>
      </c>
      <c r="DN215" s="458">
        <f t="shared" si="401"/>
        <v>0</v>
      </c>
      <c r="DO215" s="458">
        <f t="shared" si="402"/>
        <v>0</v>
      </c>
      <c r="DP215" s="458">
        <f t="shared" si="403"/>
        <v>0</v>
      </c>
      <c r="DQ215" s="458">
        <f t="shared" si="404"/>
        <v>0</v>
      </c>
      <c r="DR215" s="458">
        <f t="shared" si="405"/>
        <v>0</v>
      </c>
      <c r="DS215" s="458">
        <f t="shared" si="406"/>
        <v>0</v>
      </c>
      <c r="DT215" s="458">
        <f t="shared" si="407"/>
        <v>0</v>
      </c>
      <c r="DU215" s="458">
        <f t="shared" si="408"/>
        <v>0</v>
      </c>
      <c r="DV215" s="458">
        <f t="shared" si="409"/>
        <v>0</v>
      </c>
      <c r="DZ215" s="458">
        <v>0</v>
      </c>
    </row>
    <row r="216" spans="1:130" ht="16.149999999999999" customHeight="1" x14ac:dyDescent="0.35">
      <c r="A216" s="2465" t="s">
        <v>2199</v>
      </c>
      <c r="B216" s="831">
        <f t="shared" si="382"/>
        <v>0</v>
      </c>
      <c r="C216" s="1079">
        <f t="shared" si="382"/>
        <v>0</v>
      </c>
      <c r="D216" s="833"/>
      <c r="E216" s="1439"/>
      <c r="F216" s="829"/>
      <c r="G216" s="1439"/>
      <c r="H216" s="829"/>
      <c r="I216" s="1439"/>
      <c r="J216" s="829"/>
      <c r="K216" s="1439"/>
      <c r="L216" s="829"/>
      <c r="M216" s="1439"/>
      <c r="N216" s="829"/>
      <c r="O216" s="1439"/>
      <c r="P216" s="829"/>
      <c r="Q216" s="1439"/>
      <c r="R216" s="829"/>
      <c r="S216" s="1439"/>
      <c r="T216" s="829"/>
      <c r="U216" s="1439"/>
      <c r="V216" s="829"/>
      <c r="W216" s="1439"/>
      <c r="X216" s="829"/>
      <c r="Y216" s="1439"/>
      <c r="Z216" s="829"/>
      <c r="AA216" s="1439"/>
      <c r="AB216" s="829"/>
      <c r="AC216" s="1439"/>
      <c r="AD216" s="829"/>
      <c r="AE216" s="1439"/>
      <c r="AF216" s="829"/>
      <c r="AG216" s="1439"/>
      <c r="AH216" s="829"/>
      <c r="AI216" s="1439"/>
      <c r="AJ216" s="829"/>
      <c r="AK216" s="1479"/>
      <c r="AL216" s="833"/>
      <c r="AM216" s="1479"/>
      <c r="AN216" s="833"/>
      <c r="AO216" s="854"/>
      <c r="AP216" s="829"/>
      <c r="AQ216" s="855"/>
      <c r="AR216" s="311"/>
      <c r="AS216" s="464"/>
      <c r="AT216" s="464"/>
      <c r="AU216" s="464"/>
      <c r="AV216" s="464"/>
      <c r="AW216" s="464"/>
      <c r="AX216" s="464"/>
      <c r="AY216" s="464"/>
      <c r="AZ216" s="464"/>
      <c r="BA216" s="464"/>
      <c r="BB216" s="464"/>
      <c r="BC216" s="464"/>
      <c r="BD216" s="460"/>
      <c r="BE216" s="460"/>
      <c r="BF216" s="460"/>
      <c r="BG216" s="460"/>
      <c r="CA216" s="457" t="str">
        <f t="shared" si="383"/>
        <v/>
      </c>
      <c r="CB216" s="457" t="str">
        <f t="shared" si="384"/>
        <v/>
      </c>
      <c r="CC216" s="457" t="str">
        <f t="shared" si="385"/>
        <v/>
      </c>
      <c r="CD216" s="457" t="str">
        <f t="shared" si="386"/>
        <v/>
      </c>
      <c r="CE216" s="457" t="str">
        <f t="shared" si="387"/>
        <v/>
      </c>
      <c r="CF216" s="457" t="str">
        <f>IF(D216&lt;E216,"* Los exámenes Reactivos de 0 a 4 años años NO DEBEN ser mayor a los Exámenes Procesados de la misma edad. ","")</f>
        <v/>
      </c>
      <c r="CG216" s="457" t="str">
        <f>IF(F216&lt;G216,"* Los exámenes Reactivos de 5 a 9 años años NO DEBEN ser mayor a los Exámenes Procesados de la misma edad. ","")</f>
        <v/>
      </c>
      <c r="CH216" s="457" t="str">
        <f>IF(H216&lt;I216,"* Los exámenes Reactivos de 10 a 14 años años NO DEBEN ser mayor a los Exámenes Procesados de la misma edad. ","")</f>
        <v/>
      </c>
      <c r="CI216" s="457" t="str">
        <f>IF(J216&lt;K216,"* Los exámenes Reactivos de 15 a 19 años años NO DEBEN ser mayor a los Exámenes Procesados de la misma edad. ","")</f>
        <v/>
      </c>
      <c r="CJ216" s="457" t="str">
        <f>IF(L216&lt;M216,"* Los exámenes Reactivos de 20 a 24 años años NO DEBEN ser mayor a los Exámenes Procesados de la misma edad. ","")</f>
        <v/>
      </c>
      <c r="CK216" s="457" t="str">
        <f>IF(N216&lt;O216,"* Los exámenes Reactivos de 25 a 29 años años NO DEBEN ser mayor a los Exámenes Procesados de la misma edad. ","")</f>
        <v/>
      </c>
      <c r="CL216" s="457" t="str">
        <f>IF(P216&lt;Q216,"* Los exámenes Reactivos de 30 a 34 años años NO DEBEN ser mayor a los Exámenes Procesados de la misma edad. ","")</f>
        <v/>
      </c>
      <c r="CM216" s="457" t="str">
        <f>IF(R216&lt;S216,"* Los exámenes Reactivos de 35 a 39 años años NO DEBEN ser mayor a los Exámenes Procesados de la misma edad. ","")</f>
        <v/>
      </c>
      <c r="CN216" s="457" t="str">
        <f>IF(T216&lt;U216,"* Los exámenes Reactivos de 40 a 44 años años NO DEBEN ser mayor a los Exámenes Procesados de la misma edad. ","")</f>
        <v/>
      </c>
      <c r="CO216" s="457" t="str">
        <f>IF(V216&lt;W216,"* Los exámenes Reactivos de 45 a 49 años años NO DEBEN ser mayor a los Exámenes Procesados de la misma edad. ","")</f>
        <v/>
      </c>
      <c r="CP216" s="457" t="str">
        <f>IF(X216&lt;Y216,"* Los exámenes Reactivos de 50 a 54 años años NO DEBEN ser mayor a los Exámenes Procesados de la misma edad. ","")</f>
        <v/>
      </c>
      <c r="CQ216" s="457" t="str">
        <f>IF(Z216&lt;AA216,"* Los exámenes Reactivos de 55 a 59 años años NO DEBEN ser mayor a los Exámenes Procesados de la misma edad. ","")</f>
        <v/>
      </c>
      <c r="CR216" s="457" t="str">
        <f>IF(AB216&lt;AC216,"* Los exámenes Reactivos de 60 a 64 años años NO DEBEN ser mayor a los Exámenes Procesados de la misma edad. ","")</f>
        <v/>
      </c>
      <c r="CS216" s="457" t="str">
        <f>IF(AD216&lt;AE216,"* Los exámenes Reactivos de 65 a 69 años años NO DEBEN ser mayor a los Exámenes Procesados de la misma edad. ","")</f>
        <v/>
      </c>
      <c r="CT216" s="457" t="str">
        <f>IF(AF216&lt;AG216,"* Los exámenes Reactivos de 70 a 74 años años NO DEBEN ser mayor a los Exámenes Procesados de la misma edad. ","")</f>
        <v/>
      </c>
      <c r="CU216" s="457" t="str">
        <f>IF(AH216&lt;AI216,"* Los exámenes Reactivos de 75 a 79 años años NO DEBEN ser mayor a los Exámenes Procesados de la misma edad. ","")</f>
        <v/>
      </c>
      <c r="CV216" s="457" t="str">
        <f>IF(AJ216&lt;AK216,"* Los exámenes Reactivos de 80 y más años años NO DEBEN ser mayor a los Exámenes Procesados de la misma edad. ","")</f>
        <v/>
      </c>
      <c r="DA216" s="458">
        <f t="shared" si="388"/>
        <v>0</v>
      </c>
      <c r="DB216" s="458">
        <f t="shared" si="389"/>
        <v>0</v>
      </c>
      <c r="DC216" s="458">
        <f t="shared" si="390"/>
        <v>0</v>
      </c>
      <c r="DD216" s="458">
        <f t="shared" si="391"/>
        <v>0</v>
      </c>
      <c r="DE216" s="458">
        <f t="shared" si="392"/>
        <v>0</v>
      </c>
      <c r="DF216" s="458">
        <f t="shared" si="393"/>
        <v>0</v>
      </c>
      <c r="DG216" s="458">
        <f t="shared" si="394"/>
        <v>0</v>
      </c>
      <c r="DH216" s="458">
        <f t="shared" si="395"/>
        <v>0</v>
      </c>
      <c r="DI216" s="458">
        <f t="shared" si="396"/>
        <v>0</v>
      </c>
      <c r="DJ216" s="458">
        <f t="shared" si="397"/>
        <v>0</v>
      </c>
      <c r="DK216" s="458">
        <f t="shared" si="398"/>
        <v>0</v>
      </c>
      <c r="DL216" s="458">
        <f t="shared" si="399"/>
        <v>0</v>
      </c>
      <c r="DM216" s="458">
        <f t="shared" si="400"/>
        <v>0</v>
      </c>
      <c r="DN216" s="458">
        <f t="shared" si="401"/>
        <v>0</v>
      </c>
      <c r="DO216" s="458">
        <f t="shared" si="402"/>
        <v>0</v>
      </c>
      <c r="DP216" s="458">
        <f t="shared" si="403"/>
        <v>0</v>
      </c>
      <c r="DQ216" s="458">
        <f t="shared" si="404"/>
        <v>0</v>
      </c>
      <c r="DR216" s="458">
        <f t="shared" si="405"/>
        <v>0</v>
      </c>
      <c r="DS216" s="458">
        <f t="shared" si="406"/>
        <v>0</v>
      </c>
      <c r="DT216" s="458">
        <f t="shared" si="407"/>
        <v>0</v>
      </c>
      <c r="DU216" s="458">
        <f t="shared" si="408"/>
        <v>0</v>
      </c>
      <c r="DV216" s="458">
        <f t="shared" si="409"/>
        <v>0</v>
      </c>
      <c r="DZ216" s="458">
        <v>0</v>
      </c>
    </row>
    <row r="217" spans="1:130" ht="16.149999999999999" customHeight="1" x14ac:dyDescent="0.35">
      <c r="A217" s="2465" t="s">
        <v>2200</v>
      </c>
      <c r="B217" s="831">
        <f t="shared" si="382"/>
        <v>0</v>
      </c>
      <c r="C217" s="1079">
        <f>SUM(E217+G217+I217+K217+M217+O217+Q217+S217+U217+W217+Y217+AA217+AC217+AE217+AG217+AI217+AK217)</f>
        <v>0</v>
      </c>
      <c r="D217" s="833"/>
      <c r="E217" s="1439"/>
      <c r="F217" s="829"/>
      <c r="G217" s="1439"/>
      <c r="H217" s="829"/>
      <c r="I217" s="1439"/>
      <c r="J217" s="829"/>
      <c r="K217" s="1439"/>
      <c r="L217" s="829"/>
      <c r="M217" s="1439"/>
      <c r="N217" s="829"/>
      <c r="O217" s="1439"/>
      <c r="P217" s="829"/>
      <c r="Q217" s="1439"/>
      <c r="R217" s="829"/>
      <c r="S217" s="1439"/>
      <c r="T217" s="829"/>
      <c r="U217" s="1439"/>
      <c r="V217" s="829"/>
      <c r="W217" s="1439"/>
      <c r="X217" s="829"/>
      <c r="Y217" s="1439"/>
      <c r="Z217" s="829"/>
      <c r="AA217" s="1439"/>
      <c r="AB217" s="829"/>
      <c r="AC217" s="1439"/>
      <c r="AD217" s="829"/>
      <c r="AE217" s="1439"/>
      <c r="AF217" s="829"/>
      <c r="AG217" s="1439"/>
      <c r="AH217" s="829"/>
      <c r="AI217" s="1439"/>
      <c r="AJ217" s="829"/>
      <c r="AK217" s="1479"/>
      <c r="AL217" s="833"/>
      <c r="AM217" s="1479"/>
      <c r="AN217" s="833"/>
      <c r="AO217" s="854"/>
      <c r="AP217" s="829"/>
      <c r="AQ217" s="855"/>
      <c r="AR217" s="311"/>
      <c r="AS217" s="464"/>
      <c r="AT217" s="464"/>
      <c r="AU217" s="464"/>
      <c r="AV217" s="464"/>
      <c r="AW217" s="464"/>
      <c r="AX217" s="464"/>
      <c r="AY217" s="464"/>
      <c r="AZ217" s="464"/>
      <c r="BA217" s="464"/>
      <c r="BB217" s="464"/>
      <c r="BC217" s="464"/>
      <c r="BD217" s="460"/>
      <c r="BE217" s="460"/>
      <c r="BF217" s="460"/>
      <c r="BG217" s="460"/>
      <c r="CA217" s="457" t="str">
        <f t="shared" si="383"/>
        <v/>
      </c>
      <c r="CB217" s="457" t="str">
        <f t="shared" si="384"/>
        <v/>
      </c>
      <c r="CC217" s="457" t="str">
        <f t="shared" si="385"/>
        <v/>
      </c>
      <c r="CD217" s="457" t="str">
        <f t="shared" si="386"/>
        <v/>
      </c>
      <c r="CE217" s="457" t="str">
        <f t="shared" si="387"/>
        <v/>
      </c>
      <c r="CF217" s="457" t="str">
        <f>IF(D217&lt;E217,"* Los exámenes Reactivos de 0 a 4 años años NO DEBEN ser mayor a los Exámenes Procesados de la misma edad. ","")</f>
        <v/>
      </c>
      <c r="CG217" s="457" t="str">
        <f>IF(F217&lt;G217,"* Los exámenes Reactivos de 5 a 9 años años NO DEBEN ser mayor a los Exámenes Procesados de la misma edad. ","")</f>
        <v/>
      </c>
      <c r="CH217" s="457" t="str">
        <f>IF(H217&lt;I217,"* Los exámenes Reactivos de 10 a 14 años años NO DEBEN ser mayor a los Exámenes Procesados de la misma edad. ","")</f>
        <v/>
      </c>
      <c r="CI217" s="457" t="str">
        <f>IF(J217&lt;K217,"* Los exámenes Reactivos de 15 a 19 años años NO DEBEN ser mayor a los Exámenes Procesados de la misma edad. ","")</f>
        <v/>
      </c>
      <c r="CJ217" s="457" t="str">
        <f>IF(L217&lt;M217,"* Los exámenes Reactivos de 20 a 24 años años NO DEBEN ser mayor a los Exámenes Procesados de la misma edad. ","")</f>
        <v/>
      </c>
      <c r="CK217" s="457" t="str">
        <f>IF(N217&lt;O217,"* Los exámenes Reactivos de 25 a 29 años años NO DEBEN ser mayor a los Exámenes Procesados de la misma edad. ","")</f>
        <v/>
      </c>
      <c r="CL217" s="457" t="str">
        <f>IF(P217&lt;Q217,"* Los exámenes Reactivos de 30 a 34 años años NO DEBEN ser mayor a los Exámenes Procesados de la misma edad. ","")</f>
        <v/>
      </c>
      <c r="CM217" s="457" t="str">
        <f>IF(R217&lt;S217,"* Los exámenes Reactivos de 35 a 39 años años NO DEBEN ser mayor a los Exámenes Procesados de la misma edad. ","")</f>
        <v/>
      </c>
      <c r="CN217" s="457" t="str">
        <f>IF(T217&lt;U217,"* Los exámenes Reactivos de 40 a 44 años años NO DEBEN ser mayor a los Exámenes Procesados de la misma edad. ","")</f>
        <v/>
      </c>
      <c r="CO217" s="457" t="str">
        <f>IF(V217&lt;W217,"* Los exámenes Reactivos de 45 a 49 años años NO DEBEN ser mayor a los Exámenes Procesados de la misma edad. ","")</f>
        <v/>
      </c>
      <c r="CP217" s="457" t="str">
        <f>IF(X217&lt;Y217,"* Los exámenes Reactivos de 50 a 54 años años NO DEBEN ser mayor a los Exámenes Procesados de la misma edad. ","")</f>
        <v/>
      </c>
      <c r="CQ217" s="457" t="str">
        <f>IF(Z217&lt;AA217,"* Los exámenes Reactivos de 55 a 59 años años NO DEBEN ser mayor a los Exámenes Procesados de la misma edad. ","")</f>
        <v/>
      </c>
      <c r="CR217" s="457" t="str">
        <f>IF(AB217&lt;AC217,"* Los exámenes Reactivos de 60 a 64 años años NO DEBEN ser mayor a los Exámenes Procesados de la misma edad. ","")</f>
        <v/>
      </c>
      <c r="CS217" s="457" t="str">
        <f>IF(AD217&lt;AE217,"* Los exámenes Reactivos de 65 a 69 años años NO DEBEN ser mayor a los Exámenes Procesados de la misma edad. ","")</f>
        <v/>
      </c>
      <c r="CT217" s="457" t="str">
        <f>IF(AF217&lt;AG217,"* Los exámenes Reactivos de 70 a 74 años años NO DEBEN ser mayor a los Exámenes Procesados de la misma edad. ","")</f>
        <v/>
      </c>
      <c r="CU217" s="457" t="str">
        <f>IF(AH217&lt;AI217,"* Los exámenes Reactivos de 75 a 79 años años NO DEBEN ser mayor a los Exámenes Procesados de la misma edad. ","")</f>
        <v/>
      </c>
      <c r="CV217" s="457" t="str">
        <f>IF(AJ217&lt;AK217,"* Los exámenes Reactivos de 80 y más años años NO DEBEN ser mayor a los Exámenes Procesados de la misma edad. ","")</f>
        <v/>
      </c>
      <c r="DA217" s="458">
        <f t="shared" si="388"/>
        <v>0</v>
      </c>
      <c r="DB217" s="458">
        <f t="shared" si="389"/>
        <v>0</v>
      </c>
      <c r="DC217" s="458">
        <f t="shared" si="390"/>
        <v>0</v>
      </c>
      <c r="DD217" s="458">
        <f t="shared" si="391"/>
        <v>0</v>
      </c>
      <c r="DE217" s="458">
        <f t="shared" si="392"/>
        <v>0</v>
      </c>
      <c r="DF217" s="458">
        <f t="shared" si="393"/>
        <v>0</v>
      </c>
      <c r="DG217" s="458">
        <f t="shared" si="394"/>
        <v>0</v>
      </c>
      <c r="DH217" s="458">
        <f t="shared" si="395"/>
        <v>0</v>
      </c>
      <c r="DI217" s="458">
        <f t="shared" si="396"/>
        <v>0</v>
      </c>
      <c r="DJ217" s="458">
        <f t="shared" si="397"/>
        <v>0</v>
      </c>
      <c r="DK217" s="458">
        <f t="shared" si="398"/>
        <v>0</v>
      </c>
      <c r="DL217" s="458">
        <f t="shared" si="399"/>
        <v>0</v>
      </c>
      <c r="DM217" s="458">
        <f t="shared" si="400"/>
        <v>0</v>
      </c>
      <c r="DN217" s="458">
        <f t="shared" si="401"/>
        <v>0</v>
      </c>
      <c r="DO217" s="458">
        <f t="shared" si="402"/>
        <v>0</v>
      </c>
      <c r="DP217" s="458">
        <f t="shared" si="403"/>
        <v>0</v>
      </c>
      <c r="DQ217" s="458">
        <f t="shared" si="404"/>
        <v>0</v>
      </c>
      <c r="DR217" s="458">
        <f t="shared" si="405"/>
        <v>0</v>
      </c>
      <c r="DS217" s="458">
        <f t="shared" si="406"/>
        <v>0</v>
      </c>
      <c r="DT217" s="458">
        <f t="shared" si="407"/>
        <v>0</v>
      </c>
      <c r="DU217" s="458">
        <f t="shared" si="408"/>
        <v>0</v>
      </c>
      <c r="DV217" s="458">
        <f t="shared" si="409"/>
        <v>0</v>
      </c>
      <c r="DZ217" s="458">
        <v>0</v>
      </c>
    </row>
    <row r="218" spans="1:130" ht="26.25" customHeight="1" x14ac:dyDescent="0.35">
      <c r="A218" s="1627" t="s">
        <v>2201</v>
      </c>
      <c r="B218" s="831">
        <f t="shared" si="382"/>
        <v>0</v>
      </c>
      <c r="C218" s="1079">
        <f>SUM(E218+G218+I218+K218+M218+O218+Q218+S218+U218+W218+Y218+AA218+AC218+AE218+AG218+AI218+AK218)</f>
        <v>0</v>
      </c>
      <c r="D218" s="833"/>
      <c r="E218" s="1439"/>
      <c r="F218" s="829"/>
      <c r="G218" s="1439"/>
      <c r="H218" s="829"/>
      <c r="I218" s="1439"/>
      <c r="J218" s="829"/>
      <c r="K218" s="1439"/>
      <c r="L218" s="829"/>
      <c r="M218" s="1439"/>
      <c r="N218" s="829"/>
      <c r="O218" s="1439"/>
      <c r="P218" s="829"/>
      <c r="Q218" s="1439"/>
      <c r="R218" s="829"/>
      <c r="S218" s="1439"/>
      <c r="T218" s="829"/>
      <c r="U218" s="1439"/>
      <c r="V218" s="829"/>
      <c r="W218" s="1439"/>
      <c r="X218" s="829"/>
      <c r="Y218" s="1439"/>
      <c r="Z218" s="829"/>
      <c r="AA218" s="1439"/>
      <c r="AB218" s="829"/>
      <c r="AC218" s="1439"/>
      <c r="AD218" s="829"/>
      <c r="AE218" s="1439"/>
      <c r="AF218" s="829"/>
      <c r="AG218" s="1439"/>
      <c r="AH218" s="829"/>
      <c r="AI218" s="1439"/>
      <c r="AJ218" s="829"/>
      <c r="AK218" s="1479"/>
      <c r="AL218" s="833"/>
      <c r="AM218" s="1479"/>
      <c r="AN218" s="833"/>
      <c r="AO218" s="854"/>
      <c r="AP218" s="829"/>
      <c r="AQ218" s="855"/>
      <c r="AR218" s="311"/>
      <c r="AS218" s="464"/>
      <c r="AT218" s="464"/>
      <c r="AU218" s="464"/>
      <c r="AV218" s="464"/>
      <c r="AW218" s="464"/>
      <c r="AX218" s="464"/>
      <c r="AY218" s="464"/>
      <c r="AZ218" s="464"/>
      <c r="BA218" s="464"/>
      <c r="BB218" s="464"/>
      <c r="BC218" s="464"/>
      <c r="BD218" s="460"/>
      <c r="BE218" s="460"/>
      <c r="BF218" s="460"/>
      <c r="BG218" s="460"/>
      <c r="CA218" s="457" t="str">
        <f t="shared" si="383"/>
        <v/>
      </c>
      <c r="CB218" s="457" t="str">
        <f t="shared" si="384"/>
        <v/>
      </c>
      <c r="CC218" s="457" t="str">
        <f t="shared" si="385"/>
        <v/>
      </c>
      <c r="CD218" s="457" t="str">
        <f t="shared" si="386"/>
        <v/>
      </c>
      <c r="CE218" s="457" t="str">
        <f t="shared" si="387"/>
        <v/>
      </c>
      <c r="CF218" s="457" t="str">
        <f>IF(D218&lt;E218,"* Los exámenes Reactivos de 0 a 4 años años NO DEBEN ser mayor a los Exámenes Procesados de la misma edad. ","")</f>
        <v/>
      </c>
      <c r="CG218" s="457" t="str">
        <f>IF(F218&lt;G218,"* Los exámenes Reactivos de 5 a 9 años años NO DEBEN ser mayor a los Exámenes Procesados de la misma edad. ","")</f>
        <v/>
      </c>
      <c r="CH218" s="457" t="str">
        <f>IF(H218&lt;I218,"* Los exámenes Reactivos de 10 a 14 años años NO DEBEN ser mayor a los Exámenes Procesados de la misma edad. ","")</f>
        <v/>
      </c>
      <c r="CI218" s="457" t="str">
        <f>IF(J218&lt;K218,"* Los exámenes Reactivos de 15 a 19 años años NO DEBEN ser mayor a los Exámenes Procesados de la misma edad. ","")</f>
        <v/>
      </c>
      <c r="CJ218" s="457" t="str">
        <f>IF(L218&lt;M218,"* Los exámenes Reactivos de 20 a 24 años años NO DEBEN ser mayor a los Exámenes Procesados de la misma edad. ","")</f>
        <v/>
      </c>
      <c r="CK218" s="457" t="str">
        <f>IF(N218&lt;O218,"* Los exámenes Reactivos de 25 a 29 años años NO DEBEN ser mayor a los Exámenes Procesados de la misma edad. ","")</f>
        <v/>
      </c>
      <c r="CL218" s="457" t="str">
        <f>IF(P218&lt;Q218,"* Los exámenes Reactivos de 30 a 34 años años NO DEBEN ser mayor a los Exámenes Procesados de la misma edad. ","")</f>
        <v/>
      </c>
      <c r="CM218" s="457" t="str">
        <f>IF(R218&lt;S218,"* Los exámenes Reactivos de 35 a 39 años años NO DEBEN ser mayor a los Exámenes Procesados de la misma edad. ","")</f>
        <v/>
      </c>
      <c r="CN218" s="457" t="str">
        <f>IF(T218&lt;U218,"* Los exámenes Reactivos de 40 a 44 años años NO DEBEN ser mayor a los Exámenes Procesados de la misma edad. ","")</f>
        <v/>
      </c>
      <c r="CO218" s="457" t="str">
        <f>IF(V218&lt;W218,"* Los exámenes Reactivos de 45 a 49 años años NO DEBEN ser mayor a los Exámenes Procesados de la misma edad. ","")</f>
        <v/>
      </c>
      <c r="CP218" s="457" t="str">
        <f>IF(X218&lt;Y218,"* Los exámenes Reactivos de 50 a 54 años años NO DEBEN ser mayor a los Exámenes Procesados de la misma edad. ","")</f>
        <v/>
      </c>
      <c r="CQ218" s="457" t="str">
        <f>IF(Z218&lt;AA218,"* Los exámenes Reactivos de 55 a 59 años años NO DEBEN ser mayor a los Exámenes Procesados de la misma edad. ","")</f>
        <v/>
      </c>
      <c r="CR218" s="457" t="str">
        <f>IF(AB218&lt;AC218,"* Los exámenes Reactivos de 60 a 64 años años NO DEBEN ser mayor a los Exámenes Procesados de la misma edad. ","")</f>
        <v/>
      </c>
      <c r="CS218" s="457" t="str">
        <f>IF(AD218&lt;AE218,"* Los exámenes Reactivos de 65 a 69 años años NO DEBEN ser mayor a los Exámenes Procesados de la misma edad. ","")</f>
        <v/>
      </c>
      <c r="CT218" s="457" t="str">
        <f>IF(AF218&lt;AG218,"* Los exámenes Reactivos de 70 a 74 años años NO DEBEN ser mayor a los Exámenes Procesados de la misma edad. ","")</f>
        <v/>
      </c>
      <c r="CU218" s="457" t="str">
        <f>IF(AH218&lt;AI218,"* Los exámenes Reactivos de 75 a 79 años años NO DEBEN ser mayor a los Exámenes Procesados de la misma edad. ","")</f>
        <v/>
      </c>
      <c r="CV218" s="457" t="str">
        <f>IF(AJ218&lt;AK218,"* Los exámenes Reactivos de 80 y más años años NO DEBEN ser mayor a los Exámenes Procesados de la misma edad. ","")</f>
        <v/>
      </c>
      <c r="DA218" s="458">
        <f t="shared" si="388"/>
        <v>0</v>
      </c>
      <c r="DB218" s="458">
        <f t="shared" si="389"/>
        <v>0</v>
      </c>
      <c r="DC218" s="458">
        <f t="shared" si="390"/>
        <v>0</v>
      </c>
      <c r="DD218" s="458">
        <f t="shared" si="391"/>
        <v>0</v>
      </c>
      <c r="DE218" s="458">
        <f t="shared" si="392"/>
        <v>0</v>
      </c>
      <c r="DF218" s="458">
        <f t="shared" si="393"/>
        <v>0</v>
      </c>
      <c r="DG218" s="458">
        <f t="shared" si="394"/>
        <v>0</v>
      </c>
      <c r="DH218" s="458">
        <f t="shared" si="395"/>
        <v>0</v>
      </c>
      <c r="DI218" s="458">
        <f t="shared" si="396"/>
        <v>0</v>
      </c>
      <c r="DJ218" s="458">
        <f t="shared" si="397"/>
        <v>0</v>
      </c>
      <c r="DK218" s="458">
        <f t="shared" si="398"/>
        <v>0</v>
      </c>
      <c r="DL218" s="458">
        <f t="shared" si="399"/>
        <v>0</v>
      </c>
      <c r="DM218" s="458">
        <f t="shared" si="400"/>
        <v>0</v>
      </c>
      <c r="DN218" s="458">
        <f t="shared" si="401"/>
        <v>0</v>
      </c>
      <c r="DO218" s="458">
        <f t="shared" si="402"/>
        <v>0</v>
      </c>
      <c r="DP218" s="458">
        <f t="shared" si="403"/>
        <v>0</v>
      </c>
      <c r="DQ218" s="458">
        <f t="shared" si="404"/>
        <v>0</v>
      </c>
      <c r="DR218" s="458">
        <f t="shared" si="405"/>
        <v>0</v>
      </c>
      <c r="DS218" s="458">
        <f t="shared" si="406"/>
        <v>0</v>
      </c>
      <c r="DT218" s="458">
        <f t="shared" si="407"/>
        <v>0</v>
      </c>
      <c r="DU218" s="458">
        <f t="shared" si="408"/>
        <v>0</v>
      </c>
      <c r="DV218" s="458">
        <f t="shared" si="409"/>
        <v>0</v>
      </c>
      <c r="DZ218" s="458">
        <v>0</v>
      </c>
    </row>
    <row r="219" spans="1:130" ht="16.149999999999999" customHeight="1" x14ac:dyDescent="0.35">
      <c r="A219" s="2465" t="s">
        <v>2202</v>
      </c>
      <c r="B219" s="831">
        <f t="shared" si="382"/>
        <v>0</v>
      </c>
      <c r="C219" s="1079">
        <f t="shared" si="382"/>
        <v>0</v>
      </c>
      <c r="D219" s="833"/>
      <c r="E219" s="1439"/>
      <c r="F219" s="829"/>
      <c r="G219" s="1439"/>
      <c r="H219" s="829"/>
      <c r="I219" s="1439"/>
      <c r="J219" s="829"/>
      <c r="K219" s="1439"/>
      <c r="L219" s="829"/>
      <c r="M219" s="1439"/>
      <c r="N219" s="829"/>
      <c r="O219" s="1439"/>
      <c r="P219" s="829"/>
      <c r="Q219" s="1439"/>
      <c r="R219" s="829"/>
      <c r="S219" s="1439"/>
      <c r="T219" s="829"/>
      <c r="U219" s="1439"/>
      <c r="V219" s="829"/>
      <c r="W219" s="1439"/>
      <c r="X219" s="829"/>
      <c r="Y219" s="1439"/>
      <c r="Z219" s="829"/>
      <c r="AA219" s="1439"/>
      <c r="AB219" s="829"/>
      <c r="AC219" s="1439"/>
      <c r="AD219" s="829"/>
      <c r="AE219" s="1439"/>
      <c r="AF219" s="829"/>
      <c r="AG219" s="1439"/>
      <c r="AH219" s="829"/>
      <c r="AI219" s="1439"/>
      <c r="AJ219" s="829"/>
      <c r="AK219" s="1479"/>
      <c r="AL219" s="833"/>
      <c r="AM219" s="1479"/>
      <c r="AN219" s="833"/>
      <c r="AO219" s="854"/>
      <c r="AP219" s="829"/>
      <c r="AQ219" s="855"/>
      <c r="AR219" s="311"/>
      <c r="AS219" s="464"/>
      <c r="AT219" s="464"/>
      <c r="AU219" s="464"/>
      <c r="AV219" s="464"/>
      <c r="AW219" s="464"/>
      <c r="AX219" s="464"/>
      <c r="AY219" s="464"/>
      <c r="AZ219" s="464"/>
      <c r="BA219" s="464"/>
      <c r="BB219" s="464"/>
      <c r="BC219" s="464"/>
      <c r="BD219" s="460"/>
      <c r="BE219" s="460"/>
      <c r="BF219" s="460"/>
      <c r="BG219" s="460"/>
      <c r="CA219" s="457" t="str">
        <f t="shared" si="383"/>
        <v/>
      </c>
      <c r="CB219" s="457" t="str">
        <f t="shared" si="384"/>
        <v/>
      </c>
      <c r="CC219" s="457" t="str">
        <f t="shared" si="385"/>
        <v/>
      </c>
      <c r="CD219" s="457" t="str">
        <f t="shared" si="386"/>
        <v/>
      </c>
      <c r="CE219" s="457" t="str">
        <f t="shared" si="387"/>
        <v/>
      </c>
      <c r="CF219" s="457" t="str">
        <f>IF(D219&lt;E219,"* Los exámenes Reactivos de 0 a 4 años años NO DEBEN ser mayor a los Exámenes Procesados de la misma edad. ","")</f>
        <v/>
      </c>
      <c r="CG219" s="457" t="str">
        <f>IF(F219&lt;G219,"* Los exámenes Reactivos de 5 a 9 años años NO DEBEN ser mayor a los Exámenes Procesados de la misma edad. ","")</f>
        <v/>
      </c>
      <c r="CH219" s="457" t="str">
        <f>IF(H219&lt;I219,"* Los exámenes Reactivos de 10 a 14 años años NO DEBEN ser mayor a los Exámenes Procesados de la misma edad. ","")</f>
        <v/>
      </c>
      <c r="CI219" s="457" t="str">
        <f>IF(J219&lt;K219,"* Los exámenes Reactivos de 15 a 19 años años NO DEBEN ser mayor a los Exámenes Procesados de la misma edad. ","")</f>
        <v/>
      </c>
      <c r="CJ219" s="457" t="str">
        <f>IF(L219&lt;M219,"* Los exámenes Reactivos de 20 a 24 años años NO DEBEN ser mayor a los Exámenes Procesados de la misma edad. ","")</f>
        <v/>
      </c>
      <c r="CK219" s="457" t="str">
        <f>IF(N219&lt;O219,"* Los exámenes Reactivos de 25 a 29 años años NO DEBEN ser mayor a los Exámenes Procesados de la misma edad. ","")</f>
        <v/>
      </c>
      <c r="CL219" s="457" t="str">
        <f>IF(P219&lt;Q219,"* Los exámenes Reactivos de 30 a 34 años años NO DEBEN ser mayor a los Exámenes Procesados de la misma edad. ","")</f>
        <v/>
      </c>
      <c r="CM219" s="457" t="str">
        <f>IF(R219&lt;S219,"* Los exámenes Reactivos de 35 a 39 años años NO DEBEN ser mayor a los Exámenes Procesados de la misma edad. ","")</f>
        <v/>
      </c>
      <c r="CN219" s="457" t="str">
        <f>IF(T219&lt;U219,"* Los exámenes Reactivos de 40 a 44 años años NO DEBEN ser mayor a los Exámenes Procesados de la misma edad. ","")</f>
        <v/>
      </c>
      <c r="CO219" s="457" t="str">
        <f>IF(V219&lt;W219,"* Los exámenes Reactivos de 45 a 49 años años NO DEBEN ser mayor a los Exámenes Procesados de la misma edad. ","")</f>
        <v/>
      </c>
      <c r="CP219" s="457" t="str">
        <f>IF(X219&lt;Y219,"* Los exámenes Reactivos de 50 a 54 años años NO DEBEN ser mayor a los Exámenes Procesados de la misma edad. ","")</f>
        <v/>
      </c>
      <c r="CQ219" s="457" t="str">
        <f>IF(Z219&lt;AA219,"* Los exámenes Reactivos de 55 a 59 años años NO DEBEN ser mayor a los Exámenes Procesados de la misma edad. ","")</f>
        <v/>
      </c>
      <c r="CR219" s="457" t="str">
        <f>IF(AB219&lt;AC219,"* Los exámenes Reactivos de 60 a 64 años años NO DEBEN ser mayor a los Exámenes Procesados de la misma edad. ","")</f>
        <v/>
      </c>
      <c r="CS219" s="457" t="str">
        <f>IF(AD219&lt;AE219,"* Los exámenes Reactivos de 65 a 69 años años NO DEBEN ser mayor a los Exámenes Procesados de la misma edad. ","")</f>
        <v/>
      </c>
      <c r="CT219" s="457" t="str">
        <f>IF(AF219&lt;AG219,"* Los exámenes Reactivos de 70 a 74 años años NO DEBEN ser mayor a los Exámenes Procesados de la misma edad. ","")</f>
        <v/>
      </c>
      <c r="CU219" s="457" t="str">
        <f>IF(AH219&lt;AI219,"* Los exámenes Reactivos de 75 a 79 años años NO DEBEN ser mayor a los Exámenes Procesados de la misma edad. ","")</f>
        <v/>
      </c>
      <c r="CV219" s="457" t="str">
        <f>IF(AJ219&lt;AK219,"* Los exámenes Reactivos de 80 y más años años NO DEBEN ser mayor a los Exámenes Procesados de la misma edad. ","")</f>
        <v/>
      </c>
      <c r="DA219" s="458">
        <f t="shared" si="388"/>
        <v>0</v>
      </c>
      <c r="DB219" s="458">
        <f t="shared" si="389"/>
        <v>0</v>
      </c>
      <c r="DC219" s="458">
        <f t="shared" si="390"/>
        <v>0</v>
      </c>
      <c r="DD219" s="458">
        <f t="shared" si="391"/>
        <v>0</v>
      </c>
      <c r="DE219" s="458">
        <f t="shared" si="392"/>
        <v>0</v>
      </c>
      <c r="DF219" s="458">
        <f t="shared" si="393"/>
        <v>0</v>
      </c>
      <c r="DG219" s="458">
        <f t="shared" si="394"/>
        <v>0</v>
      </c>
      <c r="DH219" s="458">
        <f t="shared" si="395"/>
        <v>0</v>
      </c>
      <c r="DI219" s="458">
        <f t="shared" si="396"/>
        <v>0</v>
      </c>
      <c r="DJ219" s="458">
        <f t="shared" si="397"/>
        <v>0</v>
      </c>
      <c r="DK219" s="458">
        <f t="shared" si="398"/>
        <v>0</v>
      </c>
      <c r="DL219" s="458">
        <f t="shared" si="399"/>
        <v>0</v>
      </c>
      <c r="DM219" s="458">
        <f t="shared" si="400"/>
        <v>0</v>
      </c>
      <c r="DN219" s="458">
        <f t="shared" si="401"/>
        <v>0</v>
      </c>
      <c r="DO219" s="458">
        <f t="shared" si="402"/>
        <v>0</v>
      </c>
      <c r="DP219" s="458">
        <f t="shared" si="403"/>
        <v>0</v>
      </c>
      <c r="DQ219" s="458">
        <f t="shared" si="404"/>
        <v>0</v>
      </c>
      <c r="DR219" s="458">
        <f t="shared" si="405"/>
        <v>0</v>
      </c>
      <c r="DS219" s="458">
        <f t="shared" si="406"/>
        <v>0</v>
      </c>
      <c r="DT219" s="458">
        <f t="shared" si="407"/>
        <v>0</v>
      </c>
      <c r="DU219" s="458">
        <f t="shared" si="408"/>
        <v>0</v>
      </c>
      <c r="DV219" s="458">
        <f t="shared" si="409"/>
        <v>0</v>
      </c>
      <c r="DZ219" s="458">
        <v>0</v>
      </c>
    </row>
    <row r="220" spans="1:130" ht="16.149999999999999" customHeight="1" x14ac:dyDescent="0.35">
      <c r="A220" s="2466" t="s">
        <v>1710</v>
      </c>
      <c r="B220" s="2445">
        <f t="shared" si="382"/>
        <v>0</v>
      </c>
      <c r="C220" s="2101">
        <f t="shared" si="382"/>
        <v>0</v>
      </c>
      <c r="D220" s="842"/>
      <c r="E220" s="870"/>
      <c r="F220" s="837"/>
      <c r="G220" s="870"/>
      <c r="H220" s="837"/>
      <c r="I220" s="870"/>
      <c r="J220" s="837"/>
      <c r="K220" s="870"/>
      <c r="L220" s="837"/>
      <c r="M220" s="870"/>
      <c r="N220" s="837"/>
      <c r="O220" s="870"/>
      <c r="P220" s="837"/>
      <c r="Q220" s="870"/>
      <c r="R220" s="837"/>
      <c r="S220" s="870"/>
      <c r="T220" s="837"/>
      <c r="U220" s="870"/>
      <c r="V220" s="837"/>
      <c r="W220" s="870"/>
      <c r="X220" s="837"/>
      <c r="Y220" s="870"/>
      <c r="Z220" s="837"/>
      <c r="AA220" s="870"/>
      <c r="AB220" s="837"/>
      <c r="AC220" s="870"/>
      <c r="AD220" s="837"/>
      <c r="AE220" s="870"/>
      <c r="AF220" s="837"/>
      <c r="AG220" s="870"/>
      <c r="AH220" s="837"/>
      <c r="AI220" s="870"/>
      <c r="AJ220" s="837"/>
      <c r="AK220" s="843"/>
      <c r="AL220" s="842"/>
      <c r="AM220" s="843"/>
      <c r="AN220" s="842"/>
      <c r="AO220" s="872"/>
      <c r="AP220" s="837"/>
      <c r="AQ220" s="873"/>
      <c r="AR220" s="311"/>
      <c r="AS220" s="464"/>
      <c r="AT220" s="464"/>
      <c r="AU220" s="464"/>
      <c r="AV220" s="464"/>
      <c r="AW220" s="464"/>
      <c r="AX220" s="464"/>
      <c r="AY220" s="464"/>
      <c r="AZ220" s="464"/>
      <c r="BA220" s="464"/>
      <c r="BB220" s="464"/>
      <c r="BC220" s="464"/>
      <c r="BD220" s="460"/>
      <c r="BE220" s="460"/>
      <c r="BF220" s="460"/>
      <c r="BG220" s="460"/>
      <c r="CA220" s="457" t="str">
        <f t="shared" si="383"/>
        <v/>
      </c>
      <c r="CB220" s="457" t="str">
        <f t="shared" si="384"/>
        <v/>
      </c>
      <c r="CC220" s="457" t="str">
        <f t="shared" si="385"/>
        <v/>
      </c>
      <c r="CD220" s="457" t="str">
        <f t="shared" si="386"/>
        <v/>
      </c>
      <c r="CE220" s="457" t="str">
        <f t="shared" si="387"/>
        <v/>
      </c>
      <c r="CF220" s="457" t="str">
        <f>IF(D220&lt;E220,"* Los exámenes Reactivos de 0 a 4 años años NO DEBEN ser mayor a los Exámenes Procesados de la misma edad. ","")</f>
        <v/>
      </c>
      <c r="CG220" s="457" t="str">
        <f>IF(F220&lt;G220,"* Los exámenes Reactivos de 5 a 9 años años NO DEBEN ser mayor a los Exámenes Procesados de la misma edad. ","")</f>
        <v/>
      </c>
      <c r="CH220" s="457" t="str">
        <f>IF(H220&lt;I220,"* Los exámenes Reactivos de 10 a 14 años años NO DEBEN ser mayor a los Exámenes Procesados de la misma edad. ","")</f>
        <v/>
      </c>
      <c r="CI220" s="457" t="str">
        <f>IF(J220&lt;K220,"* Los exámenes Reactivos de 15 a 19 años años NO DEBEN ser mayor a los Exámenes Procesados de la misma edad. ","")</f>
        <v/>
      </c>
      <c r="CJ220" s="457" t="str">
        <f>IF(L220&lt;M220,"* Los exámenes Reactivos de 20 a 24 años años NO DEBEN ser mayor a los Exámenes Procesados de la misma edad. ","")</f>
        <v/>
      </c>
      <c r="CK220" s="457" t="str">
        <f>IF(N220&lt;O220,"* Los exámenes Reactivos de 25 a 29 años años NO DEBEN ser mayor a los Exámenes Procesados de la misma edad. ","")</f>
        <v/>
      </c>
      <c r="CL220" s="457" t="str">
        <f>IF(P220&lt;Q220,"* Los exámenes Reactivos de 30 a 34 años años NO DEBEN ser mayor a los Exámenes Procesados de la misma edad. ","")</f>
        <v/>
      </c>
      <c r="CM220" s="457" t="str">
        <f>IF(R220&lt;S220,"* Los exámenes Reactivos de 35 a 39 años años NO DEBEN ser mayor a los Exámenes Procesados de la misma edad. ","")</f>
        <v/>
      </c>
      <c r="CN220" s="457" t="str">
        <f>IF(T220&lt;U220,"* Los exámenes Reactivos de 40 a 44 años años NO DEBEN ser mayor a los Exámenes Procesados de la misma edad. ","")</f>
        <v/>
      </c>
      <c r="CO220" s="457" t="str">
        <f>IF(V220&lt;W220,"* Los exámenes Reactivos de 45 a 49 años años NO DEBEN ser mayor a los Exámenes Procesados de la misma edad. ","")</f>
        <v/>
      </c>
      <c r="CP220" s="457" t="str">
        <f>IF(X220&lt;Y220,"* Los exámenes Reactivos de 50 a 54 años años NO DEBEN ser mayor a los Exámenes Procesados de la misma edad. ","")</f>
        <v/>
      </c>
      <c r="CQ220" s="457" t="str">
        <f>IF(Z220&lt;AA220,"* Los exámenes Reactivos de 55 a 59 años años NO DEBEN ser mayor a los Exámenes Procesados de la misma edad. ","")</f>
        <v/>
      </c>
      <c r="CR220" s="457" t="str">
        <f>IF(AB220&lt;AC220,"* Los exámenes Reactivos de 60 a 64 años años NO DEBEN ser mayor a los Exámenes Procesados de la misma edad. ","")</f>
        <v/>
      </c>
      <c r="CS220" s="457" t="str">
        <f>IF(AD220&lt;AE220,"* Los exámenes Reactivos de 65 a 69 años años NO DEBEN ser mayor a los Exámenes Procesados de la misma edad. ","")</f>
        <v/>
      </c>
      <c r="CT220" s="457" t="str">
        <f>IF(AF220&lt;AG220,"* Los exámenes Reactivos de 70 a 74 años años NO DEBEN ser mayor a los Exámenes Procesados de la misma edad. ","")</f>
        <v/>
      </c>
      <c r="CU220" s="457" t="str">
        <f>IF(AH220&lt;AI220,"* Los exámenes Reactivos de 75 a 79 años años NO DEBEN ser mayor a los Exámenes Procesados de la misma edad. ","")</f>
        <v/>
      </c>
      <c r="CV220" s="457" t="str">
        <f>IF(AJ220&lt;AK220,"* Los exámenes Reactivos de 80 y más años años NO DEBEN ser mayor a los Exámenes Procesados de la misma edad. ","")</f>
        <v/>
      </c>
      <c r="DA220" s="458">
        <f t="shared" si="388"/>
        <v>0</v>
      </c>
      <c r="DB220" s="458">
        <f t="shared" si="389"/>
        <v>0</v>
      </c>
      <c r="DC220" s="458">
        <f t="shared" si="390"/>
        <v>0</v>
      </c>
      <c r="DD220" s="458">
        <f t="shared" si="391"/>
        <v>0</v>
      </c>
      <c r="DE220" s="458">
        <f t="shared" si="392"/>
        <v>0</v>
      </c>
      <c r="DF220" s="458">
        <f t="shared" si="393"/>
        <v>0</v>
      </c>
      <c r="DG220" s="458">
        <f t="shared" si="394"/>
        <v>0</v>
      </c>
      <c r="DH220" s="458">
        <f t="shared" si="395"/>
        <v>0</v>
      </c>
      <c r="DI220" s="458">
        <f t="shared" si="396"/>
        <v>0</v>
      </c>
      <c r="DJ220" s="458">
        <f t="shared" si="397"/>
        <v>0</v>
      </c>
      <c r="DK220" s="458">
        <f t="shared" si="398"/>
        <v>0</v>
      </c>
      <c r="DL220" s="458">
        <f t="shared" si="399"/>
        <v>0</v>
      </c>
      <c r="DM220" s="458">
        <f t="shared" si="400"/>
        <v>0</v>
      </c>
      <c r="DN220" s="458">
        <f t="shared" si="401"/>
        <v>0</v>
      </c>
      <c r="DO220" s="458">
        <f t="shared" si="402"/>
        <v>0</v>
      </c>
      <c r="DP220" s="458">
        <f t="shared" si="403"/>
        <v>0</v>
      </c>
      <c r="DQ220" s="458">
        <f t="shared" si="404"/>
        <v>0</v>
      </c>
      <c r="DR220" s="458">
        <f t="shared" si="405"/>
        <v>0</v>
      </c>
      <c r="DS220" s="458">
        <f t="shared" si="406"/>
        <v>0</v>
      </c>
      <c r="DT220" s="458">
        <f t="shared" si="407"/>
        <v>0</v>
      </c>
      <c r="DU220" s="458">
        <f t="shared" si="408"/>
        <v>0</v>
      </c>
      <c r="DV220" s="458">
        <f t="shared" si="409"/>
        <v>0</v>
      </c>
      <c r="DZ220" s="458">
        <v>0</v>
      </c>
    </row>
    <row r="221" spans="1:130" ht="31.9" customHeight="1" x14ac:dyDescent="0.35">
      <c r="A221" s="305" t="s">
        <v>2203</v>
      </c>
      <c r="P221" s="121"/>
      <c r="AP221" s="121"/>
      <c r="AR221" s="460"/>
      <c r="AS221" s="460"/>
      <c r="AT221" s="460"/>
      <c r="AU221" s="460"/>
      <c r="AV221" s="460"/>
      <c r="AW221" s="460"/>
      <c r="AX221" s="460"/>
      <c r="AY221" s="460"/>
      <c r="AZ221" s="460"/>
      <c r="BA221" s="460"/>
      <c r="BB221" s="460"/>
      <c r="BC221" s="460"/>
      <c r="BD221" s="460"/>
      <c r="BE221" s="460"/>
      <c r="BF221" s="460"/>
      <c r="BG221" s="460"/>
    </row>
    <row r="222" spans="1:130" ht="25.15" customHeight="1" x14ac:dyDescent="0.35">
      <c r="A222" s="8495" t="s">
        <v>2161</v>
      </c>
      <c r="B222" s="8494" t="s">
        <v>30</v>
      </c>
      <c r="C222" s="8494"/>
      <c r="D222" s="8494" t="s">
        <v>537</v>
      </c>
      <c r="E222" s="8494"/>
      <c r="F222" s="8494"/>
      <c r="G222" s="8494"/>
      <c r="H222" s="8494"/>
      <c r="I222" s="8494"/>
      <c r="J222" s="8494"/>
      <c r="K222" s="8494"/>
      <c r="L222" s="8494"/>
      <c r="M222" s="8494"/>
      <c r="N222" s="8494"/>
      <c r="O222" s="8494"/>
      <c r="P222" s="8494"/>
      <c r="Q222" s="8494"/>
      <c r="R222" s="8494"/>
      <c r="S222" s="8494"/>
      <c r="T222" s="8494"/>
      <c r="U222" s="8494"/>
      <c r="V222" s="8494"/>
      <c r="W222" s="8494"/>
      <c r="X222" s="8494"/>
      <c r="Y222" s="8494"/>
      <c r="Z222" s="8494"/>
      <c r="AA222" s="8494"/>
      <c r="AB222" s="8494"/>
      <c r="AC222" s="8494"/>
      <c r="AD222" s="8494"/>
      <c r="AE222" s="8494"/>
      <c r="AF222" s="8494"/>
      <c r="AG222" s="8494"/>
      <c r="AH222" s="8494"/>
      <c r="AI222" s="8494"/>
      <c r="AJ222" s="8494"/>
      <c r="AK222" s="8498"/>
      <c r="AL222" s="8159" t="s">
        <v>2133</v>
      </c>
      <c r="AM222" s="8499"/>
      <c r="AN222" s="8103" t="s">
        <v>591</v>
      </c>
      <c r="AO222" s="8004"/>
      <c r="AP222" s="8493" t="s">
        <v>9</v>
      </c>
      <c r="AQ222" s="8493" t="s">
        <v>10</v>
      </c>
      <c r="AR222" s="460"/>
      <c r="AS222" s="460"/>
      <c r="AT222" s="460"/>
      <c r="AU222" s="460"/>
      <c r="AV222" s="460"/>
      <c r="AW222" s="460"/>
      <c r="AX222" s="460"/>
      <c r="AY222" s="460"/>
      <c r="AZ222" s="460"/>
      <c r="BA222" s="460"/>
      <c r="BB222" s="460"/>
      <c r="BC222" s="460"/>
      <c r="BD222" s="460"/>
      <c r="BE222" s="460"/>
      <c r="BF222" s="460"/>
      <c r="BG222" s="460"/>
    </row>
    <row r="223" spans="1:130" ht="16.149999999999999" customHeight="1" x14ac:dyDescent="0.35">
      <c r="A223" s="8496"/>
      <c r="B223" s="8494"/>
      <c r="C223" s="8494"/>
      <c r="D223" s="8494" t="s">
        <v>250</v>
      </c>
      <c r="E223" s="8494"/>
      <c r="F223" s="8494" t="s">
        <v>251</v>
      </c>
      <c r="G223" s="8494"/>
      <c r="H223" s="8494" t="s">
        <v>231</v>
      </c>
      <c r="I223" s="8494"/>
      <c r="J223" s="8494" t="s">
        <v>11</v>
      </c>
      <c r="K223" s="8494"/>
      <c r="L223" s="8494" t="s">
        <v>106</v>
      </c>
      <c r="M223" s="8494"/>
      <c r="N223" s="8494" t="s">
        <v>252</v>
      </c>
      <c r="O223" s="8494"/>
      <c r="P223" s="8494" t="s">
        <v>253</v>
      </c>
      <c r="Q223" s="8494"/>
      <c r="R223" s="8494" t="s">
        <v>254</v>
      </c>
      <c r="S223" s="8494"/>
      <c r="T223" s="8494" t="s">
        <v>255</v>
      </c>
      <c r="U223" s="8494"/>
      <c r="V223" s="8494" t="s">
        <v>256</v>
      </c>
      <c r="W223" s="8494"/>
      <c r="X223" s="8494" t="s">
        <v>257</v>
      </c>
      <c r="Y223" s="8494"/>
      <c r="Z223" s="8494" t="s">
        <v>258</v>
      </c>
      <c r="AA223" s="8494"/>
      <c r="AB223" s="8494" t="s">
        <v>259</v>
      </c>
      <c r="AC223" s="8494"/>
      <c r="AD223" s="8494" t="s">
        <v>233</v>
      </c>
      <c r="AE223" s="8494"/>
      <c r="AF223" s="8494" t="s">
        <v>260</v>
      </c>
      <c r="AG223" s="8494"/>
      <c r="AH223" s="8494" t="s">
        <v>261</v>
      </c>
      <c r="AI223" s="8494"/>
      <c r="AJ223" s="8494" t="s">
        <v>24</v>
      </c>
      <c r="AK223" s="8498"/>
      <c r="AL223" s="8501" t="s">
        <v>33</v>
      </c>
      <c r="AM223" s="8503" t="s">
        <v>34</v>
      </c>
      <c r="AN223" s="8015" t="s">
        <v>583</v>
      </c>
      <c r="AO223" s="7412" t="s">
        <v>584</v>
      </c>
      <c r="AP223" s="8493"/>
      <c r="AQ223" s="8493"/>
      <c r="AR223" s="460"/>
      <c r="AS223" s="460"/>
      <c r="AT223" s="460"/>
      <c r="AU223" s="460"/>
      <c r="AV223" s="460"/>
      <c r="AW223" s="460"/>
      <c r="AX223" s="460"/>
      <c r="AY223" s="460"/>
      <c r="AZ223" s="460"/>
      <c r="BA223" s="460"/>
      <c r="BB223" s="460"/>
      <c r="BC223" s="460"/>
      <c r="BD223" s="460"/>
      <c r="BE223" s="460"/>
      <c r="BF223" s="460"/>
      <c r="BG223" s="460"/>
    </row>
    <row r="224" spans="1:130" ht="16.149999999999999" customHeight="1" x14ac:dyDescent="0.35">
      <c r="A224" s="8497"/>
      <c r="B224" s="2337" t="s">
        <v>2134</v>
      </c>
      <c r="C224" s="2338" t="s">
        <v>2135</v>
      </c>
      <c r="D224" s="2336" t="s">
        <v>2134</v>
      </c>
      <c r="E224" s="2334" t="s">
        <v>2135</v>
      </c>
      <c r="F224" s="2336" t="s">
        <v>2134</v>
      </c>
      <c r="G224" s="2334" t="s">
        <v>2135</v>
      </c>
      <c r="H224" s="2336" t="s">
        <v>2134</v>
      </c>
      <c r="I224" s="2334" t="s">
        <v>2135</v>
      </c>
      <c r="J224" s="2336" t="s">
        <v>2134</v>
      </c>
      <c r="K224" s="2334" t="s">
        <v>2135</v>
      </c>
      <c r="L224" s="2336" t="s">
        <v>2134</v>
      </c>
      <c r="M224" s="2334" t="s">
        <v>2135</v>
      </c>
      <c r="N224" s="2336" t="s">
        <v>2134</v>
      </c>
      <c r="O224" s="2334" t="s">
        <v>2135</v>
      </c>
      <c r="P224" s="2336" t="s">
        <v>2134</v>
      </c>
      <c r="Q224" s="2334" t="s">
        <v>2135</v>
      </c>
      <c r="R224" s="2336" t="s">
        <v>2134</v>
      </c>
      <c r="S224" s="2334" t="s">
        <v>2135</v>
      </c>
      <c r="T224" s="2336" t="s">
        <v>2134</v>
      </c>
      <c r="U224" s="2334" t="s">
        <v>2135</v>
      </c>
      <c r="V224" s="2336" t="s">
        <v>2134</v>
      </c>
      <c r="W224" s="2334" t="s">
        <v>2135</v>
      </c>
      <c r="X224" s="2336" t="s">
        <v>2134</v>
      </c>
      <c r="Y224" s="2334" t="s">
        <v>2135</v>
      </c>
      <c r="Z224" s="2336" t="s">
        <v>2134</v>
      </c>
      <c r="AA224" s="2334" t="s">
        <v>2135</v>
      </c>
      <c r="AB224" s="2336" t="s">
        <v>2134</v>
      </c>
      <c r="AC224" s="2334" t="s">
        <v>2135</v>
      </c>
      <c r="AD224" s="2336" t="s">
        <v>2134</v>
      </c>
      <c r="AE224" s="2334" t="s">
        <v>2135</v>
      </c>
      <c r="AF224" s="2336" t="s">
        <v>2134</v>
      </c>
      <c r="AG224" s="2334" t="s">
        <v>2135</v>
      </c>
      <c r="AH224" s="2336" t="s">
        <v>2134</v>
      </c>
      <c r="AI224" s="2334" t="s">
        <v>2135</v>
      </c>
      <c r="AJ224" s="2336" t="s">
        <v>2134</v>
      </c>
      <c r="AK224" s="2464" t="s">
        <v>2135</v>
      </c>
      <c r="AL224" s="8502"/>
      <c r="AM224" s="8504"/>
      <c r="AN224" s="8016"/>
      <c r="AO224" s="7982"/>
      <c r="AP224" s="8493"/>
      <c r="AQ224" s="8493"/>
      <c r="AR224" s="460"/>
      <c r="AS224" s="460"/>
      <c r="AT224" s="460"/>
      <c r="AU224" s="460"/>
      <c r="AV224" s="460"/>
      <c r="AW224" s="460"/>
      <c r="AX224" s="460"/>
      <c r="AY224" s="460"/>
      <c r="AZ224" s="460"/>
      <c r="BA224" s="460"/>
      <c r="BB224" s="460"/>
      <c r="BC224" s="460"/>
      <c r="BD224" s="460"/>
      <c r="BE224" s="460"/>
      <c r="BF224" s="460"/>
      <c r="BG224" s="460"/>
    </row>
    <row r="225" spans="1:130" ht="16.149999999999999" customHeight="1" x14ac:dyDescent="0.35">
      <c r="A225" s="2465" t="s">
        <v>592</v>
      </c>
      <c r="B225" s="1966">
        <f t="shared" ref="B225:C231" si="410">SUM(D225+F225+H225+J225+L225+N225+P225+R225+T225+V225+X225+Z225+AB225+AD225+AF225+AH225+AJ225)</f>
        <v>0</v>
      </c>
      <c r="C225" s="2443">
        <f t="shared" si="410"/>
        <v>0</v>
      </c>
      <c r="D225" s="2379"/>
      <c r="E225" s="2444"/>
      <c r="F225" s="1260"/>
      <c r="G225" s="2444"/>
      <c r="H225" s="829"/>
      <c r="I225" s="1439"/>
      <c r="J225" s="829"/>
      <c r="K225" s="1439"/>
      <c r="L225" s="829"/>
      <c r="M225" s="1439"/>
      <c r="N225" s="829"/>
      <c r="O225" s="1439"/>
      <c r="P225" s="829"/>
      <c r="Q225" s="1439"/>
      <c r="R225" s="829"/>
      <c r="S225" s="1439"/>
      <c r="T225" s="829"/>
      <c r="U225" s="1439"/>
      <c r="V225" s="829"/>
      <c r="W225" s="1439"/>
      <c r="X225" s="829"/>
      <c r="Y225" s="1439"/>
      <c r="Z225" s="1260"/>
      <c r="AA225" s="2444"/>
      <c r="AB225" s="1260"/>
      <c r="AC225" s="2444"/>
      <c r="AD225" s="1260"/>
      <c r="AE225" s="2444"/>
      <c r="AF225" s="1260"/>
      <c r="AG225" s="2444"/>
      <c r="AH225" s="1260"/>
      <c r="AI225" s="2444"/>
      <c r="AJ225" s="1260"/>
      <c r="AK225" s="2380"/>
      <c r="AL225" s="2379"/>
      <c r="AM225" s="1958"/>
      <c r="AN225" s="2376"/>
      <c r="AO225" s="854"/>
      <c r="AP225" s="829"/>
      <c r="AQ225" s="855"/>
      <c r="AR225" s="311"/>
      <c r="AS225" s="464"/>
      <c r="AT225" s="464"/>
      <c r="AU225" s="464"/>
      <c r="AV225" s="464"/>
      <c r="AW225" s="464"/>
      <c r="AX225" s="464"/>
      <c r="AY225" s="464"/>
      <c r="AZ225" s="464"/>
      <c r="BA225" s="464"/>
      <c r="BB225" s="464"/>
      <c r="BC225" s="464"/>
      <c r="BD225" s="460"/>
      <c r="BE225" s="460"/>
      <c r="BF225" s="460"/>
      <c r="BG225" s="460"/>
      <c r="CA225" s="457" t="str">
        <f t="shared" ref="CA225:CA231" si="411">IF(B225&lt;   C225,"* El total de Reactivos NO DEBE ser superior al total de Procesados. ","")</f>
        <v/>
      </c>
      <c r="CB225" s="457" t="str">
        <f t="shared" ref="CB225:CB231" si="412">IF(B225&lt;&gt; AL225+ AM225,"* La suma de las columnas Sexo DEBE SER IGUAL a los Procesados. ","")</f>
        <v/>
      </c>
      <c r="CC225" s="457" t="str">
        <f t="shared" ref="CC225:CC231" si="413">IF(B225&lt;  AN225+ AO225,"* La suma de las columna Trans NO DEBE ser superior al total de Procesados. ","")</f>
        <v/>
      </c>
      <c r="CD225" s="457" t="str">
        <f t="shared" ref="CD225:CD231" si="414">IF(B225&lt;  AP225,"* La columna Pueblos Originarios NO DEBE ser superior al total de Procesados. ","")</f>
        <v/>
      </c>
      <c r="CE225" s="457" t="str">
        <f t="shared" ref="CE225:CE231" si="415">IF(B225&lt;  AQ225,"* La columna Migrantes NO DEBE ser superior al total de Procesados. ","")</f>
        <v/>
      </c>
      <c r="CF225" s="457" t="str">
        <f>IF(D225&lt;E225,"* Los exömenes Reactivos de  a_os NO DEBEN ser mayor a los Exömenes Procesados de la misma edad. ","")</f>
        <v/>
      </c>
      <c r="CG225" s="457" t="str">
        <f>IF(F225&lt;G225,"* Los exömenes Reactivos de  a_os NO DEBEN ser mayor a los Exömenes Procesados de la misma edad. ","")</f>
        <v/>
      </c>
      <c r="CH225" s="457" t="str">
        <f>IF(H225&lt;I225,"* Los exömenes Reactivos de  a_os NO DEBEN ser mayor a los Exömenes Procesados de la misma edad. ","")</f>
        <v/>
      </c>
      <c r="CI225" s="457" t="str">
        <f>IF(J225&lt;K225,"* Los exömenes Reactivos de  a_os NO DEBEN ser mayor a los Exömenes Procesados de la misma edad. ","")</f>
        <v/>
      </c>
      <c r="CJ225" s="457" t="str">
        <f>IF(L225&lt;M225,"* Los exömenes Reactivos de  a_os NO DEBEN ser mayor a los Exömenes Procesados de la misma edad. ","")</f>
        <v/>
      </c>
      <c r="CK225" s="457" t="str">
        <f>IF(N225&lt;O225,"* Los exömenes Reactivos de  a_os NO DEBEN ser mayor a los Exömenes Procesados de la misma edad. ","")</f>
        <v/>
      </c>
      <c r="CL225" s="457" t="str">
        <f>IF(P225&lt;Q225,"* Los exömenes Reactivos de  a_os NO DEBEN ser mayor a los Exömenes Procesados de la misma edad. ","")</f>
        <v/>
      </c>
      <c r="CM225" s="457" t="str">
        <f>IF(R225&lt;S225,"* Los exömenes Reactivos de  a_os NO DEBEN ser mayor a los Exömenes Procesados de la misma edad. ","")</f>
        <v/>
      </c>
      <c r="CN225" s="457" t="str">
        <f>IF(T225&lt;U225,"* Los exömenes Reactivos de  a_os NO DEBEN ser mayor a los Exömenes Procesados de la misma edad. ","")</f>
        <v/>
      </c>
      <c r="CO225" s="457" t="str">
        <f>IF(V225&lt;W225,"* Los exömenes Reactivos de  a_os NO DEBEN ser mayor a los Exömenes Procesados de la misma edad. ","")</f>
        <v/>
      </c>
      <c r="CP225" s="457" t="str">
        <f>IF(X225&lt;Y225,"* Los exömenes Reactivos de  a_os NO DEBEN ser mayor a los Exömenes Procesados de la misma edad. ","")</f>
        <v/>
      </c>
      <c r="CQ225" s="457" t="str">
        <f>IF(Z225&lt;AA225,"* Los exömenes Reactivos de  a_os NO DEBEN ser mayor a los Exömenes Procesados de la misma edad. ","")</f>
        <v/>
      </c>
      <c r="CR225" s="457" t="str">
        <f>IF(AB225&lt;AC225,"* Los exömenes Reactivos de  a_os NO DEBEN ser mayor a los Exömenes Procesados de la misma edad. ","")</f>
        <v/>
      </c>
      <c r="CS225" s="457" t="str">
        <f>IF(AD225&lt;AE225,"* Los exömenes Reactivos de  a_os NO DEBEN ser mayor a los Exömenes Procesados de la misma edad. ","")</f>
        <v/>
      </c>
      <c r="CT225" s="457" t="str">
        <f>IF(AF225&lt;AG225,"* Los exömenes Reactivos de  a_os NO DEBEN ser mayor a los Exömenes Procesados de la misma edad. ","")</f>
        <v/>
      </c>
      <c r="CU225" s="457" t="str">
        <f>IF(AH225&lt;AI225,"* Los exömenes Reactivos de  a_os NO DEBEN ser mayor a los Exömenes Procesados de la misma edad. ","")</f>
        <v/>
      </c>
      <c r="CV225" s="457" t="str">
        <f>IF(AJ225&lt;AK225,"* Los exömenes Reactivos de  a_os NO DEBEN ser mayor a los Exömenes Procesados de la misma edad. ","")</f>
        <v/>
      </c>
      <c r="DF225" s="458">
        <f t="shared" ref="DF225:DF231" si="416">IF(D225&lt;E225,1,0)</f>
        <v>0</v>
      </c>
      <c r="DG225" s="458">
        <f t="shared" ref="DG225:DG231" si="417">IF(F225&lt;G225,1,0)</f>
        <v>0</v>
      </c>
      <c r="DH225" s="458">
        <f t="shared" ref="DH225:DH231" si="418">IF(H225&lt;I225,1,0)</f>
        <v>0</v>
      </c>
      <c r="DI225" s="458">
        <f t="shared" ref="DI225:DI231" si="419">IF(J225&lt;K225,1,0)</f>
        <v>0</v>
      </c>
      <c r="DJ225" s="458">
        <f t="shared" ref="DJ225:DJ231" si="420">IF(L225&lt;M225,1,0)</f>
        <v>0</v>
      </c>
      <c r="DK225" s="458">
        <f t="shared" ref="DK225:DK231" si="421">IF(N225&lt;O225,1,0)</f>
        <v>0</v>
      </c>
      <c r="DL225" s="458">
        <f t="shared" ref="DL225:DL231" si="422">IF(P225&lt;Q225,1,0)</f>
        <v>0</v>
      </c>
      <c r="DM225" s="458">
        <f t="shared" ref="DM225:DM231" si="423">IF(R225&lt;S225,1,0)</f>
        <v>0</v>
      </c>
      <c r="DN225" s="458">
        <f t="shared" ref="DN225:DN231" si="424">IF(T225&lt;U225,1,0)</f>
        <v>0</v>
      </c>
      <c r="DO225" s="458">
        <f t="shared" ref="DO225:DO231" si="425">IF(V225&lt;W225,1,0)</f>
        <v>0</v>
      </c>
      <c r="DP225" s="458">
        <f t="shared" ref="DP225:DP231" si="426">IF(X225&lt;Y225,1,0)</f>
        <v>0</v>
      </c>
      <c r="DQ225" s="458">
        <f t="shared" ref="DQ225:DQ231" si="427">IF(Z225&lt;AA225,1,0)</f>
        <v>0</v>
      </c>
      <c r="DR225" s="458">
        <f t="shared" ref="DR225:DR231" si="428">IF(AB225&lt;AC225,1,0)</f>
        <v>0</v>
      </c>
      <c r="DS225" s="458">
        <f t="shared" ref="DS225:DS231" si="429">IF(AD225&lt;AE225,1,0)</f>
        <v>0</v>
      </c>
      <c r="DT225" s="458">
        <f t="shared" ref="DT225:DT231" si="430">IF(AF225&lt;AG225,1,0)</f>
        <v>0</v>
      </c>
      <c r="DU225" s="458">
        <f t="shared" ref="DU225:DU231" si="431">IF(AH225&lt;AI225,1,0)</f>
        <v>0</v>
      </c>
      <c r="DV225" s="458">
        <f t="shared" ref="DV225:DV231" si="432">IF(AJ225&lt;AK225,1,0)</f>
        <v>0</v>
      </c>
      <c r="DZ225" s="458">
        <v>0</v>
      </c>
    </row>
    <row r="226" spans="1:130" ht="16.149999999999999" customHeight="1" x14ac:dyDescent="0.35">
      <c r="A226" s="2465" t="s">
        <v>2198</v>
      </c>
      <c r="B226" s="831">
        <f t="shared" si="410"/>
        <v>0</v>
      </c>
      <c r="C226" s="1079">
        <f t="shared" si="410"/>
        <v>0</v>
      </c>
      <c r="D226" s="2379"/>
      <c r="E226" s="2444"/>
      <c r="F226" s="1260"/>
      <c r="G226" s="2444"/>
      <c r="H226" s="1260"/>
      <c r="I226" s="2444"/>
      <c r="J226" s="829"/>
      <c r="K226" s="1439"/>
      <c r="L226" s="829"/>
      <c r="M226" s="1439"/>
      <c r="N226" s="829"/>
      <c r="O226" s="1439"/>
      <c r="P226" s="829"/>
      <c r="Q226" s="1439"/>
      <c r="R226" s="829"/>
      <c r="S226" s="1439"/>
      <c r="T226" s="829"/>
      <c r="U226" s="1439"/>
      <c r="V226" s="829"/>
      <c r="W226" s="1439"/>
      <c r="X226" s="829"/>
      <c r="Y226" s="1439"/>
      <c r="Z226" s="829"/>
      <c r="AA226" s="1439"/>
      <c r="AB226" s="829"/>
      <c r="AC226" s="1439"/>
      <c r="AD226" s="829"/>
      <c r="AE226" s="1439"/>
      <c r="AF226" s="829"/>
      <c r="AG226" s="1439"/>
      <c r="AH226" s="829"/>
      <c r="AI226" s="1439"/>
      <c r="AJ226" s="829"/>
      <c r="AK226" s="1479"/>
      <c r="AL226" s="833"/>
      <c r="AM226" s="1479"/>
      <c r="AN226" s="833"/>
      <c r="AO226" s="854"/>
      <c r="AP226" s="829"/>
      <c r="AQ226" s="855"/>
      <c r="AR226" s="311"/>
      <c r="AS226" s="464"/>
      <c r="AT226" s="464"/>
      <c r="AU226" s="464"/>
      <c r="AV226" s="464"/>
      <c r="AW226" s="464"/>
      <c r="AX226" s="464"/>
      <c r="AY226" s="464"/>
      <c r="AZ226" s="464"/>
      <c r="BA226" s="464"/>
      <c r="BB226" s="464"/>
      <c r="BC226" s="464"/>
      <c r="BD226" s="460"/>
      <c r="BE226" s="460"/>
      <c r="BF226" s="460"/>
      <c r="BG226" s="460"/>
      <c r="CA226" s="457" t="str">
        <f t="shared" si="411"/>
        <v/>
      </c>
      <c r="CB226" s="457" t="str">
        <f t="shared" si="412"/>
        <v/>
      </c>
      <c r="CC226" s="457" t="str">
        <f t="shared" si="413"/>
        <v/>
      </c>
      <c r="CD226" s="457" t="str">
        <f t="shared" si="414"/>
        <v/>
      </c>
      <c r="CE226" s="457" t="str">
        <f t="shared" si="415"/>
        <v/>
      </c>
      <c r="CF226" s="457" t="str">
        <f>IF(D226&lt;E226,"* Los exömenes Reactivos de  a_os NO DEBEN ser mayor a los Exömenes Procesados de la misma edad. ","")</f>
        <v/>
      </c>
      <c r="CG226" s="457" t="str">
        <f>IF(F226&lt;G226,"* Los exömenes Reactivos de  a_os NO DEBEN ser mayor a los Exömenes Procesados de la misma edad. ","")</f>
        <v/>
      </c>
      <c r="CH226" s="457" t="str">
        <f>IF(H226&lt;I226,"* Los exömenes Reactivos de  a_os NO DEBEN ser mayor a los Exömenes Procesados de la misma edad. ","")</f>
        <v/>
      </c>
      <c r="CI226" s="457" t="str">
        <f>IF(J226&lt;K226,"* Los exömenes Reactivos de  a_os NO DEBEN ser mayor a los Exömenes Procesados de la misma edad. ","")</f>
        <v/>
      </c>
      <c r="CJ226" s="457" t="str">
        <f>IF(L226&lt;M226,"* Los exömenes Reactivos de  a_os NO DEBEN ser mayor a los Exömenes Procesados de la misma edad. ","")</f>
        <v/>
      </c>
      <c r="CK226" s="457" t="str">
        <f>IF(N226&lt;O226,"* Los exömenes Reactivos de  a_os NO DEBEN ser mayor a los Exömenes Procesados de la misma edad. ","")</f>
        <v/>
      </c>
      <c r="CL226" s="457" t="str">
        <f>IF(P226&lt;Q226,"* Los exömenes Reactivos de  a_os NO DEBEN ser mayor a los Exömenes Procesados de la misma edad. ","")</f>
        <v/>
      </c>
      <c r="CM226" s="457" t="str">
        <f>IF(R226&lt;S226,"* Los exömenes Reactivos de  a_os NO DEBEN ser mayor a los Exömenes Procesados de la misma edad. ","")</f>
        <v/>
      </c>
      <c r="CN226" s="457" t="str">
        <f>IF(T226&lt;U226,"* Los exömenes Reactivos de  a_os NO DEBEN ser mayor a los Exömenes Procesados de la misma edad. ","")</f>
        <v/>
      </c>
      <c r="CO226" s="457" t="str">
        <f>IF(V226&lt;W226,"* Los exömenes Reactivos de  a_os NO DEBEN ser mayor a los Exömenes Procesados de la misma edad. ","")</f>
        <v/>
      </c>
      <c r="CP226" s="457" t="str">
        <f>IF(X226&lt;Y226,"* Los exömenes Reactivos de  a_os NO DEBEN ser mayor a los Exömenes Procesados de la misma edad. ","")</f>
        <v/>
      </c>
      <c r="CQ226" s="457" t="str">
        <f>IF(Z226&lt;AA226,"* Los exömenes Reactivos de  a_os NO DEBEN ser mayor a los Exömenes Procesados de la misma edad. ","")</f>
        <v/>
      </c>
      <c r="CR226" s="457" t="str">
        <f>IF(AB226&lt;AC226,"* Los exömenes Reactivos de  a_os NO DEBEN ser mayor a los Exömenes Procesados de la misma edad. ","")</f>
        <v/>
      </c>
      <c r="CS226" s="457" t="str">
        <f>IF(AD226&lt;AE226,"* Los exömenes Reactivos de  a_os NO DEBEN ser mayor a los Exömenes Procesados de la misma edad. ","")</f>
        <v/>
      </c>
      <c r="CT226" s="457" t="str">
        <f>IF(AF226&lt;AG226,"* Los exömenes Reactivos de  a_os NO DEBEN ser mayor a los Exömenes Procesados de la misma edad. ","")</f>
        <v/>
      </c>
      <c r="CU226" s="457" t="str">
        <f>IF(AH226&lt;AI226,"* Los exömenes Reactivos de  a_os NO DEBEN ser mayor a los Exömenes Procesados de la misma edad. ","")</f>
        <v/>
      </c>
      <c r="CV226" s="457" t="str">
        <f>IF(AJ226&lt;AK226,"* Los exömenes Reactivos de  a_os NO DEBEN ser mayor a los Exömenes Procesados de la misma edad. ","")</f>
        <v/>
      </c>
      <c r="DF226" s="458">
        <f t="shared" si="416"/>
        <v>0</v>
      </c>
      <c r="DG226" s="458">
        <f t="shared" si="417"/>
        <v>0</v>
      </c>
      <c r="DH226" s="458">
        <f t="shared" si="418"/>
        <v>0</v>
      </c>
      <c r="DI226" s="458">
        <f t="shared" si="419"/>
        <v>0</v>
      </c>
      <c r="DJ226" s="458">
        <f t="shared" si="420"/>
        <v>0</v>
      </c>
      <c r="DK226" s="458">
        <f t="shared" si="421"/>
        <v>0</v>
      </c>
      <c r="DL226" s="458">
        <f t="shared" si="422"/>
        <v>0</v>
      </c>
      <c r="DM226" s="458">
        <f t="shared" si="423"/>
        <v>0</v>
      </c>
      <c r="DN226" s="458">
        <f t="shared" si="424"/>
        <v>0</v>
      </c>
      <c r="DO226" s="458">
        <f t="shared" si="425"/>
        <v>0</v>
      </c>
      <c r="DP226" s="458">
        <f t="shared" si="426"/>
        <v>0</v>
      </c>
      <c r="DQ226" s="458">
        <f t="shared" si="427"/>
        <v>0</v>
      </c>
      <c r="DR226" s="458">
        <f t="shared" si="428"/>
        <v>0</v>
      </c>
      <c r="DS226" s="458">
        <f t="shared" si="429"/>
        <v>0</v>
      </c>
      <c r="DT226" s="458">
        <f t="shared" si="430"/>
        <v>0</v>
      </c>
      <c r="DU226" s="458">
        <f t="shared" si="431"/>
        <v>0</v>
      </c>
      <c r="DV226" s="458">
        <f t="shared" si="432"/>
        <v>0</v>
      </c>
      <c r="DZ226" s="458">
        <v>0</v>
      </c>
    </row>
    <row r="227" spans="1:130" ht="16.149999999999999" customHeight="1" x14ac:dyDescent="0.35">
      <c r="A227" s="2465" t="s">
        <v>2199</v>
      </c>
      <c r="B227" s="831">
        <f t="shared" si="410"/>
        <v>0</v>
      </c>
      <c r="C227" s="1079">
        <f t="shared" si="410"/>
        <v>0</v>
      </c>
      <c r="D227" s="833"/>
      <c r="E227" s="1439"/>
      <c r="F227" s="829"/>
      <c r="G227" s="1439"/>
      <c r="H227" s="829"/>
      <c r="I227" s="1439"/>
      <c r="J227" s="829"/>
      <c r="K227" s="1439"/>
      <c r="L227" s="829"/>
      <c r="M227" s="1439"/>
      <c r="N227" s="829"/>
      <c r="O227" s="1439"/>
      <c r="P227" s="829"/>
      <c r="Q227" s="1439"/>
      <c r="R227" s="829"/>
      <c r="S227" s="1439"/>
      <c r="T227" s="829"/>
      <c r="U227" s="1439"/>
      <c r="V227" s="829"/>
      <c r="W227" s="1439"/>
      <c r="X227" s="829"/>
      <c r="Y227" s="1439"/>
      <c r="Z227" s="829"/>
      <c r="AA227" s="1439"/>
      <c r="AB227" s="829"/>
      <c r="AC227" s="1439"/>
      <c r="AD227" s="829"/>
      <c r="AE227" s="1439"/>
      <c r="AF227" s="829"/>
      <c r="AG227" s="1439"/>
      <c r="AH227" s="829"/>
      <c r="AI227" s="1439"/>
      <c r="AJ227" s="829"/>
      <c r="AK227" s="1479"/>
      <c r="AL227" s="833"/>
      <c r="AM227" s="1479"/>
      <c r="AN227" s="833"/>
      <c r="AO227" s="854"/>
      <c r="AP227" s="829"/>
      <c r="AQ227" s="855"/>
      <c r="AR227" s="311"/>
      <c r="AS227" s="464"/>
      <c r="AT227" s="464"/>
      <c r="AU227" s="464"/>
      <c r="AV227" s="464"/>
      <c r="AW227" s="464"/>
      <c r="AX227" s="464"/>
      <c r="AY227" s="464"/>
      <c r="AZ227" s="464"/>
      <c r="BA227" s="464"/>
      <c r="BB227" s="464"/>
      <c r="BC227" s="464"/>
      <c r="BD227" s="460"/>
      <c r="BE227" s="460"/>
      <c r="BF227" s="460"/>
      <c r="BG227" s="460"/>
      <c r="CA227" s="457" t="str">
        <f t="shared" si="411"/>
        <v/>
      </c>
      <c r="CB227" s="457" t="str">
        <f t="shared" si="412"/>
        <v/>
      </c>
      <c r="CC227" s="457" t="str">
        <f t="shared" si="413"/>
        <v/>
      </c>
      <c r="CD227" s="457" t="str">
        <f t="shared" si="414"/>
        <v/>
      </c>
      <c r="CE227" s="457" t="str">
        <f t="shared" si="415"/>
        <v/>
      </c>
      <c r="CF227" s="457" t="str">
        <f>IF(D227&lt;E227,"* Los exámenes Reactivos de 0 a 4 años años NO DEBEN ser mayor a los Exámenes Procesados de la misma edad. ","")</f>
        <v/>
      </c>
      <c r="CG227" s="457" t="str">
        <f>IF(F227&lt;G227,"* Los exámenes Reactivos de 5 a 9 años años NO DEBEN ser mayor a los Exámenes Procesados de la misma edad. ","")</f>
        <v/>
      </c>
      <c r="CH227" s="457" t="str">
        <f>IF(H227&lt;I227,"* Los exámenes Reactivos de 10 a 14 años años NO DEBEN ser mayor a los Exámenes Procesados de la misma edad. ","")</f>
        <v/>
      </c>
      <c r="CI227" s="457" t="str">
        <f>IF(J227&lt;K227,"* Los exámenes Reactivos de 15 a 19 años años NO DEBEN ser mayor a los Exámenes Procesados de la misma edad. ","")</f>
        <v/>
      </c>
      <c r="CJ227" s="457" t="str">
        <f>IF(L227&lt;M227,"* Los exámenes Reactivos de 20 a 24 años años NO DEBEN ser mayor a los Exámenes Procesados de la misma edad. ","")</f>
        <v/>
      </c>
      <c r="CK227" s="457" t="str">
        <f>IF(N227&lt;O227,"* Los exámenes Reactivos de 25 a 29 años años NO DEBEN ser mayor a los Exámenes Procesados de la misma edad. ","")</f>
        <v/>
      </c>
      <c r="CL227" s="457" t="str">
        <f>IF(P227&lt;Q227,"* Los exámenes Reactivos de 30 a 34 años años NO DEBEN ser mayor a los Exámenes Procesados de la misma edad. ","")</f>
        <v/>
      </c>
      <c r="CM227" s="457" t="str">
        <f>IF(R227&lt;S227,"* Los exámenes Reactivos de 35 a 39 años años NO DEBEN ser mayor a los Exámenes Procesados de la misma edad. ","")</f>
        <v/>
      </c>
      <c r="CN227" s="457" t="str">
        <f>IF(T227&lt;U227,"* Los exámenes Reactivos de 40 a 44 años años NO DEBEN ser mayor a los Exámenes Procesados de la misma edad. ","")</f>
        <v/>
      </c>
      <c r="CO227" s="457" t="str">
        <f>IF(V227&lt;W227,"* Los exámenes Reactivos de 45 a 49 años años NO DEBEN ser mayor a los Exámenes Procesados de la misma edad. ","")</f>
        <v/>
      </c>
      <c r="CP227" s="457" t="str">
        <f>IF(X227&lt;Y227,"* Los exámenes Reactivos de 50 a 54 años años NO DEBEN ser mayor a los Exámenes Procesados de la misma edad. ","")</f>
        <v/>
      </c>
      <c r="CQ227" s="457" t="str">
        <f>IF(Z227&lt;AA227,"* Los exámenes Reactivos de 55 a 59 años años NO DEBEN ser mayor a los Exámenes Procesados de la misma edad. ","")</f>
        <v/>
      </c>
      <c r="CR227" s="457" t="str">
        <f>IF(AB227&lt;AC227,"* Los exámenes Reactivos de 60 a 64 años años NO DEBEN ser mayor a los Exámenes Procesados de la misma edad. ","")</f>
        <v/>
      </c>
      <c r="CS227" s="457" t="str">
        <f>IF(AD227&lt;AE227,"* Los exámenes Reactivos de 65 a 69 años años NO DEBEN ser mayor a los Exámenes Procesados de la misma edad. ","")</f>
        <v/>
      </c>
      <c r="CT227" s="457" t="str">
        <f>IF(AF227&lt;AG227,"* Los exámenes Reactivos de 70 a 74 años años NO DEBEN ser mayor a los Exámenes Procesados de la misma edad. ","")</f>
        <v/>
      </c>
      <c r="CU227" s="457" t="str">
        <f>IF(AH227&lt;AI227,"* Los exámenes Reactivos de 75 a 79 años años NO DEBEN ser mayor a los Exámenes Procesados de la misma edad. ","")</f>
        <v/>
      </c>
      <c r="CV227" s="457" t="str">
        <f>IF(AJ227&lt;AK227,"* Los exámenes Reactivos de 80 y más años años NO DEBEN ser mayor a los Exámenes Procesados de la misma edad. ","")</f>
        <v/>
      </c>
      <c r="DF227" s="458">
        <f t="shared" si="416"/>
        <v>0</v>
      </c>
      <c r="DG227" s="458">
        <f t="shared" si="417"/>
        <v>0</v>
      </c>
      <c r="DH227" s="458">
        <f t="shared" si="418"/>
        <v>0</v>
      </c>
      <c r="DI227" s="458">
        <f t="shared" si="419"/>
        <v>0</v>
      </c>
      <c r="DJ227" s="458">
        <f t="shared" si="420"/>
        <v>0</v>
      </c>
      <c r="DK227" s="458">
        <f t="shared" si="421"/>
        <v>0</v>
      </c>
      <c r="DL227" s="458">
        <f t="shared" si="422"/>
        <v>0</v>
      </c>
      <c r="DM227" s="458">
        <f t="shared" si="423"/>
        <v>0</v>
      </c>
      <c r="DN227" s="458">
        <f t="shared" si="424"/>
        <v>0</v>
      </c>
      <c r="DO227" s="458">
        <f t="shared" si="425"/>
        <v>0</v>
      </c>
      <c r="DP227" s="458">
        <f t="shared" si="426"/>
        <v>0</v>
      </c>
      <c r="DQ227" s="458">
        <f t="shared" si="427"/>
        <v>0</v>
      </c>
      <c r="DR227" s="458">
        <f t="shared" si="428"/>
        <v>0</v>
      </c>
      <c r="DS227" s="458">
        <f t="shared" si="429"/>
        <v>0</v>
      </c>
      <c r="DT227" s="458">
        <f t="shared" si="430"/>
        <v>0</v>
      </c>
      <c r="DU227" s="458">
        <f t="shared" si="431"/>
        <v>0</v>
      </c>
      <c r="DV227" s="458">
        <f t="shared" si="432"/>
        <v>0</v>
      </c>
      <c r="DZ227" s="458">
        <v>0</v>
      </c>
    </row>
    <row r="228" spans="1:130" ht="16.149999999999999" customHeight="1" x14ac:dyDescent="0.35">
      <c r="A228" s="2465" t="s">
        <v>2200</v>
      </c>
      <c r="B228" s="831">
        <f t="shared" si="410"/>
        <v>0</v>
      </c>
      <c r="C228" s="1079">
        <f t="shared" si="410"/>
        <v>0</v>
      </c>
      <c r="D228" s="833"/>
      <c r="E228" s="1439"/>
      <c r="F228" s="829"/>
      <c r="G228" s="1439"/>
      <c r="H228" s="829"/>
      <c r="I228" s="1439"/>
      <c r="J228" s="829"/>
      <c r="K228" s="1439"/>
      <c r="L228" s="829"/>
      <c r="M228" s="1439"/>
      <c r="N228" s="829"/>
      <c r="O228" s="1439"/>
      <c r="P228" s="829"/>
      <c r="Q228" s="1439"/>
      <c r="R228" s="829"/>
      <c r="S228" s="1439"/>
      <c r="T228" s="829"/>
      <c r="U228" s="1439"/>
      <c r="V228" s="829"/>
      <c r="W228" s="1439"/>
      <c r="X228" s="829"/>
      <c r="Y228" s="1439"/>
      <c r="Z228" s="829"/>
      <c r="AA228" s="1439"/>
      <c r="AB228" s="829"/>
      <c r="AC228" s="1439"/>
      <c r="AD228" s="829"/>
      <c r="AE228" s="1439"/>
      <c r="AF228" s="829"/>
      <c r="AG228" s="1439"/>
      <c r="AH228" s="829"/>
      <c r="AI228" s="1439"/>
      <c r="AJ228" s="829"/>
      <c r="AK228" s="1479"/>
      <c r="AL228" s="833"/>
      <c r="AM228" s="1479"/>
      <c r="AN228" s="833"/>
      <c r="AO228" s="854"/>
      <c r="AP228" s="829"/>
      <c r="AQ228" s="855"/>
      <c r="AR228" s="311"/>
      <c r="AS228" s="464"/>
      <c r="AT228" s="464"/>
      <c r="AU228" s="464"/>
      <c r="AV228" s="464"/>
      <c r="AW228" s="464"/>
      <c r="AX228" s="464"/>
      <c r="AY228" s="464"/>
      <c r="AZ228" s="464"/>
      <c r="BA228" s="464"/>
      <c r="BB228" s="464"/>
      <c r="BC228" s="464"/>
      <c r="BD228" s="460"/>
      <c r="BE228" s="460"/>
      <c r="BF228" s="460"/>
      <c r="BG228" s="460"/>
      <c r="CA228" s="457" t="str">
        <f t="shared" si="411"/>
        <v/>
      </c>
      <c r="CB228" s="457" t="str">
        <f t="shared" si="412"/>
        <v/>
      </c>
      <c r="CC228" s="457" t="str">
        <f t="shared" si="413"/>
        <v/>
      </c>
      <c r="CD228" s="457" t="str">
        <f t="shared" si="414"/>
        <v/>
      </c>
      <c r="CE228" s="457" t="str">
        <f t="shared" si="415"/>
        <v/>
      </c>
      <c r="CF228" s="457" t="str">
        <f>IF(D228&lt;E228,"* Los exámenes Reactivos de 0 a 4 años años NO DEBEN ser mayor a los Exámenes Procesados de la misma edad. ","")</f>
        <v/>
      </c>
      <c r="CG228" s="457" t="str">
        <f>IF(F228&lt;G228,"* Los exámenes Reactivos de 5 a 9 años años NO DEBEN ser mayor a los Exámenes Procesados de la misma edad. ","")</f>
        <v/>
      </c>
      <c r="CH228" s="457" t="str">
        <f>IF(H228&lt;I228,"* Los exámenes Reactivos de 10 a 14 años años NO DEBEN ser mayor a los Exámenes Procesados de la misma edad. ","")</f>
        <v/>
      </c>
      <c r="CI228" s="457" t="str">
        <f>IF(J228&lt;K228,"* Los exámenes Reactivos de 15 a 19 años años NO DEBEN ser mayor a los Exámenes Procesados de la misma edad. ","")</f>
        <v/>
      </c>
      <c r="CJ228" s="457" t="str">
        <f>IF(L228&lt;M228,"* Los exámenes Reactivos de 20 a 24 años años NO DEBEN ser mayor a los Exámenes Procesados de la misma edad. ","")</f>
        <v/>
      </c>
      <c r="CK228" s="457" t="str">
        <f>IF(N228&lt;O228,"* Los exámenes Reactivos de 25 a 29 años años NO DEBEN ser mayor a los Exámenes Procesados de la misma edad. ","")</f>
        <v/>
      </c>
      <c r="CL228" s="457" t="str">
        <f>IF(P228&lt;Q228,"* Los exámenes Reactivos de 30 a 34 años años NO DEBEN ser mayor a los Exámenes Procesados de la misma edad. ","")</f>
        <v/>
      </c>
      <c r="CM228" s="457" t="str">
        <f>IF(R228&lt;S228,"* Los exámenes Reactivos de 35 a 39 años años NO DEBEN ser mayor a los Exámenes Procesados de la misma edad. ","")</f>
        <v/>
      </c>
      <c r="CN228" s="457" t="str">
        <f>IF(T228&lt;U228,"* Los exámenes Reactivos de 40 a 44 años años NO DEBEN ser mayor a los Exámenes Procesados de la misma edad. ","")</f>
        <v/>
      </c>
      <c r="CO228" s="457" t="str">
        <f>IF(V228&lt;W228,"* Los exámenes Reactivos de 45 a 49 años años NO DEBEN ser mayor a los Exámenes Procesados de la misma edad. ","")</f>
        <v/>
      </c>
      <c r="CP228" s="457" t="str">
        <f>IF(X228&lt;Y228,"* Los exámenes Reactivos de 50 a 54 años años NO DEBEN ser mayor a los Exámenes Procesados de la misma edad. ","")</f>
        <v/>
      </c>
      <c r="CQ228" s="457" t="str">
        <f>IF(Z228&lt;AA228,"* Los exámenes Reactivos de 55 a 59 años años NO DEBEN ser mayor a los Exámenes Procesados de la misma edad. ","")</f>
        <v/>
      </c>
      <c r="CR228" s="457" t="str">
        <f>IF(AB228&lt;AC228,"* Los exámenes Reactivos de 60 a 64 años años NO DEBEN ser mayor a los Exámenes Procesados de la misma edad. ","")</f>
        <v/>
      </c>
      <c r="CS228" s="457" t="str">
        <f>IF(AD228&lt;AE228,"* Los exámenes Reactivos de 65 a 69 años años NO DEBEN ser mayor a los Exámenes Procesados de la misma edad. ","")</f>
        <v/>
      </c>
      <c r="CT228" s="457" t="str">
        <f>IF(AF228&lt;AG228,"* Los exámenes Reactivos de 70 a 74 años años NO DEBEN ser mayor a los Exámenes Procesados de la misma edad. ","")</f>
        <v/>
      </c>
      <c r="CU228" s="457" t="str">
        <f>IF(AH228&lt;AI228,"* Los exámenes Reactivos de 75 a 79 años años NO DEBEN ser mayor a los Exámenes Procesados de la misma edad. ","")</f>
        <v/>
      </c>
      <c r="CV228" s="457" t="str">
        <f>IF(AJ228&lt;AK228,"* Los exámenes Reactivos de 80 y más años años NO DEBEN ser mayor a los Exámenes Procesados de la misma edad. ","")</f>
        <v/>
      </c>
      <c r="DF228" s="458">
        <f t="shared" si="416"/>
        <v>0</v>
      </c>
      <c r="DG228" s="458">
        <f t="shared" si="417"/>
        <v>0</v>
      </c>
      <c r="DH228" s="458">
        <f t="shared" si="418"/>
        <v>0</v>
      </c>
      <c r="DI228" s="458">
        <f t="shared" si="419"/>
        <v>0</v>
      </c>
      <c r="DJ228" s="458">
        <f t="shared" si="420"/>
        <v>0</v>
      </c>
      <c r="DK228" s="458">
        <f t="shared" si="421"/>
        <v>0</v>
      </c>
      <c r="DL228" s="458">
        <f t="shared" si="422"/>
        <v>0</v>
      </c>
      <c r="DM228" s="458">
        <f t="shared" si="423"/>
        <v>0</v>
      </c>
      <c r="DN228" s="458">
        <f t="shared" si="424"/>
        <v>0</v>
      </c>
      <c r="DO228" s="458">
        <f t="shared" si="425"/>
        <v>0</v>
      </c>
      <c r="DP228" s="458">
        <f t="shared" si="426"/>
        <v>0</v>
      </c>
      <c r="DQ228" s="458">
        <f t="shared" si="427"/>
        <v>0</v>
      </c>
      <c r="DR228" s="458">
        <f t="shared" si="428"/>
        <v>0</v>
      </c>
      <c r="DS228" s="458">
        <f t="shared" si="429"/>
        <v>0</v>
      </c>
      <c r="DT228" s="458">
        <f t="shared" si="430"/>
        <v>0</v>
      </c>
      <c r="DU228" s="458">
        <f t="shared" si="431"/>
        <v>0</v>
      </c>
      <c r="DV228" s="458">
        <f t="shared" si="432"/>
        <v>0</v>
      </c>
      <c r="DZ228" s="458">
        <v>0</v>
      </c>
    </row>
    <row r="229" spans="1:130" ht="27.75" customHeight="1" x14ac:dyDescent="0.35">
      <c r="A229" s="1627" t="s">
        <v>2201</v>
      </c>
      <c r="B229" s="831">
        <f t="shared" si="410"/>
        <v>0</v>
      </c>
      <c r="C229" s="1079">
        <f t="shared" si="410"/>
        <v>0</v>
      </c>
      <c r="D229" s="833"/>
      <c r="E229" s="1439"/>
      <c r="F229" s="829"/>
      <c r="G229" s="1439"/>
      <c r="H229" s="829"/>
      <c r="I229" s="1439"/>
      <c r="J229" s="829"/>
      <c r="K229" s="1439"/>
      <c r="L229" s="829"/>
      <c r="M229" s="1439"/>
      <c r="N229" s="829"/>
      <c r="O229" s="1439"/>
      <c r="P229" s="829"/>
      <c r="Q229" s="1439"/>
      <c r="R229" s="829"/>
      <c r="S229" s="1439"/>
      <c r="T229" s="829"/>
      <c r="U229" s="1439"/>
      <c r="V229" s="829"/>
      <c r="W229" s="1439"/>
      <c r="X229" s="829"/>
      <c r="Y229" s="1439"/>
      <c r="Z229" s="829"/>
      <c r="AA229" s="1439"/>
      <c r="AB229" s="829"/>
      <c r="AC229" s="1439"/>
      <c r="AD229" s="829"/>
      <c r="AE229" s="1439"/>
      <c r="AF229" s="829"/>
      <c r="AG229" s="1439"/>
      <c r="AH229" s="829"/>
      <c r="AI229" s="1439"/>
      <c r="AJ229" s="829"/>
      <c r="AK229" s="1479"/>
      <c r="AL229" s="833"/>
      <c r="AM229" s="1479"/>
      <c r="AN229" s="833"/>
      <c r="AO229" s="854"/>
      <c r="AP229" s="829"/>
      <c r="AQ229" s="855"/>
      <c r="AR229" s="311"/>
      <c r="AS229" s="464"/>
      <c r="AT229" s="464"/>
      <c r="AU229" s="464"/>
      <c r="AV229" s="464"/>
      <c r="AW229" s="464"/>
      <c r="AX229" s="464"/>
      <c r="AY229" s="464"/>
      <c r="AZ229" s="464"/>
      <c r="BA229" s="464"/>
      <c r="BB229" s="464"/>
      <c r="BC229" s="464"/>
      <c r="BD229" s="460"/>
      <c r="BE229" s="460"/>
      <c r="BF229" s="460"/>
      <c r="BG229" s="460"/>
      <c r="CA229" s="457" t="str">
        <f t="shared" si="411"/>
        <v/>
      </c>
      <c r="CB229" s="457" t="str">
        <f t="shared" si="412"/>
        <v/>
      </c>
      <c r="CC229" s="457" t="str">
        <f t="shared" si="413"/>
        <v/>
      </c>
      <c r="CD229" s="457" t="str">
        <f t="shared" si="414"/>
        <v/>
      </c>
      <c r="CE229" s="457" t="str">
        <f t="shared" si="415"/>
        <v/>
      </c>
      <c r="CF229" s="457" t="str">
        <f>IF(D229&lt;E229,"* Los exámenes Reactivos de 0 a 4 años años NO DEBEN ser mayor a los Exámenes Procesados de la misma edad. ","")</f>
        <v/>
      </c>
      <c r="CG229" s="457" t="str">
        <f>IF(F229&lt;G229,"* Los exámenes Reactivos de 5 a 9 años años NO DEBEN ser mayor a los Exámenes Procesados de la misma edad. ","")</f>
        <v/>
      </c>
      <c r="CH229" s="457" t="str">
        <f>IF(H229&lt;I229,"* Los exámenes Reactivos de 10 a 14 años años NO DEBEN ser mayor a los Exámenes Procesados de la misma edad. ","")</f>
        <v/>
      </c>
      <c r="CI229" s="457" t="str">
        <f>IF(J229&lt;K229,"* Los exámenes Reactivos de 15 a 19 años años NO DEBEN ser mayor a los Exámenes Procesados de la misma edad. ","")</f>
        <v/>
      </c>
      <c r="CJ229" s="457" t="str">
        <f>IF(L229&lt;M229,"* Los exámenes Reactivos de 20 a 24 años años NO DEBEN ser mayor a los Exámenes Procesados de la misma edad. ","")</f>
        <v/>
      </c>
      <c r="CK229" s="457" t="str">
        <f>IF(N229&lt;O229,"* Los exámenes Reactivos de 25 a 29 años años NO DEBEN ser mayor a los Exámenes Procesados de la misma edad. ","")</f>
        <v/>
      </c>
      <c r="CL229" s="457" t="str">
        <f>IF(P229&lt;Q229,"* Los exámenes Reactivos de 30 a 34 años años NO DEBEN ser mayor a los Exámenes Procesados de la misma edad. ","")</f>
        <v/>
      </c>
      <c r="CM229" s="457" t="str">
        <f>IF(R229&lt;S229,"* Los exámenes Reactivos de 35 a 39 años años NO DEBEN ser mayor a los Exámenes Procesados de la misma edad. ","")</f>
        <v/>
      </c>
      <c r="CN229" s="457" t="str">
        <f>IF(T229&lt;U229,"* Los exámenes Reactivos de 40 a 44 años años NO DEBEN ser mayor a los Exámenes Procesados de la misma edad. ","")</f>
        <v/>
      </c>
      <c r="CO229" s="457" t="str">
        <f>IF(V229&lt;W229,"* Los exámenes Reactivos de 45 a 49 años años NO DEBEN ser mayor a los Exámenes Procesados de la misma edad. ","")</f>
        <v/>
      </c>
      <c r="CP229" s="457" t="str">
        <f>IF(X229&lt;Y229,"* Los exámenes Reactivos de 50 a 54 años años NO DEBEN ser mayor a los Exámenes Procesados de la misma edad. ","")</f>
        <v/>
      </c>
      <c r="CQ229" s="457" t="str">
        <f>IF(Z229&lt;AA229,"* Los exámenes Reactivos de 55 a 59 años años NO DEBEN ser mayor a los Exámenes Procesados de la misma edad. ","")</f>
        <v/>
      </c>
      <c r="CR229" s="457" t="str">
        <f>IF(AB229&lt;AC229,"* Los exámenes Reactivos de 60 a 64 años años NO DEBEN ser mayor a los Exámenes Procesados de la misma edad. ","")</f>
        <v/>
      </c>
      <c r="CS229" s="457" t="str">
        <f>IF(AD229&lt;AE229,"* Los exámenes Reactivos de 65 a 69 años años NO DEBEN ser mayor a los Exámenes Procesados de la misma edad. ","")</f>
        <v/>
      </c>
      <c r="CT229" s="457" t="str">
        <f>IF(AF229&lt;AG229,"* Los exámenes Reactivos de 70 a 74 años años NO DEBEN ser mayor a los Exámenes Procesados de la misma edad. ","")</f>
        <v/>
      </c>
      <c r="CU229" s="457" t="str">
        <f>IF(AH229&lt;AI229,"* Los exámenes Reactivos de 75 a 79 años años NO DEBEN ser mayor a los Exámenes Procesados de la misma edad. ","")</f>
        <v/>
      </c>
      <c r="CV229" s="457" t="str">
        <f>IF(AJ229&lt;AK229,"* Los exámenes Reactivos de 80 y más años años NO DEBEN ser mayor a los Exámenes Procesados de la misma edad. ","")</f>
        <v/>
      </c>
      <c r="DF229" s="458">
        <f t="shared" si="416"/>
        <v>0</v>
      </c>
      <c r="DG229" s="458">
        <f t="shared" si="417"/>
        <v>0</v>
      </c>
      <c r="DH229" s="458">
        <f t="shared" si="418"/>
        <v>0</v>
      </c>
      <c r="DI229" s="458">
        <f t="shared" si="419"/>
        <v>0</v>
      </c>
      <c r="DJ229" s="458">
        <f t="shared" si="420"/>
        <v>0</v>
      </c>
      <c r="DK229" s="458">
        <f t="shared" si="421"/>
        <v>0</v>
      </c>
      <c r="DL229" s="458">
        <f t="shared" si="422"/>
        <v>0</v>
      </c>
      <c r="DM229" s="458">
        <f t="shared" si="423"/>
        <v>0</v>
      </c>
      <c r="DN229" s="458">
        <f t="shared" si="424"/>
        <v>0</v>
      </c>
      <c r="DO229" s="458">
        <f t="shared" si="425"/>
        <v>0</v>
      </c>
      <c r="DP229" s="458">
        <f t="shared" si="426"/>
        <v>0</v>
      </c>
      <c r="DQ229" s="458">
        <f t="shared" si="427"/>
        <v>0</v>
      </c>
      <c r="DR229" s="458">
        <f t="shared" si="428"/>
        <v>0</v>
      </c>
      <c r="DS229" s="458">
        <f t="shared" si="429"/>
        <v>0</v>
      </c>
      <c r="DT229" s="458">
        <f t="shared" si="430"/>
        <v>0</v>
      </c>
      <c r="DU229" s="458">
        <f t="shared" si="431"/>
        <v>0</v>
      </c>
      <c r="DV229" s="458">
        <f t="shared" si="432"/>
        <v>0</v>
      </c>
      <c r="DZ229" s="458">
        <v>0</v>
      </c>
    </row>
    <row r="230" spans="1:130" ht="16.149999999999999" customHeight="1" x14ac:dyDescent="0.35">
      <c r="A230" s="2465" t="s">
        <v>2202</v>
      </c>
      <c r="B230" s="831">
        <f t="shared" si="410"/>
        <v>0</v>
      </c>
      <c r="C230" s="1079">
        <f t="shared" si="410"/>
        <v>0</v>
      </c>
      <c r="D230" s="833"/>
      <c r="E230" s="1439"/>
      <c r="F230" s="829"/>
      <c r="G230" s="1439"/>
      <c r="H230" s="829"/>
      <c r="I230" s="1439"/>
      <c r="J230" s="829"/>
      <c r="K230" s="1439"/>
      <c r="L230" s="829"/>
      <c r="M230" s="1439"/>
      <c r="N230" s="829"/>
      <c r="O230" s="1439"/>
      <c r="P230" s="829"/>
      <c r="Q230" s="1439"/>
      <c r="R230" s="829"/>
      <c r="S230" s="1439"/>
      <c r="T230" s="829"/>
      <c r="U230" s="1439"/>
      <c r="V230" s="829"/>
      <c r="W230" s="1439"/>
      <c r="X230" s="829"/>
      <c r="Y230" s="1439"/>
      <c r="Z230" s="829"/>
      <c r="AA230" s="1439"/>
      <c r="AB230" s="829"/>
      <c r="AC230" s="1439"/>
      <c r="AD230" s="829"/>
      <c r="AE230" s="1439"/>
      <c r="AF230" s="829"/>
      <c r="AG230" s="1439"/>
      <c r="AH230" s="829"/>
      <c r="AI230" s="1439"/>
      <c r="AJ230" s="829"/>
      <c r="AK230" s="1479"/>
      <c r="AL230" s="833"/>
      <c r="AM230" s="1479"/>
      <c r="AN230" s="833"/>
      <c r="AO230" s="854"/>
      <c r="AP230" s="829"/>
      <c r="AQ230" s="855"/>
      <c r="AR230" s="311"/>
      <c r="AS230" s="464"/>
      <c r="AT230" s="464"/>
      <c r="AU230" s="464"/>
      <c r="AV230" s="464"/>
      <c r="AW230" s="464"/>
      <c r="AX230" s="464"/>
      <c r="AY230" s="464"/>
      <c r="AZ230" s="464"/>
      <c r="BA230" s="464"/>
      <c r="BB230" s="464"/>
      <c r="BC230" s="464"/>
      <c r="BD230" s="460"/>
      <c r="BE230" s="460"/>
      <c r="BF230" s="460"/>
      <c r="BG230" s="460"/>
      <c r="CA230" s="457" t="str">
        <f t="shared" si="411"/>
        <v/>
      </c>
      <c r="CB230" s="457" t="str">
        <f t="shared" si="412"/>
        <v/>
      </c>
      <c r="CC230" s="457" t="str">
        <f t="shared" si="413"/>
        <v/>
      </c>
      <c r="CD230" s="457" t="str">
        <f t="shared" si="414"/>
        <v/>
      </c>
      <c r="CE230" s="457" t="str">
        <f t="shared" si="415"/>
        <v/>
      </c>
      <c r="CF230" s="457" t="str">
        <f>IF(D230&lt;E230,"* Los exámenes Reactivos de 0 a 4 años años NO DEBEN ser mayor a los Exámenes Procesados de la misma edad. ","")</f>
        <v/>
      </c>
      <c r="CG230" s="457" t="str">
        <f>IF(F230&lt;G230,"* Los exámenes Reactivos de 5 a 9 años años NO DEBEN ser mayor a los Exámenes Procesados de la misma edad. ","")</f>
        <v/>
      </c>
      <c r="CH230" s="457" t="str">
        <f>IF(H230&lt;I230,"* Los exámenes Reactivos de 10 a 14 años años NO DEBEN ser mayor a los Exámenes Procesados de la misma edad. ","")</f>
        <v/>
      </c>
      <c r="CI230" s="457" t="str">
        <f>IF(J230&lt;K230,"* Los exámenes Reactivos de 15 a 19 años años NO DEBEN ser mayor a los Exámenes Procesados de la misma edad. ","")</f>
        <v/>
      </c>
      <c r="CJ230" s="457" t="str">
        <f>IF(L230&lt;M230,"* Los exámenes Reactivos de 20 a 24 años años NO DEBEN ser mayor a los Exámenes Procesados de la misma edad. ","")</f>
        <v/>
      </c>
      <c r="CK230" s="457" t="str">
        <f>IF(N230&lt;O230,"* Los exámenes Reactivos de 25 a 29 años años NO DEBEN ser mayor a los Exámenes Procesados de la misma edad. ","")</f>
        <v/>
      </c>
      <c r="CL230" s="457" t="str">
        <f>IF(P230&lt;Q230,"* Los exámenes Reactivos de 30 a 34 años años NO DEBEN ser mayor a los Exámenes Procesados de la misma edad. ","")</f>
        <v/>
      </c>
      <c r="CM230" s="457" t="str">
        <f>IF(R230&lt;S230,"* Los exámenes Reactivos de 35 a 39 años años NO DEBEN ser mayor a los Exámenes Procesados de la misma edad. ","")</f>
        <v/>
      </c>
      <c r="CN230" s="457" t="str">
        <f>IF(T230&lt;U230,"* Los exámenes Reactivos de 40 a 44 años años NO DEBEN ser mayor a los Exámenes Procesados de la misma edad. ","")</f>
        <v/>
      </c>
      <c r="CO230" s="457" t="str">
        <f>IF(V230&lt;W230,"* Los exámenes Reactivos de 45 a 49 años años NO DEBEN ser mayor a los Exámenes Procesados de la misma edad. ","")</f>
        <v/>
      </c>
      <c r="CP230" s="457" t="str">
        <f>IF(X230&lt;Y230,"* Los exámenes Reactivos de 50 a 54 años años NO DEBEN ser mayor a los Exámenes Procesados de la misma edad. ","")</f>
        <v/>
      </c>
      <c r="CQ230" s="457" t="str">
        <f>IF(Z230&lt;AA230,"* Los exámenes Reactivos de 55 a 59 años años NO DEBEN ser mayor a los Exámenes Procesados de la misma edad. ","")</f>
        <v/>
      </c>
      <c r="CR230" s="457" t="str">
        <f>IF(AB230&lt;AC230,"* Los exámenes Reactivos de 60 a 64 años años NO DEBEN ser mayor a los Exámenes Procesados de la misma edad. ","")</f>
        <v/>
      </c>
      <c r="CS230" s="457" t="str">
        <f>IF(AD230&lt;AE230,"* Los exámenes Reactivos de 65 a 69 años años NO DEBEN ser mayor a los Exámenes Procesados de la misma edad. ","")</f>
        <v/>
      </c>
      <c r="CT230" s="457" t="str">
        <f>IF(AF230&lt;AG230,"* Los exámenes Reactivos de 70 a 74 años años NO DEBEN ser mayor a los Exámenes Procesados de la misma edad. ","")</f>
        <v/>
      </c>
      <c r="CU230" s="457" t="str">
        <f>IF(AH230&lt;AI230,"* Los exámenes Reactivos de 75 a 79 años años NO DEBEN ser mayor a los Exámenes Procesados de la misma edad. ","")</f>
        <v/>
      </c>
      <c r="CV230" s="457" t="str">
        <f>IF(AJ230&lt;AK230,"* Los exámenes Reactivos de 80 y más años años NO DEBEN ser mayor a los Exámenes Procesados de la misma edad. ","")</f>
        <v/>
      </c>
      <c r="DF230" s="458">
        <f t="shared" si="416"/>
        <v>0</v>
      </c>
      <c r="DG230" s="458">
        <f t="shared" si="417"/>
        <v>0</v>
      </c>
      <c r="DH230" s="458">
        <f t="shared" si="418"/>
        <v>0</v>
      </c>
      <c r="DI230" s="458">
        <f t="shared" si="419"/>
        <v>0</v>
      </c>
      <c r="DJ230" s="458">
        <f t="shared" si="420"/>
        <v>0</v>
      </c>
      <c r="DK230" s="458">
        <f t="shared" si="421"/>
        <v>0</v>
      </c>
      <c r="DL230" s="458">
        <f t="shared" si="422"/>
        <v>0</v>
      </c>
      <c r="DM230" s="458">
        <f t="shared" si="423"/>
        <v>0</v>
      </c>
      <c r="DN230" s="458">
        <f t="shared" si="424"/>
        <v>0</v>
      </c>
      <c r="DO230" s="458">
        <f t="shared" si="425"/>
        <v>0</v>
      </c>
      <c r="DP230" s="458">
        <f t="shared" si="426"/>
        <v>0</v>
      </c>
      <c r="DQ230" s="458">
        <f t="shared" si="427"/>
        <v>0</v>
      </c>
      <c r="DR230" s="458">
        <f t="shared" si="428"/>
        <v>0</v>
      </c>
      <c r="DS230" s="458">
        <f t="shared" si="429"/>
        <v>0</v>
      </c>
      <c r="DT230" s="458">
        <f t="shared" si="430"/>
        <v>0</v>
      </c>
      <c r="DU230" s="458">
        <f t="shared" si="431"/>
        <v>0</v>
      </c>
      <c r="DV230" s="458">
        <f t="shared" si="432"/>
        <v>0</v>
      </c>
      <c r="DZ230" s="458">
        <v>0</v>
      </c>
    </row>
    <row r="231" spans="1:130" ht="16.149999999999999" customHeight="1" x14ac:dyDescent="0.35">
      <c r="A231" s="2466" t="s">
        <v>1710</v>
      </c>
      <c r="B231" s="2445">
        <f t="shared" si="410"/>
        <v>0</v>
      </c>
      <c r="C231" s="2101">
        <f t="shared" si="410"/>
        <v>0</v>
      </c>
      <c r="D231" s="842"/>
      <c r="E231" s="870"/>
      <c r="F231" s="837"/>
      <c r="G231" s="870"/>
      <c r="H231" s="837"/>
      <c r="I231" s="870"/>
      <c r="J231" s="837"/>
      <c r="K231" s="870"/>
      <c r="L231" s="837"/>
      <c r="M231" s="870"/>
      <c r="N231" s="837"/>
      <c r="O231" s="870"/>
      <c r="P231" s="837"/>
      <c r="Q231" s="870"/>
      <c r="R231" s="837"/>
      <c r="S231" s="870"/>
      <c r="T231" s="837"/>
      <c r="U231" s="870"/>
      <c r="V231" s="837"/>
      <c r="W231" s="870"/>
      <c r="X231" s="837"/>
      <c r="Y231" s="870"/>
      <c r="Z231" s="837"/>
      <c r="AA231" s="870"/>
      <c r="AB231" s="837"/>
      <c r="AC231" s="870"/>
      <c r="AD231" s="837"/>
      <c r="AE231" s="870"/>
      <c r="AF231" s="837"/>
      <c r="AG231" s="870"/>
      <c r="AH231" s="837"/>
      <c r="AI231" s="870"/>
      <c r="AJ231" s="837"/>
      <c r="AK231" s="843"/>
      <c r="AL231" s="842"/>
      <c r="AM231" s="843"/>
      <c r="AN231" s="842"/>
      <c r="AO231" s="872"/>
      <c r="AP231" s="837"/>
      <c r="AQ231" s="873"/>
      <c r="AR231" s="311"/>
      <c r="AS231" s="464"/>
      <c r="AT231" s="464"/>
      <c r="AU231" s="464"/>
      <c r="AV231" s="464"/>
      <c r="AW231" s="464"/>
      <c r="AX231" s="464"/>
      <c r="AY231" s="464"/>
      <c r="AZ231" s="464"/>
      <c r="BA231" s="464"/>
      <c r="BB231" s="464"/>
      <c r="BC231" s="464"/>
      <c r="BD231" s="460"/>
      <c r="BE231" s="460"/>
      <c r="BF231" s="460"/>
      <c r="BG231" s="460"/>
      <c r="CA231" s="457" t="str">
        <f t="shared" si="411"/>
        <v/>
      </c>
      <c r="CB231" s="457" t="str">
        <f t="shared" si="412"/>
        <v/>
      </c>
      <c r="CC231" s="457" t="str">
        <f t="shared" si="413"/>
        <v/>
      </c>
      <c r="CD231" s="457" t="str">
        <f t="shared" si="414"/>
        <v/>
      </c>
      <c r="CE231" s="457" t="str">
        <f t="shared" si="415"/>
        <v/>
      </c>
      <c r="CF231" s="457" t="str">
        <f>IF(D231&lt;E231,"* Los exámenes Reactivos de 0 a 4 años años NO DEBEN ser mayor a los Exámenes Procesados de la misma edad. ","")</f>
        <v/>
      </c>
      <c r="CG231" s="457" t="str">
        <f>IF(F231&lt;G231,"* Los exámenes Reactivos de 5 a 9 años años NO DEBEN ser mayor a los Exámenes Procesados de la misma edad. ","")</f>
        <v/>
      </c>
      <c r="CH231" s="457" t="str">
        <f>IF(H231&lt;I231,"* Los exámenes Reactivos de 10 a 14 años años NO DEBEN ser mayor a los Exámenes Procesados de la misma edad. ","")</f>
        <v/>
      </c>
      <c r="CI231" s="457" t="str">
        <f>IF(J231&lt;K231,"* Los exámenes Reactivos de 15 a 19 años años NO DEBEN ser mayor a los Exámenes Procesados de la misma edad. ","")</f>
        <v/>
      </c>
      <c r="CJ231" s="457" t="str">
        <f>IF(L231&lt;M231,"* Los exámenes Reactivos de 20 a 24 años años NO DEBEN ser mayor a los Exámenes Procesados de la misma edad. ","")</f>
        <v/>
      </c>
      <c r="CK231" s="457" t="str">
        <f>IF(N231&lt;O231,"* Los exámenes Reactivos de 25 a 29 años años NO DEBEN ser mayor a los Exámenes Procesados de la misma edad. ","")</f>
        <v/>
      </c>
      <c r="CL231" s="457" t="str">
        <f>IF(P231&lt;Q231,"* Los exámenes Reactivos de 30 a 34 años años NO DEBEN ser mayor a los Exámenes Procesados de la misma edad. ","")</f>
        <v/>
      </c>
      <c r="CM231" s="457" t="str">
        <f>IF(R231&lt;S231,"* Los exámenes Reactivos de 35 a 39 años años NO DEBEN ser mayor a los Exámenes Procesados de la misma edad. ","")</f>
        <v/>
      </c>
      <c r="CN231" s="457" t="str">
        <f>IF(T231&lt;U231,"* Los exámenes Reactivos de 40 a 44 años años NO DEBEN ser mayor a los Exámenes Procesados de la misma edad. ","")</f>
        <v/>
      </c>
      <c r="CO231" s="457" t="str">
        <f>IF(V231&lt;W231,"* Los exámenes Reactivos de 45 a 49 años años NO DEBEN ser mayor a los Exámenes Procesados de la misma edad. ","")</f>
        <v/>
      </c>
      <c r="CP231" s="457" t="str">
        <f>IF(X231&lt;Y231,"* Los exámenes Reactivos de 50 a 54 años años NO DEBEN ser mayor a los Exámenes Procesados de la misma edad. ","")</f>
        <v/>
      </c>
      <c r="CQ231" s="457" t="str">
        <f>IF(Z231&lt;AA231,"* Los exámenes Reactivos de 55 a 59 años años NO DEBEN ser mayor a los Exámenes Procesados de la misma edad. ","")</f>
        <v/>
      </c>
      <c r="CR231" s="457" t="str">
        <f>IF(AB231&lt;AC231,"* Los exámenes Reactivos de 60 a 64 años años NO DEBEN ser mayor a los Exámenes Procesados de la misma edad. ","")</f>
        <v/>
      </c>
      <c r="CS231" s="457" t="str">
        <f>IF(AD231&lt;AE231,"* Los exámenes Reactivos de 65 a 69 años años NO DEBEN ser mayor a los Exámenes Procesados de la misma edad. ","")</f>
        <v/>
      </c>
      <c r="CT231" s="457" t="str">
        <f>IF(AF231&lt;AG231,"* Los exámenes Reactivos de 70 a 74 años años NO DEBEN ser mayor a los Exámenes Procesados de la misma edad. ","")</f>
        <v/>
      </c>
      <c r="CU231" s="457" t="str">
        <f>IF(AH231&lt;AI231,"* Los exámenes Reactivos de 75 a 79 años años NO DEBEN ser mayor a los Exámenes Procesados de la misma edad. ","")</f>
        <v/>
      </c>
      <c r="CV231" s="457" t="str">
        <f>IF(AJ231&lt;AK231,"* Los exámenes Reactivos de 80 y más años años NO DEBEN ser mayor a los Exámenes Procesados de la misma edad. ","")</f>
        <v/>
      </c>
      <c r="DF231" s="458">
        <f t="shared" si="416"/>
        <v>0</v>
      </c>
      <c r="DG231" s="458">
        <f t="shared" si="417"/>
        <v>0</v>
      </c>
      <c r="DH231" s="458">
        <f t="shared" si="418"/>
        <v>0</v>
      </c>
      <c r="DI231" s="458">
        <f t="shared" si="419"/>
        <v>0</v>
      </c>
      <c r="DJ231" s="458">
        <f t="shared" si="420"/>
        <v>0</v>
      </c>
      <c r="DK231" s="458">
        <f t="shared" si="421"/>
        <v>0</v>
      </c>
      <c r="DL231" s="458">
        <f t="shared" si="422"/>
        <v>0</v>
      </c>
      <c r="DM231" s="458">
        <f t="shared" si="423"/>
        <v>0</v>
      </c>
      <c r="DN231" s="458">
        <f t="shared" si="424"/>
        <v>0</v>
      </c>
      <c r="DO231" s="458">
        <f t="shared" si="425"/>
        <v>0</v>
      </c>
      <c r="DP231" s="458">
        <f t="shared" si="426"/>
        <v>0</v>
      </c>
      <c r="DQ231" s="458">
        <f t="shared" si="427"/>
        <v>0</v>
      </c>
      <c r="DR231" s="458">
        <f t="shared" si="428"/>
        <v>0</v>
      </c>
      <c r="DS231" s="458">
        <f t="shared" si="429"/>
        <v>0</v>
      </c>
      <c r="DT231" s="458">
        <f t="shared" si="430"/>
        <v>0</v>
      </c>
      <c r="DU231" s="458">
        <f t="shared" si="431"/>
        <v>0</v>
      </c>
      <c r="DV231" s="458">
        <f t="shared" si="432"/>
        <v>0</v>
      </c>
      <c r="DZ231" s="458">
        <v>0</v>
      </c>
    </row>
    <row r="232" spans="1:130" ht="27" customHeight="1" x14ac:dyDescent="0.35">
      <c r="A232" s="305" t="s">
        <v>2204</v>
      </c>
      <c r="B232" s="121"/>
      <c r="C232" s="121"/>
      <c r="D232" s="121"/>
      <c r="E232" s="121"/>
      <c r="F232" s="121"/>
      <c r="G232" s="121"/>
      <c r="H232" s="121"/>
      <c r="I232" s="121"/>
      <c r="J232" s="464"/>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0"/>
      <c r="AT232" s="460"/>
      <c r="AU232" s="460"/>
      <c r="AV232" s="460"/>
      <c r="AW232" s="460"/>
      <c r="AX232" s="460"/>
      <c r="AY232" s="460"/>
      <c r="AZ232" s="460"/>
      <c r="BA232" s="460"/>
      <c r="BB232" s="460"/>
      <c r="BC232" s="460"/>
      <c r="BD232" s="460"/>
      <c r="BE232" s="460"/>
      <c r="BF232" s="460"/>
      <c r="BG232" s="460"/>
    </row>
    <row r="233" spans="1:130" ht="15" customHeight="1" x14ac:dyDescent="0.35">
      <c r="A233" s="8476" t="s">
        <v>2205</v>
      </c>
      <c r="B233" s="8477"/>
      <c r="C233" s="8115" t="s">
        <v>30</v>
      </c>
      <c r="D233" s="8116"/>
      <c r="E233" s="8106"/>
      <c r="F233" s="8488"/>
      <c r="G233" s="8488"/>
      <c r="H233" s="8488"/>
      <c r="I233" s="8488"/>
      <c r="J233" s="8488"/>
      <c r="K233" s="8488"/>
      <c r="L233" s="8488"/>
      <c r="M233" s="8488"/>
      <c r="N233" s="8488"/>
      <c r="O233" s="8488"/>
      <c r="P233" s="8488"/>
      <c r="Q233" s="8488"/>
      <c r="R233" s="8488"/>
      <c r="S233" s="8488"/>
      <c r="T233" s="8488"/>
      <c r="U233" s="8488"/>
      <c r="V233" s="8488"/>
      <c r="W233" s="8488"/>
      <c r="X233" s="8488"/>
      <c r="Y233" s="8488"/>
      <c r="Z233" s="8488"/>
      <c r="AA233" s="8488"/>
      <c r="AB233" s="8488"/>
      <c r="AC233" s="8488"/>
      <c r="AD233" s="8488"/>
      <c r="AE233" s="8488"/>
      <c r="AF233" s="8488"/>
      <c r="AG233" s="8488"/>
      <c r="AH233" s="8488"/>
      <c r="AI233" s="8488"/>
      <c r="AJ233" s="8489"/>
      <c r="AK233" s="8490" t="s">
        <v>1538</v>
      </c>
      <c r="AL233" s="8491"/>
      <c r="AM233" s="8491"/>
      <c r="AN233" s="8492"/>
      <c r="AO233" s="8490" t="s">
        <v>591</v>
      </c>
      <c r="AP233" s="8491"/>
      <c r="AQ233" s="8491"/>
      <c r="AR233" s="8492"/>
      <c r="AS233" s="8482" t="s">
        <v>2175</v>
      </c>
      <c r="AT233" s="8483"/>
      <c r="AU233" s="8482" t="s">
        <v>10</v>
      </c>
      <c r="AV233" s="8483"/>
      <c r="AW233" s="7523" t="s">
        <v>2176</v>
      </c>
      <c r="AX233" s="7990"/>
      <c r="AY233" s="460"/>
      <c r="AZ233" s="460"/>
      <c r="BA233" s="460"/>
      <c r="BB233" s="460"/>
      <c r="BC233" s="460"/>
      <c r="BD233" s="460"/>
      <c r="BE233" s="460"/>
      <c r="BF233" s="460"/>
      <c r="BG233" s="460"/>
    </row>
    <row r="234" spans="1:130" ht="21.75" customHeight="1" x14ac:dyDescent="0.35">
      <c r="A234" s="8478"/>
      <c r="B234" s="8479"/>
      <c r="C234" s="8118"/>
      <c r="D234" s="8119"/>
      <c r="E234" s="8003" t="s">
        <v>2177</v>
      </c>
      <c r="F234" s="8103"/>
      <c r="G234" s="8003" t="s">
        <v>598</v>
      </c>
      <c r="H234" s="8103"/>
      <c r="I234" s="8003" t="s">
        <v>2178</v>
      </c>
      <c r="J234" s="8103"/>
      <c r="K234" s="7983" t="s">
        <v>251</v>
      </c>
      <c r="L234" s="7985"/>
      <c r="M234" s="7983" t="s">
        <v>231</v>
      </c>
      <c r="N234" s="7985"/>
      <c r="O234" s="7983" t="s">
        <v>11</v>
      </c>
      <c r="P234" s="7985"/>
      <c r="Q234" s="7983" t="s">
        <v>106</v>
      </c>
      <c r="R234" s="7985"/>
      <c r="S234" s="7983" t="s">
        <v>252</v>
      </c>
      <c r="T234" s="7985"/>
      <c r="U234" s="7983" t="s">
        <v>253</v>
      </c>
      <c r="V234" s="7985"/>
      <c r="W234" s="7984" t="s">
        <v>254</v>
      </c>
      <c r="X234" s="7985"/>
      <c r="Y234" s="7984" t="s">
        <v>255</v>
      </c>
      <c r="Z234" s="7985"/>
      <c r="AA234" s="7984" t="s">
        <v>256</v>
      </c>
      <c r="AB234" s="7985"/>
      <c r="AC234" s="7983" t="s">
        <v>257</v>
      </c>
      <c r="AD234" s="7985"/>
      <c r="AE234" s="7984" t="s">
        <v>258</v>
      </c>
      <c r="AF234" s="7985"/>
      <c r="AG234" s="7984" t="s">
        <v>259</v>
      </c>
      <c r="AH234" s="7985"/>
      <c r="AI234" s="7984" t="s">
        <v>2206</v>
      </c>
      <c r="AJ234" s="8017"/>
      <c r="AK234" s="8487" t="s">
        <v>33</v>
      </c>
      <c r="AL234" s="8110"/>
      <c r="AM234" s="8109" t="s">
        <v>34</v>
      </c>
      <c r="AN234" s="8486"/>
      <c r="AO234" s="8487" t="s">
        <v>584</v>
      </c>
      <c r="AP234" s="8110"/>
      <c r="AQ234" s="8109" t="s">
        <v>583</v>
      </c>
      <c r="AR234" s="8486"/>
      <c r="AS234" s="8484"/>
      <c r="AT234" s="8485"/>
      <c r="AU234" s="8484"/>
      <c r="AV234" s="8485"/>
      <c r="AW234" s="8053"/>
      <c r="AX234" s="7982"/>
      <c r="AY234" s="460"/>
      <c r="AZ234" s="460"/>
      <c r="BA234" s="460"/>
      <c r="BB234" s="460"/>
      <c r="BC234" s="460"/>
      <c r="BD234" s="460"/>
      <c r="BE234" s="460"/>
      <c r="BF234" s="460"/>
      <c r="BG234" s="460"/>
    </row>
    <row r="235" spans="1:130" ht="39" customHeight="1" x14ac:dyDescent="0.35">
      <c r="A235" s="8480"/>
      <c r="B235" s="8481"/>
      <c r="C235" s="1994" t="s">
        <v>2134</v>
      </c>
      <c r="D235" s="2366" t="s">
        <v>2180</v>
      </c>
      <c r="E235" s="2350" t="s">
        <v>2134</v>
      </c>
      <c r="F235" s="2366" t="s">
        <v>2180</v>
      </c>
      <c r="G235" s="2350" t="s">
        <v>2134</v>
      </c>
      <c r="H235" s="2366" t="s">
        <v>2180</v>
      </c>
      <c r="I235" s="1994" t="s">
        <v>2134</v>
      </c>
      <c r="J235" s="2366" t="s">
        <v>2180</v>
      </c>
      <c r="K235" s="1994" t="s">
        <v>2134</v>
      </c>
      <c r="L235" s="2366" t="s">
        <v>2180</v>
      </c>
      <c r="M235" s="2350" t="s">
        <v>2134</v>
      </c>
      <c r="N235" s="2366" t="s">
        <v>2180</v>
      </c>
      <c r="O235" s="2350" t="s">
        <v>2134</v>
      </c>
      <c r="P235" s="2366" t="s">
        <v>2180</v>
      </c>
      <c r="Q235" s="2350" t="s">
        <v>2134</v>
      </c>
      <c r="R235" s="2366" t="s">
        <v>2180</v>
      </c>
      <c r="S235" s="2350" t="s">
        <v>2134</v>
      </c>
      <c r="T235" s="2366" t="s">
        <v>2180</v>
      </c>
      <c r="U235" s="2350" t="s">
        <v>2134</v>
      </c>
      <c r="V235" s="2366" t="s">
        <v>2180</v>
      </c>
      <c r="W235" s="1994" t="s">
        <v>2134</v>
      </c>
      <c r="X235" s="2366" t="s">
        <v>2180</v>
      </c>
      <c r="Y235" s="1994" t="s">
        <v>2134</v>
      </c>
      <c r="Z235" s="2366" t="s">
        <v>2180</v>
      </c>
      <c r="AA235" s="1994" t="s">
        <v>2134</v>
      </c>
      <c r="AB235" s="2366" t="s">
        <v>2180</v>
      </c>
      <c r="AC235" s="2350" t="s">
        <v>2134</v>
      </c>
      <c r="AD235" s="2366" t="s">
        <v>2180</v>
      </c>
      <c r="AE235" s="1994" t="s">
        <v>2134</v>
      </c>
      <c r="AF235" s="2366" t="s">
        <v>2180</v>
      </c>
      <c r="AG235" s="1994" t="s">
        <v>2134</v>
      </c>
      <c r="AH235" s="2366" t="s">
        <v>2180</v>
      </c>
      <c r="AI235" s="1994" t="s">
        <v>2134</v>
      </c>
      <c r="AJ235" s="2366" t="s">
        <v>2180</v>
      </c>
      <c r="AK235" s="2312" t="s">
        <v>2134</v>
      </c>
      <c r="AL235" s="2366" t="s">
        <v>2180</v>
      </c>
      <c r="AM235" s="1994" t="s">
        <v>2134</v>
      </c>
      <c r="AN235" s="2366" t="s">
        <v>2180</v>
      </c>
      <c r="AO235" s="2312" t="s">
        <v>2134</v>
      </c>
      <c r="AP235" s="2366" t="s">
        <v>2180</v>
      </c>
      <c r="AQ235" s="1994" t="s">
        <v>2134</v>
      </c>
      <c r="AR235" s="2366" t="s">
        <v>2180</v>
      </c>
      <c r="AS235" s="2312" t="s">
        <v>2134</v>
      </c>
      <c r="AT235" s="2366" t="s">
        <v>2180</v>
      </c>
      <c r="AU235" s="2312" t="s">
        <v>2134</v>
      </c>
      <c r="AV235" s="2366" t="s">
        <v>2180</v>
      </c>
      <c r="AW235" s="2312" t="s">
        <v>2134</v>
      </c>
      <c r="AX235" s="2366" t="s">
        <v>2180</v>
      </c>
      <c r="AY235" s="460"/>
      <c r="AZ235" s="460"/>
      <c r="BA235" s="460"/>
      <c r="BB235" s="460"/>
      <c r="BC235" s="460"/>
      <c r="BD235" s="460"/>
      <c r="BE235" s="460"/>
      <c r="BF235" s="460"/>
      <c r="BG235" s="460"/>
    </row>
    <row r="236" spans="1:130" ht="18" customHeight="1" x14ac:dyDescent="0.35">
      <c r="A236" s="7972" t="s">
        <v>2207</v>
      </c>
      <c r="B236" s="2446" t="s">
        <v>2181</v>
      </c>
      <c r="C236" s="2467"/>
      <c r="D236" s="2468"/>
      <c r="E236" s="476"/>
      <c r="F236" s="477"/>
      <c r="G236" s="478"/>
      <c r="H236" s="477"/>
      <c r="I236" s="478"/>
      <c r="J236" s="477"/>
      <c r="K236" s="478"/>
      <c r="L236" s="477"/>
      <c r="M236" s="833"/>
      <c r="N236" s="854"/>
      <c r="O236" s="1439"/>
      <c r="P236" s="854"/>
      <c r="Q236" s="829"/>
      <c r="R236" s="854"/>
      <c r="S236" s="829"/>
      <c r="T236" s="854"/>
      <c r="U236" s="829"/>
      <c r="V236" s="854"/>
      <c r="W236" s="833"/>
      <c r="X236" s="854"/>
      <c r="Y236" s="833"/>
      <c r="Z236" s="854"/>
      <c r="AA236" s="833"/>
      <c r="AB236" s="854"/>
      <c r="AC236" s="829"/>
      <c r="AD236" s="854"/>
      <c r="AE236" s="2379"/>
      <c r="AF236" s="1078"/>
      <c r="AG236" s="2379"/>
      <c r="AH236" s="1078"/>
      <c r="AI236" s="2379"/>
      <c r="AJ236" s="2469"/>
      <c r="AK236" s="2458"/>
      <c r="AL236" s="1078"/>
      <c r="AM236" s="833"/>
      <c r="AN236" s="1637"/>
      <c r="AO236" s="1949"/>
      <c r="AP236" s="854"/>
      <c r="AQ236" s="833"/>
      <c r="AR236" s="1637"/>
      <c r="AS236" s="1949"/>
      <c r="AT236" s="1637"/>
      <c r="AU236" s="1949"/>
      <c r="AV236" s="854"/>
      <c r="AW236" s="1949"/>
      <c r="AX236" s="854"/>
      <c r="AY236" s="464" t="str">
        <f t="shared" ref="AY236:AY258" si="433">$CA236&amp;$CB236&amp;$CC236&amp;$CD236&amp;$CE236&amp;$CF236&amp;$CG236&amp;$CH236&amp;$CI236&amp;$CJ236&amp;$CK236&amp;$CL236&amp;$CM236&amp;$CN236&amp;$CO236&amp;$CP236&amp;$CQ236&amp;$CR236&amp;$CS236&amp;$CT236&amp;$CU236&amp;$CV236&amp;$CW236&amp;$CX236&amp;$CY236&amp;$CZ236</f>
        <v/>
      </c>
      <c r="AZ236" s="460"/>
      <c r="BA236" s="460"/>
      <c r="BB236" s="460"/>
      <c r="BC236" s="460"/>
      <c r="BD236" s="460"/>
      <c r="BE236" s="460"/>
      <c r="BF236" s="460"/>
      <c r="BG236" s="460"/>
      <c r="CA236" s="465" t="str">
        <f t="shared" ref="CA236:CA258" si="434">IF(DA236=1,"* El total de Confirmados Positivos por ISP NO DEBE ser mayor que el total de Procesados. ","")</f>
        <v/>
      </c>
      <c r="CB236" s="465" t="str">
        <f t="shared" ref="CB236:CB258" si="435">IF((AK236+AM236)&lt;&gt;C236,"* El Total de Procesados por sexo DEBE ser igual al Total de Procesados. ",IF((AL236+AN236)&lt;&gt;D236,"* El Total de Confirmados por sexo DEBE ser igual al Total de Confirmados. ",""))</f>
        <v/>
      </c>
      <c r="CC236" s="465" t="str">
        <f t="shared" ref="CC236:CC258" si="436">IF((AO236+AQ236)&gt;C236,"* El Total de Procesados Trans NO DEBE ser mayor al Total de Procesados. ",IF((AP236+AR236)&gt;D236,"* El Total de Confirmados Trans NO DEBE ser mayor al Total de Confirmados. ",""))</f>
        <v/>
      </c>
      <c r="CD236" s="465" t="str">
        <f t="shared" ref="CD236:CD258" si="437">IF(AS236&gt;C236,"* El Total de Pueblos Originarios Procesados NO DEBE ser mayor al Total de Procesados. ",IF(AT236&gt;D236,"* El Total de Pueblos Originarios Confirmados NO DEBE ser mayor al Total de Confirmados. ",""))</f>
        <v/>
      </c>
      <c r="CE236" s="465" t="str">
        <f t="shared" ref="CE236:CE258" si="438">IF(AU236&gt;C236,"* El Total de Migrantes Procesados NO DEBE ser mayor al Total de Procesados. ",IF(AV236&gt;D236,"* El Total deMigrantes Confirmados NO DEBE ser mayor al Total de Confirmados. ",""))</f>
        <v/>
      </c>
      <c r="CF236" s="465" t="str">
        <f t="shared" ref="CF236:CF258" si="439">IF((M236+O236)&lt;AW236,"* El Total de Procesados de 14-18 años NO DEBE ser mayor al Total de Procesados registrados en los grupos de edad 10 a 14 y 15 a 19 años. ",IF((N236+P236)&lt;AX236,"* El Total de Confirmados de 14-18 años NO DEBE ser mayor al Total de Confirmados registrados en los grupos de edad 10 a 14 y 15 a 19 años. ",""))</f>
        <v/>
      </c>
      <c r="CG236" s="465" t="str">
        <f t="shared" ref="CG236:CG258" si="440">IF(DG236=1,CONCATENATE("* Los exámenes positivos de ",$E$158," NO DEBEN ser mayor a los exámenes procesados de la misma edad. "),"")</f>
        <v/>
      </c>
      <c r="CH236" s="465" t="str">
        <f t="shared" ref="CH236:CH258" si="441">IF(DH236=1,CONCATENATE("* Los exámenes positivos de ",$G$158," NO DEBEN ser mayor a los exámenes procesados de la misma edad. "),"")</f>
        <v/>
      </c>
      <c r="CI236" s="465" t="str">
        <f t="shared" ref="CI236:CI258" si="442">IF(DI236=1,CONCATENATE("* Los exámenes positivos de ",$I$158," NO DEBEN ser mayor a los exámenes procesados de la misma edad. "),"")</f>
        <v/>
      </c>
      <c r="CJ236" s="465" t="str">
        <f t="shared" ref="CJ236:CJ258" si="443">IF(DJ236=1,CONCATENATE("* Los exámenes positivos de ",$K$158," NO DEBEN ser mayor a los exámenes procesados de la misma edad. "),"")</f>
        <v/>
      </c>
      <c r="CK236" s="465" t="str">
        <f t="shared" ref="CK236:CK258" si="444">IF(DK236=1,CONCATENATE("* Los exámenes positivos de ",$M$158," NO DEBEN ser mayor a los exámenes procesados de la misma edad. "),"")</f>
        <v/>
      </c>
      <c r="CL236" s="465" t="str">
        <f t="shared" ref="CL236:CL258" si="445">IF(DL236=1,CONCATENATE("* Los exámenes positivos de ",$O$158," NO DEBEN ser mayor a los exámenes procesados de la misma edad. "),"")</f>
        <v/>
      </c>
      <c r="CM236" s="465" t="str">
        <f t="shared" ref="CM236:CM258" si="446">IF(DM236=1,CONCATENATE("* Los exámenes positivos de ",$Q$158," NO DEBEN ser mayor a los exámenes procesados de la misma edad. "),"")</f>
        <v/>
      </c>
      <c r="CN236" s="465" t="str">
        <f t="shared" ref="CN236:CN258" si="447">IF(DN236=1,CONCATENATE("* Los exámenes positivos de ",$S$158," NO DEBEN ser mayor a los exámenes procesados de la misma edad. "),"")</f>
        <v/>
      </c>
      <c r="CO236" s="465" t="str">
        <f t="shared" ref="CO236:CO258" si="448">IF(DO236=1,CONCATENATE("* Los exámenes positivos de ",$U$158," NO DEBEN ser mayor a los exámenes procesados de la misma edad. "),"")</f>
        <v/>
      </c>
      <c r="CP236" s="465" t="str">
        <f t="shared" ref="CP236:CP258" si="449">IF(DP236=1,CONCATENATE("* Los exámenes positivos de ",$W$158," NO DEBEN ser mayor a los exámenes procesados de la misma edad. "),"")</f>
        <v/>
      </c>
      <c r="CQ236" s="465" t="str">
        <f t="shared" ref="CQ236:CQ258" si="450">IF(DQ236=1,CONCATENATE("* Los exámenes positivos de ",$Y$158," NO DEBEN ser mayor a los exámenes procesados de la misma edad. "),"")</f>
        <v/>
      </c>
      <c r="CR236" s="465" t="str">
        <f t="shared" ref="CR236:CR258" si="451">IF(DR236=1,CONCATENATE("* Los exámenes positivos de ",$AA$158," NO DEBEN ser mayor a los exámenes procesados de la misma edad. "),"")</f>
        <v/>
      </c>
      <c r="CS236" s="465" t="str">
        <f t="shared" ref="CS236:CS258" si="452">IF(DS236=1,CONCATENATE("* Los exámenes positivos de ",$AC$158," NO DEBEN ser mayor a los exámenes procesados de la misma edad. "),"")</f>
        <v/>
      </c>
      <c r="CT236" s="465" t="str">
        <f t="shared" ref="CT236:CT258" si="453">IF(DT236=1,CONCATENATE("* Los exámenes positivos de ",$AE$158," NO DEBEN ser mayor a los exámenes procesados de la misma edad. "),"")</f>
        <v/>
      </c>
      <c r="CU236" s="465" t="str">
        <f t="shared" ref="CU236:CU258" si="454">IF(DU236=1,CONCATENATE("* Los exámenes positivos de ",$AG$158," NO DEBEN ser mayor a los exámenes procesados de la misma edad. "),"")</f>
        <v/>
      </c>
      <c r="CV236" s="465" t="str">
        <f t="shared" ref="CV236:CV258" si="455">IF(DV236=1,CONCATENATE("* Los exámenes positivos de ",$AI$158," NO DEBEN ser mayor a los exámenes procesados de la misma edad. "),"")</f>
        <v/>
      </c>
      <c r="CW236" s="465" t="str">
        <f t="shared" ref="CW236:CW258" si="456">IF(DW236=1,"* No olvide digitar la columna Procesados Trans y/o Pueblos Originarios y/o Migrantes (Digite Cero si no tiene). ","")</f>
        <v/>
      </c>
      <c r="CX236" s="465" t="str">
        <f t="shared" ref="CX236:CX258" si="457">IF(DX236=1,"* No olvide digitar la columna Confirmados Trans y/o Pueblos Originarios y/o Migrantes (Digite Cero si no tiene). ","")</f>
        <v/>
      </c>
      <c r="CY236" s="465"/>
      <c r="CZ236" s="465"/>
      <c r="DA236" s="466">
        <f t="shared" ref="DA236:DA258" si="458">IF(C236&lt;D236,1,0)</f>
        <v>0</v>
      </c>
      <c r="DB236" s="466">
        <f t="shared" ref="DB236:DB258" si="459">IF(OR((AK236+AM236)&lt;&gt;C236,(AL236+AN236)&lt;&gt;D236),1,0)</f>
        <v>0</v>
      </c>
      <c r="DC236" s="466">
        <f t="shared" ref="DC236:DC258" si="460">IF(OR((AO236+AQ236)&gt;C236,(AP236+AR236)&gt;D236),1,0)</f>
        <v>0</v>
      </c>
      <c r="DD236" s="466">
        <f t="shared" ref="DD236:DD258" si="461">IF(OR(AS236&gt;C236,AT236&gt;D236),1,0)</f>
        <v>0</v>
      </c>
      <c r="DE236" s="466">
        <f t="shared" ref="DE236:DE258" si="462">IF(OR(AV236&gt;D236,AU236&gt;C236),1,0)</f>
        <v>0</v>
      </c>
      <c r="DF236" s="466">
        <f t="shared" ref="DF236:DF258" si="463">IF(OR((M236+O236)&lt;AW236,(N236+P236)&lt;AX236),1,0)</f>
        <v>0</v>
      </c>
      <c r="DG236" s="466">
        <f t="shared" ref="DG236:DG258" si="464">IF(E236&lt;F236,1,0)</f>
        <v>0</v>
      </c>
      <c r="DH236" s="466">
        <f t="shared" ref="DH236:DH258" si="465">IF(G236&lt;H236,1,0)</f>
        <v>0</v>
      </c>
      <c r="DI236" s="466">
        <f t="shared" ref="DI236:DI258" si="466">IF(I236&lt;J236,1,0)</f>
        <v>0</v>
      </c>
      <c r="DJ236" s="466">
        <f t="shared" ref="DJ236:DJ258" si="467">IF(K236&lt;L236,1,0)</f>
        <v>0</v>
      </c>
      <c r="DK236" s="466">
        <f t="shared" ref="DK236:DK258" si="468">IF(M236&lt;N236,1,0)</f>
        <v>0</v>
      </c>
      <c r="DL236" s="466">
        <f t="shared" ref="DL236:DL258" si="469">IF(O236&lt;P236,1,0)</f>
        <v>0</v>
      </c>
      <c r="DM236" s="466">
        <f t="shared" ref="DM236:DM258" si="470">IF(Q236&lt;R236,1,0)</f>
        <v>0</v>
      </c>
      <c r="DN236" s="466">
        <f t="shared" ref="DN236:DN258" si="471">IF(S236&lt;T236,1,0)</f>
        <v>0</v>
      </c>
      <c r="DO236" s="466">
        <f t="shared" ref="DO236:DO258" si="472">IF(U236&lt;V236,1,0)</f>
        <v>0</v>
      </c>
      <c r="DP236" s="466">
        <f t="shared" ref="DP236:DP258" si="473">IF(W236&lt;X236,1,0)</f>
        <v>0</v>
      </c>
      <c r="DQ236" s="466">
        <f t="shared" ref="DQ236:DQ258" si="474">IF(Y236&lt;Z236,1,0)</f>
        <v>0</v>
      </c>
      <c r="DR236" s="466">
        <f t="shared" ref="DR236:DR258" si="475">IF(AA236&lt;AB236,1,0)</f>
        <v>0</v>
      </c>
      <c r="DS236" s="466">
        <f t="shared" ref="DS236:DS258" si="476">IF(AC236&lt;AD236,1,0)</f>
        <v>0</v>
      </c>
      <c r="DT236" s="466">
        <f t="shared" ref="DT236:DT258" si="477">IF(AE236&lt;AF236,1,0)</f>
        <v>0</v>
      </c>
      <c r="DU236" s="466">
        <f t="shared" ref="DU236:DU258" si="478">IF(AG236&lt;AH236,1,0)</f>
        <v>0</v>
      </c>
      <c r="DV236" s="466">
        <f t="shared" ref="DV236:DV258" si="479">IF(AI236&lt;AJ236,1,0)</f>
        <v>0</v>
      </c>
      <c r="DW236" s="466">
        <f t="shared" ref="DW236:DX251" si="480">IF(AND(C236&lt;&gt;0,OR(AO236="",AQ236="",AS236="",AU236="")),1,0)</f>
        <v>0</v>
      </c>
      <c r="DX236" s="466">
        <f t="shared" si="480"/>
        <v>0</v>
      </c>
    </row>
    <row r="237" spans="1:130" ht="18" customHeight="1" x14ac:dyDescent="0.35">
      <c r="A237" s="7362"/>
      <c r="B237" s="828" t="s">
        <v>2182</v>
      </c>
      <c r="C237" s="2470"/>
      <c r="D237" s="2471"/>
      <c r="E237" s="479"/>
      <c r="F237" s="480"/>
      <c r="G237" s="481"/>
      <c r="H237" s="480"/>
      <c r="I237" s="481"/>
      <c r="J237" s="480"/>
      <c r="K237" s="481"/>
      <c r="L237" s="480"/>
      <c r="M237" s="833"/>
      <c r="N237" s="854"/>
      <c r="O237" s="1439"/>
      <c r="P237" s="854"/>
      <c r="Q237" s="829"/>
      <c r="R237" s="854"/>
      <c r="S237" s="829"/>
      <c r="T237" s="854"/>
      <c r="U237" s="829"/>
      <c r="V237" s="854"/>
      <c r="W237" s="833"/>
      <c r="X237" s="854"/>
      <c r="Y237" s="833"/>
      <c r="Z237" s="854"/>
      <c r="AA237" s="833"/>
      <c r="AB237" s="854"/>
      <c r="AC237" s="829"/>
      <c r="AD237" s="854"/>
      <c r="AE237" s="2379"/>
      <c r="AF237" s="1078"/>
      <c r="AG237" s="2379"/>
      <c r="AH237" s="1078"/>
      <c r="AI237" s="2379"/>
      <c r="AJ237" s="2469"/>
      <c r="AK237" s="2458"/>
      <c r="AL237" s="1078"/>
      <c r="AM237" s="833"/>
      <c r="AN237" s="1637"/>
      <c r="AO237" s="1949"/>
      <c r="AP237" s="854"/>
      <c r="AQ237" s="833"/>
      <c r="AR237" s="1637"/>
      <c r="AS237" s="1949"/>
      <c r="AT237" s="1637"/>
      <c r="AU237" s="1949"/>
      <c r="AV237" s="854"/>
      <c r="AW237" s="1949"/>
      <c r="AX237" s="854"/>
      <c r="AY237" s="464" t="str">
        <f t="shared" si="433"/>
        <v/>
      </c>
      <c r="AZ237" s="460"/>
      <c r="BA237" s="460"/>
      <c r="BB237" s="460"/>
      <c r="BC237" s="460"/>
      <c r="BD237" s="460"/>
      <c r="BE237" s="460"/>
      <c r="BF237" s="460"/>
      <c r="BG237" s="460"/>
      <c r="CA237" s="465" t="str">
        <f t="shared" si="434"/>
        <v/>
      </c>
      <c r="CB237" s="465" t="str">
        <f t="shared" si="435"/>
        <v/>
      </c>
      <c r="CC237" s="465" t="str">
        <f t="shared" si="436"/>
        <v/>
      </c>
      <c r="CD237" s="465" t="str">
        <f t="shared" si="437"/>
        <v/>
      </c>
      <c r="CE237" s="465" t="str">
        <f t="shared" si="438"/>
        <v/>
      </c>
      <c r="CF237" s="465" t="str">
        <f t="shared" si="439"/>
        <v/>
      </c>
      <c r="CG237" s="465" t="str">
        <f t="shared" si="440"/>
        <v/>
      </c>
      <c r="CH237" s="465" t="str">
        <f t="shared" si="441"/>
        <v/>
      </c>
      <c r="CI237" s="465" t="str">
        <f t="shared" si="442"/>
        <v/>
      </c>
      <c r="CJ237" s="465" t="str">
        <f t="shared" si="443"/>
        <v/>
      </c>
      <c r="CK237" s="465" t="str">
        <f t="shared" si="444"/>
        <v/>
      </c>
      <c r="CL237" s="465" t="str">
        <f t="shared" si="445"/>
        <v/>
      </c>
      <c r="CM237" s="465" t="str">
        <f t="shared" si="446"/>
        <v/>
      </c>
      <c r="CN237" s="465" t="str">
        <f t="shared" si="447"/>
        <v/>
      </c>
      <c r="CO237" s="465" t="str">
        <f t="shared" si="448"/>
        <v/>
      </c>
      <c r="CP237" s="465" t="str">
        <f t="shared" si="449"/>
        <v/>
      </c>
      <c r="CQ237" s="465" t="str">
        <f t="shared" si="450"/>
        <v/>
      </c>
      <c r="CR237" s="465" t="str">
        <f t="shared" si="451"/>
        <v/>
      </c>
      <c r="CS237" s="465" t="str">
        <f t="shared" si="452"/>
        <v/>
      </c>
      <c r="CT237" s="465" t="str">
        <f t="shared" si="453"/>
        <v/>
      </c>
      <c r="CU237" s="465" t="str">
        <f t="shared" si="454"/>
        <v/>
      </c>
      <c r="CV237" s="465" t="str">
        <f t="shared" si="455"/>
        <v/>
      </c>
      <c r="CW237" s="465" t="str">
        <f t="shared" si="456"/>
        <v/>
      </c>
      <c r="CX237" s="465" t="str">
        <f t="shared" si="457"/>
        <v/>
      </c>
      <c r="CY237" s="465"/>
      <c r="CZ237" s="465"/>
      <c r="DA237" s="466">
        <f t="shared" si="458"/>
        <v>0</v>
      </c>
      <c r="DB237" s="466">
        <f t="shared" si="459"/>
        <v>0</v>
      </c>
      <c r="DC237" s="466">
        <f t="shared" si="460"/>
        <v>0</v>
      </c>
      <c r="DD237" s="466">
        <f t="shared" si="461"/>
        <v>0</v>
      </c>
      <c r="DE237" s="466">
        <f t="shared" si="462"/>
        <v>0</v>
      </c>
      <c r="DF237" s="466">
        <f t="shared" si="463"/>
        <v>0</v>
      </c>
      <c r="DG237" s="466">
        <f t="shared" si="464"/>
        <v>0</v>
      </c>
      <c r="DH237" s="466">
        <f t="shared" si="465"/>
        <v>0</v>
      </c>
      <c r="DI237" s="466">
        <f t="shared" si="466"/>
        <v>0</v>
      </c>
      <c r="DJ237" s="466">
        <f t="shared" si="467"/>
        <v>0</v>
      </c>
      <c r="DK237" s="466">
        <f t="shared" si="468"/>
        <v>0</v>
      </c>
      <c r="DL237" s="466">
        <f t="shared" si="469"/>
        <v>0</v>
      </c>
      <c r="DM237" s="466">
        <f t="shared" si="470"/>
        <v>0</v>
      </c>
      <c r="DN237" s="466">
        <f t="shared" si="471"/>
        <v>0</v>
      </c>
      <c r="DO237" s="466">
        <f t="shared" si="472"/>
        <v>0</v>
      </c>
      <c r="DP237" s="466">
        <f t="shared" si="473"/>
        <v>0</v>
      </c>
      <c r="DQ237" s="466">
        <f t="shared" si="474"/>
        <v>0</v>
      </c>
      <c r="DR237" s="466">
        <f t="shared" si="475"/>
        <v>0</v>
      </c>
      <c r="DS237" s="466">
        <f t="shared" si="476"/>
        <v>0</v>
      </c>
      <c r="DT237" s="466">
        <f t="shared" si="477"/>
        <v>0</v>
      </c>
      <c r="DU237" s="466">
        <f t="shared" si="478"/>
        <v>0</v>
      </c>
      <c r="DV237" s="466">
        <f t="shared" si="479"/>
        <v>0</v>
      </c>
      <c r="DW237" s="466">
        <f t="shared" si="480"/>
        <v>0</v>
      </c>
      <c r="DX237" s="466">
        <f t="shared" si="480"/>
        <v>0</v>
      </c>
    </row>
    <row r="238" spans="1:130" ht="27.75" customHeight="1" x14ac:dyDescent="0.35">
      <c r="A238" s="7362"/>
      <c r="B238" s="907" t="s">
        <v>2183</v>
      </c>
      <c r="C238" s="2470"/>
      <c r="D238" s="2471"/>
      <c r="E238" s="479"/>
      <c r="F238" s="480"/>
      <c r="G238" s="481"/>
      <c r="H238" s="480"/>
      <c r="I238" s="481"/>
      <c r="J238" s="480"/>
      <c r="K238" s="481"/>
      <c r="L238" s="480"/>
      <c r="M238" s="482"/>
      <c r="N238" s="483"/>
      <c r="O238" s="1439"/>
      <c r="P238" s="854"/>
      <c r="Q238" s="829"/>
      <c r="R238" s="854"/>
      <c r="S238" s="829"/>
      <c r="T238" s="854"/>
      <c r="U238" s="829"/>
      <c r="V238" s="854"/>
      <c r="W238" s="833"/>
      <c r="X238" s="854"/>
      <c r="Y238" s="833"/>
      <c r="Z238" s="854"/>
      <c r="AA238" s="833"/>
      <c r="AB238" s="854"/>
      <c r="AC238" s="829"/>
      <c r="AD238" s="854"/>
      <c r="AE238" s="2379"/>
      <c r="AF238" s="1078"/>
      <c r="AG238" s="2379"/>
      <c r="AH238" s="1078"/>
      <c r="AI238" s="2379"/>
      <c r="AJ238" s="2469"/>
      <c r="AK238" s="2458"/>
      <c r="AL238" s="1078"/>
      <c r="AM238" s="833"/>
      <c r="AN238" s="1637"/>
      <c r="AO238" s="1949"/>
      <c r="AP238" s="854"/>
      <c r="AQ238" s="833"/>
      <c r="AR238" s="1637"/>
      <c r="AS238" s="1949"/>
      <c r="AT238" s="1637"/>
      <c r="AU238" s="1949"/>
      <c r="AV238" s="854"/>
      <c r="AW238" s="1949"/>
      <c r="AX238" s="854"/>
      <c r="AY238" s="464" t="str">
        <f t="shared" si="433"/>
        <v/>
      </c>
      <c r="CA238" s="465" t="str">
        <f t="shared" si="434"/>
        <v/>
      </c>
      <c r="CB238" s="465" t="str">
        <f t="shared" si="435"/>
        <v/>
      </c>
      <c r="CC238" s="465" t="str">
        <f t="shared" si="436"/>
        <v/>
      </c>
      <c r="CD238" s="465" t="str">
        <f t="shared" si="437"/>
        <v/>
      </c>
      <c r="CE238" s="465" t="str">
        <f t="shared" si="438"/>
        <v/>
      </c>
      <c r="CF238" s="465" t="str">
        <f t="shared" si="439"/>
        <v/>
      </c>
      <c r="CG238" s="465" t="str">
        <f t="shared" si="440"/>
        <v/>
      </c>
      <c r="CH238" s="465" t="str">
        <f t="shared" si="441"/>
        <v/>
      </c>
      <c r="CI238" s="465" t="str">
        <f t="shared" si="442"/>
        <v/>
      </c>
      <c r="CJ238" s="465" t="str">
        <f t="shared" si="443"/>
        <v/>
      </c>
      <c r="CK238" s="465" t="str">
        <f t="shared" si="444"/>
        <v/>
      </c>
      <c r="CL238" s="465" t="str">
        <f t="shared" si="445"/>
        <v/>
      </c>
      <c r="CM238" s="465" t="str">
        <f t="shared" si="446"/>
        <v/>
      </c>
      <c r="CN238" s="465" t="str">
        <f t="shared" si="447"/>
        <v/>
      </c>
      <c r="CO238" s="465" t="str">
        <f t="shared" si="448"/>
        <v/>
      </c>
      <c r="CP238" s="465" t="str">
        <f t="shared" si="449"/>
        <v/>
      </c>
      <c r="CQ238" s="465" t="str">
        <f t="shared" si="450"/>
        <v/>
      </c>
      <c r="CR238" s="465" t="str">
        <f t="shared" si="451"/>
        <v/>
      </c>
      <c r="CS238" s="465" t="str">
        <f t="shared" si="452"/>
        <v/>
      </c>
      <c r="CT238" s="465" t="str">
        <f t="shared" si="453"/>
        <v/>
      </c>
      <c r="CU238" s="465" t="str">
        <f t="shared" si="454"/>
        <v/>
      </c>
      <c r="CV238" s="465" t="str">
        <f t="shared" si="455"/>
        <v/>
      </c>
      <c r="CW238" s="465" t="str">
        <f t="shared" si="456"/>
        <v/>
      </c>
      <c r="CX238" s="465" t="str">
        <f t="shared" si="457"/>
        <v/>
      </c>
      <c r="CY238" s="465"/>
      <c r="CZ238" s="465"/>
      <c r="DA238" s="466">
        <f t="shared" si="458"/>
        <v>0</v>
      </c>
      <c r="DB238" s="466">
        <f t="shared" si="459"/>
        <v>0</v>
      </c>
      <c r="DC238" s="466">
        <f t="shared" si="460"/>
        <v>0</v>
      </c>
      <c r="DD238" s="466">
        <f t="shared" si="461"/>
        <v>0</v>
      </c>
      <c r="DE238" s="466">
        <f t="shared" si="462"/>
        <v>0</v>
      </c>
      <c r="DF238" s="466">
        <f t="shared" si="463"/>
        <v>0</v>
      </c>
      <c r="DG238" s="466">
        <f t="shared" si="464"/>
        <v>0</v>
      </c>
      <c r="DH238" s="466">
        <f t="shared" si="465"/>
        <v>0</v>
      </c>
      <c r="DI238" s="466">
        <f t="shared" si="466"/>
        <v>0</v>
      </c>
      <c r="DJ238" s="466">
        <f t="shared" si="467"/>
        <v>0</v>
      </c>
      <c r="DK238" s="466">
        <f t="shared" si="468"/>
        <v>0</v>
      </c>
      <c r="DL238" s="466">
        <f t="shared" si="469"/>
        <v>0</v>
      </c>
      <c r="DM238" s="466">
        <f t="shared" si="470"/>
        <v>0</v>
      </c>
      <c r="DN238" s="466">
        <f t="shared" si="471"/>
        <v>0</v>
      </c>
      <c r="DO238" s="466">
        <f t="shared" si="472"/>
        <v>0</v>
      </c>
      <c r="DP238" s="466">
        <f t="shared" si="473"/>
        <v>0</v>
      </c>
      <c r="DQ238" s="466">
        <f t="shared" si="474"/>
        <v>0</v>
      </c>
      <c r="DR238" s="466">
        <f t="shared" si="475"/>
        <v>0</v>
      </c>
      <c r="DS238" s="466">
        <f t="shared" si="476"/>
        <v>0</v>
      </c>
      <c r="DT238" s="466">
        <f t="shared" si="477"/>
        <v>0</v>
      </c>
      <c r="DU238" s="466">
        <f t="shared" si="478"/>
        <v>0</v>
      </c>
      <c r="DV238" s="466">
        <f t="shared" si="479"/>
        <v>0</v>
      </c>
      <c r="DW238" s="466">
        <f t="shared" si="480"/>
        <v>0</v>
      </c>
      <c r="DX238" s="466">
        <f t="shared" si="480"/>
        <v>0</v>
      </c>
    </row>
    <row r="239" spans="1:130" ht="28.5" customHeight="1" x14ac:dyDescent="0.35">
      <c r="A239" s="7362"/>
      <c r="B239" s="907" t="s">
        <v>2146</v>
      </c>
      <c r="C239" s="2470"/>
      <c r="D239" s="2471"/>
      <c r="E239" s="479"/>
      <c r="F239" s="480"/>
      <c r="G239" s="481"/>
      <c r="H239" s="480"/>
      <c r="I239" s="481"/>
      <c r="J239" s="480"/>
      <c r="K239" s="481"/>
      <c r="L239" s="480"/>
      <c r="M239" s="484"/>
      <c r="N239" s="485"/>
      <c r="O239" s="833"/>
      <c r="P239" s="854"/>
      <c r="Q239" s="829"/>
      <c r="R239" s="854"/>
      <c r="S239" s="829"/>
      <c r="T239" s="854"/>
      <c r="U239" s="829"/>
      <c r="V239" s="854"/>
      <c r="W239" s="833"/>
      <c r="X239" s="854"/>
      <c r="Y239" s="833"/>
      <c r="Z239" s="854"/>
      <c r="AA239" s="833"/>
      <c r="AB239" s="854"/>
      <c r="AC239" s="829"/>
      <c r="AD239" s="854"/>
      <c r="AE239" s="833"/>
      <c r="AF239" s="854"/>
      <c r="AG239" s="833"/>
      <c r="AH239" s="854"/>
      <c r="AI239" s="833"/>
      <c r="AJ239" s="1637"/>
      <c r="AK239" s="1949"/>
      <c r="AL239" s="854"/>
      <c r="AM239" s="833"/>
      <c r="AN239" s="1637"/>
      <c r="AO239" s="1949"/>
      <c r="AP239" s="854"/>
      <c r="AQ239" s="833"/>
      <c r="AR239" s="1637"/>
      <c r="AS239" s="1949"/>
      <c r="AT239" s="1637"/>
      <c r="AU239" s="1949"/>
      <c r="AV239" s="854"/>
      <c r="AW239" s="1949"/>
      <c r="AX239" s="854"/>
      <c r="AY239" s="464" t="str">
        <f t="shared" si="433"/>
        <v/>
      </c>
      <c r="CA239" s="465" t="str">
        <f t="shared" si="434"/>
        <v/>
      </c>
      <c r="CB239" s="465" t="str">
        <f t="shared" si="435"/>
        <v/>
      </c>
      <c r="CC239" s="465" t="str">
        <f t="shared" si="436"/>
        <v/>
      </c>
      <c r="CD239" s="465" t="str">
        <f t="shared" si="437"/>
        <v/>
      </c>
      <c r="CE239" s="465" t="str">
        <f t="shared" si="438"/>
        <v/>
      </c>
      <c r="CF239" s="465" t="str">
        <f t="shared" si="439"/>
        <v/>
      </c>
      <c r="CG239" s="465" t="str">
        <f t="shared" si="440"/>
        <v/>
      </c>
      <c r="CH239" s="465" t="str">
        <f t="shared" si="441"/>
        <v/>
      </c>
      <c r="CI239" s="465" t="str">
        <f t="shared" si="442"/>
        <v/>
      </c>
      <c r="CJ239" s="465" t="str">
        <f t="shared" si="443"/>
        <v/>
      </c>
      <c r="CK239" s="465" t="str">
        <f t="shared" si="444"/>
        <v/>
      </c>
      <c r="CL239" s="465" t="str">
        <f t="shared" si="445"/>
        <v/>
      </c>
      <c r="CM239" s="465" t="str">
        <f t="shared" si="446"/>
        <v/>
      </c>
      <c r="CN239" s="465" t="str">
        <f t="shared" si="447"/>
        <v/>
      </c>
      <c r="CO239" s="465" t="str">
        <f t="shared" si="448"/>
        <v/>
      </c>
      <c r="CP239" s="465" t="str">
        <f t="shared" si="449"/>
        <v/>
      </c>
      <c r="CQ239" s="465" t="str">
        <f t="shared" si="450"/>
        <v/>
      </c>
      <c r="CR239" s="465" t="str">
        <f t="shared" si="451"/>
        <v/>
      </c>
      <c r="CS239" s="465" t="str">
        <f t="shared" si="452"/>
        <v/>
      </c>
      <c r="CT239" s="465" t="str">
        <f t="shared" si="453"/>
        <v/>
      </c>
      <c r="CU239" s="465" t="str">
        <f t="shared" si="454"/>
        <v/>
      </c>
      <c r="CV239" s="465" t="str">
        <f t="shared" si="455"/>
        <v/>
      </c>
      <c r="CW239" s="465" t="str">
        <f t="shared" si="456"/>
        <v/>
      </c>
      <c r="CX239" s="465" t="str">
        <f t="shared" si="457"/>
        <v/>
      </c>
      <c r="CY239" s="465"/>
      <c r="CZ239" s="465"/>
      <c r="DA239" s="466">
        <f t="shared" si="458"/>
        <v>0</v>
      </c>
      <c r="DB239" s="466">
        <f t="shared" si="459"/>
        <v>0</v>
      </c>
      <c r="DC239" s="466">
        <f t="shared" si="460"/>
        <v>0</v>
      </c>
      <c r="DD239" s="466">
        <f t="shared" si="461"/>
        <v>0</v>
      </c>
      <c r="DE239" s="466">
        <f t="shared" si="462"/>
        <v>0</v>
      </c>
      <c r="DF239" s="466">
        <f t="shared" si="463"/>
        <v>0</v>
      </c>
      <c r="DG239" s="466">
        <f t="shared" si="464"/>
        <v>0</v>
      </c>
      <c r="DH239" s="466">
        <f t="shared" si="465"/>
        <v>0</v>
      </c>
      <c r="DI239" s="466">
        <f t="shared" si="466"/>
        <v>0</v>
      </c>
      <c r="DJ239" s="466">
        <f t="shared" si="467"/>
        <v>0</v>
      </c>
      <c r="DK239" s="466">
        <f t="shared" si="468"/>
        <v>0</v>
      </c>
      <c r="DL239" s="466">
        <f t="shared" si="469"/>
        <v>0</v>
      </c>
      <c r="DM239" s="466">
        <f t="shared" si="470"/>
        <v>0</v>
      </c>
      <c r="DN239" s="466">
        <f t="shared" si="471"/>
        <v>0</v>
      </c>
      <c r="DO239" s="466">
        <f t="shared" si="472"/>
        <v>0</v>
      </c>
      <c r="DP239" s="466">
        <f t="shared" si="473"/>
        <v>0</v>
      </c>
      <c r="DQ239" s="466">
        <f t="shared" si="474"/>
        <v>0</v>
      </c>
      <c r="DR239" s="466">
        <f t="shared" si="475"/>
        <v>0</v>
      </c>
      <c r="DS239" s="466">
        <f t="shared" si="476"/>
        <v>0</v>
      </c>
      <c r="DT239" s="466">
        <f t="shared" si="477"/>
        <v>0</v>
      </c>
      <c r="DU239" s="466">
        <f t="shared" si="478"/>
        <v>0</v>
      </c>
      <c r="DV239" s="466">
        <f t="shared" si="479"/>
        <v>0</v>
      </c>
      <c r="DW239" s="466">
        <f t="shared" si="480"/>
        <v>0</v>
      </c>
      <c r="DX239" s="466">
        <f t="shared" si="480"/>
        <v>0</v>
      </c>
    </row>
    <row r="240" spans="1:130" ht="18" customHeight="1" x14ac:dyDescent="0.35">
      <c r="A240" s="7362"/>
      <c r="B240" s="828" t="s">
        <v>2184</v>
      </c>
      <c r="C240" s="2470"/>
      <c r="D240" s="2472"/>
      <c r="E240" s="302"/>
      <c r="F240" s="156"/>
      <c r="G240" s="302"/>
      <c r="H240" s="156"/>
      <c r="I240" s="302"/>
      <c r="J240" s="156"/>
      <c r="K240" s="302"/>
      <c r="L240" s="156"/>
      <c r="M240" s="302"/>
      <c r="N240" s="156"/>
      <c r="O240" s="1439"/>
      <c r="P240" s="854"/>
      <c r="Q240" s="829"/>
      <c r="R240" s="854"/>
      <c r="S240" s="829"/>
      <c r="T240" s="854"/>
      <c r="U240" s="829"/>
      <c r="V240" s="854"/>
      <c r="W240" s="833"/>
      <c r="X240" s="854"/>
      <c r="Y240" s="833"/>
      <c r="Z240" s="854"/>
      <c r="AA240" s="833"/>
      <c r="AB240" s="854"/>
      <c r="AC240" s="829"/>
      <c r="AD240" s="854"/>
      <c r="AE240" s="833"/>
      <c r="AF240" s="854"/>
      <c r="AG240" s="833"/>
      <c r="AH240" s="854"/>
      <c r="AI240" s="833"/>
      <c r="AJ240" s="1637"/>
      <c r="AK240" s="1949"/>
      <c r="AL240" s="854"/>
      <c r="AM240" s="833"/>
      <c r="AN240" s="1637"/>
      <c r="AO240" s="1949"/>
      <c r="AP240" s="854"/>
      <c r="AQ240" s="833"/>
      <c r="AR240" s="1637"/>
      <c r="AS240" s="1949"/>
      <c r="AT240" s="1637"/>
      <c r="AU240" s="1949"/>
      <c r="AV240" s="854"/>
      <c r="AW240" s="1949"/>
      <c r="AX240" s="854"/>
      <c r="AY240" s="464" t="str">
        <f t="shared" si="433"/>
        <v/>
      </c>
      <c r="CA240" s="465" t="str">
        <f t="shared" si="434"/>
        <v/>
      </c>
      <c r="CB240" s="465" t="str">
        <f t="shared" si="435"/>
        <v/>
      </c>
      <c r="CC240" s="465" t="str">
        <f t="shared" si="436"/>
        <v/>
      </c>
      <c r="CD240" s="465" t="str">
        <f t="shared" si="437"/>
        <v/>
      </c>
      <c r="CE240" s="465" t="str">
        <f t="shared" si="438"/>
        <v/>
      </c>
      <c r="CF240" s="465" t="str">
        <f t="shared" si="439"/>
        <v/>
      </c>
      <c r="CG240" s="465" t="str">
        <f t="shared" si="440"/>
        <v/>
      </c>
      <c r="CH240" s="465" t="str">
        <f t="shared" si="441"/>
        <v/>
      </c>
      <c r="CI240" s="465" t="str">
        <f t="shared" si="442"/>
        <v/>
      </c>
      <c r="CJ240" s="465" t="str">
        <f t="shared" si="443"/>
        <v/>
      </c>
      <c r="CK240" s="465" t="str">
        <f t="shared" si="444"/>
        <v/>
      </c>
      <c r="CL240" s="465" t="str">
        <f t="shared" si="445"/>
        <v/>
      </c>
      <c r="CM240" s="465" t="str">
        <f t="shared" si="446"/>
        <v/>
      </c>
      <c r="CN240" s="465" t="str">
        <f t="shared" si="447"/>
        <v/>
      </c>
      <c r="CO240" s="465" t="str">
        <f t="shared" si="448"/>
        <v/>
      </c>
      <c r="CP240" s="465" t="str">
        <f t="shared" si="449"/>
        <v/>
      </c>
      <c r="CQ240" s="465" t="str">
        <f t="shared" si="450"/>
        <v/>
      </c>
      <c r="CR240" s="465" t="str">
        <f t="shared" si="451"/>
        <v/>
      </c>
      <c r="CS240" s="465" t="str">
        <f t="shared" si="452"/>
        <v/>
      </c>
      <c r="CT240" s="465" t="str">
        <f t="shared" si="453"/>
        <v/>
      </c>
      <c r="CU240" s="465" t="str">
        <f t="shared" si="454"/>
        <v/>
      </c>
      <c r="CV240" s="465" t="str">
        <f t="shared" si="455"/>
        <v/>
      </c>
      <c r="CW240" s="465" t="str">
        <f t="shared" si="456"/>
        <v/>
      </c>
      <c r="CX240" s="465" t="str">
        <f t="shared" si="457"/>
        <v/>
      </c>
      <c r="CY240" s="465"/>
      <c r="CZ240" s="465"/>
      <c r="DA240" s="466">
        <f t="shared" si="458"/>
        <v>0</v>
      </c>
      <c r="DB240" s="466">
        <f t="shared" si="459"/>
        <v>0</v>
      </c>
      <c r="DC240" s="466">
        <f t="shared" si="460"/>
        <v>0</v>
      </c>
      <c r="DD240" s="466">
        <f t="shared" si="461"/>
        <v>0</v>
      </c>
      <c r="DE240" s="466">
        <f t="shared" si="462"/>
        <v>0</v>
      </c>
      <c r="DF240" s="466">
        <f t="shared" si="463"/>
        <v>0</v>
      </c>
      <c r="DG240" s="466">
        <f t="shared" si="464"/>
        <v>0</v>
      </c>
      <c r="DH240" s="466">
        <f t="shared" si="465"/>
        <v>0</v>
      </c>
      <c r="DI240" s="466">
        <f t="shared" si="466"/>
        <v>0</v>
      </c>
      <c r="DJ240" s="466">
        <f t="shared" si="467"/>
        <v>0</v>
      </c>
      <c r="DK240" s="466">
        <f t="shared" si="468"/>
        <v>0</v>
      </c>
      <c r="DL240" s="466">
        <f t="shared" si="469"/>
        <v>0</v>
      </c>
      <c r="DM240" s="466">
        <f t="shared" si="470"/>
        <v>0</v>
      </c>
      <c r="DN240" s="466">
        <f t="shared" si="471"/>
        <v>0</v>
      </c>
      <c r="DO240" s="466">
        <f t="shared" si="472"/>
        <v>0</v>
      </c>
      <c r="DP240" s="466">
        <f t="shared" si="473"/>
        <v>0</v>
      </c>
      <c r="DQ240" s="466">
        <f t="shared" si="474"/>
        <v>0</v>
      </c>
      <c r="DR240" s="466">
        <f t="shared" si="475"/>
        <v>0</v>
      </c>
      <c r="DS240" s="466">
        <f t="shared" si="476"/>
        <v>0</v>
      </c>
      <c r="DT240" s="466">
        <f t="shared" si="477"/>
        <v>0</v>
      </c>
      <c r="DU240" s="466">
        <f t="shared" si="478"/>
        <v>0</v>
      </c>
      <c r="DV240" s="466">
        <f t="shared" si="479"/>
        <v>0</v>
      </c>
      <c r="DW240" s="466">
        <f t="shared" si="480"/>
        <v>0</v>
      </c>
      <c r="DX240" s="466">
        <f t="shared" si="480"/>
        <v>0</v>
      </c>
    </row>
    <row r="241" spans="1:128" ht="35.25" customHeight="1" x14ac:dyDescent="0.35">
      <c r="A241" s="7362"/>
      <c r="B241" s="907" t="s">
        <v>2185</v>
      </c>
      <c r="C241" s="2473"/>
      <c r="D241" s="2471"/>
      <c r="E241" s="479"/>
      <c r="F241" s="480"/>
      <c r="G241" s="481"/>
      <c r="H241" s="480"/>
      <c r="I241" s="481"/>
      <c r="J241" s="480"/>
      <c r="K241" s="481"/>
      <c r="L241" s="480"/>
      <c r="M241" s="829"/>
      <c r="N241" s="854"/>
      <c r="O241" s="833"/>
      <c r="P241" s="854"/>
      <c r="Q241" s="829"/>
      <c r="R241" s="854"/>
      <c r="S241" s="829"/>
      <c r="T241" s="854"/>
      <c r="U241" s="829"/>
      <c r="V241" s="854"/>
      <c r="W241" s="833"/>
      <c r="X241" s="854"/>
      <c r="Y241" s="833"/>
      <c r="Z241" s="854"/>
      <c r="AA241" s="833"/>
      <c r="AB241" s="854"/>
      <c r="AC241" s="829"/>
      <c r="AD241" s="854"/>
      <c r="AE241" s="833"/>
      <c r="AF241" s="854"/>
      <c r="AG241" s="833"/>
      <c r="AH241" s="854"/>
      <c r="AI241" s="833"/>
      <c r="AJ241" s="1637"/>
      <c r="AK241" s="1949"/>
      <c r="AL241" s="854"/>
      <c r="AM241" s="833"/>
      <c r="AN241" s="1637"/>
      <c r="AO241" s="1949"/>
      <c r="AP241" s="854"/>
      <c r="AQ241" s="833"/>
      <c r="AR241" s="1637"/>
      <c r="AS241" s="1949"/>
      <c r="AT241" s="1637"/>
      <c r="AU241" s="1949"/>
      <c r="AV241" s="854"/>
      <c r="AW241" s="1949"/>
      <c r="AX241" s="854"/>
      <c r="AY241" s="464" t="str">
        <f t="shared" si="433"/>
        <v/>
      </c>
      <c r="CA241" s="465" t="str">
        <f t="shared" si="434"/>
        <v/>
      </c>
      <c r="CB241" s="465" t="str">
        <f t="shared" si="435"/>
        <v/>
      </c>
      <c r="CC241" s="465" t="str">
        <f t="shared" si="436"/>
        <v/>
      </c>
      <c r="CD241" s="465" t="str">
        <f t="shared" si="437"/>
        <v/>
      </c>
      <c r="CE241" s="465" t="str">
        <f t="shared" si="438"/>
        <v/>
      </c>
      <c r="CF241" s="465" t="str">
        <f t="shared" si="439"/>
        <v/>
      </c>
      <c r="CG241" s="465" t="str">
        <f t="shared" si="440"/>
        <v/>
      </c>
      <c r="CH241" s="465" t="str">
        <f t="shared" si="441"/>
        <v/>
      </c>
      <c r="CI241" s="465" t="str">
        <f t="shared" si="442"/>
        <v/>
      </c>
      <c r="CJ241" s="465" t="str">
        <f t="shared" si="443"/>
        <v/>
      </c>
      <c r="CK241" s="465" t="str">
        <f t="shared" si="444"/>
        <v/>
      </c>
      <c r="CL241" s="465" t="str">
        <f t="shared" si="445"/>
        <v/>
      </c>
      <c r="CM241" s="465" t="str">
        <f t="shared" si="446"/>
        <v/>
      </c>
      <c r="CN241" s="465" t="str">
        <f t="shared" si="447"/>
        <v/>
      </c>
      <c r="CO241" s="465" t="str">
        <f t="shared" si="448"/>
        <v/>
      </c>
      <c r="CP241" s="465" t="str">
        <f t="shared" si="449"/>
        <v/>
      </c>
      <c r="CQ241" s="465" t="str">
        <f t="shared" si="450"/>
        <v/>
      </c>
      <c r="CR241" s="465" t="str">
        <f t="shared" si="451"/>
        <v/>
      </c>
      <c r="CS241" s="465" t="str">
        <f t="shared" si="452"/>
        <v/>
      </c>
      <c r="CT241" s="465" t="str">
        <f t="shared" si="453"/>
        <v/>
      </c>
      <c r="CU241" s="465" t="str">
        <f t="shared" si="454"/>
        <v/>
      </c>
      <c r="CV241" s="465" t="str">
        <f t="shared" si="455"/>
        <v/>
      </c>
      <c r="CW241" s="465" t="str">
        <f t="shared" si="456"/>
        <v/>
      </c>
      <c r="CX241" s="465" t="str">
        <f t="shared" si="457"/>
        <v/>
      </c>
      <c r="CY241" s="465"/>
      <c r="CZ241" s="465"/>
      <c r="DA241" s="466">
        <f t="shared" si="458"/>
        <v>0</v>
      </c>
      <c r="DB241" s="466">
        <f t="shared" si="459"/>
        <v>0</v>
      </c>
      <c r="DC241" s="466">
        <f t="shared" si="460"/>
        <v>0</v>
      </c>
      <c r="DD241" s="466">
        <f t="shared" si="461"/>
        <v>0</v>
      </c>
      <c r="DE241" s="466">
        <f t="shared" si="462"/>
        <v>0</v>
      </c>
      <c r="DF241" s="466">
        <f t="shared" si="463"/>
        <v>0</v>
      </c>
      <c r="DG241" s="466">
        <f t="shared" si="464"/>
        <v>0</v>
      </c>
      <c r="DH241" s="466">
        <f t="shared" si="465"/>
        <v>0</v>
      </c>
      <c r="DI241" s="466">
        <f t="shared" si="466"/>
        <v>0</v>
      </c>
      <c r="DJ241" s="466">
        <f t="shared" si="467"/>
        <v>0</v>
      </c>
      <c r="DK241" s="466">
        <f t="shared" si="468"/>
        <v>0</v>
      </c>
      <c r="DL241" s="466">
        <f t="shared" si="469"/>
        <v>0</v>
      </c>
      <c r="DM241" s="466">
        <f t="shared" si="470"/>
        <v>0</v>
      </c>
      <c r="DN241" s="466">
        <f t="shared" si="471"/>
        <v>0</v>
      </c>
      <c r="DO241" s="466">
        <f t="shared" si="472"/>
        <v>0</v>
      </c>
      <c r="DP241" s="466">
        <f t="shared" si="473"/>
        <v>0</v>
      </c>
      <c r="DQ241" s="466">
        <f t="shared" si="474"/>
        <v>0</v>
      </c>
      <c r="DR241" s="466">
        <f t="shared" si="475"/>
        <v>0</v>
      </c>
      <c r="DS241" s="466">
        <f t="shared" si="476"/>
        <v>0</v>
      </c>
      <c r="DT241" s="466">
        <f t="shared" si="477"/>
        <v>0</v>
      </c>
      <c r="DU241" s="466">
        <f t="shared" si="478"/>
        <v>0</v>
      </c>
      <c r="DV241" s="466">
        <f t="shared" si="479"/>
        <v>0</v>
      </c>
      <c r="DW241" s="466">
        <f t="shared" si="480"/>
        <v>0</v>
      </c>
      <c r="DX241" s="466">
        <f t="shared" si="480"/>
        <v>0</v>
      </c>
    </row>
    <row r="242" spans="1:128" ht="18" customHeight="1" x14ac:dyDescent="0.35">
      <c r="A242" s="7362"/>
      <c r="B242" s="828" t="s">
        <v>2149</v>
      </c>
      <c r="C242" s="2470"/>
      <c r="D242" s="2471"/>
      <c r="E242" s="479"/>
      <c r="F242" s="480"/>
      <c r="G242" s="481"/>
      <c r="H242" s="480"/>
      <c r="I242" s="481"/>
      <c r="J242" s="480"/>
      <c r="K242" s="481"/>
      <c r="L242" s="480"/>
      <c r="M242" s="2474"/>
      <c r="N242" s="486"/>
      <c r="O242" s="833"/>
      <c r="P242" s="854"/>
      <c r="Q242" s="829"/>
      <c r="R242" s="854"/>
      <c r="S242" s="829"/>
      <c r="T242" s="854"/>
      <c r="U242" s="829"/>
      <c r="V242" s="854"/>
      <c r="W242" s="833"/>
      <c r="X242" s="854"/>
      <c r="Y242" s="833"/>
      <c r="Z242" s="854"/>
      <c r="AA242" s="833"/>
      <c r="AB242" s="854"/>
      <c r="AC242" s="829"/>
      <c r="AD242" s="854"/>
      <c r="AE242" s="833"/>
      <c r="AF242" s="854"/>
      <c r="AG242" s="833"/>
      <c r="AH242" s="854"/>
      <c r="AI242" s="833"/>
      <c r="AJ242" s="1637"/>
      <c r="AK242" s="1949"/>
      <c r="AL242" s="854"/>
      <c r="AM242" s="833"/>
      <c r="AN242" s="1637"/>
      <c r="AO242" s="1949"/>
      <c r="AP242" s="854"/>
      <c r="AQ242" s="833"/>
      <c r="AR242" s="1637"/>
      <c r="AS242" s="1949"/>
      <c r="AT242" s="1637"/>
      <c r="AU242" s="1949"/>
      <c r="AV242" s="854"/>
      <c r="AW242" s="1949"/>
      <c r="AX242" s="854"/>
      <c r="AY242" s="464" t="str">
        <f t="shared" si="433"/>
        <v/>
      </c>
      <c r="CA242" s="465" t="str">
        <f t="shared" si="434"/>
        <v/>
      </c>
      <c r="CB242" s="465" t="str">
        <f t="shared" si="435"/>
        <v/>
      </c>
      <c r="CC242" s="465" t="str">
        <f t="shared" si="436"/>
        <v/>
      </c>
      <c r="CD242" s="465" t="str">
        <f t="shared" si="437"/>
        <v/>
      </c>
      <c r="CE242" s="465" t="str">
        <f t="shared" si="438"/>
        <v/>
      </c>
      <c r="CF242" s="465" t="str">
        <f t="shared" si="439"/>
        <v/>
      </c>
      <c r="CG242" s="465" t="str">
        <f t="shared" si="440"/>
        <v/>
      </c>
      <c r="CH242" s="465" t="str">
        <f t="shared" si="441"/>
        <v/>
      </c>
      <c r="CI242" s="465" t="str">
        <f t="shared" si="442"/>
        <v/>
      </c>
      <c r="CJ242" s="465" t="str">
        <f t="shared" si="443"/>
        <v/>
      </c>
      <c r="CK242" s="465" t="str">
        <f t="shared" si="444"/>
        <v/>
      </c>
      <c r="CL242" s="465" t="str">
        <f t="shared" si="445"/>
        <v/>
      </c>
      <c r="CM242" s="465" t="str">
        <f t="shared" si="446"/>
        <v/>
      </c>
      <c r="CN242" s="465" t="str">
        <f t="shared" si="447"/>
        <v/>
      </c>
      <c r="CO242" s="465" t="str">
        <f t="shared" si="448"/>
        <v/>
      </c>
      <c r="CP242" s="465" t="str">
        <f t="shared" si="449"/>
        <v/>
      </c>
      <c r="CQ242" s="465" t="str">
        <f t="shared" si="450"/>
        <v/>
      </c>
      <c r="CR242" s="465" t="str">
        <f t="shared" si="451"/>
        <v/>
      </c>
      <c r="CS242" s="465" t="str">
        <f t="shared" si="452"/>
        <v/>
      </c>
      <c r="CT242" s="465" t="str">
        <f t="shared" si="453"/>
        <v/>
      </c>
      <c r="CU242" s="465" t="str">
        <f t="shared" si="454"/>
        <v/>
      </c>
      <c r="CV242" s="465" t="str">
        <f t="shared" si="455"/>
        <v/>
      </c>
      <c r="CW242" s="465" t="str">
        <f t="shared" si="456"/>
        <v/>
      </c>
      <c r="CX242" s="465" t="str">
        <f t="shared" si="457"/>
        <v/>
      </c>
      <c r="CY242" s="465"/>
      <c r="CZ242" s="465"/>
      <c r="DA242" s="466">
        <f t="shared" si="458"/>
        <v>0</v>
      </c>
      <c r="DB242" s="466">
        <f t="shared" si="459"/>
        <v>0</v>
      </c>
      <c r="DC242" s="466">
        <f t="shared" si="460"/>
        <v>0</v>
      </c>
      <c r="DD242" s="466">
        <f t="shared" si="461"/>
        <v>0</v>
      </c>
      <c r="DE242" s="466">
        <f t="shared" si="462"/>
        <v>0</v>
      </c>
      <c r="DF242" s="466">
        <f t="shared" si="463"/>
        <v>0</v>
      </c>
      <c r="DG242" s="466">
        <f t="shared" si="464"/>
        <v>0</v>
      </c>
      <c r="DH242" s="466">
        <f t="shared" si="465"/>
        <v>0</v>
      </c>
      <c r="DI242" s="466">
        <f t="shared" si="466"/>
        <v>0</v>
      </c>
      <c r="DJ242" s="466">
        <f t="shared" si="467"/>
        <v>0</v>
      </c>
      <c r="DK242" s="466">
        <f t="shared" si="468"/>
        <v>0</v>
      </c>
      <c r="DL242" s="466">
        <f t="shared" si="469"/>
        <v>0</v>
      </c>
      <c r="DM242" s="466">
        <f t="shared" si="470"/>
        <v>0</v>
      </c>
      <c r="DN242" s="466">
        <f t="shared" si="471"/>
        <v>0</v>
      </c>
      <c r="DO242" s="466">
        <f t="shared" si="472"/>
        <v>0</v>
      </c>
      <c r="DP242" s="466">
        <f t="shared" si="473"/>
        <v>0</v>
      </c>
      <c r="DQ242" s="466">
        <f t="shared" si="474"/>
        <v>0</v>
      </c>
      <c r="DR242" s="466">
        <f t="shared" si="475"/>
        <v>0</v>
      </c>
      <c r="DS242" s="466">
        <f t="shared" si="476"/>
        <v>0</v>
      </c>
      <c r="DT242" s="466">
        <f t="shared" si="477"/>
        <v>0</v>
      </c>
      <c r="DU242" s="466">
        <f t="shared" si="478"/>
        <v>0</v>
      </c>
      <c r="DV242" s="466">
        <f t="shared" si="479"/>
        <v>0</v>
      </c>
      <c r="DW242" s="466">
        <f t="shared" si="480"/>
        <v>0</v>
      </c>
      <c r="DX242" s="466">
        <f t="shared" si="480"/>
        <v>0</v>
      </c>
    </row>
    <row r="243" spans="1:128" ht="27.75" customHeight="1" x14ac:dyDescent="0.35">
      <c r="A243" s="7362"/>
      <c r="B243" s="907" t="s">
        <v>2186</v>
      </c>
      <c r="C243" s="2470"/>
      <c r="D243" s="2472"/>
      <c r="E243" s="302"/>
      <c r="F243" s="156"/>
      <c r="G243" s="302"/>
      <c r="H243" s="156"/>
      <c r="I243" s="302"/>
      <c r="J243" s="156"/>
      <c r="K243" s="302"/>
      <c r="L243" s="156"/>
      <c r="M243" s="829"/>
      <c r="N243" s="854"/>
      <c r="O243" s="833"/>
      <c r="P243" s="854"/>
      <c r="Q243" s="829"/>
      <c r="R243" s="854"/>
      <c r="S243" s="829"/>
      <c r="T243" s="854"/>
      <c r="U243" s="829"/>
      <c r="V243" s="854"/>
      <c r="W243" s="833"/>
      <c r="X243" s="854"/>
      <c r="Y243" s="833"/>
      <c r="Z243" s="854"/>
      <c r="AA243" s="833"/>
      <c r="AB243" s="854"/>
      <c r="AC243" s="829"/>
      <c r="AD243" s="854"/>
      <c r="AE243" s="833"/>
      <c r="AF243" s="854"/>
      <c r="AG243" s="833"/>
      <c r="AH243" s="854"/>
      <c r="AI243" s="833"/>
      <c r="AJ243" s="1637"/>
      <c r="AK243" s="1949"/>
      <c r="AL243" s="854"/>
      <c r="AM243" s="833"/>
      <c r="AN243" s="1637"/>
      <c r="AO243" s="1949"/>
      <c r="AP243" s="854"/>
      <c r="AQ243" s="833"/>
      <c r="AR243" s="1637"/>
      <c r="AS243" s="1949"/>
      <c r="AT243" s="1637"/>
      <c r="AU243" s="1949"/>
      <c r="AV243" s="854"/>
      <c r="AW243" s="1949"/>
      <c r="AX243" s="854"/>
      <c r="AY243" s="464" t="str">
        <f t="shared" si="433"/>
        <v/>
      </c>
      <c r="CA243" s="465" t="str">
        <f t="shared" si="434"/>
        <v/>
      </c>
      <c r="CB243" s="465" t="str">
        <f t="shared" si="435"/>
        <v/>
      </c>
      <c r="CC243" s="465" t="str">
        <f t="shared" si="436"/>
        <v/>
      </c>
      <c r="CD243" s="465" t="str">
        <f t="shared" si="437"/>
        <v/>
      </c>
      <c r="CE243" s="465" t="str">
        <f t="shared" si="438"/>
        <v/>
      </c>
      <c r="CF243" s="465" t="str">
        <f t="shared" si="439"/>
        <v/>
      </c>
      <c r="CG243" s="465" t="str">
        <f t="shared" si="440"/>
        <v/>
      </c>
      <c r="CH243" s="465" t="str">
        <f t="shared" si="441"/>
        <v/>
      </c>
      <c r="CI243" s="465" t="str">
        <f t="shared" si="442"/>
        <v/>
      </c>
      <c r="CJ243" s="465" t="str">
        <f t="shared" si="443"/>
        <v/>
      </c>
      <c r="CK243" s="465" t="str">
        <f t="shared" si="444"/>
        <v/>
      </c>
      <c r="CL243" s="465" t="str">
        <f t="shared" si="445"/>
        <v/>
      </c>
      <c r="CM243" s="465" t="str">
        <f t="shared" si="446"/>
        <v/>
      </c>
      <c r="CN243" s="465" t="str">
        <f t="shared" si="447"/>
        <v/>
      </c>
      <c r="CO243" s="465" t="str">
        <f t="shared" si="448"/>
        <v/>
      </c>
      <c r="CP243" s="465" t="str">
        <f t="shared" si="449"/>
        <v/>
      </c>
      <c r="CQ243" s="465" t="str">
        <f t="shared" si="450"/>
        <v/>
      </c>
      <c r="CR243" s="465" t="str">
        <f t="shared" si="451"/>
        <v/>
      </c>
      <c r="CS243" s="465" t="str">
        <f t="shared" si="452"/>
        <v/>
      </c>
      <c r="CT243" s="465" t="str">
        <f t="shared" si="453"/>
        <v/>
      </c>
      <c r="CU243" s="465" t="str">
        <f t="shared" si="454"/>
        <v/>
      </c>
      <c r="CV243" s="465" t="str">
        <f t="shared" si="455"/>
        <v/>
      </c>
      <c r="CW243" s="465" t="str">
        <f t="shared" si="456"/>
        <v/>
      </c>
      <c r="CX243" s="465" t="str">
        <f t="shared" si="457"/>
        <v/>
      </c>
      <c r="CY243" s="465"/>
      <c r="CZ243" s="465"/>
      <c r="DA243" s="466">
        <f t="shared" si="458"/>
        <v>0</v>
      </c>
      <c r="DB243" s="466">
        <f t="shared" si="459"/>
        <v>0</v>
      </c>
      <c r="DC243" s="466">
        <f t="shared" si="460"/>
        <v>0</v>
      </c>
      <c r="DD243" s="466">
        <f t="shared" si="461"/>
        <v>0</v>
      </c>
      <c r="DE243" s="466">
        <f t="shared" si="462"/>
        <v>0</v>
      </c>
      <c r="DF243" s="466">
        <f t="shared" si="463"/>
        <v>0</v>
      </c>
      <c r="DG243" s="466">
        <f t="shared" si="464"/>
        <v>0</v>
      </c>
      <c r="DH243" s="466">
        <f t="shared" si="465"/>
        <v>0</v>
      </c>
      <c r="DI243" s="466">
        <f t="shared" si="466"/>
        <v>0</v>
      </c>
      <c r="DJ243" s="466">
        <f t="shared" si="467"/>
        <v>0</v>
      </c>
      <c r="DK243" s="466">
        <f t="shared" si="468"/>
        <v>0</v>
      </c>
      <c r="DL243" s="466">
        <f t="shared" si="469"/>
        <v>0</v>
      </c>
      <c r="DM243" s="466">
        <f t="shared" si="470"/>
        <v>0</v>
      </c>
      <c r="DN243" s="466">
        <f t="shared" si="471"/>
        <v>0</v>
      </c>
      <c r="DO243" s="466">
        <f t="shared" si="472"/>
        <v>0</v>
      </c>
      <c r="DP243" s="466">
        <f t="shared" si="473"/>
        <v>0</v>
      </c>
      <c r="DQ243" s="466">
        <f t="shared" si="474"/>
        <v>0</v>
      </c>
      <c r="DR243" s="466">
        <f t="shared" si="475"/>
        <v>0</v>
      </c>
      <c r="DS243" s="466">
        <f t="shared" si="476"/>
        <v>0</v>
      </c>
      <c r="DT243" s="466">
        <f t="shared" si="477"/>
        <v>0</v>
      </c>
      <c r="DU243" s="466">
        <f t="shared" si="478"/>
        <v>0</v>
      </c>
      <c r="DV243" s="466">
        <f t="shared" si="479"/>
        <v>0</v>
      </c>
      <c r="DW243" s="466">
        <f t="shared" si="480"/>
        <v>0</v>
      </c>
      <c r="DX243" s="466">
        <f t="shared" si="480"/>
        <v>0</v>
      </c>
    </row>
    <row r="244" spans="1:128" ht="18" customHeight="1" x14ac:dyDescent="0.35">
      <c r="A244" s="7362"/>
      <c r="B244" s="828" t="s">
        <v>2151</v>
      </c>
      <c r="C244" s="2470"/>
      <c r="D244" s="2472"/>
      <c r="E244" s="479"/>
      <c r="F244" s="480"/>
      <c r="G244" s="481"/>
      <c r="H244" s="480"/>
      <c r="I244" s="481"/>
      <c r="J244" s="480"/>
      <c r="K244" s="481"/>
      <c r="L244" s="480"/>
      <c r="M244" s="833"/>
      <c r="N244" s="854"/>
      <c r="O244" s="1439"/>
      <c r="P244" s="854"/>
      <c r="Q244" s="829"/>
      <c r="R244" s="854"/>
      <c r="S244" s="829"/>
      <c r="T244" s="854"/>
      <c r="U244" s="829"/>
      <c r="V244" s="854"/>
      <c r="W244" s="833"/>
      <c r="X244" s="854"/>
      <c r="Y244" s="833"/>
      <c r="Z244" s="854"/>
      <c r="AA244" s="833"/>
      <c r="AB244" s="854"/>
      <c r="AC244" s="829"/>
      <c r="AD244" s="854"/>
      <c r="AE244" s="833"/>
      <c r="AF244" s="854"/>
      <c r="AG244" s="833"/>
      <c r="AH244" s="854"/>
      <c r="AI244" s="833"/>
      <c r="AJ244" s="1637"/>
      <c r="AK244" s="1949"/>
      <c r="AL244" s="854"/>
      <c r="AM244" s="833"/>
      <c r="AN244" s="1637"/>
      <c r="AO244" s="1949"/>
      <c r="AP244" s="854"/>
      <c r="AQ244" s="833"/>
      <c r="AR244" s="1637"/>
      <c r="AS244" s="1949"/>
      <c r="AT244" s="1637"/>
      <c r="AU244" s="1949"/>
      <c r="AV244" s="854"/>
      <c r="AW244" s="1949"/>
      <c r="AX244" s="854"/>
      <c r="AY244" s="464" t="str">
        <f t="shared" si="433"/>
        <v/>
      </c>
      <c r="CA244" s="465" t="str">
        <f t="shared" si="434"/>
        <v/>
      </c>
      <c r="CB244" s="465" t="str">
        <f t="shared" si="435"/>
        <v/>
      </c>
      <c r="CC244" s="465" t="str">
        <f t="shared" si="436"/>
        <v/>
      </c>
      <c r="CD244" s="465" t="str">
        <f t="shared" si="437"/>
        <v/>
      </c>
      <c r="CE244" s="465" t="str">
        <f t="shared" si="438"/>
        <v/>
      </c>
      <c r="CF244" s="465" t="str">
        <f t="shared" si="439"/>
        <v/>
      </c>
      <c r="CG244" s="465" t="str">
        <f t="shared" si="440"/>
        <v/>
      </c>
      <c r="CH244" s="465" t="str">
        <f t="shared" si="441"/>
        <v/>
      </c>
      <c r="CI244" s="465" t="str">
        <f t="shared" si="442"/>
        <v/>
      </c>
      <c r="CJ244" s="465" t="str">
        <f t="shared" si="443"/>
        <v/>
      </c>
      <c r="CK244" s="465" t="str">
        <f t="shared" si="444"/>
        <v/>
      </c>
      <c r="CL244" s="465" t="str">
        <f t="shared" si="445"/>
        <v/>
      </c>
      <c r="CM244" s="465" t="str">
        <f t="shared" si="446"/>
        <v/>
      </c>
      <c r="CN244" s="465" t="str">
        <f t="shared" si="447"/>
        <v/>
      </c>
      <c r="CO244" s="465" t="str">
        <f t="shared" si="448"/>
        <v/>
      </c>
      <c r="CP244" s="465" t="str">
        <f t="shared" si="449"/>
        <v/>
      </c>
      <c r="CQ244" s="465" t="str">
        <f t="shared" si="450"/>
        <v/>
      </c>
      <c r="CR244" s="465" t="str">
        <f t="shared" si="451"/>
        <v/>
      </c>
      <c r="CS244" s="465" t="str">
        <f t="shared" si="452"/>
        <v/>
      </c>
      <c r="CT244" s="465" t="str">
        <f t="shared" si="453"/>
        <v/>
      </c>
      <c r="CU244" s="465" t="str">
        <f t="shared" si="454"/>
        <v/>
      </c>
      <c r="CV244" s="465" t="str">
        <f t="shared" si="455"/>
        <v/>
      </c>
      <c r="CW244" s="465" t="str">
        <f t="shared" si="456"/>
        <v/>
      </c>
      <c r="CX244" s="465" t="str">
        <f t="shared" si="457"/>
        <v/>
      </c>
      <c r="CY244" s="465"/>
      <c r="CZ244" s="465"/>
      <c r="DA244" s="466">
        <f t="shared" si="458"/>
        <v>0</v>
      </c>
      <c r="DB244" s="466">
        <f t="shared" si="459"/>
        <v>0</v>
      </c>
      <c r="DC244" s="466">
        <f t="shared" si="460"/>
        <v>0</v>
      </c>
      <c r="DD244" s="466">
        <f t="shared" si="461"/>
        <v>0</v>
      </c>
      <c r="DE244" s="466">
        <f t="shared" si="462"/>
        <v>0</v>
      </c>
      <c r="DF244" s="466">
        <f t="shared" si="463"/>
        <v>0</v>
      </c>
      <c r="DG244" s="466">
        <f t="shared" si="464"/>
        <v>0</v>
      </c>
      <c r="DH244" s="466">
        <f t="shared" si="465"/>
        <v>0</v>
      </c>
      <c r="DI244" s="466">
        <f t="shared" si="466"/>
        <v>0</v>
      </c>
      <c r="DJ244" s="466">
        <f t="shared" si="467"/>
        <v>0</v>
      </c>
      <c r="DK244" s="466">
        <f t="shared" si="468"/>
        <v>0</v>
      </c>
      <c r="DL244" s="466">
        <f t="shared" si="469"/>
        <v>0</v>
      </c>
      <c r="DM244" s="466">
        <f t="shared" si="470"/>
        <v>0</v>
      </c>
      <c r="DN244" s="466">
        <f t="shared" si="471"/>
        <v>0</v>
      </c>
      <c r="DO244" s="466">
        <f t="shared" si="472"/>
        <v>0</v>
      </c>
      <c r="DP244" s="466">
        <f t="shared" si="473"/>
        <v>0</v>
      </c>
      <c r="DQ244" s="466">
        <f t="shared" si="474"/>
        <v>0</v>
      </c>
      <c r="DR244" s="466">
        <f t="shared" si="475"/>
        <v>0</v>
      </c>
      <c r="DS244" s="466">
        <f t="shared" si="476"/>
        <v>0</v>
      </c>
      <c r="DT244" s="466">
        <f t="shared" si="477"/>
        <v>0</v>
      </c>
      <c r="DU244" s="466">
        <f t="shared" si="478"/>
        <v>0</v>
      </c>
      <c r="DV244" s="466">
        <f t="shared" si="479"/>
        <v>0</v>
      </c>
      <c r="DW244" s="466">
        <f t="shared" si="480"/>
        <v>0</v>
      </c>
      <c r="DX244" s="466">
        <f t="shared" si="480"/>
        <v>0</v>
      </c>
    </row>
    <row r="245" spans="1:128" x14ac:dyDescent="0.35">
      <c r="A245" s="7362"/>
      <c r="B245" s="828" t="s">
        <v>2187</v>
      </c>
      <c r="C245" s="2470"/>
      <c r="D245" s="2472"/>
      <c r="E245" s="479"/>
      <c r="F245" s="480"/>
      <c r="G245" s="481"/>
      <c r="H245" s="480"/>
      <c r="I245" s="481"/>
      <c r="J245" s="480"/>
      <c r="K245" s="481"/>
      <c r="L245" s="480"/>
      <c r="M245" s="833"/>
      <c r="N245" s="854"/>
      <c r="O245" s="833"/>
      <c r="P245" s="854"/>
      <c r="Q245" s="829"/>
      <c r="R245" s="854"/>
      <c r="S245" s="829"/>
      <c r="T245" s="854"/>
      <c r="U245" s="829"/>
      <c r="V245" s="854"/>
      <c r="W245" s="833"/>
      <c r="X245" s="854"/>
      <c r="Y245" s="833"/>
      <c r="Z245" s="854"/>
      <c r="AA245" s="833"/>
      <c r="AB245" s="854"/>
      <c r="AC245" s="829"/>
      <c r="AD245" s="854"/>
      <c r="AE245" s="833"/>
      <c r="AF245" s="854"/>
      <c r="AG245" s="833"/>
      <c r="AH245" s="854"/>
      <c r="AI245" s="833"/>
      <c r="AJ245" s="1637"/>
      <c r="AK245" s="1949"/>
      <c r="AL245" s="854"/>
      <c r="AM245" s="833"/>
      <c r="AN245" s="1637"/>
      <c r="AO245" s="1949"/>
      <c r="AP245" s="854"/>
      <c r="AQ245" s="833"/>
      <c r="AR245" s="1637"/>
      <c r="AS245" s="1949"/>
      <c r="AT245" s="1637"/>
      <c r="AU245" s="1949"/>
      <c r="AV245" s="854"/>
      <c r="AW245" s="1949"/>
      <c r="AX245" s="854"/>
      <c r="AY245" s="464" t="str">
        <f t="shared" si="433"/>
        <v/>
      </c>
      <c r="CA245" s="465" t="str">
        <f t="shared" si="434"/>
        <v/>
      </c>
      <c r="CB245" s="465" t="str">
        <f t="shared" si="435"/>
        <v/>
      </c>
      <c r="CC245" s="465" t="str">
        <f t="shared" si="436"/>
        <v/>
      </c>
      <c r="CD245" s="465" t="str">
        <f t="shared" si="437"/>
        <v/>
      </c>
      <c r="CE245" s="465" t="str">
        <f t="shared" si="438"/>
        <v/>
      </c>
      <c r="CF245" s="465" t="str">
        <f t="shared" si="439"/>
        <v/>
      </c>
      <c r="CG245" s="465" t="str">
        <f t="shared" si="440"/>
        <v/>
      </c>
      <c r="CH245" s="465" t="str">
        <f t="shared" si="441"/>
        <v/>
      </c>
      <c r="CI245" s="465" t="str">
        <f t="shared" si="442"/>
        <v/>
      </c>
      <c r="CJ245" s="465" t="str">
        <f t="shared" si="443"/>
        <v/>
      </c>
      <c r="CK245" s="465" t="str">
        <f t="shared" si="444"/>
        <v/>
      </c>
      <c r="CL245" s="465" t="str">
        <f t="shared" si="445"/>
        <v/>
      </c>
      <c r="CM245" s="465" t="str">
        <f t="shared" si="446"/>
        <v/>
      </c>
      <c r="CN245" s="465" t="str">
        <f t="shared" si="447"/>
        <v/>
      </c>
      <c r="CO245" s="465" t="str">
        <f t="shared" si="448"/>
        <v/>
      </c>
      <c r="CP245" s="465" t="str">
        <f t="shared" si="449"/>
        <v/>
      </c>
      <c r="CQ245" s="465" t="str">
        <f t="shared" si="450"/>
        <v/>
      </c>
      <c r="CR245" s="465" t="str">
        <f t="shared" si="451"/>
        <v/>
      </c>
      <c r="CS245" s="465" t="str">
        <f t="shared" si="452"/>
        <v/>
      </c>
      <c r="CT245" s="465" t="str">
        <f t="shared" si="453"/>
        <v/>
      </c>
      <c r="CU245" s="465" t="str">
        <f t="shared" si="454"/>
        <v/>
      </c>
      <c r="CV245" s="465" t="str">
        <f t="shared" si="455"/>
        <v/>
      </c>
      <c r="CW245" s="465" t="str">
        <f t="shared" si="456"/>
        <v/>
      </c>
      <c r="CX245" s="465" t="str">
        <f t="shared" si="457"/>
        <v/>
      </c>
      <c r="CY245" s="465"/>
      <c r="CZ245" s="465"/>
      <c r="DA245" s="466">
        <f t="shared" si="458"/>
        <v>0</v>
      </c>
      <c r="DB245" s="466">
        <f t="shared" si="459"/>
        <v>0</v>
      </c>
      <c r="DC245" s="466">
        <f t="shared" si="460"/>
        <v>0</v>
      </c>
      <c r="DD245" s="466">
        <f t="shared" si="461"/>
        <v>0</v>
      </c>
      <c r="DE245" s="466">
        <f t="shared" si="462"/>
        <v>0</v>
      </c>
      <c r="DF245" s="466">
        <f t="shared" si="463"/>
        <v>0</v>
      </c>
      <c r="DG245" s="466">
        <f t="shared" si="464"/>
        <v>0</v>
      </c>
      <c r="DH245" s="466">
        <f t="shared" si="465"/>
        <v>0</v>
      </c>
      <c r="DI245" s="466">
        <f t="shared" si="466"/>
        <v>0</v>
      </c>
      <c r="DJ245" s="466">
        <f t="shared" si="467"/>
        <v>0</v>
      </c>
      <c r="DK245" s="466">
        <f t="shared" si="468"/>
        <v>0</v>
      </c>
      <c r="DL245" s="466">
        <f t="shared" si="469"/>
        <v>0</v>
      </c>
      <c r="DM245" s="466">
        <f t="shared" si="470"/>
        <v>0</v>
      </c>
      <c r="DN245" s="466">
        <f t="shared" si="471"/>
        <v>0</v>
      </c>
      <c r="DO245" s="466">
        <f t="shared" si="472"/>
        <v>0</v>
      </c>
      <c r="DP245" s="466">
        <f t="shared" si="473"/>
        <v>0</v>
      </c>
      <c r="DQ245" s="466">
        <f t="shared" si="474"/>
        <v>0</v>
      </c>
      <c r="DR245" s="466">
        <f t="shared" si="475"/>
        <v>0</v>
      </c>
      <c r="DS245" s="466">
        <f t="shared" si="476"/>
        <v>0</v>
      </c>
      <c r="DT245" s="466">
        <f t="shared" si="477"/>
        <v>0</v>
      </c>
      <c r="DU245" s="466">
        <f t="shared" si="478"/>
        <v>0</v>
      </c>
      <c r="DV245" s="466">
        <f t="shared" si="479"/>
        <v>0</v>
      </c>
      <c r="DW245" s="466">
        <f t="shared" si="480"/>
        <v>0</v>
      </c>
      <c r="DX245" s="466">
        <f t="shared" si="480"/>
        <v>0</v>
      </c>
    </row>
    <row r="246" spans="1:128" ht="15" customHeight="1" x14ac:dyDescent="0.35">
      <c r="A246" s="7362"/>
      <c r="B246" s="828" t="s">
        <v>2153</v>
      </c>
      <c r="C246" s="2470"/>
      <c r="D246" s="2472"/>
      <c r="E246" s="302"/>
      <c r="F246" s="156"/>
      <c r="G246" s="302"/>
      <c r="H246" s="156"/>
      <c r="I246" s="302"/>
      <c r="J246" s="156"/>
      <c r="K246" s="302"/>
      <c r="L246" s="156"/>
      <c r="M246" s="833"/>
      <c r="N246" s="854"/>
      <c r="O246" s="833"/>
      <c r="P246" s="854"/>
      <c r="Q246" s="829"/>
      <c r="R246" s="854"/>
      <c r="S246" s="829"/>
      <c r="T246" s="854"/>
      <c r="U246" s="829"/>
      <c r="V246" s="854"/>
      <c r="W246" s="833"/>
      <c r="X246" s="854"/>
      <c r="Y246" s="833"/>
      <c r="Z246" s="854"/>
      <c r="AA246" s="833"/>
      <c r="AB246" s="854"/>
      <c r="AC246" s="829"/>
      <c r="AD246" s="854"/>
      <c r="AE246" s="833"/>
      <c r="AF246" s="854"/>
      <c r="AG246" s="833"/>
      <c r="AH246" s="854"/>
      <c r="AI246" s="833"/>
      <c r="AJ246" s="1637"/>
      <c r="AK246" s="1949"/>
      <c r="AL246" s="854"/>
      <c r="AM246" s="833"/>
      <c r="AN246" s="1637"/>
      <c r="AO246" s="1949"/>
      <c r="AP246" s="854"/>
      <c r="AQ246" s="833"/>
      <c r="AR246" s="1637"/>
      <c r="AS246" s="1949"/>
      <c r="AT246" s="1637"/>
      <c r="AU246" s="1949"/>
      <c r="AV246" s="854"/>
      <c r="AW246" s="1949"/>
      <c r="AX246" s="854"/>
      <c r="AY246" s="464" t="str">
        <f t="shared" si="433"/>
        <v/>
      </c>
      <c r="CA246" s="465" t="str">
        <f t="shared" si="434"/>
        <v/>
      </c>
      <c r="CB246" s="465" t="str">
        <f t="shared" si="435"/>
        <v/>
      </c>
      <c r="CC246" s="465" t="str">
        <f t="shared" si="436"/>
        <v/>
      </c>
      <c r="CD246" s="465" t="str">
        <f t="shared" si="437"/>
        <v/>
      </c>
      <c r="CE246" s="465" t="str">
        <f t="shared" si="438"/>
        <v/>
      </c>
      <c r="CF246" s="465" t="str">
        <f t="shared" si="439"/>
        <v/>
      </c>
      <c r="CG246" s="465" t="str">
        <f t="shared" si="440"/>
        <v/>
      </c>
      <c r="CH246" s="465" t="str">
        <f t="shared" si="441"/>
        <v/>
      </c>
      <c r="CI246" s="465" t="str">
        <f t="shared" si="442"/>
        <v/>
      </c>
      <c r="CJ246" s="465" t="str">
        <f t="shared" si="443"/>
        <v/>
      </c>
      <c r="CK246" s="465" t="str">
        <f t="shared" si="444"/>
        <v/>
      </c>
      <c r="CL246" s="465" t="str">
        <f t="shared" si="445"/>
        <v/>
      </c>
      <c r="CM246" s="465" t="str">
        <f t="shared" si="446"/>
        <v/>
      </c>
      <c r="CN246" s="465" t="str">
        <f t="shared" si="447"/>
        <v/>
      </c>
      <c r="CO246" s="465" t="str">
        <f t="shared" si="448"/>
        <v/>
      </c>
      <c r="CP246" s="465" t="str">
        <f t="shared" si="449"/>
        <v/>
      </c>
      <c r="CQ246" s="465" t="str">
        <f t="shared" si="450"/>
        <v/>
      </c>
      <c r="CR246" s="465" t="str">
        <f t="shared" si="451"/>
        <v/>
      </c>
      <c r="CS246" s="465" t="str">
        <f t="shared" si="452"/>
        <v/>
      </c>
      <c r="CT246" s="465" t="str">
        <f t="shared" si="453"/>
        <v/>
      </c>
      <c r="CU246" s="465" t="str">
        <f t="shared" si="454"/>
        <v/>
      </c>
      <c r="CV246" s="465" t="str">
        <f t="shared" si="455"/>
        <v/>
      </c>
      <c r="CW246" s="465" t="str">
        <f t="shared" si="456"/>
        <v/>
      </c>
      <c r="CX246" s="465" t="str">
        <f t="shared" si="457"/>
        <v/>
      </c>
      <c r="CY246" s="465"/>
      <c r="CZ246" s="465"/>
      <c r="DA246" s="466">
        <f t="shared" si="458"/>
        <v>0</v>
      </c>
      <c r="DB246" s="466">
        <f t="shared" si="459"/>
        <v>0</v>
      </c>
      <c r="DC246" s="466">
        <f t="shared" si="460"/>
        <v>0</v>
      </c>
      <c r="DD246" s="466">
        <f t="shared" si="461"/>
        <v>0</v>
      </c>
      <c r="DE246" s="466">
        <f t="shared" si="462"/>
        <v>0</v>
      </c>
      <c r="DF246" s="466">
        <f t="shared" si="463"/>
        <v>0</v>
      </c>
      <c r="DG246" s="466">
        <f t="shared" si="464"/>
        <v>0</v>
      </c>
      <c r="DH246" s="466">
        <f t="shared" si="465"/>
        <v>0</v>
      </c>
      <c r="DI246" s="466">
        <f t="shared" si="466"/>
        <v>0</v>
      </c>
      <c r="DJ246" s="466">
        <f t="shared" si="467"/>
        <v>0</v>
      </c>
      <c r="DK246" s="466">
        <f t="shared" si="468"/>
        <v>0</v>
      </c>
      <c r="DL246" s="466">
        <f t="shared" si="469"/>
        <v>0</v>
      </c>
      <c r="DM246" s="466">
        <f t="shared" si="470"/>
        <v>0</v>
      </c>
      <c r="DN246" s="466">
        <f t="shared" si="471"/>
        <v>0</v>
      </c>
      <c r="DO246" s="466">
        <f t="shared" si="472"/>
        <v>0</v>
      </c>
      <c r="DP246" s="466">
        <f t="shared" si="473"/>
        <v>0</v>
      </c>
      <c r="DQ246" s="466">
        <f t="shared" si="474"/>
        <v>0</v>
      </c>
      <c r="DR246" s="466">
        <f t="shared" si="475"/>
        <v>0</v>
      </c>
      <c r="DS246" s="466">
        <f t="shared" si="476"/>
        <v>0</v>
      </c>
      <c r="DT246" s="466">
        <f t="shared" si="477"/>
        <v>0</v>
      </c>
      <c r="DU246" s="466">
        <f t="shared" si="478"/>
        <v>0</v>
      </c>
      <c r="DV246" s="466">
        <f t="shared" si="479"/>
        <v>0</v>
      </c>
      <c r="DW246" s="466">
        <f t="shared" si="480"/>
        <v>0</v>
      </c>
      <c r="DX246" s="466">
        <f t="shared" si="480"/>
        <v>0</v>
      </c>
    </row>
    <row r="247" spans="1:128" x14ac:dyDescent="0.35">
      <c r="A247" s="7362"/>
      <c r="B247" s="828" t="s">
        <v>2188</v>
      </c>
      <c r="C247" s="2470"/>
      <c r="D247" s="2471"/>
      <c r="E247" s="479"/>
      <c r="F247" s="480"/>
      <c r="G247" s="481"/>
      <c r="H247" s="480"/>
      <c r="I247" s="481"/>
      <c r="J247" s="480"/>
      <c r="K247" s="481"/>
      <c r="L247" s="480"/>
      <c r="M247" s="481"/>
      <c r="N247" s="480"/>
      <c r="O247" s="833"/>
      <c r="P247" s="854"/>
      <c r="Q247" s="829"/>
      <c r="R247" s="854"/>
      <c r="S247" s="829"/>
      <c r="T247" s="854"/>
      <c r="U247" s="829"/>
      <c r="V247" s="854"/>
      <c r="W247" s="833"/>
      <c r="X247" s="854"/>
      <c r="Y247" s="833"/>
      <c r="Z247" s="854"/>
      <c r="AA247" s="833"/>
      <c r="AB247" s="854"/>
      <c r="AC247" s="829"/>
      <c r="AD247" s="854"/>
      <c r="AE247" s="833"/>
      <c r="AF247" s="854"/>
      <c r="AG247" s="833"/>
      <c r="AH247" s="854"/>
      <c r="AI247" s="833"/>
      <c r="AJ247" s="1637"/>
      <c r="AK247" s="1949"/>
      <c r="AL247" s="854"/>
      <c r="AM247" s="833"/>
      <c r="AN247" s="1637"/>
      <c r="AO247" s="1949"/>
      <c r="AP247" s="854"/>
      <c r="AQ247" s="833"/>
      <c r="AR247" s="1637"/>
      <c r="AS247" s="1949"/>
      <c r="AT247" s="1637"/>
      <c r="AU247" s="1949"/>
      <c r="AV247" s="854"/>
      <c r="AW247" s="1949"/>
      <c r="AX247" s="854"/>
      <c r="AY247" s="464" t="str">
        <f t="shared" si="433"/>
        <v/>
      </c>
      <c r="CA247" s="465" t="str">
        <f t="shared" si="434"/>
        <v/>
      </c>
      <c r="CB247" s="465" t="str">
        <f t="shared" si="435"/>
        <v/>
      </c>
      <c r="CC247" s="465" t="str">
        <f t="shared" si="436"/>
        <v/>
      </c>
      <c r="CD247" s="465" t="str">
        <f t="shared" si="437"/>
        <v/>
      </c>
      <c r="CE247" s="465" t="str">
        <f t="shared" si="438"/>
        <v/>
      </c>
      <c r="CF247" s="465" t="str">
        <f t="shared" si="439"/>
        <v/>
      </c>
      <c r="CG247" s="465" t="str">
        <f t="shared" si="440"/>
        <v/>
      </c>
      <c r="CH247" s="465" t="str">
        <f t="shared" si="441"/>
        <v/>
      </c>
      <c r="CI247" s="465" t="str">
        <f t="shared" si="442"/>
        <v/>
      </c>
      <c r="CJ247" s="465" t="str">
        <f t="shared" si="443"/>
        <v/>
      </c>
      <c r="CK247" s="465" t="str">
        <f t="shared" si="444"/>
        <v/>
      </c>
      <c r="CL247" s="465" t="str">
        <f t="shared" si="445"/>
        <v/>
      </c>
      <c r="CM247" s="465" t="str">
        <f t="shared" si="446"/>
        <v/>
      </c>
      <c r="CN247" s="465" t="str">
        <f t="shared" si="447"/>
        <v/>
      </c>
      <c r="CO247" s="465" t="str">
        <f t="shared" si="448"/>
        <v/>
      </c>
      <c r="CP247" s="465" t="str">
        <f t="shared" si="449"/>
        <v/>
      </c>
      <c r="CQ247" s="465" t="str">
        <f t="shared" si="450"/>
        <v/>
      </c>
      <c r="CR247" s="465" t="str">
        <f t="shared" si="451"/>
        <v/>
      </c>
      <c r="CS247" s="465" t="str">
        <f t="shared" si="452"/>
        <v/>
      </c>
      <c r="CT247" s="465" t="str">
        <f t="shared" si="453"/>
        <v/>
      </c>
      <c r="CU247" s="465" t="str">
        <f t="shared" si="454"/>
        <v/>
      </c>
      <c r="CV247" s="465" t="str">
        <f t="shared" si="455"/>
        <v/>
      </c>
      <c r="CW247" s="465" t="str">
        <f t="shared" si="456"/>
        <v/>
      </c>
      <c r="CX247" s="465" t="str">
        <f t="shared" si="457"/>
        <v/>
      </c>
      <c r="CY247" s="465"/>
      <c r="CZ247" s="465"/>
      <c r="DA247" s="466">
        <f t="shared" si="458"/>
        <v>0</v>
      </c>
      <c r="DB247" s="466">
        <f t="shared" si="459"/>
        <v>0</v>
      </c>
      <c r="DC247" s="466">
        <f t="shared" si="460"/>
        <v>0</v>
      </c>
      <c r="DD247" s="466">
        <f t="shared" si="461"/>
        <v>0</v>
      </c>
      <c r="DE247" s="466">
        <f t="shared" si="462"/>
        <v>0</v>
      </c>
      <c r="DF247" s="466">
        <f t="shared" si="463"/>
        <v>0</v>
      </c>
      <c r="DG247" s="466">
        <f t="shared" si="464"/>
        <v>0</v>
      </c>
      <c r="DH247" s="466">
        <f t="shared" si="465"/>
        <v>0</v>
      </c>
      <c r="DI247" s="466">
        <f t="shared" si="466"/>
        <v>0</v>
      </c>
      <c r="DJ247" s="466">
        <f t="shared" si="467"/>
        <v>0</v>
      </c>
      <c r="DK247" s="466">
        <f t="shared" si="468"/>
        <v>0</v>
      </c>
      <c r="DL247" s="466">
        <f t="shared" si="469"/>
        <v>0</v>
      </c>
      <c r="DM247" s="466">
        <f t="shared" si="470"/>
        <v>0</v>
      </c>
      <c r="DN247" s="466">
        <f t="shared" si="471"/>
        <v>0</v>
      </c>
      <c r="DO247" s="466">
        <f t="shared" si="472"/>
        <v>0</v>
      </c>
      <c r="DP247" s="466">
        <f t="shared" si="473"/>
        <v>0</v>
      </c>
      <c r="DQ247" s="466">
        <f t="shared" si="474"/>
        <v>0</v>
      </c>
      <c r="DR247" s="466">
        <f t="shared" si="475"/>
        <v>0</v>
      </c>
      <c r="DS247" s="466">
        <f t="shared" si="476"/>
        <v>0</v>
      </c>
      <c r="DT247" s="466">
        <f t="shared" si="477"/>
        <v>0</v>
      </c>
      <c r="DU247" s="466">
        <f t="shared" si="478"/>
        <v>0</v>
      </c>
      <c r="DV247" s="466">
        <f t="shared" si="479"/>
        <v>0</v>
      </c>
      <c r="DW247" s="466">
        <f t="shared" si="480"/>
        <v>0</v>
      </c>
      <c r="DX247" s="466">
        <f t="shared" si="480"/>
        <v>0</v>
      </c>
    </row>
    <row r="248" spans="1:128" ht="18.649999999999999" customHeight="1" x14ac:dyDescent="0.35">
      <c r="A248" s="7362"/>
      <c r="B248" s="828" t="s">
        <v>2189</v>
      </c>
      <c r="C248" s="2470"/>
      <c r="D248" s="2472"/>
      <c r="E248" s="479"/>
      <c r="F248" s="487"/>
      <c r="G248" s="481"/>
      <c r="H248" s="480"/>
      <c r="I248" s="481"/>
      <c r="J248" s="480"/>
      <c r="K248" s="481"/>
      <c r="L248" s="480"/>
      <c r="M248" s="829"/>
      <c r="N248" s="854"/>
      <c r="O248" s="833"/>
      <c r="P248" s="854"/>
      <c r="Q248" s="829"/>
      <c r="R248" s="854"/>
      <c r="S248" s="829"/>
      <c r="T248" s="854"/>
      <c r="U248" s="829"/>
      <c r="V248" s="854"/>
      <c r="W248" s="833"/>
      <c r="X248" s="854"/>
      <c r="Y248" s="833"/>
      <c r="Z248" s="854"/>
      <c r="AA248" s="833"/>
      <c r="AB248" s="854"/>
      <c r="AC248" s="829"/>
      <c r="AD248" s="854"/>
      <c r="AE248" s="833"/>
      <c r="AF248" s="854"/>
      <c r="AG248" s="833"/>
      <c r="AH248" s="854"/>
      <c r="AI248" s="833"/>
      <c r="AJ248" s="1637"/>
      <c r="AK248" s="1949"/>
      <c r="AL248" s="854"/>
      <c r="AM248" s="833"/>
      <c r="AN248" s="1637"/>
      <c r="AO248" s="1949"/>
      <c r="AP248" s="854"/>
      <c r="AQ248" s="833"/>
      <c r="AR248" s="1637"/>
      <c r="AS248" s="1949"/>
      <c r="AT248" s="1637"/>
      <c r="AU248" s="1949"/>
      <c r="AV248" s="854"/>
      <c r="AW248" s="1949"/>
      <c r="AX248" s="854"/>
      <c r="AY248" s="464" t="str">
        <f t="shared" si="433"/>
        <v/>
      </c>
      <c r="CA248" s="465" t="str">
        <f t="shared" si="434"/>
        <v/>
      </c>
      <c r="CB248" s="465" t="str">
        <f t="shared" si="435"/>
        <v/>
      </c>
      <c r="CC248" s="465" t="str">
        <f t="shared" si="436"/>
        <v/>
      </c>
      <c r="CD248" s="465" t="str">
        <f t="shared" si="437"/>
        <v/>
      </c>
      <c r="CE248" s="465" t="str">
        <f t="shared" si="438"/>
        <v/>
      </c>
      <c r="CF248" s="465" t="str">
        <f t="shared" si="439"/>
        <v/>
      </c>
      <c r="CG248" s="465" t="str">
        <f t="shared" si="440"/>
        <v/>
      </c>
      <c r="CH248" s="465" t="str">
        <f t="shared" si="441"/>
        <v/>
      </c>
      <c r="CI248" s="465" t="str">
        <f t="shared" si="442"/>
        <v/>
      </c>
      <c r="CJ248" s="465" t="str">
        <f t="shared" si="443"/>
        <v/>
      </c>
      <c r="CK248" s="465" t="str">
        <f t="shared" si="444"/>
        <v/>
      </c>
      <c r="CL248" s="465" t="str">
        <f t="shared" si="445"/>
        <v/>
      </c>
      <c r="CM248" s="465" t="str">
        <f t="shared" si="446"/>
        <v/>
      </c>
      <c r="CN248" s="465" t="str">
        <f t="shared" si="447"/>
        <v/>
      </c>
      <c r="CO248" s="465" t="str">
        <f t="shared" si="448"/>
        <v/>
      </c>
      <c r="CP248" s="465" t="str">
        <f t="shared" si="449"/>
        <v/>
      </c>
      <c r="CQ248" s="465" t="str">
        <f t="shared" si="450"/>
        <v/>
      </c>
      <c r="CR248" s="465" t="str">
        <f t="shared" si="451"/>
        <v/>
      </c>
      <c r="CS248" s="465" t="str">
        <f t="shared" si="452"/>
        <v/>
      </c>
      <c r="CT248" s="465" t="str">
        <f t="shared" si="453"/>
        <v/>
      </c>
      <c r="CU248" s="465" t="str">
        <f t="shared" si="454"/>
        <v/>
      </c>
      <c r="CV248" s="465" t="str">
        <f t="shared" si="455"/>
        <v/>
      </c>
      <c r="CW248" s="465" t="str">
        <f t="shared" si="456"/>
        <v/>
      </c>
      <c r="CX248" s="465" t="str">
        <f t="shared" si="457"/>
        <v/>
      </c>
      <c r="CY248" s="465"/>
      <c r="CZ248" s="465"/>
      <c r="DA248" s="466">
        <f t="shared" si="458"/>
        <v>0</v>
      </c>
      <c r="DB248" s="466">
        <f t="shared" si="459"/>
        <v>0</v>
      </c>
      <c r="DC248" s="466">
        <f t="shared" si="460"/>
        <v>0</v>
      </c>
      <c r="DD248" s="466">
        <f t="shared" si="461"/>
        <v>0</v>
      </c>
      <c r="DE248" s="466">
        <f t="shared" si="462"/>
        <v>0</v>
      </c>
      <c r="DF248" s="466">
        <f t="shared" si="463"/>
        <v>0</v>
      </c>
      <c r="DG248" s="466">
        <f t="shared" si="464"/>
        <v>0</v>
      </c>
      <c r="DH248" s="466">
        <f t="shared" si="465"/>
        <v>0</v>
      </c>
      <c r="DI248" s="466">
        <f t="shared" si="466"/>
        <v>0</v>
      </c>
      <c r="DJ248" s="466">
        <f t="shared" si="467"/>
        <v>0</v>
      </c>
      <c r="DK248" s="466">
        <f t="shared" si="468"/>
        <v>0</v>
      </c>
      <c r="DL248" s="466">
        <f t="shared" si="469"/>
        <v>0</v>
      </c>
      <c r="DM248" s="466">
        <f t="shared" si="470"/>
        <v>0</v>
      </c>
      <c r="DN248" s="466">
        <f t="shared" si="471"/>
        <v>0</v>
      </c>
      <c r="DO248" s="466">
        <f t="shared" si="472"/>
        <v>0</v>
      </c>
      <c r="DP248" s="466">
        <f t="shared" si="473"/>
        <v>0</v>
      </c>
      <c r="DQ248" s="466">
        <f t="shared" si="474"/>
        <v>0</v>
      </c>
      <c r="DR248" s="466">
        <f t="shared" si="475"/>
        <v>0</v>
      </c>
      <c r="DS248" s="466">
        <f t="shared" si="476"/>
        <v>0</v>
      </c>
      <c r="DT248" s="466">
        <f t="shared" si="477"/>
        <v>0</v>
      </c>
      <c r="DU248" s="466">
        <f t="shared" si="478"/>
        <v>0</v>
      </c>
      <c r="DV248" s="466">
        <f t="shared" si="479"/>
        <v>0</v>
      </c>
      <c r="DW248" s="466">
        <f t="shared" si="480"/>
        <v>0</v>
      </c>
      <c r="DX248" s="466">
        <f t="shared" si="480"/>
        <v>0</v>
      </c>
    </row>
    <row r="249" spans="1:128" ht="33" customHeight="1" x14ac:dyDescent="0.35">
      <c r="A249" s="7362"/>
      <c r="B249" s="907" t="s">
        <v>2190</v>
      </c>
      <c r="C249" s="2470"/>
      <c r="D249" s="2471"/>
      <c r="E249" s="479"/>
      <c r="F249" s="480"/>
      <c r="G249" s="481"/>
      <c r="H249" s="487"/>
      <c r="I249" s="481"/>
      <c r="J249" s="480"/>
      <c r="K249" s="481"/>
      <c r="L249" s="480"/>
      <c r="M249" s="2474"/>
      <c r="N249" s="486"/>
      <c r="O249" s="833"/>
      <c r="P249" s="854"/>
      <c r="Q249" s="829"/>
      <c r="R249" s="854"/>
      <c r="S249" s="829"/>
      <c r="T249" s="854"/>
      <c r="U249" s="829"/>
      <c r="V249" s="854"/>
      <c r="W249" s="833"/>
      <c r="X249" s="854"/>
      <c r="Y249" s="833"/>
      <c r="Z249" s="854"/>
      <c r="AA249" s="833"/>
      <c r="AB249" s="854"/>
      <c r="AC249" s="829"/>
      <c r="AD249" s="854"/>
      <c r="AE249" s="833"/>
      <c r="AF249" s="854"/>
      <c r="AG249" s="833"/>
      <c r="AH249" s="854"/>
      <c r="AI249" s="833"/>
      <c r="AJ249" s="1637"/>
      <c r="AK249" s="1949"/>
      <c r="AL249" s="854"/>
      <c r="AM249" s="833"/>
      <c r="AN249" s="1637"/>
      <c r="AO249" s="1949"/>
      <c r="AP249" s="854"/>
      <c r="AQ249" s="833"/>
      <c r="AR249" s="1637"/>
      <c r="AS249" s="1949"/>
      <c r="AT249" s="1637"/>
      <c r="AU249" s="1949"/>
      <c r="AV249" s="854"/>
      <c r="AW249" s="1949"/>
      <c r="AX249" s="854"/>
      <c r="AY249" s="464" t="str">
        <f t="shared" si="433"/>
        <v/>
      </c>
      <c r="CA249" s="465" t="str">
        <f t="shared" si="434"/>
        <v/>
      </c>
      <c r="CB249" s="465" t="str">
        <f t="shared" si="435"/>
        <v/>
      </c>
      <c r="CC249" s="465" t="str">
        <f t="shared" si="436"/>
        <v/>
      </c>
      <c r="CD249" s="465" t="str">
        <f t="shared" si="437"/>
        <v/>
      </c>
      <c r="CE249" s="465" t="str">
        <f t="shared" si="438"/>
        <v/>
      </c>
      <c r="CF249" s="465" t="str">
        <f t="shared" si="439"/>
        <v/>
      </c>
      <c r="CG249" s="465" t="str">
        <f t="shared" si="440"/>
        <v/>
      </c>
      <c r="CH249" s="465" t="str">
        <f t="shared" si="441"/>
        <v/>
      </c>
      <c r="CI249" s="465" t="str">
        <f t="shared" si="442"/>
        <v/>
      </c>
      <c r="CJ249" s="465" t="str">
        <f t="shared" si="443"/>
        <v/>
      </c>
      <c r="CK249" s="465" t="str">
        <f t="shared" si="444"/>
        <v/>
      </c>
      <c r="CL249" s="465" t="str">
        <f t="shared" si="445"/>
        <v/>
      </c>
      <c r="CM249" s="465" t="str">
        <f t="shared" si="446"/>
        <v/>
      </c>
      <c r="CN249" s="465" t="str">
        <f t="shared" si="447"/>
        <v/>
      </c>
      <c r="CO249" s="465" t="str">
        <f t="shared" si="448"/>
        <v/>
      </c>
      <c r="CP249" s="465" t="str">
        <f t="shared" si="449"/>
        <v/>
      </c>
      <c r="CQ249" s="465" t="str">
        <f t="shared" si="450"/>
        <v/>
      </c>
      <c r="CR249" s="465" t="str">
        <f t="shared" si="451"/>
        <v/>
      </c>
      <c r="CS249" s="465" t="str">
        <f t="shared" si="452"/>
        <v/>
      </c>
      <c r="CT249" s="465" t="str">
        <f t="shared" si="453"/>
        <v/>
      </c>
      <c r="CU249" s="465" t="str">
        <f t="shared" si="454"/>
        <v/>
      </c>
      <c r="CV249" s="465" t="str">
        <f t="shared" si="455"/>
        <v/>
      </c>
      <c r="CW249" s="465" t="str">
        <f t="shared" si="456"/>
        <v/>
      </c>
      <c r="CX249" s="465" t="str">
        <f t="shared" si="457"/>
        <v/>
      </c>
      <c r="CY249" s="465"/>
      <c r="CZ249" s="465"/>
      <c r="DA249" s="466">
        <f t="shared" si="458"/>
        <v>0</v>
      </c>
      <c r="DB249" s="466">
        <f t="shared" si="459"/>
        <v>0</v>
      </c>
      <c r="DC249" s="466">
        <f t="shared" si="460"/>
        <v>0</v>
      </c>
      <c r="DD249" s="466">
        <f t="shared" si="461"/>
        <v>0</v>
      </c>
      <c r="DE249" s="466">
        <f t="shared" si="462"/>
        <v>0</v>
      </c>
      <c r="DF249" s="466">
        <f t="shared" si="463"/>
        <v>0</v>
      </c>
      <c r="DG249" s="466">
        <f t="shared" si="464"/>
        <v>0</v>
      </c>
      <c r="DH249" s="466">
        <f t="shared" si="465"/>
        <v>0</v>
      </c>
      <c r="DI249" s="466">
        <f t="shared" si="466"/>
        <v>0</v>
      </c>
      <c r="DJ249" s="466">
        <f t="shared" si="467"/>
        <v>0</v>
      </c>
      <c r="DK249" s="466">
        <f t="shared" si="468"/>
        <v>0</v>
      </c>
      <c r="DL249" s="466">
        <f t="shared" si="469"/>
        <v>0</v>
      </c>
      <c r="DM249" s="466">
        <f t="shared" si="470"/>
        <v>0</v>
      </c>
      <c r="DN249" s="466">
        <f t="shared" si="471"/>
        <v>0</v>
      </c>
      <c r="DO249" s="466">
        <f t="shared" si="472"/>
        <v>0</v>
      </c>
      <c r="DP249" s="466">
        <f t="shared" si="473"/>
        <v>0</v>
      </c>
      <c r="DQ249" s="466">
        <f t="shared" si="474"/>
        <v>0</v>
      </c>
      <c r="DR249" s="466">
        <f t="shared" si="475"/>
        <v>0</v>
      </c>
      <c r="DS249" s="466">
        <f t="shared" si="476"/>
        <v>0</v>
      </c>
      <c r="DT249" s="466">
        <f t="shared" si="477"/>
        <v>0</v>
      </c>
      <c r="DU249" s="466">
        <f t="shared" si="478"/>
        <v>0</v>
      </c>
      <c r="DV249" s="466">
        <f t="shared" si="479"/>
        <v>0</v>
      </c>
      <c r="DW249" s="466">
        <f t="shared" si="480"/>
        <v>0</v>
      </c>
      <c r="DX249" s="466">
        <f t="shared" si="480"/>
        <v>0</v>
      </c>
    </row>
    <row r="250" spans="1:128" ht="31.5" customHeight="1" x14ac:dyDescent="0.35">
      <c r="A250" s="7362"/>
      <c r="B250" s="907" t="s">
        <v>2191</v>
      </c>
      <c r="C250" s="2470"/>
      <c r="D250" s="2472"/>
      <c r="E250" s="479"/>
      <c r="F250" s="480"/>
      <c r="G250" s="481"/>
      <c r="H250" s="480"/>
      <c r="I250" s="481"/>
      <c r="J250" s="487"/>
      <c r="K250" s="481"/>
      <c r="L250" s="480"/>
      <c r="M250" s="302"/>
      <c r="N250" s="354"/>
      <c r="O250" s="833"/>
      <c r="P250" s="1438"/>
      <c r="Q250" s="829"/>
      <c r="R250" s="1438"/>
      <c r="S250" s="829"/>
      <c r="T250" s="1438"/>
      <c r="U250" s="829"/>
      <c r="V250" s="1438"/>
      <c r="W250" s="833"/>
      <c r="X250" s="1438"/>
      <c r="Y250" s="833"/>
      <c r="Z250" s="1438"/>
      <c r="AA250" s="833"/>
      <c r="AB250" s="1438"/>
      <c r="AC250" s="829"/>
      <c r="AD250" s="1438"/>
      <c r="AE250" s="833"/>
      <c r="AF250" s="1438"/>
      <c r="AG250" s="833"/>
      <c r="AH250" s="1438"/>
      <c r="AI250" s="833"/>
      <c r="AJ250" s="1479"/>
      <c r="AK250" s="1949"/>
      <c r="AL250" s="1438"/>
      <c r="AM250" s="833"/>
      <c r="AN250" s="1479"/>
      <c r="AO250" s="1949"/>
      <c r="AP250" s="1438"/>
      <c r="AQ250" s="833"/>
      <c r="AR250" s="1479"/>
      <c r="AS250" s="1949"/>
      <c r="AT250" s="1479"/>
      <c r="AU250" s="1949"/>
      <c r="AV250" s="1438"/>
      <c r="AW250" s="1949"/>
      <c r="AX250" s="1438"/>
      <c r="AY250" s="464" t="str">
        <f t="shared" si="433"/>
        <v/>
      </c>
      <c r="CA250" s="465" t="str">
        <f t="shared" si="434"/>
        <v/>
      </c>
      <c r="CB250" s="465" t="str">
        <f t="shared" si="435"/>
        <v/>
      </c>
      <c r="CC250" s="465" t="str">
        <f t="shared" si="436"/>
        <v/>
      </c>
      <c r="CD250" s="465" t="str">
        <f t="shared" si="437"/>
        <v/>
      </c>
      <c r="CE250" s="465" t="str">
        <f t="shared" si="438"/>
        <v/>
      </c>
      <c r="CF250" s="465" t="str">
        <f t="shared" si="439"/>
        <v/>
      </c>
      <c r="CG250" s="465" t="str">
        <f t="shared" si="440"/>
        <v/>
      </c>
      <c r="CH250" s="465" t="str">
        <f t="shared" si="441"/>
        <v/>
      </c>
      <c r="CI250" s="465" t="str">
        <f t="shared" si="442"/>
        <v/>
      </c>
      <c r="CJ250" s="465" t="str">
        <f t="shared" si="443"/>
        <v/>
      </c>
      <c r="CK250" s="465" t="str">
        <f t="shared" si="444"/>
        <v/>
      </c>
      <c r="CL250" s="465" t="str">
        <f t="shared" si="445"/>
        <v/>
      </c>
      <c r="CM250" s="465" t="str">
        <f t="shared" si="446"/>
        <v/>
      </c>
      <c r="CN250" s="465" t="str">
        <f t="shared" si="447"/>
        <v/>
      </c>
      <c r="CO250" s="465" t="str">
        <f t="shared" si="448"/>
        <v/>
      </c>
      <c r="CP250" s="465" t="str">
        <f t="shared" si="449"/>
        <v/>
      </c>
      <c r="CQ250" s="465" t="str">
        <f t="shared" si="450"/>
        <v/>
      </c>
      <c r="CR250" s="465" t="str">
        <f t="shared" si="451"/>
        <v/>
      </c>
      <c r="CS250" s="465" t="str">
        <f t="shared" si="452"/>
        <v/>
      </c>
      <c r="CT250" s="465" t="str">
        <f t="shared" si="453"/>
        <v/>
      </c>
      <c r="CU250" s="465" t="str">
        <f t="shared" si="454"/>
        <v/>
      </c>
      <c r="CV250" s="465" t="str">
        <f t="shared" si="455"/>
        <v/>
      </c>
      <c r="CW250" s="465" t="str">
        <f t="shared" si="456"/>
        <v/>
      </c>
      <c r="CX250" s="465" t="str">
        <f t="shared" si="457"/>
        <v/>
      </c>
      <c r="CY250" s="465"/>
      <c r="CZ250" s="465"/>
      <c r="DA250" s="466">
        <f t="shared" si="458"/>
        <v>0</v>
      </c>
      <c r="DB250" s="466">
        <f t="shared" si="459"/>
        <v>0</v>
      </c>
      <c r="DC250" s="466">
        <f t="shared" si="460"/>
        <v>0</v>
      </c>
      <c r="DD250" s="466">
        <f t="shared" si="461"/>
        <v>0</v>
      </c>
      <c r="DE250" s="466">
        <f t="shared" si="462"/>
        <v>0</v>
      </c>
      <c r="DF250" s="466">
        <f t="shared" si="463"/>
        <v>0</v>
      </c>
      <c r="DG250" s="466">
        <f t="shared" si="464"/>
        <v>0</v>
      </c>
      <c r="DH250" s="466">
        <f t="shared" si="465"/>
        <v>0</v>
      </c>
      <c r="DI250" s="466">
        <f t="shared" si="466"/>
        <v>0</v>
      </c>
      <c r="DJ250" s="466">
        <f t="shared" si="467"/>
        <v>0</v>
      </c>
      <c r="DK250" s="466">
        <f t="shared" si="468"/>
        <v>0</v>
      </c>
      <c r="DL250" s="466">
        <f t="shared" si="469"/>
        <v>0</v>
      </c>
      <c r="DM250" s="466">
        <f t="shared" si="470"/>
        <v>0</v>
      </c>
      <c r="DN250" s="466">
        <f t="shared" si="471"/>
        <v>0</v>
      </c>
      <c r="DO250" s="466">
        <f t="shared" si="472"/>
        <v>0</v>
      </c>
      <c r="DP250" s="466">
        <f t="shared" si="473"/>
        <v>0</v>
      </c>
      <c r="DQ250" s="466">
        <f t="shared" si="474"/>
        <v>0</v>
      </c>
      <c r="DR250" s="466">
        <f t="shared" si="475"/>
        <v>0</v>
      </c>
      <c r="DS250" s="466">
        <f t="shared" si="476"/>
        <v>0</v>
      </c>
      <c r="DT250" s="466">
        <f t="shared" si="477"/>
        <v>0</v>
      </c>
      <c r="DU250" s="466">
        <f t="shared" si="478"/>
        <v>0</v>
      </c>
      <c r="DV250" s="466">
        <f t="shared" si="479"/>
        <v>0</v>
      </c>
      <c r="DW250" s="466">
        <f t="shared" si="480"/>
        <v>0</v>
      </c>
      <c r="DX250" s="466">
        <f t="shared" si="480"/>
        <v>0</v>
      </c>
    </row>
    <row r="251" spans="1:128" ht="28.9" customHeight="1" x14ac:dyDescent="0.35">
      <c r="A251" s="7362"/>
      <c r="B251" s="907" t="s">
        <v>2192</v>
      </c>
      <c r="C251" s="2470"/>
      <c r="D251" s="2472"/>
      <c r="E251" s="479"/>
      <c r="F251" s="480"/>
      <c r="G251" s="481"/>
      <c r="H251" s="480"/>
      <c r="I251" s="481"/>
      <c r="J251" s="480"/>
      <c r="K251" s="481"/>
      <c r="L251" s="480"/>
      <c r="M251" s="833"/>
      <c r="N251" s="1438"/>
      <c r="O251" s="833"/>
      <c r="P251" s="1438"/>
      <c r="Q251" s="829"/>
      <c r="R251" s="1438"/>
      <c r="S251" s="829"/>
      <c r="T251" s="1438"/>
      <c r="U251" s="829"/>
      <c r="V251" s="1438"/>
      <c r="W251" s="833"/>
      <c r="X251" s="1438"/>
      <c r="Y251" s="833"/>
      <c r="Z251" s="1438"/>
      <c r="AA251" s="833"/>
      <c r="AB251" s="1438"/>
      <c r="AC251" s="829"/>
      <c r="AD251" s="1438"/>
      <c r="AE251" s="833"/>
      <c r="AF251" s="1438"/>
      <c r="AG251" s="833"/>
      <c r="AH251" s="1438"/>
      <c r="AI251" s="833"/>
      <c r="AJ251" s="1479"/>
      <c r="AK251" s="1949"/>
      <c r="AL251" s="1438"/>
      <c r="AM251" s="833"/>
      <c r="AN251" s="1479"/>
      <c r="AO251" s="1949"/>
      <c r="AP251" s="1438"/>
      <c r="AQ251" s="833"/>
      <c r="AR251" s="1479"/>
      <c r="AS251" s="1949"/>
      <c r="AT251" s="1479"/>
      <c r="AU251" s="1949"/>
      <c r="AV251" s="1438"/>
      <c r="AW251" s="1949"/>
      <c r="AX251" s="1438"/>
      <c r="AY251" s="464" t="str">
        <f t="shared" si="433"/>
        <v/>
      </c>
      <c r="CA251" s="465" t="str">
        <f t="shared" si="434"/>
        <v/>
      </c>
      <c r="CB251" s="465" t="str">
        <f t="shared" si="435"/>
        <v/>
      </c>
      <c r="CC251" s="465" t="str">
        <f t="shared" si="436"/>
        <v/>
      </c>
      <c r="CD251" s="465" t="str">
        <f t="shared" si="437"/>
        <v/>
      </c>
      <c r="CE251" s="465" t="str">
        <f t="shared" si="438"/>
        <v/>
      </c>
      <c r="CF251" s="465" t="str">
        <f t="shared" si="439"/>
        <v/>
      </c>
      <c r="CG251" s="465" t="str">
        <f t="shared" si="440"/>
        <v/>
      </c>
      <c r="CH251" s="465" t="str">
        <f t="shared" si="441"/>
        <v/>
      </c>
      <c r="CI251" s="465" t="str">
        <f t="shared" si="442"/>
        <v/>
      </c>
      <c r="CJ251" s="465" t="str">
        <f t="shared" si="443"/>
        <v/>
      </c>
      <c r="CK251" s="465" t="str">
        <f t="shared" si="444"/>
        <v/>
      </c>
      <c r="CL251" s="465" t="str">
        <f t="shared" si="445"/>
        <v/>
      </c>
      <c r="CM251" s="465" t="str">
        <f t="shared" si="446"/>
        <v/>
      </c>
      <c r="CN251" s="465" t="str">
        <f t="shared" si="447"/>
        <v/>
      </c>
      <c r="CO251" s="465" t="str">
        <f t="shared" si="448"/>
        <v/>
      </c>
      <c r="CP251" s="465" t="str">
        <f t="shared" si="449"/>
        <v/>
      </c>
      <c r="CQ251" s="465" t="str">
        <f t="shared" si="450"/>
        <v/>
      </c>
      <c r="CR251" s="465" t="str">
        <f t="shared" si="451"/>
        <v/>
      </c>
      <c r="CS251" s="465" t="str">
        <f t="shared" si="452"/>
        <v/>
      </c>
      <c r="CT251" s="465" t="str">
        <f t="shared" si="453"/>
        <v/>
      </c>
      <c r="CU251" s="465" t="str">
        <f t="shared" si="454"/>
        <v/>
      </c>
      <c r="CV251" s="465" t="str">
        <f t="shared" si="455"/>
        <v/>
      </c>
      <c r="CW251" s="465" t="str">
        <f t="shared" si="456"/>
        <v/>
      </c>
      <c r="CX251" s="465" t="str">
        <f t="shared" si="457"/>
        <v/>
      </c>
      <c r="CY251" s="465"/>
      <c r="CZ251" s="465"/>
      <c r="DA251" s="466">
        <f t="shared" si="458"/>
        <v>0</v>
      </c>
      <c r="DB251" s="466">
        <f t="shared" si="459"/>
        <v>0</v>
      </c>
      <c r="DC251" s="466">
        <f t="shared" si="460"/>
        <v>0</v>
      </c>
      <c r="DD251" s="466">
        <f t="shared" si="461"/>
        <v>0</v>
      </c>
      <c r="DE251" s="466">
        <f t="shared" si="462"/>
        <v>0</v>
      </c>
      <c r="DF251" s="466">
        <f t="shared" si="463"/>
        <v>0</v>
      </c>
      <c r="DG251" s="466">
        <f t="shared" si="464"/>
        <v>0</v>
      </c>
      <c r="DH251" s="466">
        <f t="shared" si="465"/>
        <v>0</v>
      </c>
      <c r="DI251" s="466">
        <f t="shared" si="466"/>
        <v>0</v>
      </c>
      <c r="DJ251" s="466">
        <f t="shared" si="467"/>
        <v>0</v>
      </c>
      <c r="DK251" s="466">
        <f t="shared" si="468"/>
        <v>0</v>
      </c>
      <c r="DL251" s="466">
        <f t="shared" si="469"/>
        <v>0</v>
      </c>
      <c r="DM251" s="466">
        <f t="shared" si="470"/>
        <v>0</v>
      </c>
      <c r="DN251" s="466">
        <f t="shared" si="471"/>
        <v>0</v>
      </c>
      <c r="DO251" s="466">
        <f t="shared" si="472"/>
        <v>0</v>
      </c>
      <c r="DP251" s="466">
        <f t="shared" si="473"/>
        <v>0</v>
      </c>
      <c r="DQ251" s="466">
        <f t="shared" si="474"/>
        <v>0</v>
      </c>
      <c r="DR251" s="466">
        <f t="shared" si="475"/>
        <v>0</v>
      </c>
      <c r="DS251" s="466">
        <f t="shared" si="476"/>
        <v>0</v>
      </c>
      <c r="DT251" s="466">
        <f t="shared" si="477"/>
        <v>0</v>
      </c>
      <c r="DU251" s="466">
        <f t="shared" si="478"/>
        <v>0</v>
      </c>
      <c r="DV251" s="466">
        <f t="shared" si="479"/>
        <v>0</v>
      </c>
      <c r="DW251" s="466">
        <f t="shared" si="480"/>
        <v>0</v>
      </c>
      <c r="DX251" s="466">
        <f t="shared" si="480"/>
        <v>0</v>
      </c>
    </row>
    <row r="252" spans="1:128" ht="30.65" customHeight="1" x14ac:dyDescent="0.35">
      <c r="A252" s="7362"/>
      <c r="B252" s="907" t="s">
        <v>2193</v>
      </c>
      <c r="C252" s="2470"/>
      <c r="D252" s="2472"/>
      <c r="E252" s="479"/>
      <c r="F252" s="480"/>
      <c r="G252" s="481"/>
      <c r="H252" s="480"/>
      <c r="I252" s="481"/>
      <c r="J252" s="480"/>
      <c r="K252" s="481"/>
      <c r="L252" s="480"/>
      <c r="M252" s="833"/>
      <c r="N252" s="1438"/>
      <c r="O252" s="833"/>
      <c r="P252" s="1438"/>
      <c r="Q252" s="829"/>
      <c r="R252" s="1438"/>
      <c r="S252" s="829"/>
      <c r="T252" s="1438"/>
      <c r="U252" s="829"/>
      <c r="V252" s="1438"/>
      <c r="W252" s="833"/>
      <c r="X252" s="1438"/>
      <c r="Y252" s="833"/>
      <c r="Z252" s="1438"/>
      <c r="AA252" s="833"/>
      <c r="AB252" s="1438"/>
      <c r="AC252" s="829"/>
      <c r="AD252" s="1438"/>
      <c r="AE252" s="833"/>
      <c r="AF252" s="1438"/>
      <c r="AG252" s="833"/>
      <c r="AH252" s="1438"/>
      <c r="AI252" s="833"/>
      <c r="AJ252" s="1479"/>
      <c r="AK252" s="1949"/>
      <c r="AL252" s="1438"/>
      <c r="AM252" s="833"/>
      <c r="AN252" s="1479"/>
      <c r="AO252" s="1949"/>
      <c r="AP252" s="1438"/>
      <c r="AQ252" s="833"/>
      <c r="AR252" s="1479"/>
      <c r="AS252" s="1949"/>
      <c r="AT252" s="1479"/>
      <c r="AU252" s="1949"/>
      <c r="AV252" s="1438"/>
      <c r="AW252" s="1949"/>
      <c r="AX252" s="1438"/>
      <c r="AY252" s="464" t="str">
        <f t="shared" si="433"/>
        <v/>
      </c>
      <c r="CA252" s="465" t="str">
        <f t="shared" si="434"/>
        <v/>
      </c>
      <c r="CB252" s="465" t="str">
        <f t="shared" si="435"/>
        <v/>
      </c>
      <c r="CC252" s="465" t="str">
        <f t="shared" si="436"/>
        <v/>
      </c>
      <c r="CD252" s="465" t="str">
        <f t="shared" si="437"/>
        <v/>
      </c>
      <c r="CE252" s="465" t="str">
        <f t="shared" si="438"/>
        <v/>
      </c>
      <c r="CF252" s="465" t="str">
        <f t="shared" si="439"/>
        <v/>
      </c>
      <c r="CG252" s="465" t="str">
        <f t="shared" si="440"/>
        <v/>
      </c>
      <c r="CH252" s="465" t="str">
        <f t="shared" si="441"/>
        <v/>
      </c>
      <c r="CI252" s="465" t="str">
        <f t="shared" si="442"/>
        <v/>
      </c>
      <c r="CJ252" s="465" t="str">
        <f t="shared" si="443"/>
        <v/>
      </c>
      <c r="CK252" s="465" t="str">
        <f t="shared" si="444"/>
        <v/>
      </c>
      <c r="CL252" s="465" t="str">
        <f t="shared" si="445"/>
        <v/>
      </c>
      <c r="CM252" s="465" t="str">
        <f t="shared" si="446"/>
        <v/>
      </c>
      <c r="CN252" s="465" t="str">
        <f t="shared" si="447"/>
        <v/>
      </c>
      <c r="CO252" s="465" t="str">
        <f t="shared" si="448"/>
        <v/>
      </c>
      <c r="CP252" s="465" t="str">
        <f t="shared" si="449"/>
        <v/>
      </c>
      <c r="CQ252" s="465" t="str">
        <f t="shared" si="450"/>
        <v/>
      </c>
      <c r="CR252" s="465" t="str">
        <f t="shared" si="451"/>
        <v/>
      </c>
      <c r="CS252" s="465" t="str">
        <f t="shared" si="452"/>
        <v/>
      </c>
      <c r="CT252" s="465" t="str">
        <f t="shared" si="453"/>
        <v/>
      </c>
      <c r="CU252" s="465" t="str">
        <f t="shared" si="454"/>
        <v/>
      </c>
      <c r="CV252" s="465" t="str">
        <f t="shared" si="455"/>
        <v/>
      </c>
      <c r="CW252" s="465" t="str">
        <f t="shared" si="456"/>
        <v/>
      </c>
      <c r="CX252" s="465" t="str">
        <f t="shared" si="457"/>
        <v/>
      </c>
      <c r="CY252" s="465"/>
      <c r="CZ252" s="465"/>
      <c r="DA252" s="466">
        <f t="shared" si="458"/>
        <v>0</v>
      </c>
      <c r="DB252" s="466">
        <f t="shared" si="459"/>
        <v>0</v>
      </c>
      <c r="DC252" s="466">
        <f t="shared" si="460"/>
        <v>0</v>
      </c>
      <c r="DD252" s="466">
        <f t="shared" si="461"/>
        <v>0</v>
      </c>
      <c r="DE252" s="466">
        <f t="shared" si="462"/>
        <v>0</v>
      </c>
      <c r="DF252" s="466">
        <f t="shared" si="463"/>
        <v>0</v>
      </c>
      <c r="DG252" s="466">
        <f t="shared" si="464"/>
        <v>0</v>
      </c>
      <c r="DH252" s="466">
        <f t="shared" si="465"/>
        <v>0</v>
      </c>
      <c r="DI252" s="466">
        <f t="shared" si="466"/>
        <v>0</v>
      </c>
      <c r="DJ252" s="466">
        <f t="shared" si="467"/>
        <v>0</v>
      </c>
      <c r="DK252" s="466">
        <f t="shared" si="468"/>
        <v>0</v>
      </c>
      <c r="DL252" s="466">
        <f t="shared" si="469"/>
        <v>0</v>
      </c>
      <c r="DM252" s="466">
        <f t="shared" si="470"/>
        <v>0</v>
      </c>
      <c r="DN252" s="466">
        <f t="shared" si="471"/>
        <v>0</v>
      </c>
      <c r="DO252" s="466">
        <f t="shared" si="472"/>
        <v>0</v>
      </c>
      <c r="DP252" s="466">
        <f t="shared" si="473"/>
        <v>0</v>
      </c>
      <c r="DQ252" s="466">
        <f t="shared" si="474"/>
        <v>0</v>
      </c>
      <c r="DR252" s="466">
        <f t="shared" si="475"/>
        <v>0</v>
      </c>
      <c r="DS252" s="466">
        <f t="shared" si="476"/>
        <v>0</v>
      </c>
      <c r="DT252" s="466">
        <f t="shared" si="477"/>
        <v>0</v>
      </c>
      <c r="DU252" s="466">
        <f t="shared" si="478"/>
        <v>0</v>
      </c>
      <c r="DV252" s="466">
        <f t="shared" si="479"/>
        <v>0</v>
      </c>
      <c r="DW252" s="466">
        <f t="shared" ref="DW252:DX258" si="481">IF(AND(C252&lt;&gt;0,OR(AO252="",AQ252="",AS252="",AU252="")),1,0)</f>
        <v>0</v>
      </c>
      <c r="DX252" s="466">
        <f t="shared" si="481"/>
        <v>0</v>
      </c>
    </row>
    <row r="253" spans="1:128" ht="21.65" customHeight="1" x14ac:dyDescent="0.35">
      <c r="A253" s="7362"/>
      <c r="B253" s="828" t="s">
        <v>2194</v>
      </c>
      <c r="C253" s="2470"/>
      <c r="D253" s="2472"/>
      <c r="E253" s="479"/>
      <c r="F253" s="480"/>
      <c r="G253" s="481"/>
      <c r="H253" s="480"/>
      <c r="I253" s="481"/>
      <c r="J253" s="480"/>
      <c r="K253" s="481"/>
      <c r="L253" s="487"/>
      <c r="M253" s="833"/>
      <c r="N253" s="1438"/>
      <c r="O253" s="833"/>
      <c r="P253" s="1438"/>
      <c r="Q253" s="829"/>
      <c r="R253" s="1438"/>
      <c r="S253" s="829"/>
      <c r="T253" s="1438"/>
      <c r="U253" s="829"/>
      <c r="V253" s="1438"/>
      <c r="W253" s="833"/>
      <c r="X253" s="1438"/>
      <c r="Y253" s="833"/>
      <c r="Z253" s="1438"/>
      <c r="AA253" s="833"/>
      <c r="AB253" s="1438"/>
      <c r="AC253" s="829"/>
      <c r="AD253" s="1438"/>
      <c r="AE253" s="833"/>
      <c r="AF253" s="1438"/>
      <c r="AG253" s="833"/>
      <c r="AH253" s="1438"/>
      <c r="AI253" s="833"/>
      <c r="AJ253" s="1479"/>
      <c r="AK253" s="1949"/>
      <c r="AL253" s="1438"/>
      <c r="AM253" s="833"/>
      <c r="AN253" s="1479"/>
      <c r="AO253" s="1949"/>
      <c r="AP253" s="1438"/>
      <c r="AQ253" s="833"/>
      <c r="AR253" s="1479"/>
      <c r="AS253" s="1949"/>
      <c r="AT253" s="1479"/>
      <c r="AU253" s="1949"/>
      <c r="AV253" s="1438"/>
      <c r="AW253" s="1949"/>
      <c r="AX253" s="1438"/>
      <c r="AY253" s="464" t="str">
        <f t="shared" si="433"/>
        <v/>
      </c>
      <c r="CA253" s="465" t="str">
        <f t="shared" si="434"/>
        <v/>
      </c>
      <c r="CB253" s="465" t="str">
        <f t="shared" si="435"/>
        <v/>
      </c>
      <c r="CC253" s="465" t="str">
        <f t="shared" si="436"/>
        <v/>
      </c>
      <c r="CD253" s="465" t="str">
        <f t="shared" si="437"/>
        <v/>
      </c>
      <c r="CE253" s="465" t="str">
        <f t="shared" si="438"/>
        <v/>
      </c>
      <c r="CF253" s="465" t="str">
        <f t="shared" si="439"/>
        <v/>
      </c>
      <c r="CG253" s="465" t="str">
        <f t="shared" si="440"/>
        <v/>
      </c>
      <c r="CH253" s="465" t="str">
        <f t="shared" si="441"/>
        <v/>
      </c>
      <c r="CI253" s="465" t="str">
        <f t="shared" si="442"/>
        <v/>
      </c>
      <c r="CJ253" s="465" t="str">
        <f t="shared" si="443"/>
        <v/>
      </c>
      <c r="CK253" s="465" t="str">
        <f t="shared" si="444"/>
        <v/>
      </c>
      <c r="CL253" s="465" t="str">
        <f t="shared" si="445"/>
        <v/>
      </c>
      <c r="CM253" s="465" t="str">
        <f t="shared" si="446"/>
        <v/>
      </c>
      <c r="CN253" s="465" t="str">
        <f t="shared" si="447"/>
        <v/>
      </c>
      <c r="CO253" s="465" t="str">
        <f t="shared" si="448"/>
        <v/>
      </c>
      <c r="CP253" s="465" t="str">
        <f t="shared" si="449"/>
        <v/>
      </c>
      <c r="CQ253" s="465" t="str">
        <f t="shared" si="450"/>
        <v/>
      </c>
      <c r="CR253" s="465" t="str">
        <f t="shared" si="451"/>
        <v/>
      </c>
      <c r="CS253" s="465" t="str">
        <f t="shared" si="452"/>
        <v/>
      </c>
      <c r="CT253" s="465" t="str">
        <f t="shared" si="453"/>
        <v/>
      </c>
      <c r="CU253" s="465" t="str">
        <f t="shared" si="454"/>
        <v/>
      </c>
      <c r="CV253" s="465" t="str">
        <f t="shared" si="455"/>
        <v/>
      </c>
      <c r="CW253" s="465" t="str">
        <f t="shared" si="456"/>
        <v/>
      </c>
      <c r="CX253" s="465" t="str">
        <f t="shared" si="457"/>
        <v/>
      </c>
      <c r="CY253" s="465"/>
      <c r="CZ253" s="465"/>
      <c r="DA253" s="466">
        <f t="shared" si="458"/>
        <v>0</v>
      </c>
      <c r="DB253" s="466">
        <f t="shared" si="459"/>
        <v>0</v>
      </c>
      <c r="DC253" s="466">
        <f t="shared" si="460"/>
        <v>0</v>
      </c>
      <c r="DD253" s="466">
        <f t="shared" si="461"/>
        <v>0</v>
      </c>
      <c r="DE253" s="466">
        <f t="shared" si="462"/>
        <v>0</v>
      </c>
      <c r="DF253" s="466">
        <f t="shared" si="463"/>
        <v>0</v>
      </c>
      <c r="DG253" s="466">
        <f t="shared" si="464"/>
        <v>0</v>
      </c>
      <c r="DH253" s="466">
        <f t="shared" si="465"/>
        <v>0</v>
      </c>
      <c r="DI253" s="466">
        <f t="shared" si="466"/>
        <v>0</v>
      </c>
      <c r="DJ253" s="466">
        <f t="shared" si="467"/>
        <v>0</v>
      </c>
      <c r="DK253" s="466">
        <f t="shared" si="468"/>
        <v>0</v>
      </c>
      <c r="DL253" s="466">
        <f t="shared" si="469"/>
        <v>0</v>
      </c>
      <c r="DM253" s="466">
        <f t="shared" si="470"/>
        <v>0</v>
      </c>
      <c r="DN253" s="466">
        <f t="shared" si="471"/>
        <v>0</v>
      </c>
      <c r="DO253" s="466">
        <f t="shared" si="472"/>
        <v>0</v>
      </c>
      <c r="DP253" s="466">
        <f t="shared" si="473"/>
        <v>0</v>
      </c>
      <c r="DQ253" s="466">
        <f t="shared" si="474"/>
        <v>0</v>
      </c>
      <c r="DR253" s="466">
        <f t="shared" si="475"/>
        <v>0</v>
      </c>
      <c r="DS253" s="466">
        <f t="shared" si="476"/>
        <v>0</v>
      </c>
      <c r="DT253" s="466">
        <f t="shared" si="477"/>
        <v>0</v>
      </c>
      <c r="DU253" s="466">
        <f t="shared" si="478"/>
        <v>0</v>
      </c>
      <c r="DV253" s="466">
        <f t="shared" si="479"/>
        <v>0</v>
      </c>
      <c r="DW253" s="466">
        <f t="shared" si="481"/>
        <v>0</v>
      </c>
      <c r="DX253" s="466">
        <f t="shared" si="481"/>
        <v>0</v>
      </c>
    </row>
    <row r="254" spans="1:128" x14ac:dyDescent="0.35">
      <c r="A254" s="8470"/>
      <c r="B254" s="836" t="s">
        <v>2195</v>
      </c>
      <c r="C254" s="2475"/>
      <c r="D254" s="2476"/>
      <c r="E254" s="2477"/>
      <c r="F254" s="2478"/>
      <c r="G254" s="2479"/>
      <c r="H254" s="2478"/>
      <c r="I254" s="2479"/>
      <c r="J254" s="2478"/>
      <c r="K254" s="2479"/>
      <c r="L254" s="2478"/>
      <c r="M254" s="842"/>
      <c r="N254" s="838"/>
      <c r="O254" s="842"/>
      <c r="P254" s="838"/>
      <c r="Q254" s="837"/>
      <c r="R254" s="838"/>
      <c r="S254" s="837"/>
      <c r="T254" s="838"/>
      <c r="U254" s="837"/>
      <c r="V254" s="838"/>
      <c r="W254" s="842"/>
      <c r="X254" s="838"/>
      <c r="Y254" s="842"/>
      <c r="Z254" s="838"/>
      <c r="AA254" s="842"/>
      <c r="AB254" s="838"/>
      <c r="AC254" s="837"/>
      <c r="AD254" s="838"/>
      <c r="AE254" s="842"/>
      <c r="AF254" s="838"/>
      <c r="AG254" s="842"/>
      <c r="AH254" s="838"/>
      <c r="AI254" s="842"/>
      <c r="AJ254" s="843"/>
      <c r="AK254" s="840"/>
      <c r="AL254" s="838"/>
      <c r="AM254" s="842"/>
      <c r="AN254" s="843"/>
      <c r="AO254" s="840"/>
      <c r="AP254" s="838"/>
      <c r="AQ254" s="842"/>
      <c r="AR254" s="843"/>
      <c r="AS254" s="840"/>
      <c r="AT254" s="843"/>
      <c r="AU254" s="840"/>
      <c r="AV254" s="838"/>
      <c r="AW254" s="840"/>
      <c r="AX254" s="838"/>
      <c r="AY254" s="464" t="str">
        <f t="shared" si="433"/>
        <v/>
      </c>
      <c r="CA254" s="465" t="str">
        <f t="shared" si="434"/>
        <v/>
      </c>
      <c r="CB254" s="465" t="str">
        <f t="shared" si="435"/>
        <v/>
      </c>
      <c r="CC254" s="465" t="str">
        <f t="shared" si="436"/>
        <v/>
      </c>
      <c r="CD254" s="465" t="str">
        <f t="shared" si="437"/>
        <v/>
      </c>
      <c r="CE254" s="465" t="str">
        <f t="shared" si="438"/>
        <v/>
      </c>
      <c r="CF254" s="465" t="str">
        <f t="shared" si="439"/>
        <v/>
      </c>
      <c r="CG254" s="465" t="str">
        <f t="shared" si="440"/>
        <v/>
      </c>
      <c r="CH254" s="465" t="str">
        <f t="shared" si="441"/>
        <v/>
      </c>
      <c r="CI254" s="465" t="str">
        <f t="shared" si="442"/>
        <v/>
      </c>
      <c r="CJ254" s="465" t="str">
        <f t="shared" si="443"/>
        <v/>
      </c>
      <c r="CK254" s="465" t="str">
        <f t="shared" si="444"/>
        <v/>
      </c>
      <c r="CL254" s="465" t="str">
        <f t="shared" si="445"/>
        <v/>
      </c>
      <c r="CM254" s="465" t="str">
        <f t="shared" si="446"/>
        <v/>
      </c>
      <c r="CN254" s="465" t="str">
        <f t="shared" si="447"/>
        <v/>
      </c>
      <c r="CO254" s="465" t="str">
        <f t="shared" si="448"/>
        <v/>
      </c>
      <c r="CP254" s="465" t="str">
        <f t="shared" si="449"/>
        <v/>
      </c>
      <c r="CQ254" s="465" t="str">
        <f t="shared" si="450"/>
        <v/>
      </c>
      <c r="CR254" s="465" t="str">
        <f t="shared" si="451"/>
        <v/>
      </c>
      <c r="CS254" s="465" t="str">
        <f t="shared" si="452"/>
        <v/>
      </c>
      <c r="CT254" s="465" t="str">
        <f t="shared" si="453"/>
        <v/>
      </c>
      <c r="CU254" s="465" t="str">
        <f t="shared" si="454"/>
        <v/>
      </c>
      <c r="CV254" s="465" t="str">
        <f t="shared" si="455"/>
        <v/>
      </c>
      <c r="CW254" s="465" t="str">
        <f t="shared" si="456"/>
        <v/>
      </c>
      <c r="CX254" s="465" t="str">
        <f t="shared" si="457"/>
        <v/>
      </c>
      <c r="CY254" s="465"/>
      <c r="CZ254" s="465"/>
      <c r="DA254" s="466">
        <f t="shared" si="458"/>
        <v>0</v>
      </c>
      <c r="DB254" s="466">
        <f t="shared" si="459"/>
        <v>0</v>
      </c>
      <c r="DC254" s="466">
        <f t="shared" si="460"/>
        <v>0</v>
      </c>
      <c r="DD254" s="466">
        <f t="shared" si="461"/>
        <v>0</v>
      </c>
      <c r="DE254" s="466">
        <f t="shared" si="462"/>
        <v>0</v>
      </c>
      <c r="DF254" s="466">
        <f t="shared" si="463"/>
        <v>0</v>
      </c>
      <c r="DG254" s="466">
        <f t="shared" si="464"/>
        <v>0</v>
      </c>
      <c r="DH254" s="466">
        <f t="shared" si="465"/>
        <v>0</v>
      </c>
      <c r="DI254" s="466">
        <f t="shared" si="466"/>
        <v>0</v>
      </c>
      <c r="DJ254" s="466">
        <f t="shared" si="467"/>
        <v>0</v>
      </c>
      <c r="DK254" s="466">
        <f t="shared" si="468"/>
        <v>0</v>
      </c>
      <c r="DL254" s="466">
        <f t="shared" si="469"/>
        <v>0</v>
      </c>
      <c r="DM254" s="466">
        <f t="shared" si="470"/>
        <v>0</v>
      </c>
      <c r="DN254" s="466">
        <f t="shared" si="471"/>
        <v>0</v>
      </c>
      <c r="DO254" s="466">
        <f t="shared" si="472"/>
        <v>0</v>
      </c>
      <c r="DP254" s="466">
        <f t="shared" si="473"/>
        <v>0</v>
      </c>
      <c r="DQ254" s="466">
        <f t="shared" si="474"/>
        <v>0</v>
      </c>
      <c r="DR254" s="466">
        <f t="shared" si="475"/>
        <v>0</v>
      </c>
      <c r="DS254" s="466">
        <f t="shared" si="476"/>
        <v>0</v>
      </c>
      <c r="DT254" s="466">
        <f t="shared" si="477"/>
        <v>0</v>
      </c>
      <c r="DU254" s="466">
        <f t="shared" si="478"/>
        <v>0</v>
      </c>
      <c r="DV254" s="466">
        <f t="shared" si="479"/>
        <v>0</v>
      </c>
      <c r="DW254" s="466">
        <f t="shared" si="481"/>
        <v>0</v>
      </c>
      <c r="DX254" s="466">
        <f t="shared" si="481"/>
        <v>0</v>
      </c>
    </row>
    <row r="255" spans="1:128" ht="15" customHeight="1" x14ac:dyDescent="0.35">
      <c r="A255" s="7972" t="s">
        <v>2208</v>
      </c>
      <c r="B255" s="308" t="s">
        <v>2209</v>
      </c>
      <c r="C255" s="488"/>
      <c r="D255" s="489"/>
      <c r="E255" s="302"/>
      <c r="F255" s="354"/>
      <c r="G255" s="302"/>
      <c r="H255" s="354"/>
      <c r="I255" s="302"/>
      <c r="J255" s="354"/>
      <c r="K255" s="302"/>
      <c r="L255" s="354"/>
      <c r="M255" s="302"/>
      <c r="N255" s="354"/>
      <c r="O255" s="302"/>
      <c r="P255" s="354"/>
      <c r="Q255" s="294"/>
      <c r="R255" s="354"/>
      <c r="S255" s="294"/>
      <c r="T255" s="354"/>
      <c r="U255" s="294"/>
      <c r="V255" s="354"/>
      <c r="W255" s="302"/>
      <c r="X255" s="354"/>
      <c r="Y255" s="302"/>
      <c r="Z255" s="354"/>
      <c r="AA255" s="302"/>
      <c r="AB255" s="354"/>
      <c r="AC255" s="294"/>
      <c r="AD255" s="354"/>
      <c r="AE255" s="302"/>
      <c r="AF255" s="354"/>
      <c r="AG255" s="302"/>
      <c r="AH255" s="354"/>
      <c r="AI255" s="302"/>
      <c r="AJ255" s="167"/>
      <c r="AK255" s="165"/>
      <c r="AL255" s="354"/>
      <c r="AM255" s="302"/>
      <c r="AN255" s="167"/>
      <c r="AO255" s="165"/>
      <c r="AP255" s="354"/>
      <c r="AQ255" s="302"/>
      <c r="AR255" s="167"/>
      <c r="AS255" s="165"/>
      <c r="AT255" s="167"/>
      <c r="AU255" s="165"/>
      <c r="AV255" s="354"/>
      <c r="AW255" s="165"/>
      <c r="AX255" s="354"/>
      <c r="AY255" s="464" t="str">
        <f t="shared" si="433"/>
        <v/>
      </c>
      <c r="CA255" s="465" t="str">
        <f t="shared" si="434"/>
        <v/>
      </c>
      <c r="CB255" s="465" t="str">
        <f t="shared" si="435"/>
        <v/>
      </c>
      <c r="CC255" s="465" t="str">
        <f t="shared" si="436"/>
        <v/>
      </c>
      <c r="CD255" s="465" t="str">
        <f t="shared" si="437"/>
        <v/>
      </c>
      <c r="CE255" s="465" t="str">
        <f t="shared" si="438"/>
        <v/>
      </c>
      <c r="CF255" s="465" t="str">
        <f t="shared" si="439"/>
        <v/>
      </c>
      <c r="CG255" s="465" t="str">
        <f t="shared" si="440"/>
        <v/>
      </c>
      <c r="CH255" s="465" t="str">
        <f t="shared" si="441"/>
        <v/>
      </c>
      <c r="CI255" s="465" t="str">
        <f t="shared" si="442"/>
        <v/>
      </c>
      <c r="CJ255" s="465" t="str">
        <f t="shared" si="443"/>
        <v/>
      </c>
      <c r="CK255" s="465" t="str">
        <f t="shared" si="444"/>
        <v/>
      </c>
      <c r="CL255" s="465" t="str">
        <f t="shared" si="445"/>
        <v/>
      </c>
      <c r="CM255" s="465" t="str">
        <f t="shared" si="446"/>
        <v/>
      </c>
      <c r="CN255" s="465" t="str">
        <f t="shared" si="447"/>
        <v/>
      </c>
      <c r="CO255" s="465" t="str">
        <f t="shared" si="448"/>
        <v/>
      </c>
      <c r="CP255" s="465" t="str">
        <f t="shared" si="449"/>
        <v/>
      </c>
      <c r="CQ255" s="465" t="str">
        <f t="shared" si="450"/>
        <v/>
      </c>
      <c r="CR255" s="465" t="str">
        <f t="shared" si="451"/>
        <v/>
      </c>
      <c r="CS255" s="465" t="str">
        <f t="shared" si="452"/>
        <v/>
      </c>
      <c r="CT255" s="465" t="str">
        <f t="shared" si="453"/>
        <v/>
      </c>
      <c r="CU255" s="465" t="str">
        <f t="shared" si="454"/>
        <v/>
      </c>
      <c r="CV255" s="465" t="str">
        <f t="shared" si="455"/>
        <v/>
      </c>
      <c r="CW255" s="465" t="str">
        <f t="shared" si="456"/>
        <v/>
      </c>
      <c r="CX255" s="465" t="str">
        <f t="shared" si="457"/>
        <v/>
      </c>
      <c r="CY255" s="465"/>
      <c r="CZ255" s="465"/>
      <c r="DA255" s="466">
        <f t="shared" si="458"/>
        <v>0</v>
      </c>
      <c r="DB255" s="466">
        <f t="shared" si="459"/>
        <v>0</v>
      </c>
      <c r="DC255" s="466">
        <f t="shared" si="460"/>
        <v>0</v>
      </c>
      <c r="DD255" s="466">
        <f t="shared" si="461"/>
        <v>0</v>
      </c>
      <c r="DE255" s="466">
        <f t="shared" si="462"/>
        <v>0</v>
      </c>
      <c r="DF255" s="466">
        <f t="shared" si="463"/>
        <v>0</v>
      </c>
      <c r="DG255" s="466">
        <f t="shared" si="464"/>
        <v>0</v>
      </c>
      <c r="DH255" s="466">
        <f t="shared" si="465"/>
        <v>0</v>
      </c>
      <c r="DI255" s="466">
        <f t="shared" si="466"/>
        <v>0</v>
      </c>
      <c r="DJ255" s="466">
        <f t="shared" si="467"/>
        <v>0</v>
      </c>
      <c r="DK255" s="466">
        <f t="shared" si="468"/>
        <v>0</v>
      </c>
      <c r="DL255" s="466">
        <f t="shared" si="469"/>
        <v>0</v>
      </c>
      <c r="DM255" s="466">
        <f t="shared" si="470"/>
        <v>0</v>
      </c>
      <c r="DN255" s="466">
        <f t="shared" si="471"/>
        <v>0</v>
      </c>
      <c r="DO255" s="466">
        <f t="shared" si="472"/>
        <v>0</v>
      </c>
      <c r="DP255" s="466">
        <f t="shared" si="473"/>
        <v>0</v>
      </c>
      <c r="DQ255" s="466">
        <f t="shared" si="474"/>
        <v>0</v>
      </c>
      <c r="DR255" s="466">
        <f t="shared" si="475"/>
        <v>0</v>
      </c>
      <c r="DS255" s="466">
        <f t="shared" si="476"/>
        <v>0</v>
      </c>
      <c r="DT255" s="466">
        <f t="shared" si="477"/>
        <v>0</v>
      </c>
      <c r="DU255" s="466">
        <f t="shared" si="478"/>
        <v>0</v>
      </c>
      <c r="DV255" s="466">
        <f t="shared" si="479"/>
        <v>0</v>
      </c>
      <c r="DW255" s="466">
        <f t="shared" si="481"/>
        <v>0</v>
      </c>
      <c r="DX255" s="466">
        <f t="shared" si="481"/>
        <v>0</v>
      </c>
    </row>
    <row r="256" spans="1:128" x14ac:dyDescent="0.35">
      <c r="A256" s="7362"/>
      <c r="B256" s="828" t="s">
        <v>2210</v>
      </c>
      <c r="C256" s="2480"/>
      <c r="D256" s="2472"/>
      <c r="E256" s="833"/>
      <c r="F256" s="1438"/>
      <c r="G256" s="833"/>
      <c r="H256" s="1438"/>
      <c r="I256" s="833"/>
      <c r="J256" s="1438"/>
      <c r="K256" s="833"/>
      <c r="L256" s="1438"/>
      <c r="M256" s="833"/>
      <c r="N256" s="1438"/>
      <c r="O256" s="833"/>
      <c r="P256" s="1438"/>
      <c r="Q256" s="829"/>
      <c r="R256" s="1438"/>
      <c r="S256" s="829"/>
      <c r="T256" s="1438"/>
      <c r="U256" s="829"/>
      <c r="V256" s="1438"/>
      <c r="W256" s="833"/>
      <c r="X256" s="1438"/>
      <c r="Y256" s="833"/>
      <c r="Z256" s="1438"/>
      <c r="AA256" s="833"/>
      <c r="AB256" s="1438"/>
      <c r="AC256" s="829"/>
      <c r="AD256" s="1438"/>
      <c r="AE256" s="833"/>
      <c r="AF256" s="1438"/>
      <c r="AG256" s="833"/>
      <c r="AH256" s="1438"/>
      <c r="AI256" s="833"/>
      <c r="AJ256" s="1479"/>
      <c r="AK256" s="1949"/>
      <c r="AL256" s="1438"/>
      <c r="AM256" s="833"/>
      <c r="AN256" s="1479"/>
      <c r="AO256" s="1949"/>
      <c r="AP256" s="1438"/>
      <c r="AQ256" s="833"/>
      <c r="AR256" s="1479"/>
      <c r="AS256" s="1949"/>
      <c r="AT256" s="1479"/>
      <c r="AU256" s="1949"/>
      <c r="AV256" s="1438"/>
      <c r="AW256" s="1949"/>
      <c r="AX256" s="1438"/>
      <c r="AY256" s="464" t="str">
        <f t="shared" si="433"/>
        <v/>
      </c>
      <c r="CA256" s="465" t="str">
        <f t="shared" si="434"/>
        <v/>
      </c>
      <c r="CB256" s="465" t="str">
        <f t="shared" si="435"/>
        <v/>
      </c>
      <c r="CC256" s="465" t="str">
        <f t="shared" si="436"/>
        <v/>
      </c>
      <c r="CD256" s="465" t="str">
        <f t="shared" si="437"/>
        <v/>
      </c>
      <c r="CE256" s="465" t="str">
        <f t="shared" si="438"/>
        <v/>
      </c>
      <c r="CF256" s="465" t="str">
        <f t="shared" si="439"/>
        <v/>
      </c>
      <c r="CG256" s="465" t="str">
        <f t="shared" si="440"/>
        <v/>
      </c>
      <c r="CH256" s="465" t="str">
        <f t="shared" si="441"/>
        <v/>
      </c>
      <c r="CI256" s="465" t="str">
        <f t="shared" si="442"/>
        <v/>
      </c>
      <c r="CJ256" s="465" t="str">
        <f t="shared" si="443"/>
        <v/>
      </c>
      <c r="CK256" s="465" t="str">
        <f t="shared" si="444"/>
        <v/>
      </c>
      <c r="CL256" s="465" t="str">
        <f t="shared" si="445"/>
        <v/>
      </c>
      <c r="CM256" s="465" t="str">
        <f t="shared" si="446"/>
        <v/>
      </c>
      <c r="CN256" s="465" t="str">
        <f t="shared" si="447"/>
        <v/>
      </c>
      <c r="CO256" s="465" t="str">
        <f t="shared" si="448"/>
        <v/>
      </c>
      <c r="CP256" s="465" t="str">
        <f t="shared" si="449"/>
        <v/>
      </c>
      <c r="CQ256" s="465" t="str">
        <f t="shared" si="450"/>
        <v/>
      </c>
      <c r="CR256" s="465" t="str">
        <f t="shared" si="451"/>
        <v/>
      </c>
      <c r="CS256" s="465" t="str">
        <f t="shared" si="452"/>
        <v/>
      </c>
      <c r="CT256" s="465" t="str">
        <f t="shared" si="453"/>
        <v/>
      </c>
      <c r="CU256" s="465" t="str">
        <f t="shared" si="454"/>
        <v/>
      </c>
      <c r="CV256" s="465" t="str">
        <f t="shared" si="455"/>
        <v/>
      </c>
      <c r="CW256" s="465" t="str">
        <f t="shared" si="456"/>
        <v/>
      </c>
      <c r="CX256" s="465" t="str">
        <f t="shared" si="457"/>
        <v/>
      </c>
      <c r="CY256" s="465"/>
      <c r="CZ256" s="465"/>
      <c r="DA256" s="466">
        <f t="shared" si="458"/>
        <v>0</v>
      </c>
      <c r="DB256" s="466">
        <f t="shared" si="459"/>
        <v>0</v>
      </c>
      <c r="DC256" s="466">
        <f t="shared" si="460"/>
        <v>0</v>
      </c>
      <c r="DD256" s="466">
        <f t="shared" si="461"/>
        <v>0</v>
      </c>
      <c r="DE256" s="466">
        <f t="shared" si="462"/>
        <v>0</v>
      </c>
      <c r="DF256" s="466">
        <f t="shared" si="463"/>
        <v>0</v>
      </c>
      <c r="DG256" s="466">
        <f t="shared" si="464"/>
        <v>0</v>
      </c>
      <c r="DH256" s="466">
        <f t="shared" si="465"/>
        <v>0</v>
      </c>
      <c r="DI256" s="466">
        <f t="shared" si="466"/>
        <v>0</v>
      </c>
      <c r="DJ256" s="466">
        <f t="shared" si="467"/>
        <v>0</v>
      </c>
      <c r="DK256" s="466">
        <f t="shared" si="468"/>
        <v>0</v>
      </c>
      <c r="DL256" s="466">
        <f t="shared" si="469"/>
        <v>0</v>
      </c>
      <c r="DM256" s="466">
        <f t="shared" si="470"/>
        <v>0</v>
      </c>
      <c r="DN256" s="466">
        <f t="shared" si="471"/>
        <v>0</v>
      </c>
      <c r="DO256" s="466">
        <f t="shared" si="472"/>
        <v>0</v>
      </c>
      <c r="DP256" s="466">
        <f t="shared" si="473"/>
        <v>0</v>
      </c>
      <c r="DQ256" s="466">
        <f t="shared" si="474"/>
        <v>0</v>
      </c>
      <c r="DR256" s="466">
        <f t="shared" si="475"/>
        <v>0</v>
      </c>
      <c r="DS256" s="466">
        <f t="shared" si="476"/>
        <v>0</v>
      </c>
      <c r="DT256" s="466">
        <f t="shared" si="477"/>
        <v>0</v>
      </c>
      <c r="DU256" s="466">
        <f t="shared" si="478"/>
        <v>0</v>
      </c>
      <c r="DV256" s="466">
        <f t="shared" si="479"/>
        <v>0</v>
      </c>
      <c r="DW256" s="466">
        <f t="shared" si="481"/>
        <v>0</v>
      </c>
      <c r="DX256" s="466">
        <f t="shared" si="481"/>
        <v>0</v>
      </c>
    </row>
    <row r="257" spans="1:128" x14ac:dyDescent="0.35">
      <c r="A257" s="7362"/>
      <c r="B257" s="828" t="s">
        <v>2211</v>
      </c>
      <c r="C257" s="2480"/>
      <c r="D257" s="2472"/>
      <c r="E257" s="833"/>
      <c r="F257" s="1438"/>
      <c r="G257" s="833"/>
      <c r="H257" s="1438"/>
      <c r="I257" s="833"/>
      <c r="J257" s="1438"/>
      <c r="K257" s="833"/>
      <c r="L257" s="1438"/>
      <c r="M257" s="833"/>
      <c r="N257" s="1438"/>
      <c r="O257" s="833"/>
      <c r="P257" s="1438"/>
      <c r="Q257" s="829"/>
      <c r="R257" s="1438"/>
      <c r="S257" s="829"/>
      <c r="T257" s="1438"/>
      <c r="U257" s="829"/>
      <c r="V257" s="1438"/>
      <c r="W257" s="833"/>
      <c r="X257" s="1438"/>
      <c r="Y257" s="833"/>
      <c r="Z257" s="1438"/>
      <c r="AA257" s="833"/>
      <c r="AB257" s="1438"/>
      <c r="AC257" s="829"/>
      <c r="AD257" s="1438"/>
      <c r="AE257" s="833"/>
      <c r="AF257" s="1438"/>
      <c r="AG257" s="833"/>
      <c r="AH257" s="1438"/>
      <c r="AI257" s="833"/>
      <c r="AJ257" s="1479"/>
      <c r="AK257" s="1949"/>
      <c r="AL257" s="1438"/>
      <c r="AM257" s="833"/>
      <c r="AN257" s="1479"/>
      <c r="AO257" s="1949"/>
      <c r="AP257" s="1438"/>
      <c r="AQ257" s="833"/>
      <c r="AR257" s="1479"/>
      <c r="AS257" s="1949"/>
      <c r="AT257" s="1479"/>
      <c r="AU257" s="1949"/>
      <c r="AV257" s="1438"/>
      <c r="AW257" s="1949"/>
      <c r="AX257" s="1438"/>
      <c r="AY257" s="464" t="str">
        <f t="shared" si="433"/>
        <v/>
      </c>
      <c r="CA257" s="465" t="str">
        <f t="shared" si="434"/>
        <v/>
      </c>
      <c r="CB257" s="465" t="str">
        <f t="shared" si="435"/>
        <v/>
      </c>
      <c r="CC257" s="465" t="str">
        <f t="shared" si="436"/>
        <v/>
      </c>
      <c r="CD257" s="465" t="str">
        <f t="shared" si="437"/>
        <v/>
      </c>
      <c r="CE257" s="465" t="str">
        <f t="shared" si="438"/>
        <v/>
      </c>
      <c r="CF257" s="465" t="str">
        <f t="shared" si="439"/>
        <v/>
      </c>
      <c r="CG257" s="465" t="str">
        <f t="shared" si="440"/>
        <v/>
      </c>
      <c r="CH257" s="465" t="str">
        <f t="shared" si="441"/>
        <v/>
      </c>
      <c r="CI257" s="465" t="str">
        <f t="shared" si="442"/>
        <v/>
      </c>
      <c r="CJ257" s="465" t="str">
        <f t="shared" si="443"/>
        <v/>
      </c>
      <c r="CK257" s="465" t="str">
        <f t="shared" si="444"/>
        <v/>
      </c>
      <c r="CL257" s="465" t="str">
        <f t="shared" si="445"/>
        <v/>
      </c>
      <c r="CM257" s="465" t="str">
        <f t="shared" si="446"/>
        <v/>
      </c>
      <c r="CN257" s="465" t="str">
        <f t="shared" si="447"/>
        <v/>
      </c>
      <c r="CO257" s="465" t="str">
        <f t="shared" si="448"/>
        <v/>
      </c>
      <c r="CP257" s="465" t="str">
        <f t="shared" si="449"/>
        <v/>
      </c>
      <c r="CQ257" s="465" t="str">
        <f t="shared" si="450"/>
        <v/>
      </c>
      <c r="CR257" s="465" t="str">
        <f t="shared" si="451"/>
        <v/>
      </c>
      <c r="CS257" s="465" t="str">
        <f t="shared" si="452"/>
        <v/>
      </c>
      <c r="CT257" s="465" t="str">
        <f t="shared" si="453"/>
        <v/>
      </c>
      <c r="CU257" s="465" t="str">
        <f t="shared" si="454"/>
        <v/>
      </c>
      <c r="CV257" s="465" t="str">
        <f t="shared" si="455"/>
        <v/>
      </c>
      <c r="CW257" s="465" t="str">
        <f t="shared" si="456"/>
        <v/>
      </c>
      <c r="CX257" s="465" t="str">
        <f t="shared" si="457"/>
        <v/>
      </c>
      <c r="CY257" s="465"/>
      <c r="CZ257" s="465"/>
      <c r="DA257" s="466">
        <f t="shared" si="458"/>
        <v>0</v>
      </c>
      <c r="DB257" s="466">
        <f t="shared" si="459"/>
        <v>0</v>
      </c>
      <c r="DC257" s="466">
        <f t="shared" si="460"/>
        <v>0</v>
      </c>
      <c r="DD257" s="466">
        <f t="shared" si="461"/>
        <v>0</v>
      </c>
      <c r="DE257" s="466">
        <f t="shared" si="462"/>
        <v>0</v>
      </c>
      <c r="DF257" s="466">
        <f t="shared" si="463"/>
        <v>0</v>
      </c>
      <c r="DG257" s="466">
        <f t="shared" si="464"/>
        <v>0</v>
      </c>
      <c r="DH257" s="466">
        <f t="shared" si="465"/>
        <v>0</v>
      </c>
      <c r="DI257" s="466">
        <f t="shared" si="466"/>
        <v>0</v>
      </c>
      <c r="DJ257" s="466">
        <f t="shared" si="467"/>
        <v>0</v>
      </c>
      <c r="DK257" s="466">
        <f t="shared" si="468"/>
        <v>0</v>
      </c>
      <c r="DL257" s="466">
        <f t="shared" si="469"/>
        <v>0</v>
      </c>
      <c r="DM257" s="466">
        <f t="shared" si="470"/>
        <v>0</v>
      </c>
      <c r="DN257" s="466">
        <f t="shared" si="471"/>
        <v>0</v>
      </c>
      <c r="DO257" s="466">
        <f t="shared" si="472"/>
        <v>0</v>
      </c>
      <c r="DP257" s="466">
        <f t="shared" si="473"/>
        <v>0</v>
      </c>
      <c r="DQ257" s="466">
        <f t="shared" si="474"/>
        <v>0</v>
      </c>
      <c r="DR257" s="466">
        <f t="shared" si="475"/>
        <v>0</v>
      </c>
      <c r="DS257" s="466">
        <f t="shared" si="476"/>
        <v>0</v>
      </c>
      <c r="DT257" s="466">
        <f t="shared" si="477"/>
        <v>0</v>
      </c>
      <c r="DU257" s="466">
        <f t="shared" si="478"/>
        <v>0</v>
      </c>
      <c r="DV257" s="466">
        <f t="shared" si="479"/>
        <v>0</v>
      </c>
      <c r="DW257" s="466">
        <f t="shared" si="481"/>
        <v>0</v>
      </c>
      <c r="DX257" s="466">
        <f t="shared" si="481"/>
        <v>0</v>
      </c>
    </row>
    <row r="258" spans="1:128" x14ac:dyDescent="0.35">
      <c r="A258" s="8470"/>
      <c r="B258" s="1641" t="s">
        <v>2212</v>
      </c>
      <c r="C258" s="2481"/>
      <c r="D258" s="2482"/>
      <c r="E258" s="842"/>
      <c r="F258" s="838"/>
      <c r="G258" s="842"/>
      <c r="H258" s="838"/>
      <c r="I258" s="842"/>
      <c r="J258" s="838"/>
      <c r="K258" s="842"/>
      <c r="L258" s="838"/>
      <c r="M258" s="842"/>
      <c r="N258" s="838"/>
      <c r="O258" s="842"/>
      <c r="P258" s="838"/>
      <c r="Q258" s="837"/>
      <c r="R258" s="838"/>
      <c r="S258" s="837"/>
      <c r="T258" s="838"/>
      <c r="U258" s="837"/>
      <c r="V258" s="838"/>
      <c r="W258" s="842"/>
      <c r="X258" s="838"/>
      <c r="Y258" s="842"/>
      <c r="Z258" s="838"/>
      <c r="AA258" s="842"/>
      <c r="AB258" s="838"/>
      <c r="AC258" s="837"/>
      <c r="AD258" s="838"/>
      <c r="AE258" s="842"/>
      <c r="AF258" s="838"/>
      <c r="AG258" s="842"/>
      <c r="AH258" s="838"/>
      <c r="AI258" s="842"/>
      <c r="AJ258" s="843"/>
      <c r="AK258" s="840"/>
      <c r="AL258" s="838"/>
      <c r="AM258" s="842"/>
      <c r="AN258" s="843"/>
      <c r="AO258" s="840"/>
      <c r="AP258" s="838"/>
      <c r="AQ258" s="842"/>
      <c r="AR258" s="843"/>
      <c r="AS258" s="840"/>
      <c r="AT258" s="843"/>
      <c r="AU258" s="840"/>
      <c r="AV258" s="838"/>
      <c r="AW258" s="840"/>
      <c r="AX258" s="838"/>
      <c r="AY258" s="464" t="str">
        <f t="shared" si="433"/>
        <v/>
      </c>
      <c r="CA258" s="465" t="str">
        <f t="shared" si="434"/>
        <v/>
      </c>
      <c r="CB258" s="465" t="str">
        <f t="shared" si="435"/>
        <v/>
      </c>
      <c r="CC258" s="465" t="str">
        <f t="shared" si="436"/>
        <v/>
      </c>
      <c r="CD258" s="465" t="str">
        <f t="shared" si="437"/>
        <v/>
      </c>
      <c r="CE258" s="465" t="str">
        <f t="shared" si="438"/>
        <v/>
      </c>
      <c r="CF258" s="465" t="str">
        <f t="shared" si="439"/>
        <v/>
      </c>
      <c r="CG258" s="465" t="str">
        <f t="shared" si="440"/>
        <v/>
      </c>
      <c r="CH258" s="465" t="str">
        <f t="shared" si="441"/>
        <v/>
      </c>
      <c r="CI258" s="465" t="str">
        <f t="shared" si="442"/>
        <v/>
      </c>
      <c r="CJ258" s="465" t="str">
        <f t="shared" si="443"/>
        <v/>
      </c>
      <c r="CK258" s="465" t="str">
        <f t="shared" si="444"/>
        <v/>
      </c>
      <c r="CL258" s="465" t="str">
        <f t="shared" si="445"/>
        <v/>
      </c>
      <c r="CM258" s="465" t="str">
        <f t="shared" si="446"/>
        <v/>
      </c>
      <c r="CN258" s="465" t="str">
        <f t="shared" si="447"/>
        <v/>
      </c>
      <c r="CO258" s="465" t="str">
        <f t="shared" si="448"/>
        <v/>
      </c>
      <c r="CP258" s="465" t="str">
        <f t="shared" si="449"/>
        <v/>
      </c>
      <c r="CQ258" s="465" t="str">
        <f t="shared" si="450"/>
        <v/>
      </c>
      <c r="CR258" s="465" t="str">
        <f t="shared" si="451"/>
        <v/>
      </c>
      <c r="CS258" s="465" t="str">
        <f t="shared" si="452"/>
        <v/>
      </c>
      <c r="CT258" s="465" t="str">
        <f t="shared" si="453"/>
        <v/>
      </c>
      <c r="CU258" s="465" t="str">
        <f t="shared" si="454"/>
        <v/>
      </c>
      <c r="CV258" s="465" t="str">
        <f t="shared" si="455"/>
        <v/>
      </c>
      <c r="CW258" s="465" t="str">
        <f t="shared" si="456"/>
        <v/>
      </c>
      <c r="CX258" s="465" t="str">
        <f t="shared" si="457"/>
        <v/>
      </c>
      <c r="CY258" s="465"/>
      <c r="CZ258" s="465"/>
      <c r="DA258" s="466">
        <f t="shared" si="458"/>
        <v>0</v>
      </c>
      <c r="DB258" s="466">
        <f t="shared" si="459"/>
        <v>0</v>
      </c>
      <c r="DC258" s="466">
        <f t="shared" si="460"/>
        <v>0</v>
      </c>
      <c r="DD258" s="466">
        <f t="shared" si="461"/>
        <v>0</v>
      </c>
      <c r="DE258" s="466">
        <f t="shared" si="462"/>
        <v>0</v>
      </c>
      <c r="DF258" s="466">
        <f t="shared" si="463"/>
        <v>0</v>
      </c>
      <c r="DG258" s="466">
        <f t="shared" si="464"/>
        <v>0</v>
      </c>
      <c r="DH258" s="466">
        <f t="shared" si="465"/>
        <v>0</v>
      </c>
      <c r="DI258" s="466">
        <f t="shared" si="466"/>
        <v>0</v>
      </c>
      <c r="DJ258" s="466">
        <f t="shared" si="467"/>
        <v>0</v>
      </c>
      <c r="DK258" s="466">
        <f t="shared" si="468"/>
        <v>0</v>
      </c>
      <c r="DL258" s="466">
        <f t="shared" si="469"/>
        <v>0</v>
      </c>
      <c r="DM258" s="466">
        <f t="shared" si="470"/>
        <v>0</v>
      </c>
      <c r="DN258" s="466">
        <f t="shared" si="471"/>
        <v>0</v>
      </c>
      <c r="DO258" s="466">
        <f t="shared" si="472"/>
        <v>0</v>
      </c>
      <c r="DP258" s="466">
        <f t="shared" si="473"/>
        <v>0</v>
      </c>
      <c r="DQ258" s="466">
        <f t="shared" si="474"/>
        <v>0</v>
      </c>
      <c r="DR258" s="466">
        <f t="shared" si="475"/>
        <v>0</v>
      </c>
      <c r="DS258" s="466">
        <f t="shared" si="476"/>
        <v>0</v>
      </c>
      <c r="DT258" s="466">
        <f t="shared" si="477"/>
        <v>0</v>
      </c>
      <c r="DU258" s="466">
        <f t="shared" si="478"/>
        <v>0</v>
      </c>
      <c r="DV258" s="466">
        <f t="shared" si="479"/>
        <v>0</v>
      </c>
      <c r="DW258" s="466">
        <f t="shared" si="481"/>
        <v>0</v>
      </c>
      <c r="DX258" s="466">
        <f t="shared" si="481"/>
        <v>0</v>
      </c>
    </row>
    <row r="259" spans="1:128" ht="27.75" customHeight="1" x14ac:dyDescent="0.35">
      <c r="A259" s="305" t="s">
        <v>2213</v>
      </c>
    </row>
    <row r="260" spans="1:128" x14ac:dyDescent="0.35">
      <c r="A260" s="8465" t="s">
        <v>559</v>
      </c>
      <c r="B260" s="8465" t="s">
        <v>30</v>
      </c>
      <c r="C260" s="8472" t="s">
        <v>2214</v>
      </c>
      <c r="D260" s="8472"/>
      <c r="E260" s="8472"/>
      <c r="F260" s="8472"/>
      <c r="G260" s="8472"/>
      <c r="H260" s="8472"/>
      <c r="I260" s="8472"/>
      <c r="J260" s="8472"/>
      <c r="K260" s="8472"/>
      <c r="L260" s="8473"/>
      <c r="M260" s="8454" t="s">
        <v>9</v>
      </c>
      <c r="N260" s="8474" t="s">
        <v>10</v>
      </c>
    </row>
    <row r="261" spans="1:128" ht="26" x14ac:dyDescent="0.35">
      <c r="A261" s="8466"/>
      <c r="B261" s="8466"/>
      <c r="C261" s="2483" t="s">
        <v>231</v>
      </c>
      <c r="D261" s="2484" t="s">
        <v>11</v>
      </c>
      <c r="E261" s="2484" t="s">
        <v>106</v>
      </c>
      <c r="F261" s="2484" t="s">
        <v>252</v>
      </c>
      <c r="G261" s="2484" t="s">
        <v>253</v>
      </c>
      <c r="H261" s="2484" t="s">
        <v>254</v>
      </c>
      <c r="I261" s="2484" t="s">
        <v>255</v>
      </c>
      <c r="J261" s="2484" t="s">
        <v>256</v>
      </c>
      <c r="K261" s="2484" t="s">
        <v>257</v>
      </c>
      <c r="L261" s="2485" t="s">
        <v>2215</v>
      </c>
      <c r="M261" s="8456"/>
      <c r="N261" s="8475"/>
    </row>
    <row r="262" spans="1:128" ht="17.25" customHeight="1" x14ac:dyDescent="0.35">
      <c r="A262" s="2486" t="s">
        <v>2216</v>
      </c>
      <c r="B262" s="2487"/>
      <c r="C262" s="294"/>
      <c r="D262" s="166"/>
      <c r="E262" s="166"/>
      <c r="F262" s="166"/>
      <c r="G262" s="166"/>
      <c r="H262" s="166"/>
      <c r="I262" s="166"/>
      <c r="J262" s="166"/>
      <c r="K262" s="166"/>
      <c r="L262" s="286"/>
      <c r="M262" s="854"/>
      <c r="N262" s="282"/>
      <c r="O262" s="464" t="str">
        <f>$CA262&amp;$CB262&amp;$CC262&amp;$CD262&amp;$CE262&amp;$CF262&amp;$CG262&amp;$CH262&amp;$CI262&amp;$CJ262&amp;$CK262&amp;$CL262&amp;$CM262&amp;$CN262&amp;$CO262&amp;$CP262&amp;$CQ262&amp;$CR262&amp;$CS262&amp;$CT262&amp;$CU262&amp;$CV262&amp;$CW262&amp;$CX262&amp;$CY262&amp;$CZ262</f>
        <v/>
      </c>
      <c r="CA262" s="465" t="str">
        <f>IF(AND($B262&lt;&gt;0,M262=""),"* No olvide ingresar la columna Pueblos Originarios (Digite CERO si no tiene). ",IF(M262&gt;$B262,"* El Número de Screenings de Pueblos Originarios no puede superar el Total. ",""))</f>
        <v/>
      </c>
      <c r="CB262" s="465" t="str">
        <f>IF(AND($B262&lt;&gt;0,N262=""),"* No olvide ingresar la columna Migrantes (Digite CERO si no tiene). ",IF(N262&gt;$B262,"* El Número de Screenings de Población Migrante no puede superar el Total. ",""))</f>
        <v/>
      </c>
      <c r="DA262" s="466">
        <f>IF(AND($B262&lt;&gt;0,M262=""),1,IF(M262&gt;$B262,1,0))</f>
        <v>0</v>
      </c>
      <c r="DB262" s="466">
        <f>IF(AND($B262&lt;&gt;0,N262=""),1,IF(N262&gt;$B262,1,0))</f>
        <v>0</v>
      </c>
    </row>
    <row r="263" spans="1:128" ht="17.25" customHeight="1" x14ac:dyDescent="0.35">
      <c r="A263" s="1209" t="s">
        <v>2217</v>
      </c>
      <c r="B263" s="2488"/>
      <c r="C263" s="829"/>
      <c r="D263" s="1439"/>
      <c r="E263" s="1439"/>
      <c r="F263" s="1439"/>
      <c r="G263" s="1439"/>
      <c r="H263" s="1439"/>
      <c r="I263" s="1439"/>
      <c r="J263" s="1439"/>
      <c r="K263" s="1439"/>
      <c r="L263" s="1637"/>
      <c r="M263" s="854"/>
      <c r="N263" s="855"/>
      <c r="O263" s="464" t="str">
        <f>$CA263&amp;$CB263&amp;$CC263&amp;$CD263&amp;$CE263&amp;$CF263&amp;$CG263&amp;$CH263&amp;$CI263&amp;$CJ263&amp;$CK263&amp;$CL263&amp;$CM263&amp;$CN263&amp;$CO263&amp;$CP263&amp;$CQ263&amp;$CR263&amp;$CS263&amp;$CT263&amp;$CU263&amp;$CV263&amp;$CW263&amp;$CX263&amp;$CY263&amp;$CZ263</f>
        <v/>
      </c>
      <c r="CA263" s="465" t="str">
        <f>IF(AND($B263&lt;&gt;0,M263=""),"* No olvide ingresar la columna Pueblos Originarios (Digite CERO si no tiene). ",IF(M263&gt;$B263,"* El Número de Screenings de Pueblos Originarios no puede superar el Total. ",""))</f>
        <v/>
      </c>
      <c r="CB263" s="465" t="str">
        <f>IF(AND($B263&lt;&gt;0,N263=""),"* No olvide ingresar la columna Migrantes (Digite CERO si no tiene). ",IF(N263&gt;$B263,"* El Número de Screenings de Población Migrante no puede superar el Total. ",""))</f>
        <v/>
      </c>
      <c r="DA263" s="466">
        <f t="shared" ref="DA263:DB265" si="482">IF(AND($B263&lt;&gt;0,M263=""),1,IF(M263&gt;$B263,1,0))</f>
        <v>0</v>
      </c>
      <c r="DB263" s="466">
        <f t="shared" si="482"/>
        <v>0</v>
      </c>
    </row>
    <row r="264" spans="1:128" ht="17.25" customHeight="1" x14ac:dyDescent="0.35">
      <c r="A264" s="1209" t="s">
        <v>2218</v>
      </c>
      <c r="B264" s="2489"/>
      <c r="C264" s="829"/>
      <c r="D264" s="1439"/>
      <c r="E264" s="1439"/>
      <c r="F264" s="1439"/>
      <c r="G264" s="1439"/>
      <c r="H264" s="1439"/>
      <c r="I264" s="1439"/>
      <c r="J264" s="1439"/>
      <c r="K264" s="1439"/>
      <c r="L264" s="1637"/>
      <c r="M264" s="854"/>
      <c r="N264" s="855"/>
      <c r="O264" s="464" t="str">
        <f>$CA264&amp;$CB264&amp;$CC264&amp;$CD264&amp;$CE264&amp;$CF264&amp;$CG264&amp;$CH264&amp;$CI264&amp;$CJ264&amp;$CK264&amp;$CL264&amp;$CM264&amp;$CN264&amp;$CO264&amp;$CP264&amp;$CQ264&amp;$CR264&amp;$CS264&amp;$CT264&amp;$CU264&amp;$CV264&amp;$CW264&amp;$CX264&amp;$CY264&amp;$CZ264</f>
        <v/>
      </c>
      <c r="CA264" s="465" t="str">
        <f>IF(AND($B264&lt;&gt;0,M264=""),"* No olvide ingresar la columna Pueblos Originarios (Digite CERO si no tiene). ",IF(M264&gt;$B264,"* El Número de Screenings de Pueblos Originarios no puede superar el Total. ",""))</f>
        <v/>
      </c>
      <c r="CB264" s="465" t="str">
        <f>IF(AND($B264&lt;&gt;0,N264=""),"* No olvide ingresar la columna Migrantes (Digite CERO si no tiene). ",IF(N264&gt;$B264,"* El Número de Screenings de Población Migrante no puede superar el Total. ",""))</f>
        <v/>
      </c>
      <c r="DA264" s="466">
        <f t="shared" si="482"/>
        <v>0</v>
      </c>
      <c r="DB264" s="466">
        <f t="shared" si="482"/>
        <v>0</v>
      </c>
    </row>
    <row r="265" spans="1:128" ht="30.75" customHeight="1" x14ac:dyDescent="0.35">
      <c r="A265" s="1209" t="s">
        <v>2219</v>
      </c>
      <c r="B265" s="2489"/>
      <c r="C265" s="829"/>
      <c r="D265" s="1439"/>
      <c r="E265" s="1439"/>
      <c r="F265" s="1439"/>
      <c r="G265" s="1439"/>
      <c r="H265" s="1439"/>
      <c r="I265" s="1439"/>
      <c r="J265" s="1439"/>
      <c r="K265" s="1439"/>
      <c r="L265" s="1637"/>
      <c r="M265" s="854"/>
      <c r="N265" s="855"/>
      <c r="O265" s="464" t="str">
        <f>$CA265&amp;$CB265&amp;$CC265&amp;$CD265&amp;$CE265&amp;$CF265&amp;$CG265&amp;$CH265&amp;$CI265&amp;$CJ265&amp;$CK265&amp;$CL265&amp;$CM265&amp;$CN265&amp;$CO265&amp;$CP265&amp;$CQ265&amp;$CR265&amp;$CS265&amp;$CT265&amp;$CU265&amp;$CV265&amp;$CW265&amp;$CX265&amp;$CY265&amp;$CZ265</f>
        <v/>
      </c>
      <c r="CA265" s="465" t="str">
        <f>IF(AND($B265&lt;&gt;0,M265=""),"* No olvide ingresar la columna Pueblos Originarios (Digite CERO si no tiene). ",IF(M265&gt;$B265,"* El Número de Screenings de Pueblos Originarios no puede superar el Total. ",""))</f>
        <v/>
      </c>
      <c r="CB265" s="465" t="str">
        <f>IF(AND($B265&lt;&gt;0,N265=""),"* No olvide ingresar la columna Migrantes (Digite CERO si no tiene). ",IF(N265&gt;$B265,"* El Número de Screenings de Población Migrante no puede superar el Total. ",""))</f>
        <v/>
      </c>
      <c r="DA265" s="466">
        <f t="shared" si="482"/>
        <v>0</v>
      </c>
      <c r="DB265" s="466">
        <f t="shared" si="482"/>
        <v>0</v>
      </c>
    </row>
    <row r="266" spans="1:128" ht="18" customHeight="1" x14ac:dyDescent="0.35">
      <c r="A266" s="2490" t="s">
        <v>2220</v>
      </c>
      <c r="B266" s="2491"/>
      <c r="C266" s="837"/>
      <c r="D266" s="870"/>
      <c r="E266" s="870"/>
      <c r="F266" s="870"/>
      <c r="G266" s="870"/>
      <c r="H266" s="870"/>
      <c r="I266" s="870"/>
      <c r="J266" s="870"/>
      <c r="K266" s="870"/>
      <c r="L266" s="871"/>
      <c r="M266" s="872"/>
      <c r="N266" s="873"/>
      <c r="O266" s="464" t="str">
        <f>$CA266&amp;$CB266&amp;$CC266&amp;$CD266&amp;$CE266&amp;$CF266&amp;$CG266&amp;$CH266&amp;$CI266&amp;$CJ266&amp;$CK266&amp;$CL266&amp;$CM266&amp;$CN266&amp;$CO266&amp;$CP266&amp;$CQ266&amp;$CR266&amp;$CS266&amp;$CT266&amp;$CU266&amp;$CV266&amp;$CW266&amp;$CX266&amp;$CY266&amp;$CZ266</f>
        <v/>
      </c>
      <c r="CA266" s="465" t="str">
        <f>IF(AND($B266&lt;&gt;0,M266=""),"* No olvide ingresar la columna Pueblos Originarios (Digite CERO si no tiene). ",IF(M266&gt;$B266,"* El Número de Screenings de Pueblos Originarios no puede superar el Total. ",""))</f>
        <v/>
      </c>
      <c r="CB266" s="465" t="str">
        <f>IF(AND($B266&lt;&gt;0,N266=""),"* No olvide ingresar la columna Migrantes (Digite CERO si no tiene). ",IF(N266&gt;$B266,"* El Número de Screenings de Población Migrante no puede superar el Total. ",""))</f>
        <v/>
      </c>
      <c r="DA266" s="466">
        <f>IF(AND($B266&lt;&gt;0,M266=""),1,IF(M266&gt;$B266,1,0))</f>
        <v>0</v>
      </c>
      <c r="DB266" s="466">
        <f>IF(AND($B266&lt;&gt;0,N266=""),1,IF(N266&gt;$B266,1,0))</f>
        <v>0</v>
      </c>
    </row>
    <row r="267" spans="1:128" ht="19.5" customHeight="1" x14ac:dyDescent="0.35">
      <c r="A267" s="305" t="s">
        <v>2221</v>
      </c>
    </row>
    <row r="268" spans="1:128" x14ac:dyDescent="0.35">
      <c r="A268" s="8465" t="s">
        <v>2222</v>
      </c>
      <c r="B268" s="8465" t="s">
        <v>30</v>
      </c>
      <c r="C268" s="8460" t="s">
        <v>114</v>
      </c>
      <c r="D268" s="8461"/>
      <c r="E268" s="8461"/>
      <c r="F268" s="8461"/>
      <c r="G268" s="8461"/>
      <c r="H268" s="8461"/>
      <c r="I268" s="8461"/>
      <c r="J268" s="8461"/>
      <c r="K268" s="8461"/>
      <c r="L268" s="8461"/>
      <c r="M268" s="8461"/>
      <c r="N268" s="8461"/>
      <c r="O268" s="8461"/>
      <c r="P268" s="8461"/>
      <c r="Q268" s="8461"/>
      <c r="R268" s="8462"/>
      <c r="S268" s="8467" t="s">
        <v>9</v>
      </c>
      <c r="T268" s="8454" t="s">
        <v>10</v>
      </c>
    </row>
    <row r="269" spans="1:128" x14ac:dyDescent="0.35">
      <c r="A269" s="8466"/>
      <c r="B269" s="8466"/>
      <c r="C269" s="2483" t="s">
        <v>2223</v>
      </c>
      <c r="D269" s="2484" t="s">
        <v>36</v>
      </c>
      <c r="E269" s="2484" t="s">
        <v>37</v>
      </c>
      <c r="F269" s="2484" t="s">
        <v>38</v>
      </c>
      <c r="G269" s="2484" t="s">
        <v>39</v>
      </c>
      <c r="H269" s="2484" t="s">
        <v>2224</v>
      </c>
      <c r="I269" s="2484" t="s">
        <v>41</v>
      </c>
      <c r="J269" s="2484" t="s">
        <v>2225</v>
      </c>
      <c r="K269" s="2484" t="s">
        <v>2226</v>
      </c>
      <c r="L269" s="2484" t="s">
        <v>2227</v>
      </c>
      <c r="M269" s="2484" t="s">
        <v>2228</v>
      </c>
      <c r="N269" s="2484" t="s">
        <v>2229</v>
      </c>
      <c r="O269" s="2484" t="s">
        <v>2230</v>
      </c>
      <c r="P269" s="2492" t="s">
        <v>2231</v>
      </c>
      <c r="Q269" s="2492" t="s">
        <v>2232</v>
      </c>
      <c r="R269" s="2493" t="s">
        <v>2233</v>
      </c>
      <c r="S269" s="8468"/>
      <c r="T269" s="8456"/>
    </row>
    <row r="270" spans="1:128" ht="26.25" customHeight="1" x14ac:dyDescent="0.35">
      <c r="A270" s="2486" t="s">
        <v>2234</v>
      </c>
      <c r="B270" s="2487"/>
      <c r="C270" s="1957"/>
      <c r="D270" s="316"/>
      <c r="E270" s="316"/>
      <c r="F270" s="316"/>
      <c r="G270" s="316"/>
      <c r="H270" s="316"/>
      <c r="I270" s="316"/>
      <c r="J270" s="316"/>
      <c r="K270" s="316"/>
      <c r="L270" s="316"/>
      <c r="M270" s="316"/>
      <c r="N270" s="316"/>
      <c r="O270" s="316"/>
      <c r="P270" s="316"/>
      <c r="Q270" s="316"/>
      <c r="R270" s="2456"/>
      <c r="S270" s="1941"/>
      <c r="T270" s="2377"/>
      <c r="U270" s="464" t="str">
        <f>$CA270&amp;$CB270&amp;$CC270&amp;$CD270&amp;$CE270&amp;$CF270&amp;$CG270&amp;$CH270&amp;$CI270&amp;$CJ270&amp;$CK270&amp;$CL270&amp;$CM270&amp;$CN270&amp;$CO270&amp;$CP270&amp;$CQ270&amp;$CR270&amp;$CS270&amp;$CT270&amp;$CU270&amp;$CV270&amp;$CW270&amp;$CX270&amp;$CY270&amp;$CZ270</f>
        <v/>
      </c>
      <c r="CA270" s="465" t="str">
        <f>IF(AND($B270&lt;&gt;0,S270=""),"* No olvide ingresar la columna Pueblos Originarios (Digite CERO si no tiene). ",IF(S270&gt;$B270,"* El Número de Hijos de Pueblos Originarios no puede superar el Total. ",""))</f>
        <v/>
      </c>
      <c r="CB270" s="465" t="str">
        <f>IF(AND($B270&lt;&gt;0,T270=""),"* No olvide ingresar la columna Migrantes (Digite CERO si no tiene). ",IF(T270&gt;$B270,"* El Número de Hijos de Migrantes no puede superar el Total. ",""))</f>
        <v/>
      </c>
      <c r="DA270" s="466">
        <f>IF(AND($B270&lt;&gt;0,S270=""),1,IF(S270&gt;$B270,1,0))</f>
        <v>0</v>
      </c>
      <c r="DB270" s="466">
        <f>IF(AND($B270&lt;&gt;0,T270=""),1,IF(T270&gt;$B270,1,0))</f>
        <v>0</v>
      </c>
    </row>
    <row r="271" spans="1:128" ht="27" customHeight="1" x14ac:dyDescent="0.35">
      <c r="A271" s="1209" t="s">
        <v>2235</v>
      </c>
      <c r="B271" s="2487"/>
      <c r="C271" s="829"/>
      <c r="D271" s="1439"/>
      <c r="E271" s="1439"/>
      <c r="F271" s="1439"/>
      <c r="G271" s="1439"/>
      <c r="H271" s="1439"/>
      <c r="I271" s="1439"/>
      <c r="J271" s="1439"/>
      <c r="K271" s="1439"/>
      <c r="L271" s="1439"/>
      <c r="M271" s="1439"/>
      <c r="N271" s="1439"/>
      <c r="O271" s="1439"/>
      <c r="P271" s="1439"/>
      <c r="Q271" s="1439"/>
      <c r="R271" s="1637"/>
      <c r="S271" s="1640"/>
      <c r="T271" s="854"/>
      <c r="U271" s="464" t="str">
        <f>$CA271&amp;$CB271&amp;$CC271&amp;$CD271&amp;$CE271&amp;$CF271&amp;$CG271&amp;$CH271&amp;$CI271&amp;$CJ271&amp;$CK271&amp;$CL271&amp;$CM271&amp;$CN271&amp;$CO271&amp;$CP271&amp;$CQ271&amp;$CR271&amp;$CS271&amp;$CT271&amp;$CU271&amp;$CV271&amp;$CW271&amp;$CX271&amp;$CY271&amp;$CZ271</f>
        <v/>
      </c>
      <c r="CA271" s="465" t="str">
        <f>IF(AND($B271&lt;&gt;0,S271=""),"* No olvide ingresar la columna Pueblos Originarios (Digite CERO si no tiene). ",IF(S271&gt;$B271,"* El Número de Hijos de Pueblos Originarios no puede superar el Total. ",""))</f>
        <v/>
      </c>
      <c r="CB271" s="465" t="str">
        <f>IF(AND($B271&lt;&gt;0,T271=""),"* No olvide ingresar la columna Migrantes (Digite CERO si no tiene). ",IF(T271&gt;$B271,"* El Número de Hijos de Migrantes no puede superar el Total. ",""))</f>
        <v/>
      </c>
      <c r="DA271" s="466">
        <f t="shared" ref="DA271:DB273" si="483">IF(AND($B271&lt;&gt;0,S271=""),1,IF(S271&gt;$B271,1,0))</f>
        <v>0</v>
      </c>
      <c r="DB271" s="466">
        <f t="shared" si="483"/>
        <v>0</v>
      </c>
    </row>
    <row r="272" spans="1:128" ht="27" customHeight="1" x14ac:dyDescent="0.35">
      <c r="A272" s="2494" t="s">
        <v>2236</v>
      </c>
      <c r="B272" s="2487"/>
      <c r="C272" s="829"/>
      <c r="D272" s="1439"/>
      <c r="E272" s="1439"/>
      <c r="F272" s="1439"/>
      <c r="G272" s="1439"/>
      <c r="H272" s="1439"/>
      <c r="I272" s="1439"/>
      <c r="J272" s="1439"/>
      <c r="K272" s="1439"/>
      <c r="L272" s="1439"/>
      <c r="M272" s="1439"/>
      <c r="N272" s="1439"/>
      <c r="O272" s="1439"/>
      <c r="P272" s="1439"/>
      <c r="Q272" s="1439"/>
      <c r="R272" s="1637"/>
      <c r="S272" s="1640"/>
      <c r="T272" s="854"/>
      <c r="U272" s="464" t="str">
        <f>$CA272&amp;$CB272&amp;$CC272&amp;$CD272&amp;$CE272&amp;$CF272&amp;$CG272&amp;$CH272&amp;$CI272&amp;$CJ272&amp;$CK272&amp;$CL272&amp;$CM272&amp;$CN272&amp;$CO272&amp;$CP272&amp;$CQ272&amp;$CR272&amp;$CS272&amp;$CT272&amp;$CU272&amp;$CV272&amp;$CW272&amp;$CX272&amp;$CY272&amp;$CZ272</f>
        <v/>
      </c>
      <c r="CA272" s="465" t="str">
        <f>IF(AND($B272&lt;&gt;0,S272=""),"* No olvide ingresar la columna Pueblos Originarios (Digite CERO si no tiene). ",IF(S272&gt;$B272,"* El Número de Hijos de Pueblos Originarios no puede superar el Total. ",""))</f>
        <v/>
      </c>
      <c r="CB272" s="465" t="str">
        <f>IF(AND($B272&lt;&gt;0,T272=""),"* No olvide ingresar la columna Migrantes (Digite CERO si no tiene). ",IF(T272&gt;$B272,"* El Número de Hijos de Migrantes no puede superar el Total. ",""))</f>
        <v/>
      </c>
      <c r="DA272" s="466">
        <f t="shared" si="483"/>
        <v>0</v>
      </c>
      <c r="DB272" s="466">
        <f t="shared" si="483"/>
        <v>0</v>
      </c>
    </row>
    <row r="273" spans="1:130" ht="28.5" customHeight="1" x14ac:dyDescent="0.35">
      <c r="A273" s="2495" t="s">
        <v>2237</v>
      </c>
      <c r="B273" s="2487"/>
      <c r="C273" s="829"/>
      <c r="D273" s="1439"/>
      <c r="E273" s="1439"/>
      <c r="F273" s="1439"/>
      <c r="G273" s="1439"/>
      <c r="H273" s="1439"/>
      <c r="I273" s="1439"/>
      <c r="J273" s="1439"/>
      <c r="K273" s="1439"/>
      <c r="L273" s="1439"/>
      <c r="M273" s="1439"/>
      <c r="N273" s="1439"/>
      <c r="O273" s="1439"/>
      <c r="P273" s="1439"/>
      <c r="Q273" s="1439"/>
      <c r="R273" s="1637"/>
      <c r="S273" s="1640"/>
      <c r="T273" s="854"/>
      <c r="U273" s="464" t="str">
        <f>$CA273&amp;$CB273&amp;$CC273&amp;$CD273&amp;$CE273&amp;$CF273&amp;$CG273&amp;$CH273&amp;$CI273&amp;$CJ273&amp;$CK273&amp;$CL273&amp;$CM273&amp;$CN273&amp;$CO273&amp;$CP273&amp;$CQ273&amp;$CR273&amp;$CS273&amp;$CT273&amp;$CU273&amp;$CV273&amp;$CW273&amp;$CX273&amp;$CY273&amp;$CZ273</f>
        <v/>
      </c>
      <c r="CA273" s="465" t="str">
        <f>IF(AND($B273&lt;&gt;0,S273=""),"* No olvide ingresar la columna Pueblos Originarios (Digite CERO si no tiene). ",IF(S273&gt;$B273,"* El Número de Hijos de Pueblos Originarios no puede superar el Total. ",""))</f>
        <v/>
      </c>
      <c r="CB273" s="465" t="str">
        <f>IF(AND($B273&lt;&gt;0,T273=""),"* No olvide ingresar la columna Migrantes (Digite CERO si no tiene). ",IF(T273&gt;$B273,"* El Número de Hijos de Migrantes no puede superar el Total. ",""))</f>
        <v/>
      </c>
      <c r="DA273" s="466">
        <f t="shared" si="483"/>
        <v>0</v>
      </c>
      <c r="DB273" s="466">
        <f t="shared" si="483"/>
        <v>0</v>
      </c>
    </row>
    <row r="274" spans="1:130" ht="26.25" customHeight="1" x14ac:dyDescent="0.35">
      <c r="A274" s="2496" t="s">
        <v>2238</v>
      </c>
      <c r="B274" s="2487"/>
      <c r="C274" s="2409"/>
      <c r="D274" s="2449"/>
      <c r="E274" s="2449"/>
      <c r="F274" s="2449"/>
      <c r="G274" s="2449"/>
      <c r="H274" s="2449"/>
      <c r="I274" s="2449"/>
      <c r="J274" s="2449"/>
      <c r="K274" s="2449"/>
      <c r="L274" s="2449"/>
      <c r="M274" s="2449"/>
      <c r="N274" s="2449"/>
      <c r="O274" s="2449"/>
      <c r="P274" s="2449"/>
      <c r="Q274" s="2449"/>
      <c r="R274" s="2497"/>
      <c r="S274" s="2389"/>
      <c r="T274" s="2254"/>
      <c r="U274" s="464" t="str">
        <f>$CA274&amp;$CB274&amp;$CC274&amp;$CD274&amp;$CE274&amp;$CF274&amp;$CG274&amp;$CH274&amp;$CI274&amp;$CJ274&amp;$CK274&amp;$CL274&amp;$CM274&amp;$CN274&amp;$CO274&amp;$CP274&amp;$CQ274&amp;$CR274&amp;$CS274&amp;$CT274&amp;$CU274&amp;$CV274&amp;$CW274&amp;$CX274&amp;$CY274&amp;$CZ274</f>
        <v/>
      </c>
      <c r="CA274" s="465" t="str">
        <f>IF(AND($B274&lt;&gt;0,S274=""),"* No olvide ingresar la columna Pueblos Originarios (Digite CERO si no tiene). ",IF(S274&gt;$B274,"* El Número de Hijos de Pueblos Originarios no puede superar el Total. ",""))</f>
        <v/>
      </c>
      <c r="CB274" s="465" t="str">
        <f>IF(AND($B274&lt;&gt;0,T274=""),"* No olvide ingresar la columna Migrantes (Digite CERO si no tiene). ",IF(T274&gt;$B274,"* El Número de Hijos de Migrantes no puede superar el Total. ",""))</f>
        <v/>
      </c>
      <c r="DA274" s="466">
        <f>IF(AND($B274&lt;&gt;0,S274=""),1,IF(S274&gt;$B274,1,0))</f>
        <v>0</v>
      </c>
      <c r="DB274" s="466">
        <f>IF(AND($B274&lt;&gt;0,T274=""),1,IF(T274&gt;$B274,1,0))</f>
        <v>0</v>
      </c>
    </row>
    <row r="275" spans="1:130" ht="21.75" customHeight="1" x14ac:dyDescent="0.35">
      <c r="A275" s="305" t="s">
        <v>2239</v>
      </c>
      <c r="B275" s="2487"/>
    </row>
    <row r="276" spans="1:130" ht="15" customHeight="1" x14ac:dyDescent="0.35">
      <c r="A276" s="8440" t="s">
        <v>559</v>
      </c>
      <c r="B276" s="8443" t="s">
        <v>30</v>
      </c>
      <c r="C276" s="8444"/>
      <c r="D276" s="8445"/>
      <c r="E276" s="8460" t="s">
        <v>2240</v>
      </c>
      <c r="F276" s="8461"/>
      <c r="G276" s="8461"/>
      <c r="H276" s="8461"/>
      <c r="I276" s="8461"/>
      <c r="J276" s="8461"/>
      <c r="K276" s="8461"/>
      <c r="L276" s="8461"/>
      <c r="M276" s="8461"/>
      <c r="N276" s="8461"/>
      <c r="O276" s="8461"/>
      <c r="P276" s="8461"/>
      <c r="Q276" s="8461"/>
      <c r="R276" s="8461"/>
      <c r="S276" s="8461"/>
      <c r="T276" s="8461"/>
      <c r="U276" s="8461"/>
      <c r="V276" s="8461"/>
      <c r="W276" s="8461"/>
      <c r="X276" s="8461"/>
      <c r="Y276" s="8461"/>
      <c r="Z276" s="8461"/>
      <c r="AA276" s="8461"/>
      <c r="AB276" s="8461"/>
      <c r="AC276" s="8461"/>
      <c r="AD276" s="8461"/>
      <c r="AE276" s="8461"/>
      <c r="AF276" s="8461"/>
      <c r="AG276" s="8461"/>
      <c r="AH276" s="8461"/>
      <c r="AI276" s="8461"/>
      <c r="AJ276" s="8469"/>
    </row>
    <row r="277" spans="1:130" s="490" customFormat="1" hidden="1" x14ac:dyDescent="0.35">
      <c r="A277" s="8441"/>
      <c r="B277" s="8446"/>
      <c r="C277" s="8447"/>
      <c r="D277" s="8448"/>
      <c r="E277" s="8438" t="s">
        <v>2241</v>
      </c>
      <c r="F277" s="8439"/>
      <c r="G277" s="8457" t="s">
        <v>2242</v>
      </c>
      <c r="H277" s="8458"/>
      <c r="I277" s="8457" t="s">
        <v>2243</v>
      </c>
      <c r="J277" s="8458"/>
      <c r="K277" s="8457" t="s">
        <v>2244</v>
      </c>
      <c r="L277" s="8458"/>
      <c r="M277" s="8438" t="s">
        <v>43</v>
      </c>
      <c r="N277" s="8439"/>
      <c r="O277" s="8438" t="s">
        <v>44</v>
      </c>
      <c r="P277" s="8439"/>
      <c r="Q277" s="8438" t="s">
        <v>45</v>
      </c>
      <c r="R277" s="8439"/>
      <c r="S277" s="8438" t="s">
        <v>46</v>
      </c>
      <c r="T277" s="8439"/>
      <c r="U277" s="8438" t="s">
        <v>47</v>
      </c>
      <c r="V277" s="8439"/>
      <c r="W277" s="8438" t="s">
        <v>48</v>
      </c>
      <c r="X277" s="8439"/>
      <c r="Y277" s="8438" t="s">
        <v>49</v>
      </c>
      <c r="Z277" s="8439"/>
      <c r="AA277" s="8438" t="s">
        <v>50</v>
      </c>
      <c r="AB277" s="8439"/>
      <c r="AC277" s="8438" t="s">
        <v>2245</v>
      </c>
      <c r="AD277" s="8439"/>
      <c r="AE277" s="8438" t="s">
        <v>2246</v>
      </c>
      <c r="AF277" s="8439"/>
      <c r="AG277" s="8438" t="s">
        <v>2247</v>
      </c>
      <c r="AH277" s="8439"/>
      <c r="AI277" s="8438" t="s">
        <v>2248</v>
      </c>
      <c r="AJ277" s="8439"/>
      <c r="BZ277" s="461"/>
      <c r="CA277" s="457"/>
      <c r="CB277" s="457"/>
      <c r="CC277" s="457"/>
      <c r="CD277" s="457"/>
      <c r="CE277" s="457"/>
      <c r="CF277" s="457"/>
      <c r="CG277" s="457"/>
      <c r="CH277" s="457"/>
      <c r="CI277" s="457"/>
      <c r="CJ277" s="457"/>
      <c r="CK277" s="457"/>
      <c r="CL277" s="457"/>
      <c r="CM277" s="457"/>
      <c r="CN277" s="457"/>
      <c r="CO277" s="457"/>
      <c r="CP277" s="457"/>
      <c r="CQ277" s="457"/>
      <c r="CR277" s="457"/>
      <c r="CS277" s="457"/>
      <c r="CT277" s="457"/>
      <c r="CU277" s="457"/>
      <c r="CV277" s="457"/>
      <c r="CW277" s="457"/>
      <c r="CX277" s="457"/>
      <c r="CY277" s="457"/>
      <c r="CZ277" s="457"/>
      <c r="DA277" s="458"/>
      <c r="DB277" s="458"/>
      <c r="DC277" s="458"/>
      <c r="DD277" s="458"/>
      <c r="DE277" s="458"/>
      <c r="DF277" s="458"/>
      <c r="DG277" s="458"/>
      <c r="DH277" s="458"/>
      <c r="DI277" s="458"/>
      <c r="DJ277" s="458"/>
      <c r="DK277" s="458"/>
      <c r="DL277" s="458"/>
      <c r="DM277" s="458"/>
      <c r="DN277" s="458"/>
      <c r="DO277" s="458"/>
      <c r="DP277" s="458"/>
      <c r="DQ277" s="458"/>
      <c r="DR277" s="458"/>
      <c r="DS277" s="458"/>
      <c r="DT277" s="458"/>
      <c r="DU277" s="458"/>
      <c r="DV277" s="458"/>
      <c r="DW277" s="458"/>
      <c r="DX277" s="458"/>
      <c r="DY277" s="458"/>
      <c r="DZ277" s="458"/>
    </row>
    <row r="278" spans="1:130" x14ac:dyDescent="0.35">
      <c r="A278" s="8441"/>
      <c r="B278" s="7972" t="s">
        <v>305</v>
      </c>
      <c r="C278" s="8175" t="s">
        <v>33</v>
      </c>
      <c r="D278" s="7990" t="s">
        <v>34</v>
      </c>
      <c r="E278" s="8438" t="s">
        <v>57</v>
      </c>
      <c r="F278" s="8439"/>
      <c r="G278" s="8457" t="s">
        <v>2249</v>
      </c>
      <c r="H278" s="8458"/>
      <c r="I278" s="8457" t="s">
        <v>347</v>
      </c>
      <c r="J278" s="8458"/>
      <c r="K278" s="8457" t="s">
        <v>209</v>
      </c>
      <c r="L278" s="8458"/>
      <c r="M278" s="8438" t="s">
        <v>65</v>
      </c>
      <c r="N278" s="8439"/>
      <c r="O278" s="8438" t="s">
        <v>12</v>
      </c>
      <c r="P278" s="8439"/>
      <c r="Q278" s="8438" t="s">
        <v>13</v>
      </c>
      <c r="R278" s="8439"/>
      <c r="S278" s="8438" t="s">
        <v>14</v>
      </c>
      <c r="T278" s="8439"/>
      <c r="U278" s="8438" t="s">
        <v>15</v>
      </c>
      <c r="V278" s="8439"/>
      <c r="W278" s="8438" t="s">
        <v>16</v>
      </c>
      <c r="X278" s="8439"/>
      <c r="Y278" s="8438" t="s">
        <v>17</v>
      </c>
      <c r="Z278" s="8439"/>
      <c r="AA278" s="8438" t="s">
        <v>18</v>
      </c>
      <c r="AB278" s="8439"/>
      <c r="AC278" s="8438" t="s">
        <v>2250</v>
      </c>
      <c r="AD278" s="8439"/>
      <c r="AE278" s="8438" t="s">
        <v>1882</v>
      </c>
      <c r="AF278" s="8439"/>
      <c r="AG278" s="8438" t="s">
        <v>214</v>
      </c>
      <c r="AH278" s="8439"/>
      <c r="AI278" s="8438" t="s">
        <v>2251</v>
      </c>
      <c r="AJ278" s="8439"/>
    </row>
    <row r="279" spans="1:130" x14ac:dyDescent="0.35">
      <c r="A279" s="8442"/>
      <c r="B279" s="8470"/>
      <c r="C279" s="8471"/>
      <c r="D279" s="7982"/>
      <c r="E279" s="2350" t="s">
        <v>33</v>
      </c>
      <c r="F279" s="1984" t="s">
        <v>34</v>
      </c>
      <c r="G279" s="2141" t="s">
        <v>33</v>
      </c>
      <c r="H279" s="2141" t="s">
        <v>34</v>
      </c>
      <c r="I279" s="2350" t="s">
        <v>33</v>
      </c>
      <c r="J279" s="1984" t="s">
        <v>34</v>
      </c>
      <c r="K279" s="2350" t="s">
        <v>33</v>
      </c>
      <c r="L279" s="1984" t="s">
        <v>34</v>
      </c>
      <c r="M279" s="2005" t="s">
        <v>33</v>
      </c>
      <c r="N279" s="1984" t="s">
        <v>34</v>
      </c>
      <c r="O279" s="2350" t="s">
        <v>33</v>
      </c>
      <c r="P279" s="1984" t="s">
        <v>34</v>
      </c>
      <c r="Q279" s="2350" t="s">
        <v>33</v>
      </c>
      <c r="R279" s="1984" t="s">
        <v>34</v>
      </c>
      <c r="S279" s="2350" t="s">
        <v>33</v>
      </c>
      <c r="T279" s="1984" t="s">
        <v>34</v>
      </c>
      <c r="U279" s="2350" t="s">
        <v>33</v>
      </c>
      <c r="V279" s="1984" t="s">
        <v>34</v>
      </c>
      <c r="W279" s="2350" t="s">
        <v>33</v>
      </c>
      <c r="X279" s="1984" t="s">
        <v>34</v>
      </c>
      <c r="Y279" s="2350" t="s">
        <v>33</v>
      </c>
      <c r="Z279" s="1984" t="s">
        <v>34</v>
      </c>
      <c r="AA279" s="2350" t="s">
        <v>33</v>
      </c>
      <c r="AB279" s="1984" t="s">
        <v>34</v>
      </c>
      <c r="AC279" s="2350" t="s">
        <v>33</v>
      </c>
      <c r="AD279" s="1984" t="s">
        <v>34</v>
      </c>
      <c r="AE279" s="2350" t="s">
        <v>33</v>
      </c>
      <c r="AF279" s="1984" t="s">
        <v>34</v>
      </c>
      <c r="AG279" s="2350" t="s">
        <v>33</v>
      </c>
      <c r="AH279" s="1984" t="s">
        <v>34</v>
      </c>
      <c r="AI279" s="2350" t="s">
        <v>33</v>
      </c>
      <c r="AJ279" s="1984" t="s">
        <v>34</v>
      </c>
    </row>
    <row r="280" spans="1:130" ht="38.25" customHeight="1" x14ac:dyDescent="0.35">
      <c r="A280" s="2498" t="s">
        <v>2252</v>
      </c>
      <c r="B280" s="2487"/>
      <c r="C280" s="1940">
        <f>+E280+G280+I280+K280+M280+O280+Q280+S280+U280+W280+Y280+AA280+AC280+AE280+AG280+AI280</f>
        <v>0</v>
      </c>
      <c r="D280" s="2499">
        <f>+F280+H280+J280+L280+N280+P280+R280+T280+V280+X280+Z280+AB280+AD280+AF280+AH280+AJ280</f>
        <v>0</v>
      </c>
      <c r="E280" s="1957"/>
      <c r="F280" s="854"/>
      <c r="G280" s="1957"/>
      <c r="H280" s="854"/>
      <c r="I280" s="1957"/>
      <c r="J280" s="854"/>
      <c r="K280" s="1957"/>
      <c r="L280" s="854"/>
      <c r="M280" s="1957"/>
      <c r="N280" s="854"/>
      <c r="O280" s="1957"/>
      <c r="P280" s="854"/>
      <c r="Q280" s="1957"/>
      <c r="R280" s="854"/>
      <c r="S280" s="1957"/>
      <c r="T280" s="854"/>
      <c r="U280" s="1957"/>
      <c r="V280" s="854"/>
      <c r="W280" s="1957"/>
      <c r="X280" s="854"/>
      <c r="Y280" s="1957"/>
      <c r="Z280" s="854"/>
      <c r="AA280" s="1957"/>
      <c r="AB280" s="854"/>
      <c r="AC280" s="829"/>
      <c r="AD280" s="854"/>
      <c r="AE280" s="829"/>
      <c r="AF280" s="854"/>
      <c r="AG280" s="829"/>
      <c r="AH280" s="854"/>
      <c r="AI280" s="829"/>
      <c r="AJ280" s="854"/>
    </row>
    <row r="281" spans="1:130" ht="37.15" customHeight="1" x14ac:dyDescent="0.35">
      <c r="A281" s="2494" t="s">
        <v>2253</v>
      </c>
      <c r="B281" s="2487"/>
      <c r="C281" s="2500">
        <f t="shared" ref="C281:D285" si="484">+E281+G281+I281+K281+M281+O281+Q281+S281+U281+W281+Y281+AA281+AC281+AE281+AG281+AI281</f>
        <v>0</v>
      </c>
      <c r="D281" s="2501">
        <f t="shared" si="484"/>
        <v>0</v>
      </c>
      <c r="E281" s="829"/>
      <c r="F281" s="854"/>
      <c r="G281" s="829"/>
      <c r="H281" s="854"/>
      <c r="I281" s="829"/>
      <c r="J281" s="854"/>
      <c r="K281" s="829"/>
      <c r="L281" s="854"/>
      <c r="M281" s="829"/>
      <c r="N281" s="854"/>
      <c r="O281" s="829"/>
      <c r="P281" s="854"/>
      <c r="Q281" s="829"/>
      <c r="R281" s="854"/>
      <c r="S281" s="829"/>
      <c r="T281" s="854"/>
      <c r="U281" s="829"/>
      <c r="V281" s="854"/>
      <c r="W281" s="829"/>
      <c r="X281" s="854"/>
      <c r="Y281" s="829"/>
      <c r="Z281" s="854"/>
      <c r="AA281" s="829"/>
      <c r="AB281" s="854"/>
      <c r="AC281" s="829"/>
      <c r="AD281" s="854"/>
      <c r="AE281" s="829"/>
      <c r="AF281" s="854"/>
      <c r="AG281" s="829"/>
      <c r="AH281" s="854"/>
      <c r="AI281" s="829"/>
      <c r="AJ281" s="854"/>
    </row>
    <row r="282" spans="1:130" ht="26.5" customHeight="1" x14ac:dyDescent="0.35">
      <c r="A282" s="2494" t="s">
        <v>2254</v>
      </c>
      <c r="B282" s="2487"/>
      <c r="C282" s="2500">
        <f t="shared" si="484"/>
        <v>0</v>
      </c>
      <c r="D282" s="2501">
        <f t="shared" si="484"/>
        <v>0</v>
      </c>
      <c r="E282" s="829"/>
      <c r="F282" s="854"/>
      <c r="G282" s="829"/>
      <c r="H282" s="854"/>
      <c r="I282" s="829"/>
      <c r="J282" s="854"/>
      <c r="K282" s="829"/>
      <c r="L282" s="854"/>
      <c r="M282" s="829"/>
      <c r="N282" s="854"/>
      <c r="O282" s="829"/>
      <c r="P282" s="854"/>
      <c r="Q282" s="829"/>
      <c r="R282" s="854"/>
      <c r="S282" s="829"/>
      <c r="T282" s="854"/>
      <c r="U282" s="829"/>
      <c r="V282" s="854"/>
      <c r="W282" s="829"/>
      <c r="X282" s="854"/>
      <c r="Y282" s="829"/>
      <c r="Z282" s="854"/>
      <c r="AA282" s="829"/>
      <c r="AB282" s="854"/>
      <c r="AC282" s="829"/>
      <c r="AD282" s="854"/>
      <c r="AE282" s="829"/>
      <c r="AF282" s="854"/>
      <c r="AG282" s="829"/>
      <c r="AH282" s="854"/>
      <c r="AI282" s="829"/>
      <c r="AJ282" s="854"/>
    </row>
    <row r="283" spans="1:130" ht="36.65" customHeight="1" x14ac:dyDescent="0.35">
      <c r="A283" s="2494" t="s">
        <v>2255</v>
      </c>
      <c r="B283" s="2487"/>
      <c r="C283" s="491">
        <f t="shared" si="484"/>
        <v>0</v>
      </c>
      <c r="D283" s="492">
        <f t="shared" si="484"/>
        <v>0</v>
      </c>
      <c r="E283" s="294"/>
      <c r="F283" s="156"/>
      <c r="G283" s="294"/>
      <c r="H283" s="156"/>
      <c r="I283" s="294"/>
      <c r="J283" s="156"/>
      <c r="K283" s="294"/>
      <c r="L283" s="156"/>
      <c r="M283" s="294"/>
      <c r="N283" s="156"/>
      <c r="O283" s="294"/>
      <c r="P283" s="156"/>
      <c r="Q283" s="294"/>
      <c r="R283" s="156"/>
      <c r="S283" s="294"/>
      <c r="T283" s="156"/>
      <c r="U283" s="294"/>
      <c r="V283" s="156"/>
      <c r="W283" s="294"/>
      <c r="X283" s="156"/>
      <c r="Y283" s="294"/>
      <c r="Z283" s="156"/>
      <c r="AA283" s="294"/>
      <c r="AB283" s="156"/>
      <c r="AC283" s="294"/>
      <c r="AD283" s="156"/>
      <c r="AE283" s="294"/>
      <c r="AF283" s="156"/>
      <c r="AG283" s="294"/>
      <c r="AH283" s="156"/>
      <c r="AI283" s="294"/>
      <c r="AJ283" s="156"/>
    </row>
    <row r="284" spans="1:130" ht="37.15" customHeight="1" x14ac:dyDescent="0.35">
      <c r="A284" s="2494" t="s">
        <v>2256</v>
      </c>
      <c r="B284" s="2487"/>
      <c r="C284" s="2500">
        <f t="shared" si="484"/>
        <v>0</v>
      </c>
      <c r="D284" s="2501">
        <f t="shared" si="484"/>
        <v>0</v>
      </c>
      <c r="E284" s="829"/>
      <c r="F284" s="854"/>
      <c r="G284" s="829"/>
      <c r="H284" s="854"/>
      <c r="I284" s="829"/>
      <c r="J284" s="854"/>
      <c r="K284" s="829"/>
      <c r="L284" s="854"/>
      <c r="M284" s="829"/>
      <c r="N284" s="854"/>
      <c r="O284" s="829"/>
      <c r="P284" s="854"/>
      <c r="Q284" s="829"/>
      <c r="R284" s="854"/>
      <c r="S284" s="829"/>
      <c r="T284" s="854"/>
      <c r="U284" s="829"/>
      <c r="V284" s="854"/>
      <c r="W284" s="829"/>
      <c r="X284" s="854"/>
      <c r="Y284" s="829"/>
      <c r="Z284" s="854"/>
      <c r="AA284" s="829"/>
      <c r="AB284" s="854"/>
      <c r="AC284" s="829"/>
      <c r="AD284" s="854"/>
      <c r="AE284" s="829"/>
      <c r="AF284" s="854"/>
      <c r="AG284" s="829"/>
      <c r="AH284" s="854"/>
      <c r="AI284" s="829"/>
      <c r="AJ284" s="854"/>
    </row>
    <row r="285" spans="1:130" ht="36" customHeight="1" x14ac:dyDescent="0.35">
      <c r="A285" s="2502" t="s">
        <v>2257</v>
      </c>
      <c r="B285" s="2487"/>
      <c r="C285" s="2503">
        <f t="shared" si="484"/>
        <v>0</v>
      </c>
      <c r="D285" s="2504">
        <f t="shared" si="484"/>
        <v>0</v>
      </c>
      <c r="E285" s="837"/>
      <c r="F285" s="872"/>
      <c r="G285" s="837"/>
      <c r="H285" s="872"/>
      <c r="I285" s="837"/>
      <c r="J285" s="872"/>
      <c r="K285" s="837"/>
      <c r="L285" s="872"/>
      <c r="M285" s="837"/>
      <c r="N285" s="872"/>
      <c r="O285" s="837"/>
      <c r="P285" s="872"/>
      <c r="Q285" s="837"/>
      <c r="R285" s="872"/>
      <c r="S285" s="837"/>
      <c r="T285" s="872"/>
      <c r="U285" s="837"/>
      <c r="V285" s="872"/>
      <c r="W285" s="837"/>
      <c r="X285" s="872"/>
      <c r="Y285" s="837"/>
      <c r="Z285" s="872"/>
      <c r="AA285" s="837"/>
      <c r="AB285" s="872"/>
      <c r="AC285" s="837"/>
      <c r="AD285" s="872"/>
      <c r="AE285" s="837"/>
      <c r="AF285" s="872"/>
      <c r="AG285" s="837"/>
      <c r="AH285" s="872"/>
      <c r="AI285" s="837"/>
      <c r="AJ285" s="872"/>
    </row>
    <row r="286" spans="1:130" ht="22.5" customHeight="1" x14ac:dyDescent="0.35">
      <c r="A286" s="305" t="s">
        <v>2258</v>
      </c>
    </row>
    <row r="287" spans="1:130" ht="15" customHeight="1" x14ac:dyDescent="0.35">
      <c r="A287" s="8440" t="s">
        <v>559</v>
      </c>
      <c r="B287" s="8443" t="s">
        <v>30</v>
      </c>
      <c r="C287" s="8444"/>
      <c r="D287" s="8445"/>
      <c r="E287" s="8460" t="s">
        <v>2259</v>
      </c>
      <c r="F287" s="8461"/>
      <c r="G287" s="8461"/>
      <c r="H287" s="8461"/>
      <c r="I287" s="8461"/>
      <c r="J287" s="8461"/>
      <c r="K287" s="8461"/>
      <c r="L287" s="8461"/>
      <c r="M287" s="8461"/>
      <c r="N287" s="8461"/>
      <c r="O287" s="8461"/>
      <c r="P287" s="8461"/>
      <c r="Q287" s="8461"/>
      <c r="R287" s="8461"/>
      <c r="S287" s="8461"/>
      <c r="T287" s="8461"/>
      <c r="U287" s="8461"/>
      <c r="V287" s="8461"/>
      <c r="W287" s="8461"/>
      <c r="X287" s="8461"/>
      <c r="Y287" s="8461"/>
      <c r="Z287" s="8461"/>
      <c r="AA287" s="8461"/>
      <c r="AB287" s="8462"/>
      <c r="AC287" s="8451" t="s">
        <v>9</v>
      </c>
      <c r="AD287" s="8454" t="s">
        <v>10</v>
      </c>
    </row>
    <row r="288" spans="1:130" x14ac:dyDescent="0.35">
      <c r="A288" s="8441"/>
      <c r="B288" s="8446"/>
      <c r="C288" s="8447"/>
      <c r="D288" s="8448"/>
      <c r="E288" s="8438" t="s">
        <v>2260</v>
      </c>
      <c r="F288" s="8439"/>
      <c r="G288" s="8438" t="s">
        <v>12</v>
      </c>
      <c r="H288" s="8439"/>
      <c r="I288" s="8438" t="s">
        <v>13</v>
      </c>
      <c r="J288" s="8439"/>
      <c r="K288" s="8438" t="s">
        <v>14</v>
      </c>
      <c r="L288" s="8439"/>
      <c r="M288" s="8438" t="s">
        <v>15</v>
      </c>
      <c r="N288" s="8439"/>
      <c r="O288" s="8438" t="s">
        <v>16</v>
      </c>
      <c r="P288" s="8439"/>
      <c r="Q288" s="8438" t="s">
        <v>17</v>
      </c>
      <c r="R288" s="8439"/>
      <c r="S288" s="8438" t="s">
        <v>18</v>
      </c>
      <c r="T288" s="8439"/>
      <c r="U288" s="8438" t="s">
        <v>2250</v>
      </c>
      <c r="V288" s="8439"/>
      <c r="W288" s="8438" t="s">
        <v>1882</v>
      </c>
      <c r="X288" s="8439"/>
      <c r="Y288" s="8438" t="s">
        <v>214</v>
      </c>
      <c r="Z288" s="8439"/>
      <c r="AA288" s="8438" t="s">
        <v>2261</v>
      </c>
      <c r="AB288" s="8459"/>
      <c r="AC288" s="8452"/>
      <c r="AD288" s="8455"/>
    </row>
    <row r="289" spans="1:106" x14ac:dyDescent="0.35">
      <c r="A289" s="8442"/>
      <c r="B289" s="2505" t="s">
        <v>305</v>
      </c>
      <c r="C289" s="2350" t="s">
        <v>33</v>
      </c>
      <c r="D289" s="1984" t="s">
        <v>34</v>
      </c>
      <c r="E289" s="2350" t="s">
        <v>33</v>
      </c>
      <c r="F289" s="1984" t="s">
        <v>34</v>
      </c>
      <c r="G289" s="2350" t="s">
        <v>33</v>
      </c>
      <c r="H289" s="1984" t="s">
        <v>34</v>
      </c>
      <c r="I289" s="2350" t="s">
        <v>33</v>
      </c>
      <c r="J289" s="1984" t="s">
        <v>34</v>
      </c>
      <c r="K289" s="2350" t="s">
        <v>33</v>
      </c>
      <c r="L289" s="1984" t="s">
        <v>34</v>
      </c>
      <c r="M289" s="2350" t="s">
        <v>33</v>
      </c>
      <c r="N289" s="1984" t="s">
        <v>34</v>
      </c>
      <c r="O289" s="2350" t="s">
        <v>33</v>
      </c>
      <c r="P289" s="1984" t="s">
        <v>34</v>
      </c>
      <c r="Q289" s="2350" t="s">
        <v>33</v>
      </c>
      <c r="R289" s="1984" t="s">
        <v>34</v>
      </c>
      <c r="S289" s="2350" t="s">
        <v>33</v>
      </c>
      <c r="T289" s="1984" t="s">
        <v>34</v>
      </c>
      <c r="U289" s="2350" t="s">
        <v>33</v>
      </c>
      <c r="V289" s="1984" t="s">
        <v>34</v>
      </c>
      <c r="W289" s="2350" t="s">
        <v>33</v>
      </c>
      <c r="X289" s="1984" t="s">
        <v>34</v>
      </c>
      <c r="Y289" s="2350" t="s">
        <v>33</v>
      </c>
      <c r="Z289" s="1984" t="s">
        <v>34</v>
      </c>
      <c r="AA289" s="2350" t="s">
        <v>33</v>
      </c>
      <c r="AB289" s="2351" t="s">
        <v>34</v>
      </c>
      <c r="AC289" s="8463"/>
      <c r="AD289" s="8464"/>
    </row>
    <row r="290" spans="1:106" ht="27.75" customHeight="1" x14ac:dyDescent="0.35">
      <c r="A290" s="2506" t="s">
        <v>2262</v>
      </c>
      <c r="B290" s="2487"/>
      <c r="C290" s="2507">
        <f>+E290+G290+I290+K290+M290+O290+Q290+S290+U290+W290+Y290+AA290</f>
        <v>0</v>
      </c>
      <c r="D290" s="2508">
        <f>+F290+H290+J290+L290+N290+P290+R290+T290+V290+X290+Z290+AB290</f>
        <v>0</v>
      </c>
      <c r="E290" s="829"/>
      <c r="F290" s="833"/>
      <c r="G290" s="829"/>
      <c r="H290" s="833"/>
      <c r="I290" s="829"/>
      <c r="J290" s="833"/>
      <c r="K290" s="829"/>
      <c r="L290" s="833"/>
      <c r="M290" s="829"/>
      <c r="N290" s="833"/>
      <c r="O290" s="829"/>
      <c r="P290" s="833"/>
      <c r="Q290" s="829"/>
      <c r="R290" s="833"/>
      <c r="S290" s="829"/>
      <c r="T290" s="833"/>
      <c r="U290" s="829"/>
      <c r="V290" s="833"/>
      <c r="W290" s="829"/>
      <c r="X290" s="833"/>
      <c r="Y290" s="829"/>
      <c r="Z290" s="833"/>
      <c r="AA290" s="829"/>
      <c r="AB290" s="1479"/>
      <c r="AC290" s="302"/>
      <c r="AD290" s="354"/>
      <c r="AE290" s="464" t="str">
        <f>$CA290&amp;$CB290&amp;$CC290&amp;$CD290&amp;$CE290&amp;$CF290&amp;$CG290&amp;$CH290&amp;$CI290&amp;$CJ290&amp;$CK290&amp;$CL290&amp;$CM290&amp;$CN290&amp;$CO290&amp;$CP290&amp;$CQ290&amp;$CR290&amp;$CS290&amp;$CT290&amp;$CU290&amp;$CV290&amp;$CW290&amp;$CX290&amp;$CY290&amp;$CZ290</f>
        <v/>
      </c>
      <c r="CA290" s="465" t="str">
        <f>IF(AND($B290&lt;&gt;0,AC290=""),"* No olvide ingresar la columna Pueblos Originarios (Digite CERO si no tiene). ",IF(AC290&gt;$B290,"* El Número de Donantes Confirmados pertenecientes a Pueblos Originarios no puede superar el Total. ",""))</f>
        <v/>
      </c>
      <c r="CB290" s="465" t="str">
        <f>IF(AND($B290&lt;&gt;0,AD290=""),"* No olvide ingresar la columna Migrantes (Digite CERO si no tiene). ",IF(AD290&gt;$B290,"* El Número de Donantes Confirmados pertenecientes a Población Migrante no puede superar el Total. ",""))</f>
        <v/>
      </c>
      <c r="DA290" s="466">
        <f>IF(AND($B290&lt;&gt;0,AC290=""),1,IF(AC290&gt;$B290,1,0))</f>
        <v>0</v>
      </c>
      <c r="DB290" s="466">
        <f>IF(AND($B290&lt;&gt;0,AD290=""),1,IF(AD290&gt;$B290,1,0))</f>
        <v>0</v>
      </c>
    </row>
    <row r="291" spans="1:106" ht="28.5" customHeight="1" x14ac:dyDescent="0.35">
      <c r="A291" s="2502" t="s">
        <v>2263</v>
      </c>
      <c r="B291" s="2487"/>
      <c r="C291" s="2509">
        <f>+E291+G291+I291+K291+M291+O291+Q291+S291+U291+W291+Y291+AA291</f>
        <v>0</v>
      </c>
      <c r="D291" s="2510">
        <f>+F291+H291+J291+L291+N291+P291+R291+T291+V291+X291+Z291+AB291</f>
        <v>0</v>
      </c>
      <c r="E291" s="837"/>
      <c r="F291" s="872"/>
      <c r="G291" s="837"/>
      <c r="H291" s="872"/>
      <c r="I291" s="837"/>
      <c r="J291" s="872"/>
      <c r="K291" s="837"/>
      <c r="L291" s="872"/>
      <c r="M291" s="837"/>
      <c r="N291" s="872"/>
      <c r="O291" s="837"/>
      <c r="P291" s="872"/>
      <c r="Q291" s="837"/>
      <c r="R291" s="872"/>
      <c r="S291" s="837"/>
      <c r="T291" s="872"/>
      <c r="U291" s="837"/>
      <c r="V291" s="872"/>
      <c r="W291" s="837"/>
      <c r="X291" s="872"/>
      <c r="Y291" s="837"/>
      <c r="Z291" s="872"/>
      <c r="AA291" s="837"/>
      <c r="AB291" s="843"/>
      <c r="AC291" s="842"/>
      <c r="AD291" s="838"/>
      <c r="AE291" s="464" t="str">
        <f>$CA291&amp;$CB291&amp;$CC291&amp;$CD291&amp;$CE291&amp;$CF291&amp;$CG291&amp;$CH291&amp;$CI291&amp;$CJ291&amp;$CK291&amp;$CL291&amp;$CM291&amp;$CN291&amp;$CO291&amp;$CP291&amp;$CQ291&amp;$CR291&amp;$CS291&amp;$CT291&amp;$CU291&amp;$CV291&amp;$CW291&amp;$CX291&amp;$CY291&amp;$CZ291</f>
        <v/>
      </c>
      <c r="CA291" s="465" t="str">
        <f>IF(AND($B291&lt;&gt;0,AC291=""),"* No olvide ingresar la columna Pueblos Originarios (Digite CERO si no tiene). ",IF(AC291&gt;$B291,"* El Número de Donantes Confirmados pertenecientes a Pueblos Originarios no puede superar el Total. ",""))</f>
        <v/>
      </c>
      <c r="CB291" s="465" t="str">
        <f>IF(AND($B291&lt;&gt;0,AD291=""),"* No olvide ingresar la columna Migrantes (Digite CERO si no tiene). ",IF(AD291&gt;$B291,"* El Número de Donantes Confirmados pertenecientes a Población Migrante no puede superar el Total. ",""))</f>
        <v/>
      </c>
      <c r="DA291" s="466">
        <f>IF(AND($B291&lt;&gt;0,AC291=""),1,IF(AC291&gt;$B291,1,0))</f>
        <v>0</v>
      </c>
      <c r="DB291" s="466">
        <f>IF(AND($B291&lt;&gt;0,AD291=""),1,IF(AD291&gt;$B291,1,0))</f>
        <v>0</v>
      </c>
    </row>
    <row r="292" spans="1:106" ht="19.5" customHeight="1" x14ac:dyDescent="0.35">
      <c r="A292" s="305" t="s">
        <v>2264</v>
      </c>
    </row>
    <row r="293" spans="1:106" x14ac:dyDescent="0.35">
      <c r="A293" s="8440" t="s">
        <v>559</v>
      </c>
      <c r="B293" s="8443" t="s">
        <v>30</v>
      </c>
      <c r="C293" s="8444"/>
      <c r="D293" s="8445"/>
      <c r="E293" s="8449" t="s">
        <v>2259</v>
      </c>
      <c r="F293" s="8449"/>
      <c r="G293" s="8449"/>
      <c r="H293" s="8449"/>
      <c r="I293" s="8449"/>
      <c r="J293" s="8449"/>
      <c r="K293" s="8449"/>
      <c r="L293" s="8449"/>
      <c r="M293" s="8449"/>
      <c r="N293" s="8449"/>
      <c r="O293" s="8449"/>
      <c r="P293" s="8449"/>
      <c r="Q293" s="8449"/>
      <c r="R293" s="8449"/>
      <c r="S293" s="8449"/>
      <c r="T293" s="8449"/>
      <c r="U293" s="8449"/>
      <c r="V293" s="8449"/>
      <c r="W293" s="8449"/>
      <c r="X293" s="8449"/>
      <c r="Y293" s="8449"/>
      <c r="Z293" s="8449"/>
      <c r="AA293" s="8449"/>
      <c r="AB293" s="8449"/>
      <c r="AC293" s="8449"/>
      <c r="AD293" s="8449"/>
      <c r="AE293" s="8449"/>
      <c r="AF293" s="8449"/>
      <c r="AG293" s="8449"/>
      <c r="AH293" s="8449"/>
      <c r="AI293" s="8449"/>
      <c r="AJ293" s="8450"/>
      <c r="AK293" s="8451" t="s">
        <v>9</v>
      </c>
      <c r="AL293" s="8454" t="s">
        <v>10</v>
      </c>
    </row>
    <row r="294" spans="1:106" x14ac:dyDescent="0.35">
      <c r="A294" s="8441"/>
      <c r="B294" s="8446"/>
      <c r="C294" s="8447"/>
      <c r="D294" s="8448"/>
      <c r="E294" s="8438" t="s">
        <v>57</v>
      </c>
      <c r="F294" s="8439"/>
      <c r="G294" s="8457" t="s">
        <v>2249</v>
      </c>
      <c r="H294" s="8458"/>
      <c r="I294" s="8457" t="s">
        <v>347</v>
      </c>
      <c r="J294" s="8458"/>
      <c r="K294" s="8457" t="s">
        <v>209</v>
      </c>
      <c r="L294" s="8458"/>
      <c r="M294" s="8438" t="s">
        <v>65</v>
      </c>
      <c r="N294" s="8439"/>
      <c r="O294" s="8438" t="s">
        <v>12</v>
      </c>
      <c r="P294" s="8439"/>
      <c r="Q294" s="8438" t="s">
        <v>13</v>
      </c>
      <c r="R294" s="8439"/>
      <c r="S294" s="8438" t="s">
        <v>14</v>
      </c>
      <c r="T294" s="8439"/>
      <c r="U294" s="8438" t="s">
        <v>15</v>
      </c>
      <c r="V294" s="8439"/>
      <c r="W294" s="8438" t="s">
        <v>16</v>
      </c>
      <c r="X294" s="8439"/>
      <c r="Y294" s="8438" t="s">
        <v>17</v>
      </c>
      <c r="Z294" s="8439"/>
      <c r="AA294" s="8438" t="s">
        <v>18</v>
      </c>
      <c r="AB294" s="8439"/>
      <c r="AC294" s="8438" t="s">
        <v>2250</v>
      </c>
      <c r="AD294" s="8439"/>
      <c r="AE294" s="8438" t="s">
        <v>1882</v>
      </c>
      <c r="AF294" s="8439"/>
      <c r="AG294" s="8438" t="s">
        <v>214</v>
      </c>
      <c r="AH294" s="8439"/>
      <c r="AI294" s="8438" t="s">
        <v>2251</v>
      </c>
      <c r="AJ294" s="8459"/>
      <c r="AK294" s="8452"/>
      <c r="AL294" s="8455"/>
    </row>
    <row r="295" spans="1:106" x14ac:dyDescent="0.35">
      <c r="A295" s="8442"/>
      <c r="B295" s="2505" t="s">
        <v>305</v>
      </c>
      <c r="C295" s="2350" t="s">
        <v>33</v>
      </c>
      <c r="D295" s="1984" t="s">
        <v>34</v>
      </c>
      <c r="E295" s="2350" t="s">
        <v>33</v>
      </c>
      <c r="F295" s="1984" t="s">
        <v>34</v>
      </c>
      <c r="G295" s="2350" t="s">
        <v>33</v>
      </c>
      <c r="H295" s="1984" t="s">
        <v>34</v>
      </c>
      <c r="I295" s="2350" t="s">
        <v>33</v>
      </c>
      <c r="J295" s="1984" t="s">
        <v>34</v>
      </c>
      <c r="K295" s="2350" t="s">
        <v>33</v>
      </c>
      <c r="L295" s="1984" t="s">
        <v>34</v>
      </c>
      <c r="M295" s="2350" t="s">
        <v>33</v>
      </c>
      <c r="N295" s="1984" t="s">
        <v>34</v>
      </c>
      <c r="O295" s="2350" t="s">
        <v>33</v>
      </c>
      <c r="P295" s="1984" t="s">
        <v>34</v>
      </c>
      <c r="Q295" s="2350" t="s">
        <v>33</v>
      </c>
      <c r="R295" s="1984" t="s">
        <v>34</v>
      </c>
      <c r="S295" s="2350" t="s">
        <v>33</v>
      </c>
      <c r="T295" s="1984" t="s">
        <v>34</v>
      </c>
      <c r="U295" s="2350" t="s">
        <v>33</v>
      </c>
      <c r="V295" s="1984" t="s">
        <v>34</v>
      </c>
      <c r="W295" s="2350" t="s">
        <v>33</v>
      </c>
      <c r="X295" s="1984" t="s">
        <v>34</v>
      </c>
      <c r="Y295" s="2350" t="s">
        <v>33</v>
      </c>
      <c r="Z295" s="1984" t="s">
        <v>34</v>
      </c>
      <c r="AA295" s="2350" t="s">
        <v>33</v>
      </c>
      <c r="AB295" s="1984" t="s">
        <v>34</v>
      </c>
      <c r="AC295" s="2350" t="s">
        <v>33</v>
      </c>
      <c r="AD295" s="1984" t="s">
        <v>34</v>
      </c>
      <c r="AE295" s="2350" t="s">
        <v>33</v>
      </c>
      <c r="AF295" s="1984" t="s">
        <v>34</v>
      </c>
      <c r="AG295" s="2350" t="s">
        <v>33</v>
      </c>
      <c r="AH295" s="1984" t="s">
        <v>34</v>
      </c>
      <c r="AI295" s="2350" t="s">
        <v>33</v>
      </c>
      <c r="AJ295" s="1984" t="s">
        <v>34</v>
      </c>
      <c r="AK295" s="8453"/>
      <c r="AL295" s="8456"/>
    </row>
    <row r="296" spans="1:106" ht="26.25" customHeight="1" x14ac:dyDescent="0.35">
      <c r="A296" s="2506" t="s">
        <v>2265</v>
      </c>
      <c r="B296" s="2487"/>
      <c r="C296" s="2511">
        <f t="shared" ref="C296:D298" si="485">+E296+G296+I296+K296+M296+O296+Q296+S296+U296+W296+Y296+AA296+AC296+AE296+AG296+AI296</f>
        <v>0</v>
      </c>
      <c r="D296" s="2508">
        <f t="shared" si="485"/>
        <v>0</v>
      </c>
      <c r="E296" s="829"/>
      <c r="F296" s="1438"/>
      <c r="G296" s="829"/>
      <c r="H296" s="1438"/>
      <c r="I296" s="829"/>
      <c r="J296" s="1438"/>
      <c r="K296" s="829"/>
      <c r="L296" s="1438"/>
      <c r="M296" s="829"/>
      <c r="N296" s="1438"/>
      <c r="O296" s="829"/>
      <c r="P296" s="1438"/>
      <c r="Q296" s="829"/>
      <c r="R296" s="1438"/>
      <c r="S296" s="829"/>
      <c r="T296" s="1438"/>
      <c r="U296" s="829"/>
      <c r="V296" s="1438"/>
      <c r="W296" s="829"/>
      <c r="X296" s="1438"/>
      <c r="Y296" s="829"/>
      <c r="Z296" s="1438"/>
      <c r="AA296" s="829"/>
      <c r="AB296" s="1438"/>
      <c r="AC296" s="829"/>
      <c r="AD296" s="1438"/>
      <c r="AE296" s="829"/>
      <c r="AF296" s="1438"/>
      <c r="AG296" s="829"/>
      <c r="AH296" s="1438"/>
      <c r="AI296" s="829"/>
      <c r="AJ296" s="1479"/>
      <c r="AK296" s="2379"/>
      <c r="AL296" s="2391"/>
    </row>
    <row r="297" spans="1:106" ht="27" customHeight="1" x14ac:dyDescent="0.35">
      <c r="A297" s="2494" t="s">
        <v>2266</v>
      </c>
      <c r="B297" s="2487"/>
      <c r="C297" s="2512">
        <f t="shared" si="485"/>
        <v>0</v>
      </c>
      <c r="D297" s="2501">
        <f t="shared" si="485"/>
        <v>0</v>
      </c>
      <c r="E297" s="829"/>
      <c r="F297" s="1438"/>
      <c r="G297" s="829"/>
      <c r="H297" s="1438"/>
      <c r="I297" s="829"/>
      <c r="J297" s="1438"/>
      <c r="K297" s="829"/>
      <c r="L297" s="1438"/>
      <c r="M297" s="829"/>
      <c r="N297" s="1438"/>
      <c r="O297" s="829"/>
      <c r="P297" s="1438"/>
      <c r="Q297" s="829"/>
      <c r="R297" s="1438"/>
      <c r="S297" s="829"/>
      <c r="T297" s="1438"/>
      <c r="U297" s="829"/>
      <c r="V297" s="1438"/>
      <c r="W297" s="829"/>
      <c r="X297" s="1438"/>
      <c r="Y297" s="829"/>
      <c r="Z297" s="1438"/>
      <c r="AA297" s="829"/>
      <c r="AB297" s="1438"/>
      <c r="AC297" s="829"/>
      <c r="AD297" s="1438"/>
      <c r="AE297" s="829"/>
      <c r="AF297" s="1438"/>
      <c r="AG297" s="829"/>
      <c r="AH297" s="1438"/>
      <c r="AI297" s="829"/>
      <c r="AJ297" s="1479"/>
      <c r="AK297" s="833"/>
      <c r="AL297" s="1438"/>
      <c r="AM297" s="464" t="str">
        <f>$CA297&amp;$CB297&amp;$CC297&amp;$CD297&amp;$CE297&amp;$CF297&amp;$CG297&amp;$CH297&amp;$CI297&amp;$CJ297&amp;$CK297&amp;$CL297&amp;$CM297&amp;$CN297&amp;$CO297&amp;$CP297&amp;$CQ297&amp;$CR297&amp;$CS297&amp;$CT297&amp;$CU297&amp;$CV297&amp;$CW297&amp;$CX297&amp;$CY297&amp;$CZ297</f>
        <v/>
      </c>
      <c r="CA297" s="465" t="str">
        <f>IF(AND($B297&lt;&gt;0,AK297=""),"* No olvide ingresar la columna Pueblos Originarios (Digite CERO si no tiene). ",IF(AK297&gt;$B297,"* El Número de personas en seguimiento pertenecientes a Pueblos Originarios no puede superar el Total. ",""))</f>
        <v/>
      </c>
      <c r="CB297" s="465" t="str">
        <f>IF(AND($B297&lt;&gt;0,AL297=""),"* No olvide ingresar la columna Migrantes (Digite CERO si no tiene). ",IF(AL297&gt;$B297,"* El Número de personas en seguimiento pertenecientes a Población Migrante no puede superar el Total. ",""))</f>
        <v/>
      </c>
      <c r="DA297" s="466">
        <f>IF(AND($B297&lt;&gt;0,AK297=""),1,IF(AK297&gt;$B297,1,0))</f>
        <v>0</v>
      </c>
      <c r="DB297" s="466">
        <f>IF(AND($B297&lt;&gt;0,AL297=""),1,IF(AL297&gt;$B297,1,0))</f>
        <v>0</v>
      </c>
    </row>
    <row r="298" spans="1:106" ht="30" customHeight="1" x14ac:dyDescent="0.35">
      <c r="A298" s="2513" t="s">
        <v>2267</v>
      </c>
      <c r="B298" s="2487"/>
      <c r="C298" s="2514">
        <f t="shared" si="485"/>
        <v>0</v>
      </c>
      <c r="D298" s="2515">
        <f t="shared" si="485"/>
        <v>0</v>
      </c>
      <c r="E298" s="2409"/>
      <c r="F298" s="2450"/>
      <c r="G298" s="2409"/>
      <c r="H298" s="2450"/>
      <c r="I298" s="2409"/>
      <c r="J298" s="2450"/>
      <c r="K298" s="2409"/>
      <c r="L298" s="2450"/>
      <c r="M298" s="2409"/>
      <c r="N298" s="2450"/>
      <c r="O298" s="2409"/>
      <c r="P298" s="2450"/>
      <c r="Q298" s="2409"/>
      <c r="R298" s="2450"/>
      <c r="S298" s="2409"/>
      <c r="T298" s="2450"/>
      <c r="U298" s="2409"/>
      <c r="V298" s="2450"/>
      <c r="W298" s="2409"/>
      <c r="X298" s="2450"/>
      <c r="Y298" s="2409"/>
      <c r="Z298" s="2450"/>
      <c r="AA298" s="2409"/>
      <c r="AB298" s="2450"/>
      <c r="AC298" s="2409"/>
      <c r="AD298" s="2450"/>
      <c r="AE298" s="2409"/>
      <c r="AF298" s="2450"/>
      <c r="AG298" s="2409"/>
      <c r="AH298" s="2450"/>
      <c r="AI298" s="2409"/>
      <c r="AJ298" s="2516"/>
      <c r="AK298" s="2256"/>
      <c r="AL298" s="2450"/>
      <c r="AM298" s="464" t="str">
        <f>$CA298&amp;$CB298&amp;$CC298&amp;$CD298&amp;$CE298&amp;$CF298&amp;$CG298&amp;$CH298&amp;$CI298&amp;$CJ298&amp;$CK298&amp;$CL298&amp;$CM298&amp;$CN298&amp;$CO298&amp;$CP298&amp;$CQ298&amp;$CR298&amp;$CS298&amp;$CT298&amp;$CU298&amp;$CV298&amp;$CW298&amp;$CX298&amp;$CY298&amp;$CZ298</f>
        <v/>
      </c>
      <c r="CA298" s="465" t="str">
        <f>IF(AND($B298&lt;&gt;0,AK298=""),"* No olvide ingresar la columna Pueblos Originarios (Digite CERO si no tiene). ",IF(AK298&gt;$B298,"* El Número de personas en seguimiento pertenecientes a Pueblos Originarios no puede superar el Total. ",""))</f>
        <v/>
      </c>
      <c r="CB298" s="465" t="str">
        <f>IF(AND($B298&lt;&gt;0,AL298=""),"* No olvide ingresar la columna Migrantes (Digite CERO si no tiene). ",IF(AL298&gt;$B298,"* El Número de personas en seguimiento pertenecientes a Población Migrante no puede superar el Total. ",""))</f>
        <v/>
      </c>
      <c r="DA298" s="466">
        <f>IF(AND($B298&lt;&gt;0,AK298=""),1,IF(AK298&gt;$B298,1,0))</f>
        <v>0</v>
      </c>
      <c r="DB298" s="466">
        <f>IF(AND($B298&lt;&gt;0,AL298=""),1,IF(AL298&gt;$B298,1,0))</f>
        <v>0</v>
      </c>
    </row>
    <row r="308" spans="1:2" s="490" customFormat="1" hidden="1" x14ac:dyDescent="0.35">
      <c r="A308" s="490">
        <f>SUM(B296:B298,B290:B291,B280:B285,B270:B274,B262:B266,C236:D258,B225:C231,B214:C220,C187:D209,C160:D182,C151:P155,C143:P147,B122:C139,B100:C117,B78:C95,B56:C73,B34:C51,B12:C29)</f>
        <v>0</v>
      </c>
      <c r="B308" s="490">
        <f>SUM(DA12:DZ298)</f>
        <v>0</v>
      </c>
    </row>
  </sheetData>
  <mergeCells count="465">
    <mergeCell ref="A6:P6"/>
    <mergeCell ref="A9:A11"/>
    <mergeCell ref="B9:C10"/>
    <mergeCell ref="D9:AQ9"/>
    <mergeCell ref="AR9:AS9"/>
    <mergeCell ref="AT9:AU10"/>
    <mergeCell ref="T10:U10"/>
    <mergeCell ref="V10:W10"/>
    <mergeCell ref="X10:Y10"/>
    <mergeCell ref="Z10:AA10"/>
    <mergeCell ref="AV9:AV11"/>
    <mergeCell ref="AW9:AW11"/>
    <mergeCell ref="D10:E10"/>
    <mergeCell ref="F10:G10"/>
    <mergeCell ref="H10:I10"/>
    <mergeCell ref="J10:K10"/>
    <mergeCell ref="L10:M10"/>
    <mergeCell ref="N10:O10"/>
    <mergeCell ref="P10:Q10"/>
    <mergeCell ref="R10:S10"/>
    <mergeCell ref="AN10:AO10"/>
    <mergeCell ref="AP10:AQ10"/>
    <mergeCell ref="AR10:AR11"/>
    <mergeCell ref="AS10:AS11"/>
    <mergeCell ref="A31:A33"/>
    <mergeCell ref="B31:C32"/>
    <mergeCell ref="D31:AQ31"/>
    <mergeCell ref="AR31:AS31"/>
    <mergeCell ref="R32:S32"/>
    <mergeCell ref="T32:U32"/>
    <mergeCell ref="AB10:AC10"/>
    <mergeCell ref="AD10:AE10"/>
    <mergeCell ref="AF10:AG10"/>
    <mergeCell ref="AH10:AI10"/>
    <mergeCell ref="AJ10:AK10"/>
    <mergeCell ref="AL10:AM10"/>
    <mergeCell ref="AV31:AV33"/>
    <mergeCell ref="AW31:AW33"/>
    <mergeCell ref="D32:E32"/>
    <mergeCell ref="F32:G32"/>
    <mergeCell ref="H32:I32"/>
    <mergeCell ref="J32:K32"/>
    <mergeCell ref="L32:M32"/>
    <mergeCell ref="N32:O32"/>
    <mergeCell ref="P32:Q32"/>
    <mergeCell ref="AS32:AS33"/>
    <mergeCell ref="AH32:AI32"/>
    <mergeCell ref="AJ32:AK32"/>
    <mergeCell ref="AL32:AM32"/>
    <mergeCell ref="AN32:AO32"/>
    <mergeCell ref="AP32:AQ32"/>
    <mergeCell ref="AR32:AR33"/>
    <mergeCell ref="V32:W32"/>
    <mergeCell ref="X32:Y32"/>
    <mergeCell ref="Z32:AA32"/>
    <mergeCell ref="AB32:AC32"/>
    <mergeCell ref="AD32:AE32"/>
    <mergeCell ref="AF32:AG32"/>
    <mergeCell ref="AT31:AU32"/>
    <mergeCell ref="AV53:AV55"/>
    <mergeCell ref="AW53:AW55"/>
    <mergeCell ref="D54:E54"/>
    <mergeCell ref="F54:G54"/>
    <mergeCell ref="H54:I54"/>
    <mergeCell ref="J54:K54"/>
    <mergeCell ref="L54:M54"/>
    <mergeCell ref="N54:O54"/>
    <mergeCell ref="P54:Q54"/>
    <mergeCell ref="R54:S54"/>
    <mergeCell ref="AN54:AO54"/>
    <mergeCell ref="AP54:AQ54"/>
    <mergeCell ref="AR54:AR55"/>
    <mergeCell ref="AS54:AS55"/>
    <mergeCell ref="D53:AQ53"/>
    <mergeCell ref="AR53:AS53"/>
    <mergeCell ref="AT53:AU54"/>
    <mergeCell ref="T54:U54"/>
    <mergeCell ref="V54:W54"/>
    <mergeCell ref="X54:Y54"/>
    <mergeCell ref="Z54:AA54"/>
    <mergeCell ref="A75:A77"/>
    <mergeCell ref="B75:C76"/>
    <mergeCell ref="D75:AQ75"/>
    <mergeCell ref="AR75:AS75"/>
    <mergeCell ref="R76:S76"/>
    <mergeCell ref="T76:U76"/>
    <mergeCell ref="AB54:AC54"/>
    <mergeCell ref="AD54:AE54"/>
    <mergeCell ref="AF54:AG54"/>
    <mergeCell ref="AH54:AI54"/>
    <mergeCell ref="AJ54:AK54"/>
    <mergeCell ref="AL54:AM54"/>
    <mergeCell ref="A53:A55"/>
    <mergeCell ref="B53:C54"/>
    <mergeCell ref="AV75:AV77"/>
    <mergeCell ref="AW75:AW77"/>
    <mergeCell ref="D76:E76"/>
    <mergeCell ref="F76:G76"/>
    <mergeCell ref="H76:I76"/>
    <mergeCell ref="J76:K76"/>
    <mergeCell ref="L76:M76"/>
    <mergeCell ref="N76:O76"/>
    <mergeCell ref="P76:Q76"/>
    <mergeCell ref="AS76:AS77"/>
    <mergeCell ref="AH76:AI76"/>
    <mergeCell ref="AJ76:AK76"/>
    <mergeCell ref="AL76:AM76"/>
    <mergeCell ref="AN76:AO76"/>
    <mergeCell ref="AP76:AQ76"/>
    <mergeCell ref="AR76:AR77"/>
    <mergeCell ref="V76:W76"/>
    <mergeCell ref="X76:Y76"/>
    <mergeCell ref="Z76:AA76"/>
    <mergeCell ref="AB76:AC76"/>
    <mergeCell ref="AD76:AE76"/>
    <mergeCell ref="AF76:AG76"/>
    <mergeCell ref="AT75:AU76"/>
    <mergeCell ref="A97:A99"/>
    <mergeCell ref="B97:C98"/>
    <mergeCell ref="D97:AQ97"/>
    <mergeCell ref="AR97:AS97"/>
    <mergeCell ref="AT97:AU98"/>
    <mergeCell ref="T98:U98"/>
    <mergeCell ref="V98:W98"/>
    <mergeCell ref="X98:Y98"/>
    <mergeCell ref="Z98:AA98"/>
    <mergeCell ref="AB98:AC98"/>
    <mergeCell ref="AD98:AE98"/>
    <mergeCell ref="AF98:AG98"/>
    <mergeCell ref="AH98:AI98"/>
    <mergeCell ref="AJ98:AK98"/>
    <mergeCell ref="AL98:AM98"/>
    <mergeCell ref="AV97:AV99"/>
    <mergeCell ref="AW97:AW99"/>
    <mergeCell ref="D98:E98"/>
    <mergeCell ref="F98:G98"/>
    <mergeCell ref="H98:I98"/>
    <mergeCell ref="J98:K98"/>
    <mergeCell ref="L98:M98"/>
    <mergeCell ref="N98:O98"/>
    <mergeCell ref="P98:Q98"/>
    <mergeCell ref="R98:S98"/>
    <mergeCell ref="AN98:AO98"/>
    <mergeCell ref="AP98:AQ98"/>
    <mergeCell ref="AR98:AR99"/>
    <mergeCell ref="AS98:AS99"/>
    <mergeCell ref="AT119:AU120"/>
    <mergeCell ref="AV119:AV121"/>
    <mergeCell ref="AW119:AW121"/>
    <mergeCell ref="D120:E120"/>
    <mergeCell ref="F120:G120"/>
    <mergeCell ref="H120:I120"/>
    <mergeCell ref="J120:K120"/>
    <mergeCell ref="L120:M120"/>
    <mergeCell ref="N120:O120"/>
    <mergeCell ref="P120:Q120"/>
    <mergeCell ref="AS120:AS121"/>
    <mergeCell ref="AL120:AM120"/>
    <mergeCell ref="AN120:AO120"/>
    <mergeCell ref="AP120:AQ120"/>
    <mergeCell ref="AR120:AR121"/>
    <mergeCell ref="D119:AQ119"/>
    <mergeCell ref="AR119:AS119"/>
    <mergeCell ref="R120:S120"/>
    <mergeCell ref="T120:U120"/>
    <mergeCell ref="A140:Q140"/>
    <mergeCell ref="A141:B142"/>
    <mergeCell ref="C141:E141"/>
    <mergeCell ref="F141:H141"/>
    <mergeCell ref="I141:K141"/>
    <mergeCell ref="L141:N141"/>
    <mergeCell ref="O141:P141"/>
    <mergeCell ref="AH120:AI120"/>
    <mergeCell ref="AJ120:AK120"/>
    <mergeCell ref="V120:W120"/>
    <mergeCell ref="X120:Y120"/>
    <mergeCell ref="Z120:AA120"/>
    <mergeCell ref="AB120:AC120"/>
    <mergeCell ref="AD120:AE120"/>
    <mergeCell ref="AF120:AG120"/>
    <mergeCell ref="A119:A121"/>
    <mergeCell ref="B119:C120"/>
    <mergeCell ref="A143:B143"/>
    <mergeCell ref="A144:A146"/>
    <mergeCell ref="A147:B147"/>
    <mergeCell ref="A148:R148"/>
    <mergeCell ref="A149:B150"/>
    <mergeCell ref="C149:E149"/>
    <mergeCell ref="F149:H149"/>
    <mergeCell ref="I149:K149"/>
    <mergeCell ref="L149:N149"/>
    <mergeCell ref="O149:P149"/>
    <mergeCell ref="A151:B151"/>
    <mergeCell ref="A152:A154"/>
    <mergeCell ref="A155:B155"/>
    <mergeCell ref="A156:Q156"/>
    <mergeCell ref="A157:B159"/>
    <mergeCell ref="C157:D158"/>
    <mergeCell ref="E157:AJ157"/>
    <mergeCell ref="O158:P158"/>
    <mergeCell ref="Q158:R158"/>
    <mergeCell ref="S158:T158"/>
    <mergeCell ref="AK157:AN157"/>
    <mergeCell ref="AO157:AR157"/>
    <mergeCell ref="AS157:AT158"/>
    <mergeCell ref="AU157:AV158"/>
    <mergeCell ref="AW157:AX158"/>
    <mergeCell ref="E158:F158"/>
    <mergeCell ref="G158:H158"/>
    <mergeCell ref="I158:J158"/>
    <mergeCell ref="K158:L158"/>
    <mergeCell ref="M158:N158"/>
    <mergeCell ref="AM158:AN158"/>
    <mergeCell ref="AO158:AP158"/>
    <mergeCell ref="AQ158:AR158"/>
    <mergeCell ref="U158:V158"/>
    <mergeCell ref="W158:X158"/>
    <mergeCell ref="Y158:Z158"/>
    <mergeCell ref="AA158:AB158"/>
    <mergeCell ref="AC158:AD158"/>
    <mergeCell ref="AE158:AF158"/>
    <mergeCell ref="A160:B160"/>
    <mergeCell ref="A161:B161"/>
    <mergeCell ref="A162:B162"/>
    <mergeCell ref="A163:B163"/>
    <mergeCell ref="A164:B164"/>
    <mergeCell ref="A165:B165"/>
    <mergeCell ref="AG158:AH158"/>
    <mergeCell ref="AI158:AJ158"/>
    <mergeCell ref="AK158:AL158"/>
    <mergeCell ref="A174:B174"/>
    <mergeCell ref="A175:B175"/>
    <mergeCell ref="A176:B176"/>
    <mergeCell ref="A178:B178"/>
    <mergeCell ref="A179:B179"/>
    <mergeCell ref="A180:B180"/>
    <mergeCell ref="A166:B166"/>
    <mergeCell ref="A167:B167"/>
    <mergeCell ref="A168:B168"/>
    <mergeCell ref="A169:A171"/>
    <mergeCell ref="A172:B172"/>
    <mergeCell ref="A173:B173"/>
    <mergeCell ref="A181:B181"/>
    <mergeCell ref="A182:B182"/>
    <mergeCell ref="A183:Q183"/>
    <mergeCell ref="A184:B186"/>
    <mergeCell ref="C184:D185"/>
    <mergeCell ref="E184:AJ184"/>
    <mergeCell ref="O185:P185"/>
    <mergeCell ref="Q185:R185"/>
    <mergeCell ref="S185:T185"/>
    <mergeCell ref="U185:V185"/>
    <mergeCell ref="AK184:AN184"/>
    <mergeCell ref="AO184:AR184"/>
    <mergeCell ref="AS184:AT185"/>
    <mergeCell ref="AU184:AV185"/>
    <mergeCell ref="AW184:AX185"/>
    <mergeCell ref="E185:F185"/>
    <mergeCell ref="G185:H185"/>
    <mergeCell ref="I185:J185"/>
    <mergeCell ref="K185:L185"/>
    <mergeCell ref="M185:N185"/>
    <mergeCell ref="AO185:AP185"/>
    <mergeCell ref="AQ185:AR185"/>
    <mergeCell ref="A190:B190"/>
    <mergeCell ref="A191:B191"/>
    <mergeCell ref="A192:B192"/>
    <mergeCell ref="A193:B193"/>
    <mergeCell ref="AI185:AJ185"/>
    <mergeCell ref="AK185:AL185"/>
    <mergeCell ref="AM185:AN185"/>
    <mergeCell ref="A202:B202"/>
    <mergeCell ref="A203:B203"/>
    <mergeCell ref="A187:B187"/>
    <mergeCell ref="W185:X185"/>
    <mergeCell ref="Y185:Z185"/>
    <mergeCell ref="AA185:AB185"/>
    <mergeCell ref="AC185:AD185"/>
    <mergeCell ref="AE185:AF185"/>
    <mergeCell ref="AG185:AH185"/>
    <mergeCell ref="A188:B188"/>
    <mergeCell ref="A189:B189"/>
    <mergeCell ref="A205:B205"/>
    <mergeCell ref="A206:B206"/>
    <mergeCell ref="A207:B207"/>
    <mergeCell ref="A208:B208"/>
    <mergeCell ref="A194:B194"/>
    <mergeCell ref="A195:B195"/>
    <mergeCell ref="A196:A198"/>
    <mergeCell ref="A199:B199"/>
    <mergeCell ref="A200:B200"/>
    <mergeCell ref="A201:B201"/>
    <mergeCell ref="A209:B209"/>
    <mergeCell ref="A211:A213"/>
    <mergeCell ref="B211:C212"/>
    <mergeCell ref="D211:AK211"/>
    <mergeCell ref="AL211:AM211"/>
    <mergeCell ref="AN211:AO211"/>
    <mergeCell ref="T212:U212"/>
    <mergeCell ref="V212:W212"/>
    <mergeCell ref="X212:Y212"/>
    <mergeCell ref="Z212:AA212"/>
    <mergeCell ref="AP211:AP213"/>
    <mergeCell ref="AQ211:AQ213"/>
    <mergeCell ref="D212:E212"/>
    <mergeCell ref="F212:G212"/>
    <mergeCell ref="H212:I212"/>
    <mergeCell ref="J212:K212"/>
    <mergeCell ref="L212:M212"/>
    <mergeCell ref="N212:O212"/>
    <mergeCell ref="P212:Q212"/>
    <mergeCell ref="R212:S212"/>
    <mergeCell ref="AM212:AM213"/>
    <mergeCell ref="AN212:AN213"/>
    <mergeCell ref="AO212:AO213"/>
    <mergeCell ref="A222:A224"/>
    <mergeCell ref="B222:C223"/>
    <mergeCell ref="D222:AK222"/>
    <mergeCell ref="AL222:AM222"/>
    <mergeCell ref="AN222:AO222"/>
    <mergeCell ref="T223:U223"/>
    <mergeCell ref="V223:W223"/>
    <mergeCell ref="AB212:AC212"/>
    <mergeCell ref="AD212:AE212"/>
    <mergeCell ref="AF212:AG212"/>
    <mergeCell ref="AH212:AI212"/>
    <mergeCell ref="AJ212:AK212"/>
    <mergeCell ref="AL212:AL213"/>
    <mergeCell ref="AJ223:AK223"/>
    <mergeCell ref="AL223:AL224"/>
    <mergeCell ref="AM223:AM224"/>
    <mergeCell ref="AN223:AN224"/>
    <mergeCell ref="AO223:AO224"/>
    <mergeCell ref="X223:Y223"/>
    <mergeCell ref="Z223:AA223"/>
    <mergeCell ref="AB223:AC223"/>
    <mergeCell ref="AD223:AE223"/>
    <mergeCell ref="AF223:AG223"/>
    <mergeCell ref="AH223:AI223"/>
    <mergeCell ref="AP222:AP224"/>
    <mergeCell ref="AQ222:AQ224"/>
    <mergeCell ref="D223:E223"/>
    <mergeCell ref="F223:G223"/>
    <mergeCell ref="H223:I223"/>
    <mergeCell ref="J223:K223"/>
    <mergeCell ref="L223:M223"/>
    <mergeCell ref="N223:O223"/>
    <mergeCell ref="P223:Q223"/>
    <mergeCell ref="R223:S223"/>
    <mergeCell ref="AS233:AT234"/>
    <mergeCell ref="AU233:AV234"/>
    <mergeCell ref="AW233:AX234"/>
    <mergeCell ref="E234:F234"/>
    <mergeCell ref="G234:H234"/>
    <mergeCell ref="I234:J234"/>
    <mergeCell ref="K234:L234"/>
    <mergeCell ref="M234:N234"/>
    <mergeCell ref="O234:P234"/>
    <mergeCell ref="Q234:R234"/>
    <mergeCell ref="AQ234:AR234"/>
    <mergeCell ref="AI234:AJ234"/>
    <mergeCell ref="AK234:AL234"/>
    <mergeCell ref="AM234:AN234"/>
    <mergeCell ref="AO234:AP234"/>
    <mergeCell ref="E233:AJ233"/>
    <mergeCell ref="AK233:AN233"/>
    <mergeCell ref="AO233:AR233"/>
    <mergeCell ref="A236:A254"/>
    <mergeCell ref="A255:A258"/>
    <mergeCell ref="A260:A261"/>
    <mergeCell ref="B260:B261"/>
    <mergeCell ref="C260:L260"/>
    <mergeCell ref="M260:M261"/>
    <mergeCell ref="N260:N261"/>
    <mergeCell ref="AE234:AF234"/>
    <mergeCell ref="AG234:AH234"/>
    <mergeCell ref="S234:T234"/>
    <mergeCell ref="U234:V234"/>
    <mergeCell ref="W234:X234"/>
    <mergeCell ref="Y234:Z234"/>
    <mergeCell ref="AA234:AB234"/>
    <mergeCell ref="AC234:AD234"/>
    <mergeCell ref="A233:B235"/>
    <mergeCell ref="C233:D234"/>
    <mergeCell ref="A268:A269"/>
    <mergeCell ref="B268:B269"/>
    <mergeCell ref="C268:R268"/>
    <mergeCell ref="S268:S269"/>
    <mergeCell ref="T268:T269"/>
    <mergeCell ref="A276:A279"/>
    <mergeCell ref="B276:D277"/>
    <mergeCell ref="E276:AJ276"/>
    <mergeCell ref="E277:F277"/>
    <mergeCell ref="G277:H277"/>
    <mergeCell ref="AG277:AH277"/>
    <mergeCell ref="AI277:AJ277"/>
    <mergeCell ref="B278:B279"/>
    <mergeCell ref="C278:C279"/>
    <mergeCell ref="D278:D279"/>
    <mergeCell ref="E278:F278"/>
    <mergeCell ref="G278:H278"/>
    <mergeCell ref="I278:J278"/>
    <mergeCell ref="K278:L278"/>
    <mergeCell ref="M278:N278"/>
    <mergeCell ref="U277:V277"/>
    <mergeCell ref="W277:X277"/>
    <mergeCell ref="Y277:Z277"/>
    <mergeCell ref="AA277:AB277"/>
    <mergeCell ref="AC277:AD277"/>
    <mergeCell ref="AE277:AF277"/>
    <mergeCell ref="I277:J277"/>
    <mergeCell ref="K277:L277"/>
    <mergeCell ref="M277:N277"/>
    <mergeCell ref="O277:P277"/>
    <mergeCell ref="Q277:R277"/>
    <mergeCell ref="S277:T277"/>
    <mergeCell ref="AA278:AB278"/>
    <mergeCell ref="AC278:AD278"/>
    <mergeCell ref="AE278:AF278"/>
    <mergeCell ref="AG278:AH278"/>
    <mergeCell ref="AI278:AJ278"/>
    <mergeCell ref="A287:A289"/>
    <mergeCell ref="B287:D288"/>
    <mergeCell ref="E287:AB287"/>
    <mergeCell ref="AC287:AC289"/>
    <mergeCell ref="AD287:AD289"/>
    <mergeCell ref="O278:P278"/>
    <mergeCell ref="Q278:R278"/>
    <mergeCell ref="S278:T278"/>
    <mergeCell ref="U278:V278"/>
    <mergeCell ref="W278:X278"/>
    <mergeCell ref="Y278:Z278"/>
    <mergeCell ref="Q288:R288"/>
    <mergeCell ref="S288:T288"/>
    <mergeCell ref="U288:V288"/>
    <mergeCell ref="W288:X288"/>
    <mergeCell ref="Y288:Z288"/>
    <mergeCell ref="AA288:AB288"/>
    <mergeCell ref="E288:F288"/>
    <mergeCell ref="G288:H288"/>
    <mergeCell ref="I288:J288"/>
    <mergeCell ref="K288:L288"/>
    <mergeCell ref="M288:N288"/>
    <mergeCell ref="O288:P288"/>
    <mergeCell ref="A293:A295"/>
    <mergeCell ref="B293:D294"/>
    <mergeCell ref="E293:AJ293"/>
    <mergeCell ref="AK293:AK295"/>
    <mergeCell ref="AL293:AL295"/>
    <mergeCell ref="E294:F294"/>
    <mergeCell ref="G294:H294"/>
    <mergeCell ref="I294:J294"/>
    <mergeCell ref="K294:L294"/>
    <mergeCell ref="M294:N294"/>
    <mergeCell ref="AA294:AB294"/>
    <mergeCell ref="AC294:AD294"/>
    <mergeCell ref="AE294:AF294"/>
    <mergeCell ref="AG294:AH294"/>
    <mergeCell ref="AI294:AJ294"/>
    <mergeCell ref="O294:P294"/>
    <mergeCell ref="Q294:R294"/>
    <mergeCell ref="S294:T294"/>
    <mergeCell ref="U294:V294"/>
    <mergeCell ref="W294:X294"/>
    <mergeCell ref="Y294:Z29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4C50-39B4-41A3-87B0-BCBDB1661709}">
  <sheetPr>
    <tabColor theme="0" tint="-0.14999847407452621"/>
  </sheetPr>
  <dimension ref="A1:M97"/>
  <sheetViews>
    <sheetView workbookViewId="0">
      <selection activeCell="A5" sqref="A5"/>
    </sheetView>
  </sheetViews>
  <sheetFormatPr baseColWidth="10" defaultColWidth="11.453125" defaultRowHeight="14.5" x14ac:dyDescent="0.35"/>
  <cols>
    <col min="1" max="1" width="53.81640625" customWidth="1"/>
  </cols>
  <sheetData>
    <row r="1" spans="1:13" x14ac:dyDescent="0.35">
      <c r="A1" s="95" t="s">
        <v>0</v>
      </c>
      <c r="B1" s="432"/>
      <c r="C1" s="432"/>
      <c r="D1" s="432"/>
      <c r="E1" s="432"/>
      <c r="F1" s="432"/>
      <c r="G1" s="432"/>
      <c r="H1" s="432"/>
      <c r="I1" s="432"/>
      <c r="J1" s="432"/>
      <c r="K1" s="432"/>
      <c r="L1" s="432"/>
      <c r="M1" s="432"/>
    </row>
    <row r="2" spans="1:13" x14ac:dyDescent="0.35">
      <c r="A2" s="95" t="s">
        <v>69</v>
      </c>
      <c r="B2" s="432"/>
      <c r="C2" s="432"/>
      <c r="D2" s="432"/>
      <c r="E2" s="432"/>
      <c r="F2" s="432"/>
      <c r="G2" s="432"/>
      <c r="H2" s="432"/>
      <c r="I2" s="432"/>
      <c r="J2" s="432"/>
      <c r="K2" s="432"/>
      <c r="L2" s="432"/>
      <c r="M2" s="432"/>
    </row>
    <row r="3" spans="1:13" x14ac:dyDescent="0.35">
      <c r="A3" s="95" t="s">
        <v>70</v>
      </c>
      <c r="B3" s="432"/>
      <c r="C3" s="432"/>
      <c r="D3" s="432"/>
      <c r="E3" s="432"/>
      <c r="F3" s="432"/>
      <c r="G3" s="432"/>
      <c r="H3" s="432"/>
      <c r="I3" s="432"/>
      <c r="J3" s="432"/>
      <c r="K3" s="432"/>
      <c r="L3" s="432"/>
      <c r="M3" s="432"/>
    </row>
    <row r="4" spans="1:13" x14ac:dyDescent="0.35">
      <c r="A4" s="95" t="s">
        <v>71</v>
      </c>
      <c r="B4" s="432"/>
      <c r="C4" s="432"/>
      <c r="D4" s="432"/>
      <c r="E4" s="432"/>
      <c r="F4" s="432"/>
      <c r="G4" s="432"/>
      <c r="H4" s="432"/>
      <c r="I4" s="432"/>
      <c r="J4" s="432"/>
      <c r="K4" s="432"/>
      <c r="L4" s="432"/>
      <c r="M4" s="432"/>
    </row>
    <row r="5" spans="1:13" x14ac:dyDescent="0.35">
      <c r="A5" s="95" t="s">
        <v>2268</v>
      </c>
      <c r="B5" s="432"/>
      <c r="C5" s="432"/>
      <c r="D5" s="432"/>
      <c r="E5" s="432"/>
      <c r="F5" s="432"/>
      <c r="G5" s="432"/>
      <c r="H5" s="432"/>
      <c r="I5" s="432"/>
      <c r="J5" s="432"/>
      <c r="K5" s="432"/>
      <c r="L5" s="432"/>
      <c r="M5" s="432"/>
    </row>
    <row r="6" spans="1:13" ht="15" x14ac:dyDescent="0.35">
      <c r="A6" s="432"/>
      <c r="B6" s="432"/>
      <c r="C6" s="6982" t="s">
        <v>2269</v>
      </c>
      <c r="D6" s="6982"/>
      <c r="E6" s="6982"/>
      <c r="F6" s="6982"/>
      <c r="G6" s="6982"/>
      <c r="H6" s="6982"/>
      <c r="I6" s="6982"/>
      <c r="J6" s="6982"/>
      <c r="K6" s="6982"/>
      <c r="L6" s="275"/>
      <c r="M6" s="275"/>
    </row>
    <row r="7" spans="1:13" x14ac:dyDescent="0.35">
      <c r="A7" s="432"/>
      <c r="B7" s="432"/>
      <c r="C7" s="432"/>
      <c r="D7" s="432"/>
      <c r="E7" s="432"/>
      <c r="F7" s="432"/>
      <c r="G7" s="432"/>
      <c r="H7" s="432"/>
      <c r="I7" s="432"/>
      <c r="J7" s="432"/>
      <c r="K7" s="432"/>
      <c r="L7" s="432"/>
      <c r="M7" s="432"/>
    </row>
    <row r="8" spans="1:13" x14ac:dyDescent="0.35">
      <c r="A8" s="8535" t="s">
        <v>2270</v>
      </c>
      <c r="B8" s="8535"/>
      <c r="C8" s="8535"/>
      <c r="D8" s="2517"/>
      <c r="E8" s="2517"/>
      <c r="F8" s="2517"/>
      <c r="G8" s="2517"/>
      <c r="H8" s="432"/>
      <c r="I8" s="432"/>
      <c r="J8" s="432"/>
      <c r="K8" s="432"/>
      <c r="L8" s="432"/>
      <c r="M8" s="432"/>
    </row>
    <row r="9" spans="1:13" x14ac:dyDescent="0.35">
      <c r="A9" s="8536"/>
      <c r="B9" s="8551" t="s">
        <v>367</v>
      </c>
      <c r="C9" s="8108" t="s">
        <v>537</v>
      </c>
      <c r="D9" s="8109"/>
      <c r="E9" s="8109"/>
      <c r="F9" s="8109"/>
      <c r="G9" s="8109"/>
      <c r="H9" s="8109"/>
      <c r="I9" s="8109"/>
      <c r="J9" s="8109"/>
      <c r="K9" s="8486"/>
      <c r="L9" s="8545" t="s">
        <v>9</v>
      </c>
      <c r="M9" s="8159" t="s">
        <v>10</v>
      </c>
    </row>
    <row r="10" spans="1:13" x14ac:dyDescent="0.35">
      <c r="A10" s="8537"/>
      <c r="B10" s="8552"/>
      <c r="C10" s="2002" t="s">
        <v>231</v>
      </c>
      <c r="D10" s="2002" t="s">
        <v>11</v>
      </c>
      <c r="E10" s="2002" t="s">
        <v>106</v>
      </c>
      <c r="F10" s="2002" t="s">
        <v>252</v>
      </c>
      <c r="G10" s="2002" t="s">
        <v>253</v>
      </c>
      <c r="H10" s="2002" t="s">
        <v>254</v>
      </c>
      <c r="I10" s="2002" t="s">
        <v>255</v>
      </c>
      <c r="J10" s="2002" t="s">
        <v>256</v>
      </c>
      <c r="K10" s="2002" t="s">
        <v>257</v>
      </c>
      <c r="L10" s="8541"/>
      <c r="M10" s="8542"/>
    </row>
    <row r="11" spans="1:13" ht="21.5" x14ac:dyDescent="0.35">
      <c r="A11" s="2518" t="s">
        <v>2271</v>
      </c>
      <c r="B11" s="2519"/>
      <c r="C11" s="2520"/>
      <c r="D11" s="2521"/>
      <c r="E11" s="2521"/>
      <c r="F11" s="2521"/>
      <c r="G11" s="2521"/>
      <c r="H11" s="2521"/>
      <c r="I11" s="2521"/>
      <c r="J11" s="2521"/>
      <c r="K11" s="2522"/>
      <c r="L11" s="2523"/>
      <c r="M11" s="2524"/>
    </row>
    <row r="12" spans="1:13" ht="21.5" x14ac:dyDescent="0.35">
      <c r="A12" s="2525" t="s">
        <v>2272</v>
      </c>
      <c r="B12" s="433">
        <f>SUM(C12:K12)</f>
        <v>0</v>
      </c>
      <c r="C12" s="434"/>
      <c r="D12" s="435"/>
      <c r="E12" s="435"/>
      <c r="F12" s="435"/>
      <c r="G12" s="435"/>
      <c r="H12" s="435"/>
      <c r="I12" s="435"/>
      <c r="J12" s="435"/>
      <c r="K12" s="436"/>
      <c r="L12" s="437"/>
      <c r="M12" s="438"/>
    </row>
    <row r="13" spans="1:13" x14ac:dyDescent="0.35">
      <c r="A13" s="2526" t="s">
        <v>2273</v>
      </c>
      <c r="B13" s="2527">
        <f>SUM(C13:K13)</f>
        <v>0</v>
      </c>
      <c r="C13" s="2528"/>
      <c r="D13" s="2434"/>
      <c r="E13" s="2434"/>
      <c r="F13" s="2434"/>
      <c r="G13" s="2434"/>
      <c r="H13" s="2434"/>
      <c r="I13" s="2434"/>
      <c r="J13" s="2434"/>
      <c r="K13" s="2529"/>
      <c r="L13" s="2530"/>
      <c r="M13" s="2432"/>
    </row>
    <row r="14" spans="1:13" x14ac:dyDescent="0.35">
      <c r="A14" s="2518" t="s">
        <v>2274</v>
      </c>
      <c r="B14" s="2531"/>
      <c r="C14" s="2532"/>
      <c r="D14" s="2533"/>
      <c r="E14" s="2534"/>
      <c r="F14" s="2533"/>
      <c r="G14" s="2533"/>
      <c r="H14" s="2534"/>
      <c r="I14" s="2534"/>
      <c r="J14" s="2534"/>
      <c r="K14" s="2535"/>
      <c r="L14" s="2536"/>
      <c r="M14" s="2537"/>
    </row>
    <row r="15" spans="1:13" ht="21.5" x14ac:dyDescent="0.35">
      <c r="A15" s="2525" t="s">
        <v>2275</v>
      </c>
      <c r="B15" s="439">
        <f>SUM(C15:K15)</f>
        <v>0</v>
      </c>
      <c r="C15" s="434"/>
      <c r="D15" s="435"/>
      <c r="E15" s="435"/>
      <c r="F15" s="435"/>
      <c r="G15" s="435"/>
      <c r="H15" s="435"/>
      <c r="I15" s="435"/>
      <c r="J15" s="435"/>
      <c r="K15" s="436"/>
      <c r="L15" s="437"/>
      <c r="M15" s="438"/>
    </row>
    <row r="16" spans="1:13" x14ac:dyDescent="0.35">
      <c r="A16" s="2526" t="s">
        <v>2276</v>
      </c>
      <c r="B16" s="2527">
        <f>SUM(C16:K16)</f>
        <v>0</v>
      </c>
      <c r="C16" s="2528"/>
      <c r="D16" s="2434"/>
      <c r="E16" s="2434"/>
      <c r="F16" s="2434"/>
      <c r="G16" s="2434"/>
      <c r="H16" s="2434"/>
      <c r="I16" s="2434"/>
      <c r="J16" s="2434"/>
      <c r="K16" s="2529"/>
      <c r="L16" s="2530"/>
      <c r="M16" s="2432"/>
    </row>
    <row r="17" spans="1:13" ht="21.5" x14ac:dyDescent="0.35">
      <c r="A17" s="2518" t="s">
        <v>2277</v>
      </c>
      <c r="B17" s="2538"/>
      <c r="C17" s="2532"/>
      <c r="D17" s="2533"/>
      <c r="E17" s="2533"/>
      <c r="F17" s="2533"/>
      <c r="G17" s="2533"/>
      <c r="H17" s="2533"/>
      <c r="I17" s="2533"/>
      <c r="J17" s="2533"/>
      <c r="K17" s="2539"/>
      <c r="L17" s="2540"/>
      <c r="M17" s="2541"/>
    </row>
    <row r="18" spans="1:13" ht="21.5" x14ac:dyDescent="0.35">
      <c r="A18" s="440" t="s">
        <v>2278</v>
      </c>
      <c r="B18" s="441">
        <f>SUM(C18:K18)</f>
        <v>0</v>
      </c>
      <c r="C18" s="434"/>
      <c r="D18" s="435"/>
      <c r="E18" s="435"/>
      <c r="F18" s="435"/>
      <c r="G18" s="435"/>
      <c r="H18" s="435"/>
      <c r="I18" s="435"/>
      <c r="J18" s="435"/>
      <c r="K18" s="436"/>
      <c r="L18" s="437"/>
      <c r="M18" s="438"/>
    </row>
    <row r="19" spans="1:13" x14ac:dyDescent="0.35">
      <c r="A19" s="2526" t="s">
        <v>2276</v>
      </c>
      <c r="B19" s="2527">
        <f>SUM(C19:K19)</f>
        <v>0</v>
      </c>
      <c r="C19" s="2528"/>
      <c r="D19" s="2434"/>
      <c r="E19" s="2434"/>
      <c r="F19" s="2434"/>
      <c r="G19" s="2434"/>
      <c r="H19" s="2434"/>
      <c r="I19" s="2434"/>
      <c r="J19" s="2434"/>
      <c r="K19" s="2529"/>
      <c r="L19" s="2530"/>
      <c r="M19" s="2432"/>
    </row>
    <row r="20" spans="1:13" x14ac:dyDescent="0.35">
      <c r="A20" s="8543" t="s">
        <v>2279</v>
      </c>
      <c r="B20" s="8543"/>
      <c r="C20" s="8543"/>
      <c r="D20" s="8543"/>
      <c r="E20" s="8543"/>
      <c r="F20" s="442"/>
      <c r="G20" s="442"/>
      <c r="H20" s="8543"/>
      <c r="I20" s="8543"/>
      <c r="J20" s="8543"/>
      <c r="K20" s="8543"/>
      <c r="L20" s="432"/>
      <c r="M20" s="432"/>
    </row>
    <row r="21" spans="1:13" ht="20" x14ac:dyDescent="0.35">
      <c r="A21" s="2542"/>
      <c r="B21" s="2543" t="s">
        <v>367</v>
      </c>
      <c r="C21" s="2544" t="s">
        <v>9</v>
      </c>
      <c r="D21" s="2334" t="s">
        <v>10</v>
      </c>
      <c r="E21" s="432"/>
      <c r="F21" s="432"/>
      <c r="G21" s="432"/>
      <c r="H21" s="432"/>
      <c r="I21" s="432"/>
      <c r="J21" s="432"/>
      <c r="K21" s="432"/>
      <c r="L21" s="432"/>
      <c r="M21" s="432"/>
    </row>
    <row r="22" spans="1:13" ht="31.5" x14ac:dyDescent="0.35">
      <c r="A22" s="440" t="s">
        <v>2280</v>
      </c>
      <c r="B22" s="2545"/>
      <c r="C22" s="1948"/>
      <c r="D22" s="2377"/>
      <c r="E22" s="432" t="str">
        <f>CONCATENATE($CA22,$CB22)</f>
        <v/>
      </c>
      <c r="F22" s="432"/>
      <c r="G22" s="432"/>
      <c r="H22" s="432"/>
      <c r="I22" s="432"/>
      <c r="J22" s="432"/>
      <c r="K22" s="432"/>
      <c r="L22" s="432"/>
      <c r="M22" s="432"/>
    </row>
    <row r="23" spans="1:13" ht="21.5" x14ac:dyDescent="0.35">
      <c r="A23" s="2546" t="s">
        <v>2281</v>
      </c>
      <c r="B23" s="2547"/>
      <c r="C23" s="2548"/>
      <c r="D23" s="2254"/>
      <c r="E23" s="432" t="str">
        <f>CONCATENATE($CA23,$CB23)</f>
        <v/>
      </c>
      <c r="F23" s="432"/>
      <c r="G23" s="432"/>
      <c r="H23" s="432"/>
      <c r="I23" s="432"/>
      <c r="J23" s="432"/>
      <c r="K23" s="432"/>
      <c r="L23" s="432"/>
      <c r="M23" s="432"/>
    </row>
    <row r="24" spans="1:13" x14ac:dyDescent="0.35">
      <c r="A24" s="8535" t="s">
        <v>2282</v>
      </c>
      <c r="B24" s="8535"/>
      <c r="C24" s="8535"/>
      <c r="D24" s="8535"/>
      <c r="E24" s="8535"/>
      <c r="F24" s="8535"/>
      <c r="G24" s="8535"/>
      <c r="H24" s="432"/>
      <c r="I24" s="432"/>
      <c r="J24" s="432"/>
      <c r="K24" s="432"/>
      <c r="L24" s="432"/>
      <c r="M24" s="432"/>
    </row>
    <row r="25" spans="1:13" x14ac:dyDescent="0.35">
      <c r="A25" s="8536"/>
      <c r="B25" s="8551" t="s">
        <v>367</v>
      </c>
      <c r="C25" s="8109" t="s">
        <v>537</v>
      </c>
      <c r="D25" s="8109"/>
      <c r="E25" s="8109"/>
      <c r="F25" s="8109"/>
      <c r="G25" s="8109"/>
      <c r="H25" s="8109"/>
      <c r="I25" s="8109"/>
      <c r="J25" s="8109"/>
      <c r="K25" s="8486"/>
      <c r="L25" s="8159" t="s">
        <v>9</v>
      </c>
      <c r="M25" s="8551" t="s">
        <v>10</v>
      </c>
    </row>
    <row r="26" spans="1:13" x14ac:dyDescent="0.35">
      <c r="A26" s="8537"/>
      <c r="B26" s="8552"/>
      <c r="C26" s="2549" t="s">
        <v>231</v>
      </c>
      <c r="D26" s="2550" t="s">
        <v>11</v>
      </c>
      <c r="E26" s="2550" t="s">
        <v>106</v>
      </c>
      <c r="F26" s="2550" t="s">
        <v>252</v>
      </c>
      <c r="G26" s="2550" t="s">
        <v>253</v>
      </c>
      <c r="H26" s="2550" t="s">
        <v>254</v>
      </c>
      <c r="I26" s="2550" t="s">
        <v>255</v>
      </c>
      <c r="J26" s="2550" t="s">
        <v>256</v>
      </c>
      <c r="K26" s="2551" t="s">
        <v>257</v>
      </c>
      <c r="L26" s="8542"/>
      <c r="M26" s="8552"/>
    </row>
    <row r="27" spans="1:13" ht="21.5" x14ac:dyDescent="0.35">
      <c r="A27" s="440" t="s">
        <v>2283</v>
      </c>
      <c r="B27" s="2552">
        <f t="shared" ref="B27:B32" si="0">SUM(C27:K27)</f>
        <v>0</v>
      </c>
      <c r="C27" s="434"/>
      <c r="D27" s="435"/>
      <c r="E27" s="435"/>
      <c r="F27" s="435"/>
      <c r="G27" s="435"/>
      <c r="H27" s="435"/>
      <c r="I27" s="435"/>
      <c r="J27" s="435"/>
      <c r="K27" s="436"/>
      <c r="L27" s="443"/>
      <c r="M27" s="444"/>
    </row>
    <row r="28" spans="1:13" ht="21.5" x14ac:dyDescent="0.35">
      <c r="A28" s="440" t="s">
        <v>2284</v>
      </c>
      <c r="B28" s="2553">
        <f t="shared" si="0"/>
        <v>0</v>
      </c>
      <c r="C28" s="434"/>
      <c r="D28" s="435"/>
      <c r="E28" s="435"/>
      <c r="F28" s="435"/>
      <c r="G28" s="435"/>
      <c r="H28" s="435"/>
      <c r="I28" s="435"/>
      <c r="J28" s="435"/>
      <c r="K28" s="436"/>
      <c r="L28" s="443"/>
      <c r="M28" s="444"/>
    </row>
    <row r="29" spans="1:13" ht="21.5" x14ac:dyDescent="0.35">
      <c r="A29" s="440" t="s">
        <v>2285</v>
      </c>
      <c r="B29" s="2553">
        <f t="shared" si="0"/>
        <v>0</v>
      </c>
      <c r="C29" s="434"/>
      <c r="D29" s="435"/>
      <c r="E29" s="435"/>
      <c r="F29" s="435"/>
      <c r="G29" s="435"/>
      <c r="H29" s="435"/>
      <c r="I29" s="435"/>
      <c r="J29" s="435"/>
      <c r="K29" s="436"/>
      <c r="L29" s="443"/>
      <c r="M29" s="444"/>
    </row>
    <row r="30" spans="1:13" ht="21.5" x14ac:dyDescent="0.35">
      <c r="A30" s="440" t="s">
        <v>2286</v>
      </c>
      <c r="B30" s="2553">
        <f t="shared" si="0"/>
        <v>0</v>
      </c>
      <c r="C30" s="434"/>
      <c r="D30" s="435"/>
      <c r="E30" s="435"/>
      <c r="F30" s="435"/>
      <c r="G30" s="435"/>
      <c r="H30" s="435"/>
      <c r="I30" s="435"/>
      <c r="J30" s="435"/>
      <c r="K30" s="436"/>
      <c r="L30" s="443"/>
      <c r="M30" s="444"/>
    </row>
    <row r="31" spans="1:13" ht="21.5" x14ac:dyDescent="0.35">
      <c r="A31" s="440" t="s">
        <v>2287</v>
      </c>
      <c r="B31" s="2553">
        <f t="shared" si="0"/>
        <v>0</v>
      </c>
      <c r="C31" s="434"/>
      <c r="D31" s="435"/>
      <c r="E31" s="435"/>
      <c r="F31" s="435"/>
      <c r="G31" s="435"/>
      <c r="H31" s="435"/>
      <c r="I31" s="435"/>
      <c r="J31" s="435"/>
      <c r="K31" s="436"/>
      <c r="L31" s="443"/>
      <c r="M31" s="444"/>
    </row>
    <row r="32" spans="1:13" x14ac:dyDescent="0.35">
      <c r="A32" s="440" t="s">
        <v>2288</v>
      </c>
      <c r="B32" s="2527">
        <f t="shared" si="0"/>
        <v>0</v>
      </c>
      <c r="C32" s="899"/>
      <c r="D32" s="939"/>
      <c r="E32" s="939"/>
      <c r="F32" s="939"/>
      <c r="G32" s="939"/>
      <c r="H32" s="939"/>
      <c r="I32" s="939"/>
      <c r="J32" s="939"/>
      <c r="K32" s="2554"/>
      <c r="L32" s="929"/>
      <c r="M32" s="901"/>
    </row>
    <row r="33" spans="1:13" x14ac:dyDescent="0.35">
      <c r="A33" s="8543" t="s">
        <v>2289</v>
      </c>
      <c r="B33" s="8543"/>
      <c r="C33" s="8543"/>
      <c r="D33" s="8543"/>
      <c r="E33" s="8543"/>
      <c r="F33" s="8543"/>
      <c r="G33" s="8543"/>
      <c r="H33" s="432"/>
      <c r="I33" s="432"/>
      <c r="J33" s="432"/>
      <c r="K33" s="432"/>
      <c r="L33" s="432"/>
      <c r="M33" s="432"/>
    </row>
    <row r="34" spans="1:13" ht="20" x14ac:dyDescent="0.35">
      <c r="A34" s="2555"/>
      <c r="B34" s="2543" t="s">
        <v>367</v>
      </c>
      <c r="C34" s="2544" t="s">
        <v>9</v>
      </c>
      <c r="D34" s="2334" t="s">
        <v>10</v>
      </c>
      <c r="E34" s="432"/>
      <c r="F34" s="432"/>
      <c r="G34" s="432"/>
      <c r="H34" s="432"/>
      <c r="I34" s="432"/>
      <c r="J34" s="432"/>
      <c r="K34" s="432"/>
      <c r="L34" s="432"/>
      <c r="M34" s="432"/>
    </row>
    <row r="35" spans="1:13" ht="21.5" x14ac:dyDescent="0.35">
      <c r="A35" s="440" t="s">
        <v>2290</v>
      </c>
      <c r="B35" s="445"/>
      <c r="C35" s="443"/>
      <c r="D35" s="446"/>
      <c r="E35" s="432" t="str">
        <f>CONCATENATE($CA35,$CB35)</f>
        <v/>
      </c>
      <c r="F35" s="432"/>
      <c r="G35" s="432"/>
      <c r="H35" s="432"/>
      <c r="I35" s="432"/>
      <c r="J35" s="432"/>
      <c r="K35" s="432"/>
      <c r="L35" s="432"/>
      <c r="M35" s="432"/>
    </row>
    <row r="36" spans="1:13" x14ac:dyDescent="0.35">
      <c r="A36" s="2546" t="s">
        <v>2291</v>
      </c>
      <c r="B36" s="2556"/>
      <c r="C36" s="929"/>
      <c r="D36" s="902"/>
      <c r="E36" s="432" t="str">
        <f>CONCATENATE($CA36,$CB36)</f>
        <v/>
      </c>
      <c r="F36" s="432"/>
      <c r="G36" s="432"/>
      <c r="H36" s="432"/>
      <c r="I36" s="432"/>
      <c r="J36" s="432"/>
      <c r="K36" s="432"/>
      <c r="L36" s="432"/>
      <c r="M36" s="432"/>
    </row>
    <row r="37" spans="1:13" x14ac:dyDescent="0.35">
      <c r="A37" s="8535" t="s">
        <v>2292</v>
      </c>
      <c r="B37" s="8535"/>
      <c r="C37" s="8535"/>
      <c r="D37" s="8535"/>
      <c r="E37" s="8535"/>
      <c r="F37" s="8535"/>
      <c r="G37" s="8535"/>
      <c r="H37" s="8535"/>
      <c r="I37" s="8535"/>
      <c r="J37" s="2517"/>
      <c r="K37" s="2517"/>
      <c r="L37" s="432"/>
      <c r="M37" s="432"/>
    </row>
    <row r="38" spans="1:13" x14ac:dyDescent="0.35">
      <c r="A38" s="8547"/>
      <c r="B38" s="8549" t="s">
        <v>367</v>
      </c>
      <c r="C38" s="8108" t="s">
        <v>537</v>
      </c>
      <c r="D38" s="8109"/>
      <c r="E38" s="8109"/>
      <c r="F38" s="8109"/>
      <c r="G38" s="8109"/>
      <c r="H38" s="8109"/>
      <c r="I38" s="8109"/>
      <c r="J38" s="8109"/>
      <c r="K38" s="8486"/>
      <c r="L38" s="8545" t="s">
        <v>9</v>
      </c>
      <c r="M38" s="8159" t="s">
        <v>10</v>
      </c>
    </row>
    <row r="39" spans="1:13" x14ac:dyDescent="0.35">
      <c r="A39" s="8548"/>
      <c r="B39" s="8550"/>
      <c r="C39" s="2336" t="s">
        <v>231</v>
      </c>
      <c r="D39" s="2557" t="s">
        <v>11</v>
      </c>
      <c r="E39" s="2557" t="s">
        <v>106</v>
      </c>
      <c r="F39" s="2557" t="s">
        <v>252</v>
      </c>
      <c r="G39" s="2557" t="s">
        <v>253</v>
      </c>
      <c r="H39" s="2557" t="s">
        <v>254</v>
      </c>
      <c r="I39" s="2557" t="s">
        <v>255</v>
      </c>
      <c r="J39" s="2557" t="s">
        <v>256</v>
      </c>
      <c r="K39" s="2464" t="s">
        <v>257</v>
      </c>
      <c r="L39" s="8546"/>
      <c r="M39" s="8542"/>
    </row>
    <row r="40" spans="1:13" ht="29" x14ac:dyDescent="0.35">
      <c r="A40" s="440" t="s">
        <v>2293</v>
      </c>
      <c r="B40" s="2558">
        <f>SUM(C40:K40)</f>
        <v>0</v>
      </c>
      <c r="C40" s="921"/>
      <c r="D40" s="443"/>
      <c r="E40" s="443"/>
      <c r="F40" s="443"/>
      <c r="G40" s="443"/>
      <c r="H40" s="443"/>
      <c r="I40" s="443"/>
      <c r="J40" s="443"/>
      <c r="K40" s="436"/>
      <c r="L40" s="437"/>
      <c r="M40" s="438"/>
    </row>
    <row r="41" spans="1:13" ht="29" x14ac:dyDescent="0.35">
      <c r="A41" s="440" t="s">
        <v>2294</v>
      </c>
      <c r="B41" s="2558">
        <f t="shared" ref="B41:B47" si="1">SUM(C41:K41)</f>
        <v>0</v>
      </c>
      <c r="C41" s="921"/>
      <c r="D41" s="443"/>
      <c r="E41" s="443"/>
      <c r="F41" s="443"/>
      <c r="G41" s="443"/>
      <c r="H41" s="443"/>
      <c r="I41" s="443"/>
      <c r="J41" s="443"/>
      <c r="K41" s="436"/>
      <c r="L41" s="437"/>
      <c r="M41" s="438"/>
    </row>
    <row r="42" spans="1:13" ht="29" x14ac:dyDescent="0.35">
      <c r="A42" s="440" t="s">
        <v>2295</v>
      </c>
      <c r="B42" s="2558">
        <f t="shared" si="1"/>
        <v>0</v>
      </c>
      <c r="C42" s="921"/>
      <c r="D42" s="443"/>
      <c r="E42" s="443"/>
      <c r="F42" s="443"/>
      <c r="G42" s="443"/>
      <c r="H42" s="443"/>
      <c r="I42" s="443"/>
      <c r="J42" s="443"/>
      <c r="K42" s="436"/>
      <c r="L42" s="437"/>
      <c r="M42" s="438"/>
    </row>
    <row r="43" spans="1:13" x14ac:dyDescent="0.35">
      <c r="A43" s="440" t="s">
        <v>2296</v>
      </c>
      <c r="B43" s="2558">
        <f t="shared" si="1"/>
        <v>0</v>
      </c>
      <c r="C43" s="921"/>
      <c r="D43" s="443"/>
      <c r="E43" s="443"/>
      <c r="F43" s="443"/>
      <c r="G43" s="443"/>
      <c r="H43" s="443"/>
      <c r="I43" s="443"/>
      <c r="J43" s="443"/>
      <c r="K43" s="436"/>
      <c r="L43" s="437"/>
      <c r="M43" s="438"/>
    </row>
    <row r="44" spans="1:13" ht="29" x14ac:dyDescent="0.35">
      <c r="A44" s="440" t="s">
        <v>2297</v>
      </c>
      <c r="B44" s="2558">
        <f t="shared" si="1"/>
        <v>0</v>
      </c>
      <c r="C44" s="921"/>
      <c r="D44" s="443"/>
      <c r="E44" s="443"/>
      <c r="F44" s="443"/>
      <c r="G44" s="443"/>
      <c r="H44" s="443"/>
      <c r="I44" s="443"/>
      <c r="J44" s="443"/>
      <c r="K44" s="436"/>
      <c r="L44" s="437"/>
      <c r="M44" s="438"/>
    </row>
    <row r="45" spans="1:13" ht="29" x14ac:dyDescent="0.35">
      <c r="A45" s="440" t="s">
        <v>2298</v>
      </c>
      <c r="B45" s="2558">
        <f t="shared" si="1"/>
        <v>0</v>
      </c>
      <c r="C45" s="921"/>
      <c r="D45" s="443"/>
      <c r="E45" s="443"/>
      <c r="F45" s="443"/>
      <c r="G45" s="443"/>
      <c r="H45" s="443"/>
      <c r="I45" s="443"/>
      <c r="J45" s="443"/>
      <c r="K45" s="436"/>
      <c r="L45" s="437"/>
      <c r="M45" s="438"/>
    </row>
    <row r="46" spans="1:13" ht="29" x14ac:dyDescent="0.35">
      <c r="A46" s="440" t="s">
        <v>2299</v>
      </c>
      <c r="B46" s="2558">
        <f>SUM(C46:K46)</f>
        <v>0</v>
      </c>
      <c r="C46" s="921"/>
      <c r="D46" s="443"/>
      <c r="E46" s="443"/>
      <c r="F46" s="443"/>
      <c r="G46" s="443"/>
      <c r="H46" s="443"/>
      <c r="I46" s="443"/>
      <c r="J46" s="443"/>
      <c r="K46" s="436"/>
      <c r="L46" s="437"/>
      <c r="M46" s="438"/>
    </row>
    <row r="47" spans="1:13" ht="29" x14ac:dyDescent="0.35">
      <c r="A47" s="440" t="s">
        <v>2300</v>
      </c>
      <c r="B47" s="2558">
        <f t="shared" si="1"/>
        <v>0</v>
      </c>
      <c r="C47" s="929"/>
      <c r="D47" s="929"/>
      <c r="E47" s="929"/>
      <c r="F47" s="929"/>
      <c r="G47" s="929"/>
      <c r="H47" s="929"/>
      <c r="I47" s="929"/>
      <c r="J47" s="929"/>
      <c r="K47" s="2554"/>
      <c r="L47" s="904"/>
      <c r="M47" s="900"/>
    </row>
    <row r="48" spans="1:13" x14ac:dyDescent="0.35">
      <c r="A48" s="8543" t="s">
        <v>2301</v>
      </c>
      <c r="B48" s="8543"/>
      <c r="C48" s="8543"/>
      <c r="D48" s="8543"/>
      <c r="E48" s="8543"/>
      <c r="F48" s="8543"/>
      <c r="G48" s="8543"/>
      <c r="H48" s="8543"/>
      <c r="I48" s="432"/>
      <c r="J48" s="432"/>
      <c r="K48" s="432"/>
      <c r="L48" s="432"/>
      <c r="M48" s="432"/>
    </row>
    <row r="49" spans="1:13" ht="20" x14ac:dyDescent="0.35">
      <c r="A49" s="2559"/>
      <c r="B49" s="2543" t="s">
        <v>367</v>
      </c>
      <c r="C49" s="2544" t="s">
        <v>9</v>
      </c>
      <c r="D49" s="2334" t="s">
        <v>10</v>
      </c>
      <c r="E49" s="432"/>
      <c r="F49" s="432"/>
      <c r="G49" s="432"/>
      <c r="H49" s="432"/>
      <c r="I49" s="432"/>
      <c r="J49" s="432"/>
      <c r="K49" s="432"/>
      <c r="L49" s="432"/>
      <c r="M49" s="432"/>
    </row>
    <row r="50" spans="1:13" ht="21.5" x14ac:dyDescent="0.35">
      <c r="A50" s="440" t="s">
        <v>2302</v>
      </c>
      <c r="B50" s="889"/>
      <c r="C50" s="921"/>
      <c r="D50" s="887"/>
      <c r="E50" s="432" t="str">
        <f>CONCATENATE($CA50,$CB50)</f>
        <v/>
      </c>
      <c r="F50" s="432"/>
      <c r="G50" s="432"/>
      <c r="H50" s="432"/>
      <c r="I50" s="432"/>
      <c r="J50" s="432"/>
      <c r="K50" s="432"/>
      <c r="L50" s="432"/>
      <c r="M50" s="432"/>
    </row>
    <row r="51" spans="1:13" x14ac:dyDescent="0.35">
      <c r="A51" s="440" t="s">
        <v>2303</v>
      </c>
      <c r="B51" s="889"/>
      <c r="C51" s="921"/>
      <c r="D51" s="887"/>
      <c r="E51" s="432" t="str">
        <f>CONCATENATE($CA51,$CB51)</f>
        <v/>
      </c>
      <c r="F51" s="432"/>
      <c r="G51" s="432"/>
      <c r="H51" s="432"/>
      <c r="I51" s="432"/>
      <c r="J51" s="432"/>
      <c r="K51" s="432"/>
      <c r="L51" s="432"/>
      <c r="M51" s="432"/>
    </row>
    <row r="52" spans="1:13" ht="31.5" x14ac:dyDescent="0.35">
      <c r="A52" s="440" t="s">
        <v>2304</v>
      </c>
      <c r="B52" s="889"/>
      <c r="C52" s="921"/>
      <c r="D52" s="887"/>
      <c r="E52" s="432" t="str">
        <f>CONCATENATE($CA52,$CB52)</f>
        <v/>
      </c>
      <c r="F52" s="432"/>
      <c r="G52" s="432"/>
      <c r="H52" s="432"/>
      <c r="I52" s="432"/>
      <c r="J52" s="432"/>
      <c r="K52" s="432"/>
      <c r="L52" s="432"/>
      <c r="M52" s="432"/>
    </row>
    <row r="53" spans="1:13" ht="21.5" x14ac:dyDescent="0.35">
      <c r="A53" s="2546" t="s">
        <v>2305</v>
      </c>
      <c r="B53" s="2554"/>
      <c r="C53" s="929"/>
      <c r="D53" s="900"/>
      <c r="E53" s="432" t="str">
        <f>CONCATENATE($CA53,$CB53)</f>
        <v/>
      </c>
      <c r="F53" s="432"/>
      <c r="G53" s="432"/>
      <c r="H53" s="432"/>
      <c r="I53" s="432"/>
      <c r="J53" s="432"/>
      <c r="K53" s="432"/>
      <c r="L53" s="432"/>
      <c r="M53" s="432"/>
    </row>
    <row r="54" spans="1:13" x14ac:dyDescent="0.35">
      <c r="A54" s="8544" t="s">
        <v>2306</v>
      </c>
      <c r="B54" s="8544"/>
      <c r="C54" s="8544"/>
      <c r="D54" s="8544"/>
      <c r="E54" s="8544"/>
      <c r="F54" s="8544"/>
      <c r="G54" s="8544"/>
      <c r="H54" s="8544"/>
      <c r="I54" s="8544"/>
      <c r="J54" s="8544"/>
      <c r="K54" s="8544"/>
      <c r="L54" s="432"/>
      <c r="M54" s="432"/>
    </row>
    <row r="55" spans="1:13" ht="20" x14ac:dyDescent="0.35">
      <c r="A55" s="2560"/>
      <c r="B55" s="2543" t="s">
        <v>367</v>
      </c>
      <c r="C55" s="2544" t="s">
        <v>9</v>
      </c>
      <c r="D55" s="2334" t="s">
        <v>10</v>
      </c>
      <c r="E55" s="432"/>
      <c r="F55" s="432"/>
      <c r="G55" s="432"/>
      <c r="H55" s="432"/>
      <c r="I55" s="432"/>
      <c r="J55" s="432"/>
      <c r="K55" s="432"/>
      <c r="L55" s="432"/>
      <c r="M55" s="432"/>
    </row>
    <row r="56" spans="1:13" ht="21.5" x14ac:dyDescent="0.35">
      <c r="A56" s="440" t="s">
        <v>2307</v>
      </c>
      <c r="B56" s="889"/>
      <c r="C56" s="921"/>
      <c r="D56" s="887"/>
      <c r="E56" s="432" t="str">
        <f>CONCATENATE($CA56,$CB56)</f>
        <v/>
      </c>
      <c r="F56" s="432"/>
      <c r="G56" s="432"/>
      <c r="H56" s="432"/>
      <c r="I56" s="432"/>
      <c r="J56" s="432"/>
      <c r="K56" s="432"/>
      <c r="L56" s="432"/>
      <c r="M56" s="432"/>
    </row>
    <row r="57" spans="1:13" x14ac:dyDescent="0.35">
      <c r="A57" s="440" t="s">
        <v>2303</v>
      </c>
      <c r="B57" s="889"/>
      <c r="C57" s="921"/>
      <c r="D57" s="887"/>
      <c r="E57" s="432" t="str">
        <f>CONCATENATE($CA57,$CB57)</f>
        <v/>
      </c>
      <c r="F57" s="432"/>
      <c r="G57" s="432"/>
      <c r="H57" s="432"/>
      <c r="I57" s="432"/>
      <c r="J57" s="432"/>
      <c r="K57" s="432"/>
      <c r="L57" s="432"/>
      <c r="M57" s="432"/>
    </row>
    <row r="58" spans="1:13" ht="31.5" x14ac:dyDescent="0.35">
      <c r="A58" s="440" t="s">
        <v>2308</v>
      </c>
      <c r="B58" s="889"/>
      <c r="C58" s="921"/>
      <c r="D58" s="887"/>
      <c r="E58" s="432" t="str">
        <f>CONCATENATE($CA58,$CB58)</f>
        <v/>
      </c>
      <c r="F58" s="432"/>
      <c r="G58" s="432"/>
      <c r="H58" s="432"/>
      <c r="I58" s="432"/>
      <c r="J58" s="432"/>
      <c r="K58" s="432"/>
      <c r="L58" s="432"/>
      <c r="M58" s="432"/>
    </row>
    <row r="59" spans="1:13" ht="21.5" x14ac:dyDescent="0.35">
      <c r="A59" s="440" t="s">
        <v>2309</v>
      </c>
      <c r="B59" s="2556"/>
      <c r="C59" s="904"/>
      <c r="D59" s="900"/>
      <c r="E59" s="432" t="str">
        <f>CONCATENATE($CA59,$CB59)</f>
        <v/>
      </c>
      <c r="F59" s="432"/>
      <c r="G59" s="432"/>
      <c r="H59" s="432"/>
      <c r="I59" s="432"/>
      <c r="J59" s="432"/>
      <c r="K59" s="432"/>
      <c r="L59" s="432"/>
      <c r="M59" s="432"/>
    </row>
    <row r="60" spans="1:13" x14ac:dyDescent="0.35">
      <c r="A60" s="8535" t="s">
        <v>2310</v>
      </c>
      <c r="B60" s="8535"/>
      <c r="C60" s="8535"/>
      <c r="D60" s="8535"/>
      <c r="E60" s="8535"/>
      <c r="F60" s="8535"/>
      <c r="G60" s="8535"/>
      <c r="H60" s="8535"/>
      <c r="I60" s="8535"/>
      <c r="J60" s="8535"/>
      <c r="K60" s="8535"/>
      <c r="L60" s="432"/>
      <c r="M60" s="432"/>
    </row>
    <row r="61" spans="1:13" x14ac:dyDescent="0.35">
      <c r="A61" s="8536"/>
      <c r="B61" s="8538" t="s">
        <v>367</v>
      </c>
      <c r="C61" s="8109" t="s">
        <v>537</v>
      </c>
      <c r="D61" s="8109"/>
      <c r="E61" s="8109"/>
      <c r="F61" s="8109"/>
      <c r="G61" s="8109"/>
      <c r="H61" s="8109"/>
      <c r="I61" s="8109"/>
      <c r="J61" s="8109"/>
      <c r="K61" s="8486"/>
      <c r="L61" s="8540" t="s">
        <v>9</v>
      </c>
      <c r="M61" s="8159" t="s">
        <v>10</v>
      </c>
    </row>
    <row r="62" spans="1:13" x14ac:dyDescent="0.35">
      <c r="A62" s="8537"/>
      <c r="B62" s="8539"/>
      <c r="C62" s="2561" t="s">
        <v>231</v>
      </c>
      <c r="D62" s="2557" t="s">
        <v>11</v>
      </c>
      <c r="E62" s="2557" t="s">
        <v>106</v>
      </c>
      <c r="F62" s="2557" t="s">
        <v>252</v>
      </c>
      <c r="G62" s="2557" t="s">
        <v>253</v>
      </c>
      <c r="H62" s="2557" t="s">
        <v>254</v>
      </c>
      <c r="I62" s="2557" t="s">
        <v>255</v>
      </c>
      <c r="J62" s="2557" t="s">
        <v>256</v>
      </c>
      <c r="K62" s="2562" t="s">
        <v>257</v>
      </c>
      <c r="L62" s="8541"/>
      <c r="M62" s="8542"/>
    </row>
    <row r="63" spans="1:13" ht="28.5" customHeight="1" x14ac:dyDescent="0.35">
      <c r="A63" s="2518" t="s">
        <v>2311</v>
      </c>
      <c r="B63" s="2563"/>
      <c r="C63" s="2564"/>
      <c r="D63" s="2564"/>
      <c r="E63" s="2564"/>
      <c r="F63" s="2564"/>
      <c r="G63" s="2564"/>
      <c r="H63" s="2564"/>
      <c r="I63" s="2564"/>
      <c r="J63" s="2564"/>
      <c r="K63" s="2565"/>
      <c r="L63" s="2564"/>
      <c r="M63" s="2524"/>
    </row>
    <row r="64" spans="1:13" ht="17.25" customHeight="1" x14ac:dyDescent="0.35">
      <c r="A64" s="440" t="s">
        <v>2312</v>
      </c>
      <c r="B64" s="447">
        <f>SUM(C64:K64)</f>
        <v>0</v>
      </c>
      <c r="C64" s="443"/>
      <c r="D64" s="443"/>
      <c r="E64" s="443"/>
      <c r="F64" s="443"/>
      <c r="G64" s="443"/>
      <c r="H64" s="443"/>
      <c r="I64" s="443"/>
      <c r="J64" s="443"/>
      <c r="K64" s="448"/>
      <c r="L64" s="443"/>
      <c r="M64" s="438"/>
    </row>
    <row r="65" spans="1:13" ht="18" customHeight="1" x14ac:dyDescent="0.35">
      <c r="A65" s="2546" t="s">
        <v>2313</v>
      </c>
      <c r="B65" s="2414">
        <f>SUM(C65:K65)</f>
        <v>0</v>
      </c>
      <c r="C65" s="925"/>
      <c r="D65" s="925"/>
      <c r="E65" s="925"/>
      <c r="F65" s="925"/>
      <c r="G65" s="925"/>
      <c r="H65" s="925"/>
      <c r="I65" s="925"/>
      <c r="J65" s="925"/>
      <c r="K65" s="893"/>
      <c r="L65" s="925"/>
      <c r="M65" s="890"/>
    </row>
    <row r="66" spans="1:13" ht="33.75" customHeight="1" x14ac:dyDescent="0.35">
      <c r="A66" s="2566" t="s">
        <v>2314</v>
      </c>
      <c r="B66" s="2531"/>
      <c r="C66" s="2567"/>
      <c r="D66" s="2534"/>
      <c r="E66" s="2534"/>
      <c r="F66" s="2534"/>
      <c r="G66" s="2534"/>
      <c r="H66" s="2534"/>
      <c r="I66" s="2534"/>
      <c r="J66" s="2534"/>
      <c r="K66" s="2568"/>
      <c r="L66" s="2567"/>
      <c r="M66" s="2569"/>
    </row>
    <row r="67" spans="1:13" x14ac:dyDescent="0.35">
      <c r="A67" s="440" t="s">
        <v>2315</v>
      </c>
      <c r="B67" s="447">
        <f>SUM(C67:K67)</f>
        <v>0</v>
      </c>
      <c r="C67" s="443"/>
      <c r="D67" s="443"/>
      <c r="E67" s="443"/>
      <c r="F67" s="443"/>
      <c r="G67" s="443"/>
      <c r="H67" s="443"/>
      <c r="I67" s="443"/>
      <c r="J67" s="443"/>
      <c r="K67" s="448"/>
      <c r="L67" s="443"/>
      <c r="M67" s="438"/>
    </row>
    <row r="68" spans="1:13" x14ac:dyDescent="0.35">
      <c r="A68" s="2546" t="s">
        <v>2316</v>
      </c>
      <c r="B68" s="2414">
        <f>SUM(C68:K68)</f>
        <v>0</v>
      </c>
      <c r="C68" s="925"/>
      <c r="D68" s="925"/>
      <c r="E68" s="925"/>
      <c r="F68" s="925"/>
      <c r="G68" s="925"/>
      <c r="H68" s="925"/>
      <c r="I68" s="925"/>
      <c r="J68" s="925"/>
      <c r="K68" s="893"/>
      <c r="L68" s="449"/>
      <c r="M68" s="450"/>
    </row>
    <row r="69" spans="1:13" ht="27.75" customHeight="1" x14ac:dyDescent="0.35">
      <c r="A69" s="2566" t="s">
        <v>2317</v>
      </c>
      <c r="B69" s="2531"/>
      <c r="C69" s="2567"/>
      <c r="D69" s="2534"/>
      <c r="E69" s="2534"/>
      <c r="F69" s="2534"/>
      <c r="G69" s="2534"/>
      <c r="H69" s="2534"/>
      <c r="I69" s="2534"/>
      <c r="J69" s="2534"/>
      <c r="K69" s="2568"/>
      <c r="L69" s="2536"/>
      <c r="M69" s="2537"/>
    </row>
    <row r="70" spans="1:13" x14ac:dyDescent="0.35">
      <c r="A70" s="440" t="s">
        <v>2318</v>
      </c>
      <c r="B70" s="447">
        <f>SUM(C70:K70)</f>
        <v>0</v>
      </c>
      <c r="C70" s="443"/>
      <c r="D70" s="443"/>
      <c r="E70" s="443"/>
      <c r="F70" s="443"/>
      <c r="G70" s="443"/>
      <c r="H70" s="443"/>
      <c r="I70" s="443"/>
      <c r="J70" s="443"/>
      <c r="K70" s="448"/>
      <c r="L70" s="443"/>
      <c r="M70" s="438"/>
    </row>
    <row r="71" spans="1:13" x14ac:dyDescent="0.35">
      <c r="A71" s="2546" t="s">
        <v>2319</v>
      </c>
      <c r="B71" s="2414">
        <f>SUM(C71:K71)</f>
        <v>0</v>
      </c>
      <c r="C71" s="925"/>
      <c r="D71" s="925"/>
      <c r="E71" s="925"/>
      <c r="F71" s="925"/>
      <c r="G71" s="925"/>
      <c r="H71" s="925"/>
      <c r="I71" s="925"/>
      <c r="J71" s="925"/>
      <c r="K71" s="893"/>
      <c r="L71" s="925"/>
      <c r="M71" s="890"/>
    </row>
    <row r="72" spans="1:13" ht="21.5" x14ac:dyDescent="0.35">
      <c r="A72" s="2566" t="s">
        <v>2320</v>
      </c>
      <c r="B72" s="2570"/>
      <c r="C72" s="2567"/>
      <c r="D72" s="2567"/>
      <c r="E72" s="2567"/>
      <c r="F72" s="2567"/>
      <c r="G72" s="2567"/>
      <c r="H72" s="2567"/>
      <c r="I72" s="2567"/>
      <c r="J72" s="2567"/>
      <c r="K72" s="2568"/>
      <c r="L72" s="2567"/>
      <c r="M72" s="2537"/>
    </row>
    <row r="73" spans="1:13" x14ac:dyDescent="0.35">
      <c r="A73" s="2526" t="s">
        <v>2321</v>
      </c>
      <c r="B73" s="2571">
        <f>SUM(C73:K73)</f>
        <v>0</v>
      </c>
      <c r="C73" s="2431"/>
      <c r="D73" s="2431"/>
      <c r="E73" s="2431"/>
      <c r="F73" s="2431"/>
      <c r="G73" s="2431"/>
      <c r="H73" s="2431"/>
      <c r="I73" s="2431"/>
      <c r="J73" s="2431"/>
      <c r="K73" s="2572"/>
      <c r="L73" s="2431"/>
      <c r="M73" s="2432"/>
    </row>
    <row r="74" spans="1:13" x14ac:dyDescent="0.35">
      <c r="A74" s="8535" t="s">
        <v>2322</v>
      </c>
      <c r="B74" s="8535"/>
      <c r="C74" s="8535"/>
      <c r="D74" s="8535"/>
      <c r="E74" s="8535"/>
      <c r="F74" s="8535"/>
      <c r="G74" s="8535"/>
      <c r="H74" s="432"/>
      <c r="I74" s="432"/>
      <c r="J74" s="432"/>
      <c r="K74" s="432"/>
      <c r="L74" s="432"/>
      <c r="M74" s="432"/>
    </row>
    <row r="75" spans="1:13" x14ac:dyDescent="0.35">
      <c r="A75" s="8536"/>
      <c r="B75" s="8538" t="s">
        <v>367</v>
      </c>
      <c r="C75" s="8109" t="s">
        <v>537</v>
      </c>
      <c r="D75" s="8109"/>
      <c r="E75" s="8109"/>
      <c r="F75" s="8109"/>
      <c r="G75" s="8109"/>
      <c r="H75" s="8109"/>
      <c r="I75" s="8109"/>
      <c r="J75" s="8109"/>
      <c r="K75" s="8486"/>
      <c r="L75" s="8540" t="s">
        <v>9</v>
      </c>
      <c r="M75" s="8159" t="s">
        <v>10</v>
      </c>
    </row>
    <row r="76" spans="1:13" x14ac:dyDescent="0.35">
      <c r="A76" s="8537"/>
      <c r="B76" s="8539"/>
      <c r="C76" s="2561" t="s">
        <v>231</v>
      </c>
      <c r="D76" s="2557" t="s">
        <v>11</v>
      </c>
      <c r="E76" s="2557" t="s">
        <v>106</v>
      </c>
      <c r="F76" s="2557" t="s">
        <v>252</v>
      </c>
      <c r="G76" s="2557" t="s">
        <v>253</v>
      </c>
      <c r="H76" s="2557" t="s">
        <v>254</v>
      </c>
      <c r="I76" s="2557" t="s">
        <v>255</v>
      </c>
      <c r="J76" s="2557" t="s">
        <v>256</v>
      </c>
      <c r="K76" s="2562" t="s">
        <v>257</v>
      </c>
      <c r="L76" s="8541"/>
      <c r="M76" s="8542"/>
    </row>
    <row r="77" spans="1:13" ht="21.5" x14ac:dyDescent="0.35">
      <c r="A77" s="2518" t="s">
        <v>2323</v>
      </c>
      <c r="B77" s="2563"/>
      <c r="C77" s="2564"/>
      <c r="D77" s="2564"/>
      <c r="E77" s="2564"/>
      <c r="F77" s="2564"/>
      <c r="G77" s="2564"/>
      <c r="H77" s="2564"/>
      <c r="I77" s="2564"/>
      <c r="J77" s="2564"/>
      <c r="K77" s="2565"/>
      <c r="L77" s="2564"/>
      <c r="M77" s="2524"/>
    </row>
    <row r="78" spans="1:13" x14ac:dyDescent="0.35">
      <c r="A78" s="440" t="s">
        <v>2324</v>
      </c>
      <c r="B78" s="447">
        <f>SUM(C78:K78)</f>
        <v>0</v>
      </c>
      <c r="C78" s="443"/>
      <c r="D78" s="443"/>
      <c r="E78" s="443"/>
      <c r="F78" s="443"/>
      <c r="G78" s="443"/>
      <c r="H78" s="443"/>
      <c r="I78" s="443"/>
      <c r="J78" s="443"/>
      <c r="K78" s="448"/>
      <c r="L78" s="443"/>
      <c r="M78" s="438"/>
    </row>
    <row r="79" spans="1:13" ht="21.5" x14ac:dyDescent="0.35">
      <c r="A79" s="440" t="s">
        <v>2325</v>
      </c>
      <c r="B79" s="447">
        <f>SUM(C79:K79)</f>
        <v>0</v>
      </c>
      <c r="C79" s="443"/>
      <c r="D79" s="443"/>
      <c r="E79" s="443"/>
      <c r="F79" s="443"/>
      <c r="G79" s="443"/>
      <c r="H79" s="443"/>
      <c r="I79" s="443"/>
      <c r="J79" s="443"/>
      <c r="K79" s="448"/>
      <c r="L79" s="443"/>
      <c r="M79" s="438"/>
    </row>
    <row r="80" spans="1:13" ht="21.5" x14ac:dyDescent="0.35">
      <c r="A80" s="2546" t="s">
        <v>2326</v>
      </c>
      <c r="B80" s="451">
        <f>SUM(C80:K80)</f>
        <v>0</v>
      </c>
      <c r="C80" s="449"/>
      <c r="D80" s="449"/>
      <c r="E80" s="449"/>
      <c r="F80" s="449"/>
      <c r="G80" s="449"/>
      <c r="H80" s="449"/>
      <c r="I80" s="449"/>
      <c r="J80" s="449"/>
      <c r="K80" s="452"/>
      <c r="L80" s="449"/>
      <c r="M80" s="450"/>
    </row>
    <row r="81" spans="1:13" ht="21.5" x14ac:dyDescent="0.35">
      <c r="A81" s="2566" t="s">
        <v>2327</v>
      </c>
      <c r="B81" s="2570"/>
      <c r="C81" s="2567"/>
      <c r="D81" s="2567"/>
      <c r="E81" s="2567"/>
      <c r="F81" s="2567"/>
      <c r="G81" s="2567"/>
      <c r="H81" s="2567"/>
      <c r="I81" s="2567"/>
      <c r="J81" s="2567"/>
      <c r="K81" s="2568"/>
      <c r="L81" s="2567"/>
      <c r="M81" s="2537"/>
    </row>
    <row r="82" spans="1:13" x14ac:dyDescent="0.35">
      <c r="A82" s="440" t="s">
        <v>2324</v>
      </c>
      <c r="B82" s="447">
        <f>SUM(C82:K82)</f>
        <v>0</v>
      </c>
      <c r="C82" s="443"/>
      <c r="D82" s="443"/>
      <c r="E82" s="443"/>
      <c r="F82" s="443"/>
      <c r="G82" s="443"/>
      <c r="H82" s="443"/>
      <c r="I82" s="443"/>
      <c r="J82" s="443"/>
      <c r="K82" s="448"/>
      <c r="L82" s="443"/>
      <c r="M82" s="438"/>
    </row>
    <row r="83" spans="1:13" ht="21.5" x14ac:dyDescent="0.35">
      <c r="A83" s="440" t="s">
        <v>2325</v>
      </c>
      <c r="B83" s="447">
        <f>SUM(C83:K83)</f>
        <v>0</v>
      </c>
      <c r="C83" s="443"/>
      <c r="D83" s="443"/>
      <c r="E83" s="443"/>
      <c r="F83" s="443"/>
      <c r="G83" s="443"/>
      <c r="H83" s="443"/>
      <c r="I83" s="443"/>
      <c r="J83" s="443"/>
      <c r="K83" s="448"/>
      <c r="L83" s="443"/>
      <c r="M83" s="438"/>
    </row>
    <row r="84" spans="1:13" ht="21.5" x14ac:dyDescent="0.35">
      <c r="A84" s="2546" t="s">
        <v>2326</v>
      </c>
      <c r="B84" s="2415">
        <f>SUM(C84:K84)</f>
        <v>0</v>
      </c>
      <c r="C84" s="929"/>
      <c r="D84" s="929"/>
      <c r="E84" s="929"/>
      <c r="F84" s="929"/>
      <c r="G84" s="929"/>
      <c r="H84" s="929"/>
      <c r="I84" s="929"/>
      <c r="J84" s="929"/>
      <c r="K84" s="903"/>
      <c r="L84" s="929"/>
      <c r="M84" s="900"/>
    </row>
    <row r="85" spans="1:13" x14ac:dyDescent="0.35">
      <c r="A85" s="2518" t="s">
        <v>2328</v>
      </c>
      <c r="B85" s="2570"/>
      <c r="C85" s="2567"/>
      <c r="D85" s="2567"/>
      <c r="E85" s="2567"/>
      <c r="F85" s="2567"/>
      <c r="G85" s="2567"/>
      <c r="H85" s="2567"/>
      <c r="I85" s="2567"/>
      <c r="J85" s="2567"/>
      <c r="K85" s="2568"/>
      <c r="L85" s="2567"/>
      <c r="M85" s="2537"/>
    </row>
    <row r="86" spans="1:13" x14ac:dyDescent="0.35">
      <c r="A86" s="440" t="s">
        <v>2324</v>
      </c>
      <c r="B86" s="447">
        <f>SUM(C86:K86)</f>
        <v>0</v>
      </c>
      <c r="C86" s="443"/>
      <c r="D86" s="443"/>
      <c r="E86" s="443"/>
      <c r="F86" s="443"/>
      <c r="G86" s="443"/>
      <c r="H86" s="443"/>
      <c r="I86" s="443"/>
      <c r="J86" s="443"/>
      <c r="K86" s="448"/>
      <c r="L86" s="443"/>
      <c r="M86" s="438"/>
    </row>
    <row r="87" spans="1:13" ht="21.5" x14ac:dyDescent="0.35">
      <c r="A87" s="440" t="s">
        <v>2325</v>
      </c>
      <c r="B87" s="447">
        <f>SUM(C87:K87)</f>
        <v>0</v>
      </c>
      <c r="C87" s="443"/>
      <c r="D87" s="443"/>
      <c r="E87" s="443"/>
      <c r="F87" s="443"/>
      <c r="G87" s="443"/>
      <c r="H87" s="443"/>
      <c r="I87" s="443"/>
      <c r="J87" s="443"/>
      <c r="K87" s="448"/>
      <c r="L87" s="443"/>
      <c r="M87" s="438"/>
    </row>
    <row r="88" spans="1:13" ht="21.5" x14ac:dyDescent="0.35">
      <c r="A88" s="440" t="s">
        <v>2326</v>
      </c>
      <c r="B88" s="2571">
        <f>SUM(C88:K88)</f>
        <v>0</v>
      </c>
      <c r="C88" s="2431"/>
      <c r="D88" s="2431"/>
      <c r="E88" s="2431"/>
      <c r="F88" s="2431"/>
      <c r="G88" s="2431"/>
      <c r="H88" s="2431"/>
      <c r="I88" s="2431"/>
      <c r="J88" s="2431"/>
      <c r="K88" s="2572"/>
      <c r="L88" s="2431"/>
      <c r="M88" s="2432"/>
    </row>
    <row r="89" spans="1:13" x14ac:dyDescent="0.35">
      <c r="A89" s="8543" t="s">
        <v>2329</v>
      </c>
      <c r="B89" s="8543"/>
      <c r="C89" s="8543"/>
      <c r="D89" s="8543"/>
      <c r="E89" s="8543"/>
      <c r="F89" s="8543"/>
      <c r="G89" s="8543"/>
      <c r="H89" s="8543"/>
      <c r="I89" s="8543"/>
      <c r="J89" s="8543"/>
      <c r="K89" s="8543"/>
      <c r="L89" s="8543"/>
      <c r="M89" s="8543"/>
    </row>
    <row r="90" spans="1:13" ht="20" x14ac:dyDescent="0.35">
      <c r="A90" s="2334"/>
      <c r="B90" s="2543" t="s">
        <v>367</v>
      </c>
      <c r="C90" s="2561" t="s">
        <v>9</v>
      </c>
      <c r="D90" s="2334" t="s">
        <v>10</v>
      </c>
      <c r="E90" s="432"/>
      <c r="F90" s="432"/>
      <c r="G90" s="432"/>
      <c r="H90" s="432"/>
      <c r="I90" s="432"/>
      <c r="J90" s="432"/>
      <c r="K90" s="432"/>
      <c r="L90" s="432"/>
      <c r="M90" s="432"/>
    </row>
    <row r="91" spans="1:13" ht="21.5" x14ac:dyDescent="0.35">
      <c r="A91" s="2525" t="s">
        <v>2330</v>
      </c>
      <c r="B91" s="445"/>
      <c r="C91" s="443"/>
      <c r="D91" s="438"/>
      <c r="E91" s="432" t="str">
        <f>CONCATENATE($CA91,$CB91)</f>
        <v/>
      </c>
      <c r="F91" s="432"/>
      <c r="G91" s="432"/>
      <c r="H91" s="432"/>
      <c r="I91" s="432"/>
      <c r="J91" s="432"/>
      <c r="K91" s="432"/>
      <c r="L91" s="432"/>
      <c r="M91" s="432"/>
    </row>
    <row r="92" spans="1:13" ht="21.5" x14ac:dyDescent="0.35">
      <c r="A92" s="2546" t="s">
        <v>2331</v>
      </c>
      <c r="B92" s="2556"/>
      <c r="C92" s="929"/>
      <c r="D92" s="900"/>
      <c r="E92" s="432" t="str">
        <f>CONCATENATE($CA92,$CB92)</f>
        <v/>
      </c>
      <c r="F92" s="432"/>
      <c r="G92" s="432"/>
      <c r="H92" s="432"/>
      <c r="I92" s="432"/>
      <c r="J92" s="432"/>
      <c r="K92" s="432"/>
      <c r="L92" s="432"/>
      <c r="M92" s="432"/>
    </row>
    <row r="93" spans="1:13" x14ac:dyDescent="0.35">
      <c r="A93" s="8535" t="s">
        <v>2332</v>
      </c>
      <c r="B93" s="8535"/>
      <c r="C93" s="8535"/>
      <c r="D93" s="8535"/>
      <c r="E93" s="453"/>
      <c r="F93" s="453"/>
      <c r="G93" s="453"/>
      <c r="H93" s="453"/>
      <c r="I93" s="453"/>
      <c r="J93" s="453"/>
      <c r="K93" s="453"/>
      <c r="L93" s="453"/>
      <c r="M93" s="453"/>
    </row>
    <row r="94" spans="1:13" ht="20" x14ac:dyDescent="0.35">
      <c r="A94" s="2334"/>
      <c r="B94" s="2543" t="s">
        <v>367</v>
      </c>
      <c r="C94" s="2561" t="s">
        <v>9</v>
      </c>
      <c r="D94" s="2334" t="s">
        <v>10</v>
      </c>
      <c r="E94" s="432"/>
      <c r="F94" s="432"/>
      <c r="G94" s="432"/>
      <c r="H94" s="432"/>
      <c r="I94" s="432"/>
      <c r="J94" s="432"/>
      <c r="K94" s="432"/>
      <c r="L94" s="432"/>
      <c r="M94" s="432"/>
    </row>
    <row r="95" spans="1:13" ht="21.5" x14ac:dyDescent="0.35">
      <c r="A95" s="440" t="s">
        <v>2333</v>
      </c>
      <c r="B95" s="445"/>
      <c r="C95" s="443"/>
      <c r="D95" s="438"/>
      <c r="E95" s="432" t="str">
        <f>CONCATENATE($CA95,$CB95)</f>
        <v/>
      </c>
      <c r="F95" s="432"/>
      <c r="G95" s="432"/>
      <c r="H95" s="432"/>
      <c r="I95" s="432"/>
      <c r="J95" s="432"/>
      <c r="K95" s="432"/>
      <c r="L95" s="432"/>
      <c r="M95" s="432"/>
    </row>
    <row r="96" spans="1:13" ht="21.5" x14ac:dyDescent="0.35">
      <c r="A96" s="2546" t="s">
        <v>2334</v>
      </c>
      <c r="B96" s="2573"/>
      <c r="C96" s="2431"/>
      <c r="D96" s="2432"/>
      <c r="E96" s="432" t="str">
        <f>CONCATENATE($CA96,$CB96)</f>
        <v/>
      </c>
      <c r="F96" s="432"/>
      <c r="G96" s="432"/>
      <c r="H96" s="432"/>
      <c r="I96" s="432"/>
      <c r="J96" s="432"/>
      <c r="K96" s="432"/>
      <c r="L96" s="432"/>
      <c r="M96" s="432"/>
    </row>
    <row r="97" spans="1:13" x14ac:dyDescent="0.35">
      <c r="A97" s="432"/>
      <c r="B97" s="432"/>
      <c r="C97" s="432"/>
      <c r="D97" s="432"/>
      <c r="E97" s="432"/>
      <c r="F97" s="432"/>
      <c r="G97" s="432"/>
      <c r="H97" s="432"/>
      <c r="I97" s="432"/>
      <c r="J97" s="432"/>
      <c r="K97" s="432"/>
      <c r="L97" s="432"/>
      <c r="M97" s="432"/>
    </row>
  </sheetData>
  <mergeCells count="40">
    <mergeCell ref="C6:K6"/>
    <mergeCell ref="A8:C8"/>
    <mergeCell ref="A9:A10"/>
    <mergeCell ref="B9:B10"/>
    <mergeCell ref="C9:K9"/>
    <mergeCell ref="M9:M10"/>
    <mergeCell ref="A20:E20"/>
    <mergeCell ref="H20:K20"/>
    <mergeCell ref="A24:G24"/>
    <mergeCell ref="A25:A26"/>
    <mergeCell ref="B25:B26"/>
    <mergeCell ref="C25:K25"/>
    <mergeCell ref="L25:L26"/>
    <mergeCell ref="M25:M26"/>
    <mergeCell ref="L9:L10"/>
    <mergeCell ref="A33:G33"/>
    <mergeCell ref="A37:I37"/>
    <mergeCell ref="A38:A39"/>
    <mergeCell ref="B38:B39"/>
    <mergeCell ref="C38:K38"/>
    <mergeCell ref="M38:M39"/>
    <mergeCell ref="A48:H48"/>
    <mergeCell ref="A54:G54"/>
    <mergeCell ref="H54:K54"/>
    <mergeCell ref="A60:G60"/>
    <mergeCell ref="H60:K60"/>
    <mergeCell ref="L38:L39"/>
    <mergeCell ref="M75:M76"/>
    <mergeCell ref="A89:M89"/>
    <mergeCell ref="A61:A62"/>
    <mergeCell ref="B61:B62"/>
    <mergeCell ref="C61:K61"/>
    <mergeCell ref="L61:L62"/>
    <mergeCell ref="M61:M62"/>
    <mergeCell ref="A74:G74"/>
    <mergeCell ref="A93:D93"/>
    <mergeCell ref="A75:A76"/>
    <mergeCell ref="B75:B76"/>
    <mergeCell ref="C75:K75"/>
    <mergeCell ref="L75:L76"/>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B6BD0-8906-4A02-9453-C3856DDD13F3}">
  <sheetPr>
    <tabColor theme="0" tint="-0.14999847407452621"/>
  </sheetPr>
  <dimension ref="A1:AV171"/>
  <sheetViews>
    <sheetView showGridLines="0" zoomScale="80" zoomScaleNormal="80" workbookViewId="0">
      <selection activeCell="AR71" sqref="AR71:AR73"/>
    </sheetView>
  </sheetViews>
  <sheetFormatPr baseColWidth="10" defaultRowHeight="14.5" x14ac:dyDescent="0.35"/>
  <cols>
    <col min="1" max="1" width="54.26953125" customWidth="1"/>
    <col min="2" max="2" width="30.26953125" customWidth="1"/>
    <col min="3" max="3" width="18.81640625" bestFit="1" customWidth="1"/>
    <col min="12" max="12" width="14" customWidth="1"/>
    <col min="38" max="38" width="12.26953125" customWidth="1"/>
  </cols>
  <sheetData>
    <row r="1" spans="1:47" x14ac:dyDescent="0.35">
      <c r="A1" s="95" t="s">
        <v>0</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row>
    <row r="2" spans="1:47" x14ac:dyDescent="0.35">
      <c r="A2" s="95" t="s">
        <v>2335</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row>
    <row r="3" spans="1:47" x14ac:dyDescent="0.35">
      <c r="A3" s="95" t="s">
        <v>2336</v>
      </c>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row>
    <row r="4" spans="1:47" x14ac:dyDescent="0.35">
      <c r="A4" s="95" t="s">
        <v>2337</v>
      </c>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row>
    <row r="5" spans="1:47" x14ac:dyDescent="0.35">
      <c r="A5" s="95" t="s">
        <v>2338</v>
      </c>
      <c r="B5" s="884"/>
      <c r="C5" s="884"/>
      <c r="D5" s="884"/>
      <c r="E5" s="884"/>
      <c r="F5" s="884"/>
      <c r="G5" s="884"/>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row>
    <row r="6" spans="1:47" ht="15" x14ac:dyDescent="0.35">
      <c r="A6" s="6982" t="s">
        <v>2339</v>
      </c>
      <c r="B6" s="6982"/>
      <c r="C6" s="6982"/>
      <c r="D6" s="6982"/>
      <c r="E6" s="6982"/>
      <c r="F6" s="6982"/>
      <c r="G6" s="6982"/>
      <c r="H6" s="6982"/>
      <c r="I6" s="6982"/>
      <c r="J6" s="6982"/>
      <c r="K6" s="6982"/>
      <c r="L6" s="6982"/>
      <c r="M6" s="6982"/>
      <c r="N6" s="6982"/>
      <c r="O6" s="6982"/>
      <c r="P6" s="6982"/>
      <c r="Q6" s="6982"/>
      <c r="R6" s="6982"/>
      <c r="S6" s="6982"/>
      <c r="T6" s="6982"/>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row>
    <row r="7" spans="1:47" ht="15" x14ac:dyDescent="0.35">
      <c r="A7" s="3208"/>
      <c r="B7" s="3208"/>
      <c r="C7" s="3208"/>
      <c r="D7" s="3208"/>
      <c r="E7" s="3208"/>
      <c r="F7" s="3208"/>
      <c r="G7" s="3208"/>
      <c r="H7" s="3208"/>
      <c r="I7" s="3208"/>
      <c r="J7" s="3208"/>
      <c r="K7" s="3208"/>
      <c r="L7" s="3208"/>
      <c r="M7" s="3208"/>
      <c r="N7" s="3208"/>
      <c r="O7" s="3208"/>
      <c r="P7" s="3208"/>
      <c r="Q7" s="3208"/>
      <c r="R7" s="3208"/>
      <c r="S7" s="3208"/>
      <c r="T7" s="3208"/>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row>
    <row r="8" spans="1:47" ht="15.5" x14ac:dyDescent="0.35">
      <c r="A8" s="8587" t="s">
        <v>2340</v>
      </c>
      <c r="B8" s="8587"/>
      <c r="C8" s="313"/>
      <c r="D8" s="313"/>
      <c r="E8" s="313"/>
      <c r="F8" s="313"/>
      <c r="G8" s="313"/>
      <c r="H8" s="313"/>
      <c r="I8" s="313"/>
      <c r="J8" s="313"/>
      <c r="K8" s="313"/>
      <c r="L8" s="313"/>
      <c r="M8" s="884"/>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row>
    <row r="9" spans="1:47" ht="13.5" customHeight="1" x14ac:dyDescent="0.35">
      <c r="A9" s="3216" t="s">
        <v>2341</v>
      </c>
      <c r="B9" s="3217"/>
      <c r="C9" s="3217"/>
      <c r="D9" s="3217"/>
      <c r="E9" s="3217"/>
      <c r="F9" s="400"/>
      <c r="G9" s="400"/>
      <c r="H9" s="400"/>
      <c r="I9" s="400"/>
      <c r="J9" s="400"/>
      <c r="K9" s="400"/>
      <c r="L9" s="400"/>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row>
    <row r="10" spans="1:47" ht="15" customHeight="1" x14ac:dyDescent="0.35">
      <c r="A10" s="6924" t="s">
        <v>2342</v>
      </c>
      <c r="B10" s="8574" t="s">
        <v>2</v>
      </c>
      <c r="C10" s="8575" t="s">
        <v>208</v>
      </c>
      <c r="D10" s="7523"/>
      <c r="E10" s="7990"/>
      <c r="F10" s="8575" t="s">
        <v>588</v>
      </c>
      <c r="G10" s="7523"/>
      <c r="H10" s="7523"/>
      <c r="I10" s="7523"/>
      <c r="J10" s="7523"/>
      <c r="K10" s="7523"/>
      <c r="L10" s="7523"/>
      <c r="M10" s="7523"/>
      <c r="N10" s="7523"/>
      <c r="O10" s="7523"/>
      <c r="P10" s="7523"/>
      <c r="Q10" s="7523"/>
      <c r="R10" s="7523"/>
      <c r="S10" s="7523"/>
      <c r="T10" s="7523"/>
      <c r="U10" s="7523"/>
      <c r="V10" s="7523"/>
      <c r="W10" s="7523"/>
      <c r="X10" s="7523"/>
      <c r="Y10" s="7523"/>
      <c r="Z10" s="7523"/>
      <c r="AA10" s="7523"/>
      <c r="AB10" s="7523"/>
      <c r="AC10" s="7523"/>
      <c r="AD10" s="7523"/>
      <c r="AE10" s="7523"/>
      <c r="AF10" s="7523"/>
      <c r="AG10" s="7523"/>
      <c r="AH10" s="7523"/>
      <c r="AI10" s="7523"/>
      <c r="AJ10" s="7523"/>
      <c r="AK10" s="7523"/>
      <c r="AL10" s="7523"/>
      <c r="AM10" s="8057"/>
      <c r="AN10" s="8519" t="s">
        <v>2343</v>
      </c>
      <c r="AO10" s="8585" t="s">
        <v>591</v>
      </c>
      <c r="AP10" s="8009"/>
      <c r="AQ10" s="8583" t="s">
        <v>9</v>
      </c>
      <c r="AR10" s="8583" t="s">
        <v>10</v>
      </c>
      <c r="AS10" s="8583" t="s">
        <v>2176</v>
      </c>
      <c r="AT10" s="8581" t="s">
        <v>595</v>
      </c>
      <c r="AU10" s="8581" t="s">
        <v>8</v>
      </c>
    </row>
    <row r="11" spans="1:47" x14ac:dyDescent="0.35">
      <c r="A11" s="6924"/>
      <c r="B11" s="6955"/>
      <c r="C11" s="6923"/>
      <c r="D11" s="6924"/>
      <c r="E11" s="6925"/>
      <c r="F11" s="8328"/>
      <c r="G11" s="8329"/>
      <c r="H11" s="8329"/>
      <c r="I11" s="8329"/>
      <c r="J11" s="8329"/>
      <c r="K11" s="8329"/>
      <c r="L11" s="8329"/>
      <c r="M11" s="8329"/>
      <c r="N11" s="8329"/>
      <c r="O11" s="8329"/>
      <c r="P11" s="8329"/>
      <c r="Q11" s="8329"/>
      <c r="R11" s="8329"/>
      <c r="S11" s="8329"/>
      <c r="T11" s="8329"/>
      <c r="U11" s="8329"/>
      <c r="V11" s="8329"/>
      <c r="W11" s="8329"/>
      <c r="X11" s="8329"/>
      <c r="Y11" s="8329"/>
      <c r="Z11" s="8329"/>
      <c r="AA11" s="8329"/>
      <c r="AB11" s="8329"/>
      <c r="AC11" s="8329"/>
      <c r="AD11" s="8329"/>
      <c r="AE11" s="8329"/>
      <c r="AF11" s="8329"/>
      <c r="AG11" s="8329"/>
      <c r="AH11" s="8329"/>
      <c r="AI11" s="8329"/>
      <c r="AJ11" s="8329"/>
      <c r="AK11" s="8329"/>
      <c r="AL11" s="8329"/>
      <c r="AM11" s="8058"/>
      <c r="AN11" s="8584"/>
      <c r="AO11" s="8524"/>
      <c r="AP11" s="7020"/>
      <c r="AQ11" s="7817"/>
      <c r="AR11" s="7817"/>
      <c r="AS11" s="7817"/>
      <c r="AT11" s="6976"/>
      <c r="AU11" s="6976"/>
    </row>
    <row r="12" spans="1:47" ht="15" customHeight="1" x14ac:dyDescent="0.35">
      <c r="A12" s="6924"/>
      <c r="B12" s="6955"/>
      <c r="C12" s="8328"/>
      <c r="D12" s="8329"/>
      <c r="E12" s="8214"/>
      <c r="F12" s="8565" t="s">
        <v>601</v>
      </c>
      <c r="G12" s="8565"/>
      <c r="H12" s="8570" t="s">
        <v>539</v>
      </c>
      <c r="I12" s="8573"/>
      <c r="J12" s="8570" t="s">
        <v>540</v>
      </c>
      <c r="K12" s="8573"/>
      <c r="L12" s="8570" t="s">
        <v>2344</v>
      </c>
      <c r="M12" s="8573"/>
      <c r="N12" s="8570" t="s">
        <v>2345</v>
      </c>
      <c r="O12" s="8573"/>
      <c r="P12" s="8570" t="s">
        <v>2346</v>
      </c>
      <c r="Q12" s="8573"/>
      <c r="R12" s="8570" t="s">
        <v>2347</v>
      </c>
      <c r="S12" s="8573"/>
      <c r="T12" s="8570" t="s">
        <v>2348</v>
      </c>
      <c r="U12" s="8573"/>
      <c r="V12" s="8570" t="s">
        <v>2349</v>
      </c>
      <c r="W12" s="8573"/>
      <c r="X12" s="8570" t="s">
        <v>2350</v>
      </c>
      <c r="Y12" s="8573"/>
      <c r="Z12" s="8570" t="s">
        <v>2351</v>
      </c>
      <c r="AA12" s="8573"/>
      <c r="AB12" s="8570" t="s">
        <v>2245</v>
      </c>
      <c r="AC12" s="8573"/>
      <c r="AD12" s="8570" t="s">
        <v>2352</v>
      </c>
      <c r="AE12" s="8573"/>
      <c r="AF12" s="8570" t="s">
        <v>2353</v>
      </c>
      <c r="AG12" s="8573"/>
      <c r="AH12" s="8570" t="s">
        <v>2354</v>
      </c>
      <c r="AI12" s="8573"/>
      <c r="AJ12" s="8570" t="s">
        <v>2355</v>
      </c>
      <c r="AK12" s="8573"/>
      <c r="AL12" s="8570" t="s">
        <v>56</v>
      </c>
      <c r="AM12" s="8572"/>
      <c r="AN12" s="8584"/>
      <c r="AO12" s="8586"/>
      <c r="AP12" s="8195"/>
      <c r="AQ12" s="7817"/>
      <c r="AR12" s="7817"/>
      <c r="AS12" s="7817"/>
      <c r="AT12" s="6976"/>
      <c r="AU12" s="6976"/>
    </row>
    <row r="13" spans="1:47" x14ac:dyDescent="0.35">
      <c r="A13" s="6924"/>
      <c r="B13" s="8305"/>
      <c r="C13" s="3218" t="s">
        <v>2356</v>
      </c>
      <c r="D13" s="3219" t="s">
        <v>25</v>
      </c>
      <c r="E13" s="3220" t="s">
        <v>26</v>
      </c>
      <c r="F13" s="3218" t="s">
        <v>25</v>
      </c>
      <c r="G13" s="3209" t="s">
        <v>26</v>
      </c>
      <c r="H13" s="3218" t="s">
        <v>25</v>
      </c>
      <c r="I13" s="3209" t="s">
        <v>26</v>
      </c>
      <c r="J13" s="3218" t="s">
        <v>25</v>
      </c>
      <c r="K13" s="3209" t="s">
        <v>26</v>
      </c>
      <c r="L13" s="3218" t="s">
        <v>25</v>
      </c>
      <c r="M13" s="3209" t="s">
        <v>26</v>
      </c>
      <c r="N13" s="3218" t="s">
        <v>25</v>
      </c>
      <c r="O13" s="3209" t="s">
        <v>26</v>
      </c>
      <c r="P13" s="3218" t="s">
        <v>25</v>
      </c>
      <c r="Q13" s="3209" t="s">
        <v>26</v>
      </c>
      <c r="R13" s="3218" t="s">
        <v>25</v>
      </c>
      <c r="S13" s="3209" t="s">
        <v>26</v>
      </c>
      <c r="T13" s="3218" t="s">
        <v>25</v>
      </c>
      <c r="U13" s="3209" t="s">
        <v>26</v>
      </c>
      <c r="V13" s="3218" t="s">
        <v>25</v>
      </c>
      <c r="W13" s="3209" t="s">
        <v>26</v>
      </c>
      <c r="X13" s="3218" t="s">
        <v>25</v>
      </c>
      <c r="Y13" s="3209" t="s">
        <v>26</v>
      </c>
      <c r="Z13" s="3218" t="s">
        <v>25</v>
      </c>
      <c r="AA13" s="3209" t="s">
        <v>26</v>
      </c>
      <c r="AB13" s="3218" t="s">
        <v>25</v>
      </c>
      <c r="AC13" s="3209" t="s">
        <v>26</v>
      </c>
      <c r="AD13" s="3218" t="s">
        <v>25</v>
      </c>
      <c r="AE13" s="3209" t="s">
        <v>26</v>
      </c>
      <c r="AF13" s="3218" t="s">
        <v>25</v>
      </c>
      <c r="AG13" s="3209" t="s">
        <v>26</v>
      </c>
      <c r="AH13" s="3218" t="s">
        <v>25</v>
      </c>
      <c r="AI13" s="3209" t="s">
        <v>26</v>
      </c>
      <c r="AJ13" s="3218" t="s">
        <v>25</v>
      </c>
      <c r="AK13" s="3209" t="s">
        <v>26</v>
      </c>
      <c r="AL13" s="3218" t="s">
        <v>25</v>
      </c>
      <c r="AM13" s="3211" t="s">
        <v>26</v>
      </c>
      <c r="AN13" s="8521"/>
      <c r="AO13" s="3221" t="s">
        <v>583</v>
      </c>
      <c r="AP13" s="3210" t="s">
        <v>584</v>
      </c>
      <c r="AQ13" s="8349"/>
      <c r="AR13" s="8349"/>
      <c r="AS13" s="8349"/>
      <c r="AT13" s="8205"/>
      <c r="AU13" s="8205"/>
    </row>
    <row r="14" spans="1:47" x14ac:dyDescent="0.35">
      <c r="A14" s="8581" t="s">
        <v>2357</v>
      </c>
      <c r="B14" s="2574" t="s">
        <v>77</v>
      </c>
      <c r="C14" s="1940">
        <v>0</v>
      </c>
      <c r="D14" s="338">
        <f t="shared" ref="D14:E24" si="0">+F14+H14+J14+L14+N14+P14+R14+T14+V14+X14+Z14+AB14+AD14+AF14+AH14+AJ14+AL14</f>
        <v>0</v>
      </c>
      <c r="E14" s="3222">
        <f t="shared" si="0"/>
        <v>0</v>
      </c>
      <c r="F14" s="3223"/>
      <c r="G14" s="2575"/>
      <c r="H14" s="3223"/>
      <c r="I14" s="2575"/>
      <c r="J14" s="3223"/>
      <c r="K14" s="3224"/>
      <c r="L14" s="3223"/>
      <c r="M14" s="3224"/>
      <c r="N14" s="3223"/>
      <c r="O14" s="3224"/>
      <c r="P14" s="3223"/>
      <c r="Q14" s="3224"/>
      <c r="R14" s="3223"/>
      <c r="S14" s="3224"/>
      <c r="T14" s="3223"/>
      <c r="U14" s="3224"/>
      <c r="V14" s="3223"/>
      <c r="W14" s="3224"/>
      <c r="X14" s="3223"/>
      <c r="Y14" s="3224"/>
      <c r="Z14" s="3223"/>
      <c r="AA14" s="3224"/>
      <c r="AB14" s="3223"/>
      <c r="AC14" s="3224"/>
      <c r="AD14" s="3223"/>
      <c r="AE14" s="3224"/>
      <c r="AF14" s="3223"/>
      <c r="AG14" s="3224"/>
      <c r="AH14" s="3223"/>
      <c r="AI14" s="3224"/>
      <c r="AJ14" s="3223"/>
      <c r="AK14" s="3224"/>
      <c r="AL14" s="3225"/>
      <c r="AM14" s="3226"/>
      <c r="AN14" s="3227"/>
      <c r="AO14" s="3228"/>
      <c r="AP14" s="3229"/>
      <c r="AQ14" s="2576"/>
      <c r="AR14" s="2576"/>
      <c r="AS14" s="2577"/>
      <c r="AT14" s="3230"/>
      <c r="AU14" s="3230"/>
    </row>
    <row r="15" spans="1:47" x14ac:dyDescent="0.35">
      <c r="A15" s="6976"/>
      <c r="B15" s="3231" t="s">
        <v>58</v>
      </c>
      <c r="C15" s="3232">
        <v>0</v>
      </c>
      <c r="D15" s="3233">
        <f t="shared" si="0"/>
        <v>0</v>
      </c>
      <c r="E15" s="3234">
        <f t="shared" si="0"/>
        <v>0</v>
      </c>
      <c r="F15" s="3235"/>
      <c r="G15" s="3236"/>
      <c r="H15" s="3235"/>
      <c r="I15" s="3236"/>
      <c r="J15" s="3235"/>
      <c r="K15" s="3237"/>
      <c r="L15" s="3235"/>
      <c r="M15" s="3237"/>
      <c r="N15" s="3235"/>
      <c r="O15" s="3237"/>
      <c r="P15" s="3235"/>
      <c r="Q15" s="3237"/>
      <c r="R15" s="3235"/>
      <c r="S15" s="3237"/>
      <c r="T15" s="3235"/>
      <c r="U15" s="3237"/>
      <c r="V15" s="3235"/>
      <c r="W15" s="3237"/>
      <c r="X15" s="3235"/>
      <c r="Y15" s="3237"/>
      <c r="Z15" s="3235"/>
      <c r="AA15" s="3237"/>
      <c r="AB15" s="3235"/>
      <c r="AC15" s="3237"/>
      <c r="AD15" s="3235"/>
      <c r="AE15" s="3237"/>
      <c r="AF15" s="3235"/>
      <c r="AG15" s="3237"/>
      <c r="AH15" s="3235"/>
      <c r="AI15" s="3237"/>
      <c r="AJ15" s="3235"/>
      <c r="AK15" s="3237"/>
      <c r="AL15" s="3238"/>
      <c r="AM15" s="3239"/>
      <c r="AN15" s="3240"/>
      <c r="AO15" s="3241"/>
      <c r="AP15" s="3236"/>
      <c r="AQ15" s="3230"/>
      <c r="AR15" s="3230"/>
      <c r="AS15" s="3242"/>
      <c r="AT15" s="3230"/>
      <c r="AU15" s="3230"/>
    </row>
    <row r="16" spans="1:47" x14ac:dyDescent="0.35">
      <c r="A16" s="6976"/>
      <c r="B16" s="3231" t="s">
        <v>2358</v>
      </c>
      <c r="C16" s="3232">
        <v>0</v>
      </c>
      <c r="D16" s="3233">
        <f t="shared" si="0"/>
        <v>0</v>
      </c>
      <c r="E16" s="3234">
        <f t="shared" si="0"/>
        <v>0</v>
      </c>
      <c r="F16" s="3235"/>
      <c r="G16" s="3236"/>
      <c r="H16" s="3235"/>
      <c r="I16" s="3236"/>
      <c r="J16" s="3235"/>
      <c r="K16" s="3237"/>
      <c r="L16" s="3235"/>
      <c r="M16" s="3237"/>
      <c r="N16" s="3235"/>
      <c r="O16" s="3237"/>
      <c r="P16" s="3235"/>
      <c r="Q16" s="3237"/>
      <c r="R16" s="3235"/>
      <c r="S16" s="3237"/>
      <c r="T16" s="3235"/>
      <c r="U16" s="3237"/>
      <c r="V16" s="3235"/>
      <c r="W16" s="3237"/>
      <c r="X16" s="3235"/>
      <c r="Y16" s="3237"/>
      <c r="Z16" s="3235"/>
      <c r="AA16" s="3237"/>
      <c r="AB16" s="3235"/>
      <c r="AC16" s="3237"/>
      <c r="AD16" s="3235"/>
      <c r="AE16" s="3237"/>
      <c r="AF16" s="3235"/>
      <c r="AG16" s="3237"/>
      <c r="AH16" s="3235"/>
      <c r="AI16" s="3237"/>
      <c r="AJ16" s="3235"/>
      <c r="AK16" s="3237"/>
      <c r="AL16" s="3238"/>
      <c r="AM16" s="3239"/>
      <c r="AN16" s="3240"/>
      <c r="AO16" s="3241"/>
      <c r="AP16" s="3236"/>
      <c r="AQ16" s="3230"/>
      <c r="AR16" s="3230"/>
      <c r="AS16" s="3242"/>
      <c r="AT16" s="3230"/>
      <c r="AU16" s="3230"/>
    </row>
    <row r="17" spans="1:47" x14ac:dyDescent="0.35">
      <c r="A17" s="6976"/>
      <c r="B17" s="3231" t="s">
        <v>60</v>
      </c>
      <c r="C17" s="3232">
        <v>0</v>
      </c>
      <c r="D17" s="3233">
        <f t="shared" si="0"/>
        <v>0</v>
      </c>
      <c r="E17" s="3234">
        <f t="shared" si="0"/>
        <v>0</v>
      </c>
      <c r="F17" s="3235"/>
      <c r="G17" s="3236"/>
      <c r="H17" s="3235"/>
      <c r="I17" s="3236"/>
      <c r="J17" s="3235"/>
      <c r="K17" s="3237"/>
      <c r="L17" s="3235"/>
      <c r="M17" s="3237"/>
      <c r="N17" s="3235"/>
      <c r="O17" s="3237"/>
      <c r="P17" s="3235"/>
      <c r="Q17" s="3237"/>
      <c r="R17" s="3235"/>
      <c r="S17" s="3237"/>
      <c r="T17" s="3235"/>
      <c r="U17" s="3237"/>
      <c r="V17" s="3235"/>
      <c r="W17" s="3237"/>
      <c r="X17" s="3235"/>
      <c r="Y17" s="3237"/>
      <c r="Z17" s="3235"/>
      <c r="AA17" s="3237"/>
      <c r="AB17" s="3235"/>
      <c r="AC17" s="3237"/>
      <c r="AD17" s="3235"/>
      <c r="AE17" s="3237"/>
      <c r="AF17" s="3235"/>
      <c r="AG17" s="3237"/>
      <c r="AH17" s="3235"/>
      <c r="AI17" s="3237"/>
      <c r="AJ17" s="3235"/>
      <c r="AK17" s="3237"/>
      <c r="AL17" s="3238"/>
      <c r="AM17" s="3239"/>
      <c r="AN17" s="3240"/>
      <c r="AO17" s="3241"/>
      <c r="AP17" s="3236"/>
      <c r="AQ17" s="3230"/>
      <c r="AR17" s="3230"/>
      <c r="AS17" s="3242"/>
      <c r="AT17" s="3230"/>
      <c r="AU17" s="3230"/>
    </row>
    <row r="18" spans="1:47" x14ac:dyDescent="0.35">
      <c r="A18" s="6976"/>
      <c r="B18" s="3231" t="s">
        <v>387</v>
      </c>
      <c r="C18" s="3232">
        <v>0</v>
      </c>
      <c r="D18" s="3233">
        <f t="shared" si="0"/>
        <v>0</v>
      </c>
      <c r="E18" s="3234">
        <f t="shared" si="0"/>
        <v>0</v>
      </c>
      <c r="F18" s="3235"/>
      <c r="G18" s="3236"/>
      <c r="H18" s="3235"/>
      <c r="I18" s="3236"/>
      <c r="J18" s="3235"/>
      <c r="K18" s="3237"/>
      <c r="L18" s="3235"/>
      <c r="M18" s="3237"/>
      <c r="N18" s="3235"/>
      <c r="O18" s="3237"/>
      <c r="P18" s="3235"/>
      <c r="Q18" s="3237"/>
      <c r="R18" s="3235"/>
      <c r="S18" s="3237"/>
      <c r="T18" s="3235"/>
      <c r="U18" s="3237"/>
      <c r="V18" s="3235"/>
      <c r="W18" s="3237"/>
      <c r="X18" s="3235"/>
      <c r="Y18" s="3237"/>
      <c r="Z18" s="3235"/>
      <c r="AA18" s="3237"/>
      <c r="AB18" s="3235"/>
      <c r="AC18" s="3237"/>
      <c r="AD18" s="3235"/>
      <c r="AE18" s="3237"/>
      <c r="AF18" s="3235"/>
      <c r="AG18" s="3237"/>
      <c r="AH18" s="3235"/>
      <c r="AI18" s="3237"/>
      <c r="AJ18" s="3235"/>
      <c r="AK18" s="3237"/>
      <c r="AL18" s="3238"/>
      <c r="AM18" s="3239"/>
      <c r="AN18" s="3240"/>
      <c r="AO18" s="3241"/>
      <c r="AP18" s="3236"/>
      <c r="AQ18" s="3230"/>
      <c r="AR18" s="3230"/>
      <c r="AS18" s="3242"/>
      <c r="AT18" s="3230"/>
      <c r="AU18" s="3230"/>
    </row>
    <row r="19" spans="1:47" x14ac:dyDescent="0.35">
      <c r="A19" s="6976"/>
      <c r="B19" s="3231" t="s">
        <v>373</v>
      </c>
      <c r="C19" s="3232">
        <v>0</v>
      </c>
      <c r="D19" s="3233">
        <f t="shared" si="0"/>
        <v>0</v>
      </c>
      <c r="E19" s="3234">
        <f t="shared" si="0"/>
        <v>0</v>
      </c>
      <c r="F19" s="3235"/>
      <c r="G19" s="3236"/>
      <c r="H19" s="3235"/>
      <c r="I19" s="3236"/>
      <c r="J19" s="3235"/>
      <c r="K19" s="3237"/>
      <c r="L19" s="3235"/>
      <c r="M19" s="3237"/>
      <c r="N19" s="3235"/>
      <c r="O19" s="3237"/>
      <c r="P19" s="3235"/>
      <c r="Q19" s="3237"/>
      <c r="R19" s="3235"/>
      <c r="S19" s="3237"/>
      <c r="T19" s="3235"/>
      <c r="U19" s="3237"/>
      <c r="V19" s="3235"/>
      <c r="W19" s="3237"/>
      <c r="X19" s="3235"/>
      <c r="Y19" s="3237"/>
      <c r="Z19" s="3235"/>
      <c r="AA19" s="3237"/>
      <c r="AB19" s="3235"/>
      <c r="AC19" s="3237"/>
      <c r="AD19" s="3235"/>
      <c r="AE19" s="3237"/>
      <c r="AF19" s="3235"/>
      <c r="AG19" s="3237"/>
      <c r="AH19" s="3235"/>
      <c r="AI19" s="3237"/>
      <c r="AJ19" s="3235"/>
      <c r="AK19" s="3237"/>
      <c r="AL19" s="3238"/>
      <c r="AM19" s="3239"/>
      <c r="AN19" s="3240"/>
      <c r="AO19" s="3241"/>
      <c r="AP19" s="3236"/>
      <c r="AQ19" s="3230"/>
      <c r="AR19" s="3230"/>
      <c r="AS19" s="3242"/>
      <c r="AT19" s="3230"/>
      <c r="AU19" s="3230"/>
    </row>
    <row r="20" spans="1:47" x14ac:dyDescent="0.35">
      <c r="A20" s="6976"/>
      <c r="B20" s="3231" t="s">
        <v>2359</v>
      </c>
      <c r="C20" s="3232">
        <v>0</v>
      </c>
      <c r="D20" s="3233">
        <f t="shared" si="0"/>
        <v>0</v>
      </c>
      <c r="E20" s="3234">
        <f t="shared" si="0"/>
        <v>0</v>
      </c>
      <c r="F20" s="3235"/>
      <c r="G20" s="3236"/>
      <c r="H20" s="3235"/>
      <c r="I20" s="3236"/>
      <c r="J20" s="3235"/>
      <c r="K20" s="3237"/>
      <c r="L20" s="3235"/>
      <c r="M20" s="3237"/>
      <c r="N20" s="3235"/>
      <c r="O20" s="3237"/>
      <c r="P20" s="3235"/>
      <c r="Q20" s="3237"/>
      <c r="R20" s="3235"/>
      <c r="S20" s="3237"/>
      <c r="T20" s="3235"/>
      <c r="U20" s="3237"/>
      <c r="V20" s="3235"/>
      <c r="W20" s="3237"/>
      <c r="X20" s="3235"/>
      <c r="Y20" s="3237"/>
      <c r="Z20" s="3235"/>
      <c r="AA20" s="3237"/>
      <c r="AB20" s="3235"/>
      <c r="AC20" s="3237"/>
      <c r="AD20" s="3235"/>
      <c r="AE20" s="3237"/>
      <c r="AF20" s="3235"/>
      <c r="AG20" s="3237"/>
      <c r="AH20" s="3235"/>
      <c r="AI20" s="3237"/>
      <c r="AJ20" s="3235"/>
      <c r="AK20" s="3237"/>
      <c r="AL20" s="3238"/>
      <c r="AM20" s="3239"/>
      <c r="AN20" s="3240"/>
      <c r="AO20" s="3241"/>
      <c r="AP20" s="3236"/>
      <c r="AQ20" s="3230"/>
      <c r="AR20" s="3230"/>
      <c r="AS20" s="3242"/>
      <c r="AT20" s="3230"/>
      <c r="AU20" s="3230"/>
    </row>
    <row r="21" spans="1:47" x14ac:dyDescent="0.35">
      <c r="A21" s="6976"/>
      <c r="B21" s="3231" t="s">
        <v>2360</v>
      </c>
      <c r="C21" s="3232">
        <v>0</v>
      </c>
      <c r="D21" s="3233">
        <f t="shared" si="0"/>
        <v>0</v>
      </c>
      <c r="E21" s="3234">
        <f t="shared" si="0"/>
        <v>0</v>
      </c>
      <c r="F21" s="1614"/>
      <c r="G21" s="890"/>
      <c r="H21" s="1614"/>
      <c r="I21" s="890"/>
      <c r="J21" s="1614"/>
      <c r="K21" s="891"/>
      <c r="L21" s="1614"/>
      <c r="M21" s="891"/>
      <c r="N21" s="1614"/>
      <c r="O21" s="891"/>
      <c r="P21" s="1614"/>
      <c r="Q21" s="891"/>
      <c r="R21" s="1614"/>
      <c r="S21" s="891"/>
      <c r="T21" s="1614"/>
      <c r="U21" s="891"/>
      <c r="V21" s="1614"/>
      <c r="W21" s="891"/>
      <c r="X21" s="1614"/>
      <c r="Y21" s="891"/>
      <c r="Z21" s="1614"/>
      <c r="AA21" s="891"/>
      <c r="AB21" s="1614"/>
      <c r="AC21" s="891"/>
      <c r="AD21" s="1614"/>
      <c r="AE21" s="891"/>
      <c r="AF21" s="1614"/>
      <c r="AG21" s="891"/>
      <c r="AH21" s="1614"/>
      <c r="AI21" s="891"/>
      <c r="AJ21" s="1614"/>
      <c r="AK21" s="891"/>
      <c r="AL21" s="892"/>
      <c r="AM21" s="893"/>
      <c r="AN21" s="3240"/>
      <c r="AO21" s="894"/>
      <c r="AP21" s="3236"/>
      <c r="AQ21" s="3230"/>
      <c r="AR21" s="3230"/>
      <c r="AS21" s="3242"/>
      <c r="AT21" s="3230"/>
      <c r="AU21" s="3230"/>
    </row>
    <row r="22" spans="1:47" x14ac:dyDescent="0.35">
      <c r="A22" s="6976"/>
      <c r="B22" s="3231" t="s">
        <v>2361</v>
      </c>
      <c r="C22" s="3232">
        <v>0</v>
      </c>
      <c r="D22" s="3233">
        <f t="shared" si="0"/>
        <v>0</v>
      </c>
      <c r="E22" s="3234">
        <f t="shared" si="0"/>
        <v>0</v>
      </c>
      <c r="F22" s="3235"/>
      <c r="G22" s="3236"/>
      <c r="H22" s="3235"/>
      <c r="I22" s="3236"/>
      <c r="J22" s="3235"/>
      <c r="K22" s="3237"/>
      <c r="L22" s="3235"/>
      <c r="M22" s="3237"/>
      <c r="N22" s="3235"/>
      <c r="O22" s="3237"/>
      <c r="P22" s="3235"/>
      <c r="Q22" s="3237"/>
      <c r="R22" s="3235"/>
      <c r="S22" s="3237"/>
      <c r="T22" s="3235"/>
      <c r="U22" s="3237"/>
      <c r="V22" s="3235"/>
      <c r="W22" s="3237"/>
      <c r="X22" s="3235"/>
      <c r="Y22" s="3237"/>
      <c r="Z22" s="3235"/>
      <c r="AA22" s="3237"/>
      <c r="AB22" s="3235"/>
      <c r="AC22" s="3237"/>
      <c r="AD22" s="3235"/>
      <c r="AE22" s="3237"/>
      <c r="AF22" s="3235"/>
      <c r="AG22" s="3237"/>
      <c r="AH22" s="3235"/>
      <c r="AI22" s="3237"/>
      <c r="AJ22" s="3235"/>
      <c r="AK22" s="3237"/>
      <c r="AL22" s="3238"/>
      <c r="AM22" s="3239"/>
      <c r="AN22" s="3240"/>
      <c r="AO22" s="3241"/>
      <c r="AP22" s="3236"/>
      <c r="AQ22" s="3230"/>
      <c r="AR22" s="3230"/>
      <c r="AS22" s="3242"/>
      <c r="AT22" s="3230"/>
      <c r="AU22" s="3230"/>
    </row>
    <row r="23" spans="1:47" x14ac:dyDescent="0.35">
      <c r="A23" s="6976"/>
      <c r="B23" s="3231" t="s">
        <v>2362</v>
      </c>
      <c r="C23" s="3232">
        <v>0</v>
      </c>
      <c r="D23" s="339">
        <f t="shared" si="0"/>
        <v>0</v>
      </c>
      <c r="E23" s="895">
        <f t="shared" si="0"/>
        <v>0</v>
      </c>
      <c r="F23" s="3235"/>
      <c r="G23" s="3236"/>
      <c r="H23" s="3235"/>
      <c r="I23" s="3236"/>
      <c r="J23" s="3235"/>
      <c r="K23" s="3237"/>
      <c r="L23" s="3235"/>
      <c r="M23" s="3237"/>
      <c r="N23" s="3235"/>
      <c r="O23" s="3237"/>
      <c r="P23" s="3235"/>
      <c r="Q23" s="3237"/>
      <c r="R23" s="3235"/>
      <c r="S23" s="3237"/>
      <c r="T23" s="3235"/>
      <c r="U23" s="3237"/>
      <c r="V23" s="3235"/>
      <c r="W23" s="3237"/>
      <c r="X23" s="3235"/>
      <c r="Y23" s="3237"/>
      <c r="Z23" s="3235"/>
      <c r="AA23" s="3237"/>
      <c r="AB23" s="3235"/>
      <c r="AC23" s="3237"/>
      <c r="AD23" s="3235"/>
      <c r="AE23" s="3237"/>
      <c r="AF23" s="3235"/>
      <c r="AG23" s="3237"/>
      <c r="AH23" s="3235"/>
      <c r="AI23" s="3237"/>
      <c r="AJ23" s="3235"/>
      <c r="AK23" s="3237"/>
      <c r="AL23" s="3243"/>
      <c r="AM23" s="3239"/>
      <c r="AN23" s="3240"/>
      <c r="AO23" s="3241"/>
      <c r="AP23" s="3236"/>
      <c r="AQ23" s="3230"/>
      <c r="AR23" s="3230"/>
      <c r="AS23" s="3242"/>
      <c r="AT23" s="3230"/>
      <c r="AU23" s="3230"/>
    </row>
    <row r="24" spans="1:47" x14ac:dyDescent="0.35">
      <c r="A24" s="8205"/>
      <c r="B24" s="3244" t="s">
        <v>1692</v>
      </c>
      <c r="C24" s="3245">
        <v>0</v>
      </c>
      <c r="D24" s="3246">
        <f t="shared" si="0"/>
        <v>0</v>
      </c>
      <c r="E24" s="3247">
        <f t="shared" si="0"/>
        <v>0</v>
      </c>
      <c r="F24" s="3248"/>
      <c r="G24" s="3249"/>
      <c r="H24" s="3248"/>
      <c r="I24" s="3249"/>
      <c r="J24" s="3248"/>
      <c r="K24" s="3250"/>
      <c r="L24" s="3248"/>
      <c r="M24" s="3250"/>
      <c r="N24" s="3248"/>
      <c r="O24" s="3250"/>
      <c r="P24" s="3248"/>
      <c r="Q24" s="3250"/>
      <c r="R24" s="3248"/>
      <c r="S24" s="3250"/>
      <c r="T24" s="3248"/>
      <c r="U24" s="3250"/>
      <c r="V24" s="3248"/>
      <c r="W24" s="3250"/>
      <c r="X24" s="3248"/>
      <c r="Y24" s="3250"/>
      <c r="Z24" s="3248"/>
      <c r="AA24" s="3250"/>
      <c r="AB24" s="3248"/>
      <c r="AC24" s="3250"/>
      <c r="AD24" s="3248"/>
      <c r="AE24" s="3250"/>
      <c r="AF24" s="3248"/>
      <c r="AG24" s="3250"/>
      <c r="AH24" s="3248"/>
      <c r="AI24" s="3250"/>
      <c r="AJ24" s="3248"/>
      <c r="AK24" s="3250"/>
      <c r="AL24" s="3251"/>
      <c r="AM24" s="2572"/>
      <c r="AN24" s="3252"/>
      <c r="AO24" s="3253"/>
      <c r="AP24" s="3254"/>
      <c r="AQ24" s="3255"/>
      <c r="AR24" s="3255"/>
      <c r="AS24" s="3256"/>
      <c r="AT24" s="3255"/>
      <c r="AU24" s="3255"/>
    </row>
    <row r="25" spans="1:47" x14ac:dyDescent="0.35">
      <c r="A25" s="8574" t="s">
        <v>103</v>
      </c>
      <c r="B25" s="1940" t="s">
        <v>77</v>
      </c>
      <c r="C25" s="1940">
        <v>0</v>
      </c>
      <c r="D25" s="338">
        <f t="shared" ref="D25:E46" si="1">SUM(H25+J25+L25+N25+P25+R25+T25+V25+X25+Z25+AB25+AD25+AF25+AH25+AJ25+AL25)</f>
        <v>0</v>
      </c>
      <c r="E25" s="3222">
        <f t="shared" si="1"/>
        <v>0</v>
      </c>
      <c r="F25" s="3257"/>
      <c r="G25" s="2578"/>
      <c r="H25" s="3223"/>
      <c r="I25" s="2575"/>
      <c r="J25" s="3223"/>
      <c r="K25" s="3224"/>
      <c r="L25" s="3223"/>
      <c r="M25" s="3224"/>
      <c r="N25" s="3223"/>
      <c r="O25" s="3224"/>
      <c r="P25" s="3223"/>
      <c r="Q25" s="3224"/>
      <c r="R25" s="3223"/>
      <c r="S25" s="3224"/>
      <c r="T25" s="3223"/>
      <c r="U25" s="3224"/>
      <c r="V25" s="3223"/>
      <c r="W25" s="3224"/>
      <c r="X25" s="3223"/>
      <c r="Y25" s="3224"/>
      <c r="Z25" s="3223"/>
      <c r="AA25" s="3224"/>
      <c r="AB25" s="3223"/>
      <c r="AC25" s="3224"/>
      <c r="AD25" s="3223"/>
      <c r="AE25" s="3224"/>
      <c r="AF25" s="3223"/>
      <c r="AG25" s="3224"/>
      <c r="AH25" s="3223"/>
      <c r="AI25" s="3224"/>
      <c r="AJ25" s="3223"/>
      <c r="AK25" s="3224"/>
      <c r="AL25" s="3225"/>
      <c r="AM25" s="3226"/>
      <c r="AN25" s="436"/>
      <c r="AO25" s="3228"/>
      <c r="AP25" s="3229"/>
      <c r="AQ25" s="2576"/>
      <c r="AR25" s="2576"/>
      <c r="AS25" s="2577"/>
      <c r="AT25" s="444"/>
      <c r="AU25" s="444"/>
    </row>
    <row r="26" spans="1:47" x14ac:dyDescent="0.35">
      <c r="A26" s="6955"/>
      <c r="B26" s="3232" t="s">
        <v>58</v>
      </c>
      <c r="C26" s="3232">
        <v>0</v>
      </c>
      <c r="D26" s="3233">
        <f t="shared" si="1"/>
        <v>0</v>
      </c>
      <c r="E26" s="3234">
        <f t="shared" si="1"/>
        <v>0</v>
      </c>
      <c r="F26" s="1613"/>
      <c r="G26" s="905"/>
      <c r="H26" s="3235"/>
      <c r="I26" s="3236"/>
      <c r="J26" s="3235"/>
      <c r="K26" s="3237"/>
      <c r="L26" s="3235"/>
      <c r="M26" s="3237"/>
      <c r="N26" s="3235"/>
      <c r="O26" s="3237"/>
      <c r="P26" s="3235"/>
      <c r="Q26" s="3237"/>
      <c r="R26" s="3235"/>
      <c r="S26" s="3237"/>
      <c r="T26" s="3235"/>
      <c r="U26" s="3237"/>
      <c r="V26" s="3235"/>
      <c r="W26" s="3237"/>
      <c r="X26" s="3235"/>
      <c r="Y26" s="3237"/>
      <c r="Z26" s="3235"/>
      <c r="AA26" s="3237"/>
      <c r="AB26" s="3235"/>
      <c r="AC26" s="3237"/>
      <c r="AD26" s="3235"/>
      <c r="AE26" s="3237"/>
      <c r="AF26" s="3235"/>
      <c r="AG26" s="3237"/>
      <c r="AH26" s="3235"/>
      <c r="AI26" s="3237"/>
      <c r="AJ26" s="3235"/>
      <c r="AK26" s="3237"/>
      <c r="AL26" s="3238"/>
      <c r="AM26" s="3239"/>
      <c r="AN26" s="3240"/>
      <c r="AO26" s="3241"/>
      <c r="AP26" s="3236"/>
      <c r="AQ26" s="3230"/>
      <c r="AR26" s="3230"/>
      <c r="AS26" s="3242"/>
      <c r="AT26" s="3230"/>
      <c r="AU26" s="3230"/>
    </row>
    <row r="27" spans="1:47" x14ac:dyDescent="0.35">
      <c r="A27" s="6955"/>
      <c r="B27" s="3232" t="s">
        <v>2358</v>
      </c>
      <c r="C27" s="3232">
        <v>0</v>
      </c>
      <c r="D27" s="3233">
        <f t="shared" si="1"/>
        <v>0</v>
      </c>
      <c r="E27" s="3234">
        <f t="shared" si="1"/>
        <v>0</v>
      </c>
      <c r="F27" s="1613"/>
      <c r="G27" s="905"/>
      <c r="H27" s="3235"/>
      <c r="I27" s="3236"/>
      <c r="J27" s="3235"/>
      <c r="K27" s="3237"/>
      <c r="L27" s="3235"/>
      <c r="M27" s="3237"/>
      <c r="N27" s="3235"/>
      <c r="O27" s="3237"/>
      <c r="P27" s="3235"/>
      <c r="Q27" s="3237"/>
      <c r="R27" s="3235"/>
      <c r="S27" s="3237"/>
      <c r="T27" s="3235"/>
      <c r="U27" s="3237"/>
      <c r="V27" s="3235"/>
      <c r="W27" s="3237"/>
      <c r="X27" s="3235"/>
      <c r="Y27" s="3237"/>
      <c r="Z27" s="3235"/>
      <c r="AA27" s="3237"/>
      <c r="AB27" s="3235"/>
      <c r="AC27" s="3237"/>
      <c r="AD27" s="3235"/>
      <c r="AE27" s="3237"/>
      <c r="AF27" s="3235"/>
      <c r="AG27" s="3237"/>
      <c r="AH27" s="3235"/>
      <c r="AI27" s="3237"/>
      <c r="AJ27" s="3235"/>
      <c r="AK27" s="3237"/>
      <c r="AL27" s="3238"/>
      <c r="AM27" s="3239"/>
      <c r="AN27" s="3240"/>
      <c r="AO27" s="3241"/>
      <c r="AP27" s="3236"/>
      <c r="AQ27" s="3230"/>
      <c r="AR27" s="3230"/>
      <c r="AS27" s="3242"/>
      <c r="AT27" s="3230"/>
      <c r="AU27" s="3230"/>
    </row>
    <row r="28" spans="1:47" x14ac:dyDescent="0.35">
      <c r="A28" s="6955"/>
      <c r="B28" s="3232" t="s">
        <v>60</v>
      </c>
      <c r="C28" s="3232">
        <v>0</v>
      </c>
      <c r="D28" s="3233">
        <f t="shared" si="1"/>
        <v>0</v>
      </c>
      <c r="E28" s="3234">
        <f t="shared" si="1"/>
        <v>0</v>
      </c>
      <c r="F28" s="1613"/>
      <c r="G28" s="905"/>
      <c r="H28" s="3235"/>
      <c r="I28" s="3236"/>
      <c r="J28" s="3235"/>
      <c r="K28" s="3237"/>
      <c r="L28" s="3235"/>
      <c r="M28" s="3237"/>
      <c r="N28" s="3235"/>
      <c r="O28" s="3237"/>
      <c r="P28" s="3235"/>
      <c r="Q28" s="3237"/>
      <c r="R28" s="3235"/>
      <c r="S28" s="3237"/>
      <c r="T28" s="3235"/>
      <c r="U28" s="3237"/>
      <c r="V28" s="3235"/>
      <c r="W28" s="3237"/>
      <c r="X28" s="3235"/>
      <c r="Y28" s="3237"/>
      <c r="Z28" s="3235"/>
      <c r="AA28" s="3237"/>
      <c r="AB28" s="3235"/>
      <c r="AC28" s="3237"/>
      <c r="AD28" s="3235"/>
      <c r="AE28" s="3237"/>
      <c r="AF28" s="3235"/>
      <c r="AG28" s="3237"/>
      <c r="AH28" s="3235"/>
      <c r="AI28" s="3237"/>
      <c r="AJ28" s="3235"/>
      <c r="AK28" s="3237"/>
      <c r="AL28" s="3238"/>
      <c r="AM28" s="3239"/>
      <c r="AN28" s="3240"/>
      <c r="AO28" s="3241"/>
      <c r="AP28" s="3236"/>
      <c r="AQ28" s="3230"/>
      <c r="AR28" s="3230"/>
      <c r="AS28" s="3242"/>
      <c r="AT28" s="3230"/>
      <c r="AU28" s="3230"/>
    </row>
    <row r="29" spans="1:47" x14ac:dyDescent="0.35">
      <c r="A29" s="6955"/>
      <c r="B29" s="3232" t="s">
        <v>387</v>
      </c>
      <c r="C29" s="3232">
        <v>0</v>
      </c>
      <c r="D29" s="3233">
        <f t="shared" si="1"/>
        <v>0</v>
      </c>
      <c r="E29" s="3234">
        <f t="shared" si="1"/>
        <v>0</v>
      </c>
      <c r="F29" s="1613"/>
      <c r="G29" s="905"/>
      <c r="H29" s="3235"/>
      <c r="I29" s="3236"/>
      <c r="J29" s="3235"/>
      <c r="K29" s="3237"/>
      <c r="L29" s="3235"/>
      <c r="M29" s="3237"/>
      <c r="N29" s="3235"/>
      <c r="O29" s="3237"/>
      <c r="P29" s="3235"/>
      <c r="Q29" s="3237"/>
      <c r="R29" s="3235"/>
      <c r="S29" s="3237"/>
      <c r="T29" s="3235"/>
      <c r="U29" s="3237"/>
      <c r="V29" s="3235"/>
      <c r="W29" s="3237"/>
      <c r="X29" s="3235"/>
      <c r="Y29" s="3237"/>
      <c r="Z29" s="3235"/>
      <c r="AA29" s="3237"/>
      <c r="AB29" s="3235"/>
      <c r="AC29" s="3237"/>
      <c r="AD29" s="3235"/>
      <c r="AE29" s="3237"/>
      <c r="AF29" s="3235"/>
      <c r="AG29" s="3237"/>
      <c r="AH29" s="3235"/>
      <c r="AI29" s="3237"/>
      <c r="AJ29" s="3235"/>
      <c r="AK29" s="3237"/>
      <c r="AL29" s="3238"/>
      <c r="AM29" s="3239"/>
      <c r="AN29" s="3240"/>
      <c r="AO29" s="3241"/>
      <c r="AP29" s="3236"/>
      <c r="AQ29" s="3230"/>
      <c r="AR29" s="3230"/>
      <c r="AS29" s="3242"/>
      <c r="AT29" s="3230"/>
      <c r="AU29" s="3230"/>
    </row>
    <row r="30" spans="1:47" x14ac:dyDescent="0.35">
      <c r="A30" s="6955"/>
      <c r="B30" s="3232" t="s">
        <v>373</v>
      </c>
      <c r="C30" s="3232">
        <v>0</v>
      </c>
      <c r="D30" s="3233">
        <f t="shared" si="1"/>
        <v>0</v>
      </c>
      <c r="E30" s="3234">
        <f t="shared" si="1"/>
        <v>0</v>
      </c>
      <c r="F30" s="1613"/>
      <c r="G30" s="905"/>
      <c r="H30" s="3235"/>
      <c r="I30" s="3236"/>
      <c r="J30" s="3235"/>
      <c r="K30" s="3237"/>
      <c r="L30" s="3235"/>
      <c r="M30" s="3237"/>
      <c r="N30" s="3235"/>
      <c r="O30" s="3237"/>
      <c r="P30" s="3235"/>
      <c r="Q30" s="3237"/>
      <c r="R30" s="3235"/>
      <c r="S30" s="3237"/>
      <c r="T30" s="3235"/>
      <c r="U30" s="3237"/>
      <c r="V30" s="3235"/>
      <c r="W30" s="3237"/>
      <c r="X30" s="3235"/>
      <c r="Y30" s="3237"/>
      <c r="Z30" s="3235"/>
      <c r="AA30" s="3237"/>
      <c r="AB30" s="3235"/>
      <c r="AC30" s="3237"/>
      <c r="AD30" s="3235"/>
      <c r="AE30" s="3237"/>
      <c r="AF30" s="3235"/>
      <c r="AG30" s="3237"/>
      <c r="AH30" s="3235"/>
      <c r="AI30" s="3237"/>
      <c r="AJ30" s="3235"/>
      <c r="AK30" s="3237"/>
      <c r="AL30" s="3238"/>
      <c r="AM30" s="3239"/>
      <c r="AN30" s="3240"/>
      <c r="AO30" s="3241"/>
      <c r="AP30" s="3236"/>
      <c r="AQ30" s="3230"/>
      <c r="AR30" s="3230"/>
      <c r="AS30" s="3242"/>
      <c r="AT30" s="3230"/>
      <c r="AU30" s="3230"/>
    </row>
    <row r="31" spans="1:47" x14ac:dyDescent="0.35">
      <c r="A31" s="6955"/>
      <c r="B31" s="3232" t="s">
        <v>2359</v>
      </c>
      <c r="C31" s="3232">
        <v>0</v>
      </c>
      <c r="D31" s="3233">
        <f t="shared" si="1"/>
        <v>0</v>
      </c>
      <c r="E31" s="3234">
        <f t="shared" si="1"/>
        <v>0</v>
      </c>
      <c r="F31" s="1613"/>
      <c r="G31" s="905"/>
      <c r="H31" s="3235"/>
      <c r="I31" s="3236"/>
      <c r="J31" s="3235"/>
      <c r="K31" s="3237"/>
      <c r="L31" s="3235"/>
      <c r="M31" s="3237"/>
      <c r="N31" s="3235"/>
      <c r="O31" s="3237"/>
      <c r="P31" s="3235"/>
      <c r="Q31" s="3237"/>
      <c r="R31" s="3235"/>
      <c r="S31" s="3237"/>
      <c r="T31" s="3235"/>
      <c r="U31" s="3237"/>
      <c r="V31" s="3235"/>
      <c r="W31" s="3237"/>
      <c r="X31" s="3235"/>
      <c r="Y31" s="3237"/>
      <c r="Z31" s="3235"/>
      <c r="AA31" s="3237"/>
      <c r="AB31" s="3235"/>
      <c r="AC31" s="3237"/>
      <c r="AD31" s="3235"/>
      <c r="AE31" s="3237"/>
      <c r="AF31" s="3235"/>
      <c r="AG31" s="3237"/>
      <c r="AH31" s="3235"/>
      <c r="AI31" s="3237"/>
      <c r="AJ31" s="3235"/>
      <c r="AK31" s="3237"/>
      <c r="AL31" s="3238"/>
      <c r="AM31" s="3239"/>
      <c r="AN31" s="3240"/>
      <c r="AO31" s="3241"/>
      <c r="AP31" s="3236"/>
      <c r="AQ31" s="3230"/>
      <c r="AR31" s="3230"/>
      <c r="AS31" s="3242"/>
      <c r="AT31" s="3230"/>
      <c r="AU31" s="3230"/>
    </row>
    <row r="32" spans="1:47" x14ac:dyDescent="0.35">
      <c r="A32" s="6955"/>
      <c r="B32" s="3232" t="s">
        <v>2360</v>
      </c>
      <c r="C32" s="3232">
        <v>0</v>
      </c>
      <c r="D32" s="3233">
        <f t="shared" si="1"/>
        <v>0</v>
      </c>
      <c r="E32" s="3234">
        <f t="shared" si="1"/>
        <v>0</v>
      </c>
      <c r="F32" s="1613"/>
      <c r="G32" s="905"/>
      <c r="H32" s="1614"/>
      <c r="I32" s="890"/>
      <c r="J32" s="1614"/>
      <c r="K32" s="891"/>
      <c r="L32" s="1614"/>
      <c r="M32" s="891"/>
      <c r="N32" s="1614"/>
      <c r="O32" s="891"/>
      <c r="P32" s="1614"/>
      <c r="Q32" s="891"/>
      <c r="R32" s="1614"/>
      <c r="S32" s="891"/>
      <c r="T32" s="1614"/>
      <c r="U32" s="891"/>
      <c r="V32" s="1614"/>
      <c r="W32" s="891"/>
      <c r="X32" s="1614"/>
      <c r="Y32" s="891"/>
      <c r="Z32" s="1614"/>
      <c r="AA32" s="891"/>
      <c r="AB32" s="1614"/>
      <c r="AC32" s="891"/>
      <c r="AD32" s="1614"/>
      <c r="AE32" s="891"/>
      <c r="AF32" s="1614"/>
      <c r="AG32" s="891"/>
      <c r="AH32" s="1614"/>
      <c r="AI32" s="891"/>
      <c r="AJ32" s="1614"/>
      <c r="AK32" s="891"/>
      <c r="AL32" s="892"/>
      <c r="AM32" s="893"/>
      <c r="AN32" s="3240"/>
      <c r="AO32" s="894"/>
      <c r="AP32" s="3236"/>
      <c r="AQ32" s="3230"/>
      <c r="AR32" s="3230"/>
      <c r="AS32" s="3242"/>
      <c r="AT32" s="3230"/>
      <c r="AU32" s="3230"/>
    </row>
    <row r="33" spans="1:47" x14ac:dyDescent="0.35">
      <c r="A33" s="6955"/>
      <c r="B33" s="3232" t="s">
        <v>2361</v>
      </c>
      <c r="C33" s="3232">
        <v>0</v>
      </c>
      <c r="D33" s="3233">
        <f t="shared" si="1"/>
        <v>0</v>
      </c>
      <c r="E33" s="3234">
        <f t="shared" si="1"/>
        <v>0</v>
      </c>
      <c r="F33" s="1613"/>
      <c r="G33" s="3258"/>
      <c r="H33" s="3235"/>
      <c r="I33" s="3236"/>
      <c r="J33" s="3235"/>
      <c r="K33" s="3237"/>
      <c r="L33" s="3235"/>
      <c r="M33" s="3237"/>
      <c r="N33" s="3235"/>
      <c r="O33" s="3237"/>
      <c r="P33" s="3235"/>
      <c r="Q33" s="3237"/>
      <c r="R33" s="3235"/>
      <c r="S33" s="3237"/>
      <c r="T33" s="3235"/>
      <c r="U33" s="3237"/>
      <c r="V33" s="3235"/>
      <c r="W33" s="3237"/>
      <c r="X33" s="3235"/>
      <c r="Y33" s="3237"/>
      <c r="Z33" s="3235"/>
      <c r="AA33" s="3237"/>
      <c r="AB33" s="3235"/>
      <c r="AC33" s="3237"/>
      <c r="AD33" s="3235"/>
      <c r="AE33" s="3237"/>
      <c r="AF33" s="3235"/>
      <c r="AG33" s="3237"/>
      <c r="AH33" s="3235"/>
      <c r="AI33" s="3237"/>
      <c r="AJ33" s="3235"/>
      <c r="AK33" s="3237"/>
      <c r="AL33" s="3238"/>
      <c r="AM33" s="3239"/>
      <c r="AN33" s="3240"/>
      <c r="AO33" s="3241"/>
      <c r="AP33" s="3236"/>
      <c r="AQ33" s="3230"/>
      <c r="AR33" s="3230"/>
      <c r="AS33" s="3242"/>
      <c r="AT33" s="3230"/>
      <c r="AU33" s="3230"/>
    </row>
    <row r="34" spans="1:47" x14ac:dyDescent="0.35">
      <c r="A34" s="6955"/>
      <c r="B34" s="3232" t="s">
        <v>2362</v>
      </c>
      <c r="C34" s="3232">
        <v>0</v>
      </c>
      <c r="D34" s="3233">
        <f t="shared" si="1"/>
        <v>0</v>
      </c>
      <c r="E34" s="895">
        <f t="shared" si="1"/>
        <v>0</v>
      </c>
      <c r="F34" s="1613"/>
      <c r="G34" s="702"/>
      <c r="H34" s="434"/>
      <c r="I34" s="438"/>
      <c r="J34" s="434"/>
      <c r="K34" s="446"/>
      <c r="L34" s="434"/>
      <c r="M34" s="446"/>
      <c r="N34" s="434"/>
      <c r="O34" s="446"/>
      <c r="P34" s="434"/>
      <c r="Q34" s="446"/>
      <c r="R34" s="3235"/>
      <c r="S34" s="3237"/>
      <c r="T34" s="3235"/>
      <c r="U34" s="3237"/>
      <c r="V34" s="3235"/>
      <c r="W34" s="3237"/>
      <c r="X34" s="3235"/>
      <c r="Y34" s="3237"/>
      <c r="Z34" s="3235"/>
      <c r="AA34" s="3237"/>
      <c r="AB34" s="3235"/>
      <c r="AC34" s="3237"/>
      <c r="AD34" s="3235"/>
      <c r="AE34" s="3237"/>
      <c r="AF34" s="3235"/>
      <c r="AG34" s="3237"/>
      <c r="AH34" s="3235"/>
      <c r="AI34" s="3237"/>
      <c r="AJ34" s="3235"/>
      <c r="AK34" s="3237"/>
      <c r="AL34" s="3238"/>
      <c r="AM34" s="3239"/>
      <c r="AN34" s="3240"/>
      <c r="AO34" s="3241"/>
      <c r="AP34" s="3236"/>
      <c r="AQ34" s="3230"/>
      <c r="AR34" s="3230"/>
      <c r="AS34" s="3242"/>
      <c r="AT34" s="3230"/>
      <c r="AU34" s="3230"/>
    </row>
    <row r="35" spans="1:47" x14ac:dyDescent="0.35">
      <c r="A35" s="8305"/>
      <c r="B35" s="3245" t="s">
        <v>1692</v>
      </c>
      <c r="C35" s="3245">
        <v>0</v>
      </c>
      <c r="D35" s="3246">
        <f t="shared" si="1"/>
        <v>0</v>
      </c>
      <c r="E35" s="3247">
        <f t="shared" si="1"/>
        <v>0</v>
      </c>
      <c r="F35" s="3259"/>
      <c r="G35" s="3260"/>
      <c r="H35" s="3248"/>
      <c r="I35" s="3249"/>
      <c r="J35" s="3248"/>
      <c r="K35" s="3250"/>
      <c r="L35" s="3248"/>
      <c r="M35" s="3250"/>
      <c r="N35" s="3248"/>
      <c r="O35" s="3250"/>
      <c r="P35" s="3248"/>
      <c r="Q35" s="3250"/>
      <c r="R35" s="3248"/>
      <c r="S35" s="3250"/>
      <c r="T35" s="3248"/>
      <c r="U35" s="3250"/>
      <c r="V35" s="3248"/>
      <c r="W35" s="3250"/>
      <c r="X35" s="3248"/>
      <c r="Y35" s="3250"/>
      <c r="Z35" s="3248"/>
      <c r="AA35" s="3250"/>
      <c r="AB35" s="3248"/>
      <c r="AC35" s="3250"/>
      <c r="AD35" s="3248"/>
      <c r="AE35" s="3250"/>
      <c r="AF35" s="3248"/>
      <c r="AG35" s="3250"/>
      <c r="AH35" s="3248"/>
      <c r="AI35" s="3250"/>
      <c r="AJ35" s="3248"/>
      <c r="AK35" s="3250"/>
      <c r="AL35" s="3261"/>
      <c r="AM35" s="2572"/>
      <c r="AN35" s="3252"/>
      <c r="AO35" s="3253"/>
      <c r="AP35" s="3254"/>
      <c r="AQ35" s="3255"/>
      <c r="AR35" s="3255"/>
      <c r="AS35" s="3256"/>
      <c r="AT35" s="3255"/>
      <c r="AU35" s="3255"/>
    </row>
    <row r="36" spans="1:47" x14ac:dyDescent="0.35">
      <c r="A36" s="8574" t="s">
        <v>2363</v>
      </c>
      <c r="B36" s="1940" t="s">
        <v>77</v>
      </c>
      <c r="C36" s="1940">
        <v>0</v>
      </c>
      <c r="D36" s="338">
        <f t="shared" si="1"/>
        <v>0</v>
      </c>
      <c r="E36" s="3222">
        <f t="shared" si="1"/>
        <v>0</v>
      </c>
      <c r="F36" s="3257"/>
      <c r="G36" s="2578"/>
      <c r="H36" s="3223"/>
      <c r="I36" s="2575"/>
      <c r="J36" s="3223"/>
      <c r="K36" s="3224"/>
      <c r="L36" s="3223"/>
      <c r="M36" s="3224"/>
      <c r="N36" s="3223"/>
      <c r="O36" s="3224"/>
      <c r="P36" s="3223"/>
      <c r="Q36" s="3224"/>
      <c r="R36" s="3223"/>
      <c r="S36" s="3224"/>
      <c r="T36" s="3223"/>
      <c r="U36" s="3224"/>
      <c r="V36" s="3223"/>
      <c r="W36" s="3224"/>
      <c r="X36" s="3223"/>
      <c r="Y36" s="3224"/>
      <c r="Z36" s="3223"/>
      <c r="AA36" s="3224"/>
      <c r="AB36" s="3223"/>
      <c r="AC36" s="3224"/>
      <c r="AD36" s="3223"/>
      <c r="AE36" s="3224"/>
      <c r="AF36" s="3223"/>
      <c r="AG36" s="3224"/>
      <c r="AH36" s="3223"/>
      <c r="AI36" s="3224"/>
      <c r="AJ36" s="3223"/>
      <c r="AK36" s="3224"/>
      <c r="AL36" s="3225"/>
      <c r="AM36" s="3226"/>
      <c r="AN36" s="436"/>
      <c r="AO36" s="3228"/>
      <c r="AP36" s="3229"/>
      <c r="AQ36" s="444"/>
      <c r="AR36" s="444"/>
      <c r="AS36" s="906"/>
      <c r="AT36" s="444"/>
      <c r="AU36" s="444"/>
    </row>
    <row r="37" spans="1:47" x14ac:dyDescent="0.35">
      <c r="A37" s="6955"/>
      <c r="B37" s="3232" t="s">
        <v>58</v>
      </c>
      <c r="C37" s="3232">
        <v>0</v>
      </c>
      <c r="D37" s="3233">
        <f t="shared" si="1"/>
        <v>0</v>
      </c>
      <c r="E37" s="3234">
        <f t="shared" si="1"/>
        <v>0</v>
      </c>
      <c r="F37" s="1613"/>
      <c r="G37" s="905"/>
      <c r="H37" s="3235"/>
      <c r="I37" s="3236"/>
      <c r="J37" s="3235"/>
      <c r="K37" s="3237"/>
      <c r="L37" s="3235"/>
      <c r="M37" s="3237"/>
      <c r="N37" s="3235"/>
      <c r="O37" s="3237"/>
      <c r="P37" s="3235"/>
      <c r="Q37" s="3237"/>
      <c r="R37" s="3235"/>
      <c r="S37" s="3237"/>
      <c r="T37" s="3235"/>
      <c r="U37" s="3237"/>
      <c r="V37" s="3235"/>
      <c r="W37" s="3237"/>
      <c r="X37" s="3235"/>
      <c r="Y37" s="3237"/>
      <c r="Z37" s="3235"/>
      <c r="AA37" s="3237"/>
      <c r="AB37" s="3235"/>
      <c r="AC37" s="3237"/>
      <c r="AD37" s="3235"/>
      <c r="AE37" s="3237"/>
      <c r="AF37" s="3235"/>
      <c r="AG37" s="3237"/>
      <c r="AH37" s="3235"/>
      <c r="AI37" s="3237"/>
      <c r="AJ37" s="3235"/>
      <c r="AK37" s="3237"/>
      <c r="AL37" s="3238"/>
      <c r="AM37" s="3239"/>
      <c r="AN37" s="3240"/>
      <c r="AO37" s="3241"/>
      <c r="AP37" s="3236"/>
      <c r="AQ37" s="3230"/>
      <c r="AR37" s="3230"/>
      <c r="AS37" s="3242"/>
      <c r="AT37" s="3230"/>
      <c r="AU37" s="3230"/>
    </row>
    <row r="38" spans="1:47" x14ac:dyDescent="0.35">
      <c r="A38" s="6955"/>
      <c r="B38" s="3232" t="s">
        <v>2358</v>
      </c>
      <c r="C38" s="3232">
        <v>0</v>
      </c>
      <c r="D38" s="3233">
        <f t="shared" si="1"/>
        <v>0</v>
      </c>
      <c r="E38" s="3234">
        <f t="shared" si="1"/>
        <v>0</v>
      </c>
      <c r="F38" s="1613"/>
      <c r="G38" s="905"/>
      <c r="H38" s="3235"/>
      <c r="I38" s="3236"/>
      <c r="J38" s="3235"/>
      <c r="K38" s="3237"/>
      <c r="L38" s="3235"/>
      <c r="M38" s="3237"/>
      <c r="N38" s="3235"/>
      <c r="O38" s="3237"/>
      <c r="P38" s="3235"/>
      <c r="Q38" s="3237"/>
      <c r="R38" s="3235"/>
      <c r="S38" s="3237"/>
      <c r="T38" s="3235"/>
      <c r="U38" s="3237"/>
      <c r="V38" s="3235"/>
      <c r="W38" s="3237"/>
      <c r="X38" s="3235"/>
      <c r="Y38" s="3237"/>
      <c r="Z38" s="3235"/>
      <c r="AA38" s="3237"/>
      <c r="AB38" s="3235"/>
      <c r="AC38" s="3237"/>
      <c r="AD38" s="3235"/>
      <c r="AE38" s="3237"/>
      <c r="AF38" s="3235"/>
      <c r="AG38" s="3237"/>
      <c r="AH38" s="3235"/>
      <c r="AI38" s="3237"/>
      <c r="AJ38" s="3235"/>
      <c r="AK38" s="3237"/>
      <c r="AL38" s="3238"/>
      <c r="AM38" s="3239"/>
      <c r="AN38" s="3240"/>
      <c r="AO38" s="3241"/>
      <c r="AP38" s="3236"/>
      <c r="AQ38" s="3230"/>
      <c r="AR38" s="3230"/>
      <c r="AS38" s="3242"/>
      <c r="AT38" s="3230"/>
      <c r="AU38" s="3230"/>
    </row>
    <row r="39" spans="1:47" x14ac:dyDescent="0.35">
      <c r="A39" s="6955"/>
      <c r="B39" s="3232" t="s">
        <v>60</v>
      </c>
      <c r="C39" s="3232">
        <v>0</v>
      </c>
      <c r="D39" s="3233">
        <f t="shared" si="1"/>
        <v>0</v>
      </c>
      <c r="E39" s="3234">
        <f t="shared" si="1"/>
        <v>0</v>
      </c>
      <c r="F39" s="1613"/>
      <c r="G39" s="905"/>
      <c r="H39" s="3235"/>
      <c r="I39" s="3236"/>
      <c r="J39" s="3235"/>
      <c r="K39" s="3237"/>
      <c r="L39" s="3235"/>
      <c r="M39" s="3237"/>
      <c r="N39" s="3235"/>
      <c r="O39" s="3237"/>
      <c r="P39" s="3235"/>
      <c r="Q39" s="3237"/>
      <c r="R39" s="3235"/>
      <c r="S39" s="3237"/>
      <c r="T39" s="3235"/>
      <c r="U39" s="3237"/>
      <c r="V39" s="3235"/>
      <c r="W39" s="3237"/>
      <c r="X39" s="3235"/>
      <c r="Y39" s="3237"/>
      <c r="Z39" s="3235"/>
      <c r="AA39" s="3237"/>
      <c r="AB39" s="3235"/>
      <c r="AC39" s="3237"/>
      <c r="AD39" s="3235"/>
      <c r="AE39" s="3237"/>
      <c r="AF39" s="3235"/>
      <c r="AG39" s="3237"/>
      <c r="AH39" s="3235"/>
      <c r="AI39" s="3237"/>
      <c r="AJ39" s="3235"/>
      <c r="AK39" s="3237"/>
      <c r="AL39" s="3238"/>
      <c r="AM39" s="3239"/>
      <c r="AN39" s="3240"/>
      <c r="AO39" s="3241"/>
      <c r="AP39" s="3236"/>
      <c r="AQ39" s="3230"/>
      <c r="AR39" s="3230"/>
      <c r="AS39" s="3242"/>
      <c r="AT39" s="3230"/>
      <c r="AU39" s="3230"/>
    </row>
    <row r="40" spans="1:47" x14ac:dyDescent="0.35">
      <c r="A40" s="6955"/>
      <c r="B40" s="3232" t="s">
        <v>387</v>
      </c>
      <c r="C40" s="3232">
        <v>0</v>
      </c>
      <c r="D40" s="3233">
        <f t="shared" si="1"/>
        <v>0</v>
      </c>
      <c r="E40" s="3234">
        <f t="shared" si="1"/>
        <v>0</v>
      </c>
      <c r="F40" s="1613"/>
      <c r="G40" s="905"/>
      <c r="H40" s="3235"/>
      <c r="I40" s="3236"/>
      <c r="J40" s="3235"/>
      <c r="K40" s="3237"/>
      <c r="L40" s="3235"/>
      <c r="M40" s="3237"/>
      <c r="N40" s="3235"/>
      <c r="O40" s="3237"/>
      <c r="P40" s="3235"/>
      <c r="Q40" s="3237"/>
      <c r="R40" s="3235"/>
      <c r="S40" s="3237"/>
      <c r="T40" s="3235"/>
      <c r="U40" s="3237"/>
      <c r="V40" s="3235"/>
      <c r="W40" s="3237"/>
      <c r="X40" s="3235"/>
      <c r="Y40" s="3237"/>
      <c r="Z40" s="3235"/>
      <c r="AA40" s="3237"/>
      <c r="AB40" s="3235"/>
      <c r="AC40" s="3237"/>
      <c r="AD40" s="3235"/>
      <c r="AE40" s="3237"/>
      <c r="AF40" s="3235"/>
      <c r="AG40" s="3237"/>
      <c r="AH40" s="3235"/>
      <c r="AI40" s="3237"/>
      <c r="AJ40" s="3235"/>
      <c r="AK40" s="3237"/>
      <c r="AL40" s="3238"/>
      <c r="AM40" s="3239"/>
      <c r="AN40" s="3240"/>
      <c r="AO40" s="3241"/>
      <c r="AP40" s="3236"/>
      <c r="AQ40" s="3230"/>
      <c r="AR40" s="3230"/>
      <c r="AS40" s="3242"/>
      <c r="AT40" s="3230"/>
      <c r="AU40" s="3230"/>
    </row>
    <row r="41" spans="1:47" x14ac:dyDescent="0.35">
      <c r="A41" s="6955"/>
      <c r="B41" s="3232" t="s">
        <v>373</v>
      </c>
      <c r="C41" s="3232">
        <v>0</v>
      </c>
      <c r="D41" s="3233">
        <f t="shared" si="1"/>
        <v>0</v>
      </c>
      <c r="E41" s="3234">
        <f t="shared" si="1"/>
        <v>0</v>
      </c>
      <c r="F41" s="1613"/>
      <c r="G41" s="905"/>
      <c r="H41" s="3235"/>
      <c r="I41" s="3236"/>
      <c r="J41" s="3235"/>
      <c r="K41" s="3237"/>
      <c r="L41" s="3235"/>
      <c r="M41" s="3237"/>
      <c r="N41" s="3235"/>
      <c r="O41" s="3237"/>
      <c r="P41" s="3235"/>
      <c r="Q41" s="3237"/>
      <c r="R41" s="3235"/>
      <c r="S41" s="3237"/>
      <c r="T41" s="3235"/>
      <c r="U41" s="3237"/>
      <c r="V41" s="3235"/>
      <c r="W41" s="3237"/>
      <c r="X41" s="3235"/>
      <c r="Y41" s="3237"/>
      <c r="Z41" s="3235"/>
      <c r="AA41" s="3237"/>
      <c r="AB41" s="3235"/>
      <c r="AC41" s="3237"/>
      <c r="AD41" s="3235"/>
      <c r="AE41" s="3237"/>
      <c r="AF41" s="3235"/>
      <c r="AG41" s="3237"/>
      <c r="AH41" s="3235"/>
      <c r="AI41" s="3237"/>
      <c r="AJ41" s="3235"/>
      <c r="AK41" s="3237"/>
      <c r="AL41" s="3238"/>
      <c r="AM41" s="3239"/>
      <c r="AN41" s="3240"/>
      <c r="AO41" s="3241"/>
      <c r="AP41" s="3236"/>
      <c r="AQ41" s="3230"/>
      <c r="AR41" s="3230"/>
      <c r="AS41" s="3242"/>
      <c r="AT41" s="3230"/>
      <c r="AU41" s="3230"/>
    </row>
    <row r="42" spans="1:47" x14ac:dyDescent="0.35">
      <c r="A42" s="6955"/>
      <c r="B42" s="3232" t="s">
        <v>2359</v>
      </c>
      <c r="C42" s="3232">
        <v>0</v>
      </c>
      <c r="D42" s="3233">
        <f t="shared" si="1"/>
        <v>0</v>
      </c>
      <c r="E42" s="3234">
        <f t="shared" si="1"/>
        <v>0</v>
      </c>
      <c r="F42" s="1613"/>
      <c r="G42" s="905"/>
      <c r="H42" s="3235"/>
      <c r="I42" s="3236"/>
      <c r="J42" s="3235"/>
      <c r="K42" s="3237"/>
      <c r="L42" s="3235"/>
      <c r="M42" s="3237"/>
      <c r="N42" s="3235"/>
      <c r="O42" s="3237"/>
      <c r="P42" s="3235"/>
      <c r="Q42" s="3237"/>
      <c r="R42" s="3235"/>
      <c r="S42" s="3237"/>
      <c r="T42" s="3235"/>
      <c r="U42" s="3237"/>
      <c r="V42" s="3235"/>
      <c r="W42" s="3237"/>
      <c r="X42" s="3235"/>
      <c r="Y42" s="3237"/>
      <c r="Z42" s="3235"/>
      <c r="AA42" s="3237"/>
      <c r="AB42" s="3235"/>
      <c r="AC42" s="3237"/>
      <c r="AD42" s="3235"/>
      <c r="AE42" s="3237"/>
      <c r="AF42" s="3235"/>
      <c r="AG42" s="3237"/>
      <c r="AH42" s="3235"/>
      <c r="AI42" s="3237"/>
      <c r="AJ42" s="3235"/>
      <c r="AK42" s="3237"/>
      <c r="AL42" s="3238"/>
      <c r="AM42" s="3239"/>
      <c r="AN42" s="3240"/>
      <c r="AO42" s="3241"/>
      <c r="AP42" s="3236"/>
      <c r="AQ42" s="3230"/>
      <c r="AR42" s="3230"/>
      <c r="AS42" s="3242"/>
      <c r="AT42" s="3230"/>
      <c r="AU42" s="3230"/>
    </row>
    <row r="43" spans="1:47" x14ac:dyDescent="0.35">
      <c r="A43" s="6955"/>
      <c r="B43" s="3232" t="s">
        <v>2360</v>
      </c>
      <c r="C43" s="3232">
        <v>0</v>
      </c>
      <c r="D43" s="3233">
        <f t="shared" si="1"/>
        <v>0</v>
      </c>
      <c r="E43" s="3234">
        <f t="shared" si="1"/>
        <v>0</v>
      </c>
      <c r="F43" s="1613"/>
      <c r="G43" s="905"/>
      <c r="H43" s="1614"/>
      <c r="I43" s="890"/>
      <c r="J43" s="1614"/>
      <c r="K43" s="891"/>
      <c r="L43" s="1614"/>
      <c r="M43" s="891"/>
      <c r="N43" s="1614"/>
      <c r="O43" s="891"/>
      <c r="P43" s="1614"/>
      <c r="Q43" s="891"/>
      <c r="R43" s="1614"/>
      <c r="S43" s="891"/>
      <c r="T43" s="1614"/>
      <c r="U43" s="891"/>
      <c r="V43" s="1614"/>
      <c r="W43" s="891"/>
      <c r="X43" s="1614"/>
      <c r="Y43" s="891"/>
      <c r="Z43" s="1614"/>
      <c r="AA43" s="891"/>
      <c r="AB43" s="1614"/>
      <c r="AC43" s="891"/>
      <c r="AD43" s="1614"/>
      <c r="AE43" s="891"/>
      <c r="AF43" s="1614"/>
      <c r="AG43" s="891"/>
      <c r="AH43" s="1614"/>
      <c r="AI43" s="891"/>
      <c r="AJ43" s="1614"/>
      <c r="AK43" s="891"/>
      <c r="AL43" s="892"/>
      <c r="AM43" s="893"/>
      <c r="AN43" s="3240"/>
      <c r="AO43" s="894"/>
      <c r="AP43" s="3236"/>
      <c r="AQ43" s="3230"/>
      <c r="AR43" s="3230"/>
      <c r="AS43" s="3242"/>
      <c r="AT43" s="3230"/>
      <c r="AU43" s="3230"/>
    </row>
    <row r="44" spans="1:47" x14ac:dyDescent="0.35">
      <c r="A44" s="6955"/>
      <c r="B44" s="3232" t="s">
        <v>2361</v>
      </c>
      <c r="C44" s="3232">
        <v>0</v>
      </c>
      <c r="D44" s="3233">
        <f t="shared" si="1"/>
        <v>0</v>
      </c>
      <c r="E44" s="3234">
        <f t="shared" si="1"/>
        <v>0</v>
      </c>
      <c r="F44" s="1613"/>
      <c r="G44" s="3258"/>
      <c r="H44" s="3235"/>
      <c r="I44" s="3236"/>
      <c r="J44" s="3235"/>
      <c r="K44" s="3237"/>
      <c r="L44" s="3235"/>
      <c r="M44" s="3237"/>
      <c r="N44" s="3235"/>
      <c r="O44" s="3237"/>
      <c r="P44" s="3235"/>
      <c r="Q44" s="3237"/>
      <c r="R44" s="3235"/>
      <c r="S44" s="3237"/>
      <c r="T44" s="3235"/>
      <c r="U44" s="3237"/>
      <c r="V44" s="3235"/>
      <c r="W44" s="3237"/>
      <c r="X44" s="3235"/>
      <c r="Y44" s="3237"/>
      <c r="Z44" s="3235"/>
      <c r="AA44" s="3237"/>
      <c r="AB44" s="3235"/>
      <c r="AC44" s="3237"/>
      <c r="AD44" s="3235"/>
      <c r="AE44" s="3237"/>
      <c r="AF44" s="3235"/>
      <c r="AG44" s="3237"/>
      <c r="AH44" s="3235"/>
      <c r="AI44" s="3237"/>
      <c r="AJ44" s="3235"/>
      <c r="AK44" s="3237"/>
      <c r="AL44" s="3238"/>
      <c r="AM44" s="3239"/>
      <c r="AN44" s="3240"/>
      <c r="AO44" s="3241"/>
      <c r="AP44" s="3236"/>
      <c r="AQ44" s="3230"/>
      <c r="AR44" s="3230"/>
      <c r="AS44" s="3242"/>
      <c r="AT44" s="3230"/>
      <c r="AU44" s="3230"/>
    </row>
    <row r="45" spans="1:47" x14ac:dyDescent="0.35">
      <c r="A45" s="6955"/>
      <c r="B45" s="3232" t="s">
        <v>2362</v>
      </c>
      <c r="C45" s="3232">
        <v>0</v>
      </c>
      <c r="D45" s="3233">
        <f t="shared" si="1"/>
        <v>0</v>
      </c>
      <c r="E45" s="895">
        <f t="shared" si="1"/>
        <v>0</v>
      </c>
      <c r="F45" s="1613"/>
      <c r="G45" s="702"/>
      <c r="H45" s="3235"/>
      <c r="I45" s="3236"/>
      <c r="J45" s="3235"/>
      <c r="K45" s="3237"/>
      <c r="L45" s="3235"/>
      <c r="M45" s="3237"/>
      <c r="N45" s="3235"/>
      <c r="O45" s="3237"/>
      <c r="P45" s="3235"/>
      <c r="Q45" s="3237"/>
      <c r="R45" s="3235"/>
      <c r="S45" s="3237"/>
      <c r="T45" s="3235"/>
      <c r="U45" s="3237"/>
      <c r="V45" s="3235"/>
      <c r="W45" s="3237"/>
      <c r="X45" s="3235"/>
      <c r="Y45" s="3237"/>
      <c r="Z45" s="3235"/>
      <c r="AA45" s="3237"/>
      <c r="AB45" s="3235"/>
      <c r="AC45" s="3237"/>
      <c r="AD45" s="3235"/>
      <c r="AE45" s="3237"/>
      <c r="AF45" s="3235"/>
      <c r="AG45" s="3262"/>
      <c r="AH45" s="3235"/>
      <c r="AI45" s="3237"/>
      <c r="AJ45" s="3235"/>
      <c r="AK45" s="3237"/>
      <c r="AL45" s="3238"/>
      <c r="AM45" s="3239"/>
      <c r="AN45" s="3240"/>
      <c r="AO45" s="3241"/>
      <c r="AP45" s="3236"/>
      <c r="AQ45" s="3230"/>
      <c r="AR45" s="3230"/>
      <c r="AS45" s="3242"/>
      <c r="AT45" s="3230"/>
      <c r="AU45" s="3230"/>
    </row>
    <row r="46" spans="1:47" x14ac:dyDescent="0.35">
      <c r="A46" s="8305"/>
      <c r="B46" s="3245" t="s">
        <v>1692</v>
      </c>
      <c r="C46" s="3245">
        <v>0</v>
      </c>
      <c r="D46" s="3246">
        <f t="shared" si="1"/>
        <v>0</v>
      </c>
      <c r="E46" s="3247">
        <f t="shared" si="1"/>
        <v>0</v>
      </c>
      <c r="F46" s="3259"/>
      <c r="G46" s="3260"/>
      <c r="H46" s="3248"/>
      <c r="I46" s="3249"/>
      <c r="J46" s="3248"/>
      <c r="K46" s="3250"/>
      <c r="L46" s="3248"/>
      <c r="M46" s="3250"/>
      <c r="N46" s="3248"/>
      <c r="O46" s="3250"/>
      <c r="P46" s="3248"/>
      <c r="Q46" s="3250"/>
      <c r="R46" s="3248"/>
      <c r="S46" s="3250"/>
      <c r="T46" s="3248"/>
      <c r="U46" s="3250"/>
      <c r="V46" s="3248"/>
      <c r="W46" s="3250"/>
      <c r="X46" s="3248"/>
      <c r="Y46" s="3250"/>
      <c r="Z46" s="3248"/>
      <c r="AA46" s="3250"/>
      <c r="AB46" s="3248"/>
      <c r="AC46" s="3250"/>
      <c r="AD46" s="3248"/>
      <c r="AE46" s="3250"/>
      <c r="AF46" s="3248"/>
      <c r="AG46" s="3250"/>
      <c r="AH46" s="3248"/>
      <c r="AI46" s="3250"/>
      <c r="AJ46" s="3248"/>
      <c r="AK46" s="3250"/>
      <c r="AL46" s="3261"/>
      <c r="AM46" s="2572"/>
      <c r="AN46" s="3252"/>
      <c r="AO46" s="3253"/>
      <c r="AP46" s="3254"/>
      <c r="AQ46" s="3255"/>
      <c r="AR46" s="3255"/>
      <c r="AS46" s="3242"/>
      <c r="AT46" s="3230"/>
      <c r="AU46" s="3230"/>
    </row>
    <row r="47" spans="1:47" x14ac:dyDescent="0.35">
      <c r="A47" s="8581" t="s">
        <v>2364</v>
      </c>
      <c r="B47" s="2574" t="s">
        <v>77</v>
      </c>
      <c r="C47" s="1940">
        <v>0</v>
      </c>
      <c r="D47" s="338">
        <f t="shared" ref="D47:E52" si="2">SUM(J47+L47+N47+P47+R47+T47+V47+X47+Z47+AB47+AD47+AF47+AH47+AJ47+AL47)</f>
        <v>0</v>
      </c>
      <c r="E47" s="3222">
        <f t="shared" si="2"/>
        <v>0</v>
      </c>
      <c r="F47" s="3257"/>
      <c r="G47" s="2578"/>
      <c r="H47" s="3257"/>
      <c r="I47" s="2578"/>
      <c r="J47" s="3223"/>
      <c r="K47" s="3224"/>
      <c r="L47" s="3223"/>
      <c r="M47" s="3224"/>
      <c r="N47" s="3223"/>
      <c r="O47" s="3224"/>
      <c r="P47" s="3223"/>
      <c r="Q47" s="3224"/>
      <c r="R47" s="3223"/>
      <c r="S47" s="3224"/>
      <c r="T47" s="3223"/>
      <c r="U47" s="3224"/>
      <c r="V47" s="3223"/>
      <c r="W47" s="3224"/>
      <c r="X47" s="3223"/>
      <c r="Y47" s="3224"/>
      <c r="Z47" s="3223"/>
      <c r="AA47" s="3224"/>
      <c r="AB47" s="3223"/>
      <c r="AC47" s="3224"/>
      <c r="AD47" s="3223"/>
      <c r="AE47" s="3224"/>
      <c r="AF47" s="3223"/>
      <c r="AG47" s="3224"/>
      <c r="AH47" s="3223"/>
      <c r="AI47" s="3224"/>
      <c r="AJ47" s="3223"/>
      <c r="AK47" s="3224"/>
      <c r="AL47" s="3225"/>
      <c r="AM47" s="3226"/>
      <c r="AN47" s="436"/>
      <c r="AO47" s="3228"/>
      <c r="AP47" s="2575"/>
      <c r="AQ47" s="3263"/>
      <c r="AR47" s="3263"/>
      <c r="AS47" s="3263"/>
      <c r="AT47" s="3263"/>
      <c r="AU47" s="3263"/>
    </row>
    <row r="48" spans="1:47" x14ac:dyDescent="0.35">
      <c r="A48" s="6976"/>
      <c r="B48" s="3231" t="s">
        <v>58</v>
      </c>
      <c r="C48" s="3232">
        <v>0</v>
      </c>
      <c r="D48" s="3233">
        <f t="shared" si="2"/>
        <v>0</v>
      </c>
      <c r="E48" s="3234">
        <f t="shared" si="2"/>
        <v>0</v>
      </c>
      <c r="F48" s="1613"/>
      <c r="G48" s="905"/>
      <c r="H48" s="1613"/>
      <c r="I48" s="905"/>
      <c r="J48" s="3235"/>
      <c r="K48" s="3237"/>
      <c r="L48" s="3235"/>
      <c r="M48" s="3237"/>
      <c r="N48" s="3235"/>
      <c r="O48" s="3237"/>
      <c r="P48" s="3235"/>
      <c r="Q48" s="3237"/>
      <c r="R48" s="3235"/>
      <c r="S48" s="3237"/>
      <c r="T48" s="3235"/>
      <c r="U48" s="3237"/>
      <c r="V48" s="3235"/>
      <c r="W48" s="3237"/>
      <c r="X48" s="3235"/>
      <c r="Y48" s="3237"/>
      <c r="Z48" s="3235"/>
      <c r="AA48" s="3237"/>
      <c r="AB48" s="3235"/>
      <c r="AC48" s="3237"/>
      <c r="AD48" s="3235"/>
      <c r="AE48" s="3237"/>
      <c r="AF48" s="3235"/>
      <c r="AG48" s="3237"/>
      <c r="AH48" s="3235"/>
      <c r="AI48" s="3237"/>
      <c r="AJ48" s="3235"/>
      <c r="AK48" s="3237"/>
      <c r="AL48" s="3238"/>
      <c r="AM48" s="3239"/>
      <c r="AN48" s="3240"/>
      <c r="AO48" s="3241"/>
      <c r="AP48" s="3236"/>
      <c r="AQ48" s="3230"/>
      <c r="AR48" s="3230"/>
      <c r="AS48" s="3230"/>
      <c r="AT48" s="3230"/>
      <c r="AU48" s="3230"/>
    </row>
    <row r="49" spans="1:47" x14ac:dyDescent="0.35">
      <c r="A49" s="6976"/>
      <c r="B49" s="3231" t="s">
        <v>2358</v>
      </c>
      <c r="C49" s="3232">
        <v>0</v>
      </c>
      <c r="D49" s="3233">
        <f t="shared" si="2"/>
        <v>0</v>
      </c>
      <c r="E49" s="3234">
        <f t="shared" si="2"/>
        <v>0</v>
      </c>
      <c r="F49" s="1613"/>
      <c r="G49" s="905"/>
      <c r="H49" s="1613"/>
      <c r="I49" s="905"/>
      <c r="J49" s="3235"/>
      <c r="K49" s="3237"/>
      <c r="L49" s="3235"/>
      <c r="M49" s="3237"/>
      <c r="N49" s="3235"/>
      <c r="O49" s="3237"/>
      <c r="P49" s="3235"/>
      <c r="Q49" s="3237"/>
      <c r="R49" s="3235"/>
      <c r="S49" s="3237"/>
      <c r="T49" s="3235"/>
      <c r="U49" s="3237"/>
      <c r="V49" s="3235"/>
      <c r="W49" s="3237"/>
      <c r="X49" s="3235"/>
      <c r="Y49" s="3237"/>
      <c r="Z49" s="3235"/>
      <c r="AA49" s="3237"/>
      <c r="AB49" s="3235"/>
      <c r="AC49" s="3237"/>
      <c r="AD49" s="3235"/>
      <c r="AE49" s="3237"/>
      <c r="AF49" s="3235"/>
      <c r="AG49" s="3237"/>
      <c r="AH49" s="3235"/>
      <c r="AI49" s="3237"/>
      <c r="AJ49" s="3235"/>
      <c r="AK49" s="3237"/>
      <c r="AL49" s="3238"/>
      <c r="AM49" s="3239"/>
      <c r="AN49" s="3240"/>
      <c r="AO49" s="3241"/>
      <c r="AP49" s="3236"/>
      <c r="AQ49" s="3230"/>
      <c r="AR49" s="3230"/>
      <c r="AS49" s="3230"/>
      <c r="AT49" s="3230"/>
      <c r="AU49" s="3230"/>
    </row>
    <row r="50" spans="1:47" x14ac:dyDescent="0.35">
      <c r="A50" s="6976"/>
      <c r="B50" s="3231" t="s">
        <v>373</v>
      </c>
      <c r="C50" s="3232">
        <v>0</v>
      </c>
      <c r="D50" s="3233">
        <f t="shared" si="2"/>
        <v>0</v>
      </c>
      <c r="E50" s="3234">
        <f t="shared" si="2"/>
        <v>0</v>
      </c>
      <c r="F50" s="1613"/>
      <c r="G50" s="905"/>
      <c r="H50" s="1613"/>
      <c r="I50" s="905"/>
      <c r="J50" s="3235"/>
      <c r="K50" s="3237"/>
      <c r="L50" s="3235"/>
      <c r="M50" s="3237"/>
      <c r="N50" s="3235"/>
      <c r="O50" s="3237"/>
      <c r="P50" s="3235"/>
      <c r="Q50" s="3237"/>
      <c r="R50" s="3235"/>
      <c r="S50" s="3237"/>
      <c r="T50" s="3235"/>
      <c r="U50" s="3237"/>
      <c r="V50" s="3235"/>
      <c r="W50" s="3237"/>
      <c r="X50" s="3235"/>
      <c r="Y50" s="3237"/>
      <c r="Z50" s="3235"/>
      <c r="AA50" s="3237"/>
      <c r="AB50" s="3235"/>
      <c r="AC50" s="3237"/>
      <c r="AD50" s="3235"/>
      <c r="AE50" s="3237"/>
      <c r="AF50" s="3235"/>
      <c r="AG50" s="3237"/>
      <c r="AH50" s="3235"/>
      <c r="AI50" s="3237"/>
      <c r="AJ50" s="3235"/>
      <c r="AK50" s="3237"/>
      <c r="AL50" s="3238"/>
      <c r="AM50" s="3239"/>
      <c r="AN50" s="3240"/>
      <c r="AO50" s="3241"/>
      <c r="AP50" s="3236"/>
      <c r="AQ50" s="3230"/>
      <c r="AR50" s="3230"/>
      <c r="AS50" s="3230"/>
      <c r="AT50" s="3230"/>
      <c r="AU50" s="3230"/>
    </row>
    <row r="51" spans="1:47" x14ac:dyDescent="0.35">
      <c r="A51" s="6976"/>
      <c r="B51" s="3264" t="s">
        <v>2362</v>
      </c>
      <c r="C51" s="3265">
        <v>0</v>
      </c>
      <c r="D51" s="3233">
        <f t="shared" si="2"/>
        <v>0</v>
      </c>
      <c r="E51" s="895">
        <f t="shared" si="2"/>
        <v>0</v>
      </c>
      <c r="F51" s="1613"/>
      <c r="G51" s="905"/>
      <c r="H51" s="1613"/>
      <c r="I51" s="905"/>
      <c r="J51" s="1614"/>
      <c r="K51" s="891"/>
      <c r="L51" s="1614"/>
      <c r="M51" s="891"/>
      <c r="N51" s="1614"/>
      <c r="O51" s="891"/>
      <c r="P51" s="1614"/>
      <c r="Q51" s="891"/>
      <c r="R51" s="1614"/>
      <c r="S51" s="891"/>
      <c r="T51" s="1614"/>
      <c r="U51" s="891"/>
      <c r="V51" s="1614"/>
      <c r="W51" s="891"/>
      <c r="X51" s="1614"/>
      <c r="Y51" s="891"/>
      <c r="Z51" s="1614"/>
      <c r="AA51" s="891"/>
      <c r="AB51" s="1614"/>
      <c r="AC51" s="891"/>
      <c r="AD51" s="1614"/>
      <c r="AE51" s="891"/>
      <c r="AF51" s="1614"/>
      <c r="AG51" s="891"/>
      <c r="AH51" s="1614"/>
      <c r="AI51" s="891"/>
      <c r="AJ51" s="1614"/>
      <c r="AK51" s="891"/>
      <c r="AL51" s="892"/>
      <c r="AM51" s="893"/>
      <c r="AN51" s="3240"/>
      <c r="AO51" s="894"/>
      <c r="AP51" s="890"/>
      <c r="AQ51" s="1722"/>
      <c r="AR51" s="1722"/>
      <c r="AS51" s="1722"/>
      <c r="AT51" s="1722"/>
      <c r="AU51" s="1722"/>
    </row>
    <row r="52" spans="1:47" x14ac:dyDescent="0.35">
      <c r="A52" s="6976"/>
      <c r="B52" s="3244" t="s">
        <v>2361</v>
      </c>
      <c r="C52" s="3245">
        <v>0</v>
      </c>
      <c r="D52" s="3246">
        <f t="shared" si="2"/>
        <v>0</v>
      </c>
      <c r="E52" s="3247">
        <f t="shared" si="2"/>
        <v>0</v>
      </c>
      <c r="F52" s="3259"/>
      <c r="G52" s="3266"/>
      <c r="H52" s="3259"/>
      <c r="I52" s="3266"/>
      <c r="J52" s="3251"/>
      <c r="K52" s="3267"/>
      <c r="L52" s="3251"/>
      <c r="M52" s="3267"/>
      <c r="N52" s="3251"/>
      <c r="O52" s="3267"/>
      <c r="P52" s="3251"/>
      <c r="Q52" s="3267"/>
      <c r="R52" s="3251"/>
      <c r="S52" s="3267"/>
      <c r="T52" s="3251"/>
      <c r="U52" s="3267"/>
      <c r="V52" s="3251"/>
      <c r="W52" s="3267"/>
      <c r="X52" s="3251"/>
      <c r="Y52" s="3267"/>
      <c r="Z52" s="3251"/>
      <c r="AA52" s="3267"/>
      <c r="AB52" s="3251"/>
      <c r="AC52" s="3267"/>
      <c r="AD52" s="3251"/>
      <c r="AE52" s="3267"/>
      <c r="AF52" s="3251"/>
      <c r="AG52" s="3267"/>
      <c r="AH52" s="3251"/>
      <c r="AI52" s="3267"/>
      <c r="AJ52" s="3251"/>
      <c r="AK52" s="3267"/>
      <c r="AL52" s="3268"/>
      <c r="AM52" s="3269"/>
      <c r="AN52" s="3252"/>
      <c r="AO52" s="3270"/>
      <c r="AP52" s="3254"/>
      <c r="AQ52" s="3255"/>
      <c r="AR52" s="3255"/>
      <c r="AS52" s="3255"/>
      <c r="AT52" s="3255"/>
      <c r="AU52" s="3255"/>
    </row>
    <row r="53" spans="1:47" x14ac:dyDescent="0.35">
      <c r="A53" s="8581" t="s">
        <v>2365</v>
      </c>
      <c r="B53" s="2574" t="s">
        <v>77</v>
      </c>
      <c r="C53" s="1940">
        <v>0</v>
      </c>
      <c r="D53" s="338">
        <f t="shared" ref="D53:E56" si="3">SUM(J53+L53+N53+P53+R53+T53+V53+X53+Z53+AB53)</f>
        <v>0</v>
      </c>
      <c r="E53" s="3222">
        <f t="shared" si="3"/>
        <v>0</v>
      </c>
      <c r="F53" s="3257"/>
      <c r="G53" s="2578"/>
      <c r="H53" s="3257"/>
      <c r="I53" s="2578"/>
      <c r="J53" s="3223"/>
      <c r="K53" s="3224"/>
      <c r="L53" s="3223"/>
      <c r="M53" s="3224"/>
      <c r="N53" s="3223"/>
      <c r="O53" s="3224"/>
      <c r="P53" s="3223"/>
      <c r="Q53" s="3224"/>
      <c r="R53" s="3223"/>
      <c r="S53" s="3224"/>
      <c r="T53" s="3223"/>
      <c r="U53" s="3224"/>
      <c r="V53" s="3223"/>
      <c r="W53" s="3224"/>
      <c r="X53" s="3223"/>
      <c r="Y53" s="3224"/>
      <c r="Z53" s="3223"/>
      <c r="AA53" s="3224"/>
      <c r="AB53" s="3235"/>
      <c r="AC53" s="3237"/>
      <c r="AD53" s="3271"/>
      <c r="AE53" s="3272"/>
      <c r="AF53" s="2580"/>
      <c r="AG53" s="3273"/>
      <c r="AH53" s="2580"/>
      <c r="AI53" s="3273"/>
      <c r="AJ53" s="2580"/>
      <c r="AK53" s="3273"/>
      <c r="AL53" s="2581"/>
      <c r="AM53" s="3274"/>
      <c r="AN53" s="436"/>
      <c r="AO53" s="2582"/>
      <c r="AP53" s="3229"/>
      <c r="AQ53" s="2576"/>
      <c r="AR53" s="2576"/>
      <c r="AS53" s="2576"/>
      <c r="AT53" s="2576"/>
      <c r="AU53" s="2576"/>
    </row>
    <row r="54" spans="1:47" x14ac:dyDescent="0.35">
      <c r="A54" s="6976"/>
      <c r="B54" s="3231" t="s">
        <v>2358</v>
      </c>
      <c r="C54" s="3232">
        <v>0</v>
      </c>
      <c r="D54" s="3233">
        <f t="shared" si="3"/>
        <v>0</v>
      </c>
      <c r="E54" s="3234">
        <f t="shared" si="3"/>
        <v>0</v>
      </c>
      <c r="F54" s="1613"/>
      <c r="G54" s="905"/>
      <c r="H54" s="1613"/>
      <c r="I54" s="905"/>
      <c r="J54" s="3235"/>
      <c r="K54" s="3237"/>
      <c r="L54" s="3235"/>
      <c r="M54" s="3237"/>
      <c r="N54" s="3235"/>
      <c r="O54" s="3237"/>
      <c r="P54" s="3235"/>
      <c r="Q54" s="3237"/>
      <c r="R54" s="3235"/>
      <c r="S54" s="3237"/>
      <c r="T54" s="3235"/>
      <c r="U54" s="3237"/>
      <c r="V54" s="3235"/>
      <c r="W54" s="3237"/>
      <c r="X54" s="3235"/>
      <c r="Y54" s="3237"/>
      <c r="Z54" s="3235"/>
      <c r="AA54" s="3237"/>
      <c r="AB54" s="3235"/>
      <c r="AC54" s="3237"/>
      <c r="AD54" s="3271"/>
      <c r="AE54" s="3272"/>
      <c r="AF54" s="3275"/>
      <c r="AG54" s="3258"/>
      <c r="AH54" s="3275"/>
      <c r="AI54" s="3258"/>
      <c r="AJ54" s="3275"/>
      <c r="AK54" s="3258"/>
      <c r="AL54" s="3276"/>
      <c r="AM54" s="3277"/>
      <c r="AN54" s="3240"/>
      <c r="AO54" s="3241"/>
      <c r="AP54" s="3236"/>
      <c r="AQ54" s="3230"/>
      <c r="AR54" s="3230"/>
      <c r="AS54" s="3230"/>
      <c r="AT54" s="3230"/>
      <c r="AU54" s="3230"/>
    </row>
    <row r="55" spans="1:47" x14ac:dyDescent="0.35">
      <c r="A55" s="6976"/>
      <c r="B55" s="3231" t="s">
        <v>2362</v>
      </c>
      <c r="C55" s="3232">
        <v>0</v>
      </c>
      <c r="D55" s="3233">
        <f t="shared" si="3"/>
        <v>0</v>
      </c>
      <c r="E55" s="895">
        <f t="shared" si="3"/>
        <v>0</v>
      </c>
      <c r="F55" s="1613"/>
      <c r="G55" s="905"/>
      <c r="H55" s="1613"/>
      <c r="I55" s="905"/>
      <c r="J55" s="1614"/>
      <c r="K55" s="891"/>
      <c r="L55" s="1614"/>
      <c r="M55" s="891"/>
      <c r="N55" s="1614"/>
      <c r="O55" s="891"/>
      <c r="P55" s="1614"/>
      <c r="Q55" s="891"/>
      <c r="R55" s="1614"/>
      <c r="S55" s="891"/>
      <c r="T55" s="1614"/>
      <c r="U55" s="891"/>
      <c r="V55" s="1614"/>
      <c r="W55" s="891"/>
      <c r="X55" s="1614"/>
      <c r="Y55" s="891"/>
      <c r="Z55" s="1614"/>
      <c r="AA55" s="891"/>
      <c r="AB55" s="3235"/>
      <c r="AC55" s="3237"/>
      <c r="AD55" s="3271"/>
      <c r="AE55" s="3272"/>
      <c r="AF55" s="1613"/>
      <c r="AG55" s="909"/>
      <c r="AH55" s="1613"/>
      <c r="AI55" s="909"/>
      <c r="AJ55" s="1613"/>
      <c r="AK55" s="909"/>
      <c r="AL55" s="910"/>
      <c r="AM55" s="911"/>
      <c r="AN55" s="3240"/>
      <c r="AO55" s="894"/>
      <c r="AP55" s="890"/>
      <c r="AQ55" s="1722"/>
      <c r="AR55" s="1722"/>
      <c r="AS55" s="1722"/>
      <c r="AT55" s="1722"/>
      <c r="AU55" s="1722"/>
    </row>
    <row r="56" spans="1:47" x14ac:dyDescent="0.35">
      <c r="A56" s="8205"/>
      <c r="B56" s="3244" t="s">
        <v>2361</v>
      </c>
      <c r="C56" s="3245">
        <v>0</v>
      </c>
      <c r="D56" s="3246">
        <f t="shared" si="3"/>
        <v>0</v>
      </c>
      <c r="E56" s="3247">
        <f t="shared" si="3"/>
        <v>0</v>
      </c>
      <c r="F56" s="3259"/>
      <c r="G56" s="3266"/>
      <c r="H56" s="3259"/>
      <c r="I56" s="3266"/>
      <c r="J56" s="3251"/>
      <c r="K56" s="3267"/>
      <c r="L56" s="3251"/>
      <c r="M56" s="3267"/>
      <c r="N56" s="3251"/>
      <c r="O56" s="3267"/>
      <c r="P56" s="3251"/>
      <c r="Q56" s="3267"/>
      <c r="R56" s="3251"/>
      <c r="S56" s="3267"/>
      <c r="T56" s="3251"/>
      <c r="U56" s="3267"/>
      <c r="V56" s="3251"/>
      <c r="W56" s="3267"/>
      <c r="X56" s="3251"/>
      <c r="Y56" s="3267"/>
      <c r="Z56" s="3251"/>
      <c r="AA56" s="3267"/>
      <c r="AB56" s="3235"/>
      <c r="AC56" s="3237"/>
      <c r="AD56" s="3271"/>
      <c r="AE56" s="3272"/>
      <c r="AF56" s="3259"/>
      <c r="AG56" s="3278"/>
      <c r="AH56" s="3259"/>
      <c r="AI56" s="3278"/>
      <c r="AJ56" s="3259"/>
      <c r="AK56" s="3278"/>
      <c r="AL56" s="3279"/>
      <c r="AM56" s="3280"/>
      <c r="AN56" s="3252"/>
      <c r="AO56" s="3270"/>
      <c r="AP56" s="3254"/>
      <c r="AQ56" s="3255"/>
      <c r="AR56" s="3255"/>
      <c r="AS56" s="3255"/>
      <c r="AT56" s="3255"/>
      <c r="AU56" s="3255"/>
    </row>
    <row r="57" spans="1:47" x14ac:dyDescent="0.35">
      <c r="A57" s="8581" t="s">
        <v>2366</v>
      </c>
      <c r="B57" s="2574" t="s">
        <v>77</v>
      </c>
      <c r="C57" s="1940">
        <v>0</v>
      </c>
      <c r="D57" s="338">
        <f t="shared" ref="D57:E63" si="4">SUM(J57+L57+N57+P57+R57+T57+V57+X57+Z57+AB57+AD57+AF57+AH57+AJ57+AL57)</f>
        <v>0</v>
      </c>
      <c r="E57" s="3222">
        <f t="shared" si="4"/>
        <v>0</v>
      </c>
      <c r="F57" s="3257"/>
      <c r="G57" s="2578"/>
      <c r="H57" s="3257"/>
      <c r="I57" s="2578"/>
      <c r="J57" s="3223"/>
      <c r="K57" s="3224"/>
      <c r="L57" s="3223"/>
      <c r="M57" s="3224"/>
      <c r="N57" s="3223"/>
      <c r="O57" s="3224"/>
      <c r="P57" s="3223"/>
      <c r="Q57" s="3224"/>
      <c r="R57" s="3223"/>
      <c r="S57" s="3224"/>
      <c r="T57" s="3223"/>
      <c r="U57" s="3224"/>
      <c r="V57" s="3223"/>
      <c r="W57" s="3224"/>
      <c r="X57" s="3223"/>
      <c r="Y57" s="3224"/>
      <c r="Z57" s="3223"/>
      <c r="AA57" s="3224"/>
      <c r="AB57" s="3223"/>
      <c r="AC57" s="3224"/>
      <c r="AD57" s="3223"/>
      <c r="AE57" s="3224"/>
      <c r="AF57" s="3223"/>
      <c r="AG57" s="3224"/>
      <c r="AH57" s="3223"/>
      <c r="AI57" s="3224"/>
      <c r="AJ57" s="3223"/>
      <c r="AK57" s="3224"/>
      <c r="AL57" s="3225"/>
      <c r="AM57" s="3226"/>
      <c r="AN57" s="436"/>
      <c r="AO57" s="2582"/>
      <c r="AP57" s="3229"/>
      <c r="AQ57" s="2576"/>
      <c r="AR57" s="2576"/>
      <c r="AS57" s="2576"/>
      <c r="AT57" s="2576"/>
      <c r="AU57" s="2576"/>
    </row>
    <row r="58" spans="1:47" x14ac:dyDescent="0.35">
      <c r="A58" s="6976"/>
      <c r="B58" s="3231" t="s">
        <v>58</v>
      </c>
      <c r="C58" s="3232">
        <v>0</v>
      </c>
      <c r="D58" s="3233">
        <f t="shared" si="4"/>
        <v>0</v>
      </c>
      <c r="E58" s="3234">
        <f t="shared" si="4"/>
        <v>0</v>
      </c>
      <c r="F58" s="1613"/>
      <c r="G58" s="905"/>
      <c r="H58" s="1613"/>
      <c r="I58" s="905"/>
      <c r="J58" s="3235"/>
      <c r="K58" s="3237"/>
      <c r="L58" s="3235"/>
      <c r="M58" s="3237"/>
      <c r="N58" s="3235"/>
      <c r="O58" s="3237"/>
      <c r="P58" s="3235"/>
      <c r="Q58" s="3237"/>
      <c r="R58" s="3235"/>
      <c r="S58" s="3237"/>
      <c r="T58" s="3235"/>
      <c r="U58" s="3237"/>
      <c r="V58" s="3235"/>
      <c r="W58" s="3237"/>
      <c r="X58" s="3235"/>
      <c r="Y58" s="3237"/>
      <c r="Z58" s="3235"/>
      <c r="AA58" s="3237"/>
      <c r="AB58" s="3235"/>
      <c r="AC58" s="3237"/>
      <c r="AD58" s="3235"/>
      <c r="AE58" s="3237"/>
      <c r="AF58" s="3235"/>
      <c r="AG58" s="3237"/>
      <c r="AH58" s="3235"/>
      <c r="AI58" s="3237"/>
      <c r="AJ58" s="3235"/>
      <c r="AK58" s="3237"/>
      <c r="AL58" s="3238"/>
      <c r="AM58" s="3239"/>
      <c r="AN58" s="3240"/>
      <c r="AO58" s="912"/>
      <c r="AP58" s="3281"/>
      <c r="AQ58" s="3282"/>
      <c r="AR58" s="3282"/>
      <c r="AS58" s="3282"/>
      <c r="AT58" s="3282"/>
      <c r="AU58" s="3282"/>
    </row>
    <row r="59" spans="1:47" x14ac:dyDescent="0.35">
      <c r="A59" s="6976"/>
      <c r="B59" s="3231" t="s">
        <v>2358</v>
      </c>
      <c r="C59" s="3232">
        <v>0</v>
      </c>
      <c r="D59" s="3233">
        <f t="shared" si="4"/>
        <v>0</v>
      </c>
      <c r="E59" s="3234">
        <f t="shared" si="4"/>
        <v>0</v>
      </c>
      <c r="F59" s="1613"/>
      <c r="G59" s="905"/>
      <c r="H59" s="1613"/>
      <c r="I59" s="905"/>
      <c r="J59" s="3235"/>
      <c r="K59" s="3237"/>
      <c r="L59" s="3235"/>
      <c r="M59" s="3237"/>
      <c r="N59" s="3235"/>
      <c r="O59" s="3237"/>
      <c r="P59" s="3235"/>
      <c r="Q59" s="3237"/>
      <c r="R59" s="3235"/>
      <c r="S59" s="3237"/>
      <c r="T59" s="3235"/>
      <c r="U59" s="3237"/>
      <c r="V59" s="3235"/>
      <c r="W59" s="3237"/>
      <c r="X59" s="3235"/>
      <c r="Y59" s="3237"/>
      <c r="Z59" s="3235"/>
      <c r="AA59" s="3237"/>
      <c r="AB59" s="3235"/>
      <c r="AC59" s="3237"/>
      <c r="AD59" s="3235"/>
      <c r="AE59" s="3237"/>
      <c r="AF59" s="3235"/>
      <c r="AG59" s="3237"/>
      <c r="AH59" s="3235"/>
      <c r="AI59" s="3237"/>
      <c r="AJ59" s="3235"/>
      <c r="AK59" s="3237"/>
      <c r="AL59" s="3238"/>
      <c r="AM59" s="3239"/>
      <c r="AN59" s="3240"/>
      <c r="AO59" s="3241"/>
      <c r="AP59" s="3236"/>
      <c r="AQ59" s="3230"/>
      <c r="AR59" s="3230"/>
      <c r="AS59" s="3230"/>
      <c r="AT59" s="3230"/>
      <c r="AU59" s="3230"/>
    </row>
    <row r="60" spans="1:47" x14ac:dyDescent="0.35">
      <c r="A60" s="6976"/>
      <c r="B60" s="3231" t="s">
        <v>387</v>
      </c>
      <c r="C60" s="3232">
        <v>0</v>
      </c>
      <c r="D60" s="3233">
        <f t="shared" si="4"/>
        <v>0</v>
      </c>
      <c r="E60" s="3234">
        <f t="shared" si="4"/>
        <v>0</v>
      </c>
      <c r="F60" s="1613"/>
      <c r="G60" s="905"/>
      <c r="H60" s="1613"/>
      <c r="I60" s="905"/>
      <c r="J60" s="3235"/>
      <c r="K60" s="3237"/>
      <c r="L60" s="3235"/>
      <c r="M60" s="3237"/>
      <c r="N60" s="3235"/>
      <c r="O60" s="3237"/>
      <c r="P60" s="3235"/>
      <c r="Q60" s="3237"/>
      <c r="R60" s="3235"/>
      <c r="S60" s="3237"/>
      <c r="T60" s="3235"/>
      <c r="U60" s="3237"/>
      <c r="V60" s="3235"/>
      <c r="W60" s="3237"/>
      <c r="X60" s="3235"/>
      <c r="Y60" s="3237"/>
      <c r="Z60" s="3235"/>
      <c r="AA60" s="3237"/>
      <c r="AB60" s="3235"/>
      <c r="AC60" s="3237"/>
      <c r="AD60" s="3235"/>
      <c r="AE60" s="3237"/>
      <c r="AF60" s="3235"/>
      <c r="AG60" s="3237"/>
      <c r="AH60" s="3235"/>
      <c r="AI60" s="3237"/>
      <c r="AJ60" s="3235"/>
      <c r="AK60" s="3237"/>
      <c r="AL60" s="3238"/>
      <c r="AM60" s="3239"/>
      <c r="AN60" s="3240"/>
      <c r="AO60" s="3241"/>
      <c r="AP60" s="3236"/>
      <c r="AQ60" s="3230"/>
      <c r="AR60" s="3230"/>
      <c r="AS60" s="3230"/>
      <c r="AT60" s="3230"/>
      <c r="AU60" s="3230"/>
    </row>
    <row r="61" spans="1:47" x14ac:dyDescent="0.35">
      <c r="A61" s="6976"/>
      <c r="B61" s="3231" t="s">
        <v>373</v>
      </c>
      <c r="C61" s="3232">
        <v>0</v>
      </c>
      <c r="D61" s="3233">
        <f t="shared" si="4"/>
        <v>0</v>
      </c>
      <c r="E61" s="3234">
        <f t="shared" si="4"/>
        <v>0</v>
      </c>
      <c r="F61" s="1613"/>
      <c r="G61" s="905"/>
      <c r="H61" s="1613"/>
      <c r="I61" s="905"/>
      <c r="J61" s="3235"/>
      <c r="K61" s="3237"/>
      <c r="L61" s="3235"/>
      <c r="M61" s="3237"/>
      <c r="N61" s="3235"/>
      <c r="O61" s="3237"/>
      <c r="P61" s="3235"/>
      <c r="Q61" s="3237"/>
      <c r="R61" s="3235"/>
      <c r="S61" s="3237"/>
      <c r="T61" s="3235"/>
      <c r="U61" s="3237"/>
      <c r="V61" s="3235"/>
      <c r="W61" s="3237"/>
      <c r="X61" s="3235"/>
      <c r="Y61" s="3237"/>
      <c r="Z61" s="3235"/>
      <c r="AA61" s="3237"/>
      <c r="AB61" s="3235"/>
      <c r="AC61" s="3237"/>
      <c r="AD61" s="3235"/>
      <c r="AE61" s="3237"/>
      <c r="AF61" s="3235"/>
      <c r="AG61" s="3237"/>
      <c r="AH61" s="3235"/>
      <c r="AI61" s="3237"/>
      <c r="AJ61" s="3235"/>
      <c r="AK61" s="3237"/>
      <c r="AL61" s="3238"/>
      <c r="AM61" s="3239"/>
      <c r="AN61" s="3240"/>
      <c r="AO61" s="3241"/>
      <c r="AP61" s="3236"/>
      <c r="AQ61" s="3230"/>
      <c r="AR61" s="3230"/>
      <c r="AS61" s="3230"/>
      <c r="AT61" s="3230"/>
      <c r="AU61" s="3230"/>
    </row>
    <row r="62" spans="1:47" x14ac:dyDescent="0.35">
      <c r="A62" s="6976"/>
      <c r="B62" s="3264" t="s">
        <v>2362</v>
      </c>
      <c r="C62" s="3265">
        <v>0</v>
      </c>
      <c r="D62" s="3233">
        <f t="shared" si="4"/>
        <v>0</v>
      </c>
      <c r="E62" s="895">
        <f t="shared" si="4"/>
        <v>0</v>
      </c>
      <c r="F62" s="1613"/>
      <c r="G62" s="905"/>
      <c r="H62" s="1613"/>
      <c r="I62" s="905"/>
      <c r="J62" s="1614"/>
      <c r="K62" s="891"/>
      <c r="L62" s="1614"/>
      <c r="M62" s="891"/>
      <c r="N62" s="1614"/>
      <c r="O62" s="891"/>
      <c r="P62" s="1614"/>
      <c r="Q62" s="891"/>
      <c r="R62" s="1614"/>
      <c r="S62" s="891"/>
      <c r="T62" s="1614"/>
      <c r="U62" s="891"/>
      <c r="V62" s="1614"/>
      <c r="W62" s="891"/>
      <c r="X62" s="1614"/>
      <c r="Y62" s="891"/>
      <c r="Z62" s="1614"/>
      <c r="AA62" s="891"/>
      <c r="AB62" s="1614"/>
      <c r="AC62" s="891"/>
      <c r="AD62" s="1614"/>
      <c r="AE62" s="891"/>
      <c r="AF62" s="1614"/>
      <c r="AG62" s="891"/>
      <c r="AH62" s="1614"/>
      <c r="AI62" s="891"/>
      <c r="AJ62" s="1614"/>
      <c r="AK62" s="891"/>
      <c r="AL62" s="892"/>
      <c r="AM62" s="893"/>
      <c r="AN62" s="3240"/>
      <c r="AO62" s="894"/>
      <c r="AP62" s="890"/>
      <c r="AQ62" s="1722"/>
      <c r="AR62" s="1722"/>
      <c r="AS62" s="1722"/>
      <c r="AT62" s="1722"/>
      <c r="AU62" s="1722"/>
    </row>
    <row r="63" spans="1:47" x14ac:dyDescent="0.35">
      <c r="A63" s="8205"/>
      <c r="B63" s="3244" t="s">
        <v>2361</v>
      </c>
      <c r="C63" s="3245">
        <v>0</v>
      </c>
      <c r="D63" s="3246">
        <f t="shared" si="4"/>
        <v>0</v>
      </c>
      <c r="E63" s="3247">
        <f t="shared" si="4"/>
        <v>0</v>
      </c>
      <c r="F63" s="3259"/>
      <c r="G63" s="3266"/>
      <c r="H63" s="3259"/>
      <c r="I63" s="3266"/>
      <c r="J63" s="3251"/>
      <c r="K63" s="3267"/>
      <c r="L63" s="3251"/>
      <c r="M63" s="3267"/>
      <c r="N63" s="3251"/>
      <c r="O63" s="3267"/>
      <c r="P63" s="3251"/>
      <c r="Q63" s="3267"/>
      <c r="R63" s="3251"/>
      <c r="S63" s="3267"/>
      <c r="T63" s="3251"/>
      <c r="U63" s="3267"/>
      <c r="V63" s="3251"/>
      <c r="W63" s="3267"/>
      <c r="X63" s="3251"/>
      <c r="Y63" s="3267"/>
      <c r="Z63" s="3251"/>
      <c r="AA63" s="3267"/>
      <c r="AB63" s="3251"/>
      <c r="AC63" s="3267"/>
      <c r="AD63" s="3251"/>
      <c r="AE63" s="3267"/>
      <c r="AF63" s="3251"/>
      <c r="AG63" s="3267"/>
      <c r="AH63" s="3251"/>
      <c r="AI63" s="3267"/>
      <c r="AJ63" s="3251"/>
      <c r="AK63" s="3267"/>
      <c r="AL63" s="3268"/>
      <c r="AM63" s="3269"/>
      <c r="AN63" s="3252"/>
      <c r="AO63" s="3270"/>
      <c r="AP63" s="3254"/>
      <c r="AQ63" s="3255"/>
      <c r="AR63" s="3255"/>
      <c r="AS63" s="3255"/>
      <c r="AT63" s="3255"/>
      <c r="AU63" s="3255"/>
    </row>
    <row r="64" spans="1:47" x14ac:dyDescent="0.35">
      <c r="A64" s="8581" t="s">
        <v>2367</v>
      </c>
      <c r="B64" s="2574" t="s">
        <v>2368</v>
      </c>
      <c r="C64" s="1940">
        <v>0</v>
      </c>
      <c r="D64" s="3283"/>
      <c r="E64" s="3222">
        <f>SUM(K64+M64+O64+Q64+S64+U64+W64+Y64+AA64+AC64)</f>
        <v>0</v>
      </c>
      <c r="F64" s="3257"/>
      <c r="G64" s="2578"/>
      <c r="H64" s="3257"/>
      <c r="I64" s="2578"/>
      <c r="J64" s="3257"/>
      <c r="K64" s="3224"/>
      <c r="L64" s="3257"/>
      <c r="M64" s="3224"/>
      <c r="N64" s="3257"/>
      <c r="O64" s="3224"/>
      <c r="P64" s="3257"/>
      <c r="Q64" s="3224"/>
      <c r="R64" s="3257"/>
      <c r="S64" s="3224"/>
      <c r="T64" s="3257"/>
      <c r="U64" s="3224"/>
      <c r="V64" s="3257"/>
      <c r="W64" s="3224"/>
      <c r="X64" s="3257"/>
      <c r="Y64" s="3224"/>
      <c r="Z64" s="3257"/>
      <c r="AA64" s="3224"/>
      <c r="AB64" s="3257"/>
      <c r="AC64" s="891"/>
      <c r="AD64" s="1615"/>
      <c r="AE64" s="913"/>
      <c r="AF64" s="2580"/>
      <c r="AG64" s="3273"/>
      <c r="AH64" s="2580"/>
      <c r="AI64" s="3273"/>
      <c r="AJ64" s="2580"/>
      <c r="AK64" s="3273"/>
      <c r="AL64" s="2581"/>
      <c r="AM64" s="3274"/>
      <c r="AN64" s="436"/>
      <c r="AO64" s="2582"/>
      <c r="AP64" s="3229"/>
      <c r="AQ64" s="2576"/>
      <c r="AR64" s="2576"/>
      <c r="AS64" s="2576"/>
      <c r="AT64" s="2576"/>
      <c r="AU64" s="2576"/>
    </row>
    <row r="65" spans="1:48" x14ac:dyDescent="0.35">
      <c r="A65" s="6976"/>
      <c r="B65" s="1616" t="s">
        <v>2369</v>
      </c>
      <c r="C65" s="1617">
        <v>0</v>
      </c>
      <c r="D65" s="915"/>
      <c r="E65" s="895">
        <f>SUM(K65+M65+O65+Q65+S65+U65+W65+Y65+AA65+AC65)</f>
        <v>0</v>
      </c>
      <c r="F65" s="1613"/>
      <c r="G65" s="905"/>
      <c r="H65" s="1613"/>
      <c r="I65" s="905"/>
      <c r="J65" s="1613"/>
      <c r="K65" s="3237"/>
      <c r="L65" s="1613"/>
      <c r="M65" s="3237"/>
      <c r="N65" s="1613"/>
      <c r="O65" s="3237"/>
      <c r="P65" s="1613"/>
      <c r="Q65" s="3237"/>
      <c r="R65" s="1613"/>
      <c r="S65" s="3237"/>
      <c r="T65" s="1613"/>
      <c r="U65" s="3237"/>
      <c r="V65" s="1613"/>
      <c r="W65" s="3237"/>
      <c r="X65" s="1613"/>
      <c r="Y65" s="3237"/>
      <c r="Z65" s="1613"/>
      <c r="AA65" s="3237"/>
      <c r="AB65" s="1613"/>
      <c r="AC65" s="891"/>
      <c r="AD65" s="1615"/>
      <c r="AE65" s="913"/>
      <c r="AF65" s="3275"/>
      <c r="AG65" s="3258"/>
      <c r="AH65" s="3275"/>
      <c r="AI65" s="3258"/>
      <c r="AJ65" s="3275"/>
      <c r="AK65" s="3258"/>
      <c r="AL65" s="3276"/>
      <c r="AM65" s="3277"/>
      <c r="AN65" s="3240"/>
      <c r="AO65" s="3241"/>
      <c r="AP65" s="3236"/>
      <c r="AQ65" s="3230"/>
      <c r="AR65" s="3230"/>
      <c r="AS65" s="3230"/>
      <c r="AT65" s="3230"/>
      <c r="AU65" s="3230"/>
    </row>
    <row r="66" spans="1:48" x14ac:dyDescent="0.35">
      <c r="A66" s="6976"/>
      <c r="B66" s="1616" t="s">
        <v>2370</v>
      </c>
      <c r="C66" s="1617">
        <v>0</v>
      </c>
      <c r="D66" s="3284"/>
      <c r="E66" s="895">
        <f>SUM(K66+M66+O66+Q66+S66+U66+W66+Y66+AA66+AC66)</f>
        <v>0</v>
      </c>
      <c r="F66" s="3275"/>
      <c r="G66" s="3285"/>
      <c r="H66" s="3275"/>
      <c r="I66" s="3285"/>
      <c r="J66" s="3275"/>
      <c r="K66" s="3237"/>
      <c r="L66" s="3275"/>
      <c r="M66" s="3237"/>
      <c r="N66" s="3275"/>
      <c r="O66" s="3237"/>
      <c r="P66" s="3275"/>
      <c r="Q66" s="3237"/>
      <c r="R66" s="3275"/>
      <c r="S66" s="3237"/>
      <c r="T66" s="3275"/>
      <c r="U66" s="3237"/>
      <c r="V66" s="3275"/>
      <c r="W66" s="3237"/>
      <c r="X66" s="3275"/>
      <c r="Y66" s="3237"/>
      <c r="Z66" s="3275"/>
      <c r="AA66" s="3237"/>
      <c r="AB66" s="3275"/>
      <c r="AC66" s="891"/>
      <c r="AD66" s="1615"/>
      <c r="AE66" s="913"/>
      <c r="AF66" s="3275"/>
      <c r="AG66" s="3258"/>
      <c r="AH66" s="3275"/>
      <c r="AI66" s="3258"/>
      <c r="AJ66" s="3275"/>
      <c r="AK66" s="3258"/>
      <c r="AL66" s="3276"/>
      <c r="AM66" s="3277"/>
      <c r="AN66" s="3240"/>
      <c r="AO66" s="894"/>
      <c r="AP66" s="890"/>
      <c r="AQ66" s="1722"/>
      <c r="AR66" s="1722"/>
      <c r="AS66" s="1722"/>
      <c r="AT66" s="1722"/>
      <c r="AU66" s="1722"/>
    </row>
    <row r="67" spans="1:48" x14ac:dyDescent="0.35">
      <c r="A67" s="6976"/>
      <c r="B67" s="3231" t="s">
        <v>2371</v>
      </c>
      <c r="C67" s="3232">
        <v>0</v>
      </c>
      <c r="D67" s="915"/>
      <c r="E67" s="895">
        <f>SUM(K67+M67+O67+Q67+S67+U67+W67+Y67+AA67+AC67)</f>
        <v>0</v>
      </c>
      <c r="F67" s="1613"/>
      <c r="G67" s="905"/>
      <c r="H67" s="1613"/>
      <c r="I67" s="905"/>
      <c r="J67" s="1613"/>
      <c r="K67" s="891"/>
      <c r="L67" s="1613"/>
      <c r="M67" s="891"/>
      <c r="N67" s="1613"/>
      <c r="O67" s="891"/>
      <c r="P67" s="1613"/>
      <c r="Q67" s="891"/>
      <c r="R67" s="1613"/>
      <c r="S67" s="891"/>
      <c r="T67" s="1613"/>
      <c r="U67" s="891"/>
      <c r="V67" s="1613"/>
      <c r="W67" s="891"/>
      <c r="X67" s="1613"/>
      <c r="Y67" s="891"/>
      <c r="Z67" s="1613"/>
      <c r="AA67" s="891"/>
      <c r="AB67" s="1613"/>
      <c r="AC67" s="891"/>
      <c r="AD67" s="1615"/>
      <c r="AE67" s="913"/>
      <c r="AF67" s="3275"/>
      <c r="AG67" s="3258"/>
      <c r="AH67" s="3275"/>
      <c r="AI67" s="3258"/>
      <c r="AJ67" s="3275"/>
      <c r="AK67" s="3258"/>
      <c r="AL67" s="3276"/>
      <c r="AM67" s="3277"/>
      <c r="AN67" s="3240"/>
      <c r="AO67" s="894"/>
      <c r="AP67" s="890"/>
      <c r="AQ67" s="1722"/>
      <c r="AR67" s="1722"/>
      <c r="AS67" s="1722"/>
      <c r="AT67" s="1722"/>
      <c r="AU67" s="1722"/>
    </row>
    <row r="68" spans="1:48" x14ac:dyDescent="0.35">
      <c r="A68" s="6976"/>
      <c r="B68" s="3286" t="s">
        <v>2362</v>
      </c>
      <c r="C68" s="3287">
        <v>0</v>
      </c>
      <c r="D68" s="3288"/>
      <c r="E68" s="3247">
        <f>SUM(K68+M68+O68+Q68+S68+U68+W68+Y68+AA68+AC68)</f>
        <v>0</v>
      </c>
      <c r="F68" s="3259"/>
      <c r="G68" s="3266"/>
      <c r="H68" s="3259"/>
      <c r="I68" s="3266"/>
      <c r="J68" s="3259"/>
      <c r="K68" s="3267"/>
      <c r="L68" s="3259"/>
      <c r="M68" s="3267"/>
      <c r="N68" s="3259"/>
      <c r="O68" s="3267"/>
      <c r="P68" s="3259"/>
      <c r="Q68" s="3267"/>
      <c r="R68" s="3259"/>
      <c r="S68" s="3267"/>
      <c r="T68" s="3259"/>
      <c r="U68" s="3267"/>
      <c r="V68" s="3259"/>
      <c r="W68" s="3267"/>
      <c r="X68" s="3259"/>
      <c r="Y68" s="3267"/>
      <c r="Z68" s="3259"/>
      <c r="AA68" s="3267"/>
      <c r="AB68" s="3259"/>
      <c r="AC68" s="3267"/>
      <c r="AD68" s="3289"/>
      <c r="AE68" s="3290"/>
      <c r="AF68" s="3259"/>
      <c r="AG68" s="3278"/>
      <c r="AH68" s="3259"/>
      <c r="AI68" s="3278"/>
      <c r="AJ68" s="3259"/>
      <c r="AK68" s="3278"/>
      <c r="AL68" s="3279"/>
      <c r="AM68" s="3280"/>
      <c r="AN68" s="3252"/>
      <c r="AO68" s="3270"/>
      <c r="AP68" s="3254"/>
      <c r="AQ68" s="3255"/>
      <c r="AR68" s="3255"/>
      <c r="AS68" s="3255"/>
      <c r="AT68" s="3255"/>
      <c r="AU68" s="3255"/>
    </row>
    <row r="69" spans="1:48" x14ac:dyDescent="0.35">
      <c r="A69" s="3291" t="s">
        <v>2372</v>
      </c>
      <c r="B69" s="3287" t="s">
        <v>58</v>
      </c>
      <c r="C69" s="3287">
        <v>0</v>
      </c>
      <c r="D69" s="1942">
        <f>SUM(F69+H69+J69)</f>
        <v>0</v>
      </c>
      <c r="E69" s="3247">
        <f>SUM(G69+I69+K69)</f>
        <v>0</v>
      </c>
      <c r="F69" s="3292"/>
      <c r="G69" s="3293"/>
      <c r="H69" s="3292"/>
      <c r="I69" s="3293"/>
      <c r="J69" s="3292"/>
      <c r="K69" s="3294"/>
      <c r="L69" s="3295"/>
      <c r="M69" s="3296"/>
      <c r="N69" s="3295"/>
      <c r="O69" s="3296"/>
      <c r="P69" s="3295"/>
      <c r="Q69" s="3296"/>
      <c r="R69" s="3295"/>
      <c r="S69" s="3296"/>
      <c r="T69" s="3295"/>
      <c r="U69" s="3296"/>
      <c r="V69" s="3295"/>
      <c r="W69" s="3296"/>
      <c r="X69" s="3295"/>
      <c r="Y69" s="3296"/>
      <c r="Z69" s="3295"/>
      <c r="AA69" s="3296"/>
      <c r="AB69" s="3295"/>
      <c r="AC69" s="3296"/>
      <c r="AD69" s="3297"/>
      <c r="AE69" s="3298"/>
      <c r="AF69" s="3299"/>
      <c r="AG69" s="3300"/>
      <c r="AH69" s="3299"/>
      <c r="AI69" s="3300"/>
      <c r="AJ69" s="3299"/>
      <c r="AK69" s="3300"/>
      <c r="AL69" s="3301"/>
      <c r="AM69" s="3302"/>
      <c r="AN69" s="3303"/>
      <c r="AO69" s="3304"/>
      <c r="AP69" s="3293"/>
      <c r="AQ69" s="3305"/>
      <c r="AR69" s="3305"/>
      <c r="AS69" s="3305"/>
      <c r="AT69" s="3305"/>
      <c r="AU69" s="3305"/>
    </row>
    <row r="70" spans="1:48" x14ac:dyDescent="0.35">
      <c r="A70" s="3306" t="s">
        <v>2373</v>
      </c>
      <c r="B70" s="3307"/>
      <c r="C70" s="3308"/>
      <c r="D70" s="3308"/>
      <c r="E70" s="3308"/>
      <c r="F70" s="3308"/>
      <c r="G70" s="3308"/>
      <c r="H70" s="3308"/>
      <c r="I70" s="3308"/>
      <c r="J70" s="3308"/>
      <c r="K70" s="495"/>
      <c r="L70" s="495"/>
      <c r="M70" s="917"/>
      <c r="N70" s="3309"/>
      <c r="O70" s="917"/>
      <c r="P70" s="917"/>
      <c r="Q70" s="917"/>
      <c r="R70" s="917"/>
      <c r="S70" s="917"/>
      <c r="T70" s="917"/>
      <c r="U70" s="917"/>
      <c r="V70" s="917"/>
      <c r="W70" s="3309"/>
      <c r="X70" s="3309"/>
      <c r="Y70" s="3309"/>
      <c r="Z70" s="917"/>
      <c r="AA70" s="917"/>
      <c r="AB70" s="917"/>
      <c r="AC70" s="917"/>
      <c r="AD70" s="917"/>
      <c r="AE70" s="917"/>
      <c r="AF70" s="917"/>
      <c r="AG70" s="917"/>
      <c r="AH70" s="917"/>
      <c r="AI70" s="917"/>
      <c r="AJ70" s="917"/>
      <c r="AK70" s="917"/>
      <c r="AL70" s="917"/>
      <c r="AM70" s="917"/>
      <c r="AN70" s="917"/>
      <c r="AO70" s="917"/>
      <c r="AP70" s="917"/>
      <c r="AQ70" s="918"/>
      <c r="AR70" s="918"/>
      <c r="AS70" s="884"/>
      <c r="AT70" s="884"/>
      <c r="AU70" s="884"/>
    </row>
    <row r="71" spans="1:48" ht="15" customHeight="1" x14ac:dyDescent="0.35">
      <c r="A71" s="8574" t="s">
        <v>2374</v>
      </c>
      <c r="B71" s="8574" t="s">
        <v>2375</v>
      </c>
      <c r="C71" s="8575" t="s">
        <v>208</v>
      </c>
      <c r="D71" s="7523"/>
      <c r="E71" s="7990"/>
      <c r="F71" s="8570" t="s">
        <v>588</v>
      </c>
      <c r="G71" s="8571"/>
      <c r="H71" s="8571"/>
      <c r="I71" s="8571"/>
      <c r="J71" s="8571"/>
      <c r="K71" s="8571"/>
      <c r="L71" s="8571"/>
      <c r="M71" s="8571"/>
      <c r="N71" s="8571"/>
      <c r="O71" s="8571"/>
      <c r="P71" s="8571"/>
      <c r="Q71" s="8571"/>
      <c r="R71" s="8571"/>
      <c r="S71" s="8571"/>
      <c r="T71" s="8571"/>
      <c r="U71" s="8571"/>
      <c r="V71" s="8571"/>
      <c r="W71" s="8571"/>
      <c r="X71" s="8571"/>
      <c r="Y71" s="8571"/>
      <c r="Z71" s="8571"/>
      <c r="AA71" s="8571"/>
      <c r="AB71" s="8571"/>
      <c r="AC71" s="8571"/>
      <c r="AD71" s="8571"/>
      <c r="AE71" s="8571"/>
      <c r="AF71" s="8571"/>
      <c r="AG71" s="8571"/>
      <c r="AH71" s="8571"/>
      <c r="AI71" s="8571"/>
      <c r="AJ71" s="8571"/>
      <c r="AK71" s="8571"/>
      <c r="AL71" s="8571"/>
      <c r="AM71" s="8572"/>
      <c r="AN71" s="8531" t="s">
        <v>591</v>
      </c>
      <c r="AO71" s="8009"/>
      <c r="AP71" s="8583" t="s">
        <v>9</v>
      </c>
      <c r="AQ71" s="8583" t="s">
        <v>10</v>
      </c>
      <c r="AR71" s="8581" t="s">
        <v>364</v>
      </c>
      <c r="AS71" s="8581" t="s">
        <v>8</v>
      </c>
      <c r="AT71" s="884"/>
      <c r="AU71" s="884"/>
      <c r="AV71" s="884"/>
    </row>
    <row r="72" spans="1:48" x14ac:dyDescent="0.35">
      <c r="A72" s="6955"/>
      <c r="B72" s="6955"/>
      <c r="C72" s="8328"/>
      <c r="D72" s="8329"/>
      <c r="E72" s="8214"/>
      <c r="F72" s="8570" t="s">
        <v>601</v>
      </c>
      <c r="G72" s="8573"/>
      <c r="H72" s="8570" t="s">
        <v>539</v>
      </c>
      <c r="I72" s="8573"/>
      <c r="J72" s="8570" t="s">
        <v>401</v>
      </c>
      <c r="K72" s="8573"/>
      <c r="L72" s="8570" t="s">
        <v>83</v>
      </c>
      <c r="M72" s="8573"/>
      <c r="N72" s="8570" t="s">
        <v>84</v>
      </c>
      <c r="O72" s="8573"/>
      <c r="P72" s="8570" t="s">
        <v>45</v>
      </c>
      <c r="Q72" s="8573"/>
      <c r="R72" s="8570" t="s">
        <v>46</v>
      </c>
      <c r="S72" s="8573"/>
      <c r="T72" s="8570" t="s">
        <v>47</v>
      </c>
      <c r="U72" s="8573"/>
      <c r="V72" s="8570" t="s">
        <v>48</v>
      </c>
      <c r="W72" s="8573"/>
      <c r="X72" s="8570" t="s">
        <v>49</v>
      </c>
      <c r="Y72" s="8573"/>
      <c r="Z72" s="8570" t="s">
        <v>50</v>
      </c>
      <c r="AA72" s="8573"/>
      <c r="AB72" s="8570" t="s">
        <v>51</v>
      </c>
      <c r="AC72" s="8573"/>
      <c r="AD72" s="8570" t="s">
        <v>52</v>
      </c>
      <c r="AE72" s="8571"/>
      <c r="AF72" s="8570" t="s">
        <v>53</v>
      </c>
      <c r="AG72" s="8573"/>
      <c r="AH72" s="8571" t="s">
        <v>54</v>
      </c>
      <c r="AI72" s="8571"/>
      <c r="AJ72" s="8570" t="s">
        <v>55</v>
      </c>
      <c r="AK72" s="8573"/>
      <c r="AL72" s="8571" t="s">
        <v>56</v>
      </c>
      <c r="AM72" s="8572"/>
      <c r="AN72" s="8582"/>
      <c r="AO72" s="8195"/>
      <c r="AP72" s="7817"/>
      <c r="AQ72" s="7817"/>
      <c r="AR72" s="6976"/>
      <c r="AS72" s="6976"/>
      <c r="AT72" s="918"/>
      <c r="AU72" s="918"/>
      <c r="AV72" s="918"/>
    </row>
    <row r="73" spans="1:48" ht="26.25" customHeight="1" x14ac:dyDescent="0.35">
      <c r="A73" s="8305"/>
      <c r="B73" s="8305"/>
      <c r="C73" s="3310" t="s">
        <v>2356</v>
      </c>
      <c r="D73" s="1963" t="s">
        <v>25</v>
      </c>
      <c r="E73" s="3311" t="s">
        <v>26</v>
      </c>
      <c r="F73" s="3218" t="s">
        <v>25</v>
      </c>
      <c r="G73" s="3209" t="s">
        <v>26</v>
      </c>
      <c r="H73" s="3218" t="s">
        <v>25</v>
      </c>
      <c r="I73" s="3209" t="s">
        <v>26</v>
      </c>
      <c r="J73" s="3218" t="s">
        <v>25</v>
      </c>
      <c r="K73" s="3209" t="s">
        <v>26</v>
      </c>
      <c r="L73" s="3218" t="s">
        <v>25</v>
      </c>
      <c r="M73" s="3209" t="s">
        <v>26</v>
      </c>
      <c r="N73" s="3218" t="s">
        <v>25</v>
      </c>
      <c r="O73" s="3206" t="s">
        <v>26</v>
      </c>
      <c r="P73" s="3218" t="s">
        <v>25</v>
      </c>
      <c r="Q73" s="3209" t="s">
        <v>26</v>
      </c>
      <c r="R73" s="3312" t="s">
        <v>25</v>
      </c>
      <c r="S73" s="3206" t="s">
        <v>26</v>
      </c>
      <c r="T73" s="3218" t="s">
        <v>25</v>
      </c>
      <c r="U73" s="3209" t="s">
        <v>26</v>
      </c>
      <c r="V73" s="3312" t="s">
        <v>25</v>
      </c>
      <c r="W73" s="3206" t="s">
        <v>26</v>
      </c>
      <c r="X73" s="3218" t="s">
        <v>25</v>
      </c>
      <c r="Y73" s="3209" t="s">
        <v>26</v>
      </c>
      <c r="Z73" s="3312" t="s">
        <v>25</v>
      </c>
      <c r="AA73" s="3206" t="s">
        <v>26</v>
      </c>
      <c r="AB73" s="3218" t="s">
        <v>25</v>
      </c>
      <c r="AC73" s="3209" t="s">
        <v>26</v>
      </c>
      <c r="AD73" s="3218" t="s">
        <v>25</v>
      </c>
      <c r="AE73" s="3206" t="s">
        <v>26</v>
      </c>
      <c r="AF73" s="3218" t="s">
        <v>25</v>
      </c>
      <c r="AG73" s="3209" t="s">
        <v>26</v>
      </c>
      <c r="AH73" s="3312" t="s">
        <v>25</v>
      </c>
      <c r="AI73" s="3206" t="s">
        <v>26</v>
      </c>
      <c r="AJ73" s="3218" t="s">
        <v>25</v>
      </c>
      <c r="AK73" s="3209" t="s">
        <v>26</v>
      </c>
      <c r="AL73" s="3312" t="s">
        <v>25</v>
      </c>
      <c r="AM73" s="1939" t="s">
        <v>26</v>
      </c>
      <c r="AN73" s="3313" t="s">
        <v>583</v>
      </c>
      <c r="AO73" s="3314" t="s">
        <v>584</v>
      </c>
      <c r="AP73" s="8349"/>
      <c r="AQ73" s="8349"/>
      <c r="AR73" s="8205"/>
      <c r="AS73" s="8205"/>
      <c r="AT73" s="918"/>
      <c r="AU73" s="918"/>
      <c r="AV73" s="918"/>
    </row>
    <row r="74" spans="1:48" x14ac:dyDescent="0.35">
      <c r="A74" s="8574" t="s">
        <v>2376</v>
      </c>
      <c r="B74" s="2584" t="s">
        <v>2377</v>
      </c>
      <c r="C74" s="1940">
        <f t="shared" ref="C74:C85" si="5">SUM(D74+E74)</f>
        <v>0</v>
      </c>
      <c r="D74" s="338">
        <f>+L74+N74+P74+R74+T74+V74+X74+Z74+AB74+AD74</f>
        <v>0</v>
      </c>
      <c r="E74" s="3315">
        <f>+M74+O74+Q74+S74+U74+W74+Y74+AA74+AC74+AE74</f>
        <v>0</v>
      </c>
      <c r="F74" s="1615"/>
      <c r="G74" s="919"/>
      <c r="H74" s="1615"/>
      <c r="I74" s="920"/>
      <c r="J74" s="1615"/>
      <c r="K74" s="919"/>
      <c r="L74" s="2437"/>
      <c r="M74" s="3316"/>
      <c r="N74" s="2438"/>
      <c r="O74" s="3317"/>
      <c r="P74" s="2585"/>
      <c r="Q74" s="3316"/>
      <c r="R74" s="3318"/>
      <c r="S74" s="3317"/>
      <c r="T74" s="2437"/>
      <c r="U74" s="3229"/>
      <c r="V74" s="2438"/>
      <c r="W74" s="3318"/>
      <c r="X74" s="2437"/>
      <c r="Y74" s="3229"/>
      <c r="Z74" s="2438"/>
      <c r="AA74" s="3318"/>
      <c r="AB74" s="2437"/>
      <c r="AC74" s="3229"/>
      <c r="AD74" s="2437"/>
      <c r="AE74" s="3316"/>
      <c r="AF74" s="2586"/>
      <c r="AG74" s="3319"/>
      <c r="AH74" s="2586"/>
      <c r="AI74" s="3319"/>
      <c r="AJ74" s="2586"/>
      <c r="AK74" s="3319"/>
      <c r="AL74" s="3320"/>
      <c r="AM74" s="3321"/>
      <c r="AN74" s="3322"/>
      <c r="AO74" s="3316"/>
      <c r="AP74" s="2576"/>
      <c r="AQ74" s="3229"/>
      <c r="AR74" s="3229"/>
      <c r="AS74" s="3316"/>
      <c r="AT74" s="283" t="str">
        <f t="shared" ref="AT74:AT85" si="6">$CC74&amp;$CD74&amp;$CE74&amp;$CF74</f>
        <v/>
      </c>
      <c r="AU74" s="283"/>
      <c r="AV74" s="283"/>
    </row>
    <row r="75" spans="1:48" x14ac:dyDescent="0.35">
      <c r="A75" s="6955"/>
      <c r="B75" s="3323" t="s">
        <v>2378</v>
      </c>
      <c r="C75" s="3232">
        <f t="shared" si="5"/>
        <v>0</v>
      </c>
      <c r="D75" s="3233">
        <f t="shared" ref="D75:E77" si="7">SUM(F75+H75+J75+L75+N75+P75+R75+T75+V75+X75+Z75+AB75+AD75+AF75+AH75+AJ75+AL75)</f>
        <v>0</v>
      </c>
      <c r="E75" s="3324">
        <f t="shared" si="7"/>
        <v>0</v>
      </c>
      <c r="F75" s="3235"/>
      <c r="G75" s="3325"/>
      <c r="H75" s="3235"/>
      <c r="I75" s="3236"/>
      <c r="J75" s="3322"/>
      <c r="K75" s="3262"/>
      <c r="L75" s="3235"/>
      <c r="M75" s="3237"/>
      <c r="N75" s="3322"/>
      <c r="O75" s="3262"/>
      <c r="P75" s="3238"/>
      <c r="Q75" s="3237"/>
      <c r="R75" s="3325"/>
      <c r="S75" s="3262"/>
      <c r="T75" s="3235"/>
      <c r="U75" s="3236"/>
      <c r="V75" s="3322"/>
      <c r="W75" s="3325"/>
      <c r="X75" s="3235"/>
      <c r="Y75" s="3236"/>
      <c r="Z75" s="3322"/>
      <c r="AA75" s="3325"/>
      <c r="AB75" s="3235"/>
      <c r="AC75" s="3236"/>
      <c r="AD75" s="3235"/>
      <c r="AE75" s="3237"/>
      <c r="AF75" s="3235"/>
      <c r="AG75" s="3236"/>
      <c r="AH75" s="3235"/>
      <c r="AI75" s="3236"/>
      <c r="AJ75" s="3235"/>
      <c r="AK75" s="3236"/>
      <c r="AL75" s="3322"/>
      <c r="AM75" s="3240"/>
      <c r="AN75" s="3322"/>
      <c r="AO75" s="3237"/>
      <c r="AP75" s="3230"/>
      <c r="AQ75" s="3236"/>
      <c r="AR75" s="3236"/>
      <c r="AS75" s="3237"/>
      <c r="AT75" s="283" t="str">
        <f t="shared" si="6"/>
        <v/>
      </c>
      <c r="AU75" s="283"/>
      <c r="AV75" s="283"/>
    </row>
    <row r="76" spans="1:48" x14ac:dyDescent="0.35">
      <c r="A76" s="6955"/>
      <c r="B76" s="3323" t="s">
        <v>2379</v>
      </c>
      <c r="C76" s="3232">
        <f t="shared" si="5"/>
        <v>0</v>
      </c>
      <c r="D76" s="3233">
        <f t="shared" si="7"/>
        <v>0</v>
      </c>
      <c r="E76" s="3324">
        <f t="shared" si="7"/>
        <v>0</v>
      </c>
      <c r="F76" s="3235"/>
      <c r="G76" s="3325"/>
      <c r="H76" s="3235"/>
      <c r="I76" s="3236"/>
      <c r="J76" s="3322"/>
      <c r="K76" s="3262"/>
      <c r="L76" s="3235"/>
      <c r="M76" s="3237"/>
      <c r="N76" s="3322"/>
      <c r="O76" s="3262"/>
      <c r="P76" s="3238"/>
      <c r="Q76" s="3237"/>
      <c r="R76" s="3325"/>
      <c r="S76" s="3262"/>
      <c r="T76" s="3235"/>
      <c r="U76" s="3236"/>
      <c r="V76" s="3322"/>
      <c r="W76" s="3325"/>
      <c r="X76" s="3235"/>
      <c r="Y76" s="3236"/>
      <c r="Z76" s="3322"/>
      <c r="AA76" s="3325"/>
      <c r="AB76" s="3235"/>
      <c r="AC76" s="3236"/>
      <c r="AD76" s="3235"/>
      <c r="AE76" s="3237"/>
      <c r="AF76" s="3235"/>
      <c r="AG76" s="3236"/>
      <c r="AH76" s="3235"/>
      <c r="AI76" s="3236"/>
      <c r="AJ76" s="3235"/>
      <c r="AK76" s="3236"/>
      <c r="AL76" s="3322"/>
      <c r="AM76" s="3240"/>
      <c r="AN76" s="3322"/>
      <c r="AO76" s="3237"/>
      <c r="AP76" s="3230"/>
      <c r="AQ76" s="3236"/>
      <c r="AR76" s="3236"/>
      <c r="AS76" s="3237"/>
      <c r="AT76" s="283" t="str">
        <f t="shared" si="6"/>
        <v/>
      </c>
      <c r="AU76" s="283"/>
      <c r="AV76" s="283"/>
    </row>
    <row r="77" spans="1:48" x14ac:dyDescent="0.35">
      <c r="A77" s="6955"/>
      <c r="B77" s="3323" t="s">
        <v>2380</v>
      </c>
      <c r="C77" s="3232">
        <f t="shared" si="5"/>
        <v>0</v>
      </c>
      <c r="D77" s="3233">
        <f t="shared" si="7"/>
        <v>0</v>
      </c>
      <c r="E77" s="3324">
        <f t="shared" si="7"/>
        <v>0</v>
      </c>
      <c r="F77" s="3235"/>
      <c r="G77" s="3325"/>
      <c r="H77" s="3235"/>
      <c r="I77" s="3236"/>
      <c r="J77" s="3322"/>
      <c r="K77" s="3262"/>
      <c r="L77" s="3235"/>
      <c r="M77" s="3237"/>
      <c r="N77" s="3322"/>
      <c r="O77" s="3262"/>
      <c r="P77" s="3238"/>
      <c r="Q77" s="3237"/>
      <c r="R77" s="3325"/>
      <c r="S77" s="3262"/>
      <c r="T77" s="3235"/>
      <c r="U77" s="3236"/>
      <c r="V77" s="3322"/>
      <c r="W77" s="3325"/>
      <c r="X77" s="3235"/>
      <c r="Y77" s="3236"/>
      <c r="Z77" s="3322"/>
      <c r="AA77" s="3325"/>
      <c r="AB77" s="3235"/>
      <c r="AC77" s="3236"/>
      <c r="AD77" s="3235"/>
      <c r="AE77" s="3237"/>
      <c r="AF77" s="3235"/>
      <c r="AG77" s="3236"/>
      <c r="AH77" s="3235"/>
      <c r="AI77" s="3236"/>
      <c r="AJ77" s="3235"/>
      <c r="AK77" s="3236"/>
      <c r="AL77" s="3322"/>
      <c r="AM77" s="3240"/>
      <c r="AN77" s="3322"/>
      <c r="AO77" s="3237"/>
      <c r="AP77" s="3230"/>
      <c r="AQ77" s="3236"/>
      <c r="AR77" s="3236"/>
      <c r="AS77" s="3237"/>
      <c r="AT77" s="283" t="str">
        <f t="shared" si="6"/>
        <v/>
      </c>
      <c r="AU77" s="283"/>
      <c r="AV77" s="283"/>
    </row>
    <row r="78" spans="1:48" x14ac:dyDescent="0.35">
      <c r="A78" s="6955"/>
      <c r="B78" s="914" t="s">
        <v>2381</v>
      </c>
      <c r="C78" s="1617">
        <f t="shared" si="5"/>
        <v>0</v>
      </c>
      <c r="D78" s="3326">
        <f>+J78+L78+N78</f>
        <v>0</v>
      </c>
      <c r="E78" s="923">
        <f>+K78+M78+O78</f>
        <v>0</v>
      </c>
      <c r="F78" s="1613"/>
      <c r="G78" s="924"/>
      <c r="H78" s="1613"/>
      <c r="I78" s="905"/>
      <c r="J78" s="3322"/>
      <c r="K78" s="3262"/>
      <c r="L78" s="1614"/>
      <c r="M78" s="891"/>
      <c r="N78" s="925"/>
      <c r="O78" s="926"/>
      <c r="P78" s="910"/>
      <c r="Q78" s="909"/>
      <c r="R78" s="924"/>
      <c r="S78" s="927"/>
      <c r="T78" s="1613"/>
      <c r="U78" s="905"/>
      <c r="V78" s="915"/>
      <c r="W78" s="924"/>
      <c r="X78" s="1613"/>
      <c r="Y78" s="905"/>
      <c r="Z78" s="915"/>
      <c r="AA78" s="924"/>
      <c r="AB78" s="1613"/>
      <c r="AC78" s="905"/>
      <c r="AD78" s="1613"/>
      <c r="AE78" s="909"/>
      <c r="AF78" s="1613"/>
      <c r="AG78" s="905"/>
      <c r="AH78" s="1613"/>
      <c r="AI78" s="905"/>
      <c r="AJ78" s="1613"/>
      <c r="AK78" s="905"/>
      <c r="AL78" s="924"/>
      <c r="AM78" s="911"/>
      <c r="AN78" s="3322"/>
      <c r="AO78" s="3237"/>
      <c r="AP78" s="3230"/>
      <c r="AQ78" s="890"/>
      <c r="AR78" s="890"/>
      <c r="AS78" s="891"/>
      <c r="AT78" s="283" t="str">
        <f t="shared" si="6"/>
        <v/>
      </c>
      <c r="AU78" s="283"/>
      <c r="AV78" s="283"/>
    </row>
    <row r="79" spans="1:48" x14ac:dyDescent="0.35">
      <c r="A79" s="8305"/>
      <c r="B79" s="3327" t="s">
        <v>2382</v>
      </c>
      <c r="C79" s="3245">
        <f t="shared" si="5"/>
        <v>0</v>
      </c>
      <c r="D79" s="3246">
        <f>SUM(F79+H79+J79+L79+N79+P79+R79+T79+V79+X79+Z79+AB79+AD79+AF79+AH79+AJ79+AL79)</f>
        <v>0</v>
      </c>
      <c r="E79" s="3328">
        <f>SUM(G79+I79+K79+M79+O79+Q79+S79+U79+W79+Y79+AA79+AC79+AE79+AG79+AI79+AK79+AM79)</f>
        <v>0</v>
      </c>
      <c r="F79" s="3251"/>
      <c r="G79" s="3329"/>
      <c r="H79" s="3251"/>
      <c r="I79" s="3254"/>
      <c r="J79" s="3330"/>
      <c r="K79" s="3331"/>
      <c r="L79" s="3251"/>
      <c r="M79" s="3267"/>
      <c r="N79" s="3330"/>
      <c r="O79" s="3331"/>
      <c r="P79" s="3268"/>
      <c r="Q79" s="3267"/>
      <c r="R79" s="3329"/>
      <c r="S79" s="3331"/>
      <c r="T79" s="3251"/>
      <c r="U79" s="3254"/>
      <c r="V79" s="3330"/>
      <c r="W79" s="3329"/>
      <c r="X79" s="3251"/>
      <c r="Y79" s="3254"/>
      <c r="Z79" s="3330"/>
      <c r="AA79" s="3329"/>
      <c r="AB79" s="3251"/>
      <c r="AC79" s="3254"/>
      <c r="AD79" s="3251"/>
      <c r="AE79" s="3267"/>
      <c r="AF79" s="3251"/>
      <c r="AG79" s="3254"/>
      <c r="AH79" s="3251"/>
      <c r="AI79" s="3254"/>
      <c r="AJ79" s="3251"/>
      <c r="AK79" s="3254"/>
      <c r="AL79" s="3251"/>
      <c r="AM79" s="3254"/>
      <c r="AN79" s="3322"/>
      <c r="AO79" s="3237"/>
      <c r="AP79" s="3230"/>
      <c r="AQ79" s="3236"/>
      <c r="AR79" s="3236"/>
      <c r="AS79" s="3237"/>
      <c r="AT79" s="283" t="str">
        <f t="shared" si="6"/>
        <v/>
      </c>
      <c r="AU79" s="283"/>
      <c r="AV79" s="283"/>
    </row>
    <row r="80" spans="1:48" x14ac:dyDescent="0.35">
      <c r="A80" s="8574" t="s">
        <v>2383</v>
      </c>
      <c r="B80" s="2584" t="s">
        <v>2377</v>
      </c>
      <c r="C80" s="1940">
        <f t="shared" si="5"/>
        <v>0</v>
      </c>
      <c r="D80" s="338">
        <f>+L80+N80+P80+R80+T80+V80+X80+Z80+AB80+AD80</f>
        <v>0</v>
      </c>
      <c r="E80" s="3315">
        <f>+M80+O80+Q80+S80+U80+W80+Y80+AA80+AC80+AE80</f>
        <v>0</v>
      </c>
      <c r="F80" s="1615"/>
      <c r="G80" s="919"/>
      <c r="H80" s="1615"/>
      <c r="I80" s="920"/>
      <c r="J80" s="1615"/>
      <c r="K80" s="919"/>
      <c r="L80" s="2437"/>
      <c r="M80" s="3316"/>
      <c r="N80" s="2438"/>
      <c r="O80" s="3317"/>
      <c r="P80" s="2585"/>
      <c r="Q80" s="3316"/>
      <c r="R80" s="3318"/>
      <c r="S80" s="3317"/>
      <c r="T80" s="2437"/>
      <c r="U80" s="3229"/>
      <c r="V80" s="2438"/>
      <c r="W80" s="3318"/>
      <c r="X80" s="2437"/>
      <c r="Y80" s="3229"/>
      <c r="Z80" s="2438"/>
      <c r="AA80" s="3318"/>
      <c r="AB80" s="2437"/>
      <c r="AC80" s="3229"/>
      <c r="AD80" s="2437"/>
      <c r="AE80" s="3316"/>
      <c r="AF80" s="3271"/>
      <c r="AG80" s="3332"/>
      <c r="AH80" s="3271"/>
      <c r="AI80" s="3332"/>
      <c r="AJ80" s="3271"/>
      <c r="AK80" s="3332"/>
      <c r="AL80" s="3333"/>
      <c r="AM80" s="3334"/>
      <c r="AN80" s="3322"/>
      <c r="AO80" s="3237"/>
      <c r="AP80" s="3230"/>
      <c r="AQ80" s="438"/>
      <c r="AR80" s="438"/>
      <c r="AS80" s="446"/>
      <c r="AT80" s="283" t="str">
        <f t="shared" si="6"/>
        <v/>
      </c>
      <c r="AU80" s="283"/>
      <c r="AV80" s="283"/>
    </row>
    <row r="81" spans="1:48" x14ac:dyDescent="0.35">
      <c r="A81" s="6955"/>
      <c r="B81" s="3323" t="s">
        <v>2378</v>
      </c>
      <c r="C81" s="3232">
        <f t="shared" si="5"/>
        <v>0</v>
      </c>
      <c r="D81" s="3233">
        <f t="shared" ref="D81:E83" si="8">SUM(F81+H81+J81+L81+N81+P81+R81+T81+V81+X81+Z81+AB81+AD81+AF81+AH81+AJ81+AL81)</f>
        <v>0</v>
      </c>
      <c r="E81" s="3324">
        <f t="shared" si="8"/>
        <v>0</v>
      </c>
      <c r="F81" s="3235"/>
      <c r="G81" s="930"/>
      <c r="H81" s="3235"/>
      <c r="I81" s="438"/>
      <c r="J81" s="3235"/>
      <c r="K81" s="930"/>
      <c r="L81" s="3235"/>
      <c r="M81" s="438"/>
      <c r="N81" s="3322"/>
      <c r="O81" s="930"/>
      <c r="P81" s="3235"/>
      <c r="Q81" s="438"/>
      <c r="R81" s="3322"/>
      <c r="S81" s="930"/>
      <c r="T81" s="3235"/>
      <c r="U81" s="438"/>
      <c r="V81" s="3322"/>
      <c r="W81" s="930"/>
      <c r="X81" s="3235"/>
      <c r="Y81" s="438"/>
      <c r="Z81" s="3322"/>
      <c r="AA81" s="930"/>
      <c r="AB81" s="3235"/>
      <c r="AC81" s="438"/>
      <c r="AD81" s="3235"/>
      <c r="AE81" s="446"/>
      <c r="AF81" s="3235"/>
      <c r="AG81" s="3236"/>
      <c r="AH81" s="3235"/>
      <c r="AI81" s="3236"/>
      <c r="AJ81" s="3235"/>
      <c r="AK81" s="3236"/>
      <c r="AL81" s="3322"/>
      <c r="AM81" s="3240"/>
      <c r="AN81" s="3322"/>
      <c r="AO81" s="3237"/>
      <c r="AP81" s="3230"/>
      <c r="AQ81" s="438"/>
      <c r="AR81" s="438"/>
      <c r="AS81" s="446"/>
      <c r="AT81" s="283" t="str">
        <f t="shared" si="6"/>
        <v/>
      </c>
      <c r="AU81" s="283"/>
      <c r="AV81" s="283"/>
    </row>
    <row r="82" spans="1:48" x14ac:dyDescent="0.35">
      <c r="A82" s="6955"/>
      <c r="B82" s="3323" t="s">
        <v>2379</v>
      </c>
      <c r="C82" s="3232">
        <f t="shared" si="5"/>
        <v>0</v>
      </c>
      <c r="D82" s="3233">
        <f t="shared" si="8"/>
        <v>0</v>
      </c>
      <c r="E82" s="3324">
        <f t="shared" si="8"/>
        <v>0</v>
      </c>
      <c r="F82" s="3235"/>
      <c r="G82" s="3325"/>
      <c r="H82" s="3235"/>
      <c r="I82" s="3236"/>
      <c r="J82" s="3235"/>
      <c r="K82" s="3325"/>
      <c r="L82" s="3235"/>
      <c r="M82" s="3236"/>
      <c r="N82" s="3322"/>
      <c r="O82" s="3325"/>
      <c r="P82" s="3235"/>
      <c r="Q82" s="3236"/>
      <c r="R82" s="3322"/>
      <c r="S82" s="3325"/>
      <c r="T82" s="3235"/>
      <c r="U82" s="3236"/>
      <c r="V82" s="3322"/>
      <c r="W82" s="3325"/>
      <c r="X82" s="3235"/>
      <c r="Y82" s="3236"/>
      <c r="Z82" s="3322"/>
      <c r="AA82" s="3325"/>
      <c r="AB82" s="3235"/>
      <c r="AC82" s="3236"/>
      <c r="AD82" s="3235"/>
      <c r="AE82" s="3237"/>
      <c r="AF82" s="3235"/>
      <c r="AG82" s="3236"/>
      <c r="AH82" s="3235"/>
      <c r="AI82" s="3236"/>
      <c r="AJ82" s="3235"/>
      <c r="AK82" s="3236"/>
      <c r="AL82" s="3322"/>
      <c r="AM82" s="3240"/>
      <c r="AN82" s="3322"/>
      <c r="AO82" s="3237"/>
      <c r="AP82" s="3230"/>
      <c r="AQ82" s="3236"/>
      <c r="AR82" s="3236"/>
      <c r="AS82" s="3237"/>
      <c r="AT82" s="283" t="str">
        <f t="shared" si="6"/>
        <v/>
      </c>
      <c r="AU82" s="283"/>
      <c r="AV82" s="283"/>
    </row>
    <row r="83" spans="1:48" x14ac:dyDescent="0.35">
      <c r="A83" s="6955"/>
      <c r="B83" s="3323" t="s">
        <v>2380</v>
      </c>
      <c r="C83" s="3232">
        <f t="shared" si="5"/>
        <v>0</v>
      </c>
      <c r="D83" s="3233">
        <f t="shared" si="8"/>
        <v>0</v>
      </c>
      <c r="E83" s="3324">
        <f t="shared" si="8"/>
        <v>0</v>
      </c>
      <c r="F83" s="3235"/>
      <c r="G83" s="3325"/>
      <c r="H83" s="3235"/>
      <c r="I83" s="3236"/>
      <c r="J83" s="3235"/>
      <c r="K83" s="3325"/>
      <c r="L83" s="3235"/>
      <c r="M83" s="3236"/>
      <c r="N83" s="3322"/>
      <c r="O83" s="3325"/>
      <c r="P83" s="3235"/>
      <c r="Q83" s="3236"/>
      <c r="R83" s="3322"/>
      <c r="S83" s="3325"/>
      <c r="T83" s="3235"/>
      <c r="U83" s="3236"/>
      <c r="V83" s="3322"/>
      <c r="W83" s="3325"/>
      <c r="X83" s="3235"/>
      <c r="Y83" s="3236"/>
      <c r="Z83" s="3322"/>
      <c r="AA83" s="3325"/>
      <c r="AB83" s="3235"/>
      <c r="AC83" s="3236"/>
      <c r="AD83" s="3235"/>
      <c r="AE83" s="3237"/>
      <c r="AF83" s="3235"/>
      <c r="AG83" s="3236"/>
      <c r="AH83" s="3235"/>
      <c r="AI83" s="3236"/>
      <c r="AJ83" s="3235"/>
      <c r="AK83" s="3236"/>
      <c r="AL83" s="3322"/>
      <c r="AM83" s="3240"/>
      <c r="AN83" s="3322"/>
      <c r="AO83" s="3237"/>
      <c r="AP83" s="3230"/>
      <c r="AQ83" s="3236"/>
      <c r="AR83" s="3236"/>
      <c r="AS83" s="3237"/>
      <c r="AT83" s="283" t="str">
        <f t="shared" si="6"/>
        <v/>
      </c>
      <c r="AU83" s="283"/>
      <c r="AV83" s="283"/>
    </row>
    <row r="84" spans="1:48" x14ac:dyDescent="0.35">
      <c r="A84" s="6955"/>
      <c r="B84" s="914" t="s">
        <v>2381</v>
      </c>
      <c r="C84" s="1617">
        <f t="shared" si="5"/>
        <v>0</v>
      </c>
      <c r="D84" s="3326">
        <f>+J84+L84+N84</f>
        <v>0</v>
      </c>
      <c r="E84" s="923">
        <f>+K84+M84+O84</f>
        <v>0</v>
      </c>
      <c r="F84" s="1613"/>
      <c r="G84" s="924"/>
      <c r="H84" s="1615"/>
      <c r="I84" s="920"/>
      <c r="J84" s="3235"/>
      <c r="K84" s="3325"/>
      <c r="L84" s="3235"/>
      <c r="M84" s="3236"/>
      <c r="N84" s="3322"/>
      <c r="O84" s="3325"/>
      <c r="P84" s="931"/>
      <c r="Q84" s="913"/>
      <c r="R84" s="919"/>
      <c r="S84" s="932"/>
      <c r="T84" s="1615"/>
      <c r="U84" s="920"/>
      <c r="V84" s="933"/>
      <c r="W84" s="919"/>
      <c r="X84" s="1615"/>
      <c r="Y84" s="920"/>
      <c r="Z84" s="933"/>
      <c r="AA84" s="919"/>
      <c r="AB84" s="1615"/>
      <c r="AC84" s="920"/>
      <c r="AD84" s="1615"/>
      <c r="AE84" s="913"/>
      <c r="AF84" s="1615"/>
      <c r="AG84" s="920"/>
      <c r="AH84" s="1615"/>
      <c r="AI84" s="920"/>
      <c r="AJ84" s="1615"/>
      <c r="AK84" s="920"/>
      <c r="AL84" s="919"/>
      <c r="AM84" s="934"/>
      <c r="AN84" s="3322"/>
      <c r="AO84" s="3237"/>
      <c r="AP84" s="3230"/>
      <c r="AQ84" s="3236"/>
      <c r="AR84" s="3236"/>
      <c r="AS84" s="3237"/>
      <c r="AT84" s="283" t="str">
        <f t="shared" si="6"/>
        <v/>
      </c>
      <c r="AU84" s="283"/>
      <c r="AV84" s="283"/>
    </row>
    <row r="85" spans="1:48" x14ac:dyDescent="0.35">
      <c r="A85" s="8305"/>
      <c r="B85" s="3327" t="s">
        <v>2382</v>
      </c>
      <c r="C85" s="3245">
        <f t="shared" si="5"/>
        <v>0</v>
      </c>
      <c r="D85" s="3246">
        <f>SUM(F85+H85+J85+L85+N85+P85+R85+T85+V85+X85+Z85+AB85+AD85+AF85+AH85+AJ85+AL85)</f>
        <v>0</v>
      </c>
      <c r="E85" s="3328">
        <f>SUM(G85+I85+K85+M85+O85+Q85+S85+U85+W85+Y85+AA85+AC85+AE85+AG85+AI85+AK85+AM85)</f>
        <v>0</v>
      </c>
      <c r="F85" s="3251"/>
      <c r="G85" s="3329"/>
      <c r="H85" s="3251"/>
      <c r="I85" s="3254"/>
      <c r="J85" s="3330"/>
      <c r="K85" s="3331"/>
      <c r="L85" s="3251"/>
      <c r="M85" s="3267"/>
      <c r="N85" s="3330"/>
      <c r="O85" s="3331"/>
      <c r="P85" s="3268"/>
      <c r="Q85" s="3267"/>
      <c r="R85" s="3329"/>
      <c r="S85" s="3331"/>
      <c r="T85" s="3251"/>
      <c r="U85" s="3254"/>
      <c r="V85" s="3330"/>
      <c r="W85" s="3329"/>
      <c r="X85" s="3251"/>
      <c r="Y85" s="3254"/>
      <c r="Z85" s="3330"/>
      <c r="AA85" s="3329"/>
      <c r="AB85" s="3251"/>
      <c r="AC85" s="3254"/>
      <c r="AD85" s="3251"/>
      <c r="AE85" s="3267"/>
      <c r="AF85" s="3251"/>
      <c r="AG85" s="3254"/>
      <c r="AH85" s="3251"/>
      <c r="AI85" s="3254"/>
      <c r="AJ85" s="3251"/>
      <c r="AK85" s="3254"/>
      <c r="AL85" s="3329"/>
      <c r="AM85" s="3269"/>
      <c r="AN85" s="3330"/>
      <c r="AO85" s="3267"/>
      <c r="AP85" s="3255"/>
      <c r="AQ85" s="3254"/>
      <c r="AR85" s="3254"/>
      <c r="AS85" s="3254"/>
      <c r="AT85" s="283" t="str">
        <f t="shared" si="6"/>
        <v/>
      </c>
      <c r="AU85" s="283"/>
      <c r="AV85" s="283"/>
    </row>
    <row r="86" spans="1:48" x14ac:dyDescent="0.35">
      <c r="A86" s="3212" t="s">
        <v>2384</v>
      </c>
      <c r="B86" s="400"/>
      <c r="C86" s="400"/>
      <c r="D86" s="400"/>
      <c r="E86" s="495"/>
      <c r="F86" s="495"/>
      <c r="G86" s="495"/>
      <c r="H86" s="495"/>
      <c r="I86" s="495"/>
      <c r="J86" s="495"/>
      <c r="K86" s="495"/>
      <c r="L86" s="917"/>
      <c r="M86" s="918"/>
      <c r="N86" s="918"/>
      <c r="O86" s="918"/>
      <c r="P86" s="918"/>
      <c r="Q86" s="918"/>
      <c r="R86" s="918"/>
      <c r="S86" s="918"/>
      <c r="T86" s="884"/>
      <c r="U86" s="884"/>
      <c r="V86" s="884"/>
      <c r="W86" s="884"/>
      <c r="X86" s="884"/>
      <c r="Y86" s="884"/>
      <c r="Z86" s="884"/>
      <c r="AA86" s="884"/>
      <c r="AB86" s="884"/>
      <c r="AC86" s="884"/>
      <c r="AD86" s="884"/>
      <c r="AE86" s="884"/>
      <c r="AF86" s="884"/>
      <c r="AG86" s="884"/>
      <c r="AH86" s="884"/>
      <c r="AI86" s="884"/>
      <c r="AJ86" s="884"/>
      <c r="AK86" s="884"/>
      <c r="AL86" s="884"/>
      <c r="AM86" s="884"/>
      <c r="AN86" s="884"/>
      <c r="AO86" s="884"/>
      <c r="AP86" s="884"/>
      <c r="AQ86" s="884"/>
      <c r="AR86" s="918"/>
      <c r="AS86" s="918"/>
      <c r="AT86" s="918"/>
      <c r="AU86" s="918"/>
    </row>
    <row r="87" spans="1:48" ht="20" x14ac:dyDescent="0.35">
      <c r="A87" s="7523" t="s">
        <v>2385</v>
      </c>
      <c r="B87" s="3335" t="s">
        <v>2386</v>
      </c>
      <c r="C87" s="3215" t="s">
        <v>2387</v>
      </c>
      <c r="D87" s="3215" t="s">
        <v>2388</v>
      </c>
      <c r="E87" s="495"/>
      <c r="F87" s="495"/>
      <c r="G87" s="495"/>
      <c r="H87" s="495"/>
      <c r="I87" s="495"/>
      <c r="J87" s="495"/>
      <c r="K87" s="495"/>
      <c r="L87" s="917"/>
      <c r="M87" s="918"/>
      <c r="N87" s="918"/>
      <c r="O87" s="918"/>
      <c r="P87" s="918"/>
      <c r="Q87" s="918"/>
      <c r="R87" s="918"/>
      <c r="S87" s="918"/>
      <c r="T87" s="884"/>
      <c r="U87" s="884"/>
      <c r="V87" s="884"/>
      <c r="W87" s="884"/>
      <c r="X87" s="884"/>
      <c r="Y87" s="884"/>
      <c r="Z87" s="884"/>
      <c r="AA87" s="884"/>
      <c r="AB87" s="884"/>
      <c r="AC87" s="884"/>
      <c r="AD87" s="884"/>
      <c r="AE87" s="884"/>
      <c r="AF87" s="884"/>
      <c r="AG87" s="884"/>
      <c r="AH87" s="884"/>
      <c r="AI87" s="884"/>
      <c r="AJ87" s="884"/>
      <c r="AK87" s="884"/>
      <c r="AL87" s="884"/>
      <c r="AM87" s="884"/>
      <c r="AN87" s="884"/>
      <c r="AO87" s="884"/>
      <c r="AP87" s="884"/>
      <c r="AQ87" s="884"/>
      <c r="AR87" s="918"/>
      <c r="AS87" s="918"/>
      <c r="AT87" s="918"/>
      <c r="AU87" s="918"/>
    </row>
    <row r="88" spans="1:48" x14ac:dyDescent="0.35">
      <c r="A88" s="6924"/>
      <c r="B88" s="3214" t="s">
        <v>2389</v>
      </c>
      <c r="C88" s="2576"/>
      <c r="D88" s="2576"/>
      <c r="E88" s="283" t="str">
        <f>$CB88&amp;$CC88&amp;$CD88&amp;$CE88</f>
        <v/>
      </c>
      <c r="F88" s="283"/>
      <c r="G88" s="283"/>
      <c r="H88" s="283"/>
      <c r="I88" s="283"/>
      <c r="J88" s="283"/>
      <c r="K88" s="283"/>
      <c r="L88" s="283"/>
      <c r="M88" s="283"/>
      <c r="N88" s="283"/>
      <c r="O88" s="283"/>
      <c r="P88" s="283"/>
      <c r="Q88" s="918"/>
      <c r="R88" s="918"/>
      <c r="S88" s="918"/>
      <c r="T88" s="884"/>
      <c r="U88" s="884"/>
      <c r="V88" s="884"/>
      <c r="W88" s="884"/>
      <c r="X88" s="884"/>
      <c r="Y88" s="884"/>
      <c r="Z88" s="884"/>
      <c r="AA88" s="884"/>
      <c r="AB88" s="884"/>
      <c r="AC88" s="884"/>
      <c r="AD88" s="884"/>
      <c r="AE88" s="884"/>
      <c r="AF88" s="884"/>
      <c r="AG88" s="884"/>
      <c r="AH88" s="884"/>
      <c r="AI88" s="884"/>
      <c r="AJ88" s="884"/>
      <c r="AK88" s="884"/>
      <c r="AL88" s="884"/>
      <c r="AM88" s="884"/>
      <c r="AN88" s="884"/>
      <c r="AO88" s="884"/>
      <c r="AP88" s="884"/>
      <c r="AQ88" s="884"/>
      <c r="AR88" s="884"/>
      <c r="AS88" s="884"/>
      <c r="AT88" s="884"/>
      <c r="AU88" s="884"/>
    </row>
    <row r="89" spans="1:48" ht="20" x14ac:dyDescent="0.35">
      <c r="A89" s="6924"/>
      <c r="B89" s="3336" t="s">
        <v>2390</v>
      </c>
      <c r="C89" s="3230"/>
      <c r="D89" s="3230"/>
      <c r="E89" s="283" t="str">
        <f>$CB89&amp;$CC89&amp;$CD89&amp;$CE89</f>
        <v/>
      </c>
      <c r="F89" s="283"/>
      <c r="G89" s="283"/>
      <c r="H89" s="283"/>
      <c r="I89" s="283"/>
      <c r="J89" s="283"/>
      <c r="K89" s="283"/>
      <c r="L89" s="283"/>
      <c r="M89" s="283"/>
      <c r="N89" s="283"/>
      <c r="O89" s="283"/>
      <c r="P89" s="283"/>
      <c r="Q89" s="918"/>
      <c r="R89" s="918"/>
      <c r="S89" s="918"/>
      <c r="T89" s="884"/>
      <c r="U89" s="884"/>
      <c r="V89" s="884"/>
      <c r="W89" s="884"/>
      <c r="X89" s="884"/>
      <c r="Y89" s="884"/>
      <c r="Z89" s="884"/>
      <c r="AA89" s="884"/>
      <c r="AB89" s="884"/>
      <c r="AC89" s="884"/>
      <c r="AD89" s="884"/>
      <c r="AE89" s="884"/>
      <c r="AF89" s="884"/>
      <c r="AG89" s="884"/>
      <c r="AH89" s="884"/>
      <c r="AI89" s="884"/>
      <c r="AJ89" s="884"/>
      <c r="AK89" s="884"/>
      <c r="AL89" s="884"/>
      <c r="AM89" s="884"/>
      <c r="AN89" s="884"/>
      <c r="AO89" s="884"/>
      <c r="AP89" s="884"/>
      <c r="AQ89" s="884"/>
      <c r="AR89" s="884"/>
      <c r="AS89" s="884"/>
      <c r="AT89" s="884"/>
      <c r="AU89" s="884"/>
    </row>
    <row r="90" spans="1:48" ht="20" x14ac:dyDescent="0.35">
      <c r="A90" s="6924"/>
      <c r="B90" s="3336" t="s">
        <v>2391</v>
      </c>
      <c r="C90" s="3230"/>
      <c r="D90" s="3230"/>
      <c r="E90" s="283" t="str">
        <f>$CB90&amp;$CC90&amp;$CD90&amp;$CE90</f>
        <v/>
      </c>
      <c r="F90" s="283"/>
      <c r="G90" s="283"/>
      <c r="H90" s="283"/>
      <c r="I90" s="283"/>
      <c r="J90" s="283"/>
      <c r="K90" s="283"/>
      <c r="L90" s="283"/>
      <c r="M90" s="283"/>
      <c r="N90" s="283"/>
      <c r="O90" s="283"/>
      <c r="P90" s="283"/>
      <c r="Q90" s="918"/>
      <c r="R90" s="918"/>
      <c r="S90" s="918"/>
      <c r="T90" s="884"/>
      <c r="U90" s="884"/>
      <c r="V90" s="884"/>
      <c r="W90" s="884"/>
      <c r="X90" s="884"/>
      <c r="Y90" s="884"/>
      <c r="Z90" s="884"/>
      <c r="AA90" s="884"/>
      <c r="AB90" s="884"/>
      <c r="AC90" s="884"/>
      <c r="AD90" s="884"/>
      <c r="AE90" s="884"/>
      <c r="AF90" s="884"/>
      <c r="AG90" s="884"/>
      <c r="AH90" s="884"/>
      <c r="AI90" s="884"/>
      <c r="AJ90" s="884"/>
      <c r="AK90" s="884"/>
      <c r="AL90" s="884"/>
      <c r="AM90" s="884"/>
      <c r="AN90" s="884"/>
      <c r="AO90" s="884"/>
      <c r="AP90" s="884"/>
      <c r="AQ90" s="884"/>
      <c r="AR90" s="884"/>
      <c r="AS90" s="884"/>
      <c r="AT90" s="884"/>
      <c r="AU90" s="884"/>
    </row>
    <row r="91" spans="1:48" x14ac:dyDescent="0.35">
      <c r="A91" s="6924"/>
      <c r="B91" s="3336" t="s">
        <v>2392</v>
      </c>
      <c r="C91" s="3230"/>
      <c r="D91" s="3337"/>
      <c r="E91" s="283"/>
      <c r="F91" s="283"/>
      <c r="G91" s="283"/>
      <c r="H91" s="283"/>
      <c r="I91" s="283"/>
      <c r="J91" s="283"/>
      <c r="K91" s="283"/>
      <c r="L91" s="283"/>
      <c r="M91" s="283"/>
      <c r="N91" s="283"/>
      <c r="O91" s="283"/>
      <c r="P91" s="283"/>
      <c r="Q91" s="918"/>
      <c r="R91" s="918"/>
      <c r="S91" s="918"/>
      <c r="T91" s="884"/>
      <c r="U91" s="884"/>
      <c r="V91" s="884"/>
      <c r="W91" s="884"/>
      <c r="X91" s="884"/>
      <c r="Y91" s="884"/>
      <c r="Z91" s="884"/>
      <c r="AA91" s="884"/>
      <c r="AB91" s="884"/>
      <c r="AC91" s="884"/>
      <c r="AD91" s="884"/>
      <c r="AE91" s="884"/>
      <c r="AF91" s="884"/>
      <c r="AG91" s="884"/>
      <c r="AH91" s="884"/>
      <c r="AI91" s="884"/>
      <c r="AJ91" s="884"/>
      <c r="AK91" s="884"/>
      <c r="AL91" s="884"/>
      <c r="AM91" s="884"/>
      <c r="AN91" s="884"/>
      <c r="AO91" s="884"/>
      <c r="AP91" s="884"/>
      <c r="AQ91" s="884"/>
      <c r="AR91" s="884"/>
      <c r="AS91" s="884"/>
      <c r="AT91" s="884"/>
      <c r="AU91" s="884"/>
    </row>
    <row r="92" spans="1:48" x14ac:dyDescent="0.35">
      <c r="A92" s="6924"/>
      <c r="B92" s="3338" t="s">
        <v>2393</v>
      </c>
      <c r="C92" s="3236"/>
      <c r="D92" s="3337"/>
      <c r="E92" s="283"/>
      <c r="F92" s="283"/>
      <c r="G92" s="283"/>
      <c r="H92" s="283"/>
      <c r="I92" s="283"/>
      <c r="J92" s="283"/>
      <c r="K92" s="283"/>
      <c r="L92" s="283"/>
      <c r="M92" s="283"/>
      <c r="N92" s="283"/>
      <c r="O92" s="283"/>
      <c r="P92" s="283"/>
      <c r="Q92" s="918"/>
      <c r="R92" s="918"/>
      <c r="S92" s="918"/>
      <c r="T92" s="884"/>
      <c r="U92" s="884"/>
      <c r="V92" s="884"/>
      <c r="W92" s="884"/>
      <c r="X92" s="884"/>
      <c r="Y92" s="884"/>
      <c r="Z92" s="884"/>
      <c r="AA92" s="884"/>
      <c r="AB92" s="884"/>
      <c r="AC92" s="884"/>
      <c r="AD92" s="884"/>
      <c r="AE92" s="884"/>
      <c r="AF92" s="884"/>
      <c r="AG92" s="884"/>
      <c r="AH92" s="884"/>
      <c r="AI92" s="884"/>
      <c r="AJ92" s="884"/>
      <c r="AK92" s="884"/>
      <c r="AL92" s="884"/>
      <c r="AM92" s="884"/>
      <c r="AN92" s="884"/>
      <c r="AO92" s="884"/>
      <c r="AP92" s="884"/>
      <c r="AQ92" s="884"/>
      <c r="AR92" s="884"/>
      <c r="AS92" s="884"/>
      <c r="AT92" s="884"/>
      <c r="AU92" s="884"/>
    </row>
    <row r="93" spans="1:48" ht="20" x14ac:dyDescent="0.35">
      <c r="A93" s="6924"/>
      <c r="B93" s="3338" t="s">
        <v>2394</v>
      </c>
      <c r="C93" s="3236"/>
      <c r="D93" s="3230"/>
      <c r="E93" s="283" t="str">
        <f>$CB93&amp;$CC93&amp;$CD93&amp;$CE93</f>
        <v/>
      </c>
      <c r="F93" s="283"/>
      <c r="G93" s="283"/>
      <c r="H93" s="283"/>
      <c r="I93" s="283"/>
      <c r="J93" s="283"/>
      <c r="K93" s="283"/>
      <c r="L93" s="283"/>
      <c r="M93" s="283"/>
      <c r="N93" s="283"/>
      <c r="O93" s="283"/>
      <c r="P93" s="283"/>
      <c r="Q93" s="918"/>
      <c r="R93" s="918"/>
      <c r="S93" s="918"/>
      <c r="T93" s="884"/>
      <c r="U93" s="884"/>
      <c r="V93" s="884"/>
      <c r="W93" s="884"/>
      <c r="X93" s="884"/>
      <c r="Y93" s="884"/>
      <c r="Z93" s="884"/>
      <c r="AA93" s="884"/>
      <c r="AB93" s="884"/>
      <c r="AC93" s="884"/>
      <c r="AD93" s="884"/>
      <c r="AE93" s="884"/>
      <c r="AF93" s="884"/>
      <c r="AG93" s="884"/>
      <c r="AH93" s="884"/>
      <c r="AI93" s="884"/>
      <c r="AJ93" s="884"/>
      <c r="AK93" s="884"/>
      <c r="AL93" s="884"/>
      <c r="AM93" s="884"/>
      <c r="AN93" s="884"/>
      <c r="AO93" s="884"/>
      <c r="AP93" s="884"/>
      <c r="AQ93" s="884"/>
      <c r="AR93" s="884"/>
      <c r="AS93" s="884"/>
      <c r="AT93" s="884"/>
      <c r="AU93" s="884"/>
    </row>
    <row r="94" spans="1:48" ht="20" x14ac:dyDescent="0.35">
      <c r="A94" s="6924"/>
      <c r="B94" s="3338" t="s">
        <v>2395</v>
      </c>
      <c r="C94" s="3236"/>
      <c r="D94" s="3230"/>
      <c r="E94" s="283" t="str">
        <f>$CB94&amp;$CC94&amp;$CD94&amp;$CE94</f>
        <v/>
      </c>
      <c r="F94" s="283"/>
      <c r="G94" s="283"/>
      <c r="H94" s="283"/>
      <c r="I94" s="283"/>
      <c r="J94" s="283"/>
      <c r="K94" s="283"/>
      <c r="L94" s="283"/>
      <c r="M94" s="283"/>
      <c r="N94" s="283"/>
      <c r="O94" s="283"/>
      <c r="P94" s="283"/>
      <c r="Q94" s="918"/>
      <c r="R94" s="918"/>
      <c r="S94" s="918"/>
      <c r="T94" s="884"/>
      <c r="U94" s="884"/>
      <c r="V94" s="884"/>
      <c r="W94" s="884"/>
      <c r="X94" s="884"/>
      <c r="Y94" s="884"/>
      <c r="Z94" s="884"/>
      <c r="AA94" s="884"/>
      <c r="AB94" s="884"/>
      <c r="AC94" s="884"/>
      <c r="AD94" s="884"/>
      <c r="AE94" s="884"/>
      <c r="AF94" s="884"/>
      <c r="AG94" s="884"/>
      <c r="AH94" s="884"/>
      <c r="AI94" s="884"/>
      <c r="AJ94" s="884"/>
      <c r="AK94" s="884"/>
      <c r="AL94" s="884"/>
      <c r="AM94" s="884"/>
      <c r="AN94" s="884"/>
      <c r="AO94" s="884"/>
      <c r="AP94" s="884"/>
      <c r="AQ94" s="884"/>
      <c r="AR94" s="884"/>
      <c r="AS94" s="884"/>
      <c r="AT94" s="884"/>
      <c r="AU94" s="884"/>
    </row>
    <row r="95" spans="1:48" x14ac:dyDescent="0.35">
      <c r="A95" s="6924"/>
      <c r="B95" s="3338" t="s">
        <v>2396</v>
      </c>
      <c r="C95" s="3230"/>
      <c r="D95" s="3230"/>
      <c r="E95" s="283" t="str">
        <f>$CB95&amp;$CC95&amp;$CD95&amp;$CE95</f>
        <v/>
      </c>
      <c r="F95" s="283"/>
      <c r="G95" s="283"/>
      <c r="H95" s="283"/>
      <c r="I95" s="283"/>
      <c r="J95" s="283"/>
      <c r="K95" s="283"/>
      <c r="L95" s="283"/>
      <c r="M95" s="283"/>
      <c r="N95" s="283"/>
      <c r="O95" s="283"/>
      <c r="P95" s="283"/>
      <c r="Q95" s="918"/>
      <c r="R95" s="918"/>
      <c r="S95" s="918"/>
      <c r="T95" s="884"/>
      <c r="U95" s="884"/>
      <c r="V95" s="884"/>
      <c r="W95" s="884"/>
      <c r="X95" s="884"/>
      <c r="Y95" s="884"/>
      <c r="Z95" s="884"/>
      <c r="AA95" s="884"/>
      <c r="AB95" s="884"/>
      <c r="AC95" s="884"/>
      <c r="AD95" s="884"/>
      <c r="AE95" s="884"/>
      <c r="AF95" s="884"/>
      <c r="AG95" s="884"/>
      <c r="AH95" s="884"/>
      <c r="AI95" s="884"/>
      <c r="AJ95" s="884"/>
      <c r="AK95" s="884"/>
      <c r="AL95" s="884"/>
      <c r="AM95" s="884"/>
      <c r="AN95" s="884"/>
      <c r="AO95" s="884"/>
      <c r="AP95" s="884"/>
      <c r="AQ95" s="884"/>
      <c r="AR95" s="884"/>
      <c r="AS95" s="884"/>
      <c r="AT95" s="884"/>
      <c r="AU95" s="884"/>
    </row>
    <row r="96" spans="1:48" x14ac:dyDescent="0.35">
      <c r="A96" s="8329"/>
      <c r="B96" s="3339" t="s">
        <v>2397</v>
      </c>
      <c r="C96" s="3340"/>
      <c r="D96" s="3340"/>
      <c r="E96" s="283" t="str">
        <f>$CB96&amp;$CC96&amp;$CD96&amp;$CE96</f>
        <v/>
      </c>
      <c r="F96" s="283"/>
      <c r="G96" s="283"/>
      <c r="H96" s="283"/>
      <c r="I96" s="283"/>
      <c r="J96" s="283"/>
      <c r="K96" s="283"/>
      <c r="L96" s="283"/>
      <c r="M96" s="283"/>
      <c r="N96" s="283"/>
      <c r="O96" s="283"/>
      <c r="P96" s="283"/>
      <c r="Q96" s="918"/>
      <c r="R96" s="918"/>
      <c r="S96" s="918"/>
      <c r="T96" s="884"/>
      <c r="U96" s="884"/>
      <c r="V96" s="884"/>
      <c r="W96" s="884"/>
      <c r="X96" s="884"/>
      <c r="Y96" s="884"/>
      <c r="Z96" s="884"/>
      <c r="AA96" s="884"/>
      <c r="AB96" s="884"/>
      <c r="AC96" s="884"/>
      <c r="AD96" s="884"/>
      <c r="AE96" s="884"/>
      <c r="AF96" s="884"/>
      <c r="AG96" s="884"/>
      <c r="AH96" s="884"/>
      <c r="AI96" s="884"/>
      <c r="AJ96" s="884"/>
      <c r="AK96" s="884"/>
      <c r="AL96" s="884"/>
      <c r="AM96" s="884"/>
      <c r="AN96" s="884"/>
      <c r="AO96" s="884"/>
      <c r="AP96" s="884"/>
      <c r="AQ96" s="884"/>
      <c r="AR96" s="884"/>
      <c r="AS96" s="884"/>
      <c r="AT96" s="884"/>
      <c r="AU96" s="884"/>
    </row>
    <row r="97" spans="1:47" x14ac:dyDescent="0.35">
      <c r="A97" s="3341" t="s">
        <v>2398</v>
      </c>
      <c r="B97" s="3342"/>
      <c r="C97" s="3212"/>
      <c r="D97" s="3212"/>
      <c r="E97" s="935"/>
      <c r="F97" s="283"/>
      <c r="G97" s="283"/>
      <c r="H97" s="283"/>
      <c r="I97" s="283"/>
      <c r="J97" s="283"/>
      <c r="K97" s="283"/>
      <c r="L97" s="283"/>
      <c r="M97" s="283"/>
      <c r="N97" s="283"/>
      <c r="O97" s="283"/>
      <c r="P97" s="283"/>
      <c r="Q97" s="918"/>
      <c r="R97" s="918"/>
      <c r="S97" s="918"/>
      <c r="T97" s="884"/>
      <c r="U97" s="884"/>
      <c r="V97" s="884"/>
      <c r="W97" s="884"/>
      <c r="X97" s="884"/>
      <c r="Y97" s="884"/>
      <c r="Z97" s="884"/>
      <c r="AA97" s="884"/>
      <c r="AB97" s="884"/>
      <c r="AC97" s="884"/>
      <c r="AD97" s="884"/>
      <c r="AE97" s="884"/>
      <c r="AF97" s="884"/>
      <c r="AG97" s="884"/>
      <c r="AH97" s="884"/>
      <c r="AI97" s="884"/>
      <c r="AJ97" s="884"/>
      <c r="AK97" s="884"/>
      <c r="AL97" s="884"/>
      <c r="AM97" s="884"/>
      <c r="AN97" s="884"/>
      <c r="AO97" s="884"/>
      <c r="AP97" s="884"/>
      <c r="AQ97" s="884"/>
      <c r="AR97" s="884"/>
      <c r="AS97" s="884"/>
      <c r="AT97" s="884"/>
      <c r="AU97" s="884"/>
    </row>
    <row r="98" spans="1:47" x14ac:dyDescent="0.35">
      <c r="A98" s="8574" t="s">
        <v>123</v>
      </c>
      <c r="B98" s="3212"/>
      <c r="C98" s="8575" t="s">
        <v>30</v>
      </c>
      <c r="D98" s="7523"/>
      <c r="E98" s="7990"/>
      <c r="F98" s="8576" t="s">
        <v>588</v>
      </c>
      <c r="G98" s="8577"/>
      <c r="H98" s="8577"/>
      <c r="I98" s="8577"/>
      <c r="J98" s="8577"/>
      <c r="K98" s="8577"/>
      <c r="L98" s="8577"/>
      <c r="M98" s="8577"/>
      <c r="N98" s="8577"/>
      <c r="O98" s="8577"/>
      <c r="P98" s="8577"/>
      <c r="Q98" s="8577"/>
      <c r="R98" s="8577"/>
      <c r="S98" s="8577"/>
      <c r="T98" s="8577"/>
      <c r="U98" s="8577"/>
      <c r="V98" s="8577"/>
      <c r="W98" s="8577"/>
      <c r="X98" s="8577"/>
      <c r="Y98" s="8577"/>
      <c r="Z98" s="8577"/>
      <c r="AA98" s="8577"/>
      <c r="AB98" s="8577"/>
      <c r="AC98" s="8577"/>
      <c r="AD98" s="8577"/>
      <c r="AE98" s="8577"/>
      <c r="AF98" s="8577"/>
      <c r="AG98" s="8577"/>
      <c r="AH98" s="8577"/>
      <c r="AI98" s="8577"/>
      <c r="AJ98" s="8577"/>
      <c r="AK98" s="8578"/>
      <c r="AL98" s="8579" t="s">
        <v>6</v>
      </c>
      <c r="AM98" s="884"/>
      <c r="AN98" s="884"/>
      <c r="AO98" s="884"/>
      <c r="AP98" s="884"/>
      <c r="AQ98" s="884"/>
      <c r="AR98" s="884"/>
      <c r="AS98" s="884"/>
      <c r="AT98" s="936"/>
      <c r="AU98" s="936"/>
    </row>
    <row r="99" spans="1:47" x14ac:dyDescent="0.35">
      <c r="A99" s="6955"/>
      <c r="B99" s="3212"/>
      <c r="C99" s="8328"/>
      <c r="D99" s="8329"/>
      <c r="E99" s="8214"/>
      <c r="F99" s="8570" t="s">
        <v>540</v>
      </c>
      <c r="G99" s="8573"/>
      <c r="H99" s="8570" t="s">
        <v>2344</v>
      </c>
      <c r="I99" s="8573"/>
      <c r="J99" s="8570" t="s">
        <v>2345</v>
      </c>
      <c r="K99" s="8573"/>
      <c r="L99" s="8570" t="s">
        <v>2346</v>
      </c>
      <c r="M99" s="8573"/>
      <c r="N99" s="8570" t="s">
        <v>2347</v>
      </c>
      <c r="O99" s="8573"/>
      <c r="P99" s="8570" t="s">
        <v>2348</v>
      </c>
      <c r="Q99" s="8573"/>
      <c r="R99" s="8570" t="s">
        <v>2349</v>
      </c>
      <c r="S99" s="8573"/>
      <c r="T99" s="8570" t="s">
        <v>2350</v>
      </c>
      <c r="U99" s="8573"/>
      <c r="V99" s="8570" t="s">
        <v>2351</v>
      </c>
      <c r="W99" s="8573"/>
      <c r="X99" s="8570" t="s">
        <v>2245</v>
      </c>
      <c r="Y99" s="8573"/>
      <c r="Z99" s="8570" t="s">
        <v>2352</v>
      </c>
      <c r="AA99" s="8573"/>
      <c r="AB99" s="8570" t="s">
        <v>2353</v>
      </c>
      <c r="AC99" s="8573"/>
      <c r="AD99" s="8570" t="s">
        <v>2354</v>
      </c>
      <c r="AE99" s="8573"/>
      <c r="AF99" s="8570" t="s">
        <v>2355</v>
      </c>
      <c r="AG99" s="8573"/>
      <c r="AH99" s="8570" t="s">
        <v>56</v>
      </c>
      <c r="AI99" s="8572"/>
      <c r="AJ99" s="8577" t="s">
        <v>2399</v>
      </c>
      <c r="AK99" s="8578"/>
      <c r="AL99" s="8580"/>
      <c r="AM99" s="884"/>
      <c r="AN99" s="884"/>
      <c r="AO99" s="884"/>
      <c r="AP99" s="936"/>
      <c r="AQ99" s="936"/>
      <c r="AR99" s="936"/>
      <c r="AS99" s="884"/>
      <c r="AT99" s="884"/>
      <c r="AU99" s="884"/>
    </row>
    <row r="100" spans="1:47" x14ac:dyDescent="0.35">
      <c r="A100" s="8305"/>
      <c r="B100" s="3212"/>
      <c r="C100" s="3343" t="s">
        <v>2356</v>
      </c>
      <c r="D100" s="3312" t="s">
        <v>25</v>
      </c>
      <c r="E100" s="3220" t="s">
        <v>26</v>
      </c>
      <c r="F100" s="3218" t="s">
        <v>25</v>
      </c>
      <c r="G100" s="3209" t="s">
        <v>26</v>
      </c>
      <c r="H100" s="3218" t="s">
        <v>25</v>
      </c>
      <c r="I100" s="3209" t="s">
        <v>26</v>
      </c>
      <c r="J100" s="3218" t="s">
        <v>25</v>
      </c>
      <c r="K100" s="3209" t="s">
        <v>26</v>
      </c>
      <c r="L100" s="3218" t="s">
        <v>25</v>
      </c>
      <c r="M100" s="3209" t="s">
        <v>26</v>
      </c>
      <c r="N100" s="3218" t="s">
        <v>25</v>
      </c>
      <c r="O100" s="3209" t="s">
        <v>26</v>
      </c>
      <c r="P100" s="3218" t="s">
        <v>25</v>
      </c>
      <c r="Q100" s="3209" t="s">
        <v>26</v>
      </c>
      <c r="R100" s="3218" t="s">
        <v>25</v>
      </c>
      <c r="S100" s="3209" t="s">
        <v>26</v>
      </c>
      <c r="T100" s="3218" t="s">
        <v>25</v>
      </c>
      <c r="U100" s="3209" t="s">
        <v>26</v>
      </c>
      <c r="V100" s="3218" t="s">
        <v>25</v>
      </c>
      <c r="W100" s="3209" t="s">
        <v>26</v>
      </c>
      <c r="X100" s="3218" t="s">
        <v>25</v>
      </c>
      <c r="Y100" s="3209" t="s">
        <v>26</v>
      </c>
      <c r="Z100" s="3218" t="s">
        <v>25</v>
      </c>
      <c r="AA100" s="3209" t="s">
        <v>26</v>
      </c>
      <c r="AB100" s="3218" t="s">
        <v>25</v>
      </c>
      <c r="AC100" s="3209" t="s">
        <v>26</v>
      </c>
      <c r="AD100" s="3218" t="s">
        <v>25</v>
      </c>
      <c r="AE100" s="3209" t="s">
        <v>26</v>
      </c>
      <c r="AF100" s="3218" t="s">
        <v>25</v>
      </c>
      <c r="AG100" s="3209" t="s">
        <v>26</v>
      </c>
      <c r="AH100" s="3218" t="s">
        <v>25</v>
      </c>
      <c r="AI100" s="1939" t="s">
        <v>26</v>
      </c>
      <c r="AJ100" s="3344" t="s">
        <v>25</v>
      </c>
      <c r="AK100" s="3210" t="s">
        <v>26</v>
      </c>
      <c r="AL100" s="8580"/>
      <c r="AM100" s="884"/>
      <c r="AN100" s="884"/>
      <c r="AO100" s="884"/>
      <c r="AP100" s="936"/>
      <c r="AQ100" s="936"/>
      <c r="AR100" s="936"/>
      <c r="AS100" s="884"/>
      <c r="AT100" s="884"/>
      <c r="AU100" s="884"/>
    </row>
    <row r="101" spans="1:47" x14ac:dyDescent="0.35">
      <c r="A101" s="8009" t="s">
        <v>2400</v>
      </c>
      <c r="B101" s="2587" t="s">
        <v>2401</v>
      </c>
      <c r="C101" s="2588">
        <f>SUM(D101:E101)</f>
        <v>0</v>
      </c>
      <c r="D101" s="3345">
        <f t="shared" ref="D101:E103" si="9">+F101+H101+J101+L101+N101+P101+R101+T101+V101+X101+Z101+AB101+AD101+AF101+AH101</f>
        <v>0</v>
      </c>
      <c r="E101" s="3222">
        <f t="shared" si="9"/>
        <v>0</v>
      </c>
      <c r="F101" s="3223"/>
      <c r="G101" s="3224"/>
      <c r="H101" s="3223"/>
      <c r="I101" s="3224"/>
      <c r="J101" s="3223"/>
      <c r="K101" s="3224"/>
      <c r="L101" s="3223"/>
      <c r="M101" s="3224"/>
      <c r="N101" s="3223"/>
      <c r="O101" s="3224"/>
      <c r="P101" s="3223"/>
      <c r="Q101" s="3224"/>
      <c r="R101" s="3223"/>
      <c r="S101" s="3224"/>
      <c r="T101" s="3223"/>
      <c r="U101" s="3224"/>
      <c r="V101" s="3223"/>
      <c r="W101" s="3224"/>
      <c r="X101" s="3223"/>
      <c r="Y101" s="3224"/>
      <c r="Z101" s="3223"/>
      <c r="AA101" s="3224"/>
      <c r="AB101" s="3223"/>
      <c r="AC101" s="3224"/>
      <c r="AD101" s="3223"/>
      <c r="AE101" s="3224"/>
      <c r="AF101" s="3223"/>
      <c r="AG101" s="3224"/>
      <c r="AH101" s="3225"/>
      <c r="AI101" s="3346"/>
      <c r="AJ101" s="3305"/>
      <c r="AK101" s="3305"/>
      <c r="AL101" s="3305"/>
      <c r="AM101" s="884"/>
      <c r="AN101" s="884"/>
      <c r="AO101" s="884"/>
      <c r="AP101" s="936"/>
      <c r="AQ101" s="936"/>
      <c r="AR101" s="936"/>
      <c r="AS101" s="884"/>
      <c r="AT101" s="884"/>
      <c r="AU101" s="884"/>
    </row>
    <row r="102" spans="1:47" x14ac:dyDescent="0.35">
      <c r="A102" s="7020"/>
      <c r="B102" s="3347" t="s">
        <v>2402</v>
      </c>
      <c r="C102" s="3348">
        <f>SUM(D102:E102)</f>
        <v>0</v>
      </c>
      <c r="D102" s="3349">
        <f t="shared" si="9"/>
        <v>0</v>
      </c>
      <c r="E102" s="3234">
        <f t="shared" si="9"/>
        <v>0</v>
      </c>
      <c r="F102" s="3235"/>
      <c r="G102" s="3237"/>
      <c r="H102" s="3235"/>
      <c r="I102" s="3237"/>
      <c r="J102" s="3235"/>
      <c r="K102" s="3237"/>
      <c r="L102" s="3235"/>
      <c r="M102" s="3237"/>
      <c r="N102" s="3235"/>
      <c r="O102" s="3237"/>
      <c r="P102" s="3235"/>
      <c r="Q102" s="3237"/>
      <c r="R102" s="3235"/>
      <c r="S102" s="3237"/>
      <c r="T102" s="3235"/>
      <c r="U102" s="3237"/>
      <c r="V102" s="3235"/>
      <c r="W102" s="3237"/>
      <c r="X102" s="3235"/>
      <c r="Y102" s="3237"/>
      <c r="Z102" s="3235"/>
      <c r="AA102" s="3237"/>
      <c r="AB102" s="3235"/>
      <c r="AC102" s="3237"/>
      <c r="AD102" s="3235"/>
      <c r="AE102" s="3237"/>
      <c r="AF102" s="3235"/>
      <c r="AG102" s="3237"/>
      <c r="AH102" s="3238"/>
      <c r="AI102" s="3262"/>
      <c r="AJ102" s="3305"/>
      <c r="AK102" s="3305"/>
      <c r="AL102" s="3305"/>
      <c r="AM102" s="884"/>
      <c r="AN102" s="884"/>
      <c r="AO102" s="884"/>
      <c r="AP102" s="936"/>
      <c r="AQ102" s="936"/>
      <c r="AR102" s="936"/>
      <c r="AS102" s="884"/>
      <c r="AT102" s="884"/>
      <c r="AU102" s="884"/>
    </row>
    <row r="103" spans="1:47" x14ac:dyDescent="0.35">
      <c r="A103" s="8195"/>
      <c r="B103" s="3350" t="s">
        <v>2403</v>
      </c>
      <c r="C103" s="3351">
        <f>SUM(D103:E103)</f>
        <v>0</v>
      </c>
      <c r="D103" s="3352">
        <f t="shared" si="9"/>
        <v>0</v>
      </c>
      <c r="E103" s="3247">
        <f t="shared" si="9"/>
        <v>0</v>
      </c>
      <c r="F103" s="3251"/>
      <c r="G103" s="3267"/>
      <c r="H103" s="3251"/>
      <c r="I103" s="3267"/>
      <c r="J103" s="3251"/>
      <c r="K103" s="3267"/>
      <c r="L103" s="3251"/>
      <c r="M103" s="3267"/>
      <c r="N103" s="3251"/>
      <c r="O103" s="3267"/>
      <c r="P103" s="3251"/>
      <c r="Q103" s="3267"/>
      <c r="R103" s="3251"/>
      <c r="S103" s="3267"/>
      <c r="T103" s="3251"/>
      <c r="U103" s="3267"/>
      <c r="V103" s="3251"/>
      <c r="W103" s="3267"/>
      <c r="X103" s="3251"/>
      <c r="Y103" s="3267"/>
      <c r="Z103" s="3251"/>
      <c r="AA103" s="3267"/>
      <c r="AB103" s="3251"/>
      <c r="AC103" s="3267"/>
      <c r="AD103" s="3251"/>
      <c r="AE103" s="3267"/>
      <c r="AF103" s="3251"/>
      <c r="AG103" s="3267"/>
      <c r="AH103" s="3268"/>
      <c r="AI103" s="3331"/>
      <c r="AJ103" s="3305"/>
      <c r="AK103" s="3305"/>
      <c r="AL103" s="3305"/>
      <c r="AM103" s="884"/>
      <c r="AN103" s="884"/>
      <c r="AO103" s="884"/>
      <c r="AP103" s="936"/>
      <c r="AQ103" s="936"/>
      <c r="AR103" s="936"/>
      <c r="AS103" s="884"/>
      <c r="AT103" s="884"/>
      <c r="AU103" s="884"/>
    </row>
    <row r="104" spans="1:47" x14ac:dyDescent="0.35">
      <c r="A104" s="3212" t="s">
        <v>2404</v>
      </c>
      <c r="B104" s="400"/>
      <c r="C104" s="937"/>
      <c r="D104" s="321"/>
      <c r="E104" s="917"/>
      <c r="F104" s="917"/>
      <c r="G104" s="917"/>
      <c r="H104" s="917"/>
      <c r="I104" s="917"/>
      <c r="J104" s="917"/>
      <c r="K104" s="917"/>
      <c r="L104" s="917"/>
      <c r="M104" s="918"/>
      <c r="N104" s="918"/>
      <c r="O104" s="918"/>
      <c r="P104" s="884"/>
      <c r="Q104" s="884"/>
      <c r="R104" s="884"/>
      <c r="S104" s="884"/>
      <c r="T104" s="884"/>
      <c r="U104" s="884"/>
      <c r="V104" s="884"/>
      <c r="W104" s="884"/>
      <c r="X104" s="884"/>
      <c r="Y104" s="884"/>
      <c r="Z104" s="884"/>
      <c r="AA104" s="884"/>
      <c r="AB104" s="884"/>
      <c r="AC104" s="884"/>
      <c r="AD104" s="884"/>
      <c r="AE104" s="884"/>
      <c r="AF104" s="884"/>
      <c r="AG104" s="884"/>
      <c r="AH104" s="884"/>
      <c r="AI104" s="884"/>
      <c r="AJ104" s="884"/>
      <c r="AK104" s="884"/>
      <c r="AL104" s="884"/>
      <c r="AM104" s="884"/>
      <c r="AN104" s="884"/>
      <c r="AO104" s="884"/>
      <c r="AP104" s="884"/>
      <c r="AQ104" s="884"/>
      <c r="AR104" s="884"/>
      <c r="AS104" s="884"/>
      <c r="AT104" s="884"/>
      <c r="AU104" s="884"/>
    </row>
    <row r="105" spans="1:47" x14ac:dyDescent="0.35">
      <c r="A105" s="397" t="s">
        <v>2405</v>
      </c>
      <c r="B105" s="321"/>
      <c r="C105" s="321"/>
      <c r="D105" s="321"/>
      <c r="E105" s="321"/>
      <c r="F105" s="321"/>
      <c r="G105" s="321"/>
      <c r="H105" s="321"/>
      <c r="I105" s="321"/>
      <c r="J105" s="321"/>
      <c r="K105" s="321"/>
      <c r="L105" s="321"/>
      <c r="M105" s="884"/>
      <c r="N105" s="884"/>
      <c r="O105" s="884"/>
      <c r="P105" s="884"/>
      <c r="Q105" s="884"/>
      <c r="R105" s="884"/>
      <c r="S105" s="884"/>
      <c r="T105" s="884"/>
      <c r="U105" s="884"/>
      <c r="V105" s="884"/>
      <c r="W105" s="884"/>
      <c r="X105" s="884"/>
      <c r="Y105" s="884"/>
      <c r="Z105" s="884"/>
      <c r="AA105" s="884"/>
      <c r="AB105" s="884"/>
      <c r="AC105" s="884"/>
      <c r="AD105" s="884"/>
      <c r="AE105" s="884"/>
      <c r="AF105" s="884"/>
      <c r="AG105" s="884"/>
      <c r="AH105" s="884"/>
      <c r="AI105" s="884"/>
      <c r="AJ105" s="884"/>
      <c r="AK105" s="884"/>
      <c r="AL105" s="884"/>
      <c r="AM105" s="884"/>
      <c r="AN105" s="884"/>
      <c r="AO105" s="884"/>
      <c r="AP105" s="884"/>
      <c r="AQ105" s="884"/>
      <c r="AR105" s="884"/>
      <c r="AS105" s="884"/>
      <c r="AT105" s="884"/>
      <c r="AU105" s="884"/>
    </row>
    <row r="106" spans="1:47" x14ac:dyDescent="0.35">
      <c r="A106" s="8565" t="s">
        <v>658</v>
      </c>
      <c r="B106" s="8565" t="s">
        <v>2406</v>
      </c>
      <c r="C106" s="8565" t="s">
        <v>2387</v>
      </c>
      <c r="D106" s="8570" t="s">
        <v>2407</v>
      </c>
      <c r="E106" s="8571"/>
      <c r="F106" s="8571"/>
      <c r="G106" s="8571"/>
      <c r="H106" s="8571"/>
      <c r="I106" s="8571"/>
      <c r="J106" s="8572"/>
      <c r="K106" s="7990" t="s">
        <v>2408</v>
      </c>
      <c r="L106" s="7990" t="s">
        <v>2409</v>
      </c>
      <c r="M106" s="884"/>
      <c r="N106" s="884"/>
      <c r="O106" s="884"/>
      <c r="P106" s="884"/>
      <c r="Q106" s="884"/>
      <c r="R106" s="884"/>
      <c r="S106" s="884"/>
      <c r="T106" s="884"/>
      <c r="U106" s="884"/>
      <c r="V106" s="884"/>
      <c r="W106" s="884"/>
      <c r="X106" s="884"/>
      <c r="Y106" s="884"/>
      <c r="Z106" s="884"/>
      <c r="AA106" s="884"/>
      <c r="AB106" s="884"/>
      <c r="AC106" s="884"/>
      <c r="AD106" s="884"/>
      <c r="AE106" s="884"/>
      <c r="AF106" s="884"/>
      <c r="AG106" s="884"/>
      <c r="AH106" s="884"/>
      <c r="AI106" s="884"/>
      <c r="AJ106" s="884"/>
      <c r="AK106" s="884"/>
      <c r="AL106" s="884"/>
      <c r="AM106" s="884"/>
      <c r="AN106" s="884"/>
      <c r="AO106" s="884"/>
      <c r="AP106" s="884"/>
      <c r="AQ106" s="884"/>
      <c r="AR106" s="884"/>
      <c r="AS106" s="884"/>
      <c r="AT106" s="884"/>
      <c r="AU106" s="884"/>
    </row>
    <row r="107" spans="1:47" ht="40" x14ac:dyDescent="0.35">
      <c r="A107" s="8565"/>
      <c r="B107" s="8565"/>
      <c r="C107" s="8565"/>
      <c r="D107" s="3218" t="s">
        <v>2410</v>
      </c>
      <c r="E107" s="3219" t="s">
        <v>2411</v>
      </c>
      <c r="F107" s="3219" t="s">
        <v>2412</v>
      </c>
      <c r="G107" s="3219" t="s">
        <v>2413</v>
      </c>
      <c r="H107" s="3219" t="s">
        <v>2414</v>
      </c>
      <c r="I107" s="3353" t="s">
        <v>2415</v>
      </c>
      <c r="J107" s="3354" t="s">
        <v>2416</v>
      </c>
      <c r="K107" s="8214"/>
      <c r="L107" s="8214"/>
      <c r="M107" s="884"/>
      <c r="N107" s="884"/>
      <c r="O107" s="884"/>
      <c r="P107" s="884"/>
      <c r="Q107" s="884"/>
      <c r="R107" s="884"/>
      <c r="S107" s="884"/>
      <c r="T107" s="884"/>
      <c r="U107" s="884"/>
      <c r="V107" s="884"/>
      <c r="W107" s="884"/>
      <c r="X107" s="884"/>
      <c r="Y107" s="884"/>
      <c r="Z107" s="884"/>
      <c r="AA107" s="884"/>
      <c r="AB107" s="884"/>
      <c r="AC107" s="884"/>
      <c r="AD107" s="884"/>
      <c r="AE107" s="884"/>
      <c r="AF107" s="884"/>
      <c r="AG107" s="884"/>
      <c r="AH107" s="884"/>
      <c r="AI107" s="884"/>
      <c r="AJ107" s="884"/>
      <c r="AK107" s="884"/>
      <c r="AL107" s="884"/>
      <c r="AM107" s="884"/>
      <c r="AN107" s="884"/>
      <c r="AO107" s="884"/>
      <c r="AP107" s="884"/>
      <c r="AQ107" s="884"/>
      <c r="AR107" s="884"/>
      <c r="AS107" s="884"/>
      <c r="AT107" s="884"/>
      <c r="AU107" s="884"/>
    </row>
    <row r="108" spans="1:47" x14ac:dyDescent="0.35">
      <c r="A108" s="8564" t="s">
        <v>2417</v>
      </c>
      <c r="B108" s="3213" t="s">
        <v>2418</v>
      </c>
      <c r="C108" s="3355">
        <f t="shared" ref="C108:C123" si="10">SUM(D108:J108)</f>
        <v>0</v>
      </c>
      <c r="D108" s="3223"/>
      <c r="E108" s="3356"/>
      <c r="F108" s="3356"/>
      <c r="G108" s="3356"/>
      <c r="H108" s="3356"/>
      <c r="I108" s="3346"/>
      <c r="J108" s="3226"/>
      <c r="K108" s="3357"/>
      <c r="L108" s="3263"/>
      <c r="M108" s="936"/>
      <c r="N108" s="884"/>
      <c r="O108" s="884"/>
      <c r="P108" s="884"/>
      <c r="Q108" s="884"/>
      <c r="R108" s="884"/>
      <c r="S108" s="884"/>
      <c r="T108" s="884"/>
      <c r="U108" s="884"/>
      <c r="V108" s="884"/>
      <c r="W108" s="884"/>
      <c r="X108" s="884"/>
      <c r="Y108" s="884"/>
      <c r="Z108" s="884"/>
      <c r="AA108" s="884"/>
      <c r="AB108" s="884"/>
      <c r="AC108" s="884"/>
      <c r="AD108" s="884"/>
      <c r="AE108" s="884"/>
      <c r="AF108" s="884"/>
      <c r="AG108" s="884"/>
      <c r="AH108" s="884"/>
      <c r="AI108" s="884"/>
      <c r="AJ108" s="884"/>
      <c r="AK108" s="884"/>
      <c r="AL108" s="884"/>
      <c r="AM108" s="884"/>
      <c r="AN108" s="884"/>
      <c r="AO108" s="884"/>
      <c r="AP108" s="884"/>
      <c r="AQ108" s="884"/>
      <c r="AR108" s="884"/>
      <c r="AS108" s="884"/>
      <c r="AT108" s="884"/>
      <c r="AU108" s="884"/>
    </row>
    <row r="109" spans="1:47" x14ac:dyDescent="0.35">
      <c r="A109" s="8564"/>
      <c r="B109" s="3358" t="s">
        <v>2419</v>
      </c>
      <c r="C109" s="3348">
        <f t="shared" si="10"/>
        <v>0</v>
      </c>
      <c r="D109" s="3235"/>
      <c r="E109" s="3359"/>
      <c r="F109" s="3359"/>
      <c r="G109" s="3359"/>
      <c r="H109" s="3359"/>
      <c r="I109" s="3262"/>
      <c r="J109" s="3239"/>
      <c r="K109" s="3322"/>
      <c r="L109" s="3230"/>
      <c r="M109" s="936"/>
      <c r="N109" s="884"/>
      <c r="O109" s="884"/>
      <c r="P109" s="884"/>
      <c r="Q109" s="884"/>
      <c r="R109" s="884"/>
      <c r="S109" s="884"/>
      <c r="T109" s="884"/>
      <c r="U109" s="884"/>
      <c r="V109" s="884"/>
      <c r="W109" s="884"/>
      <c r="X109" s="884"/>
      <c r="Y109" s="884"/>
      <c r="Z109" s="884"/>
      <c r="AA109" s="884"/>
      <c r="AB109" s="884"/>
      <c r="AC109" s="884"/>
      <c r="AD109" s="884"/>
      <c r="AE109" s="884"/>
      <c r="AF109" s="884"/>
      <c r="AG109" s="884"/>
      <c r="AH109" s="884"/>
      <c r="AI109" s="884"/>
      <c r="AJ109" s="884"/>
      <c r="AK109" s="884"/>
      <c r="AL109" s="884"/>
      <c r="AM109" s="884"/>
      <c r="AN109" s="884"/>
      <c r="AO109" s="884"/>
      <c r="AP109" s="884"/>
      <c r="AQ109" s="884"/>
      <c r="AR109" s="884"/>
      <c r="AS109" s="884"/>
      <c r="AT109" s="884"/>
      <c r="AU109" s="884"/>
    </row>
    <row r="110" spans="1:47" x14ac:dyDescent="0.35">
      <c r="A110" s="8564"/>
      <c r="B110" s="3358" t="s">
        <v>2420</v>
      </c>
      <c r="C110" s="3348">
        <f t="shared" si="10"/>
        <v>0</v>
      </c>
      <c r="D110" s="3235"/>
      <c r="E110" s="3359"/>
      <c r="F110" s="3359"/>
      <c r="G110" s="3359"/>
      <c r="H110" s="3359"/>
      <c r="I110" s="3262"/>
      <c r="J110" s="3239"/>
      <c r="K110" s="3322"/>
      <c r="L110" s="3230"/>
      <c r="M110" s="936"/>
      <c r="N110" s="884"/>
      <c r="O110" s="884"/>
      <c r="P110" s="884"/>
      <c r="Q110" s="884"/>
      <c r="R110" s="884"/>
      <c r="S110" s="884"/>
      <c r="T110" s="884"/>
      <c r="U110" s="884"/>
      <c r="V110" s="884"/>
      <c r="W110" s="884"/>
      <c r="X110" s="884"/>
      <c r="Y110" s="884"/>
      <c r="Z110" s="884"/>
      <c r="AA110" s="884"/>
      <c r="AB110" s="884"/>
      <c r="AC110" s="884"/>
      <c r="AD110" s="884"/>
      <c r="AE110" s="884"/>
      <c r="AF110" s="884"/>
      <c r="AG110" s="884"/>
      <c r="AH110" s="884"/>
      <c r="AI110" s="884"/>
      <c r="AJ110" s="884"/>
      <c r="AK110" s="884"/>
      <c r="AL110" s="884"/>
      <c r="AM110" s="884"/>
      <c r="AN110" s="884"/>
      <c r="AO110" s="884"/>
      <c r="AP110" s="884"/>
      <c r="AQ110" s="884"/>
      <c r="AR110" s="884"/>
      <c r="AS110" s="884"/>
      <c r="AT110" s="884"/>
      <c r="AU110" s="884"/>
    </row>
    <row r="111" spans="1:47" x14ac:dyDescent="0.35">
      <c r="A111" s="8564"/>
      <c r="B111" s="3360" t="s">
        <v>2421</v>
      </c>
      <c r="C111" s="3351">
        <f t="shared" si="10"/>
        <v>0</v>
      </c>
      <c r="D111" s="3248"/>
      <c r="E111" s="3361"/>
      <c r="F111" s="3361"/>
      <c r="G111" s="3361"/>
      <c r="H111" s="3361"/>
      <c r="I111" s="3362"/>
      <c r="J111" s="2572"/>
      <c r="K111" s="3363"/>
      <c r="L111" s="3340"/>
      <c r="M111" s="936"/>
      <c r="N111" s="884"/>
      <c r="O111" s="884"/>
      <c r="P111" s="884"/>
      <c r="Q111" s="884"/>
      <c r="R111" s="884"/>
      <c r="S111" s="884"/>
      <c r="T111" s="884"/>
      <c r="U111" s="884"/>
      <c r="V111" s="884"/>
      <c r="W111" s="884"/>
      <c r="X111" s="884"/>
      <c r="Y111" s="884"/>
      <c r="Z111" s="884"/>
      <c r="AA111" s="884"/>
      <c r="AB111" s="884"/>
      <c r="AC111" s="884"/>
      <c r="AD111" s="884"/>
      <c r="AE111" s="884"/>
      <c r="AF111" s="884"/>
      <c r="AG111" s="884"/>
      <c r="AH111" s="884"/>
      <c r="AI111" s="884"/>
      <c r="AJ111" s="884"/>
      <c r="AK111" s="884"/>
      <c r="AL111" s="884"/>
      <c r="AM111" s="884"/>
      <c r="AN111" s="884"/>
      <c r="AO111" s="884"/>
      <c r="AP111" s="884"/>
      <c r="AQ111" s="884"/>
      <c r="AR111" s="884"/>
      <c r="AS111" s="884"/>
      <c r="AT111" s="884"/>
      <c r="AU111" s="884"/>
    </row>
    <row r="112" spans="1:47" x14ac:dyDescent="0.35">
      <c r="A112" s="8564" t="s">
        <v>2422</v>
      </c>
      <c r="B112" s="3213" t="s">
        <v>2418</v>
      </c>
      <c r="C112" s="2588">
        <f t="shared" si="10"/>
        <v>0</v>
      </c>
      <c r="D112" s="2437"/>
      <c r="E112" s="2429"/>
      <c r="F112" s="2429"/>
      <c r="G112" s="2429"/>
      <c r="H112" s="2429"/>
      <c r="I112" s="3317"/>
      <c r="J112" s="3364"/>
      <c r="K112" s="2438"/>
      <c r="L112" s="2576"/>
      <c r="M112" s="936"/>
      <c r="N112" s="884"/>
      <c r="O112" s="884"/>
      <c r="P112" s="884"/>
      <c r="Q112" s="884"/>
      <c r="R112" s="884"/>
      <c r="S112" s="884"/>
      <c r="T112" s="884"/>
      <c r="U112" s="884"/>
      <c r="V112" s="884"/>
      <c r="W112" s="884"/>
      <c r="X112" s="884"/>
      <c r="Y112" s="884"/>
      <c r="Z112" s="884"/>
      <c r="AA112" s="884"/>
      <c r="AB112" s="884"/>
      <c r="AC112" s="884"/>
      <c r="AD112" s="884"/>
      <c r="AE112" s="884"/>
      <c r="AF112" s="884"/>
      <c r="AG112" s="884"/>
      <c r="AH112" s="884"/>
      <c r="AI112" s="884"/>
      <c r="AJ112" s="884"/>
      <c r="AK112" s="884"/>
      <c r="AL112" s="884"/>
      <c r="AM112" s="884"/>
      <c r="AN112" s="884"/>
      <c r="AO112" s="884"/>
      <c r="AP112" s="884"/>
      <c r="AQ112" s="884"/>
      <c r="AR112" s="884"/>
      <c r="AS112" s="884"/>
      <c r="AT112" s="884"/>
      <c r="AU112" s="884"/>
    </row>
    <row r="113" spans="1:47" x14ac:dyDescent="0.35">
      <c r="A113" s="8564"/>
      <c r="B113" s="3358" t="s">
        <v>2419</v>
      </c>
      <c r="C113" s="433">
        <f t="shared" si="10"/>
        <v>0</v>
      </c>
      <c r="D113" s="3365"/>
      <c r="E113" s="710"/>
      <c r="F113" s="710"/>
      <c r="G113" s="710"/>
      <c r="H113" s="710"/>
      <c r="I113" s="709"/>
      <c r="J113" s="452"/>
      <c r="K113" s="449"/>
      <c r="L113" s="3282"/>
      <c r="M113" s="936"/>
      <c r="N113" s="884"/>
      <c r="O113" s="884"/>
      <c r="P113" s="884"/>
      <c r="Q113" s="884"/>
      <c r="R113" s="884"/>
      <c r="S113" s="884"/>
      <c r="T113" s="884"/>
      <c r="U113" s="884"/>
      <c r="V113" s="884"/>
      <c r="W113" s="884"/>
      <c r="X113" s="884"/>
      <c r="Y113" s="884"/>
      <c r="Z113" s="884"/>
      <c r="AA113" s="884"/>
      <c r="AB113" s="884"/>
      <c r="AC113" s="884"/>
      <c r="AD113" s="884"/>
      <c r="AE113" s="884"/>
      <c r="AF113" s="884"/>
      <c r="AG113" s="884"/>
      <c r="AH113" s="884"/>
      <c r="AI113" s="884"/>
      <c r="AJ113" s="884"/>
      <c r="AK113" s="884"/>
      <c r="AL113" s="884"/>
      <c r="AM113" s="884"/>
      <c r="AN113" s="884"/>
      <c r="AO113" s="884"/>
      <c r="AP113" s="884"/>
      <c r="AQ113" s="884"/>
      <c r="AR113" s="884"/>
      <c r="AS113" s="884"/>
      <c r="AT113" s="884"/>
      <c r="AU113" s="884"/>
    </row>
    <row r="114" spans="1:47" x14ac:dyDescent="0.35">
      <c r="A114" s="8564"/>
      <c r="B114" s="3358" t="s">
        <v>2420</v>
      </c>
      <c r="C114" s="3348">
        <f t="shared" si="10"/>
        <v>0</v>
      </c>
      <c r="D114" s="3235"/>
      <c r="E114" s="3359"/>
      <c r="F114" s="3359"/>
      <c r="G114" s="3359"/>
      <c r="H114" s="3359"/>
      <c r="I114" s="3262"/>
      <c r="J114" s="3239"/>
      <c r="K114" s="3322"/>
      <c r="L114" s="3230"/>
      <c r="M114" s="936"/>
      <c r="N114" s="884"/>
      <c r="O114" s="884"/>
      <c r="P114" s="884"/>
      <c r="Q114" s="884"/>
      <c r="R114" s="884"/>
      <c r="S114" s="884"/>
      <c r="T114" s="884"/>
      <c r="U114" s="884"/>
      <c r="V114" s="884"/>
      <c r="W114" s="884"/>
      <c r="X114" s="884"/>
      <c r="Y114" s="884"/>
      <c r="Z114" s="884"/>
      <c r="AA114" s="884"/>
      <c r="AB114" s="884"/>
      <c r="AC114" s="884"/>
      <c r="AD114" s="884"/>
      <c r="AE114" s="884"/>
      <c r="AF114" s="884"/>
      <c r="AG114" s="884"/>
      <c r="AH114" s="884"/>
      <c r="AI114" s="884"/>
      <c r="AJ114" s="884"/>
      <c r="AK114" s="884"/>
      <c r="AL114" s="884"/>
      <c r="AM114" s="884"/>
      <c r="AN114" s="884"/>
      <c r="AO114" s="884"/>
      <c r="AP114" s="884"/>
      <c r="AQ114" s="884"/>
      <c r="AR114" s="884"/>
      <c r="AS114" s="884"/>
      <c r="AT114" s="884"/>
      <c r="AU114" s="884"/>
    </row>
    <row r="115" spans="1:47" x14ac:dyDescent="0.35">
      <c r="A115" s="8564"/>
      <c r="B115" s="3360" t="s">
        <v>2421</v>
      </c>
      <c r="C115" s="3351">
        <f t="shared" si="10"/>
        <v>0</v>
      </c>
      <c r="D115" s="3251"/>
      <c r="E115" s="3366"/>
      <c r="F115" s="3366"/>
      <c r="G115" s="3366"/>
      <c r="H115" s="3366"/>
      <c r="I115" s="3331"/>
      <c r="J115" s="3269"/>
      <c r="K115" s="3330"/>
      <c r="L115" s="3255"/>
      <c r="M115" s="936"/>
      <c r="N115" s="884"/>
      <c r="O115" s="884"/>
      <c r="P115" s="884"/>
      <c r="Q115" s="884"/>
      <c r="R115" s="884"/>
      <c r="S115" s="884"/>
      <c r="T115" s="884"/>
      <c r="U115" s="884"/>
      <c r="V115" s="884"/>
      <c r="W115" s="884"/>
      <c r="X115" s="884"/>
      <c r="Y115" s="884"/>
      <c r="Z115" s="884"/>
      <c r="AA115" s="884"/>
      <c r="AB115" s="884"/>
      <c r="AC115" s="884"/>
      <c r="AD115" s="884"/>
      <c r="AE115" s="884"/>
      <c r="AF115" s="884"/>
      <c r="AG115" s="884"/>
      <c r="AH115" s="884"/>
      <c r="AI115" s="884"/>
      <c r="AJ115" s="884"/>
      <c r="AK115" s="884"/>
      <c r="AL115" s="884"/>
      <c r="AM115" s="884"/>
      <c r="AN115" s="884"/>
      <c r="AO115" s="884"/>
      <c r="AP115" s="884"/>
      <c r="AQ115" s="884"/>
      <c r="AR115" s="884"/>
      <c r="AS115" s="884"/>
      <c r="AT115" s="884"/>
      <c r="AU115" s="884"/>
    </row>
    <row r="116" spans="1:47" x14ac:dyDescent="0.35">
      <c r="A116" s="8565" t="s">
        <v>2423</v>
      </c>
      <c r="B116" s="1962" t="s">
        <v>2418</v>
      </c>
      <c r="C116" s="2588">
        <f t="shared" si="10"/>
        <v>0</v>
      </c>
      <c r="D116" s="2437"/>
      <c r="E116" s="2429"/>
      <c r="F116" s="2429"/>
      <c r="G116" s="2429"/>
      <c r="H116" s="2429"/>
      <c r="I116" s="3317"/>
      <c r="J116" s="3364"/>
      <c r="K116" s="2438"/>
      <c r="L116" s="2576"/>
      <c r="M116" s="936"/>
      <c r="N116" s="884"/>
      <c r="O116" s="884"/>
      <c r="P116" s="884"/>
      <c r="Q116" s="884"/>
      <c r="R116" s="884"/>
      <c r="S116" s="884"/>
      <c r="T116" s="884"/>
      <c r="U116" s="884"/>
      <c r="V116" s="884"/>
      <c r="W116" s="884"/>
      <c r="X116" s="884"/>
      <c r="Y116" s="884"/>
      <c r="Z116" s="884"/>
      <c r="AA116" s="884"/>
      <c r="AB116" s="884"/>
      <c r="AC116" s="884"/>
      <c r="AD116" s="884"/>
      <c r="AE116" s="884"/>
      <c r="AF116" s="884"/>
      <c r="AG116" s="884"/>
      <c r="AH116" s="884"/>
      <c r="AI116" s="884"/>
      <c r="AJ116" s="884"/>
      <c r="AK116" s="884"/>
      <c r="AL116" s="884"/>
      <c r="AM116" s="884"/>
      <c r="AN116" s="884"/>
      <c r="AO116" s="884"/>
      <c r="AP116" s="884"/>
      <c r="AQ116" s="884"/>
      <c r="AR116" s="884"/>
      <c r="AS116" s="884"/>
      <c r="AT116" s="884"/>
      <c r="AU116" s="884"/>
    </row>
    <row r="117" spans="1:47" x14ac:dyDescent="0.35">
      <c r="A117" s="8565"/>
      <c r="B117" s="3338" t="s">
        <v>2419</v>
      </c>
      <c r="C117" s="433">
        <f t="shared" si="10"/>
        <v>0</v>
      </c>
      <c r="D117" s="3365"/>
      <c r="E117" s="710"/>
      <c r="F117" s="710"/>
      <c r="G117" s="710"/>
      <c r="H117" s="710"/>
      <c r="I117" s="709"/>
      <c r="J117" s="452"/>
      <c r="K117" s="449"/>
      <c r="L117" s="3282"/>
      <c r="M117" s="936"/>
      <c r="N117" s="884"/>
      <c r="O117" s="884"/>
      <c r="P117" s="884"/>
      <c r="Q117" s="884"/>
      <c r="R117" s="884"/>
      <c r="S117" s="884"/>
      <c r="T117" s="884"/>
      <c r="U117" s="884"/>
      <c r="V117" s="884"/>
      <c r="W117" s="884"/>
      <c r="X117" s="884"/>
      <c r="Y117" s="884"/>
      <c r="Z117" s="884"/>
      <c r="AA117" s="884"/>
      <c r="AB117" s="884"/>
      <c r="AC117" s="884"/>
      <c r="AD117" s="884"/>
      <c r="AE117" s="884"/>
      <c r="AF117" s="884"/>
      <c r="AG117" s="884"/>
      <c r="AH117" s="884"/>
      <c r="AI117" s="884"/>
      <c r="AJ117" s="884"/>
      <c r="AK117" s="884"/>
      <c r="AL117" s="884"/>
      <c r="AM117" s="884"/>
      <c r="AN117" s="884"/>
      <c r="AO117" s="884"/>
      <c r="AP117" s="884"/>
      <c r="AQ117" s="884"/>
      <c r="AR117" s="884"/>
      <c r="AS117" s="884"/>
      <c r="AT117" s="884"/>
      <c r="AU117" s="884"/>
    </row>
    <row r="118" spans="1:47" x14ac:dyDescent="0.35">
      <c r="A118" s="8565"/>
      <c r="B118" s="3338" t="s">
        <v>2420</v>
      </c>
      <c r="C118" s="3348">
        <f t="shared" si="10"/>
        <v>0</v>
      </c>
      <c r="D118" s="3235"/>
      <c r="E118" s="3359"/>
      <c r="F118" s="3359"/>
      <c r="G118" s="3359"/>
      <c r="H118" s="3359"/>
      <c r="I118" s="3262"/>
      <c r="J118" s="3239"/>
      <c r="K118" s="3322"/>
      <c r="L118" s="3230"/>
      <c r="M118" s="936"/>
      <c r="N118" s="884"/>
      <c r="O118" s="884"/>
      <c r="P118" s="884"/>
      <c r="Q118" s="884"/>
      <c r="R118" s="884"/>
      <c r="S118" s="884"/>
      <c r="T118" s="884"/>
      <c r="U118" s="884"/>
      <c r="V118" s="884"/>
      <c r="W118" s="884"/>
      <c r="X118" s="884"/>
      <c r="Y118" s="884"/>
      <c r="Z118" s="884"/>
      <c r="AA118" s="884"/>
      <c r="AB118" s="884"/>
      <c r="AC118" s="884"/>
      <c r="AD118" s="884"/>
      <c r="AE118" s="884"/>
      <c r="AF118" s="884"/>
      <c r="AG118" s="884"/>
      <c r="AH118" s="884"/>
      <c r="AI118" s="884"/>
      <c r="AJ118" s="884"/>
      <c r="AK118" s="884"/>
      <c r="AL118" s="884"/>
      <c r="AM118" s="884"/>
      <c r="AN118" s="884"/>
      <c r="AO118" s="884"/>
      <c r="AP118" s="884"/>
      <c r="AQ118" s="884"/>
      <c r="AR118" s="884"/>
      <c r="AS118" s="884"/>
      <c r="AT118" s="884"/>
      <c r="AU118" s="884"/>
    </row>
    <row r="119" spans="1:47" x14ac:dyDescent="0.35">
      <c r="A119" s="8565"/>
      <c r="B119" s="3367" t="s">
        <v>2421</v>
      </c>
      <c r="C119" s="3351">
        <f t="shared" si="10"/>
        <v>0</v>
      </c>
      <c r="D119" s="3251"/>
      <c r="E119" s="3366"/>
      <c r="F119" s="3366"/>
      <c r="G119" s="3366"/>
      <c r="H119" s="3366"/>
      <c r="I119" s="3331"/>
      <c r="J119" s="3269"/>
      <c r="K119" s="3330"/>
      <c r="L119" s="3255"/>
      <c r="M119" s="936"/>
      <c r="N119" s="884"/>
      <c r="O119" s="884"/>
      <c r="P119" s="884"/>
      <c r="Q119" s="884"/>
      <c r="R119" s="884"/>
      <c r="S119" s="884"/>
      <c r="T119" s="884"/>
      <c r="U119" s="884"/>
      <c r="V119" s="884"/>
      <c r="W119" s="884"/>
      <c r="X119" s="884"/>
      <c r="Y119" s="884"/>
      <c r="Z119" s="884"/>
      <c r="AA119" s="884"/>
      <c r="AB119" s="884"/>
      <c r="AC119" s="884"/>
      <c r="AD119" s="884"/>
      <c r="AE119" s="884"/>
      <c r="AF119" s="884"/>
      <c r="AG119" s="884"/>
      <c r="AH119" s="884"/>
      <c r="AI119" s="884"/>
      <c r="AJ119" s="884"/>
      <c r="AK119" s="884"/>
      <c r="AL119" s="884"/>
      <c r="AM119" s="884"/>
      <c r="AN119" s="884"/>
      <c r="AO119" s="884"/>
      <c r="AP119" s="884"/>
      <c r="AQ119" s="884"/>
      <c r="AR119" s="884"/>
      <c r="AS119" s="884"/>
      <c r="AT119" s="884"/>
      <c r="AU119" s="884"/>
    </row>
    <row r="120" spans="1:47" x14ac:dyDescent="0.35">
      <c r="A120" s="8565" t="s">
        <v>2424</v>
      </c>
      <c r="B120" s="1962" t="s">
        <v>2418</v>
      </c>
      <c r="C120" s="2588">
        <f t="shared" si="10"/>
        <v>0</v>
      </c>
      <c r="D120" s="2437"/>
      <c r="E120" s="2429"/>
      <c r="F120" s="2429"/>
      <c r="G120" s="2429"/>
      <c r="H120" s="2429"/>
      <c r="I120" s="3317"/>
      <c r="J120" s="3364"/>
      <c r="K120" s="2438"/>
      <c r="L120" s="2576"/>
      <c r="M120" s="936"/>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4"/>
      <c r="AL120" s="884"/>
      <c r="AM120" s="884"/>
      <c r="AN120" s="884"/>
      <c r="AO120" s="884"/>
      <c r="AP120" s="884"/>
      <c r="AQ120" s="884"/>
      <c r="AR120" s="884"/>
      <c r="AS120" s="884"/>
      <c r="AT120" s="884"/>
      <c r="AU120" s="884"/>
    </row>
    <row r="121" spans="1:47" x14ac:dyDescent="0.35">
      <c r="A121" s="8565"/>
      <c r="B121" s="3338" t="s">
        <v>2419</v>
      </c>
      <c r="C121" s="433">
        <f t="shared" si="10"/>
        <v>0</v>
      </c>
      <c r="D121" s="3365"/>
      <c r="E121" s="710"/>
      <c r="F121" s="710"/>
      <c r="G121" s="710"/>
      <c r="H121" s="710"/>
      <c r="I121" s="709"/>
      <c r="J121" s="452"/>
      <c r="K121" s="449"/>
      <c r="L121" s="3282"/>
      <c r="M121" s="936"/>
      <c r="N121" s="884"/>
      <c r="O121" s="884"/>
      <c r="P121" s="884"/>
      <c r="Q121" s="884"/>
      <c r="R121" s="884"/>
      <c r="S121" s="884"/>
      <c r="T121" s="884"/>
      <c r="U121" s="884"/>
      <c r="V121" s="884"/>
      <c r="W121" s="884"/>
      <c r="X121" s="884"/>
      <c r="Y121" s="884"/>
      <c r="Z121" s="884"/>
      <c r="AA121" s="884"/>
      <c r="AB121" s="884"/>
      <c r="AC121" s="884"/>
      <c r="AD121" s="884"/>
      <c r="AE121" s="884"/>
      <c r="AF121" s="884"/>
      <c r="AG121" s="884"/>
      <c r="AH121" s="884"/>
      <c r="AI121" s="884"/>
      <c r="AJ121" s="884"/>
      <c r="AK121" s="884"/>
      <c r="AL121" s="884"/>
      <c r="AM121" s="884"/>
      <c r="AN121" s="884"/>
      <c r="AO121" s="884"/>
      <c r="AP121" s="884"/>
      <c r="AQ121" s="884"/>
      <c r="AR121" s="884"/>
      <c r="AS121" s="884"/>
      <c r="AT121" s="884"/>
      <c r="AU121" s="884"/>
    </row>
    <row r="122" spans="1:47" x14ac:dyDescent="0.35">
      <c r="A122" s="8565"/>
      <c r="B122" s="3338" t="s">
        <v>2420</v>
      </c>
      <c r="C122" s="3348">
        <f t="shared" si="10"/>
        <v>0</v>
      </c>
      <c r="D122" s="3235"/>
      <c r="E122" s="3359"/>
      <c r="F122" s="3359"/>
      <c r="G122" s="3359"/>
      <c r="H122" s="3359"/>
      <c r="I122" s="3262"/>
      <c r="J122" s="3239"/>
      <c r="K122" s="3322"/>
      <c r="L122" s="3230"/>
      <c r="M122" s="936"/>
      <c r="N122" s="884"/>
      <c r="O122" s="884"/>
      <c r="P122" s="884"/>
      <c r="Q122" s="884"/>
      <c r="R122" s="884"/>
      <c r="S122" s="884"/>
      <c r="T122" s="884"/>
      <c r="U122" s="884"/>
      <c r="V122" s="884"/>
      <c r="W122" s="884"/>
      <c r="X122" s="884"/>
      <c r="Y122" s="884"/>
      <c r="Z122" s="884"/>
      <c r="AA122" s="884"/>
      <c r="AB122" s="884"/>
      <c r="AC122" s="884"/>
      <c r="AD122" s="884"/>
      <c r="AE122" s="884"/>
      <c r="AF122" s="884"/>
      <c r="AG122" s="884"/>
      <c r="AH122" s="884"/>
      <c r="AI122" s="884"/>
      <c r="AJ122" s="884"/>
      <c r="AK122" s="884"/>
      <c r="AL122" s="884"/>
      <c r="AM122" s="884"/>
      <c r="AN122" s="884"/>
      <c r="AO122" s="884"/>
      <c r="AP122" s="884"/>
      <c r="AQ122" s="884"/>
      <c r="AR122" s="884"/>
      <c r="AS122" s="884"/>
      <c r="AT122" s="884"/>
      <c r="AU122" s="884"/>
    </row>
    <row r="123" spans="1:47" x14ac:dyDescent="0.35">
      <c r="A123" s="8565"/>
      <c r="B123" s="3367" t="s">
        <v>2421</v>
      </c>
      <c r="C123" s="3351">
        <f t="shared" si="10"/>
        <v>0</v>
      </c>
      <c r="D123" s="3251"/>
      <c r="E123" s="3366"/>
      <c r="F123" s="3366"/>
      <c r="G123" s="3366"/>
      <c r="H123" s="3366"/>
      <c r="I123" s="3331"/>
      <c r="J123" s="3269"/>
      <c r="K123" s="3330"/>
      <c r="L123" s="3255"/>
      <c r="M123" s="936"/>
      <c r="N123" s="884"/>
      <c r="O123" s="884"/>
      <c r="P123" s="884"/>
      <c r="Q123" s="884"/>
      <c r="R123" s="884"/>
      <c r="S123" s="884"/>
      <c r="T123" s="884"/>
      <c r="U123" s="884"/>
      <c r="V123" s="884"/>
      <c r="W123" s="884"/>
      <c r="X123" s="884"/>
      <c r="Y123" s="884"/>
      <c r="Z123" s="884"/>
      <c r="AA123" s="884"/>
      <c r="AB123" s="884"/>
      <c r="AC123" s="884"/>
      <c r="AD123" s="884"/>
      <c r="AE123" s="884"/>
      <c r="AF123" s="884"/>
      <c r="AG123" s="884"/>
      <c r="AH123" s="884"/>
      <c r="AI123" s="884"/>
      <c r="AJ123" s="884"/>
      <c r="AK123" s="884"/>
      <c r="AL123" s="884"/>
      <c r="AM123" s="884"/>
      <c r="AN123" s="884"/>
      <c r="AO123" s="884"/>
      <c r="AP123" s="884"/>
      <c r="AQ123" s="884"/>
      <c r="AR123" s="884"/>
      <c r="AS123" s="884"/>
      <c r="AT123" s="884"/>
      <c r="AU123" s="884"/>
    </row>
    <row r="124" spans="1:47" x14ac:dyDescent="0.35">
      <c r="A124" s="397" t="s">
        <v>2425</v>
      </c>
      <c r="B124" s="321"/>
      <c r="C124" s="321"/>
      <c r="D124" s="321"/>
      <c r="E124" s="321"/>
      <c r="F124" s="321"/>
      <c r="G124" s="321"/>
      <c r="H124" s="321"/>
      <c r="I124" s="321"/>
      <c r="J124" s="321"/>
      <c r="K124" s="321"/>
      <c r="L124" s="321"/>
      <c r="M124" s="884"/>
      <c r="N124" s="884"/>
      <c r="O124" s="884"/>
      <c r="P124" s="884"/>
      <c r="Q124" s="884"/>
      <c r="R124" s="884"/>
      <c r="S124" s="884"/>
      <c r="T124" s="884"/>
      <c r="U124" s="884"/>
      <c r="V124" s="884"/>
      <c r="W124" s="884"/>
      <c r="X124" s="884"/>
      <c r="Y124" s="884"/>
      <c r="Z124" s="884"/>
      <c r="AA124" s="884"/>
      <c r="AB124" s="884"/>
      <c r="AC124" s="884"/>
      <c r="AD124" s="884"/>
      <c r="AE124" s="884"/>
      <c r="AF124" s="884"/>
      <c r="AG124" s="884"/>
      <c r="AH124" s="884"/>
      <c r="AI124" s="884"/>
      <c r="AJ124" s="884"/>
      <c r="AK124" s="884"/>
      <c r="AL124" s="884"/>
      <c r="AM124" s="884"/>
      <c r="AN124" s="884"/>
      <c r="AO124" s="884"/>
      <c r="AP124" s="884"/>
      <c r="AQ124" s="884"/>
      <c r="AR124" s="884"/>
      <c r="AS124" s="884"/>
      <c r="AT124" s="884"/>
      <c r="AU124" s="884"/>
    </row>
    <row r="125" spans="1:47" ht="40" x14ac:dyDescent="0.35">
      <c r="A125" s="3335" t="s">
        <v>2426</v>
      </c>
      <c r="B125" s="3335" t="s">
        <v>2427</v>
      </c>
      <c r="C125" s="3310" t="s">
        <v>2428</v>
      </c>
      <c r="D125" s="1963" t="s">
        <v>2429</v>
      </c>
      <c r="E125" s="1963" t="s">
        <v>2430</v>
      </c>
      <c r="F125" s="1963" t="s">
        <v>2431</v>
      </c>
      <c r="G125" s="1963" t="s">
        <v>2432</v>
      </c>
      <c r="H125" s="3368" t="s">
        <v>2433</v>
      </c>
      <c r="I125" s="940"/>
      <c r="J125" s="940"/>
      <c r="K125" s="940"/>
      <c r="L125" s="940"/>
      <c r="M125" s="884"/>
      <c r="N125" s="884"/>
      <c r="O125" s="884"/>
      <c r="P125" s="884"/>
      <c r="Q125" s="884"/>
      <c r="R125" s="884"/>
      <c r="S125" s="884"/>
      <c r="T125" s="884"/>
      <c r="U125" s="884"/>
      <c r="V125" s="884"/>
      <c r="W125" s="884"/>
      <c r="X125" s="884"/>
      <c r="Y125" s="884"/>
      <c r="Z125" s="884"/>
      <c r="AA125" s="884"/>
      <c r="AB125" s="884"/>
      <c r="AC125" s="884"/>
      <c r="AD125" s="884"/>
      <c r="AE125" s="884"/>
      <c r="AF125" s="884"/>
      <c r="AG125" s="884"/>
      <c r="AH125" s="884"/>
      <c r="AI125" s="884"/>
      <c r="AJ125" s="884"/>
      <c r="AK125" s="884"/>
      <c r="AL125" s="884"/>
      <c r="AM125" s="884"/>
      <c r="AN125" s="884"/>
      <c r="AO125" s="884"/>
      <c r="AP125" s="884"/>
      <c r="AQ125" s="884"/>
      <c r="AR125" s="884"/>
      <c r="AS125" s="884"/>
      <c r="AT125" s="884"/>
      <c r="AU125" s="884"/>
    </row>
    <row r="126" spans="1:47" x14ac:dyDescent="0.35">
      <c r="A126" s="1962" t="s">
        <v>2434</v>
      </c>
      <c r="B126" s="2589"/>
      <c r="C126" s="2437"/>
      <c r="D126" s="2589"/>
      <c r="E126" s="2589"/>
      <c r="F126" s="2589"/>
      <c r="G126" s="2589"/>
      <c r="H126" s="3369"/>
      <c r="I126" s="320"/>
      <c r="J126" s="321"/>
      <c r="K126" s="321"/>
      <c r="L126" s="321"/>
      <c r="M126" s="884"/>
      <c r="N126" s="884"/>
      <c r="O126" s="884"/>
      <c r="P126" s="884"/>
      <c r="Q126" s="884"/>
      <c r="R126" s="884"/>
      <c r="S126" s="884"/>
      <c r="T126" s="884"/>
      <c r="U126" s="884"/>
      <c r="V126" s="884"/>
      <c r="W126" s="884"/>
      <c r="X126" s="884"/>
      <c r="Y126" s="884"/>
      <c r="Z126" s="884"/>
      <c r="AA126" s="884"/>
      <c r="AB126" s="884"/>
      <c r="AC126" s="884"/>
      <c r="AD126" s="884"/>
      <c r="AE126" s="884"/>
      <c r="AF126" s="884"/>
      <c r="AG126" s="884"/>
      <c r="AH126" s="884"/>
      <c r="AI126" s="884"/>
      <c r="AJ126" s="884"/>
      <c r="AK126" s="884"/>
      <c r="AL126" s="884"/>
      <c r="AM126" s="884"/>
      <c r="AN126" s="884"/>
      <c r="AO126" s="884"/>
      <c r="AP126" s="884"/>
      <c r="AQ126" s="884"/>
      <c r="AR126" s="884"/>
      <c r="AS126" s="884"/>
      <c r="AT126" s="884"/>
      <c r="AU126" s="884"/>
    </row>
    <row r="127" spans="1:47" x14ac:dyDescent="0.35">
      <c r="A127" s="3338" t="s">
        <v>2419</v>
      </c>
      <c r="B127" s="710"/>
      <c r="C127" s="3365"/>
      <c r="D127" s="710"/>
      <c r="E127" s="710"/>
      <c r="F127" s="710"/>
      <c r="G127" s="710"/>
      <c r="H127" s="711"/>
      <c r="I127" s="320"/>
      <c r="J127" s="321"/>
      <c r="K127" s="321"/>
      <c r="L127" s="321"/>
      <c r="M127" s="884"/>
      <c r="N127" s="884"/>
      <c r="O127" s="884"/>
      <c r="P127" s="884"/>
      <c r="Q127" s="884"/>
      <c r="R127" s="884"/>
      <c r="S127" s="884"/>
      <c r="T127" s="884"/>
      <c r="U127" s="884"/>
      <c r="V127" s="884"/>
      <c r="W127" s="884"/>
      <c r="X127" s="884"/>
      <c r="Y127" s="884"/>
      <c r="Z127" s="884"/>
      <c r="AA127" s="884"/>
      <c r="AB127" s="884"/>
      <c r="AC127" s="884"/>
      <c r="AD127" s="884"/>
      <c r="AE127" s="884"/>
      <c r="AF127" s="884"/>
      <c r="AG127" s="884"/>
      <c r="AH127" s="884"/>
      <c r="AI127" s="884"/>
      <c r="AJ127" s="884"/>
      <c r="AK127" s="884"/>
      <c r="AL127" s="884"/>
      <c r="AM127" s="884"/>
      <c r="AN127" s="884"/>
      <c r="AO127" s="884"/>
      <c r="AP127" s="884"/>
      <c r="AQ127" s="884"/>
      <c r="AR127" s="884"/>
      <c r="AS127" s="884"/>
      <c r="AT127" s="884"/>
      <c r="AU127" s="884"/>
    </row>
    <row r="128" spans="1:47" x14ac:dyDescent="0.35">
      <c r="A128" s="3338" t="s">
        <v>2420</v>
      </c>
      <c r="B128" s="3359"/>
      <c r="C128" s="3235"/>
      <c r="D128" s="3359"/>
      <c r="E128" s="3359"/>
      <c r="F128" s="3359"/>
      <c r="G128" s="3359"/>
      <c r="H128" s="3237"/>
      <c r="I128" s="320"/>
      <c r="J128" s="321"/>
      <c r="K128" s="321"/>
      <c r="L128" s="321"/>
      <c r="M128" s="884"/>
      <c r="N128" s="884"/>
      <c r="O128" s="884"/>
      <c r="P128" s="884"/>
      <c r="Q128" s="884"/>
      <c r="R128" s="884"/>
      <c r="S128" s="884"/>
      <c r="T128" s="884"/>
      <c r="U128" s="884"/>
      <c r="V128" s="884"/>
      <c r="W128" s="884"/>
      <c r="X128" s="884"/>
      <c r="Y128" s="884"/>
      <c r="Z128" s="884"/>
      <c r="AA128" s="884"/>
      <c r="AB128" s="884"/>
      <c r="AC128" s="884"/>
      <c r="AD128" s="884"/>
      <c r="AE128" s="884"/>
      <c r="AF128" s="884"/>
      <c r="AG128" s="884"/>
      <c r="AH128" s="884"/>
      <c r="AI128" s="884"/>
      <c r="AJ128" s="884"/>
      <c r="AK128" s="884"/>
      <c r="AL128" s="884"/>
      <c r="AM128" s="884"/>
      <c r="AN128" s="884"/>
      <c r="AO128" s="884"/>
      <c r="AP128" s="884"/>
      <c r="AQ128" s="884"/>
      <c r="AR128" s="884"/>
      <c r="AS128" s="884"/>
      <c r="AT128" s="884"/>
      <c r="AU128" s="884"/>
    </row>
    <row r="129" spans="1:47" x14ac:dyDescent="0.35">
      <c r="A129" s="3367" t="s">
        <v>2435</v>
      </c>
      <c r="B129" s="3366"/>
      <c r="C129" s="3251"/>
      <c r="D129" s="3366"/>
      <c r="E129" s="3366"/>
      <c r="F129" s="3366"/>
      <c r="G129" s="3366"/>
      <c r="H129" s="3267"/>
      <c r="I129" s="320"/>
      <c r="J129" s="321"/>
      <c r="K129" s="321"/>
      <c r="L129" s="321"/>
      <c r="M129" s="884"/>
      <c r="N129" s="884"/>
      <c r="O129" s="884"/>
      <c r="P129" s="884"/>
      <c r="Q129" s="884"/>
      <c r="R129" s="884"/>
      <c r="S129" s="884"/>
      <c r="T129" s="884"/>
      <c r="U129" s="884"/>
      <c r="V129" s="884"/>
      <c r="W129" s="884"/>
      <c r="X129" s="884"/>
      <c r="Y129" s="884"/>
      <c r="Z129" s="884"/>
      <c r="AA129" s="884"/>
      <c r="AB129" s="884"/>
      <c r="AC129" s="884"/>
      <c r="AD129" s="884"/>
      <c r="AE129" s="884"/>
      <c r="AF129" s="884"/>
      <c r="AG129" s="884"/>
      <c r="AH129" s="884"/>
      <c r="AI129" s="884"/>
      <c r="AJ129" s="884"/>
      <c r="AK129" s="884"/>
      <c r="AL129" s="884"/>
      <c r="AM129" s="884"/>
      <c r="AN129" s="884"/>
      <c r="AO129" s="884"/>
      <c r="AP129" s="884"/>
      <c r="AQ129" s="884"/>
      <c r="AR129" s="884"/>
      <c r="AS129" s="884"/>
      <c r="AT129" s="884"/>
      <c r="AU129" s="884"/>
    </row>
    <row r="130" spans="1:47" x14ac:dyDescent="0.35">
      <c r="A130" s="397" t="s">
        <v>2436</v>
      </c>
      <c r="B130" s="321"/>
      <c r="C130" s="321"/>
      <c r="D130" s="321"/>
      <c r="E130" s="321"/>
      <c r="F130" s="321"/>
      <c r="G130" s="321"/>
      <c r="H130" s="321"/>
      <c r="I130" s="321"/>
      <c r="J130" s="321"/>
      <c r="K130" s="321"/>
      <c r="L130" s="321"/>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4"/>
      <c r="AL130" s="884"/>
      <c r="AM130" s="884"/>
      <c r="AN130" s="884"/>
      <c r="AO130" s="884"/>
      <c r="AP130" s="884"/>
      <c r="AQ130" s="884"/>
      <c r="AR130" s="884"/>
      <c r="AS130" s="884"/>
      <c r="AT130" s="884"/>
      <c r="AU130" s="884"/>
    </row>
    <row r="131" spans="1:47" ht="50" x14ac:dyDescent="0.35">
      <c r="A131" s="3335" t="s">
        <v>2426</v>
      </c>
      <c r="B131" s="3335" t="s">
        <v>2387</v>
      </c>
      <c r="C131" s="3310" t="s">
        <v>2437</v>
      </c>
      <c r="D131" s="1963" t="s">
        <v>2438</v>
      </c>
      <c r="E131" s="1963" t="s">
        <v>2439</v>
      </c>
      <c r="F131" s="1963" t="s">
        <v>2440</v>
      </c>
      <c r="G131" s="1963" t="s">
        <v>2441</v>
      </c>
      <c r="H131" s="3368" t="s">
        <v>2442</v>
      </c>
      <c r="I131" s="940"/>
      <c r="J131" s="940"/>
      <c r="K131" s="940"/>
      <c r="L131" s="940"/>
      <c r="M131" s="884"/>
      <c r="N131" s="884"/>
      <c r="O131" s="884"/>
      <c r="P131" s="884"/>
      <c r="Q131" s="884"/>
      <c r="R131" s="884"/>
      <c r="S131" s="884"/>
      <c r="T131" s="884"/>
      <c r="U131" s="884"/>
      <c r="V131" s="884"/>
      <c r="W131" s="884"/>
      <c r="X131" s="884"/>
      <c r="Y131" s="884"/>
      <c r="Z131" s="884"/>
      <c r="AA131" s="884"/>
      <c r="AB131" s="884"/>
      <c r="AC131" s="884"/>
      <c r="AD131" s="884"/>
      <c r="AE131" s="884"/>
      <c r="AF131" s="884"/>
      <c r="AG131" s="884"/>
      <c r="AH131" s="884"/>
      <c r="AI131" s="884"/>
      <c r="AJ131" s="884"/>
      <c r="AK131" s="884"/>
      <c r="AL131" s="884"/>
      <c r="AM131" s="884"/>
      <c r="AN131" s="884"/>
      <c r="AO131" s="884"/>
      <c r="AP131" s="884"/>
      <c r="AQ131" s="884"/>
      <c r="AR131" s="884"/>
      <c r="AS131" s="884"/>
      <c r="AT131" s="884"/>
      <c r="AU131" s="884"/>
    </row>
    <row r="132" spans="1:47" x14ac:dyDescent="0.35">
      <c r="A132" s="1962" t="s">
        <v>2434</v>
      </c>
      <c r="B132" s="2588">
        <f t="shared" ref="B132:B137" si="11">SUM(C132:H132)</f>
        <v>0</v>
      </c>
      <c r="C132" s="2437"/>
      <c r="D132" s="2589"/>
      <c r="E132" s="2589"/>
      <c r="F132" s="2589"/>
      <c r="G132" s="2589"/>
      <c r="H132" s="3369"/>
      <c r="I132" s="320"/>
      <c r="J132" s="321"/>
      <c r="K132" s="321"/>
      <c r="L132" s="321"/>
      <c r="M132" s="884"/>
      <c r="N132" s="884"/>
      <c r="O132" s="884"/>
      <c r="P132" s="884"/>
      <c r="Q132" s="884"/>
      <c r="R132" s="884"/>
      <c r="S132" s="884"/>
      <c r="T132" s="884"/>
      <c r="U132" s="884"/>
      <c r="V132" s="884"/>
      <c r="W132" s="884"/>
      <c r="X132" s="884"/>
      <c r="Y132" s="884"/>
      <c r="Z132" s="884"/>
      <c r="AA132" s="884"/>
      <c r="AB132" s="884"/>
      <c r="AC132" s="884"/>
      <c r="AD132" s="884"/>
      <c r="AE132" s="884"/>
      <c r="AF132" s="884"/>
      <c r="AG132" s="884"/>
      <c r="AH132" s="884"/>
      <c r="AI132" s="884"/>
      <c r="AJ132" s="884"/>
      <c r="AK132" s="884"/>
      <c r="AL132" s="884"/>
      <c r="AM132" s="884"/>
      <c r="AN132" s="884"/>
      <c r="AO132" s="884"/>
      <c r="AP132" s="884"/>
      <c r="AQ132" s="884"/>
      <c r="AR132" s="884"/>
      <c r="AS132" s="884"/>
      <c r="AT132" s="884"/>
      <c r="AU132" s="884"/>
    </row>
    <row r="133" spans="1:47" x14ac:dyDescent="0.35">
      <c r="A133" s="3338" t="s">
        <v>2419</v>
      </c>
      <c r="B133" s="3348">
        <f t="shared" si="11"/>
        <v>0</v>
      </c>
      <c r="C133" s="3235"/>
      <c r="D133" s="3359"/>
      <c r="E133" s="3359"/>
      <c r="F133" s="3359"/>
      <c r="G133" s="3359"/>
      <c r="H133" s="3237"/>
      <c r="I133" s="320"/>
      <c r="J133" s="321"/>
      <c r="K133" s="321"/>
      <c r="L133" s="321"/>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4"/>
      <c r="AL133" s="884"/>
      <c r="AM133" s="884"/>
      <c r="AN133" s="884"/>
      <c r="AO133" s="884"/>
      <c r="AP133" s="884"/>
      <c r="AQ133" s="884"/>
      <c r="AR133" s="884"/>
      <c r="AS133" s="884"/>
      <c r="AT133" s="884"/>
      <c r="AU133" s="884"/>
    </row>
    <row r="134" spans="1:47" x14ac:dyDescent="0.35">
      <c r="A134" s="3338" t="s">
        <v>2420</v>
      </c>
      <c r="B134" s="3348">
        <f t="shared" si="11"/>
        <v>0</v>
      </c>
      <c r="C134" s="3235"/>
      <c r="D134" s="3359"/>
      <c r="E134" s="3359"/>
      <c r="F134" s="3359"/>
      <c r="G134" s="3359"/>
      <c r="H134" s="3237"/>
      <c r="I134" s="320"/>
      <c r="J134" s="321"/>
      <c r="K134" s="321"/>
      <c r="L134" s="321"/>
      <c r="M134" s="884"/>
      <c r="N134" s="884"/>
      <c r="O134" s="884"/>
      <c r="P134" s="884"/>
      <c r="Q134" s="884"/>
      <c r="R134" s="884"/>
      <c r="S134" s="884"/>
      <c r="T134" s="884"/>
      <c r="U134" s="884"/>
      <c r="V134" s="884"/>
      <c r="W134" s="884"/>
      <c r="X134" s="884"/>
      <c r="Y134" s="884"/>
      <c r="Z134" s="884"/>
      <c r="AA134" s="884"/>
      <c r="AB134" s="884"/>
      <c r="AC134" s="884"/>
      <c r="AD134" s="884"/>
      <c r="AE134" s="884"/>
      <c r="AF134" s="884"/>
      <c r="AG134" s="884"/>
      <c r="AH134" s="884"/>
      <c r="AI134" s="884"/>
      <c r="AJ134" s="884"/>
      <c r="AK134" s="884"/>
      <c r="AL134" s="884"/>
      <c r="AM134" s="884"/>
      <c r="AN134" s="884"/>
      <c r="AO134" s="884"/>
      <c r="AP134" s="884"/>
      <c r="AQ134" s="884"/>
      <c r="AR134" s="884"/>
      <c r="AS134" s="884"/>
      <c r="AT134" s="884"/>
      <c r="AU134" s="884"/>
    </row>
    <row r="135" spans="1:47" ht="20" x14ac:dyDescent="0.35">
      <c r="A135" s="3338" t="s">
        <v>2443</v>
      </c>
      <c r="B135" s="3348">
        <f t="shared" si="11"/>
        <v>0</v>
      </c>
      <c r="C135" s="3235"/>
      <c r="D135" s="3359"/>
      <c r="E135" s="3359"/>
      <c r="F135" s="3359"/>
      <c r="G135" s="3359"/>
      <c r="H135" s="3237"/>
      <c r="I135" s="320"/>
      <c r="J135" s="321"/>
      <c r="K135" s="321"/>
      <c r="L135" s="321"/>
      <c r="M135" s="884"/>
      <c r="N135" s="884"/>
      <c r="O135" s="884"/>
      <c r="P135" s="884"/>
      <c r="Q135" s="884"/>
      <c r="R135" s="884"/>
      <c r="S135" s="884"/>
      <c r="T135" s="884"/>
      <c r="U135" s="884"/>
      <c r="V135" s="884"/>
      <c r="W135" s="884"/>
      <c r="X135" s="884"/>
      <c r="Y135" s="884"/>
      <c r="Z135" s="884"/>
      <c r="AA135" s="884"/>
      <c r="AB135" s="884"/>
      <c r="AC135" s="884"/>
      <c r="AD135" s="884"/>
      <c r="AE135" s="884"/>
      <c r="AF135" s="884"/>
      <c r="AG135" s="884"/>
      <c r="AH135" s="884"/>
      <c r="AI135" s="884"/>
      <c r="AJ135" s="884"/>
      <c r="AK135" s="884"/>
      <c r="AL135" s="884"/>
      <c r="AM135" s="884"/>
      <c r="AN135" s="884"/>
      <c r="AO135" s="884"/>
      <c r="AP135" s="884"/>
      <c r="AQ135" s="884"/>
      <c r="AR135" s="884"/>
      <c r="AS135" s="884"/>
      <c r="AT135" s="884"/>
      <c r="AU135" s="884"/>
    </row>
    <row r="136" spans="1:47" x14ac:dyDescent="0.35">
      <c r="A136" s="3207" t="s">
        <v>2444</v>
      </c>
      <c r="B136" s="2246">
        <f t="shared" si="11"/>
        <v>0</v>
      </c>
      <c r="C136" s="1614"/>
      <c r="D136" s="3370"/>
      <c r="E136" s="3370"/>
      <c r="F136" s="3370"/>
      <c r="G136" s="3370"/>
      <c r="H136" s="891"/>
      <c r="I136" s="320"/>
      <c r="J136" s="321"/>
      <c r="K136" s="321"/>
      <c r="L136" s="321"/>
      <c r="M136" s="884"/>
      <c r="N136" s="884"/>
      <c r="O136" s="884"/>
      <c r="P136" s="884"/>
      <c r="Q136" s="884"/>
      <c r="R136" s="884"/>
      <c r="S136" s="884"/>
      <c r="T136" s="884"/>
      <c r="U136" s="884"/>
      <c r="V136" s="884"/>
      <c r="W136" s="884"/>
      <c r="X136" s="884"/>
      <c r="Y136" s="884"/>
      <c r="Z136" s="884"/>
      <c r="AA136" s="884"/>
      <c r="AB136" s="884"/>
      <c r="AC136" s="884"/>
      <c r="AD136" s="884"/>
      <c r="AE136" s="884"/>
      <c r="AF136" s="884"/>
      <c r="AG136" s="884"/>
      <c r="AH136" s="884"/>
      <c r="AI136" s="884"/>
      <c r="AJ136" s="884"/>
      <c r="AK136" s="884"/>
      <c r="AL136" s="884"/>
      <c r="AM136" s="884"/>
      <c r="AN136" s="884"/>
      <c r="AO136" s="884"/>
      <c r="AP136" s="884"/>
      <c r="AQ136" s="884"/>
      <c r="AR136" s="884"/>
      <c r="AS136" s="884"/>
      <c r="AT136" s="884"/>
      <c r="AU136" s="884"/>
    </row>
    <row r="137" spans="1:47" x14ac:dyDescent="0.35">
      <c r="A137" s="3351" t="s">
        <v>1710</v>
      </c>
      <c r="B137" s="3351">
        <f t="shared" si="11"/>
        <v>0</v>
      </c>
      <c r="C137" s="3251"/>
      <c r="D137" s="3366"/>
      <c r="E137" s="3366"/>
      <c r="F137" s="3366"/>
      <c r="G137" s="3366"/>
      <c r="H137" s="3267"/>
      <c r="I137" s="320"/>
      <c r="J137" s="321"/>
      <c r="K137" s="321"/>
      <c r="L137" s="321"/>
      <c r="M137" s="884"/>
      <c r="N137" s="884"/>
      <c r="O137" s="884"/>
      <c r="P137" s="884"/>
      <c r="Q137" s="884"/>
      <c r="R137" s="884"/>
      <c r="S137" s="884"/>
      <c r="T137" s="884"/>
      <c r="U137" s="884"/>
      <c r="V137" s="884"/>
      <c r="W137" s="884"/>
      <c r="X137" s="884"/>
      <c r="Y137" s="884"/>
      <c r="Z137" s="884"/>
      <c r="AA137" s="884"/>
      <c r="AB137" s="884"/>
      <c r="AC137" s="884"/>
      <c r="AD137" s="884"/>
      <c r="AE137" s="884"/>
      <c r="AF137" s="884"/>
      <c r="AG137" s="884"/>
      <c r="AH137" s="884"/>
      <c r="AI137" s="884"/>
      <c r="AJ137" s="884"/>
      <c r="AK137" s="884"/>
      <c r="AL137" s="884"/>
      <c r="AM137" s="884"/>
      <c r="AN137" s="884"/>
      <c r="AO137" s="884"/>
      <c r="AP137" s="884"/>
      <c r="AQ137" s="884"/>
      <c r="AR137" s="884"/>
      <c r="AS137" s="884"/>
      <c r="AT137" s="884"/>
      <c r="AU137" s="884"/>
    </row>
    <row r="138" spans="1:47" x14ac:dyDescent="0.35">
      <c r="A138" s="397" t="s">
        <v>2445</v>
      </c>
      <c r="B138" s="321"/>
      <c r="C138" s="321"/>
      <c r="D138" s="321"/>
      <c r="E138" s="321"/>
      <c r="F138" s="321"/>
      <c r="G138" s="321"/>
      <c r="H138" s="321"/>
      <c r="I138" s="884"/>
      <c r="J138" s="884"/>
      <c r="K138" s="884"/>
      <c r="L138" s="884"/>
      <c r="M138" s="884"/>
      <c r="N138" s="884"/>
      <c r="O138" s="884"/>
      <c r="P138" s="884"/>
      <c r="Q138" s="884"/>
      <c r="R138" s="884"/>
      <c r="S138" s="884"/>
      <c r="T138" s="884"/>
      <c r="U138" s="884"/>
      <c r="V138" s="884"/>
      <c r="W138" s="884"/>
      <c r="X138" s="884"/>
      <c r="Y138" s="884"/>
      <c r="Z138" s="884"/>
      <c r="AA138" s="884"/>
      <c r="AB138" s="884"/>
      <c r="AC138" s="884"/>
      <c r="AD138" s="884"/>
      <c r="AE138" s="884"/>
      <c r="AF138" s="884"/>
      <c r="AG138" s="884"/>
      <c r="AH138" s="884"/>
      <c r="AI138" s="884"/>
      <c r="AJ138" s="884"/>
      <c r="AK138" s="884"/>
      <c r="AL138" s="884"/>
      <c r="AM138" s="884"/>
      <c r="AN138" s="884"/>
      <c r="AO138" s="884"/>
      <c r="AP138" s="884"/>
      <c r="AQ138" s="884"/>
      <c r="AR138" s="884"/>
      <c r="AS138" s="884"/>
      <c r="AT138" s="884"/>
      <c r="AU138" s="884"/>
    </row>
    <row r="139" spans="1:47" ht="50" x14ac:dyDescent="0.35">
      <c r="A139" s="3335" t="s">
        <v>2426</v>
      </c>
      <c r="B139" s="3335" t="s">
        <v>2446</v>
      </c>
      <c r="C139" s="3371" t="s">
        <v>2447</v>
      </c>
      <c r="D139" s="3371" t="s">
        <v>2448</v>
      </c>
      <c r="E139" s="1963" t="s">
        <v>2449</v>
      </c>
      <c r="F139" s="1963" t="s">
        <v>2450</v>
      </c>
      <c r="G139" s="1963" t="s">
        <v>2451</v>
      </c>
      <c r="H139" s="1963" t="s">
        <v>2452</v>
      </c>
      <c r="I139" s="1963" t="s">
        <v>2453</v>
      </c>
      <c r="J139" s="3215" t="s">
        <v>2454</v>
      </c>
      <c r="K139" s="884"/>
      <c r="L139" s="884"/>
      <c r="M139" s="884"/>
      <c r="N139" s="884"/>
      <c r="O139" s="884"/>
      <c r="P139" s="884"/>
      <c r="Q139" s="884"/>
      <c r="R139" s="884"/>
      <c r="S139" s="884"/>
      <c r="T139" s="884"/>
      <c r="U139" s="884"/>
      <c r="V139" s="884"/>
      <c r="W139" s="884"/>
      <c r="X139" s="884"/>
      <c r="Y139" s="884"/>
      <c r="Z139" s="884"/>
      <c r="AA139" s="884"/>
      <c r="AB139" s="884"/>
      <c r="AC139" s="884"/>
      <c r="AD139" s="884"/>
      <c r="AE139" s="884"/>
      <c r="AF139" s="884"/>
      <c r="AG139" s="884"/>
      <c r="AH139" s="884"/>
      <c r="AI139" s="884"/>
      <c r="AJ139" s="884"/>
      <c r="AK139" s="884"/>
      <c r="AL139" s="884"/>
      <c r="AM139" s="884"/>
      <c r="AN139" s="884"/>
      <c r="AO139" s="884"/>
      <c r="AP139" s="884"/>
      <c r="AQ139" s="884"/>
      <c r="AR139" s="884"/>
      <c r="AS139" s="884"/>
      <c r="AT139" s="884"/>
      <c r="AU139" s="884"/>
    </row>
    <row r="140" spans="1:47" x14ac:dyDescent="0.35">
      <c r="A140" s="1962" t="s">
        <v>2455</v>
      </c>
      <c r="B140" s="2590"/>
      <c r="C140" s="2438"/>
      <c r="D140" s="2438"/>
      <c r="E140" s="2589"/>
      <c r="F140" s="2589"/>
      <c r="G140" s="2589"/>
      <c r="H140" s="2589"/>
      <c r="I140" s="2589"/>
      <c r="J140" s="3372"/>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884"/>
      <c r="AL140" s="884"/>
      <c r="AM140" s="884"/>
      <c r="AN140" s="884"/>
      <c r="AO140" s="884"/>
      <c r="AP140" s="884"/>
      <c r="AQ140" s="884"/>
      <c r="AR140" s="884"/>
      <c r="AS140" s="884"/>
      <c r="AT140" s="884"/>
      <c r="AU140" s="884"/>
    </row>
    <row r="141" spans="1:47" x14ac:dyDescent="0.35">
      <c r="A141" s="3338" t="s">
        <v>2435</v>
      </c>
      <c r="B141" s="3230"/>
      <c r="C141" s="3322"/>
      <c r="D141" s="3322"/>
      <c r="E141" s="3359"/>
      <c r="F141" s="3359"/>
      <c r="G141" s="3359"/>
      <c r="H141" s="3359"/>
      <c r="I141" s="3359"/>
      <c r="J141" s="3236"/>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884"/>
      <c r="AL141" s="884"/>
      <c r="AM141" s="884"/>
      <c r="AN141" s="884"/>
      <c r="AO141" s="884"/>
      <c r="AP141" s="884"/>
      <c r="AQ141" s="884"/>
      <c r="AR141" s="884"/>
      <c r="AS141" s="884"/>
      <c r="AT141" s="884"/>
      <c r="AU141" s="884"/>
    </row>
    <row r="142" spans="1:47" x14ac:dyDescent="0.35">
      <c r="A142" s="3367" t="s">
        <v>2456</v>
      </c>
      <c r="B142" s="3255"/>
      <c r="C142" s="3330"/>
      <c r="D142" s="3330"/>
      <c r="E142" s="3366"/>
      <c r="F142" s="3366"/>
      <c r="G142" s="3366"/>
      <c r="H142" s="3366"/>
      <c r="I142" s="3366"/>
      <c r="J142" s="3254"/>
      <c r="K142" s="884"/>
      <c r="L142" s="884"/>
      <c r="M142" s="884"/>
      <c r="N142" s="884"/>
      <c r="O142" s="884"/>
      <c r="P142" s="884"/>
      <c r="Q142" s="884"/>
      <c r="R142" s="884"/>
      <c r="S142" s="884"/>
      <c r="T142" s="884"/>
      <c r="U142" s="884"/>
      <c r="V142" s="884"/>
      <c r="W142" s="884"/>
      <c r="X142" s="884"/>
      <c r="Y142" s="884"/>
      <c r="Z142" s="884"/>
      <c r="AA142" s="884"/>
      <c r="AB142" s="884"/>
      <c r="AC142" s="884"/>
      <c r="AD142" s="884"/>
      <c r="AE142" s="884"/>
      <c r="AF142" s="884"/>
      <c r="AG142" s="884"/>
      <c r="AH142" s="884"/>
      <c r="AI142" s="884"/>
      <c r="AJ142" s="884"/>
      <c r="AK142" s="884"/>
      <c r="AL142" s="884"/>
      <c r="AM142" s="884"/>
      <c r="AN142" s="884"/>
      <c r="AO142" s="884"/>
      <c r="AP142" s="884"/>
      <c r="AQ142" s="884"/>
      <c r="AR142" s="884"/>
      <c r="AS142" s="884"/>
      <c r="AT142" s="884"/>
      <c r="AU142" s="884"/>
    </row>
    <row r="143" spans="1:47" x14ac:dyDescent="0.35">
      <c r="A143" s="1603" t="s">
        <v>2457</v>
      </c>
      <c r="B143" s="214"/>
      <c r="C143" s="746"/>
      <c r="D143" s="746"/>
      <c r="E143" s="746"/>
      <c r="F143" s="1604"/>
      <c r="G143" s="1604"/>
      <c r="H143" s="1604"/>
      <c r="I143" s="1604"/>
      <c r="J143" s="1604"/>
      <c r="K143" s="2"/>
      <c r="L143" s="2"/>
      <c r="M143" s="459"/>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4"/>
      <c r="AL143" s="884"/>
      <c r="AM143" s="884"/>
      <c r="AN143" s="884"/>
      <c r="AO143" s="884"/>
      <c r="AP143" s="884"/>
      <c r="AQ143" s="884"/>
      <c r="AR143" s="884"/>
      <c r="AS143" s="884"/>
      <c r="AT143" s="884"/>
      <c r="AU143" s="884"/>
    </row>
    <row r="144" spans="1:47" x14ac:dyDescent="0.35">
      <c r="A144" s="8555" t="s">
        <v>658</v>
      </c>
      <c r="B144" s="8566" t="s">
        <v>2406</v>
      </c>
      <c r="C144" s="8566" t="s">
        <v>2387</v>
      </c>
      <c r="D144" s="8567" t="s">
        <v>2407</v>
      </c>
      <c r="E144" s="8568"/>
      <c r="F144" s="8568"/>
      <c r="G144" s="8568"/>
      <c r="H144" s="8568"/>
      <c r="I144" s="8568"/>
      <c r="J144" s="8569"/>
      <c r="K144" s="8553" t="s">
        <v>2408</v>
      </c>
      <c r="L144" s="8553" t="s">
        <v>2409</v>
      </c>
      <c r="M144" s="459"/>
    </row>
    <row r="145" spans="1:13" ht="74.25" customHeight="1" x14ac:dyDescent="0.35">
      <c r="A145" s="8555"/>
      <c r="B145" s="8566"/>
      <c r="C145" s="8566"/>
      <c r="D145" s="3373" t="s">
        <v>2410</v>
      </c>
      <c r="E145" s="3374" t="s">
        <v>2411</v>
      </c>
      <c r="F145" s="3374" t="s">
        <v>2412</v>
      </c>
      <c r="G145" s="3374" t="s">
        <v>2413</v>
      </c>
      <c r="H145" s="3374" t="s">
        <v>2414</v>
      </c>
      <c r="I145" s="3375" t="s">
        <v>2415</v>
      </c>
      <c r="J145" s="3376" t="s">
        <v>2416</v>
      </c>
      <c r="K145" s="8554"/>
      <c r="L145" s="8554"/>
      <c r="M145" s="459"/>
    </row>
    <row r="146" spans="1:13" x14ac:dyDescent="0.35">
      <c r="A146" s="8555" t="s">
        <v>2417</v>
      </c>
      <c r="B146" s="2591" t="s">
        <v>2418</v>
      </c>
      <c r="C146" s="3355">
        <f t="shared" ref="C146:C161" si="12">SUM(D146:J146)</f>
        <v>0</v>
      </c>
      <c r="D146" s="3223"/>
      <c r="E146" s="3356"/>
      <c r="F146" s="3356"/>
      <c r="G146" s="3356"/>
      <c r="H146" s="3356"/>
      <c r="I146" s="3346"/>
      <c r="J146" s="3226"/>
      <c r="K146" s="3357"/>
      <c r="L146" s="3377"/>
      <c r="M146" s="459"/>
    </row>
    <row r="147" spans="1:13" x14ac:dyDescent="0.35">
      <c r="A147" s="8555"/>
      <c r="B147" s="3378" t="s">
        <v>2419</v>
      </c>
      <c r="C147" s="3348">
        <f t="shared" si="12"/>
        <v>0</v>
      </c>
      <c r="D147" s="3235"/>
      <c r="E147" s="3359"/>
      <c r="F147" s="3359"/>
      <c r="G147" s="3359"/>
      <c r="H147" s="3359"/>
      <c r="I147" s="3262"/>
      <c r="J147" s="3239"/>
      <c r="K147" s="3322"/>
      <c r="L147" s="3183"/>
      <c r="M147" s="459"/>
    </row>
    <row r="148" spans="1:13" x14ac:dyDescent="0.35">
      <c r="A148" s="8555"/>
      <c r="B148" s="3378" t="s">
        <v>2420</v>
      </c>
      <c r="C148" s="3348">
        <f>SUM(D148:J148)</f>
        <v>0</v>
      </c>
      <c r="D148" s="3235"/>
      <c r="E148" s="3359"/>
      <c r="F148" s="3359"/>
      <c r="G148" s="3359"/>
      <c r="H148" s="3359"/>
      <c r="I148" s="3262"/>
      <c r="J148" s="3239"/>
      <c r="K148" s="3322"/>
      <c r="L148" s="3183"/>
      <c r="M148" s="459"/>
    </row>
    <row r="149" spans="1:13" x14ac:dyDescent="0.35">
      <c r="A149" s="8555"/>
      <c r="B149" s="3200" t="s">
        <v>2421</v>
      </c>
      <c r="C149" s="3351">
        <f t="shared" si="12"/>
        <v>0</v>
      </c>
      <c r="D149" s="3248"/>
      <c r="E149" s="3361"/>
      <c r="F149" s="3361"/>
      <c r="G149" s="3361"/>
      <c r="H149" s="3361"/>
      <c r="I149" s="3362"/>
      <c r="J149" s="2572"/>
      <c r="K149" s="3363"/>
      <c r="L149" s="3379"/>
      <c r="M149" s="459"/>
    </row>
    <row r="150" spans="1:13" x14ac:dyDescent="0.35">
      <c r="A150" s="8555" t="s">
        <v>2422</v>
      </c>
      <c r="B150" s="2591" t="s">
        <v>2418</v>
      </c>
      <c r="C150" s="2588">
        <f t="shared" si="12"/>
        <v>0</v>
      </c>
      <c r="D150" s="2437"/>
      <c r="E150" s="2429"/>
      <c r="F150" s="2429"/>
      <c r="G150" s="2429"/>
      <c r="H150" s="2429"/>
      <c r="I150" s="3317"/>
      <c r="J150" s="3364"/>
      <c r="K150" s="2438"/>
      <c r="L150" s="1952"/>
      <c r="M150" s="459"/>
    </row>
    <row r="151" spans="1:13" x14ac:dyDescent="0.35">
      <c r="A151" s="8555"/>
      <c r="B151" s="3378" t="s">
        <v>2419</v>
      </c>
      <c r="C151" s="433">
        <f t="shared" si="12"/>
        <v>0</v>
      </c>
      <c r="D151" s="2437"/>
      <c r="E151" s="710"/>
      <c r="F151" s="710"/>
      <c r="G151" s="710"/>
      <c r="H151" s="710"/>
      <c r="I151" s="709"/>
      <c r="J151" s="452"/>
      <c r="K151" s="449"/>
      <c r="L151" s="3380"/>
      <c r="M151" s="459"/>
    </row>
    <row r="152" spans="1:13" x14ac:dyDescent="0.35">
      <c r="A152" s="8555"/>
      <c r="B152" s="3378" t="s">
        <v>2420</v>
      </c>
      <c r="C152" s="3348">
        <f t="shared" si="12"/>
        <v>0</v>
      </c>
      <c r="D152" s="3235"/>
      <c r="E152" s="3359"/>
      <c r="F152" s="3359"/>
      <c r="G152" s="3359"/>
      <c r="H152" s="3359"/>
      <c r="I152" s="3262"/>
      <c r="J152" s="3239"/>
      <c r="K152" s="3322"/>
      <c r="L152" s="3183"/>
      <c r="M152" s="459"/>
    </row>
    <row r="153" spans="1:13" x14ac:dyDescent="0.35">
      <c r="A153" s="8555"/>
      <c r="B153" s="3200" t="s">
        <v>2421</v>
      </c>
      <c r="C153" s="3351">
        <f t="shared" si="12"/>
        <v>0</v>
      </c>
      <c r="D153" s="3251"/>
      <c r="E153" s="3366"/>
      <c r="F153" s="3366"/>
      <c r="G153" s="3366"/>
      <c r="H153" s="3366"/>
      <c r="I153" s="3331"/>
      <c r="J153" s="3269"/>
      <c r="K153" s="3330"/>
      <c r="L153" s="3205"/>
      <c r="M153" s="459"/>
    </row>
    <row r="154" spans="1:13" x14ac:dyDescent="0.35">
      <c r="A154" s="8555" t="s">
        <v>2423</v>
      </c>
      <c r="B154" s="2591" t="s">
        <v>2418</v>
      </c>
      <c r="C154" s="2588">
        <f t="shared" si="12"/>
        <v>0</v>
      </c>
      <c r="D154" s="2437"/>
      <c r="E154" s="2429"/>
      <c r="F154" s="2429"/>
      <c r="G154" s="2429"/>
      <c r="H154" s="2429"/>
      <c r="I154" s="3317"/>
      <c r="J154" s="3364"/>
      <c r="K154" s="2438"/>
      <c r="L154" s="1952"/>
      <c r="M154" s="459"/>
    </row>
    <row r="155" spans="1:13" x14ac:dyDescent="0.35">
      <c r="A155" s="8555"/>
      <c r="B155" s="3378" t="s">
        <v>2419</v>
      </c>
      <c r="C155" s="433">
        <f t="shared" si="12"/>
        <v>0</v>
      </c>
      <c r="D155" s="3365"/>
      <c r="E155" s="710"/>
      <c r="F155" s="710"/>
      <c r="G155" s="710"/>
      <c r="H155" s="710"/>
      <c r="I155" s="709"/>
      <c r="J155" s="452"/>
      <c r="K155" s="449"/>
      <c r="L155" s="3380"/>
      <c r="M155" s="459"/>
    </row>
    <row r="156" spans="1:13" x14ac:dyDescent="0.35">
      <c r="A156" s="8555"/>
      <c r="B156" s="3378" t="s">
        <v>2420</v>
      </c>
      <c r="C156" s="3348">
        <f t="shared" si="12"/>
        <v>0</v>
      </c>
      <c r="D156" s="3235"/>
      <c r="E156" s="3359"/>
      <c r="F156" s="3359"/>
      <c r="G156" s="3359"/>
      <c r="H156" s="3359"/>
      <c r="I156" s="3262"/>
      <c r="J156" s="3239"/>
      <c r="K156" s="3322"/>
      <c r="L156" s="3183"/>
      <c r="M156" s="459"/>
    </row>
    <row r="157" spans="1:13" x14ac:dyDescent="0.35">
      <c r="A157" s="8555"/>
      <c r="B157" s="3200" t="s">
        <v>2421</v>
      </c>
      <c r="C157" s="3351">
        <f t="shared" si="12"/>
        <v>0</v>
      </c>
      <c r="D157" s="3251"/>
      <c r="E157" s="3366"/>
      <c r="F157" s="3366"/>
      <c r="G157" s="3366"/>
      <c r="H157" s="3366"/>
      <c r="I157" s="3331"/>
      <c r="J157" s="3269"/>
      <c r="K157" s="3330"/>
      <c r="L157" s="3205"/>
      <c r="M157" s="459"/>
    </row>
    <row r="158" spans="1:13" x14ac:dyDescent="0.35">
      <c r="A158" s="8555" t="s">
        <v>2424</v>
      </c>
      <c r="B158" s="2591" t="s">
        <v>2418</v>
      </c>
      <c r="C158" s="2588">
        <f t="shared" si="12"/>
        <v>0</v>
      </c>
      <c r="D158" s="2437"/>
      <c r="E158" s="2429"/>
      <c r="F158" s="2429"/>
      <c r="G158" s="2429"/>
      <c r="H158" s="2429"/>
      <c r="I158" s="3317"/>
      <c r="J158" s="3364"/>
      <c r="K158" s="2438"/>
      <c r="L158" s="1952"/>
      <c r="M158" s="459"/>
    </row>
    <row r="159" spans="1:13" x14ac:dyDescent="0.35">
      <c r="A159" s="8555"/>
      <c r="B159" s="3378" t="s">
        <v>2419</v>
      </c>
      <c r="C159" s="433">
        <f t="shared" si="12"/>
        <v>0</v>
      </c>
      <c r="D159" s="3365"/>
      <c r="E159" s="710"/>
      <c r="F159" s="710"/>
      <c r="G159" s="710"/>
      <c r="H159" s="710"/>
      <c r="I159" s="709"/>
      <c r="J159" s="452"/>
      <c r="K159" s="449"/>
      <c r="L159" s="3380"/>
      <c r="M159" s="459"/>
    </row>
    <row r="160" spans="1:13" x14ac:dyDescent="0.35">
      <c r="A160" s="8555"/>
      <c r="B160" s="3378" t="s">
        <v>2420</v>
      </c>
      <c r="C160" s="3348">
        <f t="shared" si="12"/>
        <v>0</v>
      </c>
      <c r="D160" s="3235"/>
      <c r="E160" s="3359"/>
      <c r="F160" s="3359"/>
      <c r="G160" s="3359"/>
      <c r="H160" s="3359"/>
      <c r="I160" s="3262"/>
      <c r="J160" s="3239"/>
      <c r="K160" s="3322"/>
      <c r="L160" s="3183"/>
      <c r="M160" s="459"/>
    </row>
    <row r="161" spans="1:13" x14ac:dyDescent="0.35">
      <c r="A161" s="8555"/>
      <c r="B161" s="3200" t="s">
        <v>2421</v>
      </c>
      <c r="C161" s="3351">
        <f t="shared" si="12"/>
        <v>0</v>
      </c>
      <c r="D161" s="3251"/>
      <c r="E161" s="3366"/>
      <c r="F161" s="3366"/>
      <c r="G161" s="3366"/>
      <c r="H161" s="3366"/>
      <c r="I161" s="3331"/>
      <c r="J161" s="3269"/>
      <c r="K161" s="3330"/>
      <c r="L161" s="3205"/>
      <c r="M161" s="459"/>
    </row>
    <row r="162" spans="1:13" ht="15.5" x14ac:dyDescent="0.35">
      <c r="A162" s="1603" t="s">
        <v>2458</v>
      </c>
      <c r="B162" s="1605"/>
      <c r="C162" s="1605"/>
      <c r="D162" s="214"/>
      <c r="E162" s="401"/>
      <c r="F162" s="411"/>
      <c r="G162" s="408"/>
      <c r="H162" s="401"/>
      <c r="I162" s="411"/>
      <c r="J162" s="408"/>
      <c r="K162" s="401"/>
      <c r="M162" s="459"/>
    </row>
    <row r="163" spans="1:13" ht="15.5" x14ac:dyDescent="0.35">
      <c r="A163" s="8556" t="s">
        <v>658</v>
      </c>
      <c r="B163" s="8558" t="s">
        <v>659</v>
      </c>
      <c r="C163" s="8560" t="s">
        <v>660</v>
      </c>
      <c r="D163" s="8562" t="s">
        <v>661</v>
      </c>
      <c r="E163" s="3381"/>
      <c r="F163" s="3382"/>
      <c r="G163" s="3383"/>
      <c r="H163" s="3383"/>
      <c r="I163" s="401"/>
      <c r="J163" s="401"/>
      <c r="K163" s="401"/>
      <c r="L163" s="401"/>
      <c r="M163" s="459"/>
    </row>
    <row r="164" spans="1:13" ht="15.5" x14ac:dyDescent="0.35">
      <c r="A164" s="8557"/>
      <c r="B164" s="8559"/>
      <c r="C164" s="8561"/>
      <c r="D164" s="8563"/>
      <c r="E164" s="277"/>
      <c r="F164" s="401"/>
      <c r="G164" s="401"/>
      <c r="H164" s="411"/>
      <c r="I164" s="408"/>
      <c r="J164" s="408"/>
      <c r="K164" s="401"/>
      <c r="L164" s="401"/>
      <c r="M164" s="459"/>
    </row>
    <row r="165" spans="1:13" ht="15.5" x14ac:dyDescent="0.35">
      <c r="A165" s="1606" t="s">
        <v>662</v>
      </c>
      <c r="B165" s="3384"/>
      <c r="C165" s="3385"/>
      <c r="D165" s="3386"/>
      <c r="E165" s="277"/>
      <c r="F165" s="401"/>
      <c r="G165" s="401"/>
      <c r="H165" s="411"/>
      <c r="I165" s="408"/>
      <c r="J165" s="408"/>
      <c r="K165" s="401"/>
      <c r="L165" s="401"/>
      <c r="M165" s="459"/>
    </row>
    <row r="166" spans="1:13" ht="15.5" x14ac:dyDescent="0.35">
      <c r="A166" s="3387" t="s">
        <v>663</v>
      </c>
      <c r="B166" s="3388"/>
      <c r="C166" s="3389"/>
      <c r="D166" s="3390"/>
      <c r="E166" s="277"/>
      <c r="F166" s="401"/>
      <c r="G166" s="401"/>
      <c r="H166" s="411"/>
      <c r="I166" s="408"/>
      <c r="J166" s="408"/>
      <c r="K166" s="401"/>
      <c r="L166" s="401"/>
      <c r="M166" s="459"/>
    </row>
    <row r="167" spans="1:13" ht="15.5" x14ac:dyDescent="0.35">
      <c r="A167" s="3387" t="s">
        <v>664</v>
      </c>
      <c r="B167" s="3388"/>
      <c r="C167" s="3389"/>
      <c r="D167" s="3390"/>
      <c r="E167" s="277"/>
      <c r="F167" s="401"/>
      <c r="G167" s="401"/>
      <c r="H167" s="411"/>
      <c r="I167" s="408"/>
      <c r="J167" s="408"/>
      <c r="K167" s="401"/>
      <c r="L167" s="401"/>
      <c r="M167" s="459"/>
    </row>
    <row r="168" spans="1:13" ht="15.5" x14ac:dyDescent="0.35">
      <c r="A168" s="3387" t="s">
        <v>665</v>
      </c>
      <c r="B168" s="3388"/>
      <c r="C168" s="3389"/>
      <c r="D168" s="3390"/>
      <c r="E168" s="277"/>
      <c r="F168" s="401"/>
      <c r="G168" s="401"/>
      <c r="H168" s="411"/>
      <c r="I168" s="408"/>
      <c r="J168" s="408"/>
      <c r="K168" s="401"/>
      <c r="L168" s="401"/>
      <c r="M168" s="459"/>
    </row>
    <row r="169" spans="1:13" ht="28.5" customHeight="1" x14ac:dyDescent="0.35">
      <c r="A169" s="3391" t="s">
        <v>666</v>
      </c>
      <c r="B169" s="3388"/>
      <c r="C169" s="3389"/>
      <c r="D169" s="3390"/>
      <c r="E169" s="277"/>
      <c r="F169" s="401"/>
      <c r="G169" s="401"/>
      <c r="H169" s="411"/>
      <c r="I169" s="408"/>
      <c r="J169" s="408"/>
      <c r="K169" s="401"/>
      <c r="L169" s="401"/>
      <c r="M169" s="459"/>
    </row>
    <row r="170" spans="1:13" ht="28.5" customHeight="1" x14ac:dyDescent="0.35">
      <c r="A170" s="3391" t="s">
        <v>667</v>
      </c>
      <c r="B170" s="3392"/>
      <c r="C170" s="3389"/>
      <c r="D170" s="3390"/>
      <c r="E170" s="277"/>
      <c r="F170" s="401"/>
      <c r="G170" s="401"/>
      <c r="H170" s="411"/>
      <c r="I170" s="408"/>
      <c r="J170" s="408"/>
      <c r="K170" s="401"/>
      <c r="L170" s="401"/>
      <c r="M170" s="459"/>
    </row>
    <row r="171" spans="1:13" ht="28.5" customHeight="1" x14ac:dyDescent="0.35">
      <c r="A171" s="3393" t="s">
        <v>668</v>
      </c>
      <c r="B171" s="3394"/>
      <c r="C171" s="3395"/>
      <c r="D171" s="3396"/>
      <c r="E171" s="277"/>
      <c r="F171" s="401"/>
      <c r="G171" s="401"/>
      <c r="H171" s="411"/>
      <c r="I171" s="408"/>
      <c r="J171" s="408"/>
      <c r="K171" s="401"/>
      <c r="L171" s="401"/>
      <c r="M171" s="459"/>
    </row>
  </sheetData>
  <mergeCells count="111">
    <mergeCell ref="A6:T6"/>
    <mergeCell ref="A8:B8"/>
    <mergeCell ref="A10:A13"/>
    <mergeCell ref="B10:B13"/>
    <mergeCell ref="C10:E12"/>
    <mergeCell ref="F10:AM11"/>
    <mergeCell ref="X12:Y12"/>
    <mergeCell ref="Z12:AA12"/>
    <mergeCell ref="AB12:AC12"/>
    <mergeCell ref="AD12:AE12"/>
    <mergeCell ref="AH12:AI12"/>
    <mergeCell ref="AJ12:AK12"/>
    <mergeCell ref="AL12:AM12"/>
    <mergeCell ref="AU10:AU13"/>
    <mergeCell ref="F12:G12"/>
    <mergeCell ref="H12:I12"/>
    <mergeCell ref="J12:K12"/>
    <mergeCell ref="L12:M12"/>
    <mergeCell ref="N12:O12"/>
    <mergeCell ref="P12:Q12"/>
    <mergeCell ref="R12:S12"/>
    <mergeCell ref="T12:U12"/>
    <mergeCell ref="V12:W12"/>
    <mergeCell ref="AN10:AN13"/>
    <mergeCell ref="AO10:AP12"/>
    <mergeCell ref="AQ10:AQ13"/>
    <mergeCell ref="AR10:AR13"/>
    <mergeCell ref="AS10:AS13"/>
    <mergeCell ref="AT10:AT13"/>
    <mergeCell ref="A36:A46"/>
    <mergeCell ref="A47:A52"/>
    <mergeCell ref="A53:A56"/>
    <mergeCell ref="A57:A63"/>
    <mergeCell ref="A64:A68"/>
    <mergeCell ref="A71:A73"/>
    <mergeCell ref="AF12:AG12"/>
    <mergeCell ref="AD72:AE72"/>
    <mergeCell ref="AF72:AG72"/>
    <mergeCell ref="A14:A24"/>
    <mergeCell ref="A25:A35"/>
    <mergeCell ref="AH72:AI72"/>
    <mergeCell ref="AJ72:AK72"/>
    <mergeCell ref="AL72:AM72"/>
    <mergeCell ref="A74:A79"/>
    <mergeCell ref="AR71:AR73"/>
    <mergeCell ref="AS71:AS73"/>
    <mergeCell ref="F72:G72"/>
    <mergeCell ref="H72:I72"/>
    <mergeCell ref="J72:K72"/>
    <mergeCell ref="L72:M72"/>
    <mergeCell ref="N72:O72"/>
    <mergeCell ref="P72:Q72"/>
    <mergeCell ref="R72:S72"/>
    <mergeCell ref="T72:U72"/>
    <mergeCell ref="B71:B73"/>
    <mergeCell ref="C71:E72"/>
    <mergeCell ref="F71:AM71"/>
    <mergeCell ref="AN71:AO72"/>
    <mergeCell ref="AP71:AP73"/>
    <mergeCell ref="AQ71:AQ73"/>
    <mergeCell ref="V72:W72"/>
    <mergeCell ref="X72:Y72"/>
    <mergeCell ref="Z72:AA72"/>
    <mergeCell ref="AB72:AC72"/>
    <mergeCell ref="A80:A85"/>
    <mergeCell ref="A87:A96"/>
    <mergeCell ref="A98:A100"/>
    <mergeCell ref="C98:E99"/>
    <mergeCell ref="F98:AK98"/>
    <mergeCell ref="AL98:AL100"/>
    <mergeCell ref="F99:G99"/>
    <mergeCell ref="H99:I99"/>
    <mergeCell ref="J99:K99"/>
    <mergeCell ref="L99:M99"/>
    <mergeCell ref="AF99:AG99"/>
    <mergeCell ref="AH99:AI99"/>
    <mergeCell ref="AJ99:AK99"/>
    <mergeCell ref="N99:O99"/>
    <mergeCell ref="P99:Q99"/>
    <mergeCell ref="R99:S99"/>
    <mergeCell ref="T99:U99"/>
    <mergeCell ref="V99:W99"/>
    <mergeCell ref="X99:Y99"/>
    <mergeCell ref="A101:A103"/>
    <mergeCell ref="A106:A107"/>
    <mergeCell ref="B106:B107"/>
    <mergeCell ref="C106:C107"/>
    <mergeCell ref="D106:J106"/>
    <mergeCell ref="K106:K107"/>
    <mergeCell ref="Z99:AA99"/>
    <mergeCell ref="AB99:AC99"/>
    <mergeCell ref="AD99:AE99"/>
    <mergeCell ref="L106:L107"/>
    <mergeCell ref="A108:A111"/>
    <mergeCell ref="A112:A115"/>
    <mergeCell ref="A116:A119"/>
    <mergeCell ref="A120:A123"/>
    <mergeCell ref="A144:A145"/>
    <mergeCell ref="B144:B145"/>
    <mergeCell ref="C144:C145"/>
    <mergeCell ref="D144:J144"/>
    <mergeCell ref="K144:K145"/>
    <mergeCell ref="L144:L145"/>
    <mergeCell ref="A146:A149"/>
    <mergeCell ref="A150:A153"/>
    <mergeCell ref="A154:A157"/>
    <mergeCell ref="A158:A161"/>
    <mergeCell ref="A163:A164"/>
    <mergeCell ref="B163:B164"/>
    <mergeCell ref="C163:C164"/>
    <mergeCell ref="D163:D164"/>
  </mergeCells>
  <dataValidations count="3">
    <dataValidation type="whole" allowBlank="1" showInputMessage="1" showErrorMessage="1" sqref="A163:A171 E163:L171 B163:D164 B165:B171" xr:uid="{1D3FBA03-70DB-48EA-9FF7-547FB4E74F18}">
      <formula1>0</formula1>
      <formula2>1E+30</formula2>
    </dataValidation>
    <dataValidation type="whole" operator="greaterThanOrEqual" allowBlank="1" showInputMessage="1" showErrorMessage="1" sqref="C165:D171 L146:L161" xr:uid="{E4A1C3EE-6E74-4B7E-8308-5E827A831259}">
      <formula1>0</formula1>
    </dataValidation>
    <dataValidation type="whole" allowBlank="1" showInputMessage="1" showErrorMessage="1" error="Valor no Permitido" sqref="A6:A13 A70:B142 B1:E13 F86:M142 AT1:AU9 F1:AS70 AS74:AS85 AT14:AU70 F71:AR85 AT71:AV85 AL101:AL143 AM86:AU143 AL86:AL97 N86:AK143 C97:E142 C146:K161 A144:B161 C144:L145" xr:uid="{1EC53680-8A34-457E-A36E-F887DFA7734A}">
      <formula1>0</formula1>
      <formula2>1E+30</formula2>
    </dataValidation>
  </dataValidations>
  <pageMargins left="0.7" right="0.7" top="0.75" bottom="0.75" header="0.3" footer="0.3"/>
  <pageSetup orientation="portrait" horizontalDpi="90" verticalDpi="9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9A81-6D67-4DF8-9260-DC77DF5A84BB}">
  <sheetPr>
    <tabColor theme="0" tint="-0.14999847407452621"/>
  </sheetPr>
  <dimension ref="A1:P67"/>
  <sheetViews>
    <sheetView workbookViewId="0">
      <selection activeCell="A6" sqref="A6:P6"/>
    </sheetView>
  </sheetViews>
  <sheetFormatPr baseColWidth="10" defaultColWidth="10.81640625" defaultRowHeight="14.5" x14ac:dyDescent="0.35"/>
  <cols>
    <col min="1" max="1" width="31.453125" customWidth="1"/>
    <col min="2" max="2" width="14.26953125" customWidth="1"/>
    <col min="4" max="4" width="25.1796875" customWidth="1"/>
    <col min="6" max="6" width="17" customWidth="1"/>
    <col min="7" max="7" width="15.7265625" customWidth="1"/>
    <col min="8" max="8" width="14.81640625" customWidth="1"/>
    <col min="9" max="9" width="14.26953125" customWidth="1"/>
    <col min="10" max="10" width="13.54296875" customWidth="1"/>
    <col min="11" max="11" width="18" customWidth="1"/>
  </cols>
  <sheetData>
    <row r="1" spans="1:16" x14ac:dyDescent="0.35">
      <c r="A1" s="1607" t="s">
        <v>0</v>
      </c>
      <c r="B1" s="387"/>
      <c r="C1" s="387"/>
      <c r="D1" s="387"/>
      <c r="E1" s="387"/>
      <c r="F1" s="387"/>
      <c r="G1" s="387"/>
      <c r="H1" s="387"/>
      <c r="I1" s="387"/>
      <c r="J1" s="387"/>
      <c r="K1" s="387"/>
      <c r="L1" s="387"/>
      <c r="M1" s="387"/>
      <c r="N1" s="387"/>
      <c r="O1" s="387"/>
      <c r="P1" s="387"/>
    </row>
    <row r="2" spans="1:16" x14ac:dyDescent="0.35">
      <c r="A2" s="1607" t="s">
        <v>2335</v>
      </c>
      <c r="B2" s="387"/>
      <c r="C2" s="387"/>
      <c r="D2" s="387"/>
      <c r="E2" s="387"/>
      <c r="F2" s="387"/>
      <c r="G2" s="387"/>
      <c r="H2" s="387"/>
      <c r="I2" s="387"/>
      <c r="J2" s="387"/>
      <c r="K2" s="387"/>
      <c r="L2" s="387"/>
      <c r="M2" s="387"/>
      <c r="N2" s="387"/>
      <c r="O2" s="387"/>
      <c r="P2" s="387"/>
    </row>
    <row r="3" spans="1:16" x14ac:dyDescent="0.35">
      <c r="A3" s="1607" t="s">
        <v>2336</v>
      </c>
      <c r="B3" s="387"/>
      <c r="C3" s="387"/>
      <c r="D3" s="387"/>
      <c r="E3" s="387"/>
      <c r="F3" s="387"/>
      <c r="G3" s="387"/>
      <c r="H3" s="387"/>
      <c r="I3" s="387"/>
      <c r="J3" s="387"/>
      <c r="K3" s="387"/>
      <c r="L3" s="387"/>
      <c r="M3" s="387"/>
      <c r="N3" s="387"/>
      <c r="O3" s="387"/>
      <c r="P3" s="387"/>
    </row>
    <row r="4" spans="1:16" x14ac:dyDescent="0.35">
      <c r="A4" s="1607" t="s">
        <v>2337</v>
      </c>
      <c r="B4" s="387"/>
      <c r="C4" s="387"/>
      <c r="D4" s="387"/>
      <c r="E4" s="387"/>
      <c r="F4" s="387"/>
      <c r="G4" s="387"/>
      <c r="H4" s="387"/>
      <c r="I4" s="387"/>
      <c r="J4" s="387"/>
      <c r="K4" s="387"/>
      <c r="L4" s="387"/>
      <c r="M4" s="387"/>
      <c r="N4" s="387"/>
      <c r="O4" s="387"/>
      <c r="P4" s="387"/>
    </row>
    <row r="5" spans="1:16" x14ac:dyDescent="0.35">
      <c r="A5" s="1607" t="s">
        <v>2338</v>
      </c>
      <c r="B5" s="387"/>
      <c r="C5" s="387"/>
      <c r="D5" s="387"/>
      <c r="E5" s="387"/>
      <c r="F5" s="387"/>
      <c r="G5" s="387"/>
      <c r="H5" s="387"/>
      <c r="I5" s="387"/>
      <c r="J5" s="387"/>
      <c r="K5" s="387"/>
      <c r="L5" s="387"/>
      <c r="M5" s="387"/>
      <c r="N5" s="387"/>
      <c r="O5" s="387"/>
      <c r="P5" s="387"/>
    </row>
    <row r="6" spans="1:16" ht="15" x14ac:dyDescent="0.35">
      <c r="A6" s="7508" t="s">
        <v>2459</v>
      </c>
      <c r="B6" s="7508"/>
      <c r="C6" s="7508"/>
      <c r="D6" s="7508"/>
      <c r="E6" s="7508"/>
      <c r="F6" s="7508"/>
      <c r="G6" s="7508"/>
      <c r="H6" s="7508"/>
      <c r="I6" s="7508"/>
      <c r="J6" s="7508"/>
      <c r="K6" s="7508"/>
      <c r="L6" s="7508"/>
      <c r="M6" s="7508"/>
      <c r="N6" s="7508"/>
      <c r="O6" s="7508"/>
      <c r="P6" s="7508"/>
    </row>
    <row r="7" spans="1:16" ht="15" x14ac:dyDescent="0.35">
      <c r="A7" s="149"/>
      <c r="B7" s="149"/>
      <c r="C7" s="149"/>
      <c r="D7" s="149"/>
      <c r="E7" s="149"/>
      <c r="F7" s="149"/>
      <c r="G7" s="149"/>
      <c r="H7" s="149"/>
      <c r="I7" s="149"/>
      <c r="J7" s="149"/>
      <c r="K7" s="149"/>
      <c r="L7" s="149"/>
      <c r="M7" s="149"/>
      <c r="N7" s="149"/>
      <c r="O7" s="149"/>
      <c r="P7" s="149"/>
    </row>
    <row r="8" spans="1:16" x14ac:dyDescent="0.35">
      <c r="A8" s="942" t="s">
        <v>2460</v>
      </c>
      <c r="B8" s="95"/>
      <c r="C8" s="95"/>
      <c r="D8" s="95"/>
      <c r="E8" s="95"/>
      <c r="F8" s="95"/>
      <c r="G8" s="95"/>
      <c r="H8" s="95"/>
      <c r="I8" s="95"/>
      <c r="J8" s="943"/>
      <c r="K8" s="146"/>
      <c r="L8" s="146"/>
      <c r="M8" s="146"/>
      <c r="N8" s="146"/>
      <c r="O8" s="146"/>
      <c r="P8" s="146"/>
    </row>
    <row r="9" spans="1:16" ht="33" customHeight="1" x14ac:dyDescent="0.35">
      <c r="A9" s="8596" t="s">
        <v>2461</v>
      </c>
      <c r="B9" s="8106" t="s">
        <v>2462</v>
      </c>
      <c r="C9" s="8488"/>
      <c r="D9" s="8107"/>
      <c r="E9" s="8108" t="s">
        <v>2463</v>
      </c>
      <c r="F9" s="8110"/>
      <c r="G9" s="8159" t="s">
        <v>2464</v>
      </c>
      <c r="H9" s="8106" t="s">
        <v>2465</v>
      </c>
      <c r="I9" s="8107"/>
      <c r="J9" s="363"/>
      <c r="K9" s="363"/>
      <c r="L9" s="363"/>
      <c r="M9" s="146"/>
      <c r="N9" s="146"/>
      <c r="O9" s="146"/>
      <c r="P9" s="146"/>
    </row>
    <row r="10" spans="1:16" ht="30" x14ac:dyDescent="0.35">
      <c r="A10" s="7384"/>
      <c r="B10" s="2592" t="s">
        <v>367</v>
      </c>
      <c r="C10" s="2592" t="s">
        <v>33</v>
      </c>
      <c r="D10" s="1495" t="s">
        <v>34</v>
      </c>
      <c r="E10" s="2368" t="s">
        <v>2466</v>
      </c>
      <c r="F10" s="2368" t="s">
        <v>2467</v>
      </c>
      <c r="G10" s="7388"/>
      <c r="H10" s="2368" t="s">
        <v>2468</v>
      </c>
      <c r="I10" s="2368" t="s">
        <v>2469</v>
      </c>
      <c r="J10" s="363"/>
      <c r="K10" s="363"/>
      <c r="L10" s="363"/>
      <c r="M10" s="146"/>
      <c r="N10" s="146"/>
      <c r="O10" s="146"/>
      <c r="P10" s="146"/>
    </row>
    <row r="11" spans="1:16" x14ac:dyDescent="0.35">
      <c r="A11" s="2593" t="s">
        <v>2470</v>
      </c>
      <c r="B11" s="2594">
        <f t="shared" ref="B11:B29" si="0">SUM(C11+D11)</f>
        <v>0</v>
      </c>
      <c r="C11" s="2595">
        <f t="shared" ref="C11:I11" si="1">SUM(C12:C24)</f>
        <v>0</v>
      </c>
      <c r="D11" s="2596">
        <f t="shared" si="1"/>
        <v>0</v>
      </c>
      <c r="E11" s="2597">
        <f t="shared" si="1"/>
        <v>0</v>
      </c>
      <c r="F11" s="2598">
        <f t="shared" si="1"/>
        <v>0</v>
      </c>
      <c r="G11" s="2596">
        <f t="shared" si="1"/>
        <v>0</v>
      </c>
      <c r="H11" s="2599">
        <f t="shared" si="1"/>
        <v>0</v>
      </c>
      <c r="I11" s="2598">
        <f t="shared" si="1"/>
        <v>0</v>
      </c>
      <c r="J11" s="610"/>
      <c r="K11" s="363"/>
      <c r="L11" s="363"/>
      <c r="M11" s="146"/>
      <c r="N11" s="146"/>
      <c r="O11" s="146"/>
      <c r="P11" s="146"/>
    </row>
    <row r="12" spans="1:16" x14ac:dyDescent="0.35">
      <c r="A12" s="1496" t="s">
        <v>2471</v>
      </c>
      <c r="B12" s="944">
        <f t="shared" si="0"/>
        <v>0</v>
      </c>
      <c r="C12" s="208"/>
      <c r="D12" s="159"/>
      <c r="E12" s="945"/>
      <c r="F12" s="946"/>
      <c r="G12" s="947"/>
      <c r="H12" s="948"/>
      <c r="I12" s="946"/>
      <c r="J12" s="610"/>
      <c r="K12" s="363"/>
      <c r="L12" s="363"/>
      <c r="M12" s="146"/>
      <c r="N12" s="146"/>
      <c r="O12" s="146"/>
      <c r="P12" s="146"/>
    </row>
    <row r="13" spans="1:16" x14ac:dyDescent="0.35">
      <c r="A13" s="1625" t="s">
        <v>2472</v>
      </c>
      <c r="B13" s="949">
        <f t="shared" si="0"/>
        <v>0</v>
      </c>
      <c r="C13" s="950"/>
      <c r="D13" s="951"/>
      <c r="E13" s="2600"/>
      <c r="F13" s="2601"/>
      <c r="G13" s="952"/>
      <c r="H13" s="2602"/>
      <c r="I13" s="2601"/>
      <c r="J13" s="610"/>
      <c r="K13" s="363"/>
      <c r="L13" s="363"/>
      <c r="M13" s="146"/>
      <c r="N13" s="146"/>
      <c r="O13" s="146"/>
      <c r="P13" s="146"/>
    </row>
    <row r="14" spans="1:16" x14ac:dyDescent="0.35">
      <c r="A14" s="1625" t="s">
        <v>2473</v>
      </c>
      <c r="B14" s="949">
        <f t="shared" si="0"/>
        <v>0</v>
      </c>
      <c r="C14" s="950"/>
      <c r="D14" s="951"/>
      <c r="E14" s="2600"/>
      <c r="F14" s="953" t="s">
        <v>2474</v>
      </c>
      <c r="G14" s="953"/>
      <c r="H14" s="2603"/>
      <c r="I14" s="952"/>
      <c r="J14" s="610"/>
      <c r="K14" s="363"/>
      <c r="L14" s="363"/>
      <c r="M14" s="146"/>
      <c r="N14" s="146"/>
      <c r="O14" s="146"/>
      <c r="P14" s="146"/>
    </row>
    <row r="15" spans="1:16" ht="20" x14ac:dyDescent="0.35">
      <c r="A15" s="1625" t="s">
        <v>2475</v>
      </c>
      <c r="B15" s="949">
        <f t="shared" si="0"/>
        <v>0</v>
      </c>
      <c r="C15" s="950"/>
      <c r="D15" s="951"/>
      <c r="E15" s="2600"/>
      <c r="F15" s="952"/>
      <c r="G15" s="952"/>
      <c r="H15" s="2604"/>
      <c r="I15" s="952"/>
      <c r="J15" s="610"/>
      <c r="K15" s="363"/>
      <c r="L15" s="363"/>
      <c r="M15" s="146"/>
      <c r="N15" s="146"/>
      <c r="O15" s="146"/>
      <c r="P15" s="146"/>
    </row>
    <row r="16" spans="1:16" ht="20" x14ac:dyDescent="0.35">
      <c r="A16" s="1625" t="s">
        <v>2476</v>
      </c>
      <c r="B16" s="949">
        <f t="shared" si="0"/>
        <v>0</v>
      </c>
      <c r="C16" s="950"/>
      <c r="D16" s="951"/>
      <c r="E16" s="2600"/>
      <c r="F16" s="952"/>
      <c r="G16" s="2605"/>
      <c r="H16" s="2604"/>
      <c r="I16" s="952"/>
      <c r="J16" s="610"/>
      <c r="K16" s="363"/>
      <c r="L16" s="363"/>
      <c r="M16" s="146"/>
      <c r="N16" s="146"/>
      <c r="O16" s="146"/>
      <c r="P16" s="146"/>
    </row>
    <row r="17" spans="1:16" ht="20" x14ac:dyDescent="0.35">
      <c r="A17" s="1625" t="s">
        <v>2477</v>
      </c>
      <c r="B17" s="949">
        <f t="shared" si="0"/>
        <v>0</v>
      </c>
      <c r="C17" s="950"/>
      <c r="D17" s="951"/>
      <c r="E17" s="2600"/>
      <c r="F17" s="952"/>
      <c r="G17" s="2605"/>
      <c r="H17" s="2604"/>
      <c r="I17" s="952"/>
      <c r="J17" s="610"/>
      <c r="K17" s="363"/>
      <c r="L17" s="363"/>
      <c r="M17" s="146"/>
      <c r="N17" s="146"/>
      <c r="O17" s="146"/>
      <c r="P17" s="146"/>
    </row>
    <row r="18" spans="1:16" ht="20" x14ac:dyDescent="0.35">
      <c r="A18" s="1625" t="s">
        <v>2478</v>
      </c>
      <c r="B18" s="949">
        <f t="shared" si="0"/>
        <v>0</v>
      </c>
      <c r="C18" s="950"/>
      <c r="D18" s="951"/>
      <c r="E18" s="2600"/>
      <c r="F18" s="952"/>
      <c r="G18" s="2605"/>
      <c r="H18" s="2604"/>
      <c r="I18" s="952"/>
      <c r="J18" s="610"/>
      <c r="K18" s="363"/>
      <c r="L18" s="363"/>
      <c r="M18" s="146"/>
      <c r="N18" s="146"/>
      <c r="O18" s="146"/>
      <c r="P18" s="146"/>
    </row>
    <row r="19" spans="1:16" x14ac:dyDescent="0.35">
      <c r="A19" s="1625" t="s">
        <v>2479</v>
      </c>
      <c r="B19" s="949">
        <f t="shared" si="0"/>
        <v>0</v>
      </c>
      <c r="C19" s="950"/>
      <c r="D19" s="951"/>
      <c r="E19" s="2600"/>
      <c r="F19" s="952"/>
      <c r="G19" s="952"/>
      <c r="H19" s="2604"/>
      <c r="I19" s="952"/>
      <c r="J19" s="610"/>
      <c r="K19" s="363"/>
      <c r="L19" s="363"/>
      <c r="M19" s="146"/>
      <c r="N19" s="146"/>
      <c r="O19" s="146"/>
      <c r="P19" s="146"/>
    </row>
    <row r="20" spans="1:16" x14ac:dyDescent="0.35">
      <c r="A20" s="1625" t="s">
        <v>2480</v>
      </c>
      <c r="B20" s="949">
        <f t="shared" si="0"/>
        <v>0</v>
      </c>
      <c r="C20" s="950"/>
      <c r="D20" s="951"/>
      <c r="E20" s="2600"/>
      <c r="F20" s="952"/>
      <c r="G20" s="952"/>
      <c r="H20" s="2604"/>
      <c r="I20" s="952"/>
      <c r="J20" s="610"/>
      <c r="K20" s="363"/>
      <c r="L20" s="363"/>
      <c r="M20" s="146"/>
      <c r="N20" s="146"/>
      <c r="O20" s="146"/>
      <c r="P20" s="146"/>
    </row>
    <row r="21" spans="1:16" x14ac:dyDescent="0.35">
      <c r="A21" s="1625" t="s">
        <v>2481</v>
      </c>
      <c r="B21" s="949">
        <f t="shared" si="0"/>
        <v>0</v>
      </c>
      <c r="C21" s="950"/>
      <c r="D21" s="951"/>
      <c r="E21" s="2600"/>
      <c r="F21" s="952"/>
      <c r="G21" s="952"/>
      <c r="H21" s="2604"/>
      <c r="I21" s="952"/>
      <c r="J21" s="610"/>
      <c r="K21" s="363"/>
      <c r="L21" s="363"/>
      <c r="M21" s="146"/>
      <c r="N21" s="146"/>
      <c r="O21" s="146"/>
      <c r="P21" s="146"/>
    </row>
    <row r="22" spans="1:16" ht="21.5" x14ac:dyDescent="0.35">
      <c r="A22" s="954" t="s">
        <v>2482</v>
      </c>
      <c r="B22" s="955">
        <f t="shared" si="0"/>
        <v>0</v>
      </c>
      <c r="C22" s="950"/>
      <c r="D22" s="951"/>
      <c r="E22" s="2600"/>
      <c r="F22" s="952"/>
      <c r="G22" s="952"/>
      <c r="H22" s="2604"/>
      <c r="I22" s="2604"/>
      <c r="J22" s="610"/>
      <c r="K22" s="363"/>
      <c r="L22" s="363"/>
      <c r="M22" s="146"/>
      <c r="N22" s="146"/>
      <c r="O22" s="146"/>
      <c r="P22" s="146"/>
    </row>
    <row r="23" spans="1:16" ht="21.5" x14ac:dyDescent="0.35">
      <c r="A23" s="2606" t="s">
        <v>2483</v>
      </c>
      <c r="B23" s="955">
        <f t="shared" si="0"/>
        <v>0</v>
      </c>
      <c r="C23" s="950"/>
      <c r="D23" s="951"/>
      <c r="E23" s="2600"/>
      <c r="F23" s="952"/>
      <c r="G23" s="952"/>
      <c r="H23" s="2604"/>
      <c r="I23" s="2604"/>
      <c r="J23" s="610"/>
      <c r="K23" s="363"/>
      <c r="L23" s="363"/>
      <c r="M23" s="363"/>
      <c r="N23" s="146"/>
      <c r="O23" s="146"/>
      <c r="P23" s="146"/>
    </row>
    <row r="24" spans="1:16" ht="22" thickBot="1" x14ac:dyDescent="0.4">
      <c r="A24" s="956" t="s">
        <v>2484</v>
      </c>
      <c r="B24" s="957">
        <f t="shared" si="0"/>
        <v>0</v>
      </c>
      <c r="C24" s="958"/>
      <c r="D24" s="959"/>
      <c r="E24" s="960"/>
      <c r="F24" s="961"/>
      <c r="G24" s="961"/>
      <c r="H24" s="962"/>
      <c r="I24" s="962"/>
      <c r="J24" s="610"/>
      <c r="K24" s="363"/>
      <c r="L24" s="363"/>
      <c r="M24" s="363"/>
      <c r="N24" s="146"/>
      <c r="O24" s="146"/>
      <c r="P24" s="146"/>
    </row>
    <row r="25" spans="1:16" ht="15" thickTop="1" x14ac:dyDescent="0.35">
      <c r="A25" s="963" t="s">
        <v>2103</v>
      </c>
      <c r="B25" s="944">
        <f t="shared" si="0"/>
        <v>0</v>
      </c>
      <c r="C25" s="208"/>
      <c r="D25" s="159"/>
      <c r="E25" s="964"/>
      <c r="F25" s="965"/>
      <c r="G25" s="966"/>
      <c r="H25" s="967"/>
      <c r="I25" s="965"/>
      <c r="J25" s="610"/>
      <c r="K25" s="363"/>
      <c r="L25" s="363"/>
      <c r="M25" s="146"/>
      <c r="N25" s="146"/>
      <c r="O25" s="146"/>
      <c r="P25" s="146"/>
    </row>
    <row r="26" spans="1:16" x14ac:dyDescent="0.35">
      <c r="A26" s="1626" t="s">
        <v>2485</v>
      </c>
      <c r="B26" s="949">
        <f t="shared" si="0"/>
        <v>0</v>
      </c>
      <c r="C26" s="950"/>
      <c r="D26" s="951"/>
      <c r="E26" s="968"/>
      <c r="F26" s="2607"/>
      <c r="G26" s="969"/>
      <c r="H26" s="1520"/>
      <c r="I26" s="2607"/>
      <c r="J26" s="610"/>
      <c r="K26" s="363"/>
      <c r="L26" s="363"/>
      <c r="M26" s="146"/>
      <c r="N26" s="146"/>
      <c r="O26" s="146"/>
      <c r="P26" s="146"/>
    </row>
    <row r="27" spans="1:16" x14ac:dyDescent="0.35">
      <c r="A27" s="1626" t="s">
        <v>2486</v>
      </c>
      <c r="B27" s="949">
        <f t="shared" si="0"/>
        <v>0</v>
      </c>
      <c r="C27" s="950"/>
      <c r="D27" s="951"/>
      <c r="E27" s="968"/>
      <c r="F27" s="2607"/>
      <c r="G27" s="969"/>
      <c r="H27" s="1520"/>
      <c r="I27" s="2607"/>
      <c r="J27" s="610"/>
      <c r="K27" s="363"/>
      <c r="L27" s="363"/>
      <c r="M27" s="146"/>
      <c r="N27" s="146"/>
      <c r="O27" s="146"/>
      <c r="P27" s="146"/>
    </row>
    <row r="28" spans="1:16" x14ac:dyDescent="0.35">
      <c r="A28" s="1626" t="s">
        <v>2487</v>
      </c>
      <c r="B28" s="949">
        <f t="shared" si="0"/>
        <v>0</v>
      </c>
      <c r="C28" s="950"/>
      <c r="D28" s="951"/>
      <c r="E28" s="964"/>
      <c r="F28" s="965"/>
      <c r="G28" s="966"/>
      <c r="H28" s="967"/>
      <c r="I28" s="965"/>
      <c r="J28" s="610"/>
      <c r="K28" s="363"/>
      <c r="L28" s="363"/>
      <c r="M28" s="146"/>
      <c r="N28" s="146"/>
      <c r="O28" s="146"/>
      <c r="P28" s="146"/>
    </row>
    <row r="29" spans="1:16" ht="20" x14ac:dyDescent="0.35">
      <c r="A29" s="1491" t="s">
        <v>2488</v>
      </c>
      <c r="B29" s="970">
        <f t="shared" si="0"/>
        <v>0</v>
      </c>
      <c r="C29" s="971"/>
      <c r="D29" s="972"/>
      <c r="E29" s="973"/>
      <c r="F29" s="974"/>
      <c r="G29" s="975"/>
      <c r="H29" s="976"/>
      <c r="I29" s="974"/>
      <c r="J29" s="610"/>
      <c r="K29" s="363"/>
      <c r="L29" s="363"/>
      <c r="M29" s="146"/>
      <c r="N29" s="146"/>
      <c r="O29" s="146"/>
      <c r="P29" s="146"/>
    </row>
    <row r="30" spans="1:16" x14ac:dyDescent="0.35">
      <c r="A30" s="362" t="s">
        <v>2489</v>
      </c>
      <c r="B30" s="146"/>
      <c r="C30" s="146"/>
      <c r="D30" s="146"/>
      <c r="E30" s="146"/>
      <c r="F30" s="146"/>
      <c r="G30" s="146"/>
      <c r="H30" s="146"/>
      <c r="I30" s="146"/>
      <c r="J30" s="146"/>
      <c r="K30" s="146"/>
      <c r="L30" s="146"/>
      <c r="M30" s="146"/>
      <c r="N30" s="146"/>
      <c r="O30" s="146"/>
      <c r="P30" s="146"/>
    </row>
    <row r="31" spans="1:16" x14ac:dyDescent="0.35">
      <c r="A31" s="8158" t="s">
        <v>2490</v>
      </c>
      <c r="B31" s="8159"/>
      <c r="C31" s="8108" t="s">
        <v>2491</v>
      </c>
      <c r="D31" s="8109"/>
      <c r="E31" s="8110"/>
      <c r="F31" s="2593"/>
      <c r="G31" s="8108" t="s">
        <v>2492</v>
      </c>
      <c r="H31" s="8109"/>
      <c r="I31" s="8109"/>
      <c r="J31" s="8109"/>
      <c r="K31" s="8108" t="s">
        <v>2493</v>
      </c>
      <c r="L31" s="8109"/>
      <c r="M31" s="8110"/>
      <c r="N31" s="146"/>
      <c r="O31" s="146"/>
      <c r="P31" s="146"/>
    </row>
    <row r="32" spans="1:16" ht="50" x14ac:dyDescent="0.35">
      <c r="A32" s="8597"/>
      <c r="B32" s="8542"/>
      <c r="C32" s="2336" t="s">
        <v>2494</v>
      </c>
      <c r="D32" s="2608" t="s">
        <v>2495</v>
      </c>
      <c r="E32" s="2609" t="s">
        <v>2496</v>
      </c>
      <c r="F32" s="2610" t="s">
        <v>2497</v>
      </c>
      <c r="G32" s="2557" t="s">
        <v>2498</v>
      </c>
      <c r="H32" s="269" t="s">
        <v>2499</v>
      </c>
      <c r="I32" s="2610" t="s">
        <v>2500</v>
      </c>
      <c r="J32" s="269" t="s">
        <v>2501</v>
      </c>
      <c r="K32" s="2611" t="s">
        <v>2502</v>
      </c>
      <c r="L32" s="2611" t="s">
        <v>2503</v>
      </c>
      <c r="M32" s="2612" t="s">
        <v>2504</v>
      </c>
      <c r="N32" s="146"/>
      <c r="O32" s="146"/>
      <c r="P32" s="363"/>
    </row>
    <row r="33" spans="1:16" x14ac:dyDescent="0.35">
      <c r="A33" s="8598" t="s">
        <v>2505</v>
      </c>
      <c r="B33" s="8599"/>
      <c r="C33" s="2613"/>
      <c r="D33" s="2614"/>
      <c r="E33" s="977"/>
      <c r="F33" s="2615"/>
      <c r="G33" s="2613"/>
      <c r="H33" s="2614"/>
      <c r="I33" s="2614"/>
      <c r="J33" s="2616"/>
      <c r="K33" s="2617">
        <f>SUM(L33+M33)</f>
        <v>0</v>
      </c>
      <c r="L33" s="2440"/>
      <c r="M33" s="2339"/>
      <c r="N33" s="146"/>
      <c r="O33" s="146"/>
      <c r="P33" s="363"/>
    </row>
    <row r="34" spans="1:16" x14ac:dyDescent="0.35">
      <c r="A34" s="8588" t="s">
        <v>2441</v>
      </c>
      <c r="B34" s="8589"/>
      <c r="C34" s="2618"/>
      <c r="D34" s="2615"/>
      <c r="E34" s="2427"/>
      <c r="F34" s="2615"/>
      <c r="G34" s="2618"/>
      <c r="H34" s="2615"/>
      <c r="I34" s="2614"/>
      <c r="J34" s="2619"/>
      <c r="K34" s="978">
        <f>SUM(L34+M34)</f>
        <v>0</v>
      </c>
      <c r="L34" s="950"/>
      <c r="M34" s="951"/>
      <c r="N34" s="146"/>
      <c r="O34" s="146"/>
      <c r="P34" s="363"/>
    </row>
    <row r="35" spans="1:16" x14ac:dyDescent="0.35">
      <c r="A35" s="8588" t="s">
        <v>2506</v>
      </c>
      <c r="B35" s="8589"/>
      <c r="C35" s="2618"/>
      <c r="D35" s="2615"/>
      <c r="E35" s="2427"/>
      <c r="F35" s="2615"/>
      <c r="G35" s="2618"/>
      <c r="H35" s="2615"/>
      <c r="I35" s="2614"/>
      <c r="J35" s="2619"/>
      <c r="K35" s="978">
        <f>SUM(L35+M35)</f>
        <v>0</v>
      </c>
      <c r="L35" s="950"/>
      <c r="M35" s="951"/>
      <c r="N35" s="146"/>
      <c r="O35" s="146"/>
      <c r="P35" s="363"/>
    </row>
    <row r="36" spans="1:16" x14ac:dyDescent="0.35">
      <c r="A36" s="8588" t="s">
        <v>2507</v>
      </c>
      <c r="B36" s="8589"/>
      <c r="C36" s="2618"/>
      <c r="D36" s="2615"/>
      <c r="E36" s="2427"/>
      <c r="F36" s="2615"/>
      <c r="G36" s="2618"/>
      <c r="H36" s="2615"/>
      <c r="I36" s="2614"/>
      <c r="J36" s="2619"/>
      <c r="K36" s="978">
        <f>SUM(L36+M36)</f>
        <v>0</v>
      </c>
      <c r="L36" s="950"/>
      <c r="M36" s="951"/>
      <c r="N36" s="146"/>
      <c r="O36" s="146"/>
      <c r="P36" s="363"/>
    </row>
    <row r="37" spans="1:16" x14ac:dyDescent="0.35">
      <c r="A37" s="8588" t="s">
        <v>2508</v>
      </c>
      <c r="B37" s="8589"/>
      <c r="C37" s="2618"/>
      <c r="D37" s="2615"/>
      <c r="E37" s="2427"/>
      <c r="F37" s="2615"/>
      <c r="G37" s="2618"/>
      <c r="H37" s="2615"/>
      <c r="I37" s="2614"/>
      <c r="J37" s="2619"/>
      <c r="K37" s="2620"/>
      <c r="L37" s="2620"/>
      <c r="M37" s="969"/>
      <c r="N37" s="146"/>
      <c r="O37" s="146"/>
      <c r="P37" s="363"/>
    </row>
    <row r="38" spans="1:16" x14ac:dyDescent="0.35">
      <c r="A38" s="8588" t="s">
        <v>2509</v>
      </c>
      <c r="B38" s="8589"/>
      <c r="C38" s="2618"/>
      <c r="D38" s="2615"/>
      <c r="E38" s="2427"/>
      <c r="F38" s="2615"/>
      <c r="G38" s="2618"/>
      <c r="H38" s="2615"/>
      <c r="I38" s="2614"/>
      <c r="J38" s="2619"/>
      <c r="K38" s="2620"/>
      <c r="L38" s="2620"/>
      <c r="M38" s="969"/>
      <c r="N38" s="146"/>
      <c r="O38" s="146"/>
      <c r="P38" s="363"/>
    </row>
    <row r="39" spans="1:16" x14ac:dyDescent="0.35">
      <c r="A39" s="8588" t="s">
        <v>2510</v>
      </c>
      <c r="B39" s="8589"/>
      <c r="C39" s="2618"/>
      <c r="D39" s="2615"/>
      <c r="E39" s="2427"/>
      <c r="F39" s="2615"/>
      <c r="G39" s="2618"/>
      <c r="H39" s="2615"/>
      <c r="I39" s="2614"/>
      <c r="J39" s="2619"/>
      <c r="K39" s="950"/>
      <c r="L39" s="2620"/>
      <c r="M39" s="969"/>
      <c r="N39" s="146"/>
      <c r="O39" s="146"/>
      <c r="P39" s="363"/>
    </row>
    <row r="40" spans="1:16" x14ac:dyDescent="0.35">
      <c r="A40" s="8588" t="s">
        <v>2511</v>
      </c>
      <c r="B40" s="8589"/>
      <c r="C40" s="2618"/>
      <c r="D40" s="2615"/>
      <c r="E40" s="2427"/>
      <c r="F40" s="2615"/>
      <c r="G40" s="2618"/>
      <c r="H40" s="2615"/>
      <c r="I40" s="2614"/>
      <c r="J40" s="2619"/>
      <c r="K40" s="950"/>
      <c r="L40" s="2620"/>
      <c r="M40" s="969"/>
      <c r="N40" s="146"/>
      <c r="O40" s="146"/>
      <c r="P40" s="363"/>
    </row>
    <row r="41" spans="1:16" x14ac:dyDescent="0.35">
      <c r="A41" s="8588" t="s">
        <v>2512</v>
      </c>
      <c r="B41" s="8589"/>
      <c r="C41" s="2618"/>
      <c r="D41" s="2615"/>
      <c r="E41" s="2427"/>
      <c r="F41" s="2615"/>
      <c r="G41" s="2618"/>
      <c r="H41" s="2618"/>
      <c r="I41" s="2614"/>
      <c r="J41" s="2619"/>
      <c r="K41" s="978">
        <f>SUM(L41+M41)</f>
        <v>0</v>
      </c>
      <c r="L41" s="950"/>
      <c r="M41" s="951"/>
      <c r="N41" s="146"/>
      <c r="O41" s="146"/>
      <c r="P41" s="363"/>
    </row>
    <row r="42" spans="1:16" x14ac:dyDescent="0.35">
      <c r="A42" s="8590" t="s">
        <v>2513</v>
      </c>
      <c r="B42" s="8591"/>
      <c r="C42" s="2621"/>
      <c r="D42" s="979"/>
      <c r="E42" s="980"/>
      <c r="F42" s="2615"/>
      <c r="G42" s="2618"/>
      <c r="H42" s="2618"/>
      <c r="I42" s="2614"/>
      <c r="J42" s="981"/>
      <c r="K42" s="1608"/>
      <c r="L42" s="1608"/>
      <c r="M42" s="982"/>
      <c r="N42" s="146"/>
      <c r="O42" s="146"/>
      <c r="P42" s="363"/>
    </row>
    <row r="43" spans="1:16" x14ac:dyDescent="0.35">
      <c r="A43" s="8592" t="s">
        <v>2514</v>
      </c>
      <c r="B43" s="8593"/>
      <c r="C43" s="2621"/>
      <c r="D43" s="979"/>
      <c r="E43" s="983"/>
      <c r="F43" s="2615"/>
      <c r="G43" s="984"/>
      <c r="H43" s="2618"/>
      <c r="I43" s="2614"/>
      <c r="J43" s="981"/>
      <c r="K43" s="978">
        <f>SUM(L43+M43)</f>
        <v>0</v>
      </c>
      <c r="L43" s="1573"/>
      <c r="M43" s="985"/>
      <c r="N43" s="146"/>
      <c r="O43" s="146"/>
      <c r="P43" s="363"/>
    </row>
    <row r="44" spans="1:16" x14ac:dyDescent="0.35">
      <c r="A44" s="8594" t="s">
        <v>2515</v>
      </c>
      <c r="B44" s="8595"/>
      <c r="C44" s="2343">
        <f>SUM(C33:C43)</f>
        <v>0</v>
      </c>
      <c r="D44" s="2622">
        <f>SUM(D33:D43)</f>
        <v>0</v>
      </c>
      <c r="E44" s="2623"/>
      <c r="F44" s="2622">
        <f>SUM(F33:F43)</f>
        <v>0</v>
      </c>
      <c r="G44" s="2343">
        <f>SUM(G33:G43)</f>
        <v>0</v>
      </c>
      <c r="H44" s="2622">
        <f>SUM(H33:H43)</f>
        <v>0</v>
      </c>
      <c r="I44" s="2622">
        <f>SUM(I33:I43)</f>
        <v>0</v>
      </c>
      <c r="J44" s="2624">
        <f>SUM(J33:J43)</f>
        <v>0</v>
      </c>
      <c r="K44" s="2342">
        <f>SUM(K33+K34+K35+K36+K39+K40+K41+K43)</f>
        <v>0</v>
      </c>
      <c r="L44" s="2342">
        <f>SUM(L33+L34+L35+L36+L41+L43)</f>
        <v>0</v>
      </c>
      <c r="M44" s="2344">
        <f>SUM(M33+M34+M35+M36+M41+M43)</f>
        <v>0</v>
      </c>
      <c r="N44" s="146"/>
      <c r="O44" s="146"/>
      <c r="P44" s="363"/>
    </row>
    <row r="45" spans="1:16" x14ac:dyDescent="0.35">
      <c r="A45" s="363"/>
      <c r="B45" s="363"/>
      <c r="C45" s="363"/>
      <c r="D45" s="363"/>
      <c r="E45" s="363"/>
      <c r="F45" s="363"/>
      <c r="G45" s="363"/>
      <c r="H45" s="363"/>
      <c r="I45" s="363"/>
      <c r="J45" s="363"/>
      <c r="K45" s="363"/>
      <c r="L45" s="363"/>
      <c r="M45" s="363"/>
      <c r="N45" s="363"/>
      <c r="O45" s="363"/>
      <c r="P45" s="363"/>
    </row>
    <row r="46" spans="1:16" x14ac:dyDescent="0.35">
      <c r="A46" s="363"/>
      <c r="B46" s="363"/>
      <c r="C46" s="363"/>
      <c r="D46" s="363"/>
      <c r="E46" s="363"/>
      <c r="F46" s="363"/>
      <c r="G46" s="363"/>
      <c r="H46" s="363"/>
      <c r="I46" s="363"/>
      <c r="J46" s="363"/>
      <c r="K46" s="363"/>
      <c r="L46" s="363"/>
      <c r="M46" s="363"/>
      <c r="N46" s="363"/>
      <c r="O46" s="363"/>
      <c r="P46" s="363"/>
    </row>
    <row r="47" spans="1:16" x14ac:dyDescent="0.35">
      <c r="A47" s="363"/>
      <c r="B47" s="363"/>
      <c r="C47" s="363"/>
      <c r="D47" s="363"/>
      <c r="E47" s="363"/>
      <c r="F47" s="363"/>
      <c r="G47" s="363"/>
      <c r="H47" s="363"/>
      <c r="I47" s="363"/>
      <c r="J47" s="363"/>
      <c r="K47" s="363"/>
      <c r="L47" s="363"/>
      <c r="M47" s="363"/>
      <c r="N47" s="363"/>
      <c r="O47" s="363"/>
      <c r="P47" s="363"/>
    </row>
    <row r="48" spans="1:16" x14ac:dyDescent="0.35">
      <c r="A48" s="363"/>
      <c r="B48" s="363"/>
      <c r="C48" s="363"/>
      <c r="D48" s="363"/>
      <c r="E48" s="363"/>
      <c r="F48" s="363"/>
      <c r="G48" s="363"/>
      <c r="H48" s="363"/>
      <c r="I48" s="363"/>
      <c r="J48" s="363"/>
      <c r="K48" s="363"/>
      <c r="L48" s="363"/>
      <c r="M48" s="363"/>
      <c r="N48" s="363"/>
      <c r="O48" s="363"/>
      <c r="P48" s="363"/>
    </row>
    <row r="49" spans="1:16" x14ac:dyDescent="0.35">
      <c r="A49" s="363"/>
      <c r="B49" s="363"/>
      <c r="C49" s="363"/>
      <c r="D49" s="363"/>
      <c r="E49" s="363"/>
      <c r="F49" s="363"/>
      <c r="G49" s="363"/>
      <c r="H49" s="363"/>
      <c r="I49" s="363"/>
      <c r="J49" s="363"/>
      <c r="K49" s="363"/>
      <c r="L49" s="363"/>
      <c r="M49" s="363"/>
      <c r="N49" s="363"/>
      <c r="O49" s="363"/>
      <c r="P49" s="363"/>
    </row>
    <row r="50" spans="1:16" x14ac:dyDescent="0.35">
      <c r="A50" s="363"/>
      <c r="B50" s="363"/>
      <c r="C50" s="363"/>
      <c r="D50" s="363"/>
      <c r="E50" s="363"/>
      <c r="F50" s="363"/>
      <c r="G50" s="363"/>
      <c r="H50" s="363"/>
      <c r="I50" s="363"/>
      <c r="J50" s="363"/>
      <c r="K50" s="363"/>
      <c r="L50" s="363"/>
      <c r="M50" s="363"/>
      <c r="N50" s="363"/>
      <c r="O50" s="363"/>
      <c r="P50" s="363"/>
    </row>
    <row r="51" spans="1:16" x14ac:dyDescent="0.35">
      <c r="A51" s="363"/>
      <c r="B51" s="363"/>
      <c r="C51" s="363"/>
      <c r="D51" s="363"/>
      <c r="E51" s="363"/>
      <c r="F51" s="363"/>
      <c r="G51" s="363"/>
      <c r="H51" s="363"/>
      <c r="I51" s="363"/>
      <c r="J51" s="363"/>
      <c r="K51" s="363"/>
      <c r="L51" s="363"/>
      <c r="M51" s="363"/>
      <c r="N51" s="363"/>
      <c r="O51" s="363"/>
      <c r="P51" s="363"/>
    </row>
    <row r="52" spans="1:16" x14ac:dyDescent="0.35">
      <c r="A52" s="363"/>
      <c r="B52" s="363"/>
      <c r="C52" s="363"/>
      <c r="D52" s="363"/>
      <c r="E52" s="363"/>
      <c r="F52" s="363"/>
      <c r="G52" s="363"/>
      <c r="H52" s="363"/>
      <c r="I52" s="363"/>
      <c r="J52" s="363"/>
      <c r="K52" s="363"/>
      <c r="L52" s="363"/>
      <c r="M52" s="363"/>
      <c r="N52" s="363"/>
      <c r="O52" s="363"/>
      <c r="P52" s="363"/>
    </row>
    <row r="53" spans="1:16" x14ac:dyDescent="0.35">
      <c r="A53" s="363"/>
      <c r="B53" s="363"/>
      <c r="C53" s="363"/>
      <c r="D53" s="363"/>
      <c r="E53" s="363"/>
      <c r="F53" s="363"/>
      <c r="G53" s="363"/>
      <c r="H53" s="363"/>
      <c r="I53" s="363"/>
      <c r="J53" s="363"/>
      <c r="K53" s="363"/>
      <c r="L53" s="363"/>
      <c r="M53" s="363"/>
      <c r="N53" s="363"/>
      <c r="O53" s="363"/>
      <c r="P53" s="363"/>
    </row>
    <row r="54" spans="1:16" x14ac:dyDescent="0.35">
      <c r="A54" s="363"/>
      <c r="B54" s="363"/>
      <c r="C54" s="363"/>
      <c r="D54" s="363"/>
      <c r="E54" s="363"/>
      <c r="F54" s="363"/>
      <c r="G54" s="363"/>
      <c r="H54" s="363"/>
      <c r="I54" s="363"/>
      <c r="J54" s="363"/>
      <c r="K54" s="363"/>
      <c r="L54" s="363"/>
      <c r="M54" s="363"/>
      <c r="N54" s="363"/>
      <c r="O54" s="363"/>
      <c r="P54" s="363"/>
    </row>
    <row r="55" spans="1:16" x14ac:dyDescent="0.35">
      <c r="A55" s="363"/>
      <c r="B55" s="363"/>
      <c r="C55" s="363"/>
      <c r="D55" s="363"/>
      <c r="E55" s="363"/>
      <c r="F55" s="363"/>
      <c r="G55" s="363"/>
      <c r="H55" s="363"/>
      <c r="I55" s="363"/>
      <c r="J55" s="363"/>
      <c r="K55" s="363"/>
      <c r="L55" s="363"/>
      <c r="M55" s="363"/>
      <c r="N55" s="363"/>
      <c r="O55" s="363"/>
      <c r="P55" s="363"/>
    </row>
    <row r="56" spans="1:16" x14ac:dyDescent="0.35">
      <c r="A56" s="363"/>
      <c r="B56" s="363"/>
      <c r="C56" s="363"/>
      <c r="D56" s="363"/>
      <c r="E56" s="363"/>
      <c r="F56" s="363"/>
      <c r="G56" s="363"/>
      <c r="H56" s="363"/>
      <c r="I56" s="363"/>
      <c r="J56" s="363"/>
      <c r="K56" s="363"/>
      <c r="L56" s="363"/>
      <c r="M56" s="363"/>
      <c r="N56" s="363"/>
      <c r="O56" s="363"/>
      <c r="P56" s="363"/>
    </row>
    <row r="57" spans="1:16" x14ac:dyDescent="0.35">
      <c r="A57" s="363"/>
      <c r="B57" s="363"/>
      <c r="C57" s="363"/>
      <c r="D57" s="363"/>
      <c r="E57" s="363"/>
      <c r="F57" s="363"/>
      <c r="G57" s="363"/>
      <c r="H57" s="363"/>
      <c r="I57" s="363"/>
      <c r="J57" s="363"/>
      <c r="K57" s="363"/>
      <c r="L57" s="363"/>
      <c r="M57" s="363"/>
      <c r="N57" s="363"/>
      <c r="O57" s="363"/>
      <c r="P57" s="363"/>
    </row>
    <row r="58" spans="1:16" x14ac:dyDescent="0.35">
      <c r="A58" s="363"/>
      <c r="B58" s="363"/>
      <c r="C58" s="363"/>
      <c r="D58" s="363"/>
      <c r="E58" s="363"/>
      <c r="F58" s="363"/>
      <c r="G58" s="363"/>
      <c r="H58" s="363"/>
      <c r="I58" s="363"/>
      <c r="J58" s="363"/>
      <c r="K58" s="363"/>
      <c r="L58" s="363"/>
      <c r="M58" s="363"/>
      <c r="N58" s="363"/>
      <c r="O58" s="363"/>
      <c r="P58" s="363"/>
    </row>
    <row r="59" spans="1:16" x14ac:dyDescent="0.35">
      <c r="A59" s="363"/>
      <c r="B59" s="363"/>
      <c r="C59" s="363"/>
      <c r="D59" s="363"/>
      <c r="E59" s="363"/>
      <c r="F59" s="363"/>
      <c r="G59" s="363"/>
      <c r="H59" s="363"/>
      <c r="I59" s="363"/>
      <c r="J59" s="363"/>
      <c r="K59" s="363"/>
      <c r="L59" s="363"/>
      <c r="M59" s="363"/>
      <c r="N59" s="363"/>
      <c r="O59" s="363"/>
      <c r="P59" s="363"/>
    </row>
    <row r="60" spans="1:16" x14ac:dyDescent="0.35">
      <c r="A60" s="363"/>
      <c r="B60" s="363"/>
      <c r="C60" s="363"/>
      <c r="D60" s="363"/>
      <c r="E60" s="363"/>
      <c r="F60" s="363"/>
      <c r="G60" s="363"/>
      <c r="H60" s="363"/>
      <c r="I60" s="363"/>
      <c r="J60" s="363"/>
      <c r="K60" s="363"/>
      <c r="L60" s="363"/>
      <c r="M60" s="363"/>
      <c r="N60" s="363"/>
      <c r="O60" s="363"/>
      <c r="P60" s="363"/>
    </row>
    <row r="61" spans="1:16" x14ac:dyDescent="0.35">
      <c r="A61" s="363"/>
      <c r="B61" s="363"/>
      <c r="C61" s="363"/>
      <c r="D61" s="363"/>
      <c r="E61" s="363"/>
      <c r="F61" s="363"/>
      <c r="G61" s="363"/>
      <c r="H61" s="363"/>
      <c r="I61" s="363"/>
      <c r="J61" s="363"/>
      <c r="K61" s="363"/>
      <c r="L61" s="363"/>
      <c r="M61" s="363"/>
      <c r="N61" s="363"/>
      <c r="O61" s="363"/>
      <c r="P61" s="363"/>
    </row>
    <row r="62" spans="1:16" x14ac:dyDescent="0.35">
      <c r="A62" s="363"/>
      <c r="B62" s="363"/>
      <c r="C62" s="363"/>
      <c r="D62" s="363"/>
      <c r="E62" s="363"/>
      <c r="F62" s="363"/>
      <c r="G62" s="363"/>
      <c r="H62" s="363"/>
      <c r="I62" s="363"/>
      <c r="J62" s="363"/>
      <c r="K62" s="363"/>
      <c r="L62" s="363"/>
      <c r="M62" s="363"/>
      <c r="N62" s="363"/>
      <c r="O62" s="363"/>
      <c r="P62" s="363"/>
    </row>
    <row r="63" spans="1:16" x14ac:dyDescent="0.35">
      <c r="A63" s="363"/>
      <c r="B63" s="363"/>
      <c r="C63" s="363"/>
      <c r="D63" s="363"/>
      <c r="E63" s="363"/>
      <c r="F63" s="363"/>
      <c r="G63" s="363"/>
      <c r="H63" s="363"/>
      <c r="I63" s="363"/>
      <c r="J63" s="363"/>
      <c r="K63" s="363"/>
      <c r="L63" s="363"/>
      <c r="M63" s="363"/>
      <c r="N63" s="363"/>
      <c r="O63" s="363"/>
      <c r="P63" s="363"/>
    </row>
    <row r="64" spans="1:16" x14ac:dyDescent="0.35">
      <c r="A64" s="363"/>
      <c r="B64" s="363"/>
      <c r="C64" s="363"/>
      <c r="D64" s="363"/>
      <c r="E64" s="363"/>
      <c r="F64" s="363"/>
      <c r="G64" s="363"/>
      <c r="H64" s="363"/>
      <c r="I64" s="363"/>
      <c r="J64" s="363"/>
      <c r="K64" s="363"/>
      <c r="L64" s="363"/>
      <c r="M64" s="363"/>
      <c r="N64" s="363"/>
      <c r="O64" s="363"/>
      <c r="P64" s="363"/>
    </row>
    <row r="65" spans="1:16" x14ac:dyDescent="0.35">
      <c r="A65" s="363"/>
      <c r="B65" s="363"/>
      <c r="C65" s="363"/>
      <c r="D65" s="363"/>
      <c r="E65" s="363"/>
      <c r="F65" s="363"/>
      <c r="G65" s="363"/>
      <c r="H65" s="363"/>
      <c r="I65" s="363"/>
      <c r="J65" s="363"/>
      <c r="K65" s="363"/>
      <c r="L65" s="363"/>
      <c r="M65" s="363"/>
      <c r="N65" s="363"/>
      <c r="O65" s="363"/>
      <c r="P65" s="363"/>
    </row>
    <row r="66" spans="1:16" x14ac:dyDescent="0.35">
      <c r="A66" s="363"/>
      <c r="B66" s="363"/>
      <c r="C66" s="363"/>
      <c r="D66" s="363"/>
      <c r="E66" s="363"/>
      <c r="F66" s="363"/>
      <c r="G66" s="363"/>
      <c r="H66" s="363"/>
      <c r="I66" s="363"/>
      <c r="J66" s="363"/>
      <c r="K66" s="363"/>
      <c r="L66" s="363"/>
      <c r="M66" s="363"/>
      <c r="N66" s="363"/>
      <c r="O66" s="363"/>
      <c r="P66" s="363"/>
    </row>
    <row r="67" spans="1:16" x14ac:dyDescent="0.35">
      <c r="A67" s="363"/>
      <c r="B67" s="363"/>
      <c r="C67" s="363"/>
      <c r="D67" s="363"/>
      <c r="E67" s="363"/>
      <c r="F67" s="363"/>
      <c r="G67" s="363"/>
      <c r="H67" s="363"/>
      <c r="I67" s="363"/>
      <c r="J67" s="363"/>
      <c r="K67" s="363"/>
      <c r="L67" s="363"/>
      <c r="M67" s="363"/>
      <c r="N67" s="363"/>
      <c r="O67" s="363"/>
      <c r="P67" s="363"/>
    </row>
  </sheetData>
  <mergeCells count="22">
    <mergeCell ref="A34:B34"/>
    <mergeCell ref="A6:P6"/>
    <mergeCell ref="A9:A10"/>
    <mergeCell ref="B9:D9"/>
    <mergeCell ref="E9:F9"/>
    <mergeCell ref="G9:G10"/>
    <mergeCell ref="H9:I9"/>
    <mergeCell ref="A31:B32"/>
    <mergeCell ref="C31:E31"/>
    <mergeCell ref="G31:J31"/>
    <mergeCell ref="K31:M31"/>
    <mergeCell ref="A33:B33"/>
    <mergeCell ref="A41:B41"/>
    <mergeCell ref="A42:B42"/>
    <mergeCell ref="A43:B43"/>
    <mergeCell ref="A44:B44"/>
    <mergeCell ref="A35:B35"/>
    <mergeCell ref="A36:B36"/>
    <mergeCell ref="A37:B37"/>
    <mergeCell ref="A38:B38"/>
    <mergeCell ref="A39:B39"/>
    <mergeCell ref="A40:B40"/>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E86D-4FC2-4AEA-B584-4D952F66FA06}">
  <dimension ref="A1:AN193"/>
  <sheetViews>
    <sheetView topLeftCell="A74" zoomScaleNormal="100" workbookViewId="0">
      <selection activeCell="E5" sqref="E5"/>
    </sheetView>
  </sheetViews>
  <sheetFormatPr baseColWidth="10" defaultColWidth="11.453125" defaultRowHeight="14.5" x14ac:dyDescent="0.35"/>
  <cols>
    <col min="1" max="1" width="56.7265625" style="4058" customWidth="1"/>
    <col min="2" max="2" width="16.54296875" style="4058" customWidth="1"/>
    <col min="3" max="16384" width="11.453125" style="4058"/>
  </cols>
  <sheetData>
    <row r="1" spans="1:40" x14ac:dyDescent="0.3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x14ac:dyDescent="0.35">
      <c r="A2" s="1" t="s">
        <v>2335</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x14ac:dyDescent="0.35">
      <c r="A3" s="1" t="s">
        <v>2336</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x14ac:dyDescent="0.35">
      <c r="A4" s="1" t="s">
        <v>2337</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x14ac:dyDescent="0.35">
      <c r="A5" s="1" t="s">
        <v>2338</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x14ac:dyDescent="0.35">
      <c r="A6" s="8600" t="s">
        <v>2516</v>
      </c>
      <c r="B6" s="8600"/>
      <c r="C6" s="8600"/>
      <c r="D6" s="8600"/>
      <c r="E6" s="8600"/>
      <c r="F6" s="8600"/>
      <c r="G6" s="8600"/>
      <c r="H6" s="8600"/>
      <c r="I6" s="8600"/>
      <c r="J6" s="8600"/>
      <c r="K6" s="8600"/>
      <c r="L6" s="8600"/>
      <c r="M6" s="8600"/>
      <c r="N6" s="8600"/>
      <c r="O6" s="8600"/>
      <c r="P6" s="8600"/>
      <c r="Q6" s="8600"/>
      <c r="R6" s="8600"/>
      <c r="S6" s="8600"/>
      <c r="T6" s="8600"/>
      <c r="U6" s="8600"/>
      <c r="V6" s="8600"/>
      <c r="W6" s="2"/>
      <c r="X6" s="2"/>
      <c r="Y6" s="2"/>
      <c r="Z6" s="2"/>
      <c r="AA6" s="2"/>
      <c r="AB6" s="2"/>
      <c r="AC6" s="2"/>
      <c r="AD6" s="2"/>
      <c r="AE6" s="2"/>
      <c r="AF6" s="2"/>
      <c r="AG6" s="2"/>
      <c r="AH6" s="2"/>
      <c r="AI6" s="2"/>
      <c r="AJ6" s="2"/>
      <c r="AK6" s="2"/>
      <c r="AL6" s="2"/>
      <c r="AM6" s="2"/>
      <c r="AN6" s="2"/>
    </row>
    <row r="7" spans="1:40" ht="15" x14ac:dyDescent="0.35">
      <c r="A7" s="4062"/>
      <c r="B7" s="4062"/>
      <c r="C7" s="4062"/>
      <c r="D7" s="4062"/>
      <c r="E7" s="4062"/>
      <c r="F7" s="4062"/>
      <c r="G7" s="4062"/>
      <c r="H7" s="4062"/>
      <c r="I7" s="4062"/>
      <c r="J7" s="4062"/>
      <c r="K7" s="4062"/>
      <c r="L7" s="4062"/>
      <c r="M7" s="4062"/>
      <c r="N7" s="4062"/>
      <c r="O7" s="4062"/>
      <c r="P7" s="4062"/>
      <c r="Q7" s="4062"/>
      <c r="R7" s="4062"/>
      <c r="S7" s="4062"/>
      <c r="T7" s="4062"/>
      <c r="U7" s="4062"/>
      <c r="V7" s="4062"/>
      <c r="W7" s="2"/>
      <c r="X7" s="2"/>
      <c r="Y7" s="2"/>
      <c r="Z7" s="2"/>
      <c r="AA7" s="2"/>
      <c r="AB7" s="2"/>
      <c r="AC7" s="2"/>
      <c r="AD7" s="2"/>
      <c r="AE7" s="2"/>
      <c r="AF7" s="2"/>
      <c r="AG7" s="2"/>
      <c r="AH7" s="2"/>
      <c r="AI7" s="2"/>
      <c r="AJ7" s="2"/>
      <c r="AK7" s="2"/>
      <c r="AL7" s="2"/>
      <c r="AM7" s="2"/>
      <c r="AN7" s="2"/>
    </row>
    <row r="8" spans="1:40" x14ac:dyDescent="0.35">
      <c r="A8" s="4436" t="s">
        <v>2517</v>
      </c>
      <c r="B8" s="4437"/>
      <c r="C8" s="4437"/>
      <c r="D8" s="4437"/>
      <c r="E8" s="4437"/>
      <c r="F8" s="4437"/>
      <c r="G8" s="4437"/>
      <c r="H8" s="4437"/>
      <c r="I8" s="4437"/>
      <c r="J8" s="4437"/>
      <c r="K8" s="4437"/>
      <c r="L8" s="4437"/>
      <c r="M8" s="4437"/>
      <c r="N8" s="4437"/>
      <c r="O8" s="4437"/>
      <c r="P8" s="4437"/>
      <c r="Q8" s="4437"/>
      <c r="R8" s="4437"/>
      <c r="S8" s="4437"/>
      <c r="T8" s="4437"/>
      <c r="U8" s="4437"/>
      <c r="V8" s="4437"/>
      <c r="W8" s="4438"/>
      <c r="X8" s="4438"/>
      <c r="Y8" s="4438"/>
      <c r="Z8" s="4438"/>
      <c r="AA8" s="4438"/>
      <c r="AB8" s="4438"/>
      <c r="AC8" s="4438"/>
      <c r="AD8" s="4438"/>
      <c r="AE8" s="4438"/>
      <c r="AF8" s="4438"/>
      <c r="AG8" s="4438"/>
      <c r="AH8" s="4438"/>
      <c r="AI8" s="4438"/>
      <c r="AJ8" s="4438"/>
      <c r="AK8" s="4438"/>
      <c r="AL8" s="2"/>
      <c r="AM8" s="2"/>
      <c r="AN8" s="2"/>
    </row>
    <row r="9" spans="1:40" x14ac:dyDescent="0.35">
      <c r="A9" s="8601" t="s">
        <v>2518</v>
      </c>
      <c r="B9" s="8604" t="s">
        <v>30</v>
      </c>
      <c r="C9" s="8605"/>
      <c r="D9" s="8606"/>
      <c r="E9" s="8613" t="s">
        <v>4</v>
      </c>
      <c r="F9" s="8613"/>
      <c r="G9" s="8613"/>
      <c r="H9" s="8613"/>
      <c r="I9" s="8613"/>
      <c r="J9" s="8613"/>
      <c r="K9" s="8613"/>
      <c r="L9" s="8613"/>
      <c r="M9" s="8613"/>
      <c r="N9" s="8613"/>
      <c r="O9" s="8613"/>
      <c r="P9" s="8613"/>
      <c r="Q9" s="8613"/>
      <c r="R9" s="8613"/>
      <c r="S9" s="8613"/>
      <c r="T9" s="8613"/>
      <c r="U9" s="8613"/>
      <c r="V9" s="8613"/>
      <c r="W9" s="8613"/>
      <c r="X9" s="8613"/>
      <c r="Y9" s="8613"/>
      <c r="Z9" s="8613"/>
      <c r="AA9" s="8613"/>
      <c r="AB9" s="8613"/>
      <c r="AC9" s="8613"/>
      <c r="AD9" s="8613"/>
      <c r="AE9" s="8613"/>
      <c r="AF9" s="8613"/>
      <c r="AG9" s="8613"/>
      <c r="AH9" s="8613"/>
      <c r="AI9" s="8613"/>
      <c r="AJ9" s="8614"/>
      <c r="AK9" s="8615" t="s">
        <v>9</v>
      </c>
      <c r="AL9" s="8618" t="s">
        <v>10</v>
      </c>
      <c r="AM9" s="8618" t="s">
        <v>397</v>
      </c>
      <c r="AN9" s="8625" t="s">
        <v>2519</v>
      </c>
    </row>
    <row r="10" spans="1:40" x14ac:dyDescent="0.35">
      <c r="A10" s="8602"/>
      <c r="B10" s="8607"/>
      <c r="C10" s="8608"/>
      <c r="D10" s="8609"/>
      <c r="E10" s="8621" t="s">
        <v>2520</v>
      </c>
      <c r="F10" s="8601"/>
      <c r="G10" s="8621" t="s">
        <v>2521</v>
      </c>
      <c r="H10" s="8601"/>
      <c r="I10" s="8621" t="s">
        <v>2522</v>
      </c>
      <c r="J10" s="8601"/>
      <c r="K10" s="8623" t="s">
        <v>2523</v>
      </c>
      <c r="L10" s="8623"/>
      <c r="M10" s="8621" t="s">
        <v>2524</v>
      </c>
      <c r="N10" s="8601"/>
      <c r="O10" s="8623" t="s">
        <v>2525</v>
      </c>
      <c r="P10" s="8623"/>
      <c r="Q10" s="8621" t="s">
        <v>2526</v>
      </c>
      <c r="R10" s="8601"/>
      <c r="S10" s="8623" t="s">
        <v>16</v>
      </c>
      <c r="T10" s="8623"/>
      <c r="U10" s="8621" t="s">
        <v>17</v>
      </c>
      <c r="V10" s="8601"/>
      <c r="W10" s="8623" t="s">
        <v>18</v>
      </c>
      <c r="X10" s="8623"/>
      <c r="Y10" s="8621" t="s">
        <v>19</v>
      </c>
      <c r="Z10" s="8601"/>
      <c r="AA10" s="8623" t="s">
        <v>20</v>
      </c>
      <c r="AB10" s="8623"/>
      <c r="AC10" s="8621" t="s">
        <v>21</v>
      </c>
      <c r="AD10" s="8601"/>
      <c r="AE10" s="8623" t="s">
        <v>22</v>
      </c>
      <c r="AF10" s="8623"/>
      <c r="AG10" s="8621" t="s">
        <v>23</v>
      </c>
      <c r="AH10" s="8601"/>
      <c r="AI10" s="8623" t="s">
        <v>446</v>
      </c>
      <c r="AJ10" s="8628"/>
      <c r="AK10" s="8616"/>
      <c r="AL10" s="8619"/>
      <c r="AM10" s="8619"/>
      <c r="AN10" s="8626"/>
    </row>
    <row r="11" spans="1:40" x14ac:dyDescent="0.35">
      <c r="A11" s="8602"/>
      <c r="B11" s="8610"/>
      <c r="C11" s="8611"/>
      <c r="D11" s="8612"/>
      <c r="E11" s="8622"/>
      <c r="F11" s="8603"/>
      <c r="G11" s="8622"/>
      <c r="H11" s="8603"/>
      <c r="I11" s="8622"/>
      <c r="J11" s="8603"/>
      <c r="K11" s="8624"/>
      <c r="L11" s="8624"/>
      <c r="M11" s="8622"/>
      <c r="N11" s="8603"/>
      <c r="O11" s="8624"/>
      <c r="P11" s="8624"/>
      <c r="Q11" s="8622"/>
      <c r="R11" s="8603"/>
      <c r="S11" s="8624"/>
      <c r="T11" s="8624"/>
      <c r="U11" s="8622"/>
      <c r="V11" s="8603"/>
      <c r="W11" s="8624"/>
      <c r="X11" s="8624"/>
      <c r="Y11" s="8622"/>
      <c r="Z11" s="8603"/>
      <c r="AA11" s="8624"/>
      <c r="AB11" s="8624"/>
      <c r="AC11" s="8622"/>
      <c r="AD11" s="8603"/>
      <c r="AE11" s="8624"/>
      <c r="AF11" s="8624"/>
      <c r="AG11" s="8622"/>
      <c r="AH11" s="8603"/>
      <c r="AI11" s="8624"/>
      <c r="AJ11" s="8629"/>
      <c r="AK11" s="8616"/>
      <c r="AL11" s="8619"/>
      <c r="AM11" s="8619"/>
      <c r="AN11" s="8626"/>
    </row>
    <row r="12" spans="1:40" x14ac:dyDescent="0.35">
      <c r="A12" s="8603"/>
      <c r="B12" s="4439" t="s">
        <v>32</v>
      </c>
      <c r="C12" s="4440" t="s">
        <v>33</v>
      </c>
      <c r="D12" s="3933" t="s">
        <v>34</v>
      </c>
      <c r="E12" s="4211" t="s">
        <v>33</v>
      </c>
      <c r="F12" s="4441" t="s">
        <v>34</v>
      </c>
      <c r="G12" s="4211" t="s">
        <v>33</v>
      </c>
      <c r="H12" s="4441" t="s">
        <v>34</v>
      </c>
      <c r="I12" s="4211" t="s">
        <v>33</v>
      </c>
      <c r="J12" s="4441" t="s">
        <v>34</v>
      </c>
      <c r="K12" s="4440" t="s">
        <v>33</v>
      </c>
      <c r="L12" s="4061" t="s">
        <v>34</v>
      </c>
      <c r="M12" s="4211" t="s">
        <v>33</v>
      </c>
      <c r="N12" s="4441" t="s">
        <v>34</v>
      </c>
      <c r="O12" s="4440" t="s">
        <v>33</v>
      </c>
      <c r="P12" s="4061" t="s">
        <v>34</v>
      </c>
      <c r="Q12" s="4211" t="s">
        <v>33</v>
      </c>
      <c r="R12" s="4441" t="s">
        <v>34</v>
      </c>
      <c r="S12" s="4440" t="s">
        <v>33</v>
      </c>
      <c r="T12" s="4061" t="s">
        <v>34</v>
      </c>
      <c r="U12" s="4211" t="s">
        <v>33</v>
      </c>
      <c r="V12" s="4441" t="s">
        <v>34</v>
      </c>
      <c r="W12" s="4440" t="s">
        <v>33</v>
      </c>
      <c r="X12" s="4061" t="s">
        <v>34</v>
      </c>
      <c r="Y12" s="4211" t="s">
        <v>33</v>
      </c>
      <c r="Z12" s="4441" t="s">
        <v>34</v>
      </c>
      <c r="AA12" s="4440" t="s">
        <v>33</v>
      </c>
      <c r="AB12" s="4061" t="s">
        <v>34</v>
      </c>
      <c r="AC12" s="4211" t="s">
        <v>33</v>
      </c>
      <c r="AD12" s="4441" t="s">
        <v>34</v>
      </c>
      <c r="AE12" s="4440" t="s">
        <v>33</v>
      </c>
      <c r="AF12" s="4061" t="s">
        <v>34</v>
      </c>
      <c r="AG12" s="4211" t="s">
        <v>33</v>
      </c>
      <c r="AH12" s="4441" t="s">
        <v>34</v>
      </c>
      <c r="AI12" s="4440" t="s">
        <v>33</v>
      </c>
      <c r="AJ12" s="4442" t="s">
        <v>34</v>
      </c>
      <c r="AK12" s="8617"/>
      <c r="AL12" s="8620"/>
      <c r="AM12" s="8620"/>
      <c r="AN12" s="8627"/>
    </row>
    <row r="13" spans="1:40" x14ac:dyDescent="0.35">
      <c r="A13" s="4443" t="s">
        <v>2527</v>
      </c>
      <c r="B13" s="4444">
        <f>SUM(C13+D13)</f>
        <v>0</v>
      </c>
      <c r="C13" s="4445">
        <f>SUM(E13+G13+I13+K13+M13+O13+Q13+S13+U13+W13+Y13+AA13+AC13+AE13+AG13+AI13)</f>
        <v>0</v>
      </c>
      <c r="D13" s="4446">
        <f>SUM(F13+H13+J13+L13+N13+P13+R13+T13+V13+X13+Z13+AB13+AD13+AF13+AH13+AJ13)</f>
        <v>0</v>
      </c>
      <c r="E13" s="4447"/>
      <c r="F13" s="4448"/>
      <c r="G13" s="4447"/>
      <c r="H13" s="4449"/>
      <c r="I13" s="4447"/>
      <c r="J13" s="4449"/>
      <c r="K13" s="4450"/>
      <c r="L13" s="4451"/>
      <c r="M13" s="4447"/>
      <c r="N13" s="4449"/>
      <c r="O13" s="4450"/>
      <c r="P13" s="4451"/>
      <c r="Q13" s="4447"/>
      <c r="R13" s="4449"/>
      <c r="S13" s="4450"/>
      <c r="T13" s="4451"/>
      <c r="U13" s="4447"/>
      <c r="V13" s="4449"/>
      <c r="W13" s="4450"/>
      <c r="X13" s="4451"/>
      <c r="Y13" s="4447"/>
      <c r="Z13" s="4449"/>
      <c r="AA13" s="4450"/>
      <c r="AB13" s="4451"/>
      <c r="AC13" s="4447"/>
      <c r="AD13" s="4449"/>
      <c r="AE13" s="4450"/>
      <c r="AF13" s="4451"/>
      <c r="AG13" s="4447"/>
      <c r="AH13" s="4449"/>
      <c r="AI13" s="4452"/>
      <c r="AJ13" s="4453"/>
      <c r="AK13" s="4448"/>
      <c r="AL13" s="4448"/>
      <c r="AM13" s="4454"/>
      <c r="AN13" s="4454"/>
    </row>
    <row r="14" spans="1:40" x14ac:dyDescent="0.35">
      <c r="A14" s="4455" t="s">
        <v>2528</v>
      </c>
      <c r="B14" s="4456">
        <f t="shared" ref="B14:B23" si="0">SUM(C14+D14)</f>
        <v>0</v>
      </c>
      <c r="C14" s="4457">
        <f t="shared" ref="C14:D23" si="1">SUM(E14+G14+I14+K14+M14+O14+Q14+S14+U14+W14+Y14+AA14+AC14+AE14+AG14+AI14)</f>
        <v>0</v>
      </c>
      <c r="D14" s="4458">
        <f t="shared" si="1"/>
        <v>0</v>
      </c>
      <c r="E14" s="4459"/>
      <c r="F14" s="3390"/>
      <c r="G14" s="4459"/>
      <c r="H14" s="2625"/>
      <c r="I14" s="4459"/>
      <c r="J14" s="2625"/>
      <c r="K14" s="4460"/>
      <c r="L14" s="2626"/>
      <c r="M14" s="4459"/>
      <c r="N14" s="2625"/>
      <c r="O14" s="4460"/>
      <c r="P14" s="2626"/>
      <c r="Q14" s="4459"/>
      <c r="R14" s="2625"/>
      <c r="S14" s="4460"/>
      <c r="T14" s="2626"/>
      <c r="U14" s="4459"/>
      <c r="V14" s="2625"/>
      <c r="W14" s="4460"/>
      <c r="X14" s="2626"/>
      <c r="Y14" s="4459"/>
      <c r="Z14" s="2625"/>
      <c r="AA14" s="4460"/>
      <c r="AB14" s="2626"/>
      <c r="AC14" s="4459"/>
      <c r="AD14" s="2625"/>
      <c r="AE14" s="4460"/>
      <c r="AF14" s="2626"/>
      <c r="AG14" s="4459"/>
      <c r="AH14" s="2625"/>
      <c r="AI14" s="4461"/>
      <c r="AJ14" s="2627"/>
      <c r="AK14" s="3390"/>
      <c r="AL14" s="3390"/>
      <c r="AM14" s="3985"/>
      <c r="AN14" s="3985"/>
    </row>
    <row r="15" spans="1:40" x14ac:dyDescent="0.35">
      <c r="A15" s="4455" t="s">
        <v>2529</v>
      </c>
      <c r="B15" s="4456">
        <f t="shared" si="0"/>
        <v>0</v>
      </c>
      <c r="C15" s="4457">
        <f t="shared" si="1"/>
        <v>0</v>
      </c>
      <c r="D15" s="4458">
        <f t="shared" si="1"/>
        <v>0</v>
      </c>
      <c r="E15" s="4459"/>
      <c r="F15" s="3390"/>
      <c r="G15" s="4459"/>
      <c r="H15" s="2625"/>
      <c r="I15" s="4459"/>
      <c r="J15" s="2625"/>
      <c r="K15" s="4460"/>
      <c r="L15" s="2626"/>
      <c r="M15" s="4459"/>
      <c r="N15" s="2625"/>
      <c r="O15" s="4460"/>
      <c r="P15" s="2626"/>
      <c r="Q15" s="4459"/>
      <c r="R15" s="2625"/>
      <c r="S15" s="4460"/>
      <c r="T15" s="2626"/>
      <c r="U15" s="4459"/>
      <c r="V15" s="2625"/>
      <c r="W15" s="4460"/>
      <c r="X15" s="2626"/>
      <c r="Y15" s="4459"/>
      <c r="Z15" s="2625"/>
      <c r="AA15" s="4460"/>
      <c r="AB15" s="2626"/>
      <c r="AC15" s="4459"/>
      <c r="AD15" s="2625"/>
      <c r="AE15" s="4460"/>
      <c r="AF15" s="2626"/>
      <c r="AG15" s="4459"/>
      <c r="AH15" s="2625"/>
      <c r="AI15" s="4461"/>
      <c r="AJ15" s="2627"/>
      <c r="AK15" s="3390"/>
      <c r="AL15" s="3390"/>
      <c r="AM15" s="3985"/>
      <c r="AN15" s="3985"/>
    </row>
    <row r="16" spans="1:40" x14ac:dyDescent="0.35">
      <c r="A16" s="4455" t="s">
        <v>2530</v>
      </c>
      <c r="B16" s="4456">
        <f t="shared" si="0"/>
        <v>0</v>
      </c>
      <c r="C16" s="4457">
        <f t="shared" si="1"/>
        <v>0</v>
      </c>
      <c r="D16" s="4458">
        <f t="shared" si="1"/>
        <v>0</v>
      </c>
      <c r="E16" s="4459"/>
      <c r="F16" s="3390"/>
      <c r="G16" s="4459"/>
      <c r="H16" s="2625"/>
      <c r="I16" s="4459"/>
      <c r="J16" s="2625"/>
      <c r="K16" s="4460"/>
      <c r="L16" s="2626"/>
      <c r="M16" s="4459"/>
      <c r="N16" s="2625"/>
      <c r="O16" s="4460"/>
      <c r="P16" s="2626"/>
      <c r="Q16" s="4459"/>
      <c r="R16" s="2625"/>
      <c r="S16" s="4460"/>
      <c r="T16" s="2626"/>
      <c r="U16" s="4459"/>
      <c r="V16" s="2625"/>
      <c r="W16" s="4460"/>
      <c r="X16" s="2626"/>
      <c r="Y16" s="4459"/>
      <c r="Z16" s="2625"/>
      <c r="AA16" s="4460"/>
      <c r="AB16" s="2626"/>
      <c r="AC16" s="4459"/>
      <c r="AD16" s="2625"/>
      <c r="AE16" s="4460"/>
      <c r="AF16" s="2626"/>
      <c r="AG16" s="4459"/>
      <c r="AH16" s="2625"/>
      <c r="AI16" s="4461"/>
      <c r="AJ16" s="2627"/>
      <c r="AK16" s="3390"/>
      <c r="AL16" s="3390"/>
      <c r="AM16" s="3985"/>
      <c r="AN16" s="3985"/>
    </row>
    <row r="17" spans="1:40" x14ac:dyDescent="0.35">
      <c r="A17" s="4462" t="s">
        <v>2531</v>
      </c>
      <c r="B17" s="4463">
        <f t="shared" si="0"/>
        <v>0</v>
      </c>
      <c r="C17" s="4464">
        <f t="shared" si="1"/>
        <v>0</v>
      </c>
      <c r="D17" s="4458">
        <f t="shared" si="1"/>
        <v>0</v>
      </c>
      <c r="E17" s="4459"/>
      <c r="F17" s="3390"/>
      <c r="G17" s="4459"/>
      <c r="H17" s="2625"/>
      <c r="I17" s="4459"/>
      <c r="J17" s="2625"/>
      <c r="K17" s="4460"/>
      <c r="L17" s="2626"/>
      <c r="M17" s="4459"/>
      <c r="N17" s="2625"/>
      <c r="O17" s="4460"/>
      <c r="P17" s="2626"/>
      <c r="Q17" s="4459"/>
      <c r="R17" s="2625"/>
      <c r="S17" s="4460"/>
      <c r="T17" s="2626"/>
      <c r="U17" s="4459"/>
      <c r="V17" s="2625"/>
      <c r="W17" s="4460"/>
      <c r="X17" s="2626"/>
      <c r="Y17" s="4459"/>
      <c r="Z17" s="2625"/>
      <c r="AA17" s="4460"/>
      <c r="AB17" s="2626"/>
      <c r="AC17" s="4459"/>
      <c r="AD17" s="2625"/>
      <c r="AE17" s="4460"/>
      <c r="AF17" s="2626"/>
      <c r="AG17" s="4459"/>
      <c r="AH17" s="2625"/>
      <c r="AI17" s="4461"/>
      <c r="AJ17" s="2627"/>
      <c r="AK17" s="3390"/>
      <c r="AL17" s="3390"/>
      <c r="AM17" s="3985"/>
      <c r="AN17" s="3985"/>
    </row>
    <row r="18" spans="1:40" x14ac:dyDescent="0.35">
      <c r="A18" s="4465" t="s">
        <v>2532</v>
      </c>
      <c r="B18" s="4456">
        <f t="shared" si="0"/>
        <v>0</v>
      </c>
      <c r="C18" s="4457">
        <f t="shared" si="1"/>
        <v>0</v>
      </c>
      <c r="D18" s="4458">
        <f t="shared" si="1"/>
        <v>0</v>
      </c>
      <c r="E18" s="4459"/>
      <c r="F18" s="3390"/>
      <c r="G18" s="4459"/>
      <c r="H18" s="2625"/>
      <c r="I18" s="4459"/>
      <c r="J18" s="2625"/>
      <c r="K18" s="4460"/>
      <c r="L18" s="2626"/>
      <c r="M18" s="4459"/>
      <c r="N18" s="2625"/>
      <c r="O18" s="4460"/>
      <c r="P18" s="2626"/>
      <c r="Q18" s="4459"/>
      <c r="R18" s="2625"/>
      <c r="S18" s="4460"/>
      <c r="T18" s="2626"/>
      <c r="U18" s="4459"/>
      <c r="V18" s="2625"/>
      <c r="W18" s="4460"/>
      <c r="X18" s="2626"/>
      <c r="Y18" s="4459"/>
      <c r="Z18" s="2625"/>
      <c r="AA18" s="4460"/>
      <c r="AB18" s="2626"/>
      <c r="AC18" s="4459"/>
      <c r="AD18" s="2625"/>
      <c r="AE18" s="4460"/>
      <c r="AF18" s="2626"/>
      <c r="AG18" s="4459"/>
      <c r="AH18" s="2625"/>
      <c r="AI18" s="4461"/>
      <c r="AJ18" s="2627"/>
      <c r="AK18" s="3390"/>
      <c r="AL18" s="3390"/>
      <c r="AM18" s="3985"/>
      <c r="AN18" s="3985"/>
    </row>
    <row r="19" spans="1:40" ht="20" x14ac:dyDescent="0.35">
      <c r="A19" s="4466" t="s">
        <v>2533</v>
      </c>
      <c r="B19" s="4463">
        <f t="shared" si="0"/>
        <v>0</v>
      </c>
      <c r="C19" s="4464">
        <f t="shared" si="1"/>
        <v>0</v>
      </c>
      <c r="D19" s="4458">
        <f t="shared" si="1"/>
        <v>0</v>
      </c>
      <c r="E19" s="4459"/>
      <c r="F19" s="3390"/>
      <c r="G19" s="4459"/>
      <c r="H19" s="2625"/>
      <c r="I19" s="4467"/>
      <c r="J19" s="2628"/>
      <c r="K19" s="4468"/>
      <c r="L19" s="2629"/>
      <c r="M19" s="4467"/>
      <c r="N19" s="2628"/>
      <c r="O19" s="4468"/>
      <c r="P19" s="2629"/>
      <c r="Q19" s="4467"/>
      <c r="R19" s="2628"/>
      <c r="S19" s="4468"/>
      <c r="T19" s="2629"/>
      <c r="U19" s="4467"/>
      <c r="V19" s="2628"/>
      <c r="W19" s="4468"/>
      <c r="X19" s="2629"/>
      <c r="Y19" s="4467"/>
      <c r="Z19" s="2628"/>
      <c r="AA19" s="4468"/>
      <c r="AB19" s="2629"/>
      <c r="AC19" s="4467"/>
      <c r="AD19" s="2628"/>
      <c r="AE19" s="4468"/>
      <c r="AF19" s="2629"/>
      <c r="AG19" s="4467"/>
      <c r="AH19" s="2628"/>
      <c r="AI19" s="4469"/>
      <c r="AJ19" s="2630"/>
      <c r="AK19" s="3390"/>
      <c r="AL19" s="3390"/>
      <c r="AM19" s="3985"/>
      <c r="AN19" s="3985"/>
    </row>
    <row r="20" spans="1:40" x14ac:dyDescent="0.35">
      <c r="A20" s="4465" t="s">
        <v>405</v>
      </c>
      <c r="B20" s="4456">
        <f t="shared" si="0"/>
        <v>0</v>
      </c>
      <c r="C20" s="4457">
        <f t="shared" si="1"/>
        <v>0</v>
      </c>
      <c r="D20" s="4458">
        <f t="shared" si="1"/>
        <v>0</v>
      </c>
      <c r="E20" s="4467"/>
      <c r="F20" s="4470"/>
      <c r="G20" s="4459"/>
      <c r="H20" s="2625"/>
      <c r="I20" s="4459"/>
      <c r="J20" s="2625"/>
      <c r="K20" s="4460"/>
      <c r="L20" s="2626"/>
      <c r="M20" s="4459"/>
      <c r="N20" s="2625"/>
      <c r="O20" s="4460"/>
      <c r="P20" s="2626"/>
      <c r="Q20" s="4459"/>
      <c r="R20" s="2625"/>
      <c r="S20" s="4460"/>
      <c r="T20" s="2626"/>
      <c r="U20" s="4459"/>
      <c r="V20" s="2625"/>
      <c r="W20" s="4460"/>
      <c r="X20" s="2626"/>
      <c r="Y20" s="4459"/>
      <c r="Z20" s="2625"/>
      <c r="AA20" s="4460"/>
      <c r="AB20" s="2626"/>
      <c r="AC20" s="4459"/>
      <c r="AD20" s="2625"/>
      <c r="AE20" s="4460"/>
      <c r="AF20" s="2626"/>
      <c r="AG20" s="4459"/>
      <c r="AH20" s="2625"/>
      <c r="AI20" s="4461"/>
      <c r="AJ20" s="2627"/>
      <c r="AK20" s="3390"/>
      <c r="AL20" s="3390"/>
      <c r="AM20" s="3985"/>
      <c r="AN20" s="3985"/>
    </row>
    <row r="21" spans="1:40" ht="20" x14ac:dyDescent="0.35">
      <c r="A21" s="4466" t="s">
        <v>2534</v>
      </c>
      <c r="B21" s="4463">
        <f t="shared" si="0"/>
        <v>0</v>
      </c>
      <c r="C21" s="4464">
        <f t="shared" si="1"/>
        <v>0</v>
      </c>
      <c r="D21" s="4458">
        <f t="shared" si="1"/>
        <v>0</v>
      </c>
      <c r="E21" s="4467"/>
      <c r="F21" s="4470"/>
      <c r="G21" s="4467"/>
      <c r="H21" s="2628"/>
      <c r="I21" s="4467"/>
      <c r="J21" s="2628"/>
      <c r="K21" s="4468"/>
      <c r="L21" s="2629"/>
      <c r="M21" s="4467"/>
      <c r="N21" s="2628"/>
      <c r="O21" s="4468"/>
      <c r="P21" s="2629"/>
      <c r="Q21" s="4467"/>
      <c r="R21" s="2628"/>
      <c r="S21" s="4460"/>
      <c r="T21" s="2626"/>
      <c r="U21" s="4459"/>
      <c r="V21" s="2625"/>
      <c r="W21" s="4460"/>
      <c r="X21" s="2626"/>
      <c r="Y21" s="4459"/>
      <c r="Z21" s="2625"/>
      <c r="AA21" s="4460"/>
      <c r="AB21" s="2626"/>
      <c r="AC21" s="4459"/>
      <c r="AD21" s="2625"/>
      <c r="AE21" s="4460"/>
      <c r="AF21" s="2626"/>
      <c r="AG21" s="4459"/>
      <c r="AH21" s="2625"/>
      <c r="AI21" s="4461"/>
      <c r="AJ21" s="2627"/>
      <c r="AK21" s="3390"/>
      <c r="AL21" s="3390"/>
      <c r="AM21" s="3985"/>
      <c r="AN21" s="3985"/>
    </row>
    <row r="22" spans="1:40" x14ac:dyDescent="0.35">
      <c r="A22" s="4465" t="s">
        <v>2535</v>
      </c>
      <c r="B22" s="4456">
        <f t="shared" si="0"/>
        <v>0</v>
      </c>
      <c r="C22" s="4457">
        <f t="shared" si="1"/>
        <v>0</v>
      </c>
      <c r="D22" s="4458">
        <f t="shared" si="1"/>
        <v>0</v>
      </c>
      <c r="E22" s="4459"/>
      <c r="F22" s="3390"/>
      <c r="G22" s="4459"/>
      <c r="H22" s="2625"/>
      <c r="I22" s="4459"/>
      <c r="J22" s="2625"/>
      <c r="K22" s="4460"/>
      <c r="L22" s="2626"/>
      <c r="M22" s="4459"/>
      <c r="N22" s="2625"/>
      <c r="O22" s="4460"/>
      <c r="P22" s="2626"/>
      <c r="Q22" s="4459"/>
      <c r="R22" s="2625"/>
      <c r="S22" s="4460"/>
      <c r="T22" s="2626"/>
      <c r="U22" s="4459"/>
      <c r="V22" s="2625"/>
      <c r="W22" s="4460"/>
      <c r="X22" s="2626"/>
      <c r="Y22" s="4459"/>
      <c r="Z22" s="2625"/>
      <c r="AA22" s="4460"/>
      <c r="AB22" s="2626"/>
      <c r="AC22" s="4459"/>
      <c r="AD22" s="2625"/>
      <c r="AE22" s="4460"/>
      <c r="AF22" s="2626"/>
      <c r="AG22" s="4459"/>
      <c r="AH22" s="2625"/>
      <c r="AI22" s="4461"/>
      <c r="AJ22" s="2627"/>
      <c r="AK22" s="3390"/>
      <c r="AL22" s="3390"/>
      <c r="AM22" s="3985"/>
      <c r="AN22" s="3985"/>
    </row>
    <row r="23" spans="1:40" x14ac:dyDescent="0.35">
      <c r="A23" s="4471" t="s">
        <v>2536</v>
      </c>
      <c r="B23" s="4472">
        <f t="shared" si="0"/>
        <v>0</v>
      </c>
      <c r="C23" s="4473">
        <f t="shared" si="1"/>
        <v>0</v>
      </c>
      <c r="D23" s="4474">
        <f t="shared" si="1"/>
        <v>0</v>
      </c>
      <c r="E23" s="3395"/>
      <c r="F23" s="3396"/>
      <c r="G23" s="3395"/>
      <c r="H23" s="4475"/>
      <c r="I23" s="3395"/>
      <c r="J23" s="4475"/>
      <c r="K23" s="4476"/>
      <c r="L23" s="4477"/>
      <c r="M23" s="3395"/>
      <c r="N23" s="4475"/>
      <c r="O23" s="4476"/>
      <c r="P23" s="4477"/>
      <c r="Q23" s="3395"/>
      <c r="R23" s="4475"/>
      <c r="S23" s="4476"/>
      <c r="T23" s="4477"/>
      <c r="U23" s="3395"/>
      <c r="V23" s="4475"/>
      <c r="W23" s="4476"/>
      <c r="X23" s="4477"/>
      <c r="Y23" s="3395"/>
      <c r="Z23" s="4475"/>
      <c r="AA23" s="4476"/>
      <c r="AB23" s="4477"/>
      <c r="AC23" s="3395"/>
      <c r="AD23" s="4475"/>
      <c r="AE23" s="4476"/>
      <c r="AF23" s="4477"/>
      <c r="AG23" s="3395"/>
      <c r="AH23" s="4475"/>
      <c r="AI23" s="4478"/>
      <c r="AJ23" s="4479"/>
      <c r="AK23" s="3390"/>
      <c r="AL23" s="3390"/>
      <c r="AM23" s="3985"/>
      <c r="AN23" s="3985"/>
    </row>
    <row r="24" spans="1:40" x14ac:dyDescent="0.35">
      <c r="A24" s="4480" t="s">
        <v>30</v>
      </c>
      <c r="B24" s="4481">
        <f t="shared" ref="B24:AN24" si="2">SUM(B13:B23)</f>
        <v>0</v>
      </c>
      <c r="C24" s="4482">
        <f t="shared" si="2"/>
        <v>0</v>
      </c>
      <c r="D24" s="4483">
        <f t="shared" si="2"/>
        <v>0</v>
      </c>
      <c r="E24" s="4484">
        <f t="shared" si="2"/>
        <v>0</v>
      </c>
      <c r="F24" s="4485">
        <f t="shared" si="2"/>
        <v>0</v>
      </c>
      <c r="G24" s="4484">
        <f t="shared" si="2"/>
        <v>0</v>
      </c>
      <c r="H24" s="4486">
        <f t="shared" si="2"/>
        <v>0</v>
      </c>
      <c r="I24" s="4484">
        <f t="shared" si="2"/>
        <v>0</v>
      </c>
      <c r="J24" s="4486">
        <f t="shared" si="2"/>
        <v>0</v>
      </c>
      <c r="K24" s="4487">
        <f t="shared" si="2"/>
        <v>0</v>
      </c>
      <c r="L24" s="4488">
        <f t="shared" si="2"/>
        <v>0</v>
      </c>
      <c r="M24" s="4484">
        <f t="shared" si="2"/>
        <v>0</v>
      </c>
      <c r="N24" s="4486">
        <f t="shared" si="2"/>
        <v>0</v>
      </c>
      <c r="O24" s="4487">
        <f t="shared" si="2"/>
        <v>0</v>
      </c>
      <c r="P24" s="4488">
        <f t="shared" si="2"/>
        <v>0</v>
      </c>
      <c r="Q24" s="4484">
        <f t="shared" si="2"/>
        <v>0</v>
      </c>
      <c r="R24" s="4486">
        <f t="shared" si="2"/>
        <v>0</v>
      </c>
      <c r="S24" s="4487">
        <f t="shared" si="2"/>
        <v>0</v>
      </c>
      <c r="T24" s="4488">
        <f t="shared" si="2"/>
        <v>0</v>
      </c>
      <c r="U24" s="4484">
        <f t="shared" si="2"/>
        <v>0</v>
      </c>
      <c r="V24" s="4486">
        <f t="shared" si="2"/>
        <v>0</v>
      </c>
      <c r="W24" s="4487">
        <f t="shared" si="2"/>
        <v>0</v>
      </c>
      <c r="X24" s="4488">
        <f t="shared" si="2"/>
        <v>0</v>
      </c>
      <c r="Y24" s="4484">
        <f t="shared" si="2"/>
        <v>0</v>
      </c>
      <c r="Z24" s="4486">
        <f t="shared" si="2"/>
        <v>0</v>
      </c>
      <c r="AA24" s="4487">
        <f t="shared" si="2"/>
        <v>0</v>
      </c>
      <c r="AB24" s="4488">
        <f t="shared" si="2"/>
        <v>0</v>
      </c>
      <c r="AC24" s="4484">
        <f t="shared" si="2"/>
        <v>0</v>
      </c>
      <c r="AD24" s="4486">
        <f t="shared" si="2"/>
        <v>0</v>
      </c>
      <c r="AE24" s="4487">
        <f t="shared" si="2"/>
        <v>0</v>
      </c>
      <c r="AF24" s="4488">
        <f t="shared" si="2"/>
        <v>0</v>
      </c>
      <c r="AG24" s="4484">
        <f t="shared" si="2"/>
        <v>0</v>
      </c>
      <c r="AH24" s="4486">
        <f t="shared" si="2"/>
        <v>0</v>
      </c>
      <c r="AI24" s="4487">
        <f t="shared" si="2"/>
        <v>0</v>
      </c>
      <c r="AJ24" s="4489">
        <f t="shared" si="2"/>
        <v>0</v>
      </c>
      <c r="AK24" s="4485">
        <f t="shared" si="2"/>
        <v>0</v>
      </c>
      <c r="AL24" s="4485">
        <f t="shared" si="2"/>
        <v>0</v>
      </c>
      <c r="AM24" s="4485">
        <f t="shared" si="2"/>
        <v>0</v>
      </c>
      <c r="AN24" s="4490">
        <f t="shared" si="2"/>
        <v>0</v>
      </c>
    </row>
    <row r="25" spans="1:40" x14ac:dyDescent="0.35">
      <c r="A25" s="3" t="s">
        <v>2537</v>
      </c>
      <c r="B25" s="4"/>
      <c r="C25" s="2631"/>
      <c r="D25" s="2631"/>
      <c r="E25" s="4"/>
      <c r="F25" s="4491"/>
      <c r="G25" s="4491"/>
      <c r="H25" s="4491"/>
      <c r="I25" s="4491"/>
      <c r="J25" s="4491"/>
      <c r="K25" s="4491"/>
      <c r="L25" s="4491"/>
      <c r="M25" s="4491"/>
      <c r="N25" s="4491"/>
      <c r="O25" s="4491"/>
      <c r="P25" s="4491"/>
      <c r="Q25" s="4491"/>
      <c r="R25" s="4491"/>
      <c r="S25" s="4491"/>
      <c r="T25" s="4491"/>
      <c r="U25" s="4491"/>
      <c r="V25" s="4491"/>
      <c r="W25" s="4492"/>
      <c r="X25" s="4492"/>
      <c r="Y25" s="4492"/>
      <c r="Z25" s="4492"/>
      <c r="AA25" s="4492"/>
      <c r="AB25" s="4492"/>
      <c r="AC25" s="4492"/>
      <c r="AD25" s="4492"/>
      <c r="AE25" s="4492"/>
      <c r="AF25" s="4492"/>
      <c r="AG25" s="4492"/>
      <c r="AH25" s="4492"/>
      <c r="AI25" s="4492"/>
      <c r="AJ25" s="4492"/>
      <c r="AK25" s="4492"/>
      <c r="AL25" s="4492"/>
      <c r="AM25" s="2"/>
      <c r="AN25" s="2"/>
    </row>
    <row r="26" spans="1:40" ht="15" customHeight="1" x14ac:dyDescent="0.35">
      <c r="A26" s="8623" t="s">
        <v>2518</v>
      </c>
      <c r="B26" s="8601"/>
      <c r="C26" s="8604" t="s">
        <v>30</v>
      </c>
      <c r="D26" s="8605"/>
      <c r="E26" s="8606"/>
      <c r="F26" s="8630" t="s">
        <v>4</v>
      </c>
      <c r="G26" s="8631"/>
      <c r="H26" s="8631"/>
      <c r="I26" s="8631"/>
      <c r="J26" s="8631"/>
      <c r="K26" s="8631"/>
      <c r="L26" s="8631"/>
      <c r="M26" s="8631"/>
      <c r="N26" s="8631"/>
      <c r="O26" s="8631"/>
      <c r="P26" s="8631"/>
      <c r="Q26" s="8631"/>
      <c r="R26" s="8631"/>
      <c r="S26" s="8631"/>
      <c r="T26" s="8631"/>
      <c r="U26" s="8631"/>
      <c r="V26" s="8631"/>
      <c r="W26" s="8631"/>
      <c r="X26" s="8631"/>
      <c r="Y26" s="8631"/>
      <c r="Z26" s="8631"/>
      <c r="AA26" s="8631"/>
      <c r="AB26" s="8631"/>
      <c r="AC26" s="8631"/>
      <c r="AD26" s="8631"/>
      <c r="AE26" s="8631"/>
      <c r="AF26" s="8631"/>
      <c r="AG26" s="8631"/>
      <c r="AH26" s="8631"/>
      <c r="AI26" s="8631"/>
      <c r="AJ26" s="8631"/>
      <c r="AK26" s="8632"/>
      <c r="AL26" s="8615" t="s">
        <v>2519</v>
      </c>
      <c r="AM26" s="8615" t="s">
        <v>9</v>
      </c>
      <c r="AN26" s="8618" t="s">
        <v>10</v>
      </c>
    </row>
    <row r="27" spans="1:40" x14ac:dyDescent="0.35">
      <c r="A27" s="8646"/>
      <c r="B27" s="8602"/>
      <c r="C27" s="8607"/>
      <c r="D27" s="8608"/>
      <c r="E27" s="8609"/>
      <c r="F27" s="8621" t="s">
        <v>2520</v>
      </c>
      <c r="G27" s="8601"/>
      <c r="H27" s="8621" t="s">
        <v>2521</v>
      </c>
      <c r="I27" s="8601"/>
      <c r="J27" s="8621" t="s">
        <v>2522</v>
      </c>
      <c r="K27" s="8601"/>
      <c r="L27" s="8621" t="s">
        <v>2523</v>
      </c>
      <c r="M27" s="8601"/>
      <c r="N27" s="8621" t="s">
        <v>2524</v>
      </c>
      <c r="O27" s="8601"/>
      <c r="P27" s="8621" t="s">
        <v>2525</v>
      </c>
      <c r="Q27" s="8601"/>
      <c r="R27" s="8621" t="s">
        <v>2526</v>
      </c>
      <c r="S27" s="8601"/>
      <c r="T27" s="8621" t="s">
        <v>16</v>
      </c>
      <c r="U27" s="8601"/>
      <c r="V27" s="8621" t="s">
        <v>17</v>
      </c>
      <c r="W27" s="8601"/>
      <c r="X27" s="8621" t="s">
        <v>18</v>
      </c>
      <c r="Y27" s="8601"/>
      <c r="Z27" s="8621" t="s">
        <v>19</v>
      </c>
      <c r="AA27" s="8601"/>
      <c r="AB27" s="8621" t="s">
        <v>20</v>
      </c>
      <c r="AC27" s="8601"/>
      <c r="AD27" s="8621" t="s">
        <v>21</v>
      </c>
      <c r="AE27" s="8601"/>
      <c r="AF27" s="8621" t="s">
        <v>22</v>
      </c>
      <c r="AG27" s="8601"/>
      <c r="AH27" s="8621" t="s">
        <v>23</v>
      </c>
      <c r="AI27" s="8601"/>
      <c r="AJ27" s="8621" t="s">
        <v>446</v>
      </c>
      <c r="AK27" s="8628"/>
      <c r="AL27" s="8616"/>
      <c r="AM27" s="8616"/>
      <c r="AN27" s="8619"/>
    </row>
    <row r="28" spans="1:40" x14ac:dyDescent="0.35">
      <c r="A28" s="8646"/>
      <c r="B28" s="8602"/>
      <c r="C28" s="8610"/>
      <c r="D28" s="8611"/>
      <c r="E28" s="8612"/>
      <c r="F28" s="8622"/>
      <c r="G28" s="8603"/>
      <c r="H28" s="8622"/>
      <c r="I28" s="8603"/>
      <c r="J28" s="8622"/>
      <c r="K28" s="8603"/>
      <c r="L28" s="8622"/>
      <c r="M28" s="8603"/>
      <c r="N28" s="8622"/>
      <c r="O28" s="8603"/>
      <c r="P28" s="8622"/>
      <c r="Q28" s="8603"/>
      <c r="R28" s="8622"/>
      <c r="S28" s="8603"/>
      <c r="T28" s="8622"/>
      <c r="U28" s="8603"/>
      <c r="V28" s="8622"/>
      <c r="W28" s="8603"/>
      <c r="X28" s="8622"/>
      <c r="Y28" s="8603"/>
      <c r="Z28" s="8622"/>
      <c r="AA28" s="8603"/>
      <c r="AB28" s="8622"/>
      <c r="AC28" s="8603"/>
      <c r="AD28" s="8622"/>
      <c r="AE28" s="8603"/>
      <c r="AF28" s="8622"/>
      <c r="AG28" s="8603"/>
      <c r="AH28" s="8622"/>
      <c r="AI28" s="8603"/>
      <c r="AJ28" s="8622"/>
      <c r="AK28" s="8629"/>
      <c r="AL28" s="8616"/>
      <c r="AM28" s="8616"/>
      <c r="AN28" s="8619"/>
    </row>
    <row r="29" spans="1:40" x14ac:dyDescent="0.35">
      <c r="A29" s="8624"/>
      <c r="B29" s="8603"/>
      <c r="C29" s="4493" t="s">
        <v>32</v>
      </c>
      <c r="D29" s="4494" t="s">
        <v>33</v>
      </c>
      <c r="E29" s="4495" t="s">
        <v>34</v>
      </c>
      <c r="F29" s="4496" t="s">
        <v>33</v>
      </c>
      <c r="G29" s="4495" t="s">
        <v>34</v>
      </c>
      <c r="H29" s="4496" t="s">
        <v>33</v>
      </c>
      <c r="I29" s="4495" t="s">
        <v>34</v>
      </c>
      <c r="J29" s="4496" t="s">
        <v>33</v>
      </c>
      <c r="K29" s="4495" t="s">
        <v>34</v>
      </c>
      <c r="L29" s="4496" t="s">
        <v>33</v>
      </c>
      <c r="M29" s="4495" t="s">
        <v>34</v>
      </c>
      <c r="N29" s="4496" t="s">
        <v>33</v>
      </c>
      <c r="O29" s="4495" t="s">
        <v>34</v>
      </c>
      <c r="P29" s="4496" t="s">
        <v>33</v>
      </c>
      <c r="Q29" s="4495" t="s">
        <v>34</v>
      </c>
      <c r="R29" s="4496" t="s">
        <v>33</v>
      </c>
      <c r="S29" s="4495" t="s">
        <v>34</v>
      </c>
      <c r="T29" s="4496" t="s">
        <v>33</v>
      </c>
      <c r="U29" s="4495" t="s">
        <v>34</v>
      </c>
      <c r="V29" s="4496" t="s">
        <v>33</v>
      </c>
      <c r="W29" s="4495" t="s">
        <v>34</v>
      </c>
      <c r="X29" s="4496" t="s">
        <v>33</v>
      </c>
      <c r="Y29" s="4495" t="s">
        <v>34</v>
      </c>
      <c r="Z29" s="4496" t="s">
        <v>33</v>
      </c>
      <c r="AA29" s="4495" t="s">
        <v>34</v>
      </c>
      <c r="AB29" s="4496" t="s">
        <v>33</v>
      </c>
      <c r="AC29" s="4495" t="s">
        <v>34</v>
      </c>
      <c r="AD29" s="4496" t="s">
        <v>33</v>
      </c>
      <c r="AE29" s="4495" t="s">
        <v>34</v>
      </c>
      <c r="AF29" s="4496" t="s">
        <v>33</v>
      </c>
      <c r="AG29" s="4495" t="s">
        <v>34</v>
      </c>
      <c r="AH29" s="4496" t="s">
        <v>33</v>
      </c>
      <c r="AI29" s="4495" t="s">
        <v>34</v>
      </c>
      <c r="AJ29" s="4496" t="s">
        <v>33</v>
      </c>
      <c r="AK29" s="4497" t="s">
        <v>34</v>
      </c>
      <c r="AL29" s="8617"/>
      <c r="AM29" s="8617"/>
      <c r="AN29" s="8620"/>
    </row>
    <row r="30" spans="1:40" x14ac:dyDescent="0.35">
      <c r="A30" s="8633" t="s">
        <v>2538</v>
      </c>
      <c r="B30" s="4498" t="s">
        <v>2539</v>
      </c>
      <c r="C30" s="5">
        <f t="shared" ref="C30:C42" si="3">SUM(D30+E30)</f>
        <v>0</v>
      </c>
      <c r="D30" s="6">
        <f t="shared" ref="D30:E32" si="4">SUM(F30+H30)</f>
        <v>0</v>
      </c>
      <c r="E30" s="7">
        <f t="shared" si="4"/>
        <v>0</v>
      </c>
      <c r="F30" s="8"/>
      <c r="G30" s="9"/>
      <c r="H30" s="8"/>
      <c r="I30" s="10"/>
      <c r="J30" s="11"/>
      <c r="K30" s="12"/>
      <c r="L30" s="11"/>
      <c r="M30" s="12"/>
      <c r="N30" s="11"/>
      <c r="O30" s="12"/>
      <c r="P30" s="11"/>
      <c r="Q30" s="12"/>
      <c r="R30" s="11"/>
      <c r="S30" s="12"/>
      <c r="T30" s="11"/>
      <c r="U30" s="12"/>
      <c r="V30" s="11"/>
      <c r="W30" s="12"/>
      <c r="X30" s="11"/>
      <c r="Y30" s="12"/>
      <c r="Z30" s="11"/>
      <c r="AA30" s="12"/>
      <c r="AB30" s="11"/>
      <c r="AC30" s="12"/>
      <c r="AD30" s="11"/>
      <c r="AE30" s="12"/>
      <c r="AF30" s="11"/>
      <c r="AG30" s="12"/>
      <c r="AH30" s="4499"/>
      <c r="AI30" s="12"/>
      <c r="AJ30" s="13"/>
      <c r="AK30" s="4500"/>
      <c r="AL30" s="4448"/>
      <c r="AM30" s="4448"/>
      <c r="AN30" s="4448"/>
    </row>
    <row r="31" spans="1:40" x14ac:dyDescent="0.35">
      <c r="A31" s="8634"/>
      <c r="B31" s="4501" t="s">
        <v>2540</v>
      </c>
      <c r="C31" s="5">
        <f t="shared" si="3"/>
        <v>0</v>
      </c>
      <c r="D31" s="6">
        <f t="shared" si="4"/>
        <v>0</v>
      </c>
      <c r="E31" s="7">
        <f t="shared" si="4"/>
        <v>0</v>
      </c>
      <c r="F31" s="8"/>
      <c r="G31" s="9"/>
      <c r="H31" s="8"/>
      <c r="I31" s="10"/>
      <c r="J31" s="11"/>
      <c r="K31" s="12"/>
      <c r="L31" s="11"/>
      <c r="M31" s="12"/>
      <c r="N31" s="11"/>
      <c r="O31" s="12"/>
      <c r="P31" s="11"/>
      <c r="Q31" s="12"/>
      <c r="R31" s="11"/>
      <c r="S31" s="12"/>
      <c r="T31" s="11"/>
      <c r="U31" s="12"/>
      <c r="V31" s="11"/>
      <c r="W31" s="12"/>
      <c r="X31" s="11"/>
      <c r="Y31" s="12"/>
      <c r="Z31" s="11"/>
      <c r="AA31" s="12"/>
      <c r="AB31" s="11"/>
      <c r="AC31" s="12"/>
      <c r="AD31" s="11"/>
      <c r="AE31" s="12"/>
      <c r="AF31" s="11"/>
      <c r="AG31" s="12"/>
      <c r="AH31" s="4467"/>
      <c r="AI31" s="12"/>
      <c r="AJ31" s="13"/>
      <c r="AK31" s="14"/>
      <c r="AL31" s="3390"/>
      <c r="AM31" s="3390"/>
      <c r="AN31" s="3390"/>
    </row>
    <row r="32" spans="1:40" x14ac:dyDescent="0.35">
      <c r="A32" s="8634"/>
      <c r="B32" s="2633" t="s">
        <v>2541</v>
      </c>
      <c r="C32" s="15">
        <f t="shared" si="3"/>
        <v>0</v>
      </c>
      <c r="D32" s="16">
        <f t="shared" si="4"/>
        <v>0</v>
      </c>
      <c r="E32" s="4502">
        <f t="shared" si="4"/>
        <v>0</v>
      </c>
      <c r="F32" s="17"/>
      <c r="G32" s="4503"/>
      <c r="H32" s="17"/>
      <c r="I32" s="2634"/>
      <c r="J32" s="18"/>
      <c r="K32" s="2635"/>
      <c r="L32" s="18"/>
      <c r="M32" s="2635"/>
      <c r="N32" s="18"/>
      <c r="O32" s="2635"/>
      <c r="P32" s="18"/>
      <c r="Q32" s="2635"/>
      <c r="R32" s="18"/>
      <c r="S32" s="2635"/>
      <c r="T32" s="18"/>
      <c r="U32" s="2635"/>
      <c r="V32" s="18"/>
      <c r="W32" s="2635"/>
      <c r="X32" s="18"/>
      <c r="Y32" s="2635"/>
      <c r="Z32" s="18"/>
      <c r="AA32" s="2635"/>
      <c r="AB32" s="18"/>
      <c r="AC32" s="2635"/>
      <c r="AD32" s="18"/>
      <c r="AE32" s="2635"/>
      <c r="AF32" s="18"/>
      <c r="AG32" s="2635"/>
      <c r="AH32" s="18"/>
      <c r="AI32" s="2635"/>
      <c r="AJ32" s="4504"/>
      <c r="AK32" s="19"/>
      <c r="AL32" s="1086"/>
      <c r="AM32" s="1086"/>
      <c r="AN32" s="1086"/>
    </row>
    <row r="33" spans="1:40" x14ac:dyDescent="0.35">
      <c r="A33" s="8635" t="s">
        <v>2542</v>
      </c>
      <c r="B33" s="4498" t="s">
        <v>2539</v>
      </c>
      <c r="C33" s="4505">
        <f t="shared" si="3"/>
        <v>0</v>
      </c>
      <c r="D33" s="1087">
        <f t="shared" ref="D33:E35" si="5">SUM(H33+J33+L33+N33+P33+R33+T33+V33+X33+Z33+AB33+AD33+AF33+AH33+AJ33)</f>
        <v>0</v>
      </c>
      <c r="E33" s="4446">
        <f t="shared" si="5"/>
        <v>0</v>
      </c>
      <c r="F33" s="4506"/>
      <c r="G33" s="4507"/>
      <c r="H33" s="4447"/>
      <c r="I33" s="4449"/>
      <c r="J33" s="4447"/>
      <c r="K33" s="4448"/>
      <c r="L33" s="4447"/>
      <c r="M33" s="4448"/>
      <c r="N33" s="4447"/>
      <c r="O33" s="4449"/>
      <c r="P33" s="4447"/>
      <c r="Q33" s="4448"/>
      <c r="R33" s="4447"/>
      <c r="S33" s="4448"/>
      <c r="T33" s="4447"/>
      <c r="U33" s="4448"/>
      <c r="V33" s="4447"/>
      <c r="W33" s="4449"/>
      <c r="X33" s="4447"/>
      <c r="Y33" s="4448"/>
      <c r="Z33" s="4447"/>
      <c r="AA33" s="4448"/>
      <c r="AB33" s="4447"/>
      <c r="AC33" s="4449"/>
      <c r="AD33" s="4447"/>
      <c r="AE33" s="4448"/>
      <c r="AF33" s="4447"/>
      <c r="AG33" s="4448"/>
      <c r="AH33" s="4447"/>
      <c r="AI33" s="4449"/>
      <c r="AJ33" s="4508"/>
      <c r="AK33" s="4453"/>
      <c r="AL33" s="4448"/>
      <c r="AM33" s="4448"/>
      <c r="AN33" s="4448"/>
    </row>
    <row r="34" spans="1:40" x14ac:dyDescent="0.35">
      <c r="A34" s="8636"/>
      <c r="B34" s="4501" t="s">
        <v>2540</v>
      </c>
      <c r="C34" s="5">
        <f t="shared" si="3"/>
        <v>0</v>
      </c>
      <c r="D34" s="6">
        <f t="shared" si="5"/>
        <v>0</v>
      </c>
      <c r="E34" s="7">
        <f t="shared" si="5"/>
        <v>0</v>
      </c>
      <c r="F34" s="4509"/>
      <c r="G34" s="4510"/>
      <c r="H34" s="4459"/>
      <c r="I34" s="10"/>
      <c r="J34" s="8"/>
      <c r="K34" s="9"/>
      <c r="L34" s="8"/>
      <c r="M34" s="9"/>
      <c r="N34" s="8"/>
      <c r="O34" s="10"/>
      <c r="P34" s="8"/>
      <c r="Q34" s="9"/>
      <c r="R34" s="8"/>
      <c r="S34" s="9"/>
      <c r="T34" s="8"/>
      <c r="U34" s="9"/>
      <c r="V34" s="8"/>
      <c r="W34" s="10"/>
      <c r="X34" s="8"/>
      <c r="Y34" s="9"/>
      <c r="Z34" s="8"/>
      <c r="AA34" s="9"/>
      <c r="AB34" s="8"/>
      <c r="AC34" s="10"/>
      <c r="AD34" s="8"/>
      <c r="AE34" s="9"/>
      <c r="AF34" s="8"/>
      <c r="AG34" s="9"/>
      <c r="AH34" s="8"/>
      <c r="AI34" s="10"/>
      <c r="AJ34" s="20"/>
      <c r="AK34" s="21"/>
      <c r="AL34" s="3390"/>
      <c r="AM34" s="3390"/>
      <c r="AN34" s="3390"/>
    </row>
    <row r="35" spans="1:40" x14ac:dyDescent="0.35">
      <c r="A35" s="8637"/>
      <c r="B35" s="4511" t="s">
        <v>2541</v>
      </c>
      <c r="C35" s="15">
        <f t="shared" si="3"/>
        <v>0</v>
      </c>
      <c r="D35" s="16">
        <f t="shared" si="5"/>
        <v>0</v>
      </c>
      <c r="E35" s="7">
        <f t="shared" si="5"/>
        <v>0</v>
      </c>
      <c r="F35" s="4509"/>
      <c r="G35" s="1088"/>
      <c r="H35" s="3395"/>
      <c r="I35" s="4475"/>
      <c r="J35" s="3395"/>
      <c r="K35" s="4475"/>
      <c r="L35" s="3395"/>
      <c r="M35" s="4475"/>
      <c r="N35" s="3395"/>
      <c r="O35" s="4475"/>
      <c r="P35" s="3395"/>
      <c r="Q35" s="4475"/>
      <c r="R35" s="3395"/>
      <c r="S35" s="4475"/>
      <c r="T35" s="3395"/>
      <c r="U35" s="4475"/>
      <c r="V35" s="3395"/>
      <c r="W35" s="4475"/>
      <c r="X35" s="3395"/>
      <c r="Y35" s="4475"/>
      <c r="Z35" s="3395"/>
      <c r="AA35" s="4475"/>
      <c r="AB35" s="3395"/>
      <c r="AC35" s="4475"/>
      <c r="AD35" s="3395"/>
      <c r="AE35" s="4475"/>
      <c r="AF35" s="3395"/>
      <c r="AG35" s="4475"/>
      <c r="AH35" s="3395"/>
      <c r="AI35" s="4475"/>
      <c r="AJ35" s="4512"/>
      <c r="AK35" s="4479"/>
      <c r="AL35" s="3396"/>
      <c r="AM35" s="3396"/>
      <c r="AN35" s="3396"/>
    </row>
    <row r="36" spans="1:40" x14ac:dyDescent="0.35">
      <c r="A36" s="8638" t="s">
        <v>2543</v>
      </c>
      <c r="B36" s="4498" t="s">
        <v>2544</v>
      </c>
      <c r="C36" s="4505">
        <f t="shared" si="3"/>
        <v>0</v>
      </c>
      <c r="D36" s="1087">
        <f>SUM(T36+V36+X36+Z36+AB36+AD36+AF36+AH36+AJ36)</f>
        <v>0</v>
      </c>
      <c r="E36" s="4446">
        <f>SUM(U36+W36+Y36+AA36+AC36+AE36+AG36+AI36+AK36)</f>
        <v>0</v>
      </c>
      <c r="F36" s="4513"/>
      <c r="G36" s="4514"/>
      <c r="H36" s="4513"/>
      <c r="I36" s="4514"/>
      <c r="J36" s="4513"/>
      <c r="K36" s="4514"/>
      <c r="L36" s="4513"/>
      <c r="M36" s="4514"/>
      <c r="N36" s="4513"/>
      <c r="O36" s="4514"/>
      <c r="P36" s="4513"/>
      <c r="Q36" s="4514"/>
      <c r="R36" s="4513"/>
      <c r="S36" s="4514"/>
      <c r="T36" s="4447"/>
      <c r="U36" s="4449"/>
      <c r="V36" s="4447"/>
      <c r="W36" s="4449"/>
      <c r="X36" s="4447"/>
      <c r="Y36" s="4449"/>
      <c r="Z36" s="4447"/>
      <c r="AA36" s="4449"/>
      <c r="AB36" s="4447"/>
      <c r="AC36" s="4449"/>
      <c r="AD36" s="4447"/>
      <c r="AE36" s="4449"/>
      <c r="AF36" s="4447"/>
      <c r="AG36" s="4449"/>
      <c r="AH36" s="4447"/>
      <c r="AI36" s="4449"/>
      <c r="AJ36" s="4508"/>
      <c r="AK36" s="4453"/>
      <c r="AL36" s="4448"/>
      <c r="AM36" s="4448"/>
      <c r="AN36" s="4448"/>
    </row>
    <row r="37" spans="1:40" x14ac:dyDescent="0.35">
      <c r="A37" s="8639"/>
      <c r="B37" s="4511" t="s">
        <v>2545</v>
      </c>
      <c r="C37" s="4515">
        <f t="shared" si="3"/>
        <v>0</v>
      </c>
      <c r="D37" s="4516">
        <f t="shared" ref="D37:E42" si="6">SUM(F37+H37+J37+L37+N37+P37+R37+T37+V37+X37+Z37+AB37+AD37+AF37+AH37+AJ37)</f>
        <v>0</v>
      </c>
      <c r="E37" s="4474">
        <f t="shared" si="6"/>
        <v>0</v>
      </c>
      <c r="F37" s="4517"/>
      <c r="G37" s="4518"/>
      <c r="H37" s="4517"/>
      <c r="I37" s="4518"/>
      <c r="J37" s="4517"/>
      <c r="K37" s="4518"/>
      <c r="L37" s="4517"/>
      <c r="M37" s="4518"/>
      <c r="N37" s="4517"/>
      <c r="O37" s="4518"/>
      <c r="P37" s="4517"/>
      <c r="Q37" s="4518"/>
      <c r="R37" s="4517"/>
      <c r="S37" s="4518"/>
      <c r="T37" s="3395"/>
      <c r="U37" s="4475"/>
      <c r="V37" s="3395"/>
      <c r="W37" s="4475"/>
      <c r="X37" s="3395"/>
      <c r="Y37" s="4475"/>
      <c r="Z37" s="3395"/>
      <c r="AA37" s="4475"/>
      <c r="AB37" s="3395"/>
      <c r="AC37" s="4475"/>
      <c r="AD37" s="3395"/>
      <c r="AE37" s="4475"/>
      <c r="AF37" s="3395"/>
      <c r="AG37" s="4475"/>
      <c r="AH37" s="3395"/>
      <c r="AI37" s="4475"/>
      <c r="AJ37" s="4512"/>
      <c r="AK37" s="4479"/>
      <c r="AL37" s="3396"/>
      <c r="AM37" s="3396"/>
      <c r="AN37" s="3396"/>
    </row>
    <row r="38" spans="1:40" x14ac:dyDescent="0.35">
      <c r="A38" s="8640" t="s">
        <v>2546</v>
      </c>
      <c r="B38" s="8641"/>
      <c r="C38" s="22">
        <f t="shared" si="3"/>
        <v>0</v>
      </c>
      <c r="D38" s="23">
        <f t="shared" si="6"/>
        <v>0</v>
      </c>
      <c r="E38" s="7">
        <f t="shared" si="6"/>
        <v>0</v>
      </c>
      <c r="F38" s="8"/>
      <c r="G38" s="9"/>
      <c r="H38" s="8"/>
      <c r="I38" s="10"/>
      <c r="J38" s="8"/>
      <c r="K38" s="10"/>
      <c r="L38" s="8"/>
      <c r="M38" s="10"/>
      <c r="N38" s="8"/>
      <c r="O38" s="10"/>
      <c r="P38" s="8"/>
      <c r="Q38" s="10"/>
      <c r="R38" s="8"/>
      <c r="S38" s="10"/>
      <c r="T38" s="8"/>
      <c r="U38" s="10"/>
      <c r="V38" s="8"/>
      <c r="W38" s="10"/>
      <c r="X38" s="8"/>
      <c r="Y38" s="10"/>
      <c r="Z38" s="8"/>
      <c r="AA38" s="10"/>
      <c r="AB38" s="8"/>
      <c r="AC38" s="10"/>
      <c r="AD38" s="8"/>
      <c r="AE38" s="10"/>
      <c r="AF38" s="8"/>
      <c r="AG38" s="10"/>
      <c r="AH38" s="8"/>
      <c r="AI38" s="10"/>
      <c r="AJ38" s="20"/>
      <c r="AK38" s="21"/>
      <c r="AL38" s="9"/>
      <c r="AM38" s="9"/>
      <c r="AN38" s="9"/>
    </row>
    <row r="39" spans="1:40" x14ac:dyDescent="0.35">
      <c r="A39" s="8642" t="s">
        <v>2547</v>
      </c>
      <c r="B39" s="8643"/>
      <c r="C39" s="4519">
        <f t="shared" si="3"/>
        <v>0</v>
      </c>
      <c r="D39" s="2636">
        <f t="shared" si="6"/>
        <v>0</v>
      </c>
      <c r="E39" s="4458">
        <f t="shared" si="6"/>
        <v>0</v>
      </c>
      <c r="F39" s="4459"/>
      <c r="G39" s="3390"/>
      <c r="H39" s="4459"/>
      <c r="I39" s="2625"/>
      <c r="J39" s="4459"/>
      <c r="K39" s="2625"/>
      <c r="L39" s="4459"/>
      <c r="M39" s="2625"/>
      <c r="N39" s="4459"/>
      <c r="O39" s="2625"/>
      <c r="P39" s="4459"/>
      <c r="Q39" s="2625"/>
      <c r="R39" s="4459"/>
      <c r="S39" s="2625"/>
      <c r="T39" s="4459"/>
      <c r="U39" s="2625"/>
      <c r="V39" s="4459"/>
      <c r="W39" s="2625"/>
      <c r="X39" s="4459"/>
      <c r="Y39" s="2625"/>
      <c r="Z39" s="4459"/>
      <c r="AA39" s="2625"/>
      <c r="AB39" s="4459"/>
      <c r="AC39" s="2625"/>
      <c r="AD39" s="4459"/>
      <c r="AE39" s="2625"/>
      <c r="AF39" s="4459"/>
      <c r="AG39" s="2625"/>
      <c r="AH39" s="4459"/>
      <c r="AI39" s="2625"/>
      <c r="AJ39" s="4520"/>
      <c r="AK39" s="2627"/>
      <c r="AL39" s="3390"/>
      <c r="AM39" s="3390"/>
      <c r="AN39" s="3390"/>
    </row>
    <row r="40" spans="1:40" x14ac:dyDescent="0.35">
      <c r="A40" s="8644" t="s">
        <v>2548</v>
      </c>
      <c r="B40" s="8645"/>
      <c r="C40" s="4521">
        <f t="shared" si="3"/>
        <v>0</v>
      </c>
      <c r="D40" s="2637">
        <f t="shared" si="6"/>
        <v>0</v>
      </c>
      <c r="E40" s="4458">
        <f t="shared" si="6"/>
        <v>0</v>
      </c>
      <c r="F40" s="4459"/>
      <c r="G40" s="3390"/>
      <c r="H40" s="4459"/>
      <c r="I40" s="2625"/>
      <c r="J40" s="4459"/>
      <c r="K40" s="2625"/>
      <c r="L40" s="4459"/>
      <c r="M40" s="2625"/>
      <c r="N40" s="4459"/>
      <c r="O40" s="2625"/>
      <c r="P40" s="4459"/>
      <c r="Q40" s="2625"/>
      <c r="R40" s="4459"/>
      <c r="S40" s="2625"/>
      <c r="T40" s="4459"/>
      <c r="U40" s="2625"/>
      <c r="V40" s="4459"/>
      <c r="W40" s="2625"/>
      <c r="X40" s="4459"/>
      <c r="Y40" s="2625"/>
      <c r="Z40" s="4459"/>
      <c r="AA40" s="2625"/>
      <c r="AB40" s="4459"/>
      <c r="AC40" s="2625"/>
      <c r="AD40" s="4459"/>
      <c r="AE40" s="2625"/>
      <c r="AF40" s="4459"/>
      <c r="AG40" s="2625"/>
      <c r="AH40" s="4459"/>
      <c r="AI40" s="2625"/>
      <c r="AJ40" s="4520"/>
      <c r="AK40" s="2627"/>
      <c r="AL40" s="3390"/>
      <c r="AM40" s="3390"/>
      <c r="AN40" s="3390"/>
    </row>
    <row r="41" spans="1:40" x14ac:dyDescent="0.35">
      <c r="A41" s="8647" t="s">
        <v>2549</v>
      </c>
      <c r="B41" s="8643"/>
      <c r="C41" s="4519">
        <f t="shared" si="3"/>
        <v>0</v>
      </c>
      <c r="D41" s="2636">
        <f t="shared" si="6"/>
        <v>0</v>
      </c>
      <c r="E41" s="4458">
        <f t="shared" si="6"/>
        <v>0</v>
      </c>
      <c r="F41" s="4459"/>
      <c r="G41" s="3390"/>
      <c r="H41" s="4459"/>
      <c r="I41" s="2625"/>
      <c r="J41" s="4459"/>
      <c r="K41" s="2625"/>
      <c r="L41" s="4459"/>
      <c r="M41" s="2625"/>
      <c r="N41" s="4459"/>
      <c r="O41" s="2625"/>
      <c r="P41" s="4459"/>
      <c r="Q41" s="2625"/>
      <c r="R41" s="4459"/>
      <c r="S41" s="2625"/>
      <c r="T41" s="4459"/>
      <c r="U41" s="2625"/>
      <c r="V41" s="4459"/>
      <c r="W41" s="2625"/>
      <c r="X41" s="4459"/>
      <c r="Y41" s="2625"/>
      <c r="Z41" s="4459"/>
      <c r="AA41" s="2625"/>
      <c r="AB41" s="4459"/>
      <c r="AC41" s="2625"/>
      <c r="AD41" s="4459"/>
      <c r="AE41" s="2625"/>
      <c r="AF41" s="4459"/>
      <c r="AG41" s="2625"/>
      <c r="AH41" s="4459"/>
      <c r="AI41" s="2625"/>
      <c r="AJ41" s="4520"/>
      <c r="AK41" s="2627"/>
      <c r="AL41" s="3390"/>
      <c r="AM41" s="3390"/>
      <c r="AN41" s="3390"/>
    </row>
    <row r="42" spans="1:40" x14ac:dyDescent="0.35">
      <c r="A42" s="8648" t="s">
        <v>2550</v>
      </c>
      <c r="B42" s="8649"/>
      <c r="C42" s="4522">
        <f t="shared" si="3"/>
        <v>0</v>
      </c>
      <c r="D42" s="4523">
        <f t="shared" si="6"/>
        <v>0</v>
      </c>
      <c r="E42" s="4458">
        <f t="shared" si="6"/>
        <v>0</v>
      </c>
      <c r="F42" s="3395"/>
      <c r="G42" s="3396"/>
      <c r="H42" s="3395"/>
      <c r="I42" s="4475"/>
      <c r="J42" s="3395"/>
      <c r="K42" s="4475"/>
      <c r="L42" s="3395"/>
      <c r="M42" s="4475"/>
      <c r="N42" s="3395"/>
      <c r="O42" s="4475"/>
      <c r="P42" s="3395"/>
      <c r="Q42" s="4475"/>
      <c r="R42" s="3395"/>
      <c r="S42" s="4475"/>
      <c r="T42" s="3395"/>
      <c r="U42" s="4475"/>
      <c r="V42" s="3395"/>
      <c r="W42" s="4475"/>
      <c r="X42" s="3395"/>
      <c r="Y42" s="4475"/>
      <c r="Z42" s="3395"/>
      <c r="AA42" s="4475"/>
      <c r="AB42" s="3395"/>
      <c r="AC42" s="4475"/>
      <c r="AD42" s="3395"/>
      <c r="AE42" s="4475"/>
      <c r="AF42" s="3395"/>
      <c r="AG42" s="4475"/>
      <c r="AH42" s="3395"/>
      <c r="AI42" s="4475"/>
      <c r="AJ42" s="4512"/>
      <c r="AK42" s="4479"/>
      <c r="AL42" s="3396"/>
      <c r="AM42" s="3396"/>
      <c r="AN42" s="3396"/>
    </row>
    <row r="43" spans="1:40" x14ac:dyDescent="0.35">
      <c r="A43" s="8650" t="s">
        <v>30</v>
      </c>
      <c r="B43" s="8650"/>
      <c r="C43" s="4524">
        <f t="shared" ref="C43:AL43" si="7">SUM(C30:C42)</f>
        <v>0</v>
      </c>
      <c r="D43" s="4525">
        <f t="shared" si="7"/>
        <v>0</v>
      </c>
      <c r="E43" s="4526">
        <f t="shared" si="7"/>
        <v>0</v>
      </c>
      <c r="F43" s="4484">
        <f t="shared" si="7"/>
        <v>0</v>
      </c>
      <c r="G43" s="4485">
        <f t="shared" si="7"/>
        <v>0</v>
      </c>
      <c r="H43" s="4484">
        <f t="shared" si="7"/>
        <v>0</v>
      </c>
      <c r="I43" s="4485">
        <f t="shared" si="7"/>
        <v>0</v>
      </c>
      <c r="J43" s="4484">
        <f t="shared" si="7"/>
        <v>0</v>
      </c>
      <c r="K43" s="4485">
        <f t="shared" si="7"/>
        <v>0</v>
      </c>
      <c r="L43" s="4527">
        <f t="shared" si="7"/>
        <v>0</v>
      </c>
      <c r="M43" s="4486">
        <f t="shared" si="7"/>
        <v>0</v>
      </c>
      <c r="N43" s="4527">
        <f t="shared" si="7"/>
        <v>0</v>
      </c>
      <c r="O43" s="4486">
        <f t="shared" si="7"/>
        <v>0</v>
      </c>
      <c r="P43" s="4528">
        <f t="shared" si="7"/>
        <v>0</v>
      </c>
      <c r="Q43" s="4486">
        <f t="shared" si="7"/>
        <v>0</v>
      </c>
      <c r="R43" s="4527">
        <f t="shared" si="7"/>
        <v>0</v>
      </c>
      <c r="S43" s="4486">
        <f t="shared" si="7"/>
        <v>0</v>
      </c>
      <c r="T43" s="4484">
        <f t="shared" si="7"/>
        <v>0</v>
      </c>
      <c r="U43" s="4529">
        <f t="shared" si="7"/>
        <v>0</v>
      </c>
      <c r="V43" s="4484">
        <f t="shared" si="7"/>
        <v>0</v>
      </c>
      <c r="W43" s="4529">
        <f t="shared" si="7"/>
        <v>0</v>
      </c>
      <c r="X43" s="4484">
        <f t="shared" si="7"/>
        <v>0</v>
      </c>
      <c r="Y43" s="4529">
        <f t="shared" si="7"/>
        <v>0</v>
      </c>
      <c r="Z43" s="4527">
        <f t="shared" si="7"/>
        <v>0</v>
      </c>
      <c r="AA43" s="4486">
        <f t="shared" si="7"/>
        <v>0</v>
      </c>
      <c r="AB43" s="4527">
        <f t="shared" si="7"/>
        <v>0</v>
      </c>
      <c r="AC43" s="4486">
        <f t="shared" si="7"/>
        <v>0</v>
      </c>
      <c r="AD43" s="4528">
        <f t="shared" si="7"/>
        <v>0</v>
      </c>
      <c r="AE43" s="4486">
        <f t="shared" si="7"/>
        <v>0</v>
      </c>
      <c r="AF43" s="4527">
        <f t="shared" si="7"/>
        <v>0</v>
      </c>
      <c r="AG43" s="4486">
        <f t="shared" si="7"/>
        <v>0</v>
      </c>
      <c r="AH43" s="4527">
        <f t="shared" si="7"/>
        <v>0</v>
      </c>
      <c r="AI43" s="4486">
        <f t="shared" si="7"/>
        <v>0</v>
      </c>
      <c r="AJ43" s="4527">
        <f t="shared" si="7"/>
        <v>0</v>
      </c>
      <c r="AK43" s="4489">
        <f t="shared" si="7"/>
        <v>0</v>
      </c>
      <c r="AL43" s="4530">
        <f t="shared" si="7"/>
        <v>0</v>
      </c>
      <c r="AM43" s="4531">
        <f>SUM(AM30:AM42)</f>
        <v>0</v>
      </c>
      <c r="AN43" s="4486">
        <f>SUM(AN30:AN42)</f>
        <v>0</v>
      </c>
    </row>
    <row r="44" spans="1:40" x14ac:dyDescent="0.35">
      <c r="A44" s="3" t="s">
        <v>2551</v>
      </c>
      <c r="B44" s="4492"/>
      <c r="C44" s="4492"/>
      <c r="D44" s="4492"/>
      <c r="E44" s="4492"/>
      <c r="F44" s="4492"/>
      <c r="G44" s="4492"/>
      <c r="H44" s="4492"/>
      <c r="I44" s="4492"/>
      <c r="J44" s="4492"/>
      <c r="K44" s="4492"/>
      <c r="L44" s="4492"/>
      <c r="M44" s="4492"/>
      <c r="N44" s="4492"/>
      <c r="O44" s="4492"/>
      <c r="P44" s="4492"/>
      <c r="Q44" s="4492"/>
      <c r="R44" s="4492"/>
      <c r="S44" s="4492"/>
      <c r="T44" s="4492"/>
      <c r="U44" s="4492"/>
      <c r="V44" s="4492"/>
      <c r="W44" s="4492"/>
      <c r="X44" s="4492"/>
      <c r="Y44" s="4492"/>
      <c r="Z44" s="4492"/>
      <c r="AA44" s="4492"/>
      <c r="AB44" s="4492"/>
      <c r="AC44" s="4492"/>
      <c r="AD44" s="4492"/>
      <c r="AE44" s="4492"/>
      <c r="AF44" s="4492"/>
      <c r="AG44" s="4492"/>
      <c r="AH44" s="4492"/>
      <c r="AI44" s="4492"/>
      <c r="AJ44" s="4492"/>
      <c r="AK44" s="4492"/>
      <c r="AL44" s="4438"/>
      <c r="AM44" s="2"/>
      <c r="AN44" s="24"/>
    </row>
    <row r="45" spans="1:40" x14ac:dyDescent="0.35">
      <c r="A45" s="8651" t="s">
        <v>2552</v>
      </c>
      <c r="B45" s="8654" t="s">
        <v>30</v>
      </c>
      <c r="C45" s="8655"/>
      <c r="D45" s="8655"/>
      <c r="E45" s="8660" t="s">
        <v>4</v>
      </c>
      <c r="F45" s="8661"/>
      <c r="G45" s="8661"/>
      <c r="H45" s="8661"/>
      <c r="I45" s="8661"/>
      <c r="J45" s="8661"/>
      <c r="K45" s="8661"/>
      <c r="L45" s="8661"/>
      <c r="M45" s="8661"/>
      <c r="N45" s="8661"/>
      <c r="O45" s="8661"/>
      <c r="P45" s="8661"/>
      <c r="Q45" s="8661"/>
      <c r="R45" s="8661"/>
      <c r="S45" s="8661"/>
      <c r="T45" s="8661"/>
      <c r="U45" s="8661"/>
      <c r="V45" s="8661"/>
      <c r="W45" s="8661"/>
      <c r="X45" s="8661"/>
      <c r="Y45" s="8661"/>
      <c r="Z45" s="8661"/>
      <c r="AA45" s="8661"/>
      <c r="AB45" s="8661"/>
      <c r="AC45" s="8661"/>
      <c r="AD45" s="8661"/>
      <c r="AE45" s="8661"/>
      <c r="AF45" s="8661"/>
      <c r="AG45" s="8661"/>
      <c r="AH45" s="8661"/>
      <c r="AI45" s="8661"/>
      <c r="AJ45" s="8662"/>
      <c r="AK45" s="8668" t="s">
        <v>2553</v>
      </c>
      <c r="AL45" s="8669"/>
      <c r="AM45" s="24"/>
      <c r="AN45" s="24"/>
    </row>
    <row r="46" spans="1:40" x14ac:dyDescent="0.35">
      <c r="A46" s="8652"/>
      <c r="B46" s="8656"/>
      <c r="C46" s="8657"/>
      <c r="D46" s="8657"/>
      <c r="E46" s="8621" t="s">
        <v>2520</v>
      </c>
      <c r="F46" s="8601"/>
      <c r="G46" s="8621" t="s">
        <v>2521</v>
      </c>
      <c r="H46" s="8601"/>
      <c r="I46" s="8621" t="s">
        <v>2522</v>
      </c>
      <c r="J46" s="8601"/>
      <c r="K46" s="8621" t="s">
        <v>2523</v>
      </c>
      <c r="L46" s="8601"/>
      <c r="M46" s="8621" t="s">
        <v>2524</v>
      </c>
      <c r="N46" s="8601"/>
      <c r="O46" s="8621" t="s">
        <v>2525</v>
      </c>
      <c r="P46" s="8601"/>
      <c r="Q46" s="8621" t="s">
        <v>2526</v>
      </c>
      <c r="R46" s="8601"/>
      <c r="S46" s="8621" t="s">
        <v>16</v>
      </c>
      <c r="T46" s="8601"/>
      <c r="U46" s="8621" t="s">
        <v>17</v>
      </c>
      <c r="V46" s="8601"/>
      <c r="W46" s="8621" t="s">
        <v>18</v>
      </c>
      <c r="X46" s="8601"/>
      <c r="Y46" s="8621" t="s">
        <v>19</v>
      </c>
      <c r="Z46" s="8601"/>
      <c r="AA46" s="8621" t="s">
        <v>20</v>
      </c>
      <c r="AB46" s="8601"/>
      <c r="AC46" s="8621" t="s">
        <v>21</v>
      </c>
      <c r="AD46" s="8601"/>
      <c r="AE46" s="8621" t="s">
        <v>22</v>
      </c>
      <c r="AF46" s="8601"/>
      <c r="AG46" s="8621" t="s">
        <v>23</v>
      </c>
      <c r="AH46" s="8601"/>
      <c r="AI46" s="8621" t="s">
        <v>446</v>
      </c>
      <c r="AJ46" s="8628"/>
      <c r="AK46" s="8670"/>
      <c r="AL46" s="8671"/>
      <c r="AM46" s="24"/>
      <c r="AN46" s="24"/>
    </row>
    <row r="47" spans="1:40" x14ac:dyDescent="0.35">
      <c r="A47" s="8652"/>
      <c r="B47" s="8658"/>
      <c r="C47" s="8659"/>
      <c r="D47" s="8659"/>
      <c r="E47" s="8622"/>
      <c r="F47" s="8603"/>
      <c r="G47" s="8622"/>
      <c r="H47" s="8603"/>
      <c r="I47" s="8622"/>
      <c r="J47" s="8603"/>
      <c r="K47" s="8622"/>
      <c r="L47" s="8603"/>
      <c r="M47" s="8622"/>
      <c r="N47" s="8603"/>
      <c r="O47" s="8622"/>
      <c r="P47" s="8603"/>
      <c r="Q47" s="8622"/>
      <c r="R47" s="8603"/>
      <c r="S47" s="8622"/>
      <c r="T47" s="8603"/>
      <c r="U47" s="8622"/>
      <c r="V47" s="8603"/>
      <c r="W47" s="8622"/>
      <c r="X47" s="8603"/>
      <c r="Y47" s="8622"/>
      <c r="Z47" s="8603"/>
      <c r="AA47" s="8622"/>
      <c r="AB47" s="8603"/>
      <c r="AC47" s="8622"/>
      <c r="AD47" s="8603"/>
      <c r="AE47" s="8622"/>
      <c r="AF47" s="8603"/>
      <c r="AG47" s="8622"/>
      <c r="AH47" s="8603"/>
      <c r="AI47" s="8622"/>
      <c r="AJ47" s="8629"/>
      <c r="AK47" s="8663" t="s">
        <v>577</v>
      </c>
      <c r="AL47" s="8665" t="s">
        <v>578</v>
      </c>
      <c r="AM47" s="24"/>
      <c r="AN47" s="24"/>
    </row>
    <row r="48" spans="1:40" x14ac:dyDescent="0.35">
      <c r="A48" s="8653"/>
      <c r="B48" s="4532" t="s">
        <v>32</v>
      </c>
      <c r="C48" s="4533" t="s">
        <v>33</v>
      </c>
      <c r="D48" s="4534" t="s">
        <v>34</v>
      </c>
      <c r="E48" s="4209" t="s">
        <v>33</v>
      </c>
      <c r="F48" s="4441" t="s">
        <v>34</v>
      </c>
      <c r="G48" s="4209" t="s">
        <v>33</v>
      </c>
      <c r="H48" s="4441" t="s">
        <v>34</v>
      </c>
      <c r="I48" s="4209" t="s">
        <v>33</v>
      </c>
      <c r="J48" s="4495" t="s">
        <v>34</v>
      </c>
      <c r="K48" s="4209" t="s">
        <v>33</v>
      </c>
      <c r="L48" s="4441" t="s">
        <v>34</v>
      </c>
      <c r="M48" s="4209" t="s">
        <v>33</v>
      </c>
      <c r="N48" s="4441" t="s">
        <v>34</v>
      </c>
      <c r="O48" s="4209" t="s">
        <v>33</v>
      </c>
      <c r="P48" s="4441" t="s">
        <v>34</v>
      </c>
      <c r="Q48" s="4209" t="s">
        <v>33</v>
      </c>
      <c r="R48" s="4441" t="s">
        <v>34</v>
      </c>
      <c r="S48" s="4209" t="s">
        <v>33</v>
      </c>
      <c r="T48" s="4441" t="s">
        <v>34</v>
      </c>
      <c r="U48" s="4209" t="s">
        <v>33</v>
      </c>
      <c r="V48" s="4441" t="s">
        <v>34</v>
      </c>
      <c r="W48" s="4209" t="s">
        <v>33</v>
      </c>
      <c r="X48" s="4441" t="s">
        <v>34</v>
      </c>
      <c r="Y48" s="4209" t="s">
        <v>33</v>
      </c>
      <c r="Z48" s="4441" t="s">
        <v>34</v>
      </c>
      <c r="AA48" s="4209" t="s">
        <v>33</v>
      </c>
      <c r="AB48" s="4441" t="s">
        <v>34</v>
      </c>
      <c r="AC48" s="4209" t="s">
        <v>33</v>
      </c>
      <c r="AD48" s="4441" t="s">
        <v>34</v>
      </c>
      <c r="AE48" s="4209" t="s">
        <v>33</v>
      </c>
      <c r="AF48" s="4441" t="s">
        <v>34</v>
      </c>
      <c r="AG48" s="4209" t="s">
        <v>33</v>
      </c>
      <c r="AH48" s="4441" t="s">
        <v>34</v>
      </c>
      <c r="AI48" s="4209" t="s">
        <v>33</v>
      </c>
      <c r="AJ48" s="4497" t="s">
        <v>34</v>
      </c>
      <c r="AK48" s="8664"/>
      <c r="AL48" s="8666"/>
      <c r="AM48" s="24"/>
      <c r="AN48" s="24"/>
    </row>
    <row r="49" spans="1:40" x14ac:dyDescent="0.35">
      <c r="A49" s="4535" t="s">
        <v>2554</v>
      </c>
      <c r="B49" s="4536">
        <f t="shared" ref="B49:B56" si="8">SUM(C49+D49)</f>
        <v>0</v>
      </c>
      <c r="C49" s="4537">
        <f>SUM(E49+G49)</f>
        <v>0</v>
      </c>
      <c r="D49" s="4538">
        <f>SUM(F49+H49)</f>
        <v>0</v>
      </c>
      <c r="E49" s="4539"/>
      <c r="F49" s="4540"/>
      <c r="G49" s="4539"/>
      <c r="H49" s="4540"/>
      <c r="I49" s="4506"/>
      <c r="J49" s="25"/>
      <c r="K49" s="4506"/>
      <c r="L49" s="4507"/>
      <c r="M49" s="4506"/>
      <c r="N49" s="4507"/>
      <c r="O49" s="4506"/>
      <c r="P49" s="4507"/>
      <c r="Q49" s="4506"/>
      <c r="R49" s="4507"/>
      <c r="S49" s="4506"/>
      <c r="T49" s="4507"/>
      <c r="U49" s="4506"/>
      <c r="V49" s="4507"/>
      <c r="W49" s="4506"/>
      <c r="X49" s="4507"/>
      <c r="Y49" s="4506"/>
      <c r="Z49" s="4507"/>
      <c r="AA49" s="4506"/>
      <c r="AB49" s="4507"/>
      <c r="AC49" s="4506"/>
      <c r="AD49" s="4507"/>
      <c r="AE49" s="4506"/>
      <c r="AF49" s="4507"/>
      <c r="AG49" s="4506"/>
      <c r="AH49" s="4507"/>
      <c r="AI49" s="4506"/>
      <c r="AJ49" s="4541"/>
      <c r="AK49" s="26"/>
      <c r="AL49" s="27"/>
      <c r="AM49" s="4542"/>
      <c r="AN49" s="28"/>
    </row>
    <row r="50" spans="1:40" x14ac:dyDescent="0.35">
      <c r="A50" s="4543" t="s">
        <v>2542</v>
      </c>
      <c r="B50" s="4544">
        <f t="shared" si="8"/>
        <v>0</v>
      </c>
      <c r="C50" s="4545">
        <f>SUM(G50+I50+K50+M50+O50+Q50+S50+U50+W50+Y50+AA50+AC50+AE50+AG50+AI50)</f>
        <v>0</v>
      </c>
      <c r="D50" s="4546">
        <f>SUM(H50+J50+L50+N50+P50+R50+T50+V50+X50+Z50+AB50+AD50+AF50+AH50+AJ50)</f>
        <v>0</v>
      </c>
      <c r="E50" s="4509"/>
      <c r="F50" s="4547"/>
      <c r="G50" s="29"/>
      <c r="H50" s="4548"/>
      <c r="I50" s="2638"/>
      <c r="J50" s="1089"/>
      <c r="K50" s="2638"/>
      <c r="L50" s="1089"/>
      <c r="M50" s="2638"/>
      <c r="N50" s="1089"/>
      <c r="O50" s="2638"/>
      <c r="P50" s="1089"/>
      <c r="Q50" s="2638"/>
      <c r="R50" s="1089"/>
      <c r="S50" s="4549"/>
      <c r="T50" s="4550"/>
      <c r="U50" s="4549"/>
      <c r="V50" s="4550"/>
      <c r="W50" s="4549"/>
      <c r="X50" s="4550"/>
      <c r="Y50" s="4549"/>
      <c r="Z50" s="4550"/>
      <c r="AA50" s="4549"/>
      <c r="AB50" s="4550"/>
      <c r="AC50" s="4549"/>
      <c r="AD50" s="4550"/>
      <c r="AE50" s="4549"/>
      <c r="AF50" s="4550"/>
      <c r="AG50" s="4549"/>
      <c r="AH50" s="4550"/>
      <c r="AI50" s="4549"/>
      <c r="AJ50" s="4551"/>
      <c r="AK50" s="4552"/>
      <c r="AL50" s="2639"/>
      <c r="AM50" s="4542"/>
      <c r="AN50" s="28"/>
    </row>
    <row r="51" spans="1:40" x14ac:dyDescent="0.35">
      <c r="A51" s="4543" t="s">
        <v>2543</v>
      </c>
      <c r="B51" s="30">
        <f t="shared" si="8"/>
        <v>0</v>
      </c>
      <c r="C51" s="31">
        <f>SUM(S51+U51+W51+Y51+AA51+AC51+AE51+AG51+AI51)</f>
        <v>0</v>
      </c>
      <c r="D51" s="32">
        <f>SUM(T51+V51+X51+Z51+AB51+AD51+AF51+AH51+AJ51)</f>
        <v>0</v>
      </c>
      <c r="E51" s="4509"/>
      <c r="F51" s="4510"/>
      <c r="G51" s="4509"/>
      <c r="H51" s="4510"/>
      <c r="I51" s="4509"/>
      <c r="J51" s="4510"/>
      <c r="K51" s="4509"/>
      <c r="L51" s="4510"/>
      <c r="M51" s="4509"/>
      <c r="N51" s="4510"/>
      <c r="O51" s="4509"/>
      <c r="P51" s="25"/>
      <c r="Q51" s="33"/>
      <c r="R51" s="25"/>
      <c r="S51" s="34"/>
      <c r="T51" s="35"/>
      <c r="U51" s="34"/>
      <c r="V51" s="35"/>
      <c r="W51" s="34"/>
      <c r="X51" s="35"/>
      <c r="Y51" s="34"/>
      <c r="Z51" s="35"/>
      <c r="AA51" s="34"/>
      <c r="AB51" s="35"/>
      <c r="AC51" s="34"/>
      <c r="AD51" s="35"/>
      <c r="AE51" s="34"/>
      <c r="AF51" s="35"/>
      <c r="AG51" s="34"/>
      <c r="AH51" s="35"/>
      <c r="AI51" s="34"/>
      <c r="AJ51" s="36"/>
      <c r="AK51" s="4552"/>
      <c r="AL51" s="2639"/>
      <c r="AM51" s="4542"/>
      <c r="AN51" s="28"/>
    </row>
    <row r="52" spans="1:40" x14ac:dyDescent="0.35">
      <c r="A52" s="37" t="s">
        <v>2546</v>
      </c>
      <c r="B52" s="38">
        <f t="shared" si="8"/>
        <v>0</v>
      </c>
      <c r="C52" s="39">
        <f t="shared" ref="C52:D56" si="9">SUM(E52+G52+I52+K52+M52+O52+Q52+S52+U52+W52+Y52+AA52+AC52+AE52+AG52+AI52)</f>
        <v>0</v>
      </c>
      <c r="D52" s="40">
        <f t="shared" si="9"/>
        <v>0</v>
      </c>
      <c r="E52" s="8"/>
      <c r="F52" s="9"/>
      <c r="G52" s="8"/>
      <c r="H52" s="9"/>
      <c r="I52" s="8"/>
      <c r="J52" s="9"/>
      <c r="K52" s="8"/>
      <c r="L52" s="9"/>
      <c r="M52" s="8"/>
      <c r="N52" s="9"/>
      <c r="O52" s="8"/>
      <c r="P52" s="9"/>
      <c r="Q52" s="8"/>
      <c r="R52" s="9"/>
      <c r="S52" s="8"/>
      <c r="T52" s="9"/>
      <c r="U52" s="8"/>
      <c r="V52" s="9"/>
      <c r="W52" s="8"/>
      <c r="X52" s="9"/>
      <c r="Y52" s="8"/>
      <c r="Z52" s="9"/>
      <c r="AA52" s="8"/>
      <c r="AB52" s="9"/>
      <c r="AC52" s="8"/>
      <c r="AD52" s="9"/>
      <c r="AE52" s="8"/>
      <c r="AF52" s="9"/>
      <c r="AG52" s="8"/>
      <c r="AH52" s="9"/>
      <c r="AI52" s="8"/>
      <c r="AJ52" s="41"/>
      <c r="AK52" s="4552"/>
      <c r="AL52" s="2639"/>
      <c r="AM52" s="4542"/>
      <c r="AN52" s="28"/>
    </row>
    <row r="53" spans="1:40" x14ac:dyDescent="0.35">
      <c r="A53" s="4553" t="s">
        <v>2547</v>
      </c>
      <c r="B53" s="2640">
        <f t="shared" si="8"/>
        <v>0</v>
      </c>
      <c r="C53" s="42">
        <f t="shared" si="9"/>
        <v>0</v>
      </c>
      <c r="D53" s="32">
        <f t="shared" si="9"/>
        <v>0</v>
      </c>
      <c r="E53" s="4549"/>
      <c r="F53" s="4550"/>
      <c r="G53" s="4549"/>
      <c r="H53" s="4550"/>
      <c r="I53" s="4549"/>
      <c r="J53" s="4550"/>
      <c r="K53" s="4549"/>
      <c r="L53" s="35"/>
      <c r="M53" s="34"/>
      <c r="N53" s="35"/>
      <c r="O53" s="34"/>
      <c r="P53" s="35"/>
      <c r="Q53" s="34"/>
      <c r="R53" s="35"/>
      <c r="S53" s="34"/>
      <c r="T53" s="35"/>
      <c r="U53" s="34"/>
      <c r="V53" s="35"/>
      <c r="W53" s="34"/>
      <c r="X53" s="35"/>
      <c r="Y53" s="34"/>
      <c r="Z53" s="35"/>
      <c r="AA53" s="34"/>
      <c r="AB53" s="35"/>
      <c r="AC53" s="34"/>
      <c r="AD53" s="35"/>
      <c r="AE53" s="34"/>
      <c r="AF53" s="35"/>
      <c r="AG53" s="34"/>
      <c r="AH53" s="35"/>
      <c r="AI53" s="34"/>
      <c r="AJ53" s="36"/>
      <c r="AK53" s="4552"/>
      <c r="AL53" s="2639"/>
      <c r="AM53" s="4542"/>
      <c r="AN53" s="28"/>
    </row>
    <row r="54" spans="1:40" x14ac:dyDescent="0.35">
      <c r="A54" s="4554" t="s">
        <v>2555</v>
      </c>
      <c r="B54" s="2640">
        <f t="shared" si="8"/>
        <v>0</v>
      </c>
      <c r="C54" s="42">
        <f t="shared" si="9"/>
        <v>0</v>
      </c>
      <c r="D54" s="4546">
        <f t="shared" si="9"/>
        <v>0</v>
      </c>
      <c r="E54" s="4549"/>
      <c r="F54" s="4550"/>
      <c r="G54" s="4549"/>
      <c r="H54" s="4550"/>
      <c r="I54" s="4549"/>
      <c r="J54" s="4550"/>
      <c r="K54" s="4549"/>
      <c r="L54" s="4550"/>
      <c r="M54" s="4549"/>
      <c r="N54" s="4550"/>
      <c r="O54" s="4549"/>
      <c r="P54" s="4550"/>
      <c r="Q54" s="4549"/>
      <c r="R54" s="4550"/>
      <c r="S54" s="4549"/>
      <c r="T54" s="4550"/>
      <c r="U54" s="4549"/>
      <c r="V54" s="4550"/>
      <c r="W54" s="4549"/>
      <c r="X54" s="4550"/>
      <c r="Y54" s="4549"/>
      <c r="Z54" s="4550"/>
      <c r="AA54" s="4549"/>
      <c r="AB54" s="4550"/>
      <c r="AC54" s="4549"/>
      <c r="AD54" s="4550"/>
      <c r="AE54" s="4549"/>
      <c r="AF54" s="4550"/>
      <c r="AG54" s="4549"/>
      <c r="AH54" s="4550"/>
      <c r="AI54" s="4549"/>
      <c r="AJ54" s="4551"/>
      <c r="AK54" s="1090"/>
      <c r="AL54" s="1091"/>
      <c r="AM54" s="4542"/>
      <c r="AN54" s="28"/>
    </row>
    <row r="55" spans="1:40" x14ac:dyDescent="0.35">
      <c r="A55" s="4555" t="s">
        <v>2549</v>
      </c>
      <c r="B55" s="4556">
        <f t="shared" si="8"/>
        <v>0</v>
      </c>
      <c r="C55" s="4557">
        <f t="shared" si="9"/>
        <v>0</v>
      </c>
      <c r="D55" s="4546">
        <f t="shared" si="9"/>
        <v>0</v>
      </c>
      <c r="E55" s="4549"/>
      <c r="F55" s="4550"/>
      <c r="G55" s="4549"/>
      <c r="H55" s="4550"/>
      <c r="I55" s="4549"/>
      <c r="J55" s="4550"/>
      <c r="K55" s="4549"/>
      <c r="L55" s="4550"/>
      <c r="M55" s="4549"/>
      <c r="N55" s="4550"/>
      <c r="O55" s="4549"/>
      <c r="P55" s="4550"/>
      <c r="Q55" s="4549"/>
      <c r="R55" s="4550"/>
      <c r="S55" s="4549"/>
      <c r="T55" s="4550"/>
      <c r="U55" s="4549"/>
      <c r="V55" s="4550"/>
      <c r="W55" s="4549"/>
      <c r="X55" s="4550"/>
      <c r="Y55" s="4549"/>
      <c r="Z55" s="4550"/>
      <c r="AA55" s="4549"/>
      <c r="AB55" s="4550"/>
      <c r="AC55" s="4549"/>
      <c r="AD55" s="4550"/>
      <c r="AE55" s="4549"/>
      <c r="AF55" s="4550"/>
      <c r="AG55" s="4549"/>
      <c r="AH55" s="4550"/>
      <c r="AI55" s="4549"/>
      <c r="AJ55" s="4551"/>
      <c r="AK55" s="1090"/>
      <c r="AL55" s="1091"/>
      <c r="AM55" s="4542"/>
      <c r="AN55" s="28"/>
    </row>
    <row r="56" spans="1:40" x14ac:dyDescent="0.35">
      <c r="A56" s="4558" t="s">
        <v>2550</v>
      </c>
      <c r="B56" s="4559">
        <f t="shared" si="8"/>
        <v>0</v>
      </c>
      <c r="C56" s="4560">
        <f t="shared" si="9"/>
        <v>0</v>
      </c>
      <c r="D56" s="4561">
        <f t="shared" si="9"/>
        <v>0</v>
      </c>
      <c r="E56" s="4562"/>
      <c r="F56" s="4563"/>
      <c r="G56" s="4562"/>
      <c r="H56" s="4563"/>
      <c r="I56" s="4562"/>
      <c r="J56" s="4563"/>
      <c r="K56" s="4562"/>
      <c r="L56" s="4563"/>
      <c r="M56" s="4562"/>
      <c r="N56" s="4563"/>
      <c r="O56" s="4562"/>
      <c r="P56" s="4563"/>
      <c r="Q56" s="4562"/>
      <c r="R56" s="4563"/>
      <c r="S56" s="4562"/>
      <c r="T56" s="4563"/>
      <c r="U56" s="4562"/>
      <c r="V56" s="4563"/>
      <c r="W56" s="4562"/>
      <c r="X56" s="4563"/>
      <c r="Y56" s="4562"/>
      <c r="Z56" s="4563"/>
      <c r="AA56" s="4562"/>
      <c r="AB56" s="4563"/>
      <c r="AC56" s="4562"/>
      <c r="AD56" s="4563"/>
      <c r="AE56" s="4562"/>
      <c r="AF56" s="4563"/>
      <c r="AG56" s="4562"/>
      <c r="AH56" s="4563"/>
      <c r="AI56" s="4562"/>
      <c r="AJ56" s="4564"/>
      <c r="AK56" s="4565"/>
      <c r="AL56" s="4566"/>
      <c r="AM56" s="4542"/>
      <c r="AN56" s="28"/>
    </row>
    <row r="57" spans="1:40" x14ac:dyDescent="0.35">
      <c r="A57" s="3" t="s">
        <v>2556</v>
      </c>
      <c r="B57" s="43"/>
      <c r="C57" s="4492"/>
      <c r="D57" s="4492"/>
      <c r="E57" s="4492"/>
      <c r="F57" s="2"/>
      <c r="G57" s="2"/>
      <c r="H57" s="2"/>
      <c r="I57" s="2"/>
      <c r="J57" s="2"/>
      <c r="K57" s="2"/>
      <c r="L57" s="2"/>
      <c r="M57" s="2"/>
      <c r="N57" s="2"/>
      <c r="O57" s="2"/>
      <c r="P57" s="2"/>
      <c r="Q57" s="4"/>
      <c r="R57" s="4"/>
      <c r="S57" s="4"/>
      <c r="T57" s="4"/>
      <c r="U57" s="4"/>
      <c r="V57" s="4"/>
      <c r="W57" s="2"/>
      <c r="X57" s="2"/>
      <c r="Y57" s="2"/>
      <c r="Z57" s="2"/>
      <c r="AA57" s="2"/>
      <c r="AB57" s="2"/>
      <c r="AC57" s="2"/>
      <c r="AD57" s="2"/>
      <c r="AE57" s="2"/>
      <c r="AF57" s="2"/>
      <c r="AG57" s="2"/>
      <c r="AH57" s="2"/>
      <c r="AI57" s="2"/>
      <c r="AJ57" s="2"/>
      <c r="AK57" s="2"/>
      <c r="AL57" s="2"/>
      <c r="AM57" s="24"/>
      <c r="AN57" s="24"/>
    </row>
    <row r="58" spans="1:40" x14ac:dyDescent="0.35">
      <c r="A58" s="8601" t="s">
        <v>2</v>
      </c>
      <c r="B58" s="8621" t="s">
        <v>30</v>
      </c>
      <c r="C58" s="8623"/>
      <c r="D58" s="8623"/>
      <c r="E58" s="8630" t="s">
        <v>4</v>
      </c>
      <c r="F58" s="8631"/>
      <c r="G58" s="8631"/>
      <c r="H58" s="8631"/>
      <c r="I58" s="8631"/>
      <c r="J58" s="8631"/>
      <c r="K58" s="8631"/>
      <c r="L58" s="8631"/>
      <c r="M58" s="8631"/>
      <c r="N58" s="8631"/>
      <c r="O58" s="8631"/>
      <c r="P58" s="8631"/>
      <c r="Q58" s="8631"/>
      <c r="R58" s="8631"/>
      <c r="S58" s="8631"/>
      <c r="T58" s="8631"/>
      <c r="U58" s="8631"/>
      <c r="V58" s="8631"/>
      <c r="W58" s="8631"/>
      <c r="X58" s="8631"/>
      <c r="Y58" s="8631"/>
      <c r="Z58" s="8631"/>
      <c r="AA58" s="8631"/>
      <c r="AB58" s="8631"/>
      <c r="AC58" s="8631"/>
      <c r="AD58" s="8631"/>
      <c r="AE58" s="8631"/>
      <c r="AF58" s="8631"/>
      <c r="AG58" s="8631"/>
      <c r="AH58" s="8631"/>
      <c r="AI58" s="8631"/>
      <c r="AJ58" s="8632"/>
      <c r="AK58" s="7151" t="s">
        <v>363</v>
      </c>
      <c r="AL58" s="44"/>
      <c r="AM58" s="24"/>
      <c r="AN58" s="24"/>
    </row>
    <row r="59" spans="1:40" x14ac:dyDescent="0.35">
      <c r="A59" s="8602"/>
      <c r="B59" s="8667"/>
      <c r="C59" s="8646"/>
      <c r="D59" s="8602"/>
      <c r="E59" s="8621" t="s">
        <v>2520</v>
      </c>
      <c r="F59" s="8601"/>
      <c r="G59" s="8623" t="s">
        <v>2521</v>
      </c>
      <c r="H59" s="8623"/>
      <c r="I59" s="8621" t="s">
        <v>2522</v>
      </c>
      <c r="J59" s="8601"/>
      <c r="K59" s="8623" t="s">
        <v>2523</v>
      </c>
      <c r="L59" s="8623"/>
      <c r="M59" s="8621" t="s">
        <v>2524</v>
      </c>
      <c r="N59" s="8601"/>
      <c r="O59" s="8621" t="s">
        <v>2525</v>
      </c>
      <c r="P59" s="8601"/>
      <c r="Q59" s="8623" t="s">
        <v>2526</v>
      </c>
      <c r="R59" s="8623"/>
      <c r="S59" s="8621" t="s">
        <v>16</v>
      </c>
      <c r="T59" s="8601"/>
      <c r="U59" s="8623" t="s">
        <v>17</v>
      </c>
      <c r="V59" s="8623"/>
      <c r="W59" s="8621" t="s">
        <v>18</v>
      </c>
      <c r="X59" s="8601"/>
      <c r="Y59" s="8623" t="s">
        <v>19</v>
      </c>
      <c r="Z59" s="8623"/>
      <c r="AA59" s="8621" t="s">
        <v>20</v>
      </c>
      <c r="AB59" s="8601"/>
      <c r="AC59" s="8623" t="s">
        <v>21</v>
      </c>
      <c r="AD59" s="8623"/>
      <c r="AE59" s="8621" t="s">
        <v>22</v>
      </c>
      <c r="AF59" s="8601"/>
      <c r="AG59" s="8623" t="s">
        <v>23</v>
      </c>
      <c r="AH59" s="8623"/>
      <c r="AI59" s="8621" t="s">
        <v>446</v>
      </c>
      <c r="AJ59" s="8628"/>
      <c r="AK59" s="7151"/>
      <c r="AL59" s="44"/>
      <c r="AM59" s="24"/>
      <c r="AN59" s="24"/>
    </row>
    <row r="60" spans="1:40" x14ac:dyDescent="0.35">
      <c r="A60" s="8602"/>
      <c r="B60" s="8622"/>
      <c r="C60" s="8624"/>
      <c r="D60" s="8603"/>
      <c r="E60" s="8622"/>
      <c r="F60" s="8603"/>
      <c r="G60" s="8624"/>
      <c r="H60" s="8624"/>
      <c r="I60" s="8622"/>
      <c r="J60" s="8603"/>
      <c r="K60" s="8624"/>
      <c r="L60" s="8624"/>
      <c r="M60" s="8622"/>
      <c r="N60" s="8603"/>
      <c r="O60" s="8622"/>
      <c r="P60" s="8603"/>
      <c r="Q60" s="8624"/>
      <c r="R60" s="8624"/>
      <c r="S60" s="8622"/>
      <c r="T60" s="8603"/>
      <c r="U60" s="8624"/>
      <c r="V60" s="8624"/>
      <c r="W60" s="8622"/>
      <c r="X60" s="8603"/>
      <c r="Y60" s="8624"/>
      <c r="Z60" s="8624"/>
      <c r="AA60" s="8622"/>
      <c r="AB60" s="8603"/>
      <c r="AC60" s="8624"/>
      <c r="AD60" s="8624"/>
      <c r="AE60" s="8622"/>
      <c r="AF60" s="8603"/>
      <c r="AG60" s="8624"/>
      <c r="AH60" s="8624"/>
      <c r="AI60" s="8622"/>
      <c r="AJ60" s="8629"/>
      <c r="AK60" s="7151"/>
      <c r="AL60" s="44"/>
      <c r="AM60" s="24"/>
      <c r="AN60" s="24"/>
    </row>
    <row r="61" spans="1:40" x14ac:dyDescent="0.35">
      <c r="A61" s="8603"/>
      <c r="B61" s="4210" t="s">
        <v>32</v>
      </c>
      <c r="C61" s="4567" t="s">
        <v>33</v>
      </c>
      <c r="D61" s="4495" t="s">
        <v>34</v>
      </c>
      <c r="E61" s="4493" t="s">
        <v>33</v>
      </c>
      <c r="F61" s="4495" t="s">
        <v>34</v>
      </c>
      <c r="G61" s="4567" t="s">
        <v>33</v>
      </c>
      <c r="H61" s="4568" t="s">
        <v>34</v>
      </c>
      <c r="I61" s="4493" t="s">
        <v>33</v>
      </c>
      <c r="J61" s="4495" t="s">
        <v>34</v>
      </c>
      <c r="K61" s="4567" t="s">
        <v>33</v>
      </c>
      <c r="L61" s="4568" t="s">
        <v>34</v>
      </c>
      <c r="M61" s="4493" t="s">
        <v>33</v>
      </c>
      <c r="N61" s="4495" t="s">
        <v>34</v>
      </c>
      <c r="O61" s="4493" t="s">
        <v>33</v>
      </c>
      <c r="P61" s="4495" t="s">
        <v>34</v>
      </c>
      <c r="Q61" s="4567" t="s">
        <v>33</v>
      </c>
      <c r="R61" s="4568" t="s">
        <v>34</v>
      </c>
      <c r="S61" s="4493" t="s">
        <v>33</v>
      </c>
      <c r="T61" s="4495" t="s">
        <v>34</v>
      </c>
      <c r="U61" s="4567" t="s">
        <v>33</v>
      </c>
      <c r="V61" s="4568" t="s">
        <v>34</v>
      </c>
      <c r="W61" s="4493" t="s">
        <v>33</v>
      </c>
      <c r="X61" s="4495" t="s">
        <v>34</v>
      </c>
      <c r="Y61" s="4567" t="s">
        <v>33</v>
      </c>
      <c r="Z61" s="4568" t="s">
        <v>34</v>
      </c>
      <c r="AA61" s="4493" t="s">
        <v>33</v>
      </c>
      <c r="AB61" s="4495" t="s">
        <v>34</v>
      </c>
      <c r="AC61" s="4567" t="s">
        <v>33</v>
      </c>
      <c r="AD61" s="4568" t="s">
        <v>34</v>
      </c>
      <c r="AE61" s="4493" t="s">
        <v>33</v>
      </c>
      <c r="AF61" s="4495" t="s">
        <v>34</v>
      </c>
      <c r="AG61" s="4567" t="s">
        <v>33</v>
      </c>
      <c r="AH61" s="4568" t="s">
        <v>34</v>
      </c>
      <c r="AI61" s="4493" t="s">
        <v>33</v>
      </c>
      <c r="AJ61" s="4569" t="s">
        <v>34</v>
      </c>
      <c r="AK61" s="7151"/>
      <c r="AL61" s="44"/>
      <c r="AM61" s="24"/>
      <c r="AN61" s="24"/>
    </row>
    <row r="62" spans="1:40" x14ac:dyDescent="0.35">
      <c r="A62" s="4570" t="s">
        <v>77</v>
      </c>
      <c r="B62" s="4529">
        <f>SUM(C62+D62)</f>
        <v>0</v>
      </c>
      <c r="C62" s="4487">
        <f>SUM(E62+G62+I62+K62+M62+O62+Q62+S62+U62+W62+Y62+AA62+AC62+AE62+AG62+AI62)</f>
        <v>0</v>
      </c>
      <c r="D62" s="4485">
        <f>SUM(F62+H62+J62+L62+N62+P62+R62+T62+V62+X62+Z62+AB62+AD62+AF62+AH62+AJ62)</f>
        <v>0</v>
      </c>
      <c r="E62" s="4571"/>
      <c r="F62" s="4572"/>
      <c r="G62" s="4573"/>
      <c r="H62" s="4574"/>
      <c r="I62" s="4571"/>
      <c r="J62" s="4575"/>
      <c r="K62" s="4573"/>
      <c r="L62" s="4574"/>
      <c r="M62" s="4571"/>
      <c r="N62" s="4575"/>
      <c r="O62" s="4571"/>
      <c r="P62" s="4575"/>
      <c r="Q62" s="4573"/>
      <c r="R62" s="4574"/>
      <c r="S62" s="4571"/>
      <c r="T62" s="4575"/>
      <c r="U62" s="4573"/>
      <c r="V62" s="4574"/>
      <c r="W62" s="4571"/>
      <c r="X62" s="4575"/>
      <c r="Y62" s="4573"/>
      <c r="Z62" s="4574"/>
      <c r="AA62" s="4571"/>
      <c r="AB62" s="4575"/>
      <c r="AC62" s="4573"/>
      <c r="AD62" s="4574"/>
      <c r="AE62" s="4571"/>
      <c r="AF62" s="4575"/>
      <c r="AG62" s="4573"/>
      <c r="AH62" s="4574"/>
      <c r="AI62" s="4571"/>
      <c r="AJ62" s="4576"/>
      <c r="AK62" s="4572"/>
      <c r="AL62" s="4542"/>
      <c r="AM62" s="28"/>
      <c r="AN62" s="28"/>
    </row>
    <row r="63" spans="1:40" x14ac:dyDescent="0.35">
      <c r="A63" s="3" t="s">
        <v>2557</v>
      </c>
      <c r="B63" s="43"/>
      <c r="C63" s="4492"/>
      <c r="D63" s="4492"/>
      <c r="E63" s="4492"/>
      <c r="F63" s="2"/>
      <c r="G63" s="2"/>
      <c r="H63" s="2"/>
      <c r="I63" s="2"/>
      <c r="J63" s="2"/>
      <c r="K63" s="2"/>
      <c r="L63" s="2"/>
      <c r="M63" s="3"/>
      <c r="N63" s="45"/>
      <c r="O63" s="45"/>
      <c r="P63" s="45"/>
      <c r="Q63" s="4"/>
      <c r="R63" s="4"/>
      <c r="S63" s="4"/>
      <c r="T63" s="4"/>
      <c r="U63" s="2"/>
      <c r="V63" s="2"/>
      <c r="W63" s="2"/>
      <c r="X63" s="2"/>
      <c r="Y63" s="2"/>
      <c r="Z63" s="2"/>
      <c r="AA63" s="2"/>
      <c r="AB63" s="2"/>
      <c r="AC63" s="2"/>
      <c r="AD63" s="2"/>
      <c r="AE63" s="2"/>
      <c r="AF63" s="2"/>
      <c r="AG63" s="2"/>
      <c r="AH63" s="2"/>
      <c r="AI63" s="2"/>
      <c r="AJ63" s="2"/>
      <c r="AK63" s="2"/>
      <c r="AL63" s="2"/>
      <c r="AM63" s="44"/>
      <c r="AN63" s="24"/>
    </row>
    <row r="64" spans="1:40" x14ac:dyDescent="0.35">
      <c r="A64" s="8601" t="s">
        <v>2</v>
      </c>
      <c r="B64" s="8621" t="s">
        <v>30</v>
      </c>
      <c r="C64" s="8623"/>
      <c r="D64" s="8601"/>
      <c r="E64" s="8630" t="s">
        <v>4</v>
      </c>
      <c r="F64" s="8631"/>
      <c r="G64" s="8631"/>
      <c r="H64" s="8631"/>
      <c r="I64" s="8631"/>
      <c r="J64" s="8631"/>
      <c r="K64" s="8631"/>
      <c r="L64" s="8631"/>
      <c r="M64" s="8631"/>
      <c r="N64" s="8631"/>
      <c r="O64" s="8631"/>
      <c r="P64" s="8631"/>
      <c r="Q64" s="8631"/>
      <c r="R64" s="8631"/>
      <c r="S64" s="8631"/>
      <c r="T64" s="8631"/>
      <c r="U64" s="8631"/>
      <c r="V64" s="8631"/>
      <c r="W64" s="8631"/>
      <c r="X64" s="8631"/>
      <c r="Y64" s="8631"/>
      <c r="Z64" s="8631"/>
      <c r="AA64" s="8631"/>
      <c r="AB64" s="8631"/>
      <c r="AC64" s="8631"/>
      <c r="AD64" s="8631"/>
      <c r="AE64" s="8631"/>
      <c r="AF64" s="8631"/>
      <c r="AG64" s="8631"/>
      <c r="AH64" s="8631"/>
      <c r="AI64" s="8631"/>
      <c r="AJ64" s="8632"/>
      <c r="AK64" s="8615" t="s">
        <v>363</v>
      </c>
      <c r="AL64" s="44"/>
      <c r="AM64" s="24"/>
      <c r="AN64" s="24"/>
    </row>
    <row r="65" spans="1:40" x14ac:dyDescent="0.35">
      <c r="A65" s="8602"/>
      <c r="B65" s="8667"/>
      <c r="C65" s="8646"/>
      <c r="D65" s="8602"/>
      <c r="E65" s="8673" t="s">
        <v>2520</v>
      </c>
      <c r="F65" s="8674"/>
      <c r="G65" s="8672" t="s">
        <v>2521</v>
      </c>
      <c r="H65" s="8672"/>
      <c r="I65" s="8673" t="s">
        <v>2522</v>
      </c>
      <c r="J65" s="8674"/>
      <c r="K65" s="8672" t="s">
        <v>2523</v>
      </c>
      <c r="L65" s="8672"/>
      <c r="M65" s="8673" t="s">
        <v>2524</v>
      </c>
      <c r="N65" s="8674"/>
      <c r="O65" s="8672" t="s">
        <v>2525</v>
      </c>
      <c r="P65" s="8672"/>
      <c r="Q65" s="8673" t="s">
        <v>2526</v>
      </c>
      <c r="R65" s="8674"/>
      <c r="S65" s="8672" t="s">
        <v>16</v>
      </c>
      <c r="T65" s="8672"/>
      <c r="U65" s="8673" t="s">
        <v>17</v>
      </c>
      <c r="V65" s="8674"/>
      <c r="W65" s="8672" t="s">
        <v>18</v>
      </c>
      <c r="X65" s="8672"/>
      <c r="Y65" s="8673" t="s">
        <v>19</v>
      </c>
      <c r="Z65" s="8674"/>
      <c r="AA65" s="8672" t="s">
        <v>20</v>
      </c>
      <c r="AB65" s="8672"/>
      <c r="AC65" s="8673" t="s">
        <v>21</v>
      </c>
      <c r="AD65" s="8674"/>
      <c r="AE65" s="8672" t="s">
        <v>22</v>
      </c>
      <c r="AF65" s="8672"/>
      <c r="AG65" s="8673" t="s">
        <v>23</v>
      </c>
      <c r="AH65" s="8674"/>
      <c r="AI65" s="8673" t="s">
        <v>446</v>
      </c>
      <c r="AJ65" s="8675"/>
      <c r="AK65" s="8616"/>
      <c r="AL65" s="44"/>
      <c r="AM65" s="24"/>
      <c r="AN65" s="24"/>
    </row>
    <row r="66" spans="1:40" x14ac:dyDescent="0.35">
      <c r="A66" s="8603"/>
      <c r="B66" s="4210" t="s">
        <v>32</v>
      </c>
      <c r="C66" s="4567" t="s">
        <v>33</v>
      </c>
      <c r="D66" s="4495" t="s">
        <v>34</v>
      </c>
      <c r="E66" s="4211" t="s">
        <v>33</v>
      </c>
      <c r="F66" s="4441" t="s">
        <v>34</v>
      </c>
      <c r="G66" s="4440" t="s">
        <v>33</v>
      </c>
      <c r="H66" s="4061" t="s">
        <v>34</v>
      </c>
      <c r="I66" s="4211" t="s">
        <v>33</v>
      </c>
      <c r="J66" s="4441" t="s">
        <v>34</v>
      </c>
      <c r="K66" s="4440" t="s">
        <v>33</v>
      </c>
      <c r="L66" s="4061" t="s">
        <v>34</v>
      </c>
      <c r="M66" s="4211" t="s">
        <v>33</v>
      </c>
      <c r="N66" s="4441" t="s">
        <v>34</v>
      </c>
      <c r="O66" s="4440" t="s">
        <v>33</v>
      </c>
      <c r="P66" s="4061" t="s">
        <v>34</v>
      </c>
      <c r="Q66" s="4211" t="s">
        <v>33</v>
      </c>
      <c r="R66" s="4441" t="s">
        <v>34</v>
      </c>
      <c r="S66" s="4440" t="s">
        <v>33</v>
      </c>
      <c r="T66" s="4061" t="s">
        <v>34</v>
      </c>
      <c r="U66" s="4211" t="s">
        <v>33</v>
      </c>
      <c r="V66" s="4441" t="s">
        <v>34</v>
      </c>
      <c r="W66" s="4440" t="s">
        <v>33</v>
      </c>
      <c r="X66" s="4061" t="s">
        <v>34</v>
      </c>
      <c r="Y66" s="4211" t="s">
        <v>33</v>
      </c>
      <c r="Z66" s="4441" t="s">
        <v>34</v>
      </c>
      <c r="AA66" s="4440" t="s">
        <v>33</v>
      </c>
      <c r="AB66" s="4061" t="s">
        <v>34</v>
      </c>
      <c r="AC66" s="4211" t="s">
        <v>33</v>
      </c>
      <c r="AD66" s="4441" t="s">
        <v>34</v>
      </c>
      <c r="AE66" s="4440" t="s">
        <v>33</v>
      </c>
      <c r="AF66" s="4061" t="s">
        <v>34</v>
      </c>
      <c r="AG66" s="4211" t="s">
        <v>33</v>
      </c>
      <c r="AH66" s="4441" t="s">
        <v>34</v>
      </c>
      <c r="AI66" s="4211" t="s">
        <v>33</v>
      </c>
      <c r="AJ66" s="4497" t="s">
        <v>34</v>
      </c>
      <c r="AK66" s="8617"/>
      <c r="AL66" s="44"/>
      <c r="AM66" s="24"/>
      <c r="AN66" s="24"/>
    </row>
    <row r="67" spans="1:40" x14ac:dyDescent="0.35">
      <c r="A67" s="4577" t="s">
        <v>77</v>
      </c>
      <c r="B67" s="4578">
        <f>SUM(C67+D67)</f>
        <v>0</v>
      </c>
      <c r="C67" s="4579">
        <f t="shared" ref="C67:D69" si="10">SUM(E67+G67+I67+K67+M67+O67+Q67+S67+U67+W67+Y67+AA67+AC67+AE67+AG67+AI67)</f>
        <v>0</v>
      </c>
      <c r="D67" s="4580">
        <f t="shared" si="10"/>
        <v>0</v>
      </c>
      <c r="E67" s="4223"/>
      <c r="F67" s="4581"/>
      <c r="G67" s="4222"/>
      <c r="H67" s="4582"/>
      <c r="I67" s="4223"/>
      <c r="J67" s="1688"/>
      <c r="K67" s="4222"/>
      <c r="L67" s="4582"/>
      <c r="M67" s="4223"/>
      <c r="N67" s="1688"/>
      <c r="O67" s="4222"/>
      <c r="P67" s="4582"/>
      <c r="Q67" s="4223"/>
      <c r="R67" s="1688"/>
      <c r="S67" s="4222"/>
      <c r="T67" s="4582"/>
      <c r="U67" s="4223"/>
      <c r="V67" s="1688"/>
      <c r="W67" s="4222"/>
      <c r="X67" s="4582"/>
      <c r="Y67" s="4223"/>
      <c r="Z67" s="1688"/>
      <c r="AA67" s="4222"/>
      <c r="AB67" s="4582"/>
      <c r="AC67" s="4223"/>
      <c r="AD67" s="1688"/>
      <c r="AE67" s="4222"/>
      <c r="AF67" s="4582"/>
      <c r="AG67" s="4223"/>
      <c r="AH67" s="1688"/>
      <c r="AI67" s="4583"/>
      <c r="AJ67" s="4584"/>
      <c r="AK67" s="4585"/>
      <c r="AL67" s="4542"/>
      <c r="AM67" s="28"/>
      <c r="AN67" s="28"/>
    </row>
    <row r="68" spans="1:40" x14ac:dyDescent="0.35">
      <c r="A68" s="3171" t="s">
        <v>550</v>
      </c>
      <c r="B68" s="4556">
        <f>SUM(C68+D68)</f>
        <v>0</v>
      </c>
      <c r="C68" s="4557">
        <f t="shared" si="10"/>
        <v>0</v>
      </c>
      <c r="D68" s="4586">
        <f t="shared" si="10"/>
        <v>0</v>
      </c>
      <c r="E68" s="3172"/>
      <c r="F68" s="3184"/>
      <c r="G68" s="3177"/>
      <c r="H68" s="2643"/>
      <c r="I68" s="3172"/>
      <c r="J68" s="745"/>
      <c r="K68" s="3177"/>
      <c r="L68" s="2643"/>
      <c r="M68" s="3172"/>
      <c r="N68" s="745"/>
      <c r="O68" s="3177"/>
      <c r="P68" s="2643"/>
      <c r="Q68" s="3172"/>
      <c r="R68" s="745"/>
      <c r="S68" s="3177"/>
      <c r="T68" s="2643"/>
      <c r="U68" s="3172"/>
      <c r="V68" s="745"/>
      <c r="W68" s="3177"/>
      <c r="X68" s="2643"/>
      <c r="Y68" s="3172"/>
      <c r="Z68" s="745"/>
      <c r="AA68" s="3177"/>
      <c r="AB68" s="2643"/>
      <c r="AC68" s="3172"/>
      <c r="AD68" s="745"/>
      <c r="AE68" s="3177"/>
      <c r="AF68" s="2643"/>
      <c r="AG68" s="3172"/>
      <c r="AH68" s="745"/>
      <c r="AI68" s="3176"/>
      <c r="AJ68" s="753"/>
      <c r="AK68" s="3184"/>
      <c r="AL68" s="4542"/>
      <c r="AM68" s="28"/>
      <c r="AN68" s="28"/>
    </row>
    <row r="69" spans="1:40" x14ac:dyDescent="0.35">
      <c r="A69" s="46" t="s">
        <v>2359</v>
      </c>
      <c r="B69" s="4587">
        <f>SUM(C69+D69)</f>
        <v>0</v>
      </c>
      <c r="C69" s="4588">
        <f t="shared" si="10"/>
        <v>0</v>
      </c>
      <c r="D69" s="3181">
        <f t="shared" si="10"/>
        <v>0</v>
      </c>
      <c r="E69" s="1937"/>
      <c r="F69" s="1092"/>
      <c r="G69" s="1093"/>
      <c r="H69" s="1094"/>
      <c r="I69" s="1937"/>
      <c r="J69" s="1095"/>
      <c r="K69" s="1093"/>
      <c r="L69" s="1094"/>
      <c r="M69" s="1937"/>
      <c r="N69" s="1095"/>
      <c r="O69" s="1093"/>
      <c r="P69" s="1094"/>
      <c r="Q69" s="1937"/>
      <c r="R69" s="1095"/>
      <c r="S69" s="1093"/>
      <c r="T69" s="1094"/>
      <c r="U69" s="1937"/>
      <c r="V69" s="1095"/>
      <c r="W69" s="1093"/>
      <c r="X69" s="1094"/>
      <c r="Y69" s="1937"/>
      <c r="Z69" s="1095"/>
      <c r="AA69" s="1093"/>
      <c r="AB69" s="1094"/>
      <c r="AC69" s="1937"/>
      <c r="AD69" s="1095"/>
      <c r="AE69" s="1093"/>
      <c r="AF69" s="1094"/>
      <c r="AG69" s="1937"/>
      <c r="AH69" s="1095"/>
      <c r="AI69" s="1096"/>
      <c r="AJ69" s="1097"/>
      <c r="AK69" s="4589"/>
      <c r="AL69" s="4542"/>
      <c r="AM69" s="28"/>
      <c r="AN69" s="28"/>
    </row>
    <row r="70" spans="1:40" x14ac:dyDescent="0.35">
      <c r="A70" s="4590" t="s">
        <v>30</v>
      </c>
      <c r="B70" s="4529">
        <f t="shared" ref="B70:K70" si="11">SUM(B67:B69)</f>
        <v>0</v>
      </c>
      <c r="C70" s="4487">
        <f t="shared" si="11"/>
        <v>0</v>
      </c>
      <c r="D70" s="4485">
        <f t="shared" si="11"/>
        <v>0</v>
      </c>
      <c r="E70" s="4591">
        <f t="shared" si="11"/>
        <v>0</v>
      </c>
      <c r="F70" s="4592">
        <f t="shared" si="11"/>
        <v>0</v>
      </c>
      <c r="G70" s="4593">
        <f t="shared" si="11"/>
        <v>0</v>
      </c>
      <c r="H70" s="4594">
        <f t="shared" si="11"/>
        <v>0</v>
      </c>
      <c r="I70" s="4591">
        <f t="shared" si="11"/>
        <v>0</v>
      </c>
      <c r="J70" s="4595">
        <f t="shared" si="11"/>
        <v>0</v>
      </c>
      <c r="K70" s="4593">
        <f t="shared" si="11"/>
        <v>0</v>
      </c>
      <c r="L70" s="4594">
        <f t="shared" ref="L70:AK70" si="12">SUM(L67:L69)</f>
        <v>0</v>
      </c>
      <c r="M70" s="4591">
        <f t="shared" si="12"/>
        <v>0</v>
      </c>
      <c r="N70" s="4595">
        <f t="shared" si="12"/>
        <v>0</v>
      </c>
      <c r="O70" s="4593">
        <f t="shared" si="12"/>
        <v>0</v>
      </c>
      <c r="P70" s="4594">
        <f t="shared" si="12"/>
        <v>0</v>
      </c>
      <c r="Q70" s="4591">
        <f t="shared" si="12"/>
        <v>0</v>
      </c>
      <c r="R70" s="4595">
        <f t="shared" si="12"/>
        <v>0</v>
      </c>
      <c r="S70" s="4593">
        <f t="shared" si="12"/>
        <v>0</v>
      </c>
      <c r="T70" s="4594">
        <f t="shared" si="12"/>
        <v>0</v>
      </c>
      <c r="U70" s="4591">
        <f t="shared" si="12"/>
        <v>0</v>
      </c>
      <c r="V70" s="4595">
        <f t="shared" si="12"/>
        <v>0</v>
      </c>
      <c r="W70" s="4593">
        <f t="shared" si="12"/>
        <v>0</v>
      </c>
      <c r="X70" s="4594">
        <f t="shared" si="12"/>
        <v>0</v>
      </c>
      <c r="Y70" s="4591">
        <f t="shared" si="12"/>
        <v>0</v>
      </c>
      <c r="Z70" s="4595">
        <f t="shared" si="12"/>
        <v>0</v>
      </c>
      <c r="AA70" s="4593">
        <f t="shared" si="12"/>
        <v>0</v>
      </c>
      <c r="AB70" s="4594">
        <f t="shared" si="12"/>
        <v>0</v>
      </c>
      <c r="AC70" s="4591">
        <f t="shared" si="12"/>
        <v>0</v>
      </c>
      <c r="AD70" s="4595">
        <f t="shared" si="12"/>
        <v>0</v>
      </c>
      <c r="AE70" s="4593">
        <f t="shared" si="12"/>
        <v>0</v>
      </c>
      <c r="AF70" s="4594">
        <f t="shared" si="12"/>
        <v>0</v>
      </c>
      <c r="AG70" s="4591">
        <f t="shared" si="12"/>
        <v>0</v>
      </c>
      <c r="AH70" s="4595">
        <f t="shared" si="12"/>
        <v>0</v>
      </c>
      <c r="AI70" s="4596">
        <f t="shared" si="12"/>
        <v>0</v>
      </c>
      <c r="AJ70" s="4597">
        <f t="shared" si="12"/>
        <v>0</v>
      </c>
      <c r="AK70" s="4592">
        <f t="shared" si="12"/>
        <v>0</v>
      </c>
      <c r="AL70" s="48"/>
      <c r="AM70" s="24"/>
      <c r="AN70" s="24"/>
    </row>
    <row r="71" spans="1:40" x14ac:dyDescent="0.35">
      <c r="A71" s="49" t="s">
        <v>2558</v>
      </c>
      <c r="B71" s="43"/>
      <c r="C71" s="4492"/>
      <c r="D71" s="4492"/>
      <c r="E71" s="4492"/>
      <c r="F71" s="2"/>
      <c r="G71" s="2"/>
      <c r="H71" s="2"/>
      <c r="I71" s="2"/>
      <c r="J71" s="2"/>
      <c r="K71" s="2"/>
      <c r="L71" s="2"/>
      <c r="M71" s="3"/>
      <c r="N71" s="45"/>
      <c r="O71" s="45"/>
      <c r="P71" s="45"/>
      <c r="Q71" s="4"/>
      <c r="R71" s="4"/>
      <c r="S71" s="4"/>
      <c r="T71" s="4"/>
      <c r="U71" s="2"/>
      <c r="V71" s="2"/>
      <c r="W71" s="2"/>
      <c r="X71" s="2"/>
      <c r="Y71" s="2"/>
      <c r="Z71" s="2"/>
      <c r="AA71" s="2"/>
      <c r="AB71" s="2"/>
      <c r="AC71" s="2"/>
      <c r="AD71" s="2"/>
      <c r="AE71" s="2"/>
      <c r="AF71" s="2"/>
      <c r="AG71" s="2"/>
      <c r="AH71" s="2"/>
      <c r="AI71" s="2"/>
      <c r="AJ71" s="2"/>
      <c r="AK71" s="2"/>
      <c r="AL71" s="24"/>
      <c r="AM71" s="24"/>
      <c r="AN71" s="50"/>
    </row>
    <row r="72" spans="1:40" x14ac:dyDescent="0.35">
      <c r="A72" s="8601" t="s">
        <v>2</v>
      </c>
      <c r="B72" s="8621" t="s">
        <v>30</v>
      </c>
      <c r="C72" s="8623"/>
      <c r="D72" s="8601"/>
      <c r="E72" s="8630" t="s">
        <v>4</v>
      </c>
      <c r="F72" s="8631"/>
      <c r="G72" s="8631"/>
      <c r="H72" s="8631"/>
      <c r="I72" s="8631"/>
      <c r="J72" s="8631"/>
      <c r="K72" s="8631"/>
      <c r="L72" s="8631"/>
      <c r="M72" s="8631"/>
      <c r="N72" s="8631"/>
      <c r="O72" s="8631"/>
      <c r="P72" s="8631"/>
      <c r="Q72" s="8631"/>
      <c r="R72" s="8631"/>
      <c r="S72" s="8631"/>
      <c r="T72" s="8631"/>
      <c r="U72" s="8631"/>
      <c r="V72" s="8631"/>
      <c r="W72" s="8631"/>
      <c r="X72" s="8631"/>
      <c r="Y72" s="8631"/>
      <c r="Z72" s="8631"/>
      <c r="AA72" s="8631"/>
      <c r="AB72" s="8631"/>
      <c r="AC72" s="8631"/>
      <c r="AD72" s="8631"/>
      <c r="AE72" s="8631"/>
      <c r="AF72" s="8631"/>
      <c r="AG72" s="8631"/>
      <c r="AH72" s="8631"/>
      <c r="AI72" s="8631"/>
      <c r="AJ72" s="8632"/>
      <c r="AK72" s="8676" t="s">
        <v>363</v>
      </c>
      <c r="AL72" s="8618" t="s">
        <v>397</v>
      </c>
      <c r="AM72" s="24"/>
      <c r="AN72" s="24"/>
    </row>
    <row r="73" spans="1:40" x14ac:dyDescent="0.35">
      <c r="A73" s="8602"/>
      <c r="B73" s="8622"/>
      <c r="C73" s="8624"/>
      <c r="D73" s="8603"/>
      <c r="E73" s="8673" t="s">
        <v>2520</v>
      </c>
      <c r="F73" s="8674"/>
      <c r="G73" s="8673" t="s">
        <v>2521</v>
      </c>
      <c r="H73" s="8674"/>
      <c r="I73" s="8673" t="s">
        <v>2522</v>
      </c>
      <c r="J73" s="8674"/>
      <c r="K73" s="8673" t="s">
        <v>2523</v>
      </c>
      <c r="L73" s="8674"/>
      <c r="M73" s="8673" t="s">
        <v>2524</v>
      </c>
      <c r="N73" s="8674"/>
      <c r="O73" s="8673" t="s">
        <v>2525</v>
      </c>
      <c r="P73" s="8674"/>
      <c r="Q73" s="8673" t="s">
        <v>2526</v>
      </c>
      <c r="R73" s="8674"/>
      <c r="S73" s="8673" t="s">
        <v>16</v>
      </c>
      <c r="T73" s="8674"/>
      <c r="U73" s="8673" t="s">
        <v>17</v>
      </c>
      <c r="V73" s="8674"/>
      <c r="W73" s="8673" t="s">
        <v>18</v>
      </c>
      <c r="X73" s="8674"/>
      <c r="Y73" s="8673" t="s">
        <v>19</v>
      </c>
      <c r="Z73" s="8674"/>
      <c r="AA73" s="8673" t="s">
        <v>20</v>
      </c>
      <c r="AB73" s="8674"/>
      <c r="AC73" s="8673" t="s">
        <v>21</v>
      </c>
      <c r="AD73" s="8674"/>
      <c r="AE73" s="8673" t="s">
        <v>22</v>
      </c>
      <c r="AF73" s="8674"/>
      <c r="AG73" s="8673" t="s">
        <v>23</v>
      </c>
      <c r="AH73" s="8674"/>
      <c r="AI73" s="8673" t="s">
        <v>446</v>
      </c>
      <c r="AJ73" s="8675"/>
      <c r="AK73" s="8677"/>
      <c r="AL73" s="8619"/>
      <c r="AM73" s="24"/>
      <c r="AN73" s="24"/>
    </row>
    <row r="74" spans="1:40" x14ac:dyDescent="0.35">
      <c r="A74" s="8603"/>
      <c r="B74" s="4210" t="s">
        <v>32</v>
      </c>
      <c r="C74" s="4567" t="s">
        <v>33</v>
      </c>
      <c r="D74" s="4495" t="s">
        <v>34</v>
      </c>
      <c r="E74" s="4212" t="s">
        <v>33</v>
      </c>
      <c r="F74" s="4206" t="s">
        <v>34</v>
      </c>
      <c r="G74" s="4215" t="s">
        <v>33</v>
      </c>
      <c r="H74" s="4205" t="s">
        <v>34</v>
      </c>
      <c r="I74" s="4212" t="s">
        <v>33</v>
      </c>
      <c r="J74" s="4206" t="s">
        <v>34</v>
      </c>
      <c r="K74" s="4212" t="s">
        <v>33</v>
      </c>
      <c r="L74" s="4206" t="s">
        <v>34</v>
      </c>
      <c r="M74" s="4215" t="s">
        <v>33</v>
      </c>
      <c r="N74" s="4205" t="s">
        <v>34</v>
      </c>
      <c r="O74" s="4212" t="s">
        <v>33</v>
      </c>
      <c r="P74" s="4206" t="s">
        <v>34</v>
      </c>
      <c r="Q74" s="4215" t="s">
        <v>33</v>
      </c>
      <c r="R74" s="4205" t="s">
        <v>34</v>
      </c>
      <c r="S74" s="4212" t="s">
        <v>33</v>
      </c>
      <c r="T74" s="4206" t="s">
        <v>34</v>
      </c>
      <c r="U74" s="4215" t="s">
        <v>33</v>
      </c>
      <c r="V74" s="4205" t="s">
        <v>34</v>
      </c>
      <c r="W74" s="4212" t="s">
        <v>33</v>
      </c>
      <c r="X74" s="4206" t="s">
        <v>34</v>
      </c>
      <c r="Y74" s="4215" t="s">
        <v>33</v>
      </c>
      <c r="Z74" s="4205" t="s">
        <v>34</v>
      </c>
      <c r="AA74" s="4212" t="s">
        <v>33</v>
      </c>
      <c r="AB74" s="4206" t="s">
        <v>34</v>
      </c>
      <c r="AC74" s="4215" t="s">
        <v>33</v>
      </c>
      <c r="AD74" s="4205" t="s">
        <v>34</v>
      </c>
      <c r="AE74" s="4212" t="s">
        <v>33</v>
      </c>
      <c r="AF74" s="4206" t="s">
        <v>34</v>
      </c>
      <c r="AG74" s="4215" t="s">
        <v>33</v>
      </c>
      <c r="AH74" s="4205" t="s">
        <v>34</v>
      </c>
      <c r="AI74" s="4212" t="s">
        <v>33</v>
      </c>
      <c r="AJ74" s="4598" t="s">
        <v>34</v>
      </c>
      <c r="AK74" s="8678"/>
      <c r="AL74" s="8620"/>
      <c r="AM74" s="24"/>
      <c r="AN74" s="24"/>
    </row>
    <row r="75" spans="1:40" x14ac:dyDescent="0.35">
      <c r="A75" s="4599" t="s">
        <v>550</v>
      </c>
      <c r="B75" s="38">
        <f>SUM(C75+D75)</f>
        <v>0</v>
      </c>
      <c r="C75" s="39">
        <f>SUM(E75+G75+I75+K75+M75+O75+Q75+S75+U75+W75+Y75+AA75+AC75+AE75+AG75+AI75)</f>
        <v>0</v>
      </c>
      <c r="D75" s="40">
        <f>SUM(F75+H75+J75+L75+N75+P75+R75+T75+V75+X75+Z75+AB75+AD75+AF75+AH75+AJ75)</f>
        <v>0</v>
      </c>
      <c r="E75" s="51"/>
      <c r="F75" s="52"/>
      <c r="G75" s="53"/>
      <c r="H75" s="54"/>
      <c r="I75" s="51"/>
      <c r="J75" s="55"/>
      <c r="K75" s="51"/>
      <c r="L75" s="55"/>
      <c r="M75" s="53"/>
      <c r="N75" s="54"/>
      <c r="O75" s="51"/>
      <c r="P75" s="55"/>
      <c r="Q75" s="53"/>
      <c r="R75" s="54"/>
      <c r="S75" s="51"/>
      <c r="T75" s="55"/>
      <c r="U75" s="53"/>
      <c r="V75" s="54"/>
      <c r="W75" s="51"/>
      <c r="X75" s="55"/>
      <c r="Y75" s="53"/>
      <c r="Z75" s="54"/>
      <c r="AA75" s="51"/>
      <c r="AB75" s="55"/>
      <c r="AC75" s="53"/>
      <c r="AD75" s="54"/>
      <c r="AE75" s="51"/>
      <c r="AF75" s="55"/>
      <c r="AG75" s="53"/>
      <c r="AH75" s="54"/>
      <c r="AI75" s="56"/>
      <c r="AJ75" s="57"/>
      <c r="AK75" s="52"/>
      <c r="AL75" s="58"/>
      <c r="AM75" s="59"/>
      <c r="AN75" s="24"/>
    </row>
    <row r="76" spans="1:40" x14ac:dyDescent="0.35">
      <c r="A76" s="4600" t="s">
        <v>2359</v>
      </c>
      <c r="B76" s="2640">
        <f>SUM(C76+D76)</f>
        <v>0</v>
      </c>
      <c r="C76" s="42">
        <f>SUM(E76+G76+I76+K76+M76+O76+Q76+S76+U76+W76+Y76+AA76+AC76+AE76+AG76+AI76)</f>
        <v>0</v>
      </c>
      <c r="D76" s="4601">
        <f>SUM(F76+H76+J76+L76+N76+P76+R76+T76+V76+X76+Z76+AB76+AD76+AF76+AH76+AJ76)</f>
        <v>0</v>
      </c>
      <c r="E76" s="1937"/>
      <c r="F76" s="1092"/>
      <c r="G76" s="1093"/>
      <c r="H76" s="1094"/>
      <c r="I76" s="1937"/>
      <c r="J76" s="1095"/>
      <c r="K76" s="1937"/>
      <c r="L76" s="1095"/>
      <c r="M76" s="1093"/>
      <c r="N76" s="1094"/>
      <c r="O76" s="1937"/>
      <c r="P76" s="1095"/>
      <c r="Q76" s="1093"/>
      <c r="R76" s="1094"/>
      <c r="S76" s="1937"/>
      <c r="T76" s="1095"/>
      <c r="U76" s="1093"/>
      <c r="V76" s="1094"/>
      <c r="W76" s="1937"/>
      <c r="X76" s="1095"/>
      <c r="Y76" s="1093"/>
      <c r="Z76" s="1094"/>
      <c r="AA76" s="1937"/>
      <c r="AB76" s="1095"/>
      <c r="AC76" s="1093"/>
      <c r="AD76" s="1094"/>
      <c r="AE76" s="3196"/>
      <c r="AF76" s="3197"/>
      <c r="AG76" s="1093"/>
      <c r="AH76" s="1094"/>
      <c r="AI76" s="1096"/>
      <c r="AJ76" s="1097"/>
      <c r="AK76" s="4589"/>
      <c r="AL76" s="60"/>
      <c r="AM76" s="59"/>
      <c r="AN76" s="24"/>
    </row>
    <row r="77" spans="1:40" x14ac:dyDescent="0.35">
      <c r="A77" s="4602" t="s">
        <v>30</v>
      </c>
      <c r="B77" s="4529">
        <f t="shared" ref="B77:AK77" si="13">SUM(B75:B76)</f>
        <v>0</v>
      </c>
      <c r="C77" s="4487">
        <f>SUM(C75:C76)</f>
        <v>0</v>
      </c>
      <c r="D77" s="4485">
        <f t="shared" si="13"/>
        <v>0</v>
      </c>
      <c r="E77" s="4591">
        <f>SUM(E75:E76)</f>
        <v>0</v>
      </c>
      <c r="F77" s="4592">
        <f t="shared" si="13"/>
        <v>0</v>
      </c>
      <c r="G77" s="4593">
        <f t="shared" si="13"/>
        <v>0</v>
      </c>
      <c r="H77" s="4594">
        <f t="shared" si="13"/>
        <v>0</v>
      </c>
      <c r="I77" s="4591">
        <f t="shared" si="13"/>
        <v>0</v>
      </c>
      <c r="J77" s="4595">
        <f t="shared" si="13"/>
        <v>0</v>
      </c>
      <c r="K77" s="4591">
        <f t="shared" si="13"/>
        <v>0</v>
      </c>
      <c r="L77" s="4595">
        <f t="shared" si="13"/>
        <v>0</v>
      </c>
      <c r="M77" s="4593">
        <f t="shared" si="13"/>
        <v>0</v>
      </c>
      <c r="N77" s="4594">
        <f t="shared" si="13"/>
        <v>0</v>
      </c>
      <c r="O77" s="4591">
        <f t="shared" si="13"/>
        <v>0</v>
      </c>
      <c r="P77" s="4595">
        <f t="shared" si="13"/>
        <v>0</v>
      </c>
      <c r="Q77" s="4593">
        <f t="shared" si="13"/>
        <v>0</v>
      </c>
      <c r="R77" s="4594">
        <f t="shared" si="13"/>
        <v>0</v>
      </c>
      <c r="S77" s="4591">
        <f t="shared" si="13"/>
        <v>0</v>
      </c>
      <c r="T77" s="4595">
        <f t="shared" si="13"/>
        <v>0</v>
      </c>
      <c r="U77" s="4593">
        <f t="shared" si="13"/>
        <v>0</v>
      </c>
      <c r="V77" s="4594">
        <f t="shared" si="13"/>
        <v>0</v>
      </c>
      <c r="W77" s="4591">
        <f t="shared" si="13"/>
        <v>0</v>
      </c>
      <c r="X77" s="4595">
        <f t="shared" si="13"/>
        <v>0</v>
      </c>
      <c r="Y77" s="4593">
        <f t="shared" si="13"/>
        <v>0</v>
      </c>
      <c r="Z77" s="4594">
        <f t="shared" si="13"/>
        <v>0</v>
      </c>
      <c r="AA77" s="4591">
        <f t="shared" si="13"/>
        <v>0</v>
      </c>
      <c r="AB77" s="4595">
        <f t="shared" si="13"/>
        <v>0</v>
      </c>
      <c r="AC77" s="4593">
        <f t="shared" si="13"/>
        <v>0</v>
      </c>
      <c r="AD77" s="4603">
        <f t="shared" si="13"/>
        <v>0</v>
      </c>
      <c r="AE77" s="4603">
        <f t="shared" si="13"/>
        <v>0</v>
      </c>
      <c r="AF77" s="4603">
        <f t="shared" si="13"/>
        <v>0</v>
      </c>
      <c r="AG77" s="4603">
        <f t="shared" si="13"/>
        <v>0</v>
      </c>
      <c r="AH77" s="4594">
        <f t="shared" si="13"/>
        <v>0</v>
      </c>
      <c r="AI77" s="4596">
        <f t="shared" si="13"/>
        <v>0</v>
      </c>
      <c r="AJ77" s="4597">
        <f t="shared" si="13"/>
        <v>0</v>
      </c>
      <c r="AK77" s="4592">
        <f t="shared" si="13"/>
        <v>0</v>
      </c>
      <c r="AL77" s="4570">
        <f>SUM(AL75:AL76)</f>
        <v>0</v>
      </c>
      <c r="AM77" s="24"/>
      <c r="AN77" s="24"/>
    </row>
    <row r="78" spans="1:40" x14ac:dyDescent="0.35">
      <c r="A78" s="3" t="s">
        <v>2559</v>
      </c>
      <c r="B78" s="43"/>
      <c r="C78" s="4492"/>
      <c r="D78" s="4492"/>
      <c r="E78" s="4492"/>
      <c r="F78" s="3"/>
      <c r="G78" s="2"/>
      <c r="H78" s="2"/>
      <c r="I78" s="2"/>
      <c r="J78" s="2"/>
      <c r="K78" s="2"/>
      <c r="L78" s="2"/>
      <c r="M78" s="3"/>
      <c r="N78" s="2"/>
      <c r="O78" s="2"/>
      <c r="P78" s="2"/>
      <c r="Q78" s="4"/>
      <c r="R78" s="4"/>
      <c r="S78" s="4"/>
      <c r="T78" s="4"/>
      <c r="U78" s="4"/>
      <c r="V78" s="4"/>
      <c r="W78" s="2"/>
      <c r="X78" s="2"/>
      <c r="Y78" s="2"/>
      <c r="Z78" s="2"/>
      <c r="AA78" s="2"/>
      <c r="AB78" s="2"/>
      <c r="AC78" s="2"/>
      <c r="AD78" s="2"/>
      <c r="AE78" s="2"/>
      <c r="AF78" s="2"/>
      <c r="AG78" s="2"/>
      <c r="AH78" s="2"/>
      <c r="AI78" s="2"/>
      <c r="AJ78" s="2"/>
      <c r="AK78" s="2"/>
      <c r="AL78" s="2"/>
      <c r="AM78" s="24"/>
      <c r="AN78" s="24"/>
    </row>
    <row r="79" spans="1:40" x14ac:dyDescent="0.35">
      <c r="A79" s="8601" t="s">
        <v>2518</v>
      </c>
      <c r="B79" s="8621" t="s">
        <v>30</v>
      </c>
      <c r="C79" s="8623"/>
      <c r="D79" s="8601"/>
      <c r="E79" s="8679" t="s">
        <v>4</v>
      </c>
      <c r="F79" s="8613"/>
      <c r="G79" s="8613"/>
      <c r="H79" s="8613"/>
      <c r="I79" s="8613"/>
      <c r="J79" s="8613"/>
      <c r="K79" s="8613"/>
      <c r="L79" s="8613"/>
      <c r="M79" s="8613"/>
      <c r="N79" s="8613"/>
      <c r="O79" s="8613"/>
      <c r="P79" s="8613"/>
      <c r="Q79" s="8613"/>
      <c r="R79" s="8613"/>
      <c r="S79" s="8613"/>
      <c r="T79" s="8613"/>
      <c r="U79" s="8613"/>
      <c r="V79" s="8613"/>
      <c r="W79" s="8613"/>
      <c r="X79" s="8613"/>
      <c r="Y79" s="8613"/>
      <c r="Z79" s="8613"/>
      <c r="AA79" s="8613"/>
      <c r="AB79" s="8613"/>
      <c r="AC79" s="8613"/>
      <c r="AD79" s="8613"/>
      <c r="AE79" s="8613"/>
      <c r="AF79" s="8613"/>
      <c r="AG79" s="8613"/>
      <c r="AH79" s="8613"/>
      <c r="AI79" s="8613"/>
      <c r="AJ79" s="8680"/>
      <c r="AK79" s="2"/>
      <c r="AL79" s="24"/>
      <c r="AM79" s="24"/>
      <c r="AN79" s="24"/>
    </row>
    <row r="80" spans="1:40" x14ac:dyDescent="0.35">
      <c r="A80" s="8602"/>
      <c r="B80" s="8622"/>
      <c r="C80" s="8624"/>
      <c r="D80" s="8603"/>
      <c r="E80" s="8673" t="s">
        <v>2520</v>
      </c>
      <c r="F80" s="8674"/>
      <c r="G80" s="8672" t="s">
        <v>2521</v>
      </c>
      <c r="H80" s="8672"/>
      <c r="I80" s="8673" t="s">
        <v>2522</v>
      </c>
      <c r="J80" s="8674"/>
      <c r="K80" s="8672" t="s">
        <v>2523</v>
      </c>
      <c r="L80" s="8672"/>
      <c r="M80" s="8673" t="s">
        <v>2524</v>
      </c>
      <c r="N80" s="8674"/>
      <c r="O80" s="8623" t="s">
        <v>2525</v>
      </c>
      <c r="P80" s="8623"/>
      <c r="Q80" s="8621" t="s">
        <v>2526</v>
      </c>
      <c r="R80" s="8601"/>
      <c r="S80" s="8621" t="s">
        <v>16</v>
      </c>
      <c r="T80" s="8601"/>
      <c r="U80" s="8623" t="s">
        <v>17</v>
      </c>
      <c r="V80" s="8623"/>
      <c r="W80" s="8621" t="s">
        <v>18</v>
      </c>
      <c r="X80" s="8601"/>
      <c r="Y80" s="8623" t="s">
        <v>19</v>
      </c>
      <c r="Z80" s="8623"/>
      <c r="AA80" s="8621" t="s">
        <v>20</v>
      </c>
      <c r="AB80" s="8601"/>
      <c r="AC80" s="8623" t="s">
        <v>21</v>
      </c>
      <c r="AD80" s="8623"/>
      <c r="AE80" s="8621" t="s">
        <v>22</v>
      </c>
      <c r="AF80" s="8601"/>
      <c r="AG80" s="8623" t="s">
        <v>23</v>
      </c>
      <c r="AH80" s="8623"/>
      <c r="AI80" s="8621" t="s">
        <v>446</v>
      </c>
      <c r="AJ80" s="8601"/>
      <c r="AK80" s="4"/>
      <c r="AL80" s="44"/>
      <c r="AM80" s="44"/>
      <c r="AN80" s="24"/>
    </row>
    <row r="81" spans="1:40" x14ac:dyDescent="0.35">
      <c r="A81" s="8603"/>
      <c r="B81" s="4210" t="s">
        <v>32</v>
      </c>
      <c r="C81" s="4567" t="s">
        <v>33</v>
      </c>
      <c r="D81" s="4604" t="s">
        <v>34</v>
      </c>
      <c r="E81" s="4493" t="s">
        <v>33</v>
      </c>
      <c r="F81" s="4495" t="s">
        <v>34</v>
      </c>
      <c r="G81" s="4567" t="s">
        <v>33</v>
      </c>
      <c r="H81" s="4568" t="s">
        <v>34</v>
      </c>
      <c r="I81" s="4493" t="s">
        <v>33</v>
      </c>
      <c r="J81" s="4495" t="s">
        <v>34</v>
      </c>
      <c r="K81" s="4567" t="s">
        <v>33</v>
      </c>
      <c r="L81" s="4568" t="s">
        <v>34</v>
      </c>
      <c r="M81" s="4493" t="s">
        <v>33</v>
      </c>
      <c r="N81" s="4495" t="s">
        <v>34</v>
      </c>
      <c r="O81" s="4567" t="s">
        <v>33</v>
      </c>
      <c r="P81" s="4568" t="s">
        <v>34</v>
      </c>
      <c r="Q81" s="4493" t="s">
        <v>33</v>
      </c>
      <c r="R81" s="4495" t="s">
        <v>34</v>
      </c>
      <c r="S81" s="4493" t="s">
        <v>33</v>
      </c>
      <c r="T81" s="4495" t="s">
        <v>34</v>
      </c>
      <c r="U81" s="4567" t="s">
        <v>33</v>
      </c>
      <c r="V81" s="4568" t="s">
        <v>34</v>
      </c>
      <c r="W81" s="4493" t="s">
        <v>33</v>
      </c>
      <c r="X81" s="4495" t="s">
        <v>34</v>
      </c>
      <c r="Y81" s="4567" t="s">
        <v>33</v>
      </c>
      <c r="Z81" s="4568" t="s">
        <v>34</v>
      </c>
      <c r="AA81" s="4493" t="s">
        <v>33</v>
      </c>
      <c r="AB81" s="4495" t="s">
        <v>34</v>
      </c>
      <c r="AC81" s="4567" t="s">
        <v>33</v>
      </c>
      <c r="AD81" s="4568" t="s">
        <v>34</v>
      </c>
      <c r="AE81" s="4493" t="s">
        <v>33</v>
      </c>
      <c r="AF81" s="4495" t="s">
        <v>34</v>
      </c>
      <c r="AG81" s="4567" t="s">
        <v>33</v>
      </c>
      <c r="AH81" s="4568" t="s">
        <v>34</v>
      </c>
      <c r="AI81" s="4493" t="s">
        <v>33</v>
      </c>
      <c r="AJ81" s="4495" t="s">
        <v>34</v>
      </c>
      <c r="AK81" s="4"/>
      <c r="AL81" s="44"/>
      <c r="AM81" s="44"/>
      <c r="AN81" s="24"/>
    </row>
    <row r="82" spans="1:40" x14ac:dyDescent="0.35">
      <c r="A82" s="4605" t="s">
        <v>2560</v>
      </c>
      <c r="B82" s="38">
        <f t="shared" ref="B82:B87" si="14">SUM(C82+D82)</f>
        <v>0</v>
      </c>
      <c r="C82" s="39">
        <f>SUM(E82+G82)</f>
        <v>0</v>
      </c>
      <c r="D82" s="4586">
        <f>SUM(F82+H82)</f>
        <v>0</v>
      </c>
      <c r="E82" s="4223"/>
      <c r="F82" s="4581"/>
      <c r="G82" s="4222"/>
      <c r="H82" s="4582"/>
      <c r="I82" s="4506"/>
      <c r="J82" s="4606"/>
      <c r="K82" s="4607"/>
      <c r="L82" s="4608"/>
      <c r="M82" s="4506"/>
      <c r="N82" s="4606"/>
      <c r="O82" s="4607"/>
      <c r="P82" s="4608"/>
      <c r="Q82" s="4506"/>
      <c r="R82" s="4606"/>
      <c r="S82" s="4506"/>
      <c r="T82" s="4606"/>
      <c r="U82" s="4607"/>
      <c r="V82" s="4608"/>
      <c r="W82" s="4506"/>
      <c r="X82" s="4606"/>
      <c r="Y82" s="4607"/>
      <c r="Z82" s="4608"/>
      <c r="AA82" s="4506"/>
      <c r="AB82" s="4606"/>
      <c r="AC82" s="4607"/>
      <c r="AD82" s="4608"/>
      <c r="AE82" s="4506"/>
      <c r="AF82" s="4606"/>
      <c r="AG82" s="4607"/>
      <c r="AH82" s="4608"/>
      <c r="AI82" s="4609"/>
      <c r="AJ82" s="4606"/>
      <c r="AK82" s="61"/>
      <c r="AL82" s="44"/>
      <c r="AM82" s="44"/>
      <c r="AN82" s="24"/>
    </row>
    <row r="83" spans="1:40" x14ac:dyDescent="0.35">
      <c r="A83" s="4455" t="s">
        <v>2546</v>
      </c>
      <c r="B83" s="4556">
        <f t="shared" si="14"/>
        <v>0</v>
      </c>
      <c r="C83" s="4557">
        <f>SUM(E83+G83+I83+K83+M83+O83+Q83+S83+U83+W83+Y83+AA83+AC83+AE83+AG83+AI83)</f>
        <v>0</v>
      </c>
      <c r="D83" s="4586">
        <f>SUM(F83+H83+J83+L83+N83+P83+R83+T83+V83+X83+Z83+AB83+AD83+AF83+AH83+AJ83)</f>
        <v>0</v>
      </c>
      <c r="E83" s="3172"/>
      <c r="F83" s="3184"/>
      <c r="G83" s="3177"/>
      <c r="H83" s="2643"/>
      <c r="I83" s="3172"/>
      <c r="J83" s="745"/>
      <c r="K83" s="3177"/>
      <c r="L83" s="2643"/>
      <c r="M83" s="3172"/>
      <c r="N83" s="745"/>
      <c r="O83" s="3177"/>
      <c r="P83" s="2643"/>
      <c r="Q83" s="3172"/>
      <c r="R83" s="745"/>
      <c r="S83" s="3172"/>
      <c r="T83" s="745"/>
      <c r="U83" s="3177"/>
      <c r="V83" s="2643"/>
      <c r="W83" s="3172"/>
      <c r="X83" s="745"/>
      <c r="Y83" s="3177"/>
      <c r="Z83" s="2643"/>
      <c r="AA83" s="3172"/>
      <c r="AB83" s="745"/>
      <c r="AC83" s="3177"/>
      <c r="AD83" s="2643"/>
      <c r="AE83" s="3172"/>
      <c r="AF83" s="745"/>
      <c r="AG83" s="3177"/>
      <c r="AH83" s="2643"/>
      <c r="AI83" s="3176"/>
      <c r="AJ83" s="745"/>
      <c r="AK83" s="61"/>
      <c r="AL83" s="44"/>
      <c r="AM83" s="44"/>
      <c r="AN83" s="24"/>
    </row>
    <row r="84" spans="1:40" x14ac:dyDescent="0.35">
      <c r="A84" s="4455" t="s">
        <v>2547</v>
      </c>
      <c r="B84" s="4556">
        <f t="shared" si="14"/>
        <v>0</v>
      </c>
      <c r="C84" s="4557">
        <f>SUM(E84+G84+I84+K84+M84+O84+Q84+S84+U84+W84+Y84+AA84+AC84+AE84+AG84+AI84)</f>
        <v>0</v>
      </c>
      <c r="D84" s="4586">
        <f>SUM(F84+H84+J84+L84+N84+P84+R84+T84+V84+X84+Z84+AB84+AD84+AF84+AH84+AJ84)</f>
        <v>0</v>
      </c>
      <c r="E84" s="3172"/>
      <c r="F84" s="3184"/>
      <c r="G84" s="3177"/>
      <c r="H84" s="2643"/>
      <c r="I84" s="3172"/>
      <c r="J84" s="745"/>
      <c r="K84" s="3177"/>
      <c r="L84" s="2643"/>
      <c r="M84" s="3172"/>
      <c r="N84" s="745"/>
      <c r="O84" s="3177"/>
      <c r="P84" s="2643"/>
      <c r="Q84" s="3172"/>
      <c r="R84" s="745"/>
      <c r="S84" s="3172"/>
      <c r="T84" s="745"/>
      <c r="U84" s="3177"/>
      <c r="V84" s="2643"/>
      <c r="W84" s="3172"/>
      <c r="X84" s="745"/>
      <c r="Y84" s="3177"/>
      <c r="Z84" s="2643"/>
      <c r="AA84" s="3172"/>
      <c r="AB84" s="745"/>
      <c r="AC84" s="3177"/>
      <c r="AD84" s="2643"/>
      <c r="AE84" s="3172"/>
      <c r="AF84" s="745"/>
      <c r="AG84" s="3177"/>
      <c r="AH84" s="2643"/>
      <c r="AI84" s="3176"/>
      <c r="AJ84" s="745"/>
      <c r="AK84" s="61"/>
      <c r="AL84" s="4"/>
      <c r="AM84" s="4"/>
      <c r="AN84" s="2"/>
    </row>
    <row r="85" spans="1:40" x14ac:dyDescent="0.35">
      <c r="A85" s="4455" t="s">
        <v>2561</v>
      </c>
      <c r="B85" s="4556">
        <f t="shared" si="14"/>
        <v>0</v>
      </c>
      <c r="C85" s="4557">
        <f>SUM(G85+I85+K85+M85+O85+Q85+S85+U85+W85+Y85+AA85+AC85+AE85+AG85+AI85)</f>
        <v>0</v>
      </c>
      <c r="D85" s="4586">
        <f>SUM(H85+J85+L85+N85+P85+R85+T85+V85+X85+Z85+AB85+AD85+AF85+AH85+AJ85)</f>
        <v>0</v>
      </c>
      <c r="E85" s="4509"/>
      <c r="F85" s="4510"/>
      <c r="G85" s="3177"/>
      <c r="H85" s="2643"/>
      <c r="I85" s="3172"/>
      <c r="J85" s="745"/>
      <c r="K85" s="3177"/>
      <c r="L85" s="2643"/>
      <c r="M85" s="3172"/>
      <c r="N85" s="745"/>
      <c r="O85" s="3177"/>
      <c r="P85" s="2643"/>
      <c r="Q85" s="3172"/>
      <c r="R85" s="745"/>
      <c r="S85" s="3172"/>
      <c r="T85" s="745"/>
      <c r="U85" s="3177"/>
      <c r="V85" s="2643"/>
      <c r="W85" s="3172"/>
      <c r="X85" s="745"/>
      <c r="Y85" s="3177"/>
      <c r="Z85" s="2643"/>
      <c r="AA85" s="3172"/>
      <c r="AB85" s="745"/>
      <c r="AC85" s="3177"/>
      <c r="AD85" s="2643"/>
      <c r="AE85" s="3172"/>
      <c r="AF85" s="745"/>
      <c r="AG85" s="3177"/>
      <c r="AH85" s="2643"/>
      <c r="AI85" s="3176"/>
      <c r="AJ85" s="745"/>
      <c r="AK85" s="61"/>
      <c r="AL85" s="4"/>
      <c r="AM85" s="4"/>
      <c r="AN85" s="2"/>
    </row>
    <row r="86" spans="1:40" x14ac:dyDescent="0.35">
      <c r="A86" s="4455" t="s">
        <v>406</v>
      </c>
      <c r="B86" s="4556">
        <f t="shared" si="14"/>
        <v>0</v>
      </c>
      <c r="C86" s="4557">
        <f>SUM(S86+U86+W86+Y86+AA86+AC86+AE86+AG86+AI86)</f>
        <v>0</v>
      </c>
      <c r="D86" s="4586">
        <f>SUM(T86+V86+X86+Z86+AB86+AD86+AF86+AH86+AJ86)</f>
        <v>0</v>
      </c>
      <c r="E86" s="4509"/>
      <c r="F86" s="4510"/>
      <c r="G86" s="4610"/>
      <c r="H86" s="2649"/>
      <c r="I86" s="4509"/>
      <c r="J86" s="2650"/>
      <c r="K86" s="4610"/>
      <c r="L86" s="2649"/>
      <c r="M86" s="4509"/>
      <c r="N86" s="2650"/>
      <c r="O86" s="4610"/>
      <c r="P86" s="2649"/>
      <c r="Q86" s="4509"/>
      <c r="R86" s="2650"/>
      <c r="S86" s="3172"/>
      <c r="T86" s="745"/>
      <c r="U86" s="3177"/>
      <c r="V86" s="2643"/>
      <c r="W86" s="3172"/>
      <c r="X86" s="745"/>
      <c r="Y86" s="3177"/>
      <c r="Z86" s="2643"/>
      <c r="AA86" s="3172"/>
      <c r="AB86" s="745"/>
      <c r="AC86" s="3177"/>
      <c r="AD86" s="2643"/>
      <c r="AE86" s="3172"/>
      <c r="AF86" s="745"/>
      <c r="AG86" s="3177"/>
      <c r="AH86" s="2643"/>
      <c r="AI86" s="3176"/>
      <c r="AJ86" s="745"/>
      <c r="AK86" s="61"/>
      <c r="AL86" s="4"/>
      <c r="AM86" s="4"/>
      <c r="AN86" s="2"/>
    </row>
    <row r="87" spans="1:40" x14ac:dyDescent="0.35">
      <c r="A87" s="1098" t="s">
        <v>2550</v>
      </c>
      <c r="B87" s="2651">
        <f t="shared" si="14"/>
        <v>0</v>
      </c>
      <c r="C87" s="1099">
        <f>SUM(E87+G87+I87+K87+M87+O87+Q87+S87+U87+W87+Y87+AA87+AC87+AE87+AG87+AI87)</f>
        <v>0</v>
      </c>
      <c r="D87" s="4586">
        <f>SUM(F87+H87+J87+L87+N87+P87+R87+T87+V87+X87+Z87+AB87+AD87+AF87+AH87+AJ87)</f>
        <v>0</v>
      </c>
      <c r="E87" s="3196"/>
      <c r="F87" s="3179"/>
      <c r="G87" s="3182"/>
      <c r="H87" s="4611"/>
      <c r="I87" s="3196"/>
      <c r="J87" s="3197"/>
      <c r="K87" s="3182"/>
      <c r="L87" s="4611"/>
      <c r="M87" s="3196"/>
      <c r="N87" s="3197"/>
      <c r="O87" s="3182"/>
      <c r="P87" s="4611"/>
      <c r="Q87" s="3196"/>
      <c r="R87" s="3197"/>
      <c r="S87" s="3196"/>
      <c r="T87" s="3197"/>
      <c r="U87" s="3182"/>
      <c r="V87" s="4611"/>
      <c r="W87" s="3196"/>
      <c r="X87" s="3197"/>
      <c r="Y87" s="3182"/>
      <c r="Z87" s="4611"/>
      <c r="AA87" s="3196"/>
      <c r="AB87" s="3197"/>
      <c r="AC87" s="3182"/>
      <c r="AD87" s="4611"/>
      <c r="AE87" s="3196"/>
      <c r="AF87" s="3197"/>
      <c r="AG87" s="3182"/>
      <c r="AH87" s="4611"/>
      <c r="AI87" s="4612"/>
      <c r="AJ87" s="3197"/>
      <c r="AK87" s="61"/>
      <c r="AL87" s="4"/>
      <c r="AM87" s="4"/>
      <c r="AN87" s="2"/>
    </row>
    <row r="88" spans="1:40" x14ac:dyDescent="0.35">
      <c r="A88" s="4602" t="s">
        <v>30</v>
      </c>
      <c r="B88" s="4529">
        <f t="shared" ref="B88:AJ88" si="15">SUM(B82:B87)</f>
        <v>0</v>
      </c>
      <c r="C88" s="4487">
        <f t="shared" si="15"/>
        <v>0</v>
      </c>
      <c r="D88" s="4485">
        <f t="shared" si="15"/>
        <v>0</v>
      </c>
      <c r="E88" s="4591">
        <f>SUM(E82:E87)</f>
        <v>0</v>
      </c>
      <c r="F88" s="4592">
        <f t="shared" si="15"/>
        <v>0</v>
      </c>
      <c r="G88" s="4593">
        <f t="shared" si="15"/>
        <v>0</v>
      </c>
      <c r="H88" s="4594">
        <f t="shared" si="15"/>
        <v>0</v>
      </c>
      <c r="I88" s="4591">
        <f t="shared" si="15"/>
        <v>0</v>
      </c>
      <c r="J88" s="4595">
        <f t="shared" si="15"/>
        <v>0</v>
      </c>
      <c r="K88" s="4593">
        <f t="shared" si="15"/>
        <v>0</v>
      </c>
      <c r="L88" s="4594">
        <f t="shared" si="15"/>
        <v>0</v>
      </c>
      <c r="M88" s="4591">
        <f t="shared" si="15"/>
        <v>0</v>
      </c>
      <c r="N88" s="4595">
        <f t="shared" si="15"/>
        <v>0</v>
      </c>
      <c r="O88" s="4593">
        <f t="shared" si="15"/>
        <v>0</v>
      </c>
      <c r="P88" s="4594">
        <f t="shared" si="15"/>
        <v>0</v>
      </c>
      <c r="Q88" s="4591">
        <f t="shared" si="15"/>
        <v>0</v>
      </c>
      <c r="R88" s="4595">
        <f t="shared" si="15"/>
        <v>0</v>
      </c>
      <c r="S88" s="4591">
        <f t="shared" si="15"/>
        <v>0</v>
      </c>
      <c r="T88" s="4595">
        <f t="shared" si="15"/>
        <v>0</v>
      </c>
      <c r="U88" s="4593">
        <f t="shared" si="15"/>
        <v>0</v>
      </c>
      <c r="V88" s="4594">
        <f t="shared" si="15"/>
        <v>0</v>
      </c>
      <c r="W88" s="4591">
        <f t="shared" si="15"/>
        <v>0</v>
      </c>
      <c r="X88" s="4595">
        <f t="shared" si="15"/>
        <v>0</v>
      </c>
      <c r="Y88" s="4593">
        <f t="shared" si="15"/>
        <v>0</v>
      </c>
      <c r="Z88" s="4594">
        <f t="shared" si="15"/>
        <v>0</v>
      </c>
      <c r="AA88" s="4591">
        <f t="shared" si="15"/>
        <v>0</v>
      </c>
      <c r="AB88" s="4595">
        <f t="shared" si="15"/>
        <v>0</v>
      </c>
      <c r="AC88" s="4593">
        <f t="shared" si="15"/>
        <v>0</v>
      </c>
      <c r="AD88" s="4594">
        <f t="shared" si="15"/>
        <v>0</v>
      </c>
      <c r="AE88" s="4591">
        <f t="shared" si="15"/>
        <v>0</v>
      </c>
      <c r="AF88" s="4595">
        <f t="shared" si="15"/>
        <v>0</v>
      </c>
      <c r="AG88" s="4593">
        <f t="shared" si="15"/>
        <v>0</v>
      </c>
      <c r="AH88" s="4594">
        <f t="shared" si="15"/>
        <v>0</v>
      </c>
      <c r="AI88" s="4596">
        <f t="shared" si="15"/>
        <v>0</v>
      </c>
      <c r="AJ88" s="4595">
        <f t="shared" si="15"/>
        <v>0</v>
      </c>
      <c r="AK88" s="61"/>
      <c r="AL88" s="4"/>
      <c r="AM88" s="4"/>
      <c r="AN88" s="2"/>
    </row>
    <row r="89" spans="1:40" x14ac:dyDescent="0.35">
      <c r="A89" s="3" t="s">
        <v>2562</v>
      </c>
      <c r="B89" s="62"/>
      <c r="C89" s="4"/>
      <c r="D89" s="4"/>
      <c r="E89" s="4"/>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61"/>
      <c r="AL89" s="4"/>
      <c r="AM89" s="4"/>
      <c r="AN89" s="2"/>
    </row>
    <row r="90" spans="1:40" x14ac:dyDescent="0.35">
      <c r="A90" s="8650" t="s">
        <v>2</v>
      </c>
      <c r="B90" s="8650"/>
      <c r="C90" s="8650" t="s">
        <v>30</v>
      </c>
      <c r="D90" s="8681" t="s">
        <v>2563</v>
      </c>
      <c r="E90" s="8615" t="s">
        <v>2564</v>
      </c>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61"/>
      <c r="AL90" s="4"/>
      <c r="AM90" s="4"/>
      <c r="AN90" s="2"/>
    </row>
    <row r="91" spans="1:40" x14ac:dyDescent="0.35">
      <c r="A91" s="8650"/>
      <c r="B91" s="8650"/>
      <c r="C91" s="8650"/>
      <c r="D91" s="8682"/>
      <c r="E91" s="8617"/>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61"/>
      <c r="AL91" s="4"/>
      <c r="AM91" s="4"/>
      <c r="AN91" s="2"/>
    </row>
    <row r="92" spans="1:40" x14ac:dyDescent="0.35">
      <c r="A92" s="8644" t="s">
        <v>77</v>
      </c>
      <c r="B92" s="8645"/>
      <c r="C92" s="4456">
        <f>SUM(D92+E92)</f>
        <v>0</v>
      </c>
      <c r="D92" s="8"/>
      <c r="E92" s="262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61"/>
      <c r="AL92" s="4"/>
      <c r="AM92" s="4"/>
      <c r="AN92" s="2"/>
    </row>
    <row r="93" spans="1:40" x14ac:dyDescent="0.35">
      <c r="A93" s="8683" t="s">
        <v>2359</v>
      </c>
      <c r="B93" s="8684"/>
      <c r="C93" s="4456">
        <f>SUM(D93+E93)</f>
        <v>0</v>
      </c>
      <c r="D93" s="4459"/>
      <c r="E93" s="262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61"/>
      <c r="AL93" s="4"/>
      <c r="AM93" s="4"/>
      <c r="AN93" s="2"/>
    </row>
    <row r="94" spans="1:40" x14ac:dyDescent="0.35">
      <c r="A94" s="8642" t="s">
        <v>550</v>
      </c>
      <c r="B94" s="8643"/>
      <c r="C94" s="4456">
        <f>SUM(D94+E94)</f>
        <v>0</v>
      </c>
      <c r="D94" s="4459"/>
      <c r="E94" s="262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61"/>
      <c r="AL94" s="4"/>
      <c r="AM94" s="4"/>
      <c r="AN94" s="2"/>
    </row>
    <row r="95" spans="1:40" x14ac:dyDescent="0.35">
      <c r="A95" s="8660" t="s">
        <v>30</v>
      </c>
      <c r="B95" s="8685"/>
      <c r="C95" s="4613">
        <f>SUM(C92:C94)</f>
        <v>0</v>
      </c>
      <c r="D95" s="4484">
        <f>SUM(D92:D94)</f>
        <v>0</v>
      </c>
      <c r="E95" s="4486">
        <f>SUM(E92:E94)</f>
        <v>0</v>
      </c>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61"/>
      <c r="AL95" s="4"/>
      <c r="AM95" s="4"/>
      <c r="AN95" s="2"/>
    </row>
    <row r="96" spans="1:40" x14ac:dyDescent="0.35">
      <c r="A96" s="2652" t="s">
        <v>2565</v>
      </c>
      <c r="B96" s="1"/>
      <c r="C96" s="4"/>
      <c r="D96" s="4"/>
      <c r="E96" s="4"/>
      <c r="F96" s="4"/>
      <c r="G96" s="4"/>
      <c r="H96" s="4"/>
      <c r="I96" s="4"/>
      <c r="J96" s="4"/>
      <c r="K96" s="4"/>
      <c r="L96" s="4"/>
      <c r="M96" s="4"/>
      <c r="N96" s="4"/>
      <c r="O96" s="4"/>
      <c r="P96" s="4"/>
      <c r="Q96" s="4"/>
      <c r="R96" s="4"/>
      <c r="S96" s="4"/>
      <c r="T96" s="4"/>
      <c r="U96" s="4"/>
      <c r="V96" s="4"/>
      <c r="W96" s="2"/>
      <c r="X96" s="2"/>
      <c r="Y96" s="2"/>
      <c r="Z96" s="2"/>
      <c r="AA96" s="2"/>
      <c r="AB96" s="2"/>
      <c r="AC96" s="2"/>
      <c r="AD96" s="2"/>
      <c r="AE96" s="2"/>
      <c r="AF96" s="2"/>
      <c r="AG96" s="2"/>
      <c r="AH96" s="2"/>
      <c r="AI96" s="2"/>
      <c r="AJ96" s="2"/>
      <c r="AK96" s="2"/>
      <c r="AL96" s="2"/>
      <c r="AM96" s="24"/>
      <c r="AN96" s="24"/>
    </row>
    <row r="97" spans="1:40" x14ac:dyDescent="0.35">
      <c r="A97" s="8601" t="s">
        <v>2566</v>
      </c>
      <c r="B97" s="8604" t="s">
        <v>30</v>
      </c>
      <c r="C97" s="8605"/>
      <c r="D97" s="8606"/>
      <c r="E97" s="8630" t="s">
        <v>4</v>
      </c>
      <c r="F97" s="8631"/>
      <c r="G97" s="8631"/>
      <c r="H97" s="8631"/>
      <c r="I97" s="8631"/>
      <c r="J97" s="8631"/>
      <c r="K97" s="8631"/>
      <c r="L97" s="8631"/>
      <c r="M97" s="8631"/>
      <c r="N97" s="8631"/>
      <c r="O97" s="8631"/>
      <c r="P97" s="8631"/>
      <c r="Q97" s="8631"/>
      <c r="R97" s="8631"/>
      <c r="S97" s="8631"/>
      <c r="T97" s="8631"/>
      <c r="U97" s="8631"/>
      <c r="V97" s="8631"/>
      <c r="W97" s="8631"/>
      <c r="X97" s="8631"/>
      <c r="Y97" s="8631"/>
      <c r="Z97" s="8631"/>
      <c r="AA97" s="8631"/>
      <c r="AB97" s="8631"/>
      <c r="AC97" s="8631"/>
      <c r="AD97" s="8631"/>
      <c r="AE97" s="8631"/>
      <c r="AF97" s="8631"/>
      <c r="AG97" s="8631"/>
      <c r="AH97" s="8631"/>
      <c r="AI97" s="8631"/>
      <c r="AJ97" s="8686"/>
      <c r="AK97" s="24"/>
      <c r="AL97" s="24"/>
      <c r="AM97" s="24"/>
      <c r="AN97" s="24"/>
    </row>
    <row r="98" spans="1:40" x14ac:dyDescent="0.35">
      <c r="A98" s="8602"/>
      <c r="B98" s="8610"/>
      <c r="C98" s="8611"/>
      <c r="D98" s="8612"/>
      <c r="E98" s="8673" t="s">
        <v>2520</v>
      </c>
      <c r="F98" s="8674"/>
      <c r="G98" s="8673" t="s">
        <v>2521</v>
      </c>
      <c r="H98" s="8674"/>
      <c r="I98" s="8673" t="s">
        <v>2522</v>
      </c>
      <c r="J98" s="8674"/>
      <c r="K98" s="8672" t="s">
        <v>2523</v>
      </c>
      <c r="L98" s="8672"/>
      <c r="M98" s="8673" t="s">
        <v>2524</v>
      </c>
      <c r="N98" s="8674"/>
      <c r="O98" s="8672" t="s">
        <v>2525</v>
      </c>
      <c r="P98" s="8672"/>
      <c r="Q98" s="8673" t="s">
        <v>2526</v>
      </c>
      <c r="R98" s="8674"/>
      <c r="S98" s="8672" t="s">
        <v>16</v>
      </c>
      <c r="T98" s="8672"/>
      <c r="U98" s="8673" t="s">
        <v>17</v>
      </c>
      <c r="V98" s="8674"/>
      <c r="W98" s="8672" t="s">
        <v>18</v>
      </c>
      <c r="X98" s="8672"/>
      <c r="Y98" s="8673" t="s">
        <v>19</v>
      </c>
      <c r="Z98" s="8674"/>
      <c r="AA98" s="8672" t="s">
        <v>20</v>
      </c>
      <c r="AB98" s="8672"/>
      <c r="AC98" s="8673" t="s">
        <v>21</v>
      </c>
      <c r="AD98" s="8674"/>
      <c r="AE98" s="8672" t="s">
        <v>22</v>
      </c>
      <c r="AF98" s="8672"/>
      <c r="AG98" s="8673" t="s">
        <v>23</v>
      </c>
      <c r="AH98" s="8674"/>
      <c r="AI98" s="8673" t="s">
        <v>446</v>
      </c>
      <c r="AJ98" s="8674"/>
      <c r="AK98" s="24"/>
      <c r="AL98" s="24"/>
      <c r="AM98" s="24"/>
      <c r="AN98" s="24"/>
    </row>
    <row r="99" spans="1:40" x14ac:dyDescent="0.35">
      <c r="A99" s="8603"/>
      <c r="B99" s="4210" t="s">
        <v>32</v>
      </c>
      <c r="C99" s="4567" t="s">
        <v>33</v>
      </c>
      <c r="D99" s="4495" t="s">
        <v>34</v>
      </c>
      <c r="E99" s="4493" t="s">
        <v>33</v>
      </c>
      <c r="F99" s="4495" t="s">
        <v>34</v>
      </c>
      <c r="G99" s="4493" t="s">
        <v>33</v>
      </c>
      <c r="H99" s="4495" t="s">
        <v>34</v>
      </c>
      <c r="I99" s="4493" t="s">
        <v>33</v>
      </c>
      <c r="J99" s="4495" t="s">
        <v>34</v>
      </c>
      <c r="K99" s="4567" t="s">
        <v>33</v>
      </c>
      <c r="L99" s="4568" t="s">
        <v>34</v>
      </c>
      <c r="M99" s="4493" t="s">
        <v>33</v>
      </c>
      <c r="N99" s="4495" t="s">
        <v>34</v>
      </c>
      <c r="O99" s="4567" t="s">
        <v>33</v>
      </c>
      <c r="P99" s="4568" t="s">
        <v>34</v>
      </c>
      <c r="Q99" s="4493" t="s">
        <v>33</v>
      </c>
      <c r="R99" s="4495" t="s">
        <v>34</v>
      </c>
      <c r="S99" s="4567" t="s">
        <v>33</v>
      </c>
      <c r="T99" s="4568" t="s">
        <v>34</v>
      </c>
      <c r="U99" s="4493" t="s">
        <v>33</v>
      </c>
      <c r="V99" s="4495" t="s">
        <v>34</v>
      </c>
      <c r="W99" s="4567" t="s">
        <v>33</v>
      </c>
      <c r="X99" s="4568" t="s">
        <v>34</v>
      </c>
      <c r="Y99" s="4493" t="s">
        <v>33</v>
      </c>
      <c r="Z99" s="4495" t="s">
        <v>34</v>
      </c>
      <c r="AA99" s="4567" t="s">
        <v>33</v>
      </c>
      <c r="AB99" s="4568" t="s">
        <v>34</v>
      </c>
      <c r="AC99" s="4493" t="s">
        <v>33</v>
      </c>
      <c r="AD99" s="4495" t="s">
        <v>34</v>
      </c>
      <c r="AE99" s="4567" t="s">
        <v>33</v>
      </c>
      <c r="AF99" s="4568" t="s">
        <v>34</v>
      </c>
      <c r="AG99" s="4493" t="s">
        <v>33</v>
      </c>
      <c r="AH99" s="4495" t="s">
        <v>34</v>
      </c>
      <c r="AI99" s="4493" t="s">
        <v>33</v>
      </c>
      <c r="AJ99" s="4495" t="s">
        <v>34</v>
      </c>
      <c r="AK99" s="24"/>
      <c r="AL99" s="24"/>
      <c r="AM99" s="24"/>
      <c r="AN99" s="24"/>
    </row>
    <row r="100" spans="1:40" x14ac:dyDescent="0.35">
      <c r="A100" s="4605" t="s">
        <v>2567</v>
      </c>
      <c r="B100" s="4578">
        <f t="shared" ref="B100:B108" si="16">SUM(C100+D100)</f>
        <v>0</v>
      </c>
      <c r="C100" s="4579">
        <f t="shared" ref="C100:D106" si="17">SUM(I100+K100+M100+O100+Q100+S100+U100+W100+Y100+AA100+AC100+AE100+AG100+AI100)</f>
        <v>0</v>
      </c>
      <c r="D100" s="4580">
        <f t="shared" si="17"/>
        <v>0</v>
      </c>
      <c r="E100" s="4513"/>
      <c r="F100" s="4614"/>
      <c r="G100" s="4513"/>
      <c r="H100" s="4614"/>
      <c r="I100" s="4447"/>
      <c r="J100" s="4449"/>
      <c r="K100" s="4450"/>
      <c r="L100" s="4451"/>
      <c r="M100" s="4447"/>
      <c r="N100" s="4449"/>
      <c r="O100" s="4450"/>
      <c r="P100" s="4451"/>
      <c r="Q100" s="4447"/>
      <c r="R100" s="4449"/>
      <c r="S100" s="4450"/>
      <c r="T100" s="4451"/>
      <c r="U100" s="4447"/>
      <c r="V100" s="4449"/>
      <c r="W100" s="4450"/>
      <c r="X100" s="4451"/>
      <c r="Y100" s="4447"/>
      <c r="Z100" s="4449"/>
      <c r="AA100" s="4450"/>
      <c r="AB100" s="4451"/>
      <c r="AC100" s="4447"/>
      <c r="AD100" s="4449"/>
      <c r="AE100" s="4450"/>
      <c r="AF100" s="4451"/>
      <c r="AG100" s="4447"/>
      <c r="AH100" s="4449"/>
      <c r="AI100" s="4452"/>
      <c r="AJ100" s="4449"/>
      <c r="AK100" s="4542"/>
      <c r="AL100" s="28"/>
      <c r="AM100" s="28"/>
      <c r="AN100" s="28"/>
    </row>
    <row r="101" spans="1:40" x14ac:dyDescent="0.35">
      <c r="A101" s="4455" t="s">
        <v>2568</v>
      </c>
      <c r="B101" s="38">
        <f t="shared" si="16"/>
        <v>0</v>
      </c>
      <c r="C101" s="39">
        <f t="shared" si="17"/>
        <v>0</v>
      </c>
      <c r="D101" s="40">
        <f t="shared" si="17"/>
        <v>0</v>
      </c>
      <c r="E101" s="11"/>
      <c r="F101" s="63"/>
      <c r="G101" s="11"/>
      <c r="H101" s="63"/>
      <c r="I101" s="8"/>
      <c r="J101" s="10"/>
      <c r="K101" s="64"/>
      <c r="L101" s="65"/>
      <c r="M101" s="8"/>
      <c r="N101" s="10"/>
      <c r="O101" s="64"/>
      <c r="P101" s="65"/>
      <c r="Q101" s="8"/>
      <c r="R101" s="10"/>
      <c r="S101" s="64"/>
      <c r="T101" s="65"/>
      <c r="U101" s="8"/>
      <c r="V101" s="10"/>
      <c r="W101" s="64"/>
      <c r="X101" s="65"/>
      <c r="Y101" s="8"/>
      <c r="Z101" s="10"/>
      <c r="AA101" s="64"/>
      <c r="AB101" s="65"/>
      <c r="AC101" s="8"/>
      <c r="AD101" s="10"/>
      <c r="AE101" s="64"/>
      <c r="AF101" s="65"/>
      <c r="AG101" s="8"/>
      <c r="AH101" s="10"/>
      <c r="AI101" s="66"/>
      <c r="AJ101" s="10"/>
      <c r="AK101" s="4542"/>
      <c r="AL101" s="28"/>
      <c r="AM101" s="28"/>
      <c r="AN101" s="28"/>
    </row>
    <row r="102" spans="1:40" x14ac:dyDescent="0.35">
      <c r="A102" s="4455" t="s">
        <v>2569</v>
      </c>
      <c r="B102" s="4556">
        <f t="shared" si="16"/>
        <v>0</v>
      </c>
      <c r="C102" s="4557">
        <f t="shared" si="17"/>
        <v>0</v>
      </c>
      <c r="D102" s="4586">
        <f>SUM(J102+L102+N102+P102+R102+T102+V102+X102+Z102+AB102+AD102+AF102+AH102+AJ102)</f>
        <v>0</v>
      </c>
      <c r="E102" s="11"/>
      <c r="F102" s="63"/>
      <c r="G102" s="11"/>
      <c r="H102" s="63"/>
      <c r="I102" s="8"/>
      <c r="J102" s="10"/>
      <c r="K102" s="64"/>
      <c r="L102" s="65"/>
      <c r="M102" s="8"/>
      <c r="N102" s="10"/>
      <c r="O102" s="64"/>
      <c r="P102" s="65"/>
      <c r="Q102" s="8"/>
      <c r="R102" s="10"/>
      <c r="S102" s="64"/>
      <c r="T102" s="65"/>
      <c r="U102" s="8"/>
      <c r="V102" s="10"/>
      <c r="W102" s="64"/>
      <c r="X102" s="65"/>
      <c r="Y102" s="8"/>
      <c r="Z102" s="10"/>
      <c r="AA102" s="64"/>
      <c r="AB102" s="65"/>
      <c r="AC102" s="8"/>
      <c r="AD102" s="10"/>
      <c r="AE102" s="64"/>
      <c r="AF102" s="65"/>
      <c r="AG102" s="8"/>
      <c r="AH102" s="10"/>
      <c r="AI102" s="66"/>
      <c r="AJ102" s="10"/>
      <c r="AK102" s="4542"/>
      <c r="AL102" s="28"/>
      <c r="AM102" s="28"/>
      <c r="AN102" s="28"/>
    </row>
    <row r="103" spans="1:40" x14ac:dyDescent="0.35">
      <c r="A103" s="4455" t="s">
        <v>2570</v>
      </c>
      <c r="B103" s="4556">
        <f t="shared" si="16"/>
        <v>0</v>
      </c>
      <c r="C103" s="4557">
        <f>SUM(I103+K103+M103+O103+Q103+S103+U103+W103+Y103+AA103+AC103+AE103+AG103+AI103)</f>
        <v>0</v>
      </c>
      <c r="D103" s="4586">
        <f t="shared" si="17"/>
        <v>0</v>
      </c>
      <c r="E103" s="11"/>
      <c r="F103" s="63"/>
      <c r="G103" s="11"/>
      <c r="H103" s="63"/>
      <c r="I103" s="8"/>
      <c r="J103" s="10"/>
      <c r="K103" s="64"/>
      <c r="L103" s="65"/>
      <c r="M103" s="8"/>
      <c r="N103" s="10"/>
      <c r="O103" s="64"/>
      <c r="P103" s="65"/>
      <c r="Q103" s="8"/>
      <c r="R103" s="10"/>
      <c r="S103" s="64"/>
      <c r="T103" s="65"/>
      <c r="U103" s="8"/>
      <c r="V103" s="10"/>
      <c r="W103" s="64"/>
      <c r="X103" s="65"/>
      <c r="Y103" s="8"/>
      <c r="Z103" s="10"/>
      <c r="AA103" s="64"/>
      <c r="AB103" s="65"/>
      <c r="AC103" s="8"/>
      <c r="AD103" s="10"/>
      <c r="AE103" s="64"/>
      <c r="AF103" s="65"/>
      <c r="AG103" s="8"/>
      <c r="AH103" s="10"/>
      <c r="AI103" s="66"/>
      <c r="AJ103" s="10"/>
      <c r="AK103" s="4542"/>
      <c r="AL103" s="28"/>
      <c r="AM103" s="28"/>
      <c r="AN103" s="28"/>
    </row>
    <row r="104" spans="1:40" x14ac:dyDescent="0.35">
      <c r="A104" s="4455" t="s">
        <v>2571</v>
      </c>
      <c r="B104" s="4556">
        <f t="shared" si="16"/>
        <v>0</v>
      </c>
      <c r="C104" s="4557">
        <f>SUM(I104+K104+M104+O104+Q104+S104+U104+W104+Y104+AA104+AC104+AE104+AG104+AI104)</f>
        <v>0</v>
      </c>
      <c r="D104" s="4586">
        <f t="shared" si="17"/>
        <v>0</v>
      </c>
      <c r="E104" s="4467"/>
      <c r="F104" s="4470"/>
      <c r="G104" s="4467"/>
      <c r="H104" s="4470"/>
      <c r="I104" s="4459"/>
      <c r="J104" s="2625"/>
      <c r="K104" s="4460"/>
      <c r="L104" s="2626"/>
      <c r="M104" s="4459"/>
      <c r="N104" s="2625"/>
      <c r="O104" s="4460"/>
      <c r="P104" s="2626"/>
      <c r="Q104" s="4459"/>
      <c r="R104" s="2625"/>
      <c r="S104" s="4460"/>
      <c r="T104" s="2626"/>
      <c r="U104" s="4459"/>
      <c r="V104" s="2625"/>
      <c r="W104" s="4460"/>
      <c r="X104" s="2626"/>
      <c r="Y104" s="4459"/>
      <c r="Z104" s="2625"/>
      <c r="AA104" s="4460"/>
      <c r="AB104" s="2626"/>
      <c r="AC104" s="4459"/>
      <c r="AD104" s="2625"/>
      <c r="AE104" s="4460"/>
      <c r="AF104" s="2626"/>
      <c r="AG104" s="4459"/>
      <c r="AH104" s="2625"/>
      <c r="AI104" s="4461"/>
      <c r="AJ104" s="2625"/>
      <c r="AK104" s="4542"/>
      <c r="AL104" s="28"/>
      <c r="AM104" s="28"/>
      <c r="AN104" s="28"/>
    </row>
    <row r="105" spans="1:40" x14ac:dyDescent="0.35">
      <c r="A105" s="4455" t="s">
        <v>2572</v>
      </c>
      <c r="B105" s="4556">
        <f t="shared" si="16"/>
        <v>0</v>
      </c>
      <c r="C105" s="4557">
        <f t="shared" si="17"/>
        <v>0</v>
      </c>
      <c r="D105" s="4586">
        <f t="shared" si="17"/>
        <v>0</v>
      </c>
      <c r="E105" s="4467"/>
      <c r="F105" s="4470"/>
      <c r="G105" s="4467"/>
      <c r="H105" s="4470"/>
      <c r="I105" s="4459"/>
      <c r="J105" s="2625"/>
      <c r="K105" s="4460"/>
      <c r="L105" s="2626"/>
      <c r="M105" s="4459"/>
      <c r="N105" s="2625"/>
      <c r="O105" s="4460"/>
      <c r="P105" s="2626"/>
      <c r="Q105" s="4459"/>
      <c r="R105" s="2625"/>
      <c r="S105" s="4460"/>
      <c r="T105" s="2626"/>
      <c r="U105" s="4459"/>
      <c r="V105" s="2625"/>
      <c r="W105" s="4460"/>
      <c r="X105" s="2626"/>
      <c r="Y105" s="4459"/>
      <c r="Z105" s="2625"/>
      <c r="AA105" s="4460"/>
      <c r="AB105" s="2626"/>
      <c r="AC105" s="4459"/>
      <c r="AD105" s="2625"/>
      <c r="AE105" s="4460"/>
      <c r="AF105" s="2626"/>
      <c r="AG105" s="4459"/>
      <c r="AH105" s="2625"/>
      <c r="AI105" s="4461"/>
      <c r="AJ105" s="2625"/>
      <c r="AK105" s="4542"/>
      <c r="AL105" s="28"/>
      <c r="AM105" s="28"/>
      <c r="AN105" s="28"/>
    </row>
    <row r="106" spans="1:40" x14ac:dyDescent="0.35">
      <c r="A106" s="4455" t="s">
        <v>2573</v>
      </c>
      <c r="B106" s="4556">
        <f t="shared" si="16"/>
        <v>0</v>
      </c>
      <c r="C106" s="4557">
        <f t="shared" si="17"/>
        <v>0</v>
      </c>
      <c r="D106" s="4586">
        <f t="shared" si="17"/>
        <v>0</v>
      </c>
      <c r="E106" s="4467"/>
      <c r="F106" s="4470"/>
      <c r="G106" s="4467"/>
      <c r="H106" s="4470"/>
      <c r="I106" s="4459"/>
      <c r="J106" s="2625"/>
      <c r="K106" s="4460"/>
      <c r="L106" s="2626"/>
      <c r="M106" s="4459"/>
      <c r="N106" s="2625"/>
      <c r="O106" s="4460"/>
      <c r="P106" s="2626"/>
      <c r="Q106" s="4459"/>
      <c r="R106" s="2625"/>
      <c r="S106" s="4460"/>
      <c r="T106" s="2626"/>
      <c r="U106" s="4459"/>
      <c r="V106" s="2625"/>
      <c r="W106" s="4460"/>
      <c r="X106" s="2626"/>
      <c r="Y106" s="4459"/>
      <c r="Z106" s="2625"/>
      <c r="AA106" s="4460"/>
      <c r="AB106" s="2626"/>
      <c r="AC106" s="4459"/>
      <c r="AD106" s="2625"/>
      <c r="AE106" s="4460"/>
      <c r="AF106" s="2626"/>
      <c r="AG106" s="4459"/>
      <c r="AH106" s="2625"/>
      <c r="AI106" s="4461"/>
      <c r="AJ106" s="2625"/>
      <c r="AK106" s="4542"/>
      <c r="AL106" s="28"/>
      <c r="AM106" s="28"/>
      <c r="AN106" s="28"/>
    </row>
    <row r="107" spans="1:40" ht="14.25" customHeight="1" x14ac:dyDescent="0.35">
      <c r="A107" s="4615" t="s">
        <v>2574</v>
      </c>
      <c r="B107" s="4556">
        <f t="shared" si="16"/>
        <v>0</v>
      </c>
      <c r="C107" s="4616">
        <f>SUM(E107+G107+I107+K107+M107+O107+Q107+S107+U107+W107+Y107+AA107+AC107+AE107+AG107+AI107)</f>
        <v>0</v>
      </c>
      <c r="D107" s="4586">
        <f>SUM(F107+H107+J107+L107+N107+P107+R107+T107+V107+X107+Z107+AB107+AD107+AF107+AH107+AJ107)</f>
        <v>0</v>
      </c>
      <c r="E107" s="2653"/>
      <c r="F107" s="1101"/>
      <c r="G107" s="2653"/>
      <c r="H107" s="1101"/>
      <c r="I107" s="2653"/>
      <c r="J107" s="1101"/>
      <c r="K107" s="1102"/>
      <c r="L107" s="1103"/>
      <c r="M107" s="2653"/>
      <c r="N107" s="1101"/>
      <c r="O107" s="1102"/>
      <c r="P107" s="1103"/>
      <c r="Q107" s="2653"/>
      <c r="R107" s="1101"/>
      <c r="S107" s="1102"/>
      <c r="T107" s="1103"/>
      <c r="U107" s="2653"/>
      <c r="V107" s="1101"/>
      <c r="W107" s="1102"/>
      <c r="X107" s="1103"/>
      <c r="Y107" s="2653"/>
      <c r="Z107" s="1101"/>
      <c r="AA107" s="1102"/>
      <c r="AB107" s="1103"/>
      <c r="AC107" s="2653"/>
      <c r="AD107" s="1101"/>
      <c r="AE107" s="1102"/>
      <c r="AF107" s="1103"/>
      <c r="AG107" s="2653"/>
      <c r="AH107" s="1101"/>
      <c r="AI107" s="67"/>
      <c r="AJ107" s="1101"/>
      <c r="AK107" s="4542"/>
      <c r="AL107" s="28"/>
      <c r="AM107" s="28"/>
      <c r="AN107" s="28"/>
    </row>
    <row r="108" spans="1:40" x14ac:dyDescent="0.35">
      <c r="A108" s="4617" t="s">
        <v>2575</v>
      </c>
      <c r="B108" s="4618">
        <f t="shared" si="16"/>
        <v>0</v>
      </c>
      <c r="C108" s="4619">
        <f>SUM(E108+G108+I108+K108+M108+O108+Q108+S108+U108+W108+Y108+AA108+AC108+AE108+AG108+AI108)</f>
        <v>0</v>
      </c>
      <c r="D108" s="3181">
        <f>SUM(F108+H108+J108+L108+N108+P108+R108+T108+V108+X108+Z108+AB108+AD108+AF108+AH108+AJ108)</f>
        <v>0</v>
      </c>
      <c r="E108" s="3395"/>
      <c r="F108" s="4475"/>
      <c r="G108" s="3395"/>
      <c r="H108" s="4475"/>
      <c r="I108" s="3395"/>
      <c r="J108" s="4475"/>
      <c r="K108" s="4476"/>
      <c r="L108" s="4477"/>
      <c r="M108" s="3395"/>
      <c r="N108" s="4475"/>
      <c r="O108" s="4476"/>
      <c r="P108" s="4477"/>
      <c r="Q108" s="3395"/>
      <c r="R108" s="4475"/>
      <c r="S108" s="4476"/>
      <c r="T108" s="4477"/>
      <c r="U108" s="3395"/>
      <c r="V108" s="4475"/>
      <c r="W108" s="4476"/>
      <c r="X108" s="4477"/>
      <c r="Y108" s="3395"/>
      <c r="Z108" s="4475"/>
      <c r="AA108" s="4476"/>
      <c r="AB108" s="4477"/>
      <c r="AC108" s="3395"/>
      <c r="AD108" s="4475"/>
      <c r="AE108" s="4476"/>
      <c r="AF108" s="4477"/>
      <c r="AG108" s="3395"/>
      <c r="AH108" s="4475"/>
      <c r="AI108" s="4478"/>
      <c r="AJ108" s="4475"/>
      <c r="AK108" s="4542"/>
      <c r="AL108" s="28"/>
      <c r="AM108" s="28"/>
      <c r="AN108" s="28"/>
    </row>
    <row r="109" spans="1:40" x14ac:dyDescent="0.35">
      <c r="A109" s="49" t="s">
        <v>2576</v>
      </c>
      <c r="B109" s="1"/>
      <c r="C109" s="4"/>
      <c r="D109" s="4"/>
      <c r="E109" s="4"/>
      <c r="F109" s="4"/>
      <c r="G109" s="4"/>
      <c r="H109" s="4"/>
      <c r="I109" s="4"/>
      <c r="J109" s="4"/>
      <c r="K109" s="4"/>
      <c r="L109" s="4"/>
      <c r="M109" s="4"/>
      <c r="N109" s="4"/>
      <c r="O109" s="4"/>
      <c r="P109" s="4"/>
      <c r="Q109" s="4"/>
      <c r="R109" s="4"/>
      <c r="S109" s="4"/>
      <c r="T109" s="4"/>
      <c r="U109" s="4"/>
      <c r="V109" s="4"/>
      <c r="W109" s="2"/>
      <c r="X109" s="2"/>
      <c r="Y109" s="2"/>
      <c r="Z109" s="2"/>
      <c r="AA109" s="2"/>
      <c r="AB109" s="2"/>
      <c r="AC109" s="2"/>
      <c r="AD109" s="2"/>
      <c r="AE109" s="2"/>
      <c r="AF109" s="2"/>
      <c r="AG109" s="2"/>
      <c r="AH109" s="2"/>
      <c r="AI109" s="2"/>
      <c r="AJ109" s="2"/>
      <c r="AK109" s="2"/>
      <c r="AL109" s="2"/>
      <c r="AM109" s="24"/>
      <c r="AN109" s="24"/>
    </row>
    <row r="110" spans="1:40" x14ac:dyDescent="0.35">
      <c r="A110" s="8601" t="s">
        <v>2577</v>
      </c>
      <c r="B110" s="8604" t="s">
        <v>30</v>
      </c>
      <c r="C110" s="8605"/>
      <c r="D110" s="8606"/>
      <c r="E110" s="8630" t="s">
        <v>4</v>
      </c>
      <c r="F110" s="8631"/>
      <c r="G110" s="8631"/>
      <c r="H110" s="8631"/>
      <c r="I110" s="8631"/>
      <c r="J110" s="8631"/>
      <c r="K110" s="8631"/>
      <c r="L110" s="8631"/>
      <c r="M110" s="8631"/>
      <c r="N110" s="8631"/>
      <c r="O110" s="8631"/>
      <c r="P110" s="8631"/>
      <c r="Q110" s="8631"/>
      <c r="R110" s="8631"/>
      <c r="S110" s="8631"/>
      <c r="T110" s="8631"/>
      <c r="U110" s="8631"/>
      <c r="V110" s="8631"/>
      <c r="W110" s="8631"/>
      <c r="X110" s="8631"/>
      <c r="Y110" s="8631"/>
      <c r="Z110" s="8631"/>
      <c r="AA110" s="8631"/>
      <c r="AB110" s="8631"/>
      <c r="AC110" s="8631"/>
      <c r="AD110" s="8631"/>
      <c r="AE110" s="8631"/>
      <c r="AF110" s="8631"/>
      <c r="AG110" s="8631"/>
      <c r="AH110" s="8631"/>
      <c r="AI110" s="8631"/>
      <c r="AJ110" s="8686"/>
      <c r="AK110" s="2"/>
      <c r="AL110" s="24"/>
      <c r="AM110" s="24"/>
      <c r="AN110" s="24"/>
    </row>
    <row r="111" spans="1:40" x14ac:dyDescent="0.35">
      <c r="A111" s="8602"/>
      <c r="B111" s="8610"/>
      <c r="C111" s="8611"/>
      <c r="D111" s="8612"/>
      <c r="E111" s="8673" t="s">
        <v>2520</v>
      </c>
      <c r="F111" s="8674"/>
      <c r="G111" s="8673" t="s">
        <v>2521</v>
      </c>
      <c r="H111" s="8674"/>
      <c r="I111" s="8673" t="s">
        <v>2522</v>
      </c>
      <c r="J111" s="8674"/>
      <c r="K111" s="8672" t="s">
        <v>2523</v>
      </c>
      <c r="L111" s="8672"/>
      <c r="M111" s="8673" t="s">
        <v>2524</v>
      </c>
      <c r="N111" s="8674"/>
      <c r="O111" s="8672" t="s">
        <v>2525</v>
      </c>
      <c r="P111" s="8672"/>
      <c r="Q111" s="8673" t="s">
        <v>2526</v>
      </c>
      <c r="R111" s="8674"/>
      <c r="S111" s="8672" t="s">
        <v>16</v>
      </c>
      <c r="T111" s="8672"/>
      <c r="U111" s="8673" t="s">
        <v>17</v>
      </c>
      <c r="V111" s="8674"/>
      <c r="W111" s="8672" t="s">
        <v>18</v>
      </c>
      <c r="X111" s="8672"/>
      <c r="Y111" s="8673" t="s">
        <v>19</v>
      </c>
      <c r="Z111" s="8674"/>
      <c r="AA111" s="8672" t="s">
        <v>20</v>
      </c>
      <c r="AB111" s="8672"/>
      <c r="AC111" s="8673" t="s">
        <v>21</v>
      </c>
      <c r="AD111" s="8674"/>
      <c r="AE111" s="8672" t="s">
        <v>22</v>
      </c>
      <c r="AF111" s="8672"/>
      <c r="AG111" s="8673" t="s">
        <v>23</v>
      </c>
      <c r="AH111" s="8674"/>
      <c r="AI111" s="8672" t="s">
        <v>446</v>
      </c>
      <c r="AJ111" s="8674"/>
      <c r="AK111" s="2"/>
      <c r="AL111" s="24"/>
      <c r="AM111" s="24"/>
      <c r="AN111" s="24"/>
    </row>
    <row r="112" spans="1:40" x14ac:dyDescent="0.35">
      <c r="A112" s="8603"/>
      <c r="B112" s="4210" t="s">
        <v>32</v>
      </c>
      <c r="C112" s="4567" t="s">
        <v>33</v>
      </c>
      <c r="D112" s="4495" t="s">
        <v>34</v>
      </c>
      <c r="E112" s="4493" t="s">
        <v>33</v>
      </c>
      <c r="F112" s="4495" t="s">
        <v>34</v>
      </c>
      <c r="G112" s="4493" t="s">
        <v>33</v>
      </c>
      <c r="H112" s="4495" t="s">
        <v>34</v>
      </c>
      <c r="I112" s="4493" t="s">
        <v>33</v>
      </c>
      <c r="J112" s="4495" t="s">
        <v>34</v>
      </c>
      <c r="K112" s="4567" t="s">
        <v>33</v>
      </c>
      <c r="L112" s="4568" t="s">
        <v>34</v>
      </c>
      <c r="M112" s="4493" t="s">
        <v>33</v>
      </c>
      <c r="N112" s="4495" t="s">
        <v>34</v>
      </c>
      <c r="O112" s="4567" t="s">
        <v>33</v>
      </c>
      <c r="P112" s="4568" t="s">
        <v>34</v>
      </c>
      <c r="Q112" s="4493" t="s">
        <v>33</v>
      </c>
      <c r="R112" s="4495" t="s">
        <v>34</v>
      </c>
      <c r="S112" s="4567" t="s">
        <v>33</v>
      </c>
      <c r="T112" s="4568" t="s">
        <v>34</v>
      </c>
      <c r="U112" s="4493" t="s">
        <v>33</v>
      </c>
      <c r="V112" s="4495" t="s">
        <v>34</v>
      </c>
      <c r="W112" s="4567" t="s">
        <v>33</v>
      </c>
      <c r="X112" s="4568" t="s">
        <v>34</v>
      </c>
      <c r="Y112" s="4493" t="s">
        <v>33</v>
      </c>
      <c r="Z112" s="4495" t="s">
        <v>34</v>
      </c>
      <c r="AA112" s="4567" t="s">
        <v>33</v>
      </c>
      <c r="AB112" s="4568" t="s">
        <v>34</v>
      </c>
      <c r="AC112" s="4493" t="s">
        <v>33</v>
      </c>
      <c r="AD112" s="4495" t="s">
        <v>34</v>
      </c>
      <c r="AE112" s="4567" t="s">
        <v>33</v>
      </c>
      <c r="AF112" s="4568" t="s">
        <v>34</v>
      </c>
      <c r="AG112" s="4493" t="s">
        <v>33</v>
      </c>
      <c r="AH112" s="4495" t="s">
        <v>34</v>
      </c>
      <c r="AI112" s="4567" t="s">
        <v>33</v>
      </c>
      <c r="AJ112" s="4495" t="s">
        <v>34</v>
      </c>
      <c r="AK112" s="2"/>
      <c r="AL112" s="24"/>
      <c r="AM112" s="24"/>
      <c r="AN112" s="24"/>
    </row>
    <row r="113" spans="1:40" ht="18.75" customHeight="1" x14ac:dyDescent="0.35">
      <c r="A113" s="4620" t="s">
        <v>2578</v>
      </c>
      <c r="B113" s="4444">
        <f>SUM(C113:D113)</f>
        <v>0</v>
      </c>
      <c r="C113" s="4445">
        <f t="shared" ref="C113:D115" si="18">+E113+G113+I113+K113+M113+O113+Q113+S113+U113+W113+Y113+AA113+AC113+AE113+AG113+AI113</f>
        <v>0</v>
      </c>
      <c r="D113" s="4458">
        <f t="shared" si="18"/>
        <v>0</v>
      </c>
      <c r="E113" s="8"/>
      <c r="F113" s="10"/>
      <c r="G113" s="8"/>
      <c r="H113" s="10"/>
      <c r="I113" s="8"/>
      <c r="J113" s="10"/>
      <c r="K113" s="8"/>
      <c r="L113" s="10"/>
      <c r="M113" s="8"/>
      <c r="N113" s="10"/>
      <c r="O113" s="8"/>
      <c r="P113" s="10"/>
      <c r="Q113" s="8"/>
      <c r="R113" s="10"/>
      <c r="S113" s="8"/>
      <c r="T113" s="10"/>
      <c r="U113" s="8"/>
      <c r="V113" s="10"/>
      <c r="W113" s="8"/>
      <c r="X113" s="10"/>
      <c r="Y113" s="8"/>
      <c r="Z113" s="10"/>
      <c r="AA113" s="8"/>
      <c r="AB113" s="10"/>
      <c r="AC113" s="8"/>
      <c r="AD113" s="10"/>
      <c r="AE113" s="8"/>
      <c r="AF113" s="10"/>
      <c r="AG113" s="8"/>
      <c r="AH113" s="10"/>
      <c r="AI113" s="8"/>
      <c r="AJ113" s="10"/>
      <c r="AK113" s="2"/>
      <c r="AL113" s="24"/>
      <c r="AM113" s="24"/>
      <c r="AN113" s="24"/>
    </row>
    <row r="114" spans="1:40" x14ac:dyDescent="0.35">
      <c r="A114" s="4462" t="s">
        <v>2579</v>
      </c>
      <c r="B114" s="4456">
        <f>SUM(C114:D114)</f>
        <v>0</v>
      </c>
      <c r="C114" s="4457">
        <f t="shared" si="18"/>
        <v>0</v>
      </c>
      <c r="D114" s="4458">
        <f t="shared" si="18"/>
        <v>0</v>
      </c>
      <c r="E114" s="8"/>
      <c r="F114" s="10"/>
      <c r="G114" s="8"/>
      <c r="H114" s="10"/>
      <c r="I114" s="8"/>
      <c r="J114" s="10"/>
      <c r="K114" s="8"/>
      <c r="L114" s="10"/>
      <c r="M114" s="8"/>
      <c r="N114" s="10"/>
      <c r="O114" s="8"/>
      <c r="P114" s="10"/>
      <c r="Q114" s="8"/>
      <c r="R114" s="10"/>
      <c r="S114" s="8"/>
      <c r="T114" s="10"/>
      <c r="U114" s="8"/>
      <c r="V114" s="10"/>
      <c r="W114" s="8"/>
      <c r="X114" s="10"/>
      <c r="Y114" s="8"/>
      <c r="Z114" s="10"/>
      <c r="AA114" s="8"/>
      <c r="AB114" s="10"/>
      <c r="AC114" s="8"/>
      <c r="AD114" s="10"/>
      <c r="AE114" s="8"/>
      <c r="AF114" s="10"/>
      <c r="AG114" s="8"/>
      <c r="AH114" s="10"/>
      <c r="AI114" s="8"/>
      <c r="AJ114" s="10"/>
      <c r="AK114" s="2"/>
      <c r="AL114" s="24"/>
      <c r="AM114" s="24"/>
      <c r="AN114" s="24"/>
    </row>
    <row r="115" spans="1:40" x14ac:dyDescent="0.35">
      <c r="A115" s="4600" t="s">
        <v>2580</v>
      </c>
      <c r="B115" s="4621">
        <f>SUM(C115:D115)</f>
        <v>0</v>
      </c>
      <c r="C115" s="4622">
        <f t="shared" si="18"/>
        <v>0</v>
      </c>
      <c r="D115" s="4474">
        <f t="shared" si="18"/>
        <v>0</v>
      </c>
      <c r="E115" s="3395"/>
      <c r="F115" s="4475"/>
      <c r="G115" s="3395"/>
      <c r="H115" s="4475"/>
      <c r="I115" s="3395"/>
      <c r="J115" s="4475"/>
      <c r="K115" s="3395"/>
      <c r="L115" s="4475"/>
      <c r="M115" s="3395"/>
      <c r="N115" s="4475"/>
      <c r="O115" s="3395"/>
      <c r="P115" s="4475"/>
      <c r="Q115" s="3395"/>
      <c r="R115" s="4475"/>
      <c r="S115" s="3395"/>
      <c r="T115" s="4475"/>
      <c r="U115" s="3395"/>
      <c r="V115" s="4475"/>
      <c r="W115" s="3395"/>
      <c r="X115" s="4475"/>
      <c r="Y115" s="3395"/>
      <c r="Z115" s="4475"/>
      <c r="AA115" s="3395"/>
      <c r="AB115" s="4475"/>
      <c r="AC115" s="3395"/>
      <c r="AD115" s="4475"/>
      <c r="AE115" s="3395"/>
      <c r="AF115" s="4475"/>
      <c r="AG115" s="3395"/>
      <c r="AH115" s="4475"/>
      <c r="AI115" s="3395"/>
      <c r="AJ115" s="4475"/>
      <c r="AK115" s="2"/>
      <c r="AL115" s="24"/>
      <c r="AM115" s="24"/>
      <c r="AN115" s="24"/>
    </row>
    <row r="116" spans="1:40" x14ac:dyDescent="0.35">
      <c r="A116" s="49" t="s">
        <v>2581</v>
      </c>
      <c r="B116" s="1"/>
      <c r="C116" s="4"/>
      <c r="D116" s="4"/>
      <c r="E116" s="4"/>
      <c r="F116" s="4"/>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4"/>
      <c r="AN116" s="24"/>
    </row>
    <row r="117" spans="1:40" x14ac:dyDescent="0.35">
      <c r="A117" s="8601" t="s">
        <v>2577</v>
      </c>
      <c r="B117" s="8604" t="s">
        <v>30</v>
      </c>
      <c r="C117" s="8605"/>
      <c r="D117" s="8606"/>
      <c r="E117" s="8630" t="s">
        <v>4</v>
      </c>
      <c r="F117" s="8631"/>
      <c r="G117" s="8631"/>
      <c r="H117" s="8631"/>
      <c r="I117" s="8631"/>
      <c r="J117" s="8631"/>
      <c r="K117" s="8631"/>
      <c r="L117" s="8631"/>
      <c r="M117" s="8631"/>
      <c r="N117" s="8631"/>
      <c r="O117" s="8631"/>
      <c r="P117" s="8631"/>
      <c r="Q117" s="8631"/>
      <c r="R117" s="8631"/>
      <c r="S117" s="8631"/>
      <c r="T117" s="8631"/>
      <c r="U117" s="8631"/>
      <c r="V117" s="8631"/>
      <c r="W117" s="8631"/>
      <c r="X117" s="8631"/>
      <c r="Y117" s="8631"/>
      <c r="Z117" s="8631"/>
      <c r="AA117" s="8631"/>
      <c r="AB117" s="8631"/>
      <c r="AC117" s="8631"/>
      <c r="AD117" s="8631"/>
      <c r="AE117" s="8631"/>
      <c r="AF117" s="8631"/>
      <c r="AG117" s="8631"/>
      <c r="AH117" s="8631"/>
      <c r="AI117" s="8631"/>
      <c r="AJ117" s="8686"/>
      <c r="AK117" s="2"/>
      <c r="AL117" s="24"/>
      <c r="AM117" s="24"/>
      <c r="AN117" s="24"/>
    </row>
    <row r="118" spans="1:40" x14ac:dyDescent="0.35">
      <c r="A118" s="8602"/>
      <c r="B118" s="8610"/>
      <c r="C118" s="8611"/>
      <c r="D118" s="8612"/>
      <c r="E118" s="8673" t="s">
        <v>2520</v>
      </c>
      <c r="F118" s="8674"/>
      <c r="G118" s="8673" t="s">
        <v>2521</v>
      </c>
      <c r="H118" s="8674"/>
      <c r="I118" s="8673" t="s">
        <v>2522</v>
      </c>
      <c r="J118" s="8674"/>
      <c r="K118" s="8672" t="s">
        <v>2523</v>
      </c>
      <c r="L118" s="8672"/>
      <c r="M118" s="8673" t="s">
        <v>2524</v>
      </c>
      <c r="N118" s="8674"/>
      <c r="O118" s="8672" t="s">
        <v>2525</v>
      </c>
      <c r="P118" s="8672"/>
      <c r="Q118" s="8673" t="s">
        <v>2526</v>
      </c>
      <c r="R118" s="8674"/>
      <c r="S118" s="8672" t="s">
        <v>16</v>
      </c>
      <c r="T118" s="8672"/>
      <c r="U118" s="8673" t="s">
        <v>17</v>
      </c>
      <c r="V118" s="8674"/>
      <c r="W118" s="8672" t="s">
        <v>18</v>
      </c>
      <c r="X118" s="8672"/>
      <c r="Y118" s="8673" t="s">
        <v>19</v>
      </c>
      <c r="Z118" s="8674"/>
      <c r="AA118" s="8672" t="s">
        <v>20</v>
      </c>
      <c r="AB118" s="8672"/>
      <c r="AC118" s="8673" t="s">
        <v>21</v>
      </c>
      <c r="AD118" s="8674"/>
      <c r="AE118" s="8672" t="s">
        <v>22</v>
      </c>
      <c r="AF118" s="8672"/>
      <c r="AG118" s="8673" t="s">
        <v>23</v>
      </c>
      <c r="AH118" s="8674"/>
      <c r="AI118" s="8672" t="s">
        <v>446</v>
      </c>
      <c r="AJ118" s="8674"/>
      <c r="AK118" s="2"/>
      <c r="AL118" s="24"/>
      <c r="AM118" s="24"/>
      <c r="AN118" s="24"/>
    </row>
    <row r="119" spans="1:40" x14ac:dyDescent="0.35">
      <c r="A119" s="8603"/>
      <c r="B119" s="4210" t="s">
        <v>32</v>
      </c>
      <c r="C119" s="4567" t="s">
        <v>33</v>
      </c>
      <c r="D119" s="4495" t="s">
        <v>34</v>
      </c>
      <c r="E119" s="4493" t="s">
        <v>33</v>
      </c>
      <c r="F119" s="4495" t="s">
        <v>34</v>
      </c>
      <c r="G119" s="4493" t="s">
        <v>33</v>
      </c>
      <c r="H119" s="4495" t="s">
        <v>34</v>
      </c>
      <c r="I119" s="4493" t="s">
        <v>33</v>
      </c>
      <c r="J119" s="4495" t="s">
        <v>34</v>
      </c>
      <c r="K119" s="4567" t="s">
        <v>33</v>
      </c>
      <c r="L119" s="4568" t="s">
        <v>34</v>
      </c>
      <c r="M119" s="4493" t="s">
        <v>33</v>
      </c>
      <c r="N119" s="4495" t="s">
        <v>34</v>
      </c>
      <c r="O119" s="4567" t="s">
        <v>33</v>
      </c>
      <c r="P119" s="4568" t="s">
        <v>34</v>
      </c>
      <c r="Q119" s="4493" t="s">
        <v>33</v>
      </c>
      <c r="R119" s="4495" t="s">
        <v>34</v>
      </c>
      <c r="S119" s="4567" t="s">
        <v>33</v>
      </c>
      <c r="T119" s="4568" t="s">
        <v>34</v>
      </c>
      <c r="U119" s="4493" t="s">
        <v>33</v>
      </c>
      <c r="V119" s="4495" t="s">
        <v>34</v>
      </c>
      <c r="W119" s="4567" t="s">
        <v>33</v>
      </c>
      <c r="X119" s="4568" t="s">
        <v>34</v>
      </c>
      <c r="Y119" s="4493" t="s">
        <v>33</v>
      </c>
      <c r="Z119" s="4495" t="s">
        <v>34</v>
      </c>
      <c r="AA119" s="4567" t="s">
        <v>33</v>
      </c>
      <c r="AB119" s="4568" t="s">
        <v>34</v>
      </c>
      <c r="AC119" s="4493" t="s">
        <v>33</v>
      </c>
      <c r="AD119" s="4495" t="s">
        <v>34</v>
      </c>
      <c r="AE119" s="4567" t="s">
        <v>33</v>
      </c>
      <c r="AF119" s="4568" t="s">
        <v>34</v>
      </c>
      <c r="AG119" s="4493" t="s">
        <v>33</v>
      </c>
      <c r="AH119" s="4495" t="s">
        <v>34</v>
      </c>
      <c r="AI119" s="4567" t="s">
        <v>33</v>
      </c>
      <c r="AJ119" s="4495" t="s">
        <v>34</v>
      </c>
      <c r="AK119" s="2"/>
      <c r="AL119" s="2"/>
      <c r="AM119" s="2"/>
      <c r="AN119" s="2"/>
    </row>
    <row r="120" spans="1:40" x14ac:dyDescent="0.35">
      <c r="A120" s="4620" t="s">
        <v>2578</v>
      </c>
      <c r="B120" s="68">
        <f>SUM(C120+D120)</f>
        <v>0</v>
      </c>
      <c r="C120" s="4457">
        <f>+E120+G120+I120+K120+M120+O120+Q120+S120+U120+W120+Y120+AA120+AC120+AE120+AG120+AI120</f>
        <v>0</v>
      </c>
      <c r="D120" s="4458">
        <f>+F120+H120+J120+L120+N120+P120+R120+T120+V120+X120+Z120+AB120+AD120+AF120+AH120+AJ120</f>
        <v>0</v>
      </c>
      <c r="E120" s="4447"/>
      <c r="F120" s="4448"/>
      <c r="G120" s="4447"/>
      <c r="H120" s="4448"/>
      <c r="I120" s="4447"/>
      <c r="J120" s="4448"/>
      <c r="K120" s="4447"/>
      <c r="L120" s="4448"/>
      <c r="M120" s="4447"/>
      <c r="N120" s="4448"/>
      <c r="O120" s="4447"/>
      <c r="P120" s="4448"/>
      <c r="Q120" s="4447"/>
      <c r="R120" s="4448"/>
      <c r="S120" s="4447"/>
      <c r="T120" s="4448"/>
      <c r="U120" s="4447"/>
      <c r="V120" s="4448"/>
      <c r="W120" s="4447"/>
      <c r="X120" s="4448"/>
      <c r="Y120" s="4447"/>
      <c r="Z120" s="4448"/>
      <c r="AA120" s="4447"/>
      <c r="AB120" s="4448"/>
      <c r="AC120" s="4447"/>
      <c r="AD120" s="4448"/>
      <c r="AE120" s="4447"/>
      <c r="AF120" s="4448"/>
      <c r="AG120" s="4447"/>
      <c r="AH120" s="4448"/>
      <c r="AI120" s="4447"/>
      <c r="AJ120" s="4448"/>
      <c r="AK120" s="2"/>
      <c r="AL120" s="2"/>
      <c r="AM120" s="2"/>
      <c r="AN120" s="2"/>
    </row>
    <row r="121" spans="1:40" x14ac:dyDescent="0.35">
      <c r="A121" s="4462" t="s">
        <v>2582</v>
      </c>
      <c r="B121" s="4623">
        <f>SUM(C121+D121)</f>
        <v>0</v>
      </c>
      <c r="C121" s="4457">
        <f t="shared" ref="C121:D124" si="19">+E121+G121+I121+K121+M121+O121+Q121+S121+U121+W121+Y121+AA121+AC121+AE121+AG121+AI121</f>
        <v>0</v>
      </c>
      <c r="D121" s="4458">
        <f t="shared" si="19"/>
        <v>0</v>
      </c>
      <c r="E121" s="4459"/>
      <c r="F121" s="3390"/>
      <c r="G121" s="4459"/>
      <c r="H121" s="3390"/>
      <c r="I121" s="4459"/>
      <c r="J121" s="3390"/>
      <c r="K121" s="4459"/>
      <c r="L121" s="3390"/>
      <c r="M121" s="4459"/>
      <c r="N121" s="3390"/>
      <c r="O121" s="4459"/>
      <c r="P121" s="3390"/>
      <c r="Q121" s="4459"/>
      <c r="R121" s="3390"/>
      <c r="S121" s="4459"/>
      <c r="T121" s="3390"/>
      <c r="U121" s="4459"/>
      <c r="V121" s="3390"/>
      <c r="W121" s="4459"/>
      <c r="X121" s="3390"/>
      <c r="Y121" s="4459"/>
      <c r="Z121" s="3390"/>
      <c r="AA121" s="4459"/>
      <c r="AB121" s="3390"/>
      <c r="AC121" s="4459"/>
      <c r="AD121" s="3390"/>
      <c r="AE121" s="4459"/>
      <c r="AF121" s="3390"/>
      <c r="AG121" s="4459"/>
      <c r="AH121" s="3390"/>
      <c r="AI121" s="4459"/>
      <c r="AJ121" s="3390"/>
      <c r="AK121" s="2"/>
      <c r="AL121" s="2"/>
      <c r="AM121" s="2"/>
      <c r="AN121" s="2"/>
    </row>
    <row r="122" spans="1:40" x14ac:dyDescent="0.35">
      <c r="A122" s="4462" t="s">
        <v>1884</v>
      </c>
      <c r="B122" s="4623">
        <f>SUM(C122+D122)</f>
        <v>0</v>
      </c>
      <c r="C122" s="4457">
        <f t="shared" si="19"/>
        <v>0</v>
      </c>
      <c r="D122" s="4458">
        <f t="shared" si="19"/>
        <v>0</v>
      </c>
      <c r="E122" s="2653"/>
      <c r="F122" s="1086"/>
      <c r="G122" s="2653"/>
      <c r="H122" s="1086"/>
      <c r="I122" s="2653"/>
      <c r="J122" s="1086"/>
      <c r="K122" s="2653"/>
      <c r="L122" s="1086"/>
      <c r="M122" s="2653"/>
      <c r="N122" s="1086"/>
      <c r="O122" s="2653"/>
      <c r="P122" s="1086"/>
      <c r="Q122" s="2653"/>
      <c r="R122" s="1086"/>
      <c r="S122" s="2653"/>
      <c r="T122" s="1086"/>
      <c r="U122" s="2653"/>
      <c r="V122" s="1086"/>
      <c r="W122" s="2653"/>
      <c r="X122" s="1086"/>
      <c r="Y122" s="2653"/>
      <c r="Z122" s="1086"/>
      <c r="AA122" s="2653"/>
      <c r="AB122" s="1086"/>
      <c r="AC122" s="2653"/>
      <c r="AD122" s="1086"/>
      <c r="AE122" s="2653"/>
      <c r="AF122" s="1086"/>
      <c r="AG122" s="2653"/>
      <c r="AH122" s="1086"/>
      <c r="AI122" s="2653"/>
      <c r="AJ122" s="1086"/>
      <c r="AK122" s="2"/>
      <c r="AL122" s="2"/>
      <c r="AM122" s="2"/>
      <c r="AN122" s="2"/>
    </row>
    <row r="123" spans="1:40" x14ac:dyDescent="0.35">
      <c r="A123" s="4624" t="s">
        <v>2580</v>
      </c>
      <c r="B123" s="4623">
        <f>SUM(C123+D123)</f>
        <v>0</v>
      </c>
      <c r="C123" s="4457">
        <f t="shared" si="19"/>
        <v>0</v>
      </c>
      <c r="D123" s="4458">
        <f t="shared" si="19"/>
        <v>0</v>
      </c>
      <c r="E123" s="2653"/>
      <c r="F123" s="1086"/>
      <c r="G123" s="2653"/>
      <c r="H123" s="1086"/>
      <c r="I123" s="2653"/>
      <c r="J123" s="1086"/>
      <c r="K123" s="2653"/>
      <c r="L123" s="1086"/>
      <c r="M123" s="2653"/>
      <c r="N123" s="1086"/>
      <c r="O123" s="2653"/>
      <c r="P123" s="1086"/>
      <c r="Q123" s="2653"/>
      <c r="R123" s="1086"/>
      <c r="S123" s="2653"/>
      <c r="T123" s="1086"/>
      <c r="U123" s="2653"/>
      <c r="V123" s="1086"/>
      <c r="W123" s="2653"/>
      <c r="X123" s="1086"/>
      <c r="Y123" s="2653"/>
      <c r="Z123" s="1086"/>
      <c r="AA123" s="2653"/>
      <c r="AB123" s="1086"/>
      <c r="AC123" s="2653"/>
      <c r="AD123" s="1086"/>
      <c r="AE123" s="2653"/>
      <c r="AF123" s="1086"/>
      <c r="AG123" s="2653"/>
      <c r="AH123" s="1086"/>
      <c r="AI123" s="2653"/>
      <c r="AJ123" s="1086"/>
      <c r="AK123" s="2"/>
      <c r="AL123" s="2"/>
      <c r="AM123" s="2"/>
      <c r="AN123" s="2"/>
    </row>
    <row r="124" spans="1:40" x14ac:dyDescent="0.35">
      <c r="A124" s="4625" t="s">
        <v>2583</v>
      </c>
      <c r="B124" s="4626">
        <f>SUM(C124+D124)</f>
        <v>0</v>
      </c>
      <c r="C124" s="4522">
        <f t="shared" si="19"/>
        <v>0</v>
      </c>
      <c r="D124" s="4474">
        <f t="shared" si="19"/>
        <v>0</v>
      </c>
      <c r="E124" s="3395"/>
      <c r="F124" s="3396"/>
      <c r="G124" s="3395"/>
      <c r="H124" s="3396"/>
      <c r="I124" s="3395"/>
      <c r="J124" s="3396"/>
      <c r="K124" s="3395"/>
      <c r="L124" s="3396"/>
      <c r="M124" s="3395"/>
      <c r="N124" s="3396"/>
      <c r="O124" s="3395"/>
      <c r="P124" s="3396"/>
      <c r="Q124" s="3395"/>
      <c r="R124" s="3396"/>
      <c r="S124" s="3395"/>
      <c r="T124" s="3396"/>
      <c r="U124" s="3395"/>
      <c r="V124" s="3396"/>
      <c r="W124" s="3395"/>
      <c r="X124" s="3396"/>
      <c r="Y124" s="3395"/>
      <c r="Z124" s="3396"/>
      <c r="AA124" s="3395"/>
      <c r="AB124" s="3396"/>
      <c r="AC124" s="3395"/>
      <c r="AD124" s="3396"/>
      <c r="AE124" s="3395"/>
      <c r="AF124" s="3396"/>
      <c r="AG124" s="3395"/>
      <c r="AH124" s="3396"/>
      <c r="AI124" s="3395"/>
      <c r="AJ124" s="3396"/>
      <c r="AK124" s="2"/>
      <c r="AL124" s="2"/>
      <c r="AM124" s="2"/>
      <c r="AN124" s="2"/>
    </row>
    <row r="125" spans="1:40" x14ac:dyDescent="0.35">
      <c r="A125" s="3" t="s">
        <v>2584</v>
      </c>
      <c r="B125" s="4"/>
      <c r="C125" s="4"/>
      <c r="D125" s="4"/>
      <c r="E125" s="4"/>
      <c r="F125" s="4437"/>
      <c r="G125" s="4437"/>
      <c r="H125" s="4"/>
      <c r="I125" s="4"/>
      <c r="J125" s="4"/>
      <c r="K125" s="4"/>
      <c r="L125" s="4"/>
      <c r="M125" s="4"/>
      <c r="N125" s="4"/>
      <c r="O125" s="4"/>
      <c r="P125" s="4"/>
      <c r="Q125" s="4"/>
      <c r="R125" s="4"/>
      <c r="S125" s="4"/>
      <c r="T125" s="4"/>
      <c r="U125" s="2"/>
      <c r="V125" s="2"/>
      <c r="W125" s="2"/>
      <c r="X125" s="2"/>
      <c r="Y125" s="2"/>
      <c r="Z125" s="2"/>
      <c r="AA125" s="2"/>
      <c r="AB125" s="2"/>
      <c r="AC125" s="2"/>
      <c r="AD125" s="2"/>
      <c r="AE125" s="2"/>
      <c r="AF125" s="2"/>
      <c r="AG125" s="2"/>
      <c r="AH125" s="2"/>
      <c r="AI125" s="2"/>
      <c r="AJ125" s="2"/>
      <c r="AK125" s="2"/>
      <c r="AL125" s="2"/>
      <c r="AM125" s="2"/>
      <c r="AN125" s="2"/>
    </row>
    <row r="126" spans="1:40" x14ac:dyDescent="0.35">
      <c r="A126" s="8688" t="s">
        <v>2518</v>
      </c>
      <c r="B126" s="8605" t="s">
        <v>30</v>
      </c>
      <c r="C126" s="8605"/>
      <c r="D126" s="8606"/>
      <c r="E126" s="8630" t="s">
        <v>4</v>
      </c>
      <c r="F126" s="8631"/>
      <c r="G126" s="8631"/>
      <c r="H126" s="8631"/>
      <c r="I126" s="8631"/>
      <c r="J126" s="8631"/>
      <c r="K126" s="8631"/>
      <c r="L126" s="8631"/>
      <c r="M126" s="8631"/>
      <c r="N126" s="8631"/>
      <c r="O126" s="8631"/>
      <c r="P126" s="8631"/>
      <c r="Q126" s="8631"/>
      <c r="R126" s="8631"/>
      <c r="S126" s="8631"/>
      <c r="T126" s="8631"/>
      <c r="U126" s="8631"/>
      <c r="V126" s="8631"/>
      <c r="W126" s="8631"/>
      <c r="X126" s="8631"/>
      <c r="Y126" s="8631"/>
      <c r="Z126" s="8631"/>
      <c r="AA126" s="8631"/>
      <c r="AB126" s="8631"/>
      <c r="AC126" s="8631"/>
      <c r="AD126" s="8631"/>
      <c r="AE126" s="8631"/>
      <c r="AF126" s="8631"/>
      <c r="AG126" s="8631"/>
      <c r="AH126" s="8631"/>
      <c r="AI126" s="8631"/>
      <c r="AJ126" s="8631"/>
      <c r="AK126" s="8676" t="s">
        <v>397</v>
      </c>
      <c r="AL126" s="2"/>
      <c r="AM126" s="2"/>
      <c r="AN126" s="2"/>
    </row>
    <row r="127" spans="1:40" x14ac:dyDescent="0.35">
      <c r="A127" s="8689"/>
      <c r="B127" s="8611"/>
      <c r="C127" s="8611"/>
      <c r="D127" s="8612"/>
      <c r="E127" s="8673" t="s">
        <v>2520</v>
      </c>
      <c r="F127" s="8674"/>
      <c r="G127" s="8673" t="s">
        <v>2521</v>
      </c>
      <c r="H127" s="8674"/>
      <c r="I127" s="8672" t="s">
        <v>2522</v>
      </c>
      <c r="J127" s="8672"/>
      <c r="K127" s="8673" t="s">
        <v>2523</v>
      </c>
      <c r="L127" s="8674"/>
      <c r="M127" s="8623" t="s">
        <v>2524</v>
      </c>
      <c r="N127" s="8623"/>
      <c r="O127" s="8621" t="s">
        <v>2525</v>
      </c>
      <c r="P127" s="8601"/>
      <c r="Q127" s="8623" t="s">
        <v>2526</v>
      </c>
      <c r="R127" s="8623"/>
      <c r="S127" s="8621" t="s">
        <v>16</v>
      </c>
      <c r="T127" s="8601"/>
      <c r="U127" s="8623" t="s">
        <v>17</v>
      </c>
      <c r="V127" s="8623"/>
      <c r="W127" s="8621" t="s">
        <v>18</v>
      </c>
      <c r="X127" s="8601"/>
      <c r="Y127" s="8623" t="s">
        <v>19</v>
      </c>
      <c r="Z127" s="8623"/>
      <c r="AA127" s="8621" t="s">
        <v>20</v>
      </c>
      <c r="AB127" s="8601"/>
      <c r="AC127" s="8623" t="s">
        <v>21</v>
      </c>
      <c r="AD127" s="8623"/>
      <c r="AE127" s="8621" t="s">
        <v>22</v>
      </c>
      <c r="AF127" s="8601"/>
      <c r="AG127" s="8623" t="s">
        <v>23</v>
      </c>
      <c r="AH127" s="8623"/>
      <c r="AI127" s="7152" t="s">
        <v>446</v>
      </c>
      <c r="AJ127" s="7150"/>
      <c r="AK127" s="8677"/>
      <c r="AL127" s="2"/>
      <c r="AM127" s="2"/>
      <c r="AN127" s="2"/>
    </row>
    <row r="128" spans="1:40" x14ac:dyDescent="0.35">
      <c r="A128" s="8690"/>
      <c r="B128" s="4627" t="s">
        <v>32</v>
      </c>
      <c r="C128" s="4628" t="s">
        <v>33</v>
      </c>
      <c r="D128" s="4629" t="s">
        <v>34</v>
      </c>
      <c r="E128" s="4493" t="s">
        <v>33</v>
      </c>
      <c r="F128" s="4495" t="s">
        <v>34</v>
      </c>
      <c r="G128" s="4493" t="s">
        <v>33</v>
      </c>
      <c r="H128" s="4495" t="s">
        <v>34</v>
      </c>
      <c r="I128" s="4567" t="s">
        <v>33</v>
      </c>
      <c r="J128" s="4568" t="s">
        <v>34</v>
      </c>
      <c r="K128" s="4493" t="s">
        <v>33</v>
      </c>
      <c r="L128" s="4495" t="s">
        <v>34</v>
      </c>
      <c r="M128" s="4567" t="s">
        <v>33</v>
      </c>
      <c r="N128" s="4568" t="s">
        <v>34</v>
      </c>
      <c r="O128" s="4493" t="s">
        <v>33</v>
      </c>
      <c r="P128" s="4495" t="s">
        <v>34</v>
      </c>
      <c r="Q128" s="4567" t="s">
        <v>33</v>
      </c>
      <c r="R128" s="4568" t="s">
        <v>34</v>
      </c>
      <c r="S128" s="4493" t="s">
        <v>33</v>
      </c>
      <c r="T128" s="4495" t="s">
        <v>34</v>
      </c>
      <c r="U128" s="4567" t="s">
        <v>33</v>
      </c>
      <c r="V128" s="4568" t="s">
        <v>34</v>
      </c>
      <c r="W128" s="4493" t="s">
        <v>33</v>
      </c>
      <c r="X128" s="4495" t="s">
        <v>34</v>
      </c>
      <c r="Y128" s="4567" t="s">
        <v>33</v>
      </c>
      <c r="Z128" s="4568" t="s">
        <v>34</v>
      </c>
      <c r="AA128" s="4493" t="s">
        <v>33</v>
      </c>
      <c r="AB128" s="4495" t="s">
        <v>34</v>
      </c>
      <c r="AC128" s="4567" t="s">
        <v>33</v>
      </c>
      <c r="AD128" s="4568" t="s">
        <v>34</v>
      </c>
      <c r="AE128" s="4493" t="s">
        <v>33</v>
      </c>
      <c r="AF128" s="4495" t="s">
        <v>34</v>
      </c>
      <c r="AG128" s="4567" t="s">
        <v>33</v>
      </c>
      <c r="AH128" s="4568" t="s">
        <v>34</v>
      </c>
      <c r="AI128" s="4493" t="s">
        <v>33</v>
      </c>
      <c r="AJ128" s="4568" t="s">
        <v>34</v>
      </c>
      <c r="AK128" s="8678"/>
      <c r="AL128" s="2"/>
      <c r="AM128" s="2"/>
      <c r="AN128" s="2"/>
    </row>
    <row r="129" spans="1:40" ht="14.25" customHeight="1" x14ac:dyDescent="0.35">
      <c r="A129" s="4630" t="s">
        <v>2585</v>
      </c>
      <c r="B129" s="4631">
        <f t="shared" ref="B129:B134" si="20">SUM(C129+D129)</f>
        <v>0</v>
      </c>
      <c r="C129" s="4616">
        <f>SUM(E129+G129+I129+K129+M129+O129+Q129+S129+U129+W129+Y129+AA129+AC129+AE129+AG129+AI129)</f>
        <v>0</v>
      </c>
      <c r="D129" s="4632">
        <f>SUM(F129+H129+J129+L129+N129+P129+R129+T129+V129+X129+Z129+AB129+AD129+AF129+AH129+AJ129)</f>
        <v>0</v>
      </c>
      <c r="E129" s="4447"/>
      <c r="F129" s="4448"/>
      <c r="G129" s="4447"/>
      <c r="H129" s="4449"/>
      <c r="I129" s="4450"/>
      <c r="J129" s="4451"/>
      <c r="K129" s="4447"/>
      <c r="L129" s="4449"/>
      <c r="M129" s="4450"/>
      <c r="N129" s="4451"/>
      <c r="O129" s="4447"/>
      <c r="P129" s="4449"/>
      <c r="Q129" s="4450"/>
      <c r="R129" s="4451"/>
      <c r="S129" s="4447"/>
      <c r="T129" s="4449"/>
      <c r="U129" s="4450"/>
      <c r="V129" s="4451"/>
      <c r="W129" s="4447"/>
      <c r="X129" s="4449"/>
      <c r="Y129" s="4450"/>
      <c r="Z129" s="4451"/>
      <c r="AA129" s="4447"/>
      <c r="AB129" s="4449"/>
      <c r="AC129" s="4450"/>
      <c r="AD129" s="4451"/>
      <c r="AE129" s="4508"/>
      <c r="AF129" s="4449"/>
      <c r="AG129" s="4450"/>
      <c r="AH129" s="4451"/>
      <c r="AI129" s="4508"/>
      <c r="AJ129" s="4451"/>
      <c r="AK129" s="4633"/>
      <c r="AL129" s="2"/>
      <c r="AM129" s="2"/>
      <c r="AN129" s="2"/>
    </row>
    <row r="130" spans="1:40" x14ac:dyDescent="0.35">
      <c r="A130" s="4634" t="s">
        <v>2586</v>
      </c>
      <c r="B130" s="4635">
        <f t="shared" si="20"/>
        <v>0</v>
      </c>
      <c r="C130" s="4636">
        <f>SUM(E130+G130)</f>
        <v>0</v>
      </c>
      <c r="D130" s="4632">
        <f>SUM(F130+H130)</f>
        <v>0</v>
      </c>
      <c r="E130" s="4459"/>
      <c r="F130" s="3390"/>
      <c r="G130" s="4459"/>
      <c r="H130" s="2625"/>
      <c r="I130" s="4468"/>
      <c r="J130" s="2629"/>
      <c r="K130" s="4467"/>
      <c r="L130" s="2628"/>
      <c r="M130" s="4468"/>
      <c r="N130" s="2629"/>
      <c r="O130" s="4467"/>
      <c r="P130" s="2628"/>
      <c r="Q130" s="4468"/>
      <c r="R130" s="2629"/>
      <c r="S130" s="4467"/>
      <c r="T130" s="2628"/>
      <c r="U130" s="4468"/>
      <c r="V130" s="2629"/>
      <c r="W130" s="4467"/>
      <c r="X130" s="2628"/>
      <c r="Y130" s="4468"/>
      <c r="Z130" s="2629"/>
      <c r="AA130" s="4467"/>
      <c r="AB130" s="2628"/>
      <c r="AC130" s="4468"/>
      <c r="AD130" s="2629"/>
      <c r="AE130" s="4637"/>
      <c r="AF130" s="2628"/>
      <c r="AG130" s="4468"/>
      <c r="AH130" s="2629"/>
      <c r="AI130" s="4637"/>
      <c r="AJ130" s="2629"/>
      <c r="AK130" s="4638"/>
      <c r="AL130" s="2"/>
      <c r="AM130" s="2"/>
      <c r="AN130" s="2"/>
    </row>
    <row r="131" spans="1:40" x14ac:dyDescent="0.35">
      <c r="A131" s="4634" t="s">
        <v>2587</v>
      </c>
      <c r="B131" s="4635">
        <f t="shared" si="20"/>
        <v>0</v>
      </c>
      <c r="C131" s="4636">
        <f>SUM(G131+I131+K131+M131+O131+Q131+S131+U131+W131+Y131+AA131+AC131+AE131+AG131+AI131)</f>
        <v>0</v>
      </c>
      <c r="D131" s="4632">
        <f>SUM(H131+J131+L131+N131+P131+R131+T131+V131+X131+Z131+AB131+AD131+AF131+AH131+AJ131)</f>
        <v>0</v>
      </c>
      <c r="E131" s="4509"/>
      <c r="F131" s="4510"/>
      <c r="G131" s="4459"/>
      <c r="H131" s="4639"/>
      <c r="I131" s="4460"/>
      <c r="J131" s="4640"/>
      <c r="K131" s="4459"/>
      <c r="L131" s="4639"/>
      <c r="M131" s="4460"/>
      <c r="N131" s="4640"/>
      <c r="O131" s="4459"/>
      <c r="P131" s="4639"/>
      <c r="Q131" s="4460"/>
      <c r="R131" s="4640"/>
      <c r="S131" s="4459"/>
      <c r="T131" s="4639"/>
      <c r="U131" s="4460"/>
      <c r="V131" s="4640"/>
      <c r="W131" s="4459"/>
      <c r="X131" s="4639"/>
      <c r="Y131" s="4460"/>
      <c r="Z131" s="4640"/>
      <c r="AA131" s="4459"/>
      <c r="AB131" s="4639"/>
      <c r="AC131" s="4460"/>
      <c r="AD131" s="4640"/>
      <c r="AE131" s="4520"/>
      <c r="AF131" s="4639"/>
      <c r="AG131" s="4460"/>
      <c r="AH131" s="4640"/>
      <c r="AI131" s="4520"/>
      <c r="AJ131" s="4640"/>
      <c r="AK131" s="4638"/>
      <c r="AL131" s="2"/>
      <c r="AM131" s="2"/>
      <c r="AN131" s="2"/>
    </row>
    <row r="132" spans="1:40" x14ac:dyDescent="0.35">
      <c r="A132" s="4634" t="s">
        <v>404</v>
      </c>
      <c r="B132" s="4635">
        <f t="shared" si="20"/>
        <v>0</v>
      </c>
      <c r="C132" s="4636">
        <f>SUM(E132+G132+I132+K132+M132+O132+Q132+S132+U132+W132+Y132+AA132+AC132+AE132+AG132+AI132)</f>
        <v>0</v>
      </c>
      <c r="D132" s="4632">
        <f>SUM(F132+H132+J132+L132+N132+P132+R132+T132+V132+X132+Z132+AB132+AD132+AF132+AH132+AJ132)</f>
        <v>0</v>
      </c>
      <c r="E132" s="4459"/>
      <c r="F132" s="3390"/>
      <c r="G132" s="4459"/>
      <c r="H132" s="4639"/>
      <c r="I132" s="4460"/>
      <c r="J132" s="4640"/>
      <c r="K132" s="4459"/>
      <c r="L132" s="4639"/>
      <c r="M132" s="4460"/>
      <c r="N132" s="4640"/>
      <c r="O132" s="4459"/>
      <c r="P132" s="4639"/>
      <c r="Q132" s="4460"/>
      <c r="R132" s="4640"/>
      <c r="S132" s="4459"/>
      <c r="T132" s="4639"/>
      <c r="U132" s="4460"/>
      <c r="V132" s="4640"/>
      <c r="W132" s="4459"/>
      <c r="X132" s="4639"/>
      <c r="Y132" s="4460"/>
      <c r="Z132" s="4640"/>
      <c r="AA132" s="4459"/>
      <c r="AB132" s="4639"/>
      <c r="AC132" s="4460"/>
      <c r="AD132" s="4640"/>
      <c r="AE132" s="4520"/>
      <c r="AF132" s="4639"/>
      <c r="AG132" s="4460"/>
      <c r="AH132" s="4640"/>
      <c r="AI132" s="4520"/>
      <c r="AJ132" s="4640"/>
      <c r="AK132" s="4638"/>
      <c r="AL132" s="2"/>
      <c r="AM132" s="2"/>
      <c r="AN132" s="2"/>
    </row>
    <row r="133" spans="1:40" x14ac:dyDescent="0.35">
      <c r="A133" s="4634" t="s">
        <v>2588</v>
      </c>
      <c r="B133" s="4635">
        <f t="shared" si="20"/>
        <v>0</v>
      </c>
      <c r="C133" s="4636">
        <f>SUM(S133+U133+W133+Y133+AA133+AC133+AE133+AG133+AI133)</f>
        <v>0</v>
      </c>
      <c r="D133" s="4632">
        <f>SUM(T133+V133+X133+Z133+AB133+AD133+AF133+AH133+AJ133)</f>
        <v>0</v>
      </c>
      <c r="E133" s="4467"/>
      <c r="F133" s="4470"/>
      <c r="G133" s="4467"/>
      <c r="H133" s="4641"/>
      <c r="I133" s="4468"/>
      <c r="J133" s="4642"/>
      <c r="K133" s="4467"/>
      <c r="L133" s="4641"/>
      <c r="M133" s="4468"/>
      <c r="N133" s="4642"/>
      <c r="O133" s="4467"/>
      <c r="P133" s="4641"/>
      <c r="Q133" s="4468"/>
      <c r="R133" s="4642"/>
      <c r="S133" s="4459"/>
      <c r="T133" s="4639"/>
      <c r="U133" s="4460"/>
      <c r="V133" s="4640"/>
      <c r="W133" s="4459"/>
      <c r="X133" s="4639"/>
      <c r="Y133" s="4460"/>
      <c r="Z133" s="4640"/>
      <c r="AA133" s="4459"/>
      <c r="AB133" s="4639"/>
      <c r="AC133" s="4460"/>
      <c r="AD133" s="4640"/>
      <c r="AE133" s="4520"/>
      <c r="AF133" s="4639"/>
      <c r="AG133" s="4460"/>
      <c r="AH133" s="4640"/>
      <c r="AI133" s="4520"/>
      <c r="AJ133" s="4640"/>
      <c r="AK133" s="4638"/>
      <c r="AL133" s="2"/>
      <c r="AM133" s="2"/>
      <c r="AN133" s="2"/>
    </row>
    <row r="134" spans="1:40" x14ac:dyDescent="0.35">
      <c r="A134" s="4643" t="s">
        <v>407</v>
      </c>
      <c r="B134" s="4635">
        <f t="shared" si="20"/>
        <v>0</v>
      </c>
      <c r="C134" s="4636">
        <f>SUM(E134+G134+I134+K134+M134+O134+Q134+S134+U134+W134+Y134+AA134+AC134+AE134+AG134+AI134)</f>
        <v>0</v>
      </c>
      <c r="D134" s="4632">
        <f>SUM(F134+H134+J134+L134+N134+P134+R134+T134+V134+X134+Z134+AB134+AD134+AF134+AH134+AJ134)</f>
        <v>0</v>
      </c>
      <c r="E134" s="3395"/>
      <c r="F134" s="3396"/>
      <c r="G134" s="3395"/>
      <c r="H134" s="4475"/>
      <c r="I134" s="4476"/>
      <c r="J134" s="4477"/>
      <c r="K134" s="3395"/>
      <c r="L134" s="4475"/>
      <c r="M134" s="4476"/>
      <c r="N134" s="4477"/>
      <c r="O134" s="3395"/>
      <c r="P134" s="4475"/>
      <c r="Q134" s="4476"/>
      <c r="R134" s="4477"/>
      <c r="S134" s="3395"/>
      <c r="T134" s="4475"/>
      <c r="U134" s="4476"/>
      <c r="V134" s="4477"/>
      <c r="W134" s="3395"/>
      <c r="X134" s="4475"/>
      <c r="Y134" s="4476"/>
      <c r="Z134" s="4477"/>
      <c r="AA134" s="3395"/>
      <c r="AB134" s="4475"/>
      <c r="AC134" s="4476"/>
      <c r="AD134" s="4477"/>
      <c r="AE134" s="4512"/>
      <c r="AF134" s="4475"/>
      <c r="AG134" s="4476"/>
      <c r="AH134" s="4477"/>
      <c r="AI134" s="4512"/>
      <c r="AJ134" s="4477"/>
      <c r="AK134" s="4644"/>
      <c r="AL134" s="2"/>
      <c r="AM134" s="2"/>
      <c r="AN134" s="2"/>
    </row>
    <row r="135" spans="1:40" x14ac:dyDescent="0.35">
      <c r="A135" s="4645" t="s">
        <v>30</v>
      </c>
      <c r="B135" s="4646">
        <f t="shared" ref="B135:AJ135" si="21">SUM(B129:B134)</f>
        <v>0</v>
      </c>
      <c r="C135" s="4647">
        <f t="shared" si="21"/>
        <v>0</v>
      </c>
      <c r="D135" s="4648">
        <f t="shared" si="21"/>
        <v>0</v>
      </c>
      <c r="E135" s="4649">
        <f>SUM(E129:E134)</f>
        <v>0</v>
      </c>
      <c r="F135" s="4648">
        <f t="shared" si="21"/>
        <v>0</v>
      </c>
      <c r="G135" s="4649">
        <f>SUM(G129:G134)</f>
        <v>0</v>
      </c>
      <c r="H135" s="4648">
        <f t="shared" si="21"/>
        <v>0</v>
      </c>
      <c r="I135" s="4647">
        <f t="shared" si="21"/>
        <v>0</v>
      </c>
      <c r="J135" s="4650">
        <f t="shared" si="21"/>
        <v>0</v>
      </c>
      <c r="K135" s="4649">
        <f t="shared" si="21"/>
        <v>0</v>
      </c>
      <c r="L135" s="4651">
        <f t="shared" si="21"/>
        <v>0</v>
      </c>
      <c r="M135" s="4647">
        <f t="shared" si="21"/>
        <v>0</v>
      </c>
      <c r="N135" s="4651">
        <f t="shared" si="21"/>
        <v>0</v>
      </c>
      <c r="O135" s="4647">
        <f t="shared" si="21"/>
        <v>0</v>
      </c>
      <c r="P135" s="4651">
        <f t="shared" si="21"/>
        <v>0</v>
      </c>
      <c r="Q135" s="4647">
        <f t="shared" si="21"/>
        <v>0</v>
      </c>
      <c r="R135" s="4650">
        <f t="shared" si="21"/>
        <v>0</v>
      </c>
      <c r="S135" s="4649">
        <f t="shared" si="21"/>
        <v>0</v>
      </c>
      <c r="T135" s="4651">
        <f t="shared" si="21"/>
        <v>0</v>
      </c>
      <c r="U135" s="4647">
        <f t="shared" si="21"/>
        <v>0</v>
      </c>
      <c r="V135" s="4650">
        <f t="shared" si="21"/>
        <v>0</v>
      </c>
      <c r="W135" s="4649">
        <f t="shared" si="21"/>
        <v>0</v>
      </c>
      <c r="X135" s="4651">
        <f t="shared" si="21"/>
        <v>0</v>
      </c>
      <c r="Y135" s="4647">
        <f t="shared" si="21"/>
        <v>0</v>
      </c>
      <c r="Z135" s="4650">
        <f t="shared" si="21"/>
        <v>0</v>
      </c>
      <c r="AA135" s="4649">
        <f t="shared" si="21"/>
        <v>0</v>
      </c>
      <c r="AB135" s="4651">
        <f t="shared" si="21"/>
        <v>0</v>
      </c>
      <c r="AC135" s="4647">
        <f t="shared" si="21"/>
        <v>0</v>
      </c>
      <c r="AD135" s="4650">
        <f t="shared" si="21"/>
        <v>0</v>
      </c>
      <c r="AE135" s="4649">
        <f t="shared" si="21"/>
        <v>0</v>
      </c>
      <c r="AF135" s="4651">
        <f t="shared" si="21"/>
        <v>0</v>
      </c>
      <c r="AG135" s="4647">
        <f t="shared" si="21"/>
        <v>0</v>
      </c>
      <c r="AH135" s="4650">
        <f t="shared" si="21"/>
        <v>0</v>
      </c>
      <c r="AI135" s="4652">
        <f t="shared" si="21"/>
        <v>0</v>
      </c>
      <c r="AJ135" s="4650">
        <f t="shared" si="21"/>
        <v>0</v>
      </c>
      <c r="AK135" s="4653">
        <f>SUM(AK129:AK134)</f>
        <v>0</v>
      </c>
      <c r="AL135" s="2"/>
      <c r="AM135" s="2"/>
      <c r="AN135" s="2"/>
    </row>
    <row r="136" spans="1:40" x14ac:dyDescent="0.35">
      <c r="A136" s="69" t="s">
        <v>2589</v>
      </c>
      <c r="B136" s="70"/>
      <c r="C136" s="70"/>
      <c r="D136" s="70"/>
      <c r="E136" s="71"/>
      <c r="F136" s="71"/>
      <c r="G136" s="71"/>
      <c r="H136" s="71"/>
      <c r="I136" s="71"/>
      <c r="J136" s="71"/>
      <c r="K136" s="71"/>
      <c r="L136" s="1"/>
      <c r="M136" s="1"/>
      <c r="N136" s="1"/>
      <c r="O136" s="72"/>
      <c r="P136" s="4"/>
      <c r="Q136" s="4"/>
      <c r="R136" s="4"/>
      <c r="S136" s="4"/>
      <c r="T136" s="4"/>
      <c r="U136" s="4"/>
      <c r="V136" s="4"/>
      <c r="W136" s="2"/>
      <c r="X136" s="2"/>
      <c r="Y136" s="2"/>
      <c r="Z136" s="2"/>
      <c r="AA136" s="2"/>
      <c r="AB136" s="2"/>
      <c r="AC136" s="2"/>
      <c r="AD136" s="2"/>
      <c r="AE136" s="2"/>
      <c r="AF136" s="2"/>
      <c r="AG136" s="2"/>
      <c r="AH136" s="2"/>
      <c r="AI136" s="2"/>
      <c r="AJ136" s="2"/>
      <c r="AK136" s="2"/>
      <c r="AL136" s="2"/>
      <c r="AM136" s="2"/>
      <c r="AN136" s="2"/>
    </row>
    <row r="137" spans="1:40" x14ac:dyDescent="0.35">
      <c r="A137" s="8687" t="s">
        <v>2590</v>
      </c>
      <c r="B137" s="8687"/>
      <c r="C137" s="8687"/>
      <c r="D137" s="8687"/>
      <c r="E137" s="8687"/>
      <c r="F137" s="4"/>
      <c r="G137" s="71"/>
      <c r="H137" s="71"/>
      <c r="I137" s="71"/>
      <c r="J137" s="71"/>
      <c r="K137" s="71"/>
      <c r="L137" s="1"/>
      <c r="M137" s="1"/>
      <c r="N137" s="1"/>
      <c r="O137" s="7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x14ac:dyDescent="0.35">
      <c r="A138" s="8601" t="s">
        <v>2577</v>
      </c>
      <c r="B138" s="8605" t="s">
        <v>30</v>
      </c>
      <c r="C138" s="8605"/>
      <c r="D138" s="8606"/>
      <c r="E138" s="8630" t="s">
        <v>4</v>
      </c>
      <c r="F138" s="8631"/>
      <c r="G138" s="8631"/>
      <c r="H138" s="8631"/>
      <c r="I138" s="8631"/>
      <c r="J138" s="8631"/>
      <c r="K138" s="8631"/>
      <c r="L138" s="8631"/>
      <c r="M138" s="8631"/>
      <c r="N138" s="8631"/>
      <c r="O138" s="8631"/>
      <c r="P138" s="8631"/>
      <c r="Q138" s="8631"/>
      <c r="R138" s="8631"/>
      <c r="S138" s="8631"/>
      <c r="T138" s="8631"/>
      <c r="U138" s="8631"/>
      <c r="V138" s="8631"/>
      <c r="W138" s="8631"/>
      <c r="X138" s="8631"/>
      <c r="Y138" s="8631"/>
      <c r="Z138" s="8631"/>
      <c r="AA138" s="8631"/>
      <c r="AB138" s="8631"/>
      <c r="AC138" s="8631"/>
      <c r="AD138" s="8631"/>
      <c r="AE138" s="8631"/>
      <c r="AF138" s="8631"/>
      <c r="AG138" s="8631"/>
      <c r="AH138" s="8631"/>
      <c r="AI138" s="8631"/>
      <c r="AJ138" s="8686"/>
      <c r="AK138" s="2"/>
      <c r="AL138" s="2"/>
      <c r="AM138" s="2"/>
      <c r="AN138" s="2"/>
    </row>
    <row r="139" spans="1:40" x14ac:dyDescent="0.35">
      <c r="A139" s="8602"/>
      <c r="B139" s="8611"/>
      <c r="C139" s="8611"/>
      <c r="D139" s="8612"/>
      <c r="E139" s="8673" t="s">
        <v>2520</v>
      </c>
      <c r="F139" s="8674"/>
      <c r="G139" s="8673" t="s">
        <v>2521</v>
      </c>
      <c r="H139" s="8674"/>
      <c r="I139" s="8672" t="s">
        <v>2522</v>
      </c>
      <c r="J139" s="8672"/>
      <c r="K139" s="8673" t="s">
        <v>2523</v>
      </c>
      <c r="L139" s="8674"/>
      <c r="M139" s="8623" t="s">
        <v>2524</v>
      </c>
      <c r="N139" s="8623"/>
      <c r="O139" s="8621" t="s">
        <v>2525</v>
      </c>
      <c r="P139" s="8601"/>
      <c r="Q139" s="8623" t="s">
        <v>2526</v>
      </c>
      <c r="R139" s="8623"/>
      <c r="S139" s="8621" t="s">
        <v>16</v>
      </c>
      <c r="T139" s="8601"/>
      <c r="U139" s="8623" t="s">
        <v>17</v>
      </c>
      <c r="V139" s="8623"/>
      <c r="W139" s="8621" t="s">
        <v>18</v>
      </c>
      <c r="X139" s="8601"/>
      <c r="Y139" s="8623" t="s">
        <v>19</v>
      </c>
      <c r="Z139" s="8623"/>
      <c r="AA139" s="8621" t="s">
        <v>20</v>
      </c>
      <c r="AB139" s="8601"/>
      <c r="AC139" s="8623" t="s">
        <v>21</v>
      </c>
      <c r="AD139" s="8623"/>
      <c r="AE139" s="8621" t="s">
        <v>22</v>
      </c>
      <c r="AF139" s="8601"/>
      <c r="AG139" s="8623" t="s">
        <v>23</v>
      </c>
      <c r="AH139" s="8623"/>
      <c r="AI139" s="7152" t="s">
        <v>446</v>
      </c>
      <c r="AJ139" s="7151"/>
      <c r="AK139" s="2"/>
      <c r="AL139" s="2"/>
      <c r="AM139" s="2"/>
      <c r="AN139" s="2"/>
    </row>
    <row r="140" spans="1:40" x14ac:dyDescent="0.35">
      <c r="A140" s="8603"/>
      <c r="B140" s="4495" t="s">
        <v>32</v>
      </c>
      <c r="C140" s="4567" t="s">
        <v>33</v>
      </c>
      <c r="D140" s="4495" t="s">
        <v>34</v>
      </c>
      <c r="E140" s="4493" t="s">
        <v>33</v>
      </c>
      <c r="F140" s="4495" t="s">
        <v>34</v>
      </c>
      <c r="G140" s="4493" t="s">
        <v>33</v>
      </c>
      <c r="H140" s="4495" t="s">
        <v>34</v>
      </c>
      <c r="I140" s="4567" t="s">
        <v>33</v>
      </c>
      <c r="J140" s="4568" t="s">
        <v>34</v>
      </c>
      <c r="K140" s="4493" t="s">
        <v>33</v>
      </c>
      <c r="L140" s="4495" t="s">
        <v>34</v>
      </c>
      <c r="M140" s="4567" t="s">
        <v>33</v>
      </c>
      <c r="N140" s="4568" t="s">
        <v>34</v>
      </c>
      <c r="O140" s="4493" t="s">
        <v>33</v>
      </c>
      <c r="P140" s="4495" t="s">
        <v>34</v>
      </c>
      <c r="Q140" s="4567" t="s">
        <v>33</v>
      </c>
      <c r="R140" s="4568" t="s">
        <v>34</v>
      </c>
      <c r="S140" s="4493" t="s">
        <v>33</v>
      </c>
      <c r="T140" s="4495" t="s">
        <v>34</v>
      </c>
      <c r="U140" s="4567" t="s">
        <v>33</v>
      </c>
      <c r="V140" s="4568" t="s">
        <v>34</v>
      </c>
      <c r="W140" s="4493" t="s">
        <v>33</v>
      </c>
      <c r="X140" s="4495" t="s">
        <v>34</v>
      </c>
      <c r="Y140" s="4567" t="s">
        <v>33</v>
      </c>
      <c r="Z140" s="4568" t="s">
        <v>34</v>
      </c>
      <c r="AA140" s="4493" t="s">
        <v>33</v>
      </c>
      <c r="AB140" s="4495" t="s">
        <v>34</v>
      </c>
      <c r="AC140" s="4567" t="s">
        <v>33</v>
      </c>
      <c r="AD140" s="4568" t="s">
        <v>34</v>
      </c>
      <c r="AE140" s="4493" t="s">
        <v>33</v>
      </c>
      <c r="AF140" s="4495" t="s">
        <v>34</v>
      </c>
      <c r="AG140" s="4567" t="s">
        <v>33</v>
      </c>
      <c r="AH140" s="4568" t="s">
        <v>34</v>
      </c>
      <c r="AI140" s="4493" t="s">
        <v>33</v>
      </c>
      <c r="AJ140" s="4495" t="s">
        <v>34</v>
      </c>
      <c r="AK140" s="2"/>
      <c r="AL140" s="2"/>
      <c r="AM140" s="2"/>
      <c r="AN140" s="2"/>
    </row>
    <row r="141" spans="1:40" x14ac:dyDescent="0.35">
      <c r="A141" s="4654" t="s">
        <v>2591</v>
      </c>
      <c r="B141" s="4655">
        <f t="shared" ref="B141:B146" si="22">SUM(C141+D141)</f>
        <v>0</v>
      </c>
      <c r="C141" s="4636">
        <f t="shared" ref="C141:D146" si="23">SUM(E141+G141+I141+K141+M141+O141+Q141+S141+U141+W141+Y141+AA141+AC141+AE141+AG141+AI141)</f>
        <v>0</v>
      </c>
      <c r="D141" s="4632">
        <f t="shared" si="23"/>
        <v>0</v>
      </c>
      <c r="E141" s="73"/>
      <c r="F141" s="4589"/>
      <c r="G141" s="73"/>
      <c r="H141" s="4589"/>
      <c r="I141" s="73"/>
      <c r="J141" s="4589"/>
      <c r="K141" s="73"/>
      <c r="L141" s="4589"/>
      <c r="M141" s="73"/>
      <c r="N141" s="4589"/>
      <c r="O141" s="73"/>
      <c r="P141" s="4589"/>
      <c r="Q141" s="73"/>
      <c r="R141" s="4589"/>
      <c r="S141" s="73"/>
      <c r="T141" s="4589"/>
      <c r="U141" s="73"/>
      <c r="V141" s="4589"/>
      <c r="W141" s="73"/>
      <c r="X141" s="4589"/>
      <c r="Y141" s="73"/>
      <c r="Z141" s="4589"/>
      <c r="AA141" s="73"/>
      <c r="AB141" s="4589"/>
      <c r="AC141" s="73"/>
      <c r="AD141" s="4589"/>
      <c r="AE141" s="73"/>
      <c r="AF141" s="4589"/>
      <c r="AG141" s="73"/>
      <c r="AH141" s="4589"/>
      <c r="AI141" s="73"/>
      <c r="AJ141" s="4589"/>
      <c r="AK141" s="2"/>
      <c r="AL141" s="2"/>
      <c r="AM141" s="2"/>
      <c r="AN141" s="2"/>
    </row>
    <row r="142" spans="1:40" x14ac:dyDescent="0.35">
      <c r="A142" s="4501" t="s">
        <v>2592</v>
      </c>
      <c r="B142" s="4656">
        <f t="shared" si="22"/>
        <v>0</v>
      </c>
      <c r="C142" s="4636">
        <f t="shared" si="23"/>
        <v>0</v>
      </c>
      <c r="D142" s="4632">
        <f t="shared" si="23"/>
        <v>0</v>
      </c>
      <c r="E142" s="1937"/>
      <c r="F142" s="1092"/>
      <c r="G142" s="1937"/>
      <c r="H142" s="1092"/>
      <c r="I142" s="1937"/>
      <c r="J142" s="1092"/>
      <c r="K142" s="1937"/>
      <c r="L142" s="1092"/>
      <c r="M142" s="1937"/>
      <c r="N142" s="1092"/>
      <c r="O142" s="1937"/>
      <c r="P142" s="1092"/>
      <c r="Q142" s="1937"/>
      <c r="R142" s="1092"/>
      <c r="S142" s="1937"/>
      <c r="T142" s="1092"/>
      <c r="U142" s="1937"/>
      <c r="V142" s="1092"/>
      <c r="W142" s="1937"/>
      <c r="X142" s="1092"/>
      <c r="Y142" s="1937"/>
      <c r="Z142" s="1092"/>
      <c r="AA142" s="1937"/>
      <c r="AB142" s="1092"/>
      <c r="AC142" s="1937"/>
      <c r="AD142" s="1092"/>
      <c r="AE142" s="1937"/>
      <c r="AF142" s="1092"/>
      <c r="AG142" s="1937"/>
      <c r="AH142" s="1092"/>
      <c r="AI142" s="1937"/>
      <c r="AJ142" s="1092"/>
      <c r="AK142" s="2"/>
      <c r="AL142" s="2"/>
      <c r="AM142" s="2"/>
      <c r="AN142" s="2"/>
    </row>
    <row r="143" spans="1:40" x14ac:dyDescent="0.35">
      <c r="A143" s="4657" t="s">
        <v>2593</v>
      </c>
      <c r="B143" s="4656">
        <f t="shared" si="22"/>
        <v>0</v>
      </c>
      <c r="C143" s="4636">
        <f t="shared" si="23"/>
        <v>0</v>
      </c>
      <c r="D143" s="4632">
        <f t="shared" si="23"/>
        <v>0</v>
      </c>
      <c r="E143" s="1937"/>
      <c r="F143" s="1092"/>
      <c r="G143" s="1937"/>
      <c r="H143" s="1092"/>
      <c r="I143" s="1937"/>
      <c r="J143" s="1092"/>
      <c r="K143" s="1937"/>
      <c r="L143" s="1092"/>
      <c r="M143" s="1937"/>
      <c r="N143" s="1092"/>
      <c r="O143" s="1937"/>
      <c r="P143" s="1092"/>
      <c r="Q143" s="1937"/>
      <c r="R143" s="1092"/>
      <c r="S143" s="1937"/>
      <c r="T143" s="1092"/>
      <c r="U143" s="1937"/>
      <c r="V143" s="1092"/>
      <c r="W143" s="1937"/>
      <c r="X143" s="1092"/>
      <c r="Y143" s="1937"/>
      <c r="Z143" s="1092"/>
      <c r="AA143" s="1937"/>
      <c r="AB143" s="1092"/>
      <c r="AC143" s="1937"/>
      <c r="AD143" s="1092"/>
      <c r="AE143" s="1937"/>
      <c r="AF143" s="1092"/>
      <c r="AG143" s="1937"/>
      <c r="AH143" s="3173"/>
      <c r="AI143" s="1937"/>
      <c r="AJ143" s="1092"/>
      <c r="AK143" s="2"/>
      <c r="AL143" s="2"/>
      <c r="AM143" s="2"/>
      <c r="AN143" s="2"/>
    </row>
    <row r="144" spans="1:40" ht="18" customHeight="1" x14ac:dyDescent="0.35">
      <c r="A144" s="4501" t="s">
        <v>2594</v>
      </c>
      <c r="B144" s="4656">
        <f t="shared" si="22"/>
        <v>0</v>
      </c>
      <c r="C144" s="4636">
        <f t="shared" si="23"/>
        <v>0</v>
      </c>
      <c r="D144" s="4632">
        <f t="shared" si="23"/>
        <v>0</v>
      </c>
      <c r="E144" s="1937"/>
      <c r="F144" s="1092"/>
      <c r="G144" s="1937"/>
      <c r="H144" s="1092"/>
      <c r="I144" s="1937"/>
      <c r="J144" s="1092"/>
      <c r="K144" s="1937"/>
      <c r="L144" s="1092"/>
      <c r="M144" s="1937"/>
      <c r="N144" s="1092"/>
      <c r="O144" s="1937"/>
      <c r="P144" s="1092"/>
      <c r="Q144" s="1937"/>
      <c r="R144" s="1092"/>
      <c r="S144" s="1937"/>
      <c r="T144" s="1092"/>
      <c r="U144" s="1937"/>
      <c r="V144" s="1092"/>
      <c r="W144" s="1937"/>
      <c r="X144" s="1092"/>
      <c r="Y144" s="1937"/>
      <c r="Z144" s="1092"/>
      <c r="AA144" s="1937"/>
      <c r="AB144" s="1092"/>
      <c r="AC144" s="1937"/>
      <c r="AD144" s="1092"/>
      <c r="AE144" s="1937"/>
      <c r="AF144" s="1092"/>
      <c r="AG144" s="1937"/>
      <c r="AH144" s="1092"/>
      <c r="AI144" s="1937"/>
      <c r="AJ144" s="1092"/>
      <c r="AK144" s="2"/>
      <c r="AL144" s="2"/>
      <c r="AM144" s="2"/>
      <c r="AN144" s="2"/>
    </row>
    <row r="145" spans="1:40" ht="18" customHeight="1" x14ac:dyDescent="0.35">
      <c r="A145" s="4501" t="s">
        <v>2595</v>
      </c>
      <c r="B145" s="4656">
        <f t="shared" si="22"/>
        <v>0</v>
      </c>
      <c r="C145" s="4636">
        <f t="shared" si="23"/>
        <v>0</v>
      </c>
      <c r="D145" s="4632">
        <f t="shared" si="23"/>
        <v>0</v>
      </c>
      <c r="E145" s="1937"/>
      <c r="F145" s="1092"/>
      <c r="G145" s="1937"/>
      <c r="H145" s="1092"/>
      <c r="I145" s="1937"/>
      <c r="J145" s="1092"/>
      <c r="K145" s="1937"/>
      <c r="L145" s="1092"/>
      <c r="M145" s="1937"/>
      <c r="N145" s="1092"/>
      <c r="O145" s="1937"/>
      <c r="P145" s="1092"/>
      <c r="Q145" s="1937"/>
      <c r="R145" s="1092"/>
      <c r="S145" s="1937"/>
      <c r="T145" s="1092"/>
      <c r="U145" s="1937"/>
      <c r="V145" s="1092"/>
      <c r="W145" s="1937"/>
      <c r="X145" s="1092"/>
      <c r="Y145" s="1937"/>
      <c r="Z145" s="1092"/>
      <c r="AA145" s="1937"/>
      <c r="AB145" s="1092"/>
      <c r="AC145" s="1937"/>
      <c r="AD145" s="1092"/>
      <c r="AE145" s="1937"/>
      <c r="AF145" s="1092"/>
      <c r="AG145" s="1937"/>
      <c r="AH145" s="1092"/>
      <c r="AI145" s="1937"/>
      <c r="AJ145" s="1092"/>
      <c r="AK145" s="2"/>
      <c r="AL145" s="2"/>
      <c r="AM145" s="2"/>
      <c r="AN145" s="2"/>
    </row>
    <row r="146" spans="1:40" x14ac:dyDescent="0.35">
      <c r="A146" s="4658" t="s">
        <v>587</v>
      </c>
      <c r="B146" s="4656">
        <f t="shared" si="22"/>
        <v>0</v>
      </c>
      <c r="C146" s="4636">
        <f t="shared" si="23"/>
        <v>0</v>
      </c>
      <c r="D146" s="4632">
        <f t="shared" si="23"/>
        <v>0</v>
      </c>
      <c r="E146" s="1937"/>
      <c r="F146" s="1092"/>
      <c r="G146" s="1937"/>
      <c r="H146" s="1092"/>
      <c r="I146" s="1937"/>
      <c r="J146" s="1092"/>
      <c r="K146" s="1937"/>
      <c r="L146" s="1092"/>
      <c r="M146" s="1937"/>
      <c r="N146" s="1092"/>
      <c r="O146" s="1937"/>
      <c r="P146" s="1092"/>
      <c r="Q146" s="1937"/>
      <c r="R146" s="1092"/>
      <c r="S146" s="1937"/>
      <c r="T146" s="1092"/>
      <c r="U146" s="1937"/>
      <c r="V146" s="1092"/>
      <c r="W146" s="1937"/>
      <c r="X146" s="1092"/>
      <c r="Y146" s="1937"/>
      <c r="Z146" s="1092"/>
      <c r="AA146" s="1937"/>
      <c r="AB146" s="1092"/>
      <c r="AC146" s="1937"/>
      <c r="AD146" s="1092"/>
      <c r="AE146" s="1937"/>
      <c r="AF146" s="1092"/>
      <c r="AG146" s="1937"/>
      <c r="AH146" s="1092"/>
      <c r="AI146" s="1937"/>
      <c r="AJ146" s="1092"/>
      <c r="AK146" s="2"/>
      <c r="AL146" s="2"/>
      <c r="AM146" s="2"/>
      <c r="AN146" s="2"/>
    </row>
    <row r="147" spans="1:40" x14ac:dyDescent="0.35">
      <c r="A147" s="4590" t="s">
        <v>30</v>
      </c>
      <c r="B147" s="4592">
        <f>SUM(B141:B146)</f>
        <v>0</v>
      </c>
      <c r="C147" s="4591">
        <f>SUM(C141:C146)</f>
        <v>0</v>
      </c>
      <c r="D147" s="4592">
        <f>SUM(D141:D146)</f>
        <v>0</v>
      </c>
      <c r="E147" s="4591">
        <f>SUM(E141:E146)</f>
        <v>0</v>
      </c>
      <c r="F147" s="4595">
        <f t="shared" ref="F147:AJ147" si="24">SUM(F141:F146)</f>
        <v>0</v>
      </c>
      <c r="G147" s="4591">
        <f t="shared" si="24"/>
        <v>0</v>
      </c>
      <c r="H147" s="4595">
        <f t="shared" si="24"/>
        <v>0</v>
      </c>
      <c r="I147" s="4591">
        <f t="shared" si="24"/>
        <v>0</v>
      </c>
      <c r="J147" s="4595">
        <f t="shared" si="24"/>
        <v>0</v>
      </c>
      <c r="K147" s="4591">
        <f t="shared" si="24"/>
        <v>0</v>
      </c>
      <c r="L147" s="4595">
        <f t="shared" si="24"/>
        <v>0</v>
      </c>
      <c r="M147" s="4591">
        <f t="shared" si="24"/>
        <v>0</v>
      </c>
      <c r="N147" s="4595">
        <f t="shared" si="24"/>
        <v>0</v>
      </c>
      <c r="O147" s="4591">
        <f t="shared" si="24"/>
        <v>0</v>
      </c>
      <c r="P147" s="4595">
        <f t="shared" si="24"/>
        <v>0</v>
      </c>
      <c r="Q147" s="4591">
        <f t="shared" si="24"/>
        <v>0</v>
      </c>
      <c r="R147" s="4595">
        <f t="shared" si="24"/>
        <v>0</v>
      </c>
      <c r="S147" s="4591">
        <f t="shared" si="24"/>
        <v>0</v>
      </c>
      <c r="T147" s="4595">
        <f t="shared" si="24"/>
        <v>0</v>
      </c>
      <c r="U147" s="4591">
        <f t="shared" si="24"/>
        <v>0</v>
      </c>
      <c r="V147" s="4595">
        <f t="shared" si="24"/>
        <v>0</v>
      </c>
      <c r="W147" s="4591">
        <f t="shared" si="24"/>
        <v>0</v>
      </c>
      <c r="X147" s="4595">
        <f t="shared" si="24"/>
        <v>0</v>
      </c>
      <c r="Y147" s="4591">
        <f t="shared" si="24"/>
        <v>0</v>
      </c>
      <c r="Z147" s="4595">
        <f t="shared" si="24"/>
        <v>0</v>
      </c>
      <c r="AA147" s="4591">
        <f t="shared" si="24"/>
        <v>0</v>
      </c>
      <c r="AB147" s="4595">
        <f t="shared" si="24"/>
        <v>0</v>
      </c>
      <c r="AC147" s="4591">
        <f t="shared" si="24"/>
        <v>0</v>
      </c>
      <c r="AD147" s="4595">
        <f t="shared" si="24"/>
        <v>0</v>
      </c>
      <c r="AE147" s="4591">
        <f t="shared" si="24"/>
        <v>0</v>
      </c>
      <c r="AF147" s="4595">
        <f t="shared" si="24"/>
        <v>0</v>
      </c>
      <c r="AG147" s="4591">
        <f t="shared" si="24"/>
        <v>0</v>
      </c>
      <c r="AH147" s="4595">
        <f t="shared" si="24"/>
        <v>0</v>
      </c>
      <c r="AI147" s="4591">
        <f t="shared" si="24"/>
        <v>0</v>
      </c>
      <c r="AJ147" s="4595">
        <f t="shared" si="24"/>
        <v>0</v>
      </c>
      <c r="AK147" s="2"/>
      <c r="AL147" s="2"/>
      <c r="AM147" s="2"/>
      <c r="AN147" s="2"/>
    </row>
    <row r="148" spans="1:40" x14ac:dyDescent="0.35">
      <c r="A148" s="4659" t="s">
        <v>2596</v>
      </c>
      <c r="B148" s="4659"/>
      <c r="C148" s="4659"/>
      <c r="D148" s="4659"/>
      <c r="E148" s="2652"/>
      <c r="F148" s="2652"/>
      <c r="G148" s="2652"/>
      <c r="H148" s="71"/>
      <c r="I148" s="71"/>
      <c r="J148" s="71"/>
      <c r="K148" s="71"/>
      <c r="L148" s="1"/>
      <c r="M148" s="1"/>
      <c r="N148" s="1"/>
      <c r="O148" s="7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ht="20" x14ac:dyDescent="0.35">
      <c r="A149" s="8691" t="s">
        <v>2597</v>
      </c>
      <c r="B149" s="8692"/>
      <c r="C149" s="4660" t="s">
        <v>2598</v>
      </c>
      <c r="D149" s="4661" t="s">
        <v>2599</v>
      </c>
      <c r="E149" s="44"/>
      <c r="F149" s="44"/>
      <c r="G149" s="44"/>
      <c r="H149" s="44"/>
      <c r="I149" s="44"/>
      <c r="J149" s="44"/>
      <c r="K149" s="44"/>
      <c r="L149" s="44"/>
      <c r="M149" s="24"/>
      <c r="N149" s="24"/>
      <c r="O149" s="24"/>
      <c r="P149" s="24"/>
      <c r="Q149" s="24"/>
      <c r="R149" s="24"/>
      <c r="S149" s="24"/>
      <c r="T149" s="24"/>
      <c r="U149" s="2"/>
      <c r="V149" s="2"/>
      <c r="W149" s="2"/>
      <c r="X149" s="2"/>
      <c r="Y149" s="2"/>
      <c r="Z149" s="2"/>
      <c r="AA149" s="2"/>
      <c r="AB149" s="2"/>
      <c r="AC149" s="2"/>
      <c r="AD149" s="2"/>
      <c r="AE149" s="2"/>
      <c r="AF149" s="2"/>
      <c r="AG149" s="2"/>
      <c r="AH149" s="2"/>
      <c r="AI149" s="2"/>
      <c r="AJ149" s="2"/>
      <c r="AK149" s="2"/>
      <c r="AL149" s="2"/>
      <c r="AM149" s="2"/>
      <c r="AN149" s="2"/>
    </row>
    <row r="150" spans="1:40" ht="20" x14ac:dyDescent="0.35">
      <c r="A150" s="8693" t="s">
        <v>2594</v>
      </c>
      <c r="B150" s="4662" t="s">
        <v>2600</v>
      </c>
      <c r="C150" s="4447"/>
      <c r="D150" s="1105"/>
      <c r="E150" s="4542"/>
      <c r="F150" s="28"/>
      <c r="G150" s="28"/>
      <c r="H150" s="28"/>
      <c r="I150" s="28"/>
      <c r="J150" s="28"/>
      <c r="K150" s="28"/>
      <c r="L150" s="28"/>
      <c r="M150" s="28"/>
      <c r="N150" s="28"/>
      <c r="O150" s="28"/>
      <c r="P150" s="28"/>
      <c r="Q150" s="44"/>
      <c r="R150" s="44"/>
      <c r="S150" s="24"/>
      <c r="T150" s="24"/>
      <c r="U150" s="2"/>
      <c r="V150" s="2"/>
      <c r="W150" s="2"/>
      <c r="X150" s="2"/>
      <c r="Y150" s="2"/>
      <c r="Z150" s="2"/>
      <c r="AA150" s="2"/>
      <c r="AB150" s="2"/>
      <c r="AC150" s="2"/>
      <c r="AD150" s="2"/>
      <c r="AE150" s="2"/>
      <c r="AF150" s="2"/>
      <c r="AG150" s="2"/>
      <c r="AH150" s="2"/>
      <c r="AI150" s="2"/>
      <c r="AJ150" s="2"/>
      <c r="AK150" s="2"/>
      <c r="AL150" s="2"/>
      <c r="AM150" s="2"/>
      <c r="AN150" s="2"/>
    </row>
    <row r="151" spans="1:40" ht="30" x14ac:dyDescent="0.35">
      <c r="A151" s="8694"/>
      <c r="B151" s="4663" t="s">
        <v>2601</v>
      </c>
      <c r="C151" s="4459"/>
      <c r="D151" s="2655"/>
      <c r="E151" s="4542"/>
      <c r="F151" s="28"/>
      <c r="G151" s="28"/>
      <c r="H151" s="28"/>
      <c r="I151" s="28"/>
      <c r="J151" s="28"/>
      <c r="K151" s="28"/>
      <c r="L151" s="28"/>
      <c r="M151" s="28"/>
      <c r="N151" s="28"/>
      <c r="O151" s="28"/>
      <c r="P151" s="28"/>
      <c r="Q151" s="44"/>
      <c r="R151" s="44"/>
      <c r="S151" s="24"/>
      <c r="T151" s="24"/>
      <c r="U151" s="2"/>
      <c r="V151" s="2"/>
      <c r="W151" s="2"/>
      <c r="X151" s="2"/>
      <c r="Y151" s="2"/>
      <c r="Z151" s="2"/>
      <c r="AA151" s="2"/>
      <c r="AB151" s="2"/>
      <c r="AC151" s="2"/>
      <c r="AD151" s="2"/>
      <c r="AE151" s="2"/>
      <c r="AF151" s="2"/>
      <c r="AG151" s="2"/>
      <c r="AH151" s="2"/>
      <c r="AI151" s="2"/>
      <c r="AJ151" s="2"/>
      <c r="AK151" s="2"/>
      <c r="AL151" s="2"/>
      <c r="AM151" s="2"/>
      <c r="AN151" s="2"/>
    </row>
    <row r="152" spans="1:40" ht="20" x14ac:dyDescent="0.35">
      <c r="A152" s="8694"/>
      <c r="B152" s="4663" t="s">
        <v>2435</v>
      </c>
      <c r="C152" s="4459"/>
      <c r="D152" s="2655"/>
      <c r="E152" s="4542"/>
      <c r="F152" s="28"/>
      <c r="G152" s="28"/>
      <c r="H152" s="28"/>
      <c r="I152" s="28"/>
      <c r="J152" s="28"/>
      <c r="K152" s="28"/>
      <c r="L152" s="28"/>
      <c r="M152" s="28"/>
      <c r="N152" s="28"/>
      <c r="O152" s="28"/>
      <c r="P152" s="28"/>
      <c r="Q152" s="44"/>
      <c r="R152" s="44"/>
      <c r="S152" s="24"/>
      <c r="T152" s="24"/>
      <c r="U152" s="2"/>
      <c r="V152" s="2"/>
      <c r="W152" s="2"/>
      <c r="X152" s="2"/>
      <c r="Y152" s="2"/>
      <c r="Z152" s="2"/>
      <c r="AA152" s="2"/>
      <c r="AB152" s="2"/>
      <c r="AC152" s="2"/>
      <c r="AD152" s="2"/>
      <c r="AE152" s="2"/>
      <c r="AF152" s="2"/>
      <c r="AG152" s="2"/>
      <c r="AH152" s="2"/>
      <c r="AI152" s="2"/>
      <c r="AJ152" s="2"/>
      <c r="AK152" s="2"/>
      <c r="AL152" s="2"/>
      <c r="AM152" s="2"/>
      <c r="AN152" s="2"/>
    </row>
    <row r="153" spans="1:40" x14ac:dyDescent="0.35">
      <c r="A153" s="8695"/>
      <c r="B153" s="4664" t="s">
        <v>2602</v>
      </c>
      <c r="C153" s="3395"/>
      <c r="D153" s="4475"/>
      <c r="E153" s="4542"/>
      <c r="F153" s="28"/>
      <c r="G153" s="28"/>
      <c r="H153" s="28"/>
      <c r="I153" s="28"/>
      <c r="J153" s="28"/>
      <c r="K153" s="28"/>
      <c r="L153" s="28"/>
      <c r="M153" s="28"/>
      <c r="N153" s="28"/>
      <c r="O153" s="28"/>
      <c r="P153" s="28"/>
      <c r="Q153" s="44"/>
      <c r="R153" s="44"/>
      <c r="S153" s="24"/>
      <c r="T153" s="24"/>
      <c r="U153" s="2"/>
      <c r="V153" s="2"/>
      <c r="W153" s="2"/>
      <c r="X153" s="2"/>
      <c r="Y153" s="2"/>
      <c r="Z153" s="2"/>
      <c r="AA153" s="2"/>
      <c r="AB153" s="2"/>
      <c r="AC153" s="2"/>
      <c r="AD153" s="2"/>
      <c r="AE153" s="2"/>
      <c r="AF153" s="2"/>
      <c r="AG153" s="2"/>
      <c r="AH153" s="2"/>
      <c r="AI153" s="2"/>
      <c r="AJ153" s="2"/>
      <c r="AK153" s="2"/>
      <c r="AL153" s="2"/>
      <c r="AM153" s="2"/>
      <c r="AN153" s="2"/>
    </row>
    <row r="154" spans="1:40" ht="20" x14ac:dyDescent="0.35">
      <c r="A154" s="8693" t="s">
        <v>2591</v>
      </c>
      <c r="B154" s="4662" t="s">
        <v>2600</v>
      </c>
      <c r="C154" s="8"/>
      <c r="D154" s="74"/>
      <c r="E154" s="4542"/>
      <c r="F154" s="28"/>
      <c r="G154" s="28"/>
      <c r="H154" s="28"/>
      <c r="I154" s="28"/>
      <c r="J154" s="28"/>
      <c r="K154" s="28"/>
      <c r="L154" s="28"/>
      <c r="M154" s="28"/>
      <c r="N154" s="28"/>
      <c r="O154" s="28"/>
      <c r="P154" s="28"/>
      <c r="Q154" s="44"/>
      <c r="R154" s="44"/>
      <c r="S154" s="24"/>
      <c r="T154" s="24"/>
      <c r="U154" s="2"/>
      <c r="V154" s="2"/>
      <c r="W154" s="2"/>
      <c r="X154" s="2"/>
      <c r="Y154" s="2"/>
      <c r="Z154" s="2"/>
      <c r="AA154" s="2"/>
      <c r="AB154" s="2"/>
      <c r="AC154" s="2"/>
      <c r="AD154" s="2"/>
      <c r="AE154" s="2"/>
      <c r="AF154" s="2"/>
      <c r="AG154" s="2"/>
      <c r="AH154" s="2"/>
      <c r="AI154" s="2"/>
      <c r="AJ154" s="2"/>
      <c r="AK154" s="2"/>
      <c r="AL154" s="2"/>
      <c r="AM154" s="2"/>
      <c r="AN154" s="2"/>
    </row>
    <row r="155" spans="1:40" ht="30" x14ac:dyDescent="0.35">
      <c r="A155" s="8694"/>
      <c r="B155" s="4663" t="s">
        <v>2601</v>
      </c>
      <c r="C155" s="4459"/>
      <c r="D155" s="2625"/>
      <c r="E155" s="75"/>
      <c r="F155" s="28"/>
      <c r="G155" s="28"/>
      <c r="H155" s="28"/>
      <c r="I155" s="28"/>
      <c r="J155" s="28"/>
      <c r="K155" s="28"/>
      <c r="L155" s="28"/>
      <c r="M155" s="28"/>
      <c r="N155" s="28"/>
      <c r="O155" s="28"/>
      <c r="P155" s="28"/>
      <c r="Q155" s="44"/>
      <c r="R155" s="44"/>
      <c r="S155" s="24"/>
      <c r="T155" s="24"/>
      <c r="U155" s="2"/>
      <c r="V155" s="2"/>
      <c r="W155" s="2"/>
      <c r="X155" s="2"/>
      <c r="Y155" s="2"/>
      <c r="Z155" s="2"/>
      <c r="AA155" s="2"/>
      <c r="AB155" s="2"/>
      <c r="AC155" s="2"/>
      <c r="AD155" s="2"/>
      <c r="AE155" s="2"/>
      <c r="AF155" s="2"/>
      <c r="AG155" s="2"/>
      <c r="AH155" s="2"/>
      <c r="AI155" s="2"/>
      <c r="AJ155" s="2"/>
      <c r="AK155" s="2"/>
      <c r="AL155" s="2"/>
      <c r="AM155" s="2"/>
      <c r="AN155" s="2"/>
    </row>
    <row r="156" spans="1:40" ht="20" x14ac:dyDescent="0.35">
      <c r="A156" s="8694"/>
      <c r="B156" s="4663" t="s">
        <v>2435</v>
      </c>
      <c r="C156" s="4459"/>
      <c r="D156" s="2625"/>
      <c r="E156" s="75"/>
      <c r="F156" s="28"/>
      <c r="G156" s="28"/>
      <c r="H156" s="28"/>
      <c r="I156" s="28"/>
      <c r="J156" s="28"/>
      <c r="K156" s="28"/>
      <c r="L156" s="28"/>
      <c r="M156" s="28"/>
      <c r="N156" s="28"/>
      <c r="O156" s="28"/>
      <c r="P156" s="28"/>
      <c r="Q156" s="44"/>
      <c r="R156" s="44"/>
      <c r="S156" s="24"/>
      <c r="T156" s="24"/>
      <c r="U156" s="2"/>
      <c r="V156" s="2"/>
      <c r="W156" s="2"/>
      <c r="X156" s="2"/>
      <c r="Y156" s="2"/>
      <c r="Z156" s="2"/>
      <c r="AA156" s="2"/>
      <c r="AB156" s="2"/>
      <c r="AC156" s="2"/>
      <c r="AD156" s="2"/>
      <c r="AE156" s="2"/>
      <c r="AF156" s="2"/>
      <c r="AG156" s="2"/>
      <c r="AH156" s="2"/>
      <c r="AI156" s="2"/>
      <c r="AJ156" s="2"/>
      <c r="AK156" s="2"/>
      <c r="AL156" s="2"/>
      <c r="AM156" s="2"/>
      <c r="AN156" s="2"/>
    </row>
    <row r="157" spans="1:40" x14ac:dyDescent="0.35">
      <c r="A157" s="8695"/>
      <c r="B157" s="4664" t="s">
        <v>2602</v>
      </c>
      <c r="C157" s="3395"/>
      <c r="D157" s="4475"/>
      <c r="E157" s="75"/>
      <c r="F157" s="28"/>
      <c r="G157" s="28"/>
      <c r="H157" s="28"/>
      <c r="I157" s="28"/>
      <c r="J157" s="28"/>
      <c r="K157" s="28"/>
      <c r="L157" s="28"/>
      <c r="M157" s="28"/>
      <c r="N157" s="28"/>
      <c r="O157" s="28"/>
      <c r="P157" s="28"/>
      <c r="Q157" s="44"/>
      <c r="R157" s="44"/>
      <c r="S157" s="24"/>
      <c r="T157" s="24"/>
      <c r="U157" s="2"/>
      <c r="V157" s="2"/>
      <c r="W157" s="2"/>
      <c r="X157" s="2"/>
      <c r="Y157" s="2"/>
      <c r="Z157" s="2"/>
      <c r="AA157" s="2"/>
      <c r="AB157" s="2"/>
      <c r="AC157" s="2"/>
      <c r="AD157" s="2"/>
      <c r="AE157" s="2"/>
      <c r="AF157" s="2"/>
      <c r="AG157" s="2"/>
      <c r="AH157" s="2"/>
      <c r="AI157" s="2"/>
      <c r="AJ157" s="2"/>
      <c r="AK157" s="2"/>
      <c r="AL157" s="2"/>
      <c r="AM157" s="2"/>
      <c r="AN157" s="2"/>
    </row>
    <row r="158" spans="1:40" x14ac:dyDescent="0.35">
      <c r="A158" s="8679" t="s">
        <v>30</v>
      </c>
      <c r="B158" s="8680"/>
      <c r="C158" s="4665">
        <f>SUM(C150:C157)</f>
        <v>0</v>
      </c>
      <c r="D158" s="4666">
        <f>SUM(D150:D157)</f>
        <v>0</v>
      </c>
      <c r="E158" s="48"/>
      <c r="F158" s="44"/>
      <c r="G158" s="44"/>
      <c r="H158" s="44"/>
      <c r="I158" s="44"/>
      <c r="J158" s="44"/>
      <c r="K158" s="44"/>
      <c r="L158" s="44"/>
      <c r="M158" s="44"/>
      <c r="N158" s="44"/>
      <c r="O158" s="44"/>
      <c r="P158" s="44"/>
      <c r="Q158" s="44"/>
      <c r="R158" s="44"/>
      <c r="S158" s="24"/>
      <c r="T158" s="24"/>
      <c r="U158" s="2"/>
      <c r="V158" s="2"/>
      <c r="W158" s="2"/>
      <c r="X158" s="2"/>
      <c r="Y158" s="2"/>
      <c r="Z158" s="2"/>
      <c r="AA158" s="2"/>
      <c r="AB158" s="2"/>
      <c r="AC158" s="2"/>
      <c r="AD158" s="2"/>
      <c r="AE158" s="2"/>
      <c r="AF158" s="2"/>
      <c r="AG158" s="2"/>
      <c r="AH158" s="2"/>
      <c r="AI158" s="2"/>
      <c r="AJ158" s="2"/>
      <c r="AK158" s="2"/>
      <c r="AL158" s="2"/>
      <c r="AM158" s="2"/>
      <c r="AN158" s="2"/>
    </row>
    <row r="159" spans="1:40" x14ac:dyDescent="0.35">
      <c r="A159" s="69" t="s">
        <v>2603</v>
      </c>
      <c r="B159" s="70"/>
      <c r="C159" s="70"/>
      <c r="D159" s="70"/>
      <c r="E159" s="71"/>
      <c r="F159" s="71"/>
      <c r="G159" s="72"/>
      <c r="H159" s="76"/>
      <c r="I159" s="44"/>
      <c r="J159" s="76"/>
      <c r="K159" s="77"/>
      <c r="L159" s="77"/>
      <c r="M159" s="77"/>
      <c r="N159" s="78"/>
      <c r="O159" s="44"/>
      <c r="P159" s="44"/>
      <c r="Q159" s="44"/>
      <c r="R159" s="44"/>
      <c r="S159" s="44"/>
      <c r="T159" s="44"/>
      <c r="U159" s="44"/>
      <c r="V159" s="24"/>
      <c r="W159" s="24"/>
      <c r="X159" s="2"/>
      <c r="Y159" s="2"/>
      <c r="Z159" s="2"/>
      <c r="AA159" s="2"/>
      <c r="AB159" s="2"/>
      <c r="AC159" s="2"/>
      <c r="AD159" s="2"/>
      <c r="AE159" s="2"/>
      <c r="AF159" s="2"/>
      <c r="AG159" s="2"/>
      <c r="AH159" s="2"/>
      <c r="AI159" s="2"/>
      <c r="AJ159" s="2"/>
      <c r="AK159" s="2"/>
      <c r="AL159" s="2"/>
      <c r="AM159" s="2"/>
      <c r="AN159" s="2"/>
    </row>
    <row r="160" spans="1:40" x14ac:dyDescent="0.35">
      <c r="A160" s="8700" t="s">
        <v>2604</v>
      </c>
      <c r="B160" s="8605" t="s">
        <v>30</v>
      </c>
      <c r="C160" s="8605"/>
      <c r="D160" s="8606"/>
      <c r="E160" s="8630" t="s">
        <v>4</v>
      </c>
      <c r="F160" s="8631"/>
      <c r="G160" s="8631"/>
      <c r="H160" s="8631"/>
      <c r="I160" s="8631"/>
      <c r="J160" s="8631"/>
      <c r="K160" s="8631"/>
      <c r="L160" s="8631"/>
      <c r="M160" s="8631"/>
      <c r="N160" s="8631"/>
      <c r="O160" s="8631"/>
      <c r="P160" s="8631"/>
      <c r="Q160" s="8631"/>
      <c r="R160" s="8631"/>
      <c r="S160" s="8631"/>
      <c r="T160" s="8631"/>
      <c r="U160" s="8631"/>
      <c r="V160" s="8631"/>
      <c r="W160" s="8631"/>
      <c r="X160" s="8631"/>
      <c r="Y160" s="8631"/>
      <c r="Z160" s="8631"/>
      <c r="AA160" s="8631"/>
      <c r="AB160" s="8631"/>
      <c r="AC160" s="8631"/>
      <c r="AD160" s="8631"/>
      <c r="AE160" s="8631"/>
      <c r="AF160" s="8631"/>
      <c r="AG160" s="8631"/>
      <c r="AH160" s="8631"/>
      <c r="AI160" s="8631"/>
      <c r="AJ160" s="8686"/>
      <c r="AK160" s="2"/>
      <c r="AL160" s="2"/>
      <c r="AM160" s="2"/>
      <c r="AN160" s="2"/>
    </row>
    <row r="161" spans="1:40" x14ac:dyDescent="0.35">
      <c r="A161" s="8701"/>
      <c r="B161" s="8611"/>
      <c r="C161" s="8611"/>
      <c r="D161" s="8612"/>
      <c r="E161" s="8673" t="s">
        <v>2520</v>
      </c>
      <c r="F161" s="8674"/>
      <c r="G161" s="8672" t="s">
        <v>2521</v>
      </c>
      <c r="H161" s="8672"/>
      <c r="I161" s="8673" t="s">
        <v>2522</v>
      </c>
      <c r="J161" s="8674"/>
      <c r="K161" s="8672" t="s">
        <v>2523</v>
      </c>
      <c r="L161" s="8672"/>
      <c r="M161" s="8673" t="s">
        <v>2524</v>
      </c>
      <c r="N161" s="8674"/>
      <c r="O161" s="8623" t="s">
        <v>2525</v>
      </c>
      <c r="P161" s="8623"/>
      <c r="Q161" s="8621" t="s">
        <v>2526</v>
      </c>
      <c r="R161" s="8601"/>
      <c r="S161" s="8621" t="s">
        <v>16</v>
      </c>
      <c r="T161" s="8601"/>
      <c r="U161" s="8623" t="s">
        <v>17</v>
      </c>
      <c r="V161" s="8623"/>
      <c r="W161" s="8621" t="s">
        <v>18</v>
      </c>
      <c r="X161" s="8601"/>
      <c r="Y161" s="8623" t="s">
        <v>19</v>
      </c>
      <c r="Z161" s="8623"/>
      <c r="AA161" s="8621" t="s">
        <v>20</v>
      </c>
      <c r="AB161" s="8601"/>
      <c r="AC161" s="8623" t="s">
        <v>21</v>
      </c>
      <c r="AD161" s="8623"/>
      <c r="AE161" s="8621" t="s">
        <v>22</v>
      </c>
      <c r="AF161" s="8601"/>
      <c r="AG161" s="8623" t="s">
        <v>23</v>
      </c>
      <c r="AH161" s="8623"/>
      <c r="AI161" s="8621" t="s">
        <v>446</v>
      </c>
      <c r="AJ161" s="8601"/>
      <c r="AK161" s="2"/>
      <c r="AL161" s="2"/>
      <c r="AM161" s="2"/>
      <c r="AN161" s="2"/>
    </row>
    <row r="162" spans="1:40" x14ac:dyDescent="0.35">
      <c r="A162" s="8702"/>
      <c r="B162" s="4629" t="s">
        <v>32</v>
      </c>
      <c r="C162" s="4628" t="s">
        <v>33</v>
      </c>
      <c r="D162" s="4667" t="s">
        <v>34</v>
      </c>
      <c r="E162" s="4567" t="s">
        <v>33</v>
      </c>
      <c r="F162" s="4668" t="s">
        <v>34</v>
      </c>
      <c r="G162" s="4567" t="s">
        <v>33</v>
      </c>
      <c r="H162" s="4668" t="s">
        <v>34</v>
      </c>
      <c r="I162" s="4567" t="s">
        <v>33</v>
      </c>
      <c r="J162" s="4668" t="s">
        <v>34</v>
      </c>
      <c r="K162" s="4567" t="s">
        <v>33</v>
      </c>
      <c r="L162" s="4668" t="s">
        <v>34</v>
      </c>
      <c r="M162" s="4567" t="s">
        <v>33</v>
      </c>
      <c r="N162" s="4668" t="s">
        <v>34</v>
      </c>
      <c r="O162" s="4567" t="s">
        <v>33</v>
      </c>
      <c r="P162" s="4668" t="s">
        <v>34</v>
      </c>
      <c r="Q162" s="4567" t="s">
        <v>33</v>
      </c>
      <c r="R162" s="4668" t="s">
        <v>34</v>
      </c>
      <c r="S162" s="4567" t="s">
        <v>33</v>
      </c>
      <c r="T162" s="4668" t="s">
        <v>34</v>
      </c>
      <c r="U162" s="4567" t="s">
        <v>33</v>
      </c>
      <c r="V162" s="4668" t="s">
        <v>34</v>
      </c>
      <c r="W162" s="4567" t="s">
        <v>33</v>
      </c>
      <c r="X162" s="4668" t="s">
        <v>34</v>
      </c>
      <c r="Y162" s="4567" t="s">
        <v>33</v>
      </c>
      <c r="Z162" s="4668" t="s">
        <v>34</v>
      </c>
      <c r="AA162" s="4567" t="s">
        <v>33</v>
      </c>
      <c r="AB162" s="4668" t="s">
        <v>34</v>
      </c>
      <c r="AC162" s="4567" t="s">
        <v>33</v>
      </c>
      <c r="AD162" s="4668" t="s">
        <v>34</v>
      </c>
      <c r="AE162" s="4567" t="s">
        <v>33</v>
      </c>
      <c r="AF162" s="4668" t="s">
        <v>34</v>
      </c>
      <c r="AG162" s="4567" t="s">
        <v>33</v>
      </c>
      <c r="AH162" s="4668" t="s">
        <v>34</v>
      </c>
      <c r="AI162" s="4567" t="s">
        <v>33</v>
      </c>
      <c r="AJ162" s="4495" t="s">
        <v>34</v>
      </c>
      <c r="AK162" s="2"/>
      <c r="AL162" s="2"/>
      <c r="AM162" s="2"/>
      <c r="AN162" s="2"/>
    </row>
    <row r="163" spans="1:40" ht="15" customHeight="1" x14ac:dyDescent="0.35">
      <c r="A163" s="4669" t="s">
        <v>2605</v>
      </c>
      <c r="B163" s="4670">
        <f>SUM(C163:D163)</f>
        <v>0</v>
      </c>
      <c r="C163" s="79">
        <f t="shared" ref="C163:D167" si="25">+E163+G163+I163+K163+M163+O163+Q163+S163+U163+W163+Y163+AA163+AC163+AE163+AG163+AI163</f>
        <v>0</v>
      </c>
      <c r="D163" s="80">
        <f t="shared" si="25"/>
        <v>0</v>
      </c>
      <c r="E163" s="4450"/>
      <c r="F163" s="10"/>
      <c r="G163" s="4450"/>
      <c r="H163" s="10"/>
      <c r="I163" s="4450"/>
      <c r="J163" s="10"/>
      <c r="K163" s="4450"/>
      <c r="L163" s="10"/>
      <c r="M163" s="4450"/>
      <c r="N163" s="10"/>
      <c r="O163" s="4450"/>
      <c r="P163" s="10"/>
      <c r="Q163" s="4450"/>
      <c r="R163" s="10"/>
      <c r="S163" s="4450"/>
      <c r="T163" s="10"/>
      <c r="U163" s="4450"/>
      <c r="V163" s="10"/>
      <c r="W163" s="4450"/>
      <c r="X163" s="10"/>
      <c r="Y163" s="4450"/>
      <c r="Z163" s="10"/>
      <c r="AA163" s="4450"/>
      <c r="AB163" s="10"/>
      <c r="AC163" s="4450"/>
      <c r="AD163" s="10"/>
      <c r="AE163" s="4450"/>
      <c r="AF163" s="10"/>
      <c r="AG163" s="4450"/>
      <c r="AH163" s="10"/>
      <c r="AI163" s="64"/>
      <c r="AJ163" s="10"/>
      <c r="AK163" s="81"/>
      <c r="AL163" s="2"/>
      <c r="AM163" s="2"/>
      <c r="AN163" s="2"/>
    </row>
    <row r="164" spans="1:40" ht="15" customHeight="1" x14ac:dyDescent="0.35">
      <c r="A164" s="82" t="s">
        <v>2606</v>
      </c>
      <c r="B164" s="83">
        <f>SUM(C164:D164)</f>
        <v>0</v>
      </c>
      <c r="C164" s="4671">
        <f t="shared" si="25"/>
        <v>0</v>
      </c>
      <c r="D164" s="2656">
        <f t="shared" si="25"/>
        <v>0</v>
      </c>
      <c r="E164" s="4460"/>
      <c r="F164" s="2625"/>
      <c r="G164" s="4460"/>
      <c r="H164" s="2625"/>
      <c r="I164" s="4460"/>
      <c r="J164" s="2625"/>
      <c r="K164" s="4460"/>
      <c r="L164" s="2625"/>
      <c r="M164" s="4460"/>
      <c r="N164" s="2625"/>
      <c r="O164" s="4460"/>
      <c r="P164" s="2625"/>
      <c r="Q164" s="4460"/>
      <c r="R164" s="2625"/>
      <c r="S164" s="4460"/>
      <c r="T164" s="2625"/>
      <c r="U164" s="4460"/>
      <c r="V164" s="2625"/>
      <c r="W164" s="4460"/>
      <c r="X164" s="2625"/>
      <c r="Y164" s="4460"/>
      <c r="Z164" s="2625"/>
      <c r="AA164" s="4460"/>
      <c r="AB164" s="2625"/>
      <c r="AC164" s="4460"/>
      <c r="AD164" s="2625"/>
      <c r="AE164" s="4460"/>
      <c r="AF164" s="2625"/>
      <c r="AG164" s="4460"/>
      <c r="AH164" s="2625"/>
      <c r="AI164" s="4460"/>
      <c r="AJ164" s="2625"/>
      <c r="AK164" s="81"/>
      <c r="AL164" s="2"/>
      <c r="AM164" s="2"/>
      <c r="AN164" s="2"/>
    </row>
    <row r="165" spans="1:40" ht="21" customHeight="1" x14ac:dyDescent="0.35">
      <c r="A165" s="4615" t="s">
        <v>2607</v>
      </c>
      <c r="B165" s="83">
        <f>SUM(C165:D165)</f>
        <v>0</v>
      </c>
      <c r="C165" s="1106">
        <f t="shared" si="25"/>
        <v>0</v>
      </c>
      <c r="D165" s="1107">
        <f t="shared" si="25"/>
        <v>0</v>
      </c>
      <c r="E165" s="1102"/>
      <c r="F165" s="1101"/>
      <c r="G165" s="1102"/>
      <c r="H165" s="1101"/>
      <c r="I165" s="1102"/>
      <c r="J165" s="1101"/>
      <c r="K165" s="1102"/>
      <c r="L165" s="1101"/>
      <c r="M165" s="1102"/>
      <c r="N165" s="1101"/>
      <c r="O165" s="1102"/>
      <c r="P165" s="1101"/>
      <c r="Q165" s="1102"/>
      <c r="R165" s="1101"/>
      <c r="S165" s="1102"/>
      <c r="T165" s="1101"/>
      <c r="U165" s="1102"/>
      <c r="V165" s="1101"/>
      <c r="W165" s="1102"/>
      <c r="X165" s="1101"/>
      <c r="Y165" s="1102"/>
      <c r="Z165" s="1101"/>
      <c r="AA165" s="1102"/>
      <c r="AB165" s="1101"/>
      <c r="AC165" s="1102"/>
      <c r="AD165" s="1101"/>
      <c r="AE165" s="1102"/>
      <c r="AF165" s="1101"/>
      <c r="AG165" s="1102"/>
      <c r="AH165" s="1101"/>
      <c r="AI165" s="1102"/>
      <c r="AJ165" s="1101"/>
      <c r="AK165" s="81"/>
      <c r="AL165" s="2"/>
      <c r="AM165" s="2"/>
      <c r="AN165" s="2"/>
    </row>
    <row r="166" spans="1:40" ht="15" customHeight="1" x14ac:dyDescent="0.35">
      <c r="A166" s="4615" t="s">
        <v>2608</v>
      </c>
      <c r="B166" s="83">
        <f>SUM(C166:D166)</f>
        <v>0</v>
      </c>
      <c r="C166" s="1106">
        <f t="shared" si="25"/>
        <v>0</v>
      </c>
      <c r="D166" s="1107">
        <f t="shared" si="25"/>
        <v>0</v>
      </c>
      <c r="E166" s="1102"/>
      <c r="F166" s="1101"/>
      <c r="G166" s="1102"/>
      <c r="H166" s="1101"/>
      <c r="I166" s="1102"/>
      <c r="J166" s="1101"/>
      <c r="K166" s="1102"/>
      <c r="L166" s="1101"/>
      <c r="M166" s="1102"/>
      <c r="N166" s="1101"/>
      <c r="O166" s="1102"/>
      <c r="P166" s="1101"/>
      <c r="Q166" s="1102"/>
      <c r="R166" s="1101"/>
      <c r="S166" s="1102"/>
      <c r="T166" s="1101"/>
      <c r="U166" s="1102"/>
      <c r="V166" s="1101"/>
      <c r="W166" s="1102"/>
      <c r="X166" s="1101"/>
      <c r="Y166" s="1102"/>
      <c r="Z166" s="1101"/>
      <c r="AA166" s="1102"/>
      <c r="AB166" s="1101"/>
      <c r="AC166" s="1102"/>
      <c r="AD166" s="1101"/>
      <c r="AE166" s="1102"/>
      <c r="AF166" s="1101"/>
      <c r="AG166" s="1102"/>
      <c r="AH166" s="1101"/>
      <c r="AI166" s="1102"/>
      <c r="AJ166" s="1101"/>
      <c r="AK166" s="81"/>
      <c r="AL166" s="2"/>
      <c r="AM166" s="2"/>
      <c r="AN166" s="2"/>
    </row>
    <row r="167" spans="1:40" ht="15" customHeight="1" x14ac:dyDescent="0.35">
      <c r="A167" s="4625" t="s">
        <v>2609</v>
      </c>
      <c r="B167" s="4618">
        <f>SUM(C167:D167)</f>
        <v>0</v>
      </c>
      <c r="C167" s="4672">
        <f t="shared" si="25"/>
        <v>0</v>
      </c>
      <c r="D167" s="4673">
        <f t="shared" si="25"/>
        <v>0</v>
      </c>
      <c r="E167" s="4476"/>
      <c r="F167" s="4475"/>
      <c r="G167" s="4476"/>
      <c r="H167" s="4475"/>
      <c r="I167" s="4476"/>
      <c r="J167" s="4475"/>
      <c r="K167" s="4476"/>
      <c r="L167" s="4475"/>
      <c r="M167" s="4476"/>
      <c r="N167" s="4475"/>
      <c r="O167" s="4476"/>
      <c r="P167" s="4475"/>
      <c r="Q167" s="4476"/>
      <c r="R167" s="4475"/>
      <c r="S167" s="4476"/>
      <c r="T167" s="4475"/>
      <c r="U167" s="4476"/>
      <c r="V167" s="4475"/>
      <c r="W167" s="4476"/>
      <c r="X167" s="4475"/>
      <c r="Y167" s="4476"/>
      <c r="Z167" s="4475"/>
      <c r="AA167" s="4476"/>
      <c r="AB167" s="4475"/>
      <c r="AC167" s="4476"/>
      <c r="AD167" s="4475"/>
      <c r="AE167" s="4476"/>
      <c r="AF167" s="4475"/>
      <c r="AG167" s="4476"/>
      <c r="AH167" s="4475"/>
      <c r="AI167" s="4476"/>
      <c r="AJ167" s="4475"/>
      <c r="AK167" s="81"/>
      <c r="AL167" s="2"/>
      <c r="AM167" s="2"/>
      <c r="AN167" s="2"/>
    </row>
    <row r="168" spans="1:40" x14ac:dyDescent="0.35">
      <c r="A168" s="8696" t="s">
        <v>2610</v>
      </c>
      <c r="B168" s="8696"/>
      <c r="C168" s="8696"/>
      <c r="D168" s="1108"/>
      <c r="E168" s="1108"/>
      <c r="F168" s="1108"/>
      <c r="G168" s="1108"/>
      <c r="H168" s="4"/>
      <c r="I168" s="4"/>
      <c r="J168" s="4"/>
      <c r="K168" s="4"/>
      <c r="L168" s="4"/>
      <c r="M168" s="4"/>
      <c r="N168" s="4"/>
      <c r="O168" s="4"/>
      <c r="P168" s="4"/>
      <c r="Q168" s="4"/>
      <c r="R168" s="4"/>
      <c r="S168" s="4"/>
      <c r="T168" s="4"/>
      <c r="U168" s="4"/>
      <c r="V168" s="4"/>
      <c r="W168" s="2"/>
      <c r="X168" s="2"/>
      <c r="Y168" s="2"/>
      <c r="Z168" s="2"/>
      <c r="AA168" s="2"/>
      <c r="AB168" s="2"/>
      <c r="AC168" s="2"/>
      <c r="AD168" s="2"/>
      <c r="AE168" s="2"/>
      <c r="AF168" s="2"/>
      <c r="AG168" s="2"/>
      <c r="AH168" s="2"/>
      <c r="AI168" s="2"/>
      <c r="AJ168" s="2"/>
      <c r="AK168" s="2"/>
      <c r="AL168" s="2"/>
      <c r="AM168" s="2"/>
      <c r="AN168" s="2"/>
    </row>
    <row r="169" spans="1:40" ht="50" x14ac:dyDescent="0.35">
      <c r="A169" s="8697" t="s">
        <v>658</v>
      </c>
      <c r="B169" s="8697"/>
      <c r="C169" s="4674" t="s">
        <v>2611</v>
      </c>
      <c r="D169" s="4675" t="s">
        <v>2612</v>
      </c>
      <c r="E169" s="4675" t="s">
        <v>2613</v>
      </c>
      <c r="F169" s="4675" t="s">
        <v>2561</v>
      </c>
      <c r="G169" s="4675" t="s">
        <v>1710</v>
      </c>
      <c r="H169" s="4"/>
      <c r="I169" s="4"/>
      <c r="J169" s="4"/>
      <c r="K169" s="4"/>
      <c r="L169" s="4"/>
      <c r="M169" s="4"/>
      <c r="N169" s="4"/>
      <c r="O169" s="4"/>
      <c r="P169" s="4"/>
      <c r="Q169" s="4"/>
      <c r="R169" s="4"/>
      <c r="S169" s="4"/>
      <c r="T169" s="4"/>
      <c r="U169" s="4"/>
      <c r="V169" s="4"/>
      <c r="W169" s="2"/>
      <c r="X169" s="2"/>
      <c r="Y169" s="2"/>
      <c r="Z169" s="2"/>
      <c r="AA169" s="2"/>
      <c r="AB169" s="2"/>
      <c r="AC169" s="2"/>
      <c r="AD169" s="2"/>
      <c r="AE169" s="2"/>
      <c r="AF169" s="2"/>
      <c r="AG169" s="2"/>
      <c r="AH169" s="2"/>
      <c r="AI169" s="2"/>
      <c r="AJ169" s="2"/>
      <c r="AK169" s="2"/>
      <c r="AL169" s="2"/>
      <c r="AM169" s="2"/>
      <c r="AN169" s="2"/>
    </row>
    <row r="170" spans="1:40" ht="20" x14ac:dyDescent="0.35">
      <c r="A170" s="8698" t="s">
        <v>2614</v>
      </c>
      <c r="B170" s="4676" t="s">
        <v>2615</v>
      </c>
      <c r="C170" s="4677">
        <f t="shared" ref="C170:C175" si="26">SUM(D170:G170)</f>
        <v>0</v>
      </c>
      <c r="D170" s="4678"/>
      <c r="E170" s="4678"/>
      <c r="F170" s="4678"/>
      <c r="G170" s="4678"/>
      <c r="H170" s="4"/>
      <c r="I170" s="4"/>
      <c r="J170" s="4"/>
      <c r="K170" s="4"/>
      <c r="L170" s="4"/>
      <c r="M170" s="4"/>
      <c r="N170" s="4"/>
      <c r="O170" s="4"/>
      <c r="P170" s="4"/>
      <c r="Q170" s="4"/>
      <c r="R170" s="4"/>
      <c r="S170" s="4"/>
      <c r="T170" s="4"/>
      <c r="U170" s="4"/>
      <c r="V170" s="4"/>
      <c r="W170" s="2"/>
      <c r="X170" s="2"/>
      <c r="Y170" s="2"/>
      <c r="Z170" s="2"/>
      <c r="AA170" s="2"/>
      <c r="AB170" s="2"/>
      <c r="AC170" s="2"/>
      <c r="AD170" s="2"/>
      <c r="AE170" s="2"/>
      <c r="AF170" s="2"/>
      <c r="AG170" s="2"/>
      <c r="AH170" s="2"/>
      <c r="AI170" s="2"/>
      <c r="AJ170" s="2"/>
      <c r="AK170" s="2"/>
      <c r="AL170" s="2"/>
      <c r="AM170" s="2"/>
      <c r="AN170" s="2"/>
    </row>
    <row r="171" spans="1:40" ht="20" x14ac:dyDescent="0.35">
      <c r="A171" s="8026"/>
      <c r="B171" s="4679" t="s">
        <v>2616</v>
      </c>
      <c r="C171" s="4680">
        <f t="shared" si="26"/>
        <v>0</v>
      </c>
      <c r="D171" s="2657"/>
      <c r="E171" s="2657"/>
      <c r="F171" s="2657"/>
      <c r="G171" s="2657"/>
      <c r="H171" s="4"/>
      <c r="I171" s="4"/>
      <c r="J171" s="4"/>
      <c r="K171" s="4"/>
      <c r="L171" s="4"/>
      <c r="M171" s="4"/>
      <c r="N171" s="4"/>
      <c r="O171" s="4"/>
      <c r="P171" s="4"/>
      <c r="Q171" s="4"/>
      <c r="R171" s="4"/>
      <c r="S171" s="4"/>
      <c r="T171" s="4"/>
      <c r="U171" s="4"/>
      <c r="V171" s="4"/>
      <c r="W171" s="2"/>
      <c r="X171" s="2"/>
      <c r="Y171" s="2"/>
      <c r="Z171" s="2"/>
      <c r="AA171" s="2"/>
      <c r="AB171" s="2"/>
      <c r="AC171" s="2"/>
      <c r="AD171" s="2"/>
      <c r="AE171" s="2"/>
      <c r="AF171" s="2"/>
      <c r="AG171" s="2"/>
      <c r="AH171" s="2"/>
      <c r="AI171" s="2"/>
      <c r="AJ171" s="2"/>
      <c r="AK171" s="2"/>
      <c r="AL171" s="2"/>
      <c r="AM171" s="2"/>
      <c r="AN171" s="2"/>
    </row>
    <row r="172" spans="1:40" ht="30" x14ac:dyDescent="0.35">
      <c r="A172" s="8699"/>
      <c r="B172" s="3198" t="s">
        <v>2617</v>
      </c>
      <c r="C172" s="4681">
        <f t="shared" si="26"/>
        <v>0</v>
      </c>
      <c r="D172" s="4682"/>
      <c r="E172" s="4682"/>
      <c r="F172" s="4682"/>
      <c r="G172" s="4682"/>
      <c r="H172" s="4"/>
      <c r="I172" s="4"/>
      <c r="J172" s="4"/>
      <c r="K172" s="4"/>
      <c r="L172" s="4"/>
      <c r="M172" s="4"/>
      <c r="N172" s="4"/>
      <c r="O172" s="4"/>
      <c r="P172" s="4"/>
      <c r="Q172" s="4"/>
      <c r="R172" s="4"/>
      <c r="S172" s="4"/>
      <c r="T172" s="4"/>
      <c r="U172" s="4"/>
      <c r="V172" s="4"/>
      <c r="W172" s="2"/>
      <c r="X172" s="2"/>
      <c r="Y172" s="2"/>
      <c r="Z172" s="2"/>
      <c r="AA172" s="2"/>
      <c r="AB172" s="2"/>
      <c r="AC172" s="2"/>
      <c r="AD172" s="2"/>
      <c r="AE172" s="2"/>
      <c r="AF172" s="2"/>
      <c r="AG172" s="2"/>
      <c r="AH172" s="2"/>
      <c r="AI172" s="2"/>
      <c r="AJ172" s="2"/>
      <c r="AK172" s="2"/>
      <c r="AL172" s="2"/>
      <c r="AM172" s="2"/>
      <c r="AN172" s="2"/>
    </row>
    <row r="173" spans="1:40" ht="20" x14ac:dyDescent="0.35">
      <c r="A173" s="8698" t="s">
        <v>2618</v>
      </c>
      <c r="B173" s="4676" t="s">
        <v>2619</v>
      </c>
      <c r="C173" s="85">
        <f t="shared" si="26"/>
        <v>0</v>
      </c>
      <c r="D173" s="2658"/>
      <c r="E173" s="2658"/>
      <c r="F173" s="2658"/>
      <c r="G173" s="2658"/>
      <c r="H173" s="4"/>
      <c r="I173" s="4"/>
      <c r="J173" s="4"/>
      <c r="K173" s="4"/>
      <c r="L173" s="4"/>
      <c r="M173" s="4"/>
      <c r="N173" s="4"/>
      <c r="O173" s="4"/>
      <c r="P173" s="4"/>
      <c r="Q173" s="4"/>
      <c r="R173" s="4"/>
      <c r="S173" s="4"/>
      <c r="T173" s="4"/>
      <c r="U173" s="4"/>
      <c r="V173" s="4"/>
      <c r="W173" s="2"/>
      <c r="X173" s="2"/>
      <c r="Y173" s="2"/>
      <c r="Z173" s="2"/>
      <c r="AA173" s="2"/>
      <c r="AB173" s="2"/>
      <c r="AC173" s="2"/>
      <c r="AD173" s="2"/>
      <c r="AE173" s="2"/>
      <c r="AF173" s="2"/>
      <c r="AG173" s="2"/>
      <c r="AH173" s="2"/>
      <c r="AI173" s="2"/>
      <c r="AJ173" s="2"/>
      <c r="AK173" s="2"/>
      <c r="AL173" s="2"/>
      <c r="AM173" s="2"/>
      <c r="AN173" s="2"/>
    </row>
    <row r="174" spans="1:40" ht="20" x14ac:dyDescent="0.35">
      <c r="A174" s="8026"/>
      <c r="B174" s="4679" t="s">
        <v>2620</v>
      </c>
      <c r="C174" s="85">
        <f t="shared" si="26"/>
        <v>0</v>
      </c>
      <c r="D174" s="2657"/>
      <c r="E174" s="2657"/>
      <c r="F174" s="2657"/>
      <c r="G174" s="2657"/>
      <c r="H174" s="4"/>
      <c r="I174" s="4"/>
      <c r="J174" s="4"/>
      <c r="K174" s="4"/>
      <c r="L174" s="4"/>
      <c r="M174" s="4"/>
      <c r="N174" s="4"/>
      <c r="O174" s="4"/>
      <c r="P174" s="4"/>
      <c r="Q174" s="4"/>
      <c r="R174" s="4"/>
      <c r="S174" s="4"/>
      <c r="T174" s="4"/>
      <c r="U174" s="4"/>
      <c r="V174" s="4"/>
      <c r="W174" s="2"/>
      <c r="X174" s="2"/>
      <c r="Y174" s="2"/>
      <c r="Z174" s="2"/>
      <c r="AA174" s="2"/>
      <c r="AB174" s="2"/>
      <c r="AC174" s="2"/>
      <c r="AD174" s="2"/>
      <c r="AE174" s="2"/>
      <c r="AF174" s="2"/>
      <c r="AG174" s="2"/>
      <c r="AH174" s="2"/>
      <c r="AI174" s="2"/>
      <c r="AJ174" s="2"/>
      <c r="AK174" s="2"/>
      <c r="AL174" s="2"/>
      <c r="AM174" s="2"/>
      <c r="AN174" s="2"/>
    </row>
    <row r="175" spans="1:40" ht="20" x14ac:dyDescent="0.35">
      <c r="A175" s="8699"/>
      <c r="B175" s="4683" t="s">
        <v>2621</v>
      </c>
      <c r="C175" s="4681">
        <f t="shared" si="26"/>
        <v>0</v>
      </c>
      <c r="D175" s="4682"/>
      <c r="E175" s="4682"/>
      <c r="F175" s="4682"/>
      <c r="G175" s="4682"/>
      <c r="H175" s="4"/>
      <c r="I175" s="4"/>
      <c r="J175" s="4"/>
      <c r="K175" s="4"/>
      <c r="L175" s="4"/>
      <c r="M175" s="4"/>
      <c r="N175" s="4"/>
      <c r="O175" s="4"/>
      <c r="P175" s="4"/>
      <c r="Q175" s="4"/>
      <c r="R175" s="4"/>
      <c r="S175" s="4"/>
      <c r="T175" s="4"/>
      <c r="U175" s="4"/>
      <c r="V175" s="4"/>
      <c r="W175" s="2"/>
      <c r="X175" s="2"/>
      <c r="Y175" s="2"/>
      <c r="Z175" s="2"/>
      <c r="AA175" s="2"/>
      <c r="AB175" s="2"/>
      <c r="AC175" s="2"/>
      <c r="AD175" s="2"/>
      <c r="AE175" s="2"/>
      <c r="AF175" s="2"/>
      <c r="AG175" s="2"/>
      <c r="AH175" s="2"/>
      <c r="AI175" s="2"/>
      <c r="AJ175" s="2"/>
      <c r="AK175" s="2"/>
      <c r="AL175" s="2"/>
      <c r="AM175" s="2"/>
      <c r="AN175" s="2"/>
    </row>
    <row r="176" spans="1:40" x14ac:dyDescent="0.35">
      <c r="A176" s="8696" t="s">
        <v>2622</v>
      </c>
      <c r="B176" s="8696"/>
      <c r="C176" s="8703"/>
      <c r="D176" s="1108"/>
      <c r="E176" s="1108"/>
      <c r="F176" s="1108"/>
      <c r="G176" s="1108"/>
      <c r="H176" s="746"/>
      <c r="I176" s="746"/>
      <c r="J176" s="746"/>
      <c r="K176" s="746"/>
      <c r="L176" s="4"/>
      <c r="M176" s="4"/>
      <c r="N176" s="4"/>
      <c r="O176" s="4"/>
      <c r="P176" s="4"/>
      <c r="Q176" s="4"/>
      <c r="R176" s="4"/>
      <c r="S176" s="4"/>
      <c r="T176" s="4"/>
      <c r="U176" s="4"/>
      <c r="V176" s="4"/>
      <c r="W176" s="2"/>
      <c r="X176" s="2"/>
      <c r="Y176" s="2"/>
      <c r="Z176" s="2"/>
      <c r="AA176" s="2"/>
      <c r="AB176" s="2"/>
      <c r="AC176" s="2"/>
      <c r="AD176" s="2"/>
      <c r="AE176" s="2"/>
      <c r="AF176" s="2"/>
      <c r="AG176" s="2"/>
      <c r="AH176" s="2"/>
      <c r="AI176" s="2"/>
      <c r="AJ176" s="2"/>
      <c r="AK176" s="2"/>
      <c r="AL176" s="2"/>
      <c r="AM176" s="2"/>
      <c r="AN176" s="2"/>
    </row>
    <row r="177" spans="1:40" x14ac:dyDescent="0.35">
      <c r="A177" s="8031" t="s">
        <v>658</v>
      </c>
      <c r="B177" s="8704"/>
      <c r="C177" s="8709" t="s">
        <v>30</v>
      </c>
      <c r="D177" s="8031"/>
      <c r="E177" s="8704"/>
      <c r="F177" s="8711" t="s">
        <v>4</v>
      </c>
      <c r="G177" s="8712"/>
      <c r="H177" s="8712"/>
      <c r="I177" s="8712"/>
      <c r="J177" s="8712"/>
      <c r="K177" s="8713"/>
      <c r="L177" s="4"/>
      <c r="M177" s="4"/>
      <c r="N177" s="4"/>
      <c r="O177" s="4"/>
      <c r="P177" s="4"/>
      <c r="Q177" s="4"/>
      <c r="R177" s="4"/>
      <c r="S177" s="4"/>
      <c r="T177" s="4"/>
      <c r="U177" s="4"/>
      <c r="V177" s="4"/>
      <c r="W177" s="2"/>
      <c r="X177" s="2"/>
      <c r="Y177" s="2"/>
      <c r="Z177" s="2"/>
      <c r="AA177" s="2"/>
      <c r="AB177" s="2"/>
      <c r="AC177" s="2"/>
      <c r="AD177" s="2"/>
      <c r="AE177" s="2"/>
      <c r="AF177" s="2"/>
      <c r="AG177" s="2"/>
      <c r="AH177" s="2"/>
      <c r="AI177" s="2"/>
      <c r="AJ177" s="2"/>
      <c r="AK177" s="2"/>
      <c r="AL177" s="2"/>
      <c r="AM177" s="2"/>
      <c r="AN177" s="2"/>
    </row>
    <row r="178" spans="1:40" x14ac:dyDescent="0.35">
      <c r="A178" s="8705"/>
      <c r="B178" s="8706"/>
      <c r="C178" s="8710"/>
      <c r="D178" s="8707"/>
      <c r="E178" s="8708"/>
      <c r="F178" s="8712" t="s">
        <v>2623</v>
      </c>
      <c r="G178" s="8713"/>
      <c r="H178" s="8711" t="s">
        <v>2624</v>
      </c>
      <c r="I178" s="8713"/>
      <c r="J178" s="8714" t="s">
        <v>2625</v>
      </c>
      <c r="K178" s="8715"/>
      <c r="L178" s="4"/>
      <c r="M178" s="4"/>
      <c r="N178" s="4"/>
      <c r="O178" s="4"/>
      <c r="P178" s="4"/>
      <c r="Q178" s="4"/>
      <c r="R178" s="4"/>
      <c r="S178" s="4"/>
      <c r="T178" s="4"/>
      <c r="U178" s="4"/>
      <c r="V178" s="4"/>
      <c r="W178" s="2"/>
      <c r="X178" s="2"/>
      <c r="Y178" s="2"/>
      <c r="Z178" s="2"/>
      <c r="AA178" s="2"/>
      <c r="AB178" s="2"/>
      <c r="AC178" s="2"/>
      <c r="AD178" s="2"/>
      <c r="AE178" s="2"/>
      <c r="AF178" s="2"/>
      <c r="AG178" s="2"/>
      <c r="AH178" s="2"/>
      <c r="AI178" s="2"/>
      <c r="AJ178" s="2"/>
      <c r="AK178" s="2"/>
      <c r="AL178" s="2"/>
      <c r="AM178" s="2"/>
      <c r="AN178" s="2"/>
    </row>
    <row r="179" spans="1:40" x14ac:dyDescent="0.35">
      <c r="A179" s="8707"/>
      <c r="B179" s="8708"/>
      <c r="C179" s="4684" t="s">
        <v>32</v>
      </c>
      <c r="D179" s="4685" t="s">
        <v>33</v>
      </c>
      <c r="E179" s="4685" t="s">
        <v>34</v>
      </c>
      <c r="F179" s="4686" t="s">
        <v>1665</v>
      </c>
      <c r="G179" s="4687" t="s">
        <v>569</v>
      </c>
      <c r="H179" s="4686" t="s">
        <v>1665</v>
      </c>
      <c r="I179" s="4687" t="s">
        <v>569</v>
      </c>
      <c r="J179" s="4688" t="s">
        <v>1665</v>
      </c>
      <c r="K179" s="4687" t="s">
        <v>569</v>
      </c>
      <c r="L179" s="4"/>
      <c r="M179" s="4"/>
      <c r="N179" s="4"/>
      <c r="O179" s="4"/>
      <c r="P179" s="4"/>
      <c r="Q179" s="4"/>
      <c r="R179" s="4"/>
      <c r="S179" s="4"/>
      <c r="T179" s="4"/>
      <c r="U179" s="4"/>
      <c r="V179" s="4"/>
      <c r="W179" s="4"/>
      <c r="X179" s="4"/>
      <c r="Y179" s="4"/>
      <c r="Z179" s="4"/>
      <c r="AA179" s="2"/>
      <c r="AB179" s="2"/>
      <c r="AC179" s="2"/>
      <c r="AD179" s="2"/>
      <c r="AE179" s="2"/>
      <c r="AF179" s="2"/>
      <c r="AG179" s="2"/>
      <c r="AH179" s="2"/>
      <c r="AI179" s="2"/>
      <c r="AJ179" s="2"/>
      <c r="AK179" s="2"/>
      <c r="AL179" s="2"/>
      <c r="AM179" s="2"/>
      <c r="AN179" s="2"/>
    </row>
    <row r="180" spans="1:40" ht="20" x14ac:dyDescent="0.35">
      <c r="A180" s="8698" t="s">
        <v>2626</v>
      </c>
      <c r="B180" s="4679" t="s">
        <v>2619</v>
      </c>
      <c r="C180" s="1109">
        <f>SUM(D180:E180)</f>
        <v>0</v>
      </c>
      <c r="D180" s="85">
        <f t="shared" ref="D180:E183" si="27">SUM(F180+H180+J180)</f>
        <v>0</v>
      </c>
      <c r="E180" s="85">
        <f t="shared" si="27"/>
        <v>0</v>
      </c>
      <c r="F180" s="1110"/>
      <c r="G180" s="4689"/>
      <c r="H180" s="1110"/>
      <c r="I180" s="4689"/>
      <c r="J180" s="1111"/>
      <c r="K180" s="4689"/>
      <c r="L180" s="4"/>
      <c r="M180" s="4"/>
      <c r="N180" s="4"/>
      <c r="O180" s="4"/>
      <c r="P180" s="4"/>
      <c r="Q180" s="4"/>
      <c r="R180" s="4"/>
      <c r="S180" s="4"/>
      <c r="T180" s="4"/>
      <c r="U180" s="4"/>
      <c r="V180" s="4"/>
      <c r="W180" s="4"/>
      <c r="X180" s="4"/>
      <c r="Y180" s="4"/>
      <c r="Z180" s="4"/>
      <c r="AA180" s="2"/>
      <c r="AB180" s="2"/>
      <c r="AC180" s="2"/>
      <c r="AD180" s="2"/>
      <c r="AE180" s="2"/>
      <c r="AF180" s="2"/>
      <c r="AG180" s="2"/>
      <c r="AH180" s="2"/>
      <c r="AI180" s="2"/>
      <c r="AJ180" s="2"/>
      <c r="AK180" s="2"/>
      <c r="AL180" s="2"/>
      <c r="AM180" s="2"/>
      <c r="AN180" s="2"/>
    </row>
    <row r="181" spans="1:40" ht="20" x14ac:dyDescent="0.35">
      <c r="A181" s="8026"/>
      <c r="B181" s="4679" t="s">
        <v>2615</v>
      </c>
      <c r="C181" s="1109">
        <f>SUM(D181:E181)</f>
        <v>0</v>
      </c>
      <c r="D181" s="85">
        <f t="shared" si="27"/>
        <v>0</v>
      </c>
      <c r="E181" s="85">
        <f t="shared" si="27"/>
        <v>0</v>
      </c>
      <c r="F181" s="2659"/>
      <c r="G181" s="1112"/>
      <c r="H181" s="2659"/>
      <c r="I181" s="1112"/>
      <c r="J181" s="1113"/>
      <c r="K181" s="1112"/>
      <c r="L181" s="4"/>
      <c r="M181" s="4"/>
      <c r="N181" s="4"/>
      <c r="O181" s="4"/>
      <c r="P181" s="4"/>
      <c r="Q181" s="4"/>
      <c r="R181" s="4"/>
      <c r="S181" s="4"/>
      <c r="T181" s="4"/>
      <c r="U181" s="4"/>
      <c r="V181" s="4"/>
      <c r="W181" s="4"/>
      <c r="X181" s="4"/>
      <c r="Y181" s="4"/>
      <c r="Z181" s="4"/>
      <c r="AA181" s="2"/>
      <c r="AB181" s="2"/>
      <c r="AC181" s="2"/>
      <c r="AD181" s="2"/>
      <c r="AE181" s="2"/>
      <c r="AF181" s="2"/>
      <c r="AG181" s="2"/>
      <c r="AH181" s="2"/>
      <c r="AI181" s="2"/>
      <c r="AJ181" s="2"/>
      <c r="AK181" s="2"/>
      <c r="AL181" s="2"/>
      <c r="AM181" s="2"/>
      <c r="AN181" s="2"/>
    </row>
    <row r="182" spans="1:40" ht="20" x14ac:dyDescent="0.35">
      <c r="A182" s="8026"/>
      <c r="B182" s="4679" t="s">
        <v>2616</v>
      </c>
      <c r="C182" s="1109">
        <f>SUM(D182:E182)</f>
        <v>0</v>
      </c>
      <c r="D182" s="85">
        <f t="shared" si="27"/>
        <v>0</v>
      </c>
      <c r="E182" s="85">
        <f t="shared" si="27"/>
        <v>0</v>
      </c>
      <c r="F182" s="2659"/>
      <c r="G182" s="1112"/>
      <c r="H182" s="2659"/>
      <c r="I182" s="1112"/>
      <c r="J182" s="1113"/>
      <c r="K182" s="1112"/>
      <c r="L182" s="4"/>
      <c r="M182" s="4"/>
      <c r="N182" s="4"/>
      <c r="O182" s="4"/>
      <c r="P182" s="4"/>
      <c r="Q182" s="4"/>
      <c r="R182" s="4"/>
      <c r="S182" s="4"/>
      <c r="T182" s="4"/>
      <c r="U182" s="4"/>
      <c r="V182" s="4"/>
      <c r="W182" s="4"/>
      <c r="X182" s="4"/>
      <c r="Y182" s="4"/>
      <c r="Z182" s="4"/>
      <c r="AA182" s="2"/>
      <c r="AB182" s="2"/>
      <c r="AC182" s="2"/>
      <c r="AD182" s="2"/>
      <c r="AE182" s="2"/>
      <c r="AF182" s="2"/>
      <c r="AG182" s="2"/>
      <c r="AH182" s="2"/>
      <c r="AI182" s="2"/>
      <c r="AJ182" s="2"/>
      <c r="AK182" s="2"/>
      <c r="AL182" s="2"/>
      <c r="AM182" s="2"/>
      <c r="AN182" s="2"/>
    </row>
    <row r="183" spans="1:40" ht="20" x14ac:dyDescent="0.35">
      <c r="A183" s="8699"/>
      <c r="B183" s="3198" t="s">
        <v>2621</v>
      </c>
      <c r="C183" s="4681">
        <f>SUM(D183:E183)</f>
        <v>0</v>
      </c>
      <c r="D183" s="4681">
        <f t="shared" si="27"/>
        <v>0</v>
      </c>
      <c r="E183" s="4681">
        <f t="shared" si="27"/>
        <v>0</v>
      </c>
      <c r="F183" s="4690"/>
      <c r="G183" s="4691"/>
      <c r="H183" s="4690"/>
      <c r="I183" s="4691"/>
      <c r="J183" s="4692"/>
      <c r="K183" s="4691"/>
      <c r="L183" s="4"/>
      <c r="M183" s="4"/>
      <c r="N183" s="4"/>
      <c r="O183" s="4"/>
      <c r="P183" s="4"/>
      <c r="Q183" s="4"/>
      <c r="R183" s="4"/>
      <c r="S183" s="4"/>
      <c r="T183" s="4"/>
      <c r="U183" s="4"/>
      <c r="V183" s="4"/>
      <c r="W183" s="4"/>
      <c r="X183" s="4"/>
      <c r="Y183" s="4"/>
      <c r="Z183" s="4"/>
      <c r="AA183" s="2"/>
      <c r="AB183" s="2"/>
      <c r="AC183" s="2"/>
      <c r="AD183" s="2"/>
      <c r="AE183" s="2"/>
      <c r="AF183" s="2"/>
      <c r="AG183" s="2"/>
      <c r="AH183" s="2"/>
      <c r="AI183" s="2"/>
      <c r="AJ183" s="2"/>
      <c r="AK183" s="2"/>
      <c r="AL183" s="2"/>
      <c r="AM183" s="2"/>
      <c r="AN183" s="2"/>
    </row>
    <row r="184" spans="1:40" x14ac:dyDescent="0.35">
      <c r="A184" s="86" t="s">
        <v>2627</v>
      </c>
      <c r="B184" s="87"/>
      <c r="C184" s="87"/>
      <c r="D184" s="88"/>
      <c r="E184" s="89"/>
      <c r="F184" s="90"/>
      <c r="AM184" s="2"/>
      <c r="AN184" s="2"/>
    </row>
    <row r="185" spans="1:40" x14ac:dyDescent="0.35">
      <c r="A185" s="8716" t="s">
        <v>2628</v>
      </c>
      <c r="B185" s="8716"/>
      <c r="C185" s="8719" t="s">
        <v>2629</v>
      </c>
      <c r="D185" s="8605" t="s">
        <v>30</v>
      </c>
      <c r="E185" s="8605"/>
      <c r="F185" s="8606"/>
      <c r="G185" s="8631" t="s">
        <v>4</v>
      </c>
      <c r="H185" s="8631"/>
      <c r="I185" s="8631"/>
      <c r="J185" s="8631"/>
      <c r="K185" s="8631"/>
      <c r="L185" s="8631"/>
      <c r="M185" s="8631"/>
      <c r="N185" s="8631"/>
      <c r="O185" s="8631"/>
      <c r="P185" s="8631"/>
      <c r="Q185" s="8631"/>
      <c r="R185" s="8631"/>
      <c r="S185" s="8631"/>
      <c r="T185" s="8631"/>
      <c r="U185" s="8631"/>
      <c r="V185" s="8631"/>
      <c r="W185" s="8631"/>
      <c r="X185" s="8631"/>
      <c r="Y185" s="8631"/>
      <c r="Z185" s="8631"/>
      <c r="AA185" s="8631"/>
      <c r="AB185" s="8631"/>
      <c r="AC185" s="8631"/>
      <c r="AD185" s="8631"/>
      <c r="AE185" s="8631"/>
      <c r="AF185" s="8631"/>
      <c r="AG185" s="8631"/>
      <c r="AH185" s="8631"/>
      <c r="AI185" s="8631"/>
      <c r="AJ185" s="8631"/>
      <c r="AK185" s="8631"/>
      <c r="AL185" s="8686"/>
      <c r="AM185" s="2"/>
      <c r="AN185" s="2"/>
    </row>
    <row r="186" spans="1:40" x14ac:dyDescent="0.35">
      <c r="A186" s="8717"/>
      <c r="B186" s="8717"/>
      <c r="C186" s="8719"/>
      <c r="D186" s="8611"/>
      <c r="E186" s="8611"/>
      <c r="F186" s="8612"/>
      <c r="G186" s="8672" t="s">
        <v>2520</v>
      </c>
      <c r="H186" s="8674"/>
      <c r="I186" s="8672" t="s">
        <v>2521</v>
      </c>
      <c r="J186" s="8672"/>
      <c r="K186" s="8673" t="s">
        <v>2522</v>
      </c>
      <c r="L186" s="8674"/>
      <c r="M186" s="8672" t="s">
        <v>2523</v>
      </c>
      <c r="N186" s="8672"/>
      <c r="O186" s="8673" t="s">
        <v>2524</v>
      </c>
      <c r="P186" s="8674"/>
      <c r="Q186" s="8623" t="s">
        <v>2525</v>
      </c>
      <c r="R186" s="8623"/>
      <c r="S186" s="8621" t="s">
        <v>2526</v>
      </c>
      <c r="T186" s="8601"/>
      <c r="U186" s="8621" t="s">
        <v>16</v>
      </c>
      <c r="V186" s="8601"/>
      <c r="W186" s="8623" t="s">
        <v>17</v>
      </c>
      <c r="X186" s="8623"/>
      <c r="Y186" s="8621" t="s">
        <v>18</v>
      </c>
      <c r="Z186" s="8601"/>
      <c r="AA186" s="8623" t="s">
        <v>19</v>
      </c>
      <c r="AB186" s="8623"/>
      <c r="AC186" s="8621" t="s">
        <v>20</v>
      </c>
      <c r="AD186" s="8601"/>
      <c r="AE186" s="8623" t="s">
        <v>21</v>
      </c>
      <c r="AF186" s="8623"/>
      <c r="AG186" s="8621" t="s">
        <v>22</v>
      </c>
      <c r="AH186" s="8601"/>
      <c r="AI186" s="8623" t="s">
        <v>23</v>
      </c>
      <c r="AJ186" s="8623"/>
      <c r="AK186" s="8621" t="s">
        <v>446</v>
      </c>
      <c r="AL186" s="8601"/>
      <c r="AM186" s="2"/>
      <c r="AN186" s="2"/>
    </row>
    <row r="187" spans="1:40" x14ac:dyDescent="0.35">
      <c r="A187" s="8718"/>
      <c r="B187" s="8718"/>
      <c r="C187" s="8719"/>
      <c r="D187" s="4627" t="s">
        <v>32</v>
      </c>
      <c r="E187" s="4693" t="s">
        <v>33</v>
      </c>
      <c r="F187" s="4629" t="s">
        <v>34</v>
      </c>
      <c r="G187" s="4567" t="s">
        <v>33</v>
      </c>
      <c r="H187" s="4668" t="s">
        <v>34</v>
      </c>
      <c r="I187" s="4567" t="s">
        <v>33</v>
      </c>
      <c r="J187" s="4668" t="s">
        <v>34</v>
      </c>
      <c r="K187" s="4567" t="s">
        <v>33</v>
      </c>
      <c r="L187" s="4668"/>
      <c r="M187" s="4567" t="s">
        <v>33</v>
      </c>
      <c r="N187" s="4668" t="s">
        <v>34</v>
      </c>
      <c r="O187" s="4567" t="s">
        <v>33</v>
      </c>
      <c r="P187" s="4668" t="s">
        <v>34</v>
      </c>
      <c r="Q187" s="4567" t="s">
        <v>33</v>
      </c>
      <c r="R187" s="4668" t="s">
        <v>34</v>
      </c>
      <c r="S187" s="4567" t="s">
        <v>33</v>
      </c>
      <c r="T187" s="4668" t="s">
        <v>34</v>
      </c>
      <c r="U187" s="4567" t="s">
        <v>33</v>
      </c>
      <c r="V187" s="4668" t="s">
        <v>34</v>
      </c>
      <c r="W187" s="4567" t="s">
        <v>33</v>
      </c>
      <c r="X187" s="4668" t="s">
        <v>34</v>
      </c>
      <c r="Y187" s="4567" t="s">
        <v>33</v>
      </c>
      <c r="Z187" s="4668" t="s">
        <v>34</v>
      </c>
      <c r="AA187" s="4567" t="s">
        <v>33</v>
      </c>
      <c r="AB187" s="4668" t="s">
        <v>34</v>
      </c>
      <c r="AC187" s="4567" t="s">
        <v>33</v>
      </c>
      <c r="AD187" s="4668" t="s">
        <v>34</v>
      </c>
      <c r="AE187" s="4567" t="s">
        <v>33</v>
      </c>
      <c r="AF187" s="4668" t="s">
        <v>34</v>
      </c>
      <c r="AG187" s="4567" t="s">
        <v>33</v>
      </c>
      <c r="AH187" s="4668" t="s">
        <v>34</v>
      </c>
      <c r="AI187" s="4567" t="s">
        <v>33</v>
      </c>
      <c r="AJ187" s="4668" t="s">
        <v>34</v>
      </c>
      <c r="AK187" s="4567" t="s">
        <v>33</v>
      </c>
      <c r="AL187" s="4495" t="s">
        <v>34</v>
      </c>
      <c r="AM187" s="2"/>
      <c r="AN187" s="2"/>
    </row>
    <row r="188" spans="1:40" x14ac:dyDescent="0.35">
      <c r="A188" s="8723" t="s">
        <v>2630</v>
      </c>
      <c r="B188" s="8723"/>
      <c r="C188" s="4694" t="s">
        <v>580</v>
      </c>
      <c r="D188" s="4669">
        <f t="shared" ref="D188:D193" si="28">SUM(E188:F188)</f>
        <v>0</v>
      </c>
      <c r="E188" s="4695">
        <f>SUM(G188+I188+K188+M188+O188+Q188+S188+U188+W188+Y188+AA188+AC188+AE188+AG188+AI188+AK188)</f>
        <v>0</v>
      </c>
      <c r="F188" s="4696">
        <f>SUM(H188+J188+L188+N188+P188+R188+T188+V188+X188+Z188+AB188+AD188+AF188+AH188+AJ188+AL188)</f>
        <v>0</v>
      </c>
      <c r="G188" s="4447"/>
      <c r="H188" s="4449"/>
      <c r="I188" s="4447"/>
      <c r="J188" s="4449"/>
      <c r="K188" s="4447"/>
      <c r="L188" s="4449"/>
      <c r="M188" s="4447"/>
      <c r="N188" s="4449"/>
      <c r="O188" s="4447"/>
      <c r="P188" s="4449"/>
      <c r="Q188" s="4447"/>
      <c r="R188" s="4449"/>
      <c r="S188" s="4447"/>
      <c r="T188" s="4449"/>
      <c r="U188" s="4447"/>
      <c r="V188" s="4449"/>
      <c r="W188" s="4447"/>
      <c r="X188" s="4449"/>
      <c r="Y188" s="4447"/>
      <c r="Z188" s="4449"/>
      <c r="AA188" s="4447"/>
      <c r="AB188" s="4449"/>
      <c r="AC188" s="4447"/>
      <c r="AD188" s="4449"/>
      <c r="AE188" s="4447"/>
      <c r="AF188" s="4449"/>
      <c r="AG188" s="4447"/>
      <c r="AH188" s="4449"/>
      <c r="AI188" s="4447"/>
      <c r="AJ188" s="4449"/>
      <c r="AK188" s="4447"/>
      <c r="AL188" s="4449"/>
      <c r="AM188" s="2"/>
      <c r="AN188" s="2"/>
    </row>
    <row r="189" spans="1:40" ht="20" x14ac:dyDescent="0.35">
      <c r="A189" s="8724"/>
      <c r="B189" s="8724"/>
      <c r="C189" s="4697" t="s">
        <v>2631</v>
      </c>
      <c r="D189" s="4698">
        <f t="shared" si="28"/>
        <v>0</v>
      </c>
      <c r="E189" s="4699">
        <f>SUM(G189+I189+K189+M189+O189+Q189+S189+U189+W189+Y189+AA189+AC189+AE189+AG189+AI189+AK189)</f>
        <v>0</v>
      </c>
      <c r="F189" s="4700">
        <f>SUM(H189+J189+L189+N189+P189+R189+T189+V189+X189+Z189+AB189+AD189+AF189+AH189+AJ189+AL189)</f>
        <v>0</v>
      </c>
      <c r="G189" s="3395"/>
      <c r="H189" s="4475"/>
      <c r="I189" s="3395"/>
      <c r="J189" s="4475"/>
      <c r="K189" s="3395"/>
      <c r="L189" s="4475"/>
      <c r="M189" s="3395"/>
      <c r="N189" s="4475"/>
      <c r="O189" s="3395"/>
      <c r="P189" s="4475"/>
      <c r="Q189" s="3395"/>
      <c r="R189" s="4475"/>
      <c r="S189" s="3395"/>
      <c r="T189" s="4475"/>
      <c r="U189" s="3395"/>
      <c r="V189" s="4475"/>
      <c r="W189" s="3395"/>
      <c r="X189" s="4475"/>
      <c r="Y189" s="3395"/>
      <c r="Z189" s="4475"/>
      <c r="AA189" s="3395"/>
      <c r="AB189" s="4475"/>
      <c r="AC189" s="3395"/>
      <c r="AD189" s="4475"/>
      <c r="AE189" s="3395"/>
      <c r="AF189" s="4475"/>
      <c r="AG189" s="3395"/>
      <c r="AH189" s="4475"/>
      <c r="AI189" s="3395"/>
      <c r="AJ189" s="4475"/>
      <c r="AK189" s="3395"/>
      <c r="AL189" s="4475"/>
      <c r="AM189" s="2"/>
      <c r="AN189" s="2"/>
    </row>
    <row r="190" spans="1:40" x14ac:dyDescent="0.35">
      <c r="A190" s="8720" t="s">
        <v>2561</v>
      </c>
      <c r="B190" s="8720"/>
      <c r="C190" s="4694" t="s">
        <v>580</v>
      </c>
      <c r="D190" s="4669">
        <f t="shared" si="28"/>
        <v>0</v>
      </c>
      <c r="E190" s="4695">
        <f t="shared" ref="E190:F193" si="29">SUM(G190+I190+K190+M190+O190+Q190+S190+U190+W190+Y190+AA190+AC190+AE190+AG190+AI190+AK190)</f>
        <v>0</v>
      </c>
      <c r="F190" s="4696">
        <f t="shared" si="29"/>
        <v>0</v>
      </c>
      <c r="G190" s="4447"/>
      <c r="H190" s="4449"/>
      <c r="I190" s="4447"/>
      <c r="J190" s="4449"/>
      <c r="K190" s="4447"/>
      <c r="L190" s="4449"/>
      <c r="M190" s="4447"/>
      <c r="N190" s="4449"/>
      <c r="O190" s="4447"/>
      <c r="P190" s="4449"/>
      <c r="Q190" s="4447"/>
      <c r="R190" s="4449"/>
      <c r="S190" s="4447"/>
      <c r="T190" s="4449"/>
      <c r="U190" s="4447"/>
      <c r="V190" s="4449"/>
      <c r="W190" s="4447"/>
      <c r="X190" s="4449"/>
      <c r="Y190" s="4447"/>
      <c r="Z190" s="4449"/>
      <c r="AA190" s="4447"/>
      <c r="AB190" s="4449"/>
      <c r="AC190" s="4447"/>
      <c r="AD190" s="4449"/>
      <c r="AE190" s="4447"/>
      <c r="AF190" s="4449"/>
      <c r="AG190" s="4447"/>
      <c r="AH190" s="4449"/>
      <c r="AI190" s="4447"/>
      <c r="AJ190" s="4449"/>
      <c r="AK190" s="4447"/>
      <c r="AL190" s="4449"/>
      <c r="AM190" s="2"/>
      <c r="AN190" s="2"/>
    </row>
    <row r="191" spans="1:40" ht="20" x14ac:dyDescent="0.35">
      <c r="A191" s="8721"/>
      <c r="B191" s="8721"/>
      <c r="C191" s="4697" t="s">
        <v>2631</v>
      </c>
      <c r="D191" s="4698">
        <f t="shared" si="28"/>
        <v>0</v>
      </c>
      <c r="E191" s="4699">
        <f t="shared" si="29"/>
        <v>0</v>
      </c>
      <c r="F191" s="4700">
        <f t="shared" si="29"/>
        <v>0</v>
      </c>
      <c r="G191" s="3395"/>
      <c r="H191" s="4475"/>
      <c r="I191" s="3395"/>
      <c r="J191" s="4475"/>
      <c r="K191" s="3395"/>
      <c r="L191" s="4475"/>
      <c r="M191" s="3395"/>
      <c r="N191" s="4475"/>
      <c r="O191" s="3395"/>
      <c r="P191" s="4475"/>
      <c r="Q191" s="3395"/>
      <c r="R191" s="4475"/>
      <c r="S191" s="3395"/>
      <c r="T191" s="4475"/>
      <c r="U191" s="3395"/>
      <c r="V191" s="4475"/>
      <c r="W191" s="3395"/>
      <c r="X191" s="4475"/>
      <c r="Y191" s="3395"/>
      <c r="Z191" s="4475"/>
      <c r="AA191" s="3395"/>
      <c r="AB191" s="4475"/>
      <c r="AC191" s="3395"/>
      <c r="AD191" s="4475"/>
      <c r="AE191" s="3395"/>
      <c r="AF191" s="4475"/>
      <c r="AG191" s="3395"/>
      <c r="AH191" s="4475"/>
      <c r="AI191" s="3395"/>
      <c r="AJ191" s="4475"/>
      <c r="AK191" s="3395"/>
      <c r="AL191" s="4475"/>
      <c r="AM191" s="2"/>
      <c r="AN191" s="2"/>
    </row>
    <row r="192" spans="1:40" x14ac:dyDescent="0.35">
      <c r="A192" s="8722" t="s">
        <v>2632</v>
      </c>
      <c r="B192" s="8722"/>
      <c r="C192" s="91" t="s">
        <v>580</v>
      </c>
      <c r="D192" s="92">
        <f t="shared" si="28"/>
        <v>0</v>
      </c>
      <c r="E192" s="93">
        <f t="shared" si="29"/>
        <v>0</v>
      </c>
      <c r="F192" s="94">
        <f t="shared" si="29"/>
        <v>0</v>
      </c>
      <c r="G192" s="8"/>
      <c r="H192" s="10"/>
      <c r="I192" s="8"/>
      <c r="J192" s="10"/>
      <c r="K192" s="8"/>
      <c r="L192" s="10"/>
      <c r="M192" s="8"/>
      <c r="N192" s="10"/>
      <c r="O192" s="8"/>
      <c r="P192" s="10"/>
      <c r="Q192" s="8"/>
      <c r="R192" s="10"/>
      <c r="S192" s="8"/>
      <c r="T192" s="10"/>
      <c r="U192" s="8"/>
      <c r="V192" s="10"/>
      <c r="W192" s="8"/>
      <c r="X192" s="10"/>
      <c r="Y192" s="8"/>
      <c r="Z192" s="10"/>
      <c r="AA192" s="8"/>
      <c r="AB192" s="10"/>
      <c r="AC192" s="8"/>
      <c r="AD192" s="10"/>
      <c r="AE192" s="8"/>
      <c r="AF192" s="10"/>
      <c r="AG192" s="8"/>
      <c r="AH192" s="10"/>
      <c r="AI192" s="8"/>
      <c r="AJ192" s="10"/>
      <c r="AK192" s="8"/>
      <c r="AL192" s="10"/>
      <c r="AM192" s="2"/>
      <c r="AN192" s="2"/>
    </row>
    <row r="193" spans="1:40" ht="20" x14ac:dyDescent="0.35">
      <c r="A193" s="8721"/>
      <c r="B193" s="8721"/>
      <c r="C193" s="4697" t="s">
        <v>2631</v>
      </c>
      <c r="D193" s="4698">
        <f t="shared" si="28"/>
        <v>0</v>
      </c>
      <c r="E193" s="4699">
        <f t="shared" si="29"/>
        <v>0</v>
      </c>
      <c r="F193" s="4700">
        <f t="shared" si="29"/>
        <v>0</v>
      </c>
      <c r="G193" s="3395"/>
      <c r="H193" s="4475"/>
      <c r="I193" s="3395"/>
      <c r="J193" s="4475"/>
      <c r="K193" s="3395"/>
      <c r="L193" s="4475"/>
      <c r="M193" s="3395"/>
      <c r="N193" s="4475"/>
      <c r="O193" s="3395"/>
      <c r="P193" s="4475"/>
      <c r="Q193" s="3395"/>
      <c r="R193" s="4475"/>
      <c r="S193" s="3395"/>
      <c r="T193" s="4475"/>
      <c r="U193" s="3395"/>
      <c r="V193" s="4475"/>
      <c r="W193" s="3395"/>
      <c r="X193" s="4475"/>
      <c r="Y193" s="3395"/>
      <c r="Z193" s="4475"/>
      <c r="AA193" s="3395"/>
      <c r="AB193" s="4475"/>
      <c r="AC193" s="3395"/>
      <c r="AD193" s="4475"/>
      <c r="AE193" s="3395"/>
      <c r="AF193" s="4475"/>
      <c r="AG193" s="3395"/>
      <c r="AH193" s="4475"/>
      <c r="AI193" s="3395"/>
      <c r="AJ193" s="4475"/>
      <c r="AK193" s="3395"/>
      <c r="AL193" s="4475"/>
      <c r="AM193" s="2"/>
      <c r="AN193" s="2"/>
    </row>
  </sheetData>
  <mergeCells count="320">
    <mergeCell ref="A190:B191"/>
    <mergeCell ref="A192:B193"/>
    <mergeCell ref="AC186:AD186"/>
    <mergeCell ref="AE186:AF186"/>
    <mergeCell ref="AG186:AH186"/>
    <mergeCell ref="AI186:AJ186"/>
    <mergeCell ref="AK186:AL186"/>
    <mergeCell ref="A188:B189"/>
    <mergeCell ref="Q186:R186"/>
    <mergeCell ref="S186:T186"/>
    <mergeCell ref="U186:V186"/>
    <mergeCell ref="W186:X186"/>
    <mergeCell ref="Y186:Z186"/>
    <mergeCell ref="AA186:AB186"/>
    <mergeCell ref="A180:A183"/>
    <mergeCell ref="A185:B187"/>
    <mergeCell ref="C185:C187"/>
    <mergeCell ref="D185:F186"/>
    <mergeCell ref="G185:AL185"/>
    <mergeCell ref="G186:H186"/>
    <mergeCell ref="I186:J186"/>
    <mergeCell ref="K186:L186"/>
    <mergeCell ref="M186:N186"/>
    <mergeCell ref="O186:P186"/>
    <mergeCell ref="A173:A175"/>
    <mergeCell ref="A176:C176"/>
    <mergeCell ref="A177:B179"/>
    <mergeCell ref="C177:E178"/>
    <mergeCell ref="F177:K177"/>
    <mergeCell ref="F178:G178"/>
    <mergeCell ref="H178:I178"/>
    <mergeCell ref="J178:K178"/>
    <mergeCell ref="AE161:AF161"/>
    <mergeCell ref="AG161:AH161"/>
    <mergeCell ref="AI161:AJ161"/>
    <mergeCell ref="A168:C168"/>
    <mergeCell ref="A169:B169"/>
    <mergeCell ref="A170:A172"/>
    <mergeCell ref="S161:T161"/>
    <mergeCell ref="U161:V161"/>
    <mergeCell ref="W161:X161"/>
    <mergeCell ref="Y161:Z161"/>
    <mergeCell ref="AA161:AB161"/>
    <mergeCell ref="AC161:AD161"/>
    <mergeCell ref="A160:A162"/>
    <mergeCell ref="B160:D161"/>
    <mergeCell ref="E160:AJ160"/>
    <mergeCell ref="E161:F161"/>
    <mergeCell ref="G161:H161"/>
    <mergeCell ref="I161:J161"/>
    <mergeCell ref="K161:L161"/>
    <mergeCell ref="M161:N161"/>
    <mergeCell ref="O161:P161"/>
    <mergeCell ref="Q161:R161"/>
    <mergeCell ref="A149:B149"/>
    <mergeCell ref="A150:A153"/>
    <mergeCell ref="A154:A157"/>
    <mergeCell ref="A158:B158"/>
    <mergeCell ref="U139:V139"/>
    <mergeCell ref="W139:X139"/>
    <mergeCell ref="Y139:Z139"/>
    <mergeCell ref="AA139:AB139"/>
    <mergeCell ref="AC139:AD139"/>
    <mergeCell ref="I139:J139"/>
    <mergeCell ref="K139:L139"/>
    <mergeCell ref="M139:N139"/>
    <mergeCell ref="O139:P139"/>
    <mergeCell ref="Q139:R139"/>
    <mergeCell ref="S139:T139"/>
    <mergeCell ref="A137:E137"/>
    <mergeCell ref="A138:A140"/>
    <mergeCell ref="B138:D139"/>
    <mergeCell ref="E138:AJ138"/>
    <mergeCell ref="E139:F139"/>
    <mergeCell ref="G139:H139"/>
    <mergeCell ref="Q127:R127"/>
    <mergeCell ref="S127:T127"/>
    <mergeCell ref="U127:V127"/>
    <mergeCell ref="W127:X127"/>
    <mergeCell ref="Y127:Z127"/>
    <mergeCell ref="AA127:AB127"/>
    <mergeCell ref="A126:A128"/>
    <mergeCell ref="B126:D127"/>
    <mergeCell ref="E126:AJ126"/>
    <mergeCell ref="AG139:AH139"/>
    <mergeCell ref="AI139:AJ139"/>
    <mergeCell ref="AE139:AF139"/>
    <mergeCell ref="AK126:AK128"/>
    <mergeCell ref="E127:F127"/>
    <mergeCell ref="G127:H127"/>
    <mergeCell ref="I127:J127"/>
    <mergeCell ref="K127:L127"/>
    <mergeCell ref="M127:N127"/>
    <mergeCell ref="O127:P127"/>
    <mergeCell ref="Y118:Z118"/>
    <mergeCell ref="AA118:AB118"/>
    <mergeCell ref="AC118:AD118"/>
    <mergeCell ref="AE118:AF118"/>
    <mergeCell ref="AG118:AH118"/>
    <mergeCell ref="AI118:AJ118"/>
    <mergeCell ref="M118:N118"/>
    <mergeCell ref="O118:P118"/>
    <mergeCell ref="Q118:R118"/>
    <mergeCell ref="S118:T118"/>
    <mergeCell ref="U118:V118"/>
    <mergeCell ref="W118:X118"/>
    <mergeCell ref="AC127:AD127"/>
    <mergeCell ref="AE127:AF127"/>
    <mergeCell ref="AG127:AH127"/>
    <mergeCell ref="AI127:AJ127"/>
    <mergeCell ref="A117:A119"/>
    <mergeCell ref="B117:D118"/>
    <mergeCell ref="E117:AJ117"/>
    <mergeCell ref="E118:F118"/>
    <mergeCell ref="G118:H118"/>
    <mergeCell ref="I118:J118"/>
    <mergeCell ref="K118:L118"/>
    <mergeCell ref="S111:T111"/>
    <mergeCell ref="U111:V111"/>
    <mergeCell ref="W111:X111"/>
    <mergeCell ref="Y111:Z111"/>
    <mergeCell ref="AA111:AB111"/>
    <mergeCell ref="AC111:AD111"/>
    <mergeCell ref="A110:A112"/>
    <mergeCell ref="B110:D111"/>
    <mergeCell ref="E110:AJ110"/>
    <mergeCell ref="E111:F111"/>
    <mergeCell ref="G111:H111"/>
    <mergeCell ref="I111:J111"/>
    <mergeCell ref="K111:L111"/>
    <mergeCell ref="M111:N111"/>
    <mergeCell ref="O111:P111"/>
    <mergeCell ref="Q111:R111"/>
    <mergeCell ref="AE111:AF111"/>
    <mergeCell ref="AG111:AH111"/>
    <mergeCell ref="AI111:AJ111"/>
    <mergeCell ref="A93:B93"/>
    <mergeCell ref="A94:B94"/>
    <mergeCell ref="A95:B95"/>
    <mergeCell ref="A97:A99"/>
    <mergeCell ref="B97:D98"/>
    <mergeCell ref="E97:AJ97"/>
    <mergeCell ref="E98:F98"/>
    <mergeCell ref="G98:H98"/>
    <mergeCell ref="I98:J98"/>
    <mergeCell ref="K98:L98"/>
    <mergeCell ref="Y98:Z98"/>
    <mergeCell ref="AA98:AB98"/>
    <mergeCell ref="AC98:AD98"/>
    <mergeCell ref="AE98:AF98"/>
    <mergeCell ref="AG98:AH98"/>
    <mergeCell ref="AI98:AJ98"/>
    <mergeCell ref="M98:N98"/>
    <mergeCell ref="O98:P98"/>
    <mergeCell ref="Q98:R98"/>
    <mergeCell ref="S98:T98"/>
    <mergeCell ref="U98:V98"/>
    <mergeCell ref="W98:X98"/>
    <mergeCell ref="A92:B92"/>
    <mergeCell ref="W80:X80"/>
    <mergeCell ref="Y80:Z80"/>
    <mergeCell ref="AA80:AB80"/>
    <mergeCell ref="AC80:AD80"/>
    <mergeCell ref="AE80:AF80"/>
    <mergeCell ref="AG80:AH80"/>
    <mergeCell ref="K80:L80"/>
    <mergeCell ref="M80:N80"/>
    <mergeCell ref="O80:P80"/>
    <mergeCell ref="Q80:R80"/>
    <mergeCell ref="S80:T80"/>
    <mergeCell ref="U80:V80"/>
    <mergeCell ref="A79:A81"/>
    <mergeCell ref="B79:D80"/>
    <mergeCell ref="E79:AJ79"/>
    <mergeCell ref="E80:F80"/>
    <mergeCell ref="G80:H80"/>
    <mergeCell ref="I80:J80"/>
    <mergeCell ref="AI80:AJ80"/>
    <mergeCell ref="A90:B91"/>
    <mergeCell ref="C90:C91"/>
    <mergeCell ref="D90:D91"/>
    <mergeCell ref="E90:E91"/>
    <mergeCell ref="A72:A74"/>
    <mergeCell ref="B72:D73"/>
    <mergeCell ref="E72:AJ72"/>
    <mergeCell ref="U73:V73"/>
    <mergeCell ref="W73:X73"/>
    <mergeCell ref="Y73:Z73"/>
    <mergeCell ref="AA73:AB73"/>
    <mergeCell ref="AK72:AK74"/>
    <mergeCell ref="AL72:AL74"/>
    <mergeCell ref="E73:F73"/>
    <mergeCell ref="G73:H73"/>
    <mergeCell ref="I73:J73"/>
    <mergeCell ref="K73:L73"/>
    <mergeCell ref="M73:N73"/>
    <mergeCell ref="O73:P73"/>
    <mergeCell ref="Q73:R73"/>
    <mergeCell ref="S73:T73"/>
    <mergeCell ref="AC73:AD73"/>
    <mergeCell ref="AE73:AF73"/>
    <mergeCell ref="AG73:AH73"/>
    <mergeCell ref="AI73:AJ73"/>
    <mergeCell ref="AK64:AK66"/>
    <mergeCell ref="E65:F65"/>
    <mergeCell ref="G65:H65"/>
    <mergeCell ref="I65:J65"/>
    <mergeCell ref="K65:L65"/>
    <mergeCell ref="M65:N65"/>
    <mergeCell ref="O65:P65"/>
    <mergeCell ref="Q65:R65"/>
    <mergeCell ref="S65:T65"/>
    <mergeCell ref="U65:V65"/>
    <mergeCell ref="AE65:AF65"/>
    <mergeCell ref="AG65:AH65"/>
    <mergeCell ref="AI65:AJ65"/>
    <mergeCell ref="A64:A66"/>
    <mergeCell ref="B64:D65"/>
    <mergeCell ref="E64:AJ64"/>
    <mergeCell ref="W65:X65"/>
    <mergeCell ref="Y65:Z65"/>
    <mergeCell ref="AA65:AB65"/>
    <mergeCell ref="AC65:AD65"/>
    <mergeCell ref="S59:T60"/>
    <mergeCell ref="U59:V60"/>
    <mergeCell ref="W59:X60"/>
    <mergeCell ref="Y59:Z60"/>
    <mergeCell ref="AA59:AB60"/>
    <mergeCell ref="AC59:AD60"/>
    <mergeCell ref="G59:H60"/>
    <mergeCell ref="I59:J60"/>
    <mergeCell ref="K59:L60"/>
    <mergeCell ref="M59:N60"/>
    <mergeCell ref="O59:P60"/>
    <mergeCell ref="Q59:R60"/>
    <mergeCell ref="AK47:AK48"/>
    <mergeCell ref="AL47:AL48"/>
    <mergeCell ref="A58:A61"/>
    <mergeCell ref="B58:D60"/>
    <mergeCell ref="E58:AJ58"/>
    <mergeCell ref="AK58:AK61"/>
    <mergeCell ref="E59:F60"/>
    <mergeCell ref="AK45:AL46"/>
    <mergeCell ref="E46:F47"/>
    <mergeCell ref="G46:H47"/>
    <mergeCell ref="I46:J47"/>
    <mergeCell ref="K46:L47"/>
    <mergeCell ref="M46:N47"/>
    <mergeCell ref="O46:P47"/>
    <mergeCell ref="Q46:R47"/>
    <mergeCell ref="S46:T47"/>
    <mergeCell ref="U46:V47"/>
    <mergeCell ref="AE59:AF60"/>
    <mergeCell ref="AG59:AH60"/>
    <mergeCell ref="AI59:AJ60"/>
    <mergeCell ref="A41:B41"/>
    <mergeCell ref="A42:B42"/>
    <mergeCell ref="A43:B43"/>
    <mergeCell ref="A45:A48"/>
    <mergeCell ref="B45:D47"/>
    <mergeCell ref="E45:AJ45"/>
    <mergeCell ref="W46:X47"/>
    <mergeCell ref="Y46:Z47"/>
    <mergeCell ref="AA46:AB47"/>
    <mergeCell ref="AC46:AD47"/>
    <mergeCell ref="AE46:AF47"/>
    <mergeCell ref="AG46:AH47"/>
    <mergeCell ref="AI46:AJ47"/>
    <mergeCell ref="A30:A32"/>
    <mergeCell ref="A33:A35"/>
    <mergeCell ref="A36:A37"/>
    <mergeCell ref="A38:B38"/>
    <mergeCell ref="A39:B39"/>
    <mergeCell ref="A40:B40"/>
    <mergeCell ref="Z27:AA28"/>
    <mergeCell ref="AB27:AC28"/>
    <mergeCell ref="AD27:AE28"/>
    <mergeCell ref="A26:B29"/>
    <mergeCell ref="C26:E28"/>
    <mergeCell ref="AL26:AL29"/>
    <mergeCell ref="AM26:AM29"/>
    <mergeCell ref="AN26:AN29"/>
    <mergeCell ref="F27:G28"/>
    <mergeCell ref="H27:I28"/>
    <mergeCell ref="J27:K28"/>
    <mergeCell ref="L27:M28"/>
    <mergeCell ref="N27:O28"/>
    <mergeCell ref="P27:Q28"/>
    <mergeCell ref="R27:S28"/>
    <mergeCell ref="F26:AK26"/>
    <mergeCell ref="T27:U28"/>
    <mergeCell ref="V27:W28"/>
    <mergeCell ref="X27:Y28"/>
    <mergeCell ref="AF27:AG28"/>
    <mergeCell ref="AH27:AI28"/>
    <mergeCell ref="AJ27:AK28"/>
    <mergeCell ref="AM9:AM12"/>
    <mergeCell ref="AN9:AN12"/>
    <mergeCell ref="E10:F11"/>
    <mergeCell ref="G10:H11"/>
    <mergeCell ref="I10:J11"/>
    <mergeCell ref="K10:L11"/>
    <mergeCell ref="M10:N11"/>
    <mergeCell ref="O10:P11"/>
    <mergeCell ref="Q10:R11"/>
    <mergeCell ref="S10:T11"/>
    <mergeCell ref="AC10:AD11"/>
    <mergeCell ref="AE10:AF11"/>
    <mergeCell ref="AG10:AH11"/>
    <mergeCell ref="AI10:AJ11"/>
    <mergeCell ref="A6:V6"/>
    <mergeCell ref="A9:A12"/>
    <mergeCell ref="B9:D11"/>
    <mergeCell ref="E9:AJ9"/>
    <mergeCell ref="AK9:AK12"/>
    <mergeCell ref="AL9:AL12"/>
    <mergeCell ref="U10:V11"/>
    <mergeCell ref="W10:X11"/>
    <mergeCell ref="Y10:Z11"/>
    <mergeCell ref="AA10:AB11"/>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82CAF-4207-4A71-90CA-26B1B605CB1F}">
  <sheetPr>
    <tabColor theme="0"/>
  </sheetPr>
  <dimension ref="A1:AT181"/>
  <sheetViews>
    <sheetView topLeftCell="A82" workbookViewId="0">
      <selection activeCell="T10" sqref="T10"/>
    </sheetView>
  </sheetViews>
  <sheetFormatPr baseColWidth="10" defaultColWidth="11.453125" defaultRowHeight="14.5" x14ac:dyDescent="0.35"/>
  <cols>
    <col min="1" max="1" width="52.1796875" customWidth="1"/>
    <col min="12" max="12" width="14" customWidth="1"/>
  </cols>
  <sheetData>
    <row r="1" spans="1:46" x14ac:dyDescent="0.35">
      <c r="A1" s="141" t="s">
        <v>0</v>
      </c>
      <c r="B1" s="387"/>
      <c r="C1" s="387"/>
      <c r="D1" s="387"/>
      <c r="E1" s="387"/>
      <c r="F1" s="387"/>
      <c r="G1" s="387"/>
      <c r="H1" s="387"/>
      <c r="I1" s="387"/>
      <c r="J1" s="387"/>
      <c r="K1" s="387"/>
      <c r="L1" s="387"/>
      <c r="M1" s="387"/>
      <c r="N1" s="387"/>
      <c r="O1" s="387"/>
      <c r="P1" s="387"/>
      <c r="Q1" s="387"/>
      <c r="R1" s="387"/>
      <c r="S1" s="387"/>
      <c r="T1" s="387"/>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row>
    <row r="2" spans="1:46" x14ac:dyDescent="0.35">
      <c r="A2" s="141" t="s">
        <v>2335</v>
      </c>
      <c r="B2" s="387"/>
      <c r="C2" s="387"/>
      <c r="D2" s="387"/>
      <c r="E2" s="387"/>
      <c r="F2" s="387"/>
      <c r="G2" s="387"/>
      <c r="H2" s="387"/>
      <c r="I2" s="387"/>
      <c r="J2" s="387"/>
      <c r="K2" s="387"/>
      <c r="L2" s="387"/>
      <c r="M2" s="387"/>
      <c r="N2" s="387"/>
      <c r="O2" s="387"/>
      <c r="P2" s="387"/>
      <c r="Q2" s="387"/>
      <c r="R2" s="387"/>
      <c r="S2" s="387"/>
      <c r="T2" s="387"/>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row>
    <row r="3" spans="1:46" x14ac:dyDescent="0.35">
      <c r="A3" s="141" t="s">
        <v>2633</v>
      </c>
      <c r="B3" s="387"/>
      <c r="C3" s="387"/>
      <c r="D3" s="387"/>
      <c r="E3" s="387"/>
      <c r="F3" s="387"/>
      <c r="G3" s="387"/>
      <c r="H3" s="387"/>
      <c r="I3" s="387"/>
      <c r="J3" s="387"/>
      <c r="K3" s="387"/>
      <c r="L3" s="387"/>
      <c r="M3" s="387"/>
      <c r="N3" s="387"/>
      <c r="O3" s="387"/>
      <c r="P3" s="387"/>
      <c r="Q3" s="387"/>
      <c r="R3" s="387"/>
      <c r="S3" s="387"/>
      <c r="T3" s="387"/>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row>
    <row r="4" spans="1:46" x14ac:dyDescent="0.35">
      <c r="A4" s="141" t="s">
        <v>2337</v>
      </c>
      <c r="B4" s="387"/>
      <c r="C4" s="387"/>
      <c r="D4" s="387"/>
      <c r="E4" s="387"/>
      <c r="F4" s="387"/>
      <c r="G4" s="387"/>
      <c r="H4" s="387"/>
      <c r="I4" s="387"/>
      <c r="J4" s="387"/>
      <c r="K4" s="387"/>
      <c r="L4" s="387"/>
      <c r="M4" s="387"/>
      <c r="N4" s="387"/>
      <c r="O4" s="387"/>
      <c r="P4" s="387"/>
      <c r="Q4" s="387"/>
      <c r="R4" s="387"/>
      <c r="S4" s="387"/>
      <c r="T4" s="387"/>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row>
    <row r="5" spans="1:46" x14ac:dyDescent="0.35">
      <c r="A5" s="95" t="s">
        <v>2634</v>
      </c>
      <c r="B5" s="387"/>
      <c r="C5" s="387"/>
      <c r="D5" s="387"/>
      <c r="E5" s="387"/>
      <c r="F5" s="387"/>
      <c r="G5" s="387"/>
      <c r="H5" s="387"/>
      <c r="I5" s="387"/>
      <c r="J5" s="387"/>
      <c r="K5" s="387"/>
      <c r="L5" s="387"/>
      <c r="M5" s="387"/>
      <c r="N5" s="387"/>
      <c r="O5" s="387"/>
      <c r="P5" s="387"/>
      <c r="Q5" s="387"/>
      <c r="R5" s="387"/>
      <c r="S5" s="387"/>
      <c r="T5" s="387"/>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row>
    <row r="6" spans="1:46" ht="15" x14ac:dyDescent="0.35">
      <c r="A6" s="6982" t="s">
        <v>2635</v>
      </c>
      <c r="B6" s="6982"/>
      <c r="C6" s="6982"/>
      <c r="D6" s="6982"/>
      <c r="E6" s="6982"/>
      <c r="F6" s="6982"/>
      <c r="G6" s="6982"/>
      <c r="H6" s="6982"/>
      <c r="I6" s="6982"/>
      <c r="J6" s="6982"/>
      <c r="K6" s="6982"/>
      <c r="L6" s="6982"/>
      <c r="M6" s="987"/>
      <c r="N6" s="270"/>
      <c r="O6" s="277"/>
      <c r="P6" s="988"/>
      <c r="Q6" s="277"/>
      <c r="R6" s="387"/>
      <c r="S6" s="387"/>
      <c r="T6" s="387"/>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row>
    <row r="7" spans="1:46" ht="15" x14ac:dyDescent="0.35">
      <c r="A7" s="99"/>
      <c r="B7" s="99"/>
      <c r="C7" s="99"/>
      <c r="D7" s="99"/>
      <c r="E7" s="99"/>
      <c r="F7" s="99"/>
      <c r="G7" s="99"/>
      <c r="H7" s="99"/>
      <c r="I7" s="99"/>
      <c r="J7" s="99"/>
      <c r="K7" s="99"/>
      <c r="L7" s="99"/>
      <c r="M7" s="987"/>
      <c r="N7" s="270"/>
      <c r="O7" s="277"/>
      <c r="P7" s="988"/>
      <c r="Q7" s="277"/>
      <c r="R7" s="387"/>
      <c r="S7" s="387"/>
      <c r="T7" s="387"/>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row>
    <row r="8" spans="1:46" x14ac:dyDescent="0.35">
      <c r="A8" s="989" t="s">
        <v>2636</v>
      </c>
      <c r="B8" s="397"/>
      <c r="C8" s="397"/>
      <c r="D8" s="397"/>
      <c r="E8" s="397"/>
      <c r="F8" s="397"/>
      <c r="G8" s="397"/>
      <c r="H8" s="397"/>
      <c r="I8" s="397"/>
      <c r="J8" s="397"/>
      <c r="K8" s="397"/>
      <c r="L8" s="397"/>
      <c r="M8" s="555"/>
      <c r="N8" s="555"/>
      <c r="O8" s="277"/>
      <c r="P8" s="988"/>
      <c r="Q8" s="277"/>
      <c r="R8" s="387"/>
      <c r="S8" s="387"/>
      <c r="T8" s="387"/>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row>
    <row r="9" spans="1:46" x14ac:dyDescent="0.35">
      <c r="A9" s="7972" t="s">
        <v>2637</v>
      </c>
      <c r="B9" s="8726" t="s">
        <v>2638</v>
      </c>
      <c r="C9" s="8727"/>
      <c r="D9" s="8728" t="s">
        <v>2639</v>
      </c>
      <c r="E9" s="8729"/>
      <c r="F9" s="8729"/>
      <c r="G9" s="8730"/>
      <c r="H9" s="8731" t="s">
        <v>2640</v>
      </c>
      <c r="I9" s="8731"/>
      <c r="J9" s="8731"/>
      <c r="K9" s="8731"/>
      <c r="L9" s="8732"/>
      <c r="M9" s="8726" t="s">
        <v>2641</v>
      </c>
      <c r="N9" s="8731"/>
      <c r="O9" s="8732"/>
      <c r="P9" s="8733" t="s">
        <v>2642</v>
      </c>
      <c r="Q9" s="8734"/>
      <c r="R9" s="8734"/>
      <c r="S9" s="8734"/>
      <c r="T9" s="8734"/>
      <c r="U9" s="8734"/>
      <c r="V9" s="8735"/>
      <c r="W9" s="8736" t="s">
        <v>9</v>
      </c>
      <c r="X9" s="8738" t="s">
        <v>10</v>
      </c>
      <c r="Y9" s="385"/>
      <c r="Z9" s="385"/>
      <c r="AA9" s="385"/>
      <c r="AB9" s="385"/>
      <c r="AC9" s="385"/>
      <c r="AD9" s="385"/>
      <c r="AE9" s="385"/>
      <c r="AF9" s="385"/>
      <c r="AG9" s="385"/>
      <c r="AH9" s="385"/>
      <c r="AI9" s="385"/>
      <c r="AJ9" s="385"/>
      <c r="AK9" s="385"/>
      <c r="AL9" s="385"/>
      <c r="AM9" s="385"/>
      <c r="AN9" s="385"/>
      <c r="AO9" s="385"/>
      <c r="AP9" s="385"/>
      <c r="AQ9" s="385"/>
      <c r="AR9" s="385"/>
      <c r="AS9" s="385"/>
      <c r="AT9" s="385"/>
    </row>
    <row r="10" spans="1:46" ht="63" x14ac:dyDescent="0.35">
      <c r="A10" s="8725"/>
      <c r="B10" s="2417" t="s">
        <v>2643</v>
      </c>
      <c r="C10" s="2359" t="s">
        <v>2644</v>
      </c>
      <c r="D10" s="2660" t="s">
        <v>2645</v>
      </c>
      <c r="E10" s="2661" t="s">
        <v>2646</v>
      </c>
      <c r="F10" s="2662" t="s">
        <v>2647</v>
      </c>
      <c r="G10" s="2663" t="s">
        <v>2648</v>
      </c>
      <c r="H10" s="1994" t="s">
        <v>2649</v>
      </c>
      <c r="I10" s="2441" t="s">
        <v>2650</v>
      </c>
      <c r="J10" s="2441" t="s">
        <v>2651</v>
      </c>
      <c r="K10" s="2441" t="s">
        <v>2652</v>
      </c>
      <c r="L10" s="2366" t="s">
        <v>2653</v>
      </c>
      <c r="M10" s="2350" t="s">
        <v>2654</v>
      </c>
      <c r="N10" s="2441" t="s">
        <v>2655</v>
      </c>
      <c r="O10" s="2366" t="s">
        <v>2656</v>
      </c>
      <c r="P10" s="2664" t="s">
        <v>2657</v>
      </c>
      <c r="Q10" s="2665" t="s">
        <v>2658</v>
      </c>
      <c r="R10" s="2666" t="s">
        <v>2659</v>
      </c>
      <c r="S10" s="2665" t="s">
        <v>2660</v>
      </c>
      <c r="T10" s="2666" t="s">
        <v>2661</v>
      </c>
      <c r="U10" s="2665" t="s">
        <v>2662</v>
      </c>
      <c r="V10" s="2667" t="s">
        <v>2663</v>
      </c>
      <c r="W10" s="8737"/>
      <c r="X10" s="8739"/>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row>
    <row r="11" spans="1:46" x14ac:dyDescent="0.35">
      <c r="A11" s="1982" t="s">
        <v>2664</v>
      </c>
      <c r="B11" s="2668">
        <f t="shared" ref="B11:X11" si="0">SUM(B12:B15)</f>
        <v>0</v>
      </c>
      <c r="C11" s="2669">
        <f t="shared" si="0"/>
        <v>0</v>
      </c>
      <c r="D11" s="2670">
        <f t="shared" si="0"/>
        <v>0</v>
      </c>
      <c r="E11" s="2671">
        <f t="shared" si="0"/>
        <v>0</v>
      </c>
      <c r="F11" s="2671">
        <f t="shared" si="0"/>
        <v>0</v>
      </c>
      <c r="G11" s="2669">
        <f t="shared" si="0"/>
        <v>0</v>
      </c>
      <c r="H11" s="2671">
        <f t="shared" si="0"/>
        <v>0</v>
      </c>
      <c r="I11" s="2668">
        <f t="shared" si="0"/>
        <v>0</v>
      </c>
      <c r="J11" s="2668">
        <f t="shared" si="0"/>
        <v>0</v>
      </c>
      <c r="K11" s="2668">
        <f t="shared" si="0"/>
        <v>0</v>
      </c>
      <c r="L11" s="2669">
        <f t="shared" si="0"/>
        <v>0</v>
      </c>
      <c r="M11" s="2672">
        <f t="shared" si="0"/>
        <v>0</v>
      </c>
      <c r="N11" s="2668">
        <f t="shared" si="0"/>
        <v>0</v>
      </c>
      <c r="O11" s="2669">
        <f t="shared" si="0"/>
        <v>0</v>
      </c>
      <c r="P11" s="2672">
        <f t="shared" si="0"/>
        <v>0</v>
      </c>
      <c r="Q11" s="2668">
        <f t="shared" si="0"/>
        <v>0</v>
      </c>
      <c r="R11" s="2668">
        <f t="shared" si="0"/>
        <v>0</v>
      </c>
      <c r="S11" s="2668">
        <f t="shared" si="0"/>
        <v>0</v>
      </c>
      <c r="T11" s="2668">
        <f t="shared" si="0"/>
        <v>0</v>
      </c>
      <c r="U11" s="2668">
        <f t="shared" si="0"/>
        <v>0</v>
      </c>
      <c r="V11" s="2673">
        <f t="shared" si="0"/>
        <v>0</v>
      </c>
      <c r="W11" s="2671">
        <f t="shared" si="0"/>
        <v>0</v>
      </c>
      <c r="X11" s="2674">
        <f t="shared" si="0"/>
        <v>0</v>
      </c>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row>
    <row r="12" spans="1:46" x14ac:dyDescent="0.35">
      <c r="A12" s="990" t="s">
        <v>2665</v>
      </c>
      <c r="B12" s="294"/>
      <c r="C12" s="1950"/>
      <c r="D12" s="1957"/>
      <c r="E12" s="316"/>
      <c r="F12" s="302"/>
      <c r="G12" s="354"/>
      <c r="H12" s="991">
        <f>SUM(I12:L12)</f>
        <v>0</v>
      </c>
      <c r="I12" s="166"/>
      <c r="J12" s="166"/>
      <c r="K12" s="166"/>
      <c r="L12" s="354"/>
      <c r="M12" s="328">
        <f>SUM(N12:O12)</f>
        <v>0</v>
      </c>
      <c r="N12" s="166"/>
      <c r="O12" s="354"/>
      <c r="P12" s="294"/>
      <c r="Q12" s="166"/>
      <c r="R12" s="166"/>
      <c r="S12" s="166"/>
      <c r="T12" s="316"/>
      <c r="U12" s="2376"/>
      <c r="V12" s="1958"/>
      <c r="W12" s="302"/>
      <c r="X12" s="156"/>
      <c r="Y12" s="107"/>
      <c r="Z12" s="107"/>
      <c r="AA12" s="107"/>
      <c r="AB12" s="107"/>
      <c r="AC12" s="107"/>
      <c r="AD12" s="107"/>
      <c r="AE12" s="107"/>
      <c r="AF12" s="107"/>
      <c r="AG12" s="385"/>
      <c r="AH12" s="385"/>
      <c r="AI12" s="385"/>
      <c r="AJ12" s="385"/>
      <c r="AK12" s="385"/>
      <c r="AL12" s="385"/>
      <c r="AM12" s="385"/>
      <c r="AN12" s="385"/>
      <c r="AO12" s="385"/>
      <c r="AP12" s="385"/>
      <c r="AQ12" s="385"/>
      <c r="AR12" s="385"/>
      <c r="AS12" s="385"/>
      <c r="AT12" s="385"/>
    </row>
    <row r="13" spans="1:46" x14ac:dyDescent="0.35">
      <c r="A13" s="992" t="s">
        <v>2666</v>
      </c>
      <c r="B13" s="829"/>
      <c r="C13" s="1438"/>
      <c r="D13" s="829"/>
      <c r="E13" s="1439"/>
      <c r="F13" s="833"/>
      <c r="G13" s="1438"/>
      <c r="H13" s="830">
        <f>SUM(I13:L13)</f>
        <v>0</v>
      </c>
      <c r="I13" s="1439"/>
      <c r="J13" s="1439"/>
      <c r="K13" s="1439"/>
      <c r="L13" s="1438"/>
      <c r="M13" s="1695">
        <f>SUM(N13:O13)</f>
        <v>0</v>
      </c>
      <c r="N13" s="166"/>
      <c r="O13" s="354"/>
      <c r="P13" s="294"/>
      <c r="Q13" s="166"/>
      <c r="R13" s="166"/>
      <c r="S13" s="166"/>
      <c r="T13" s="166"/>
      <c r="U13" s="833"/>
      <c r="V13" s="167"/>
      <c r="W13" s="302"/>
      <c r="X13" s="156"/>
      <c r="Y13" s="107"/>
      <c r="Z13" s="107"/>
      <c r="AA13" s="107"/>
      <c r="AB13" s="107"/>
      <c r="AC13" s="107"/>
      <c r="AD13" s="107"/>
      <c r="AE13" s="107"/>
      <c r="AF13" s="107"/>
      <c r="AG13" s="385"/>
      <c r="AH13" s="385"/>
      <c r="AI13" s="385"/>
      <c r="AJ13" s="385"/>
      <c r="AK13" s="385"/>
      <c r="AL13" s="385"/>
      <c r="AM13" s="385"/>
      <c r="AN13" s="385"/>
      <c r="AO13" s="385"/>
      <c r="AP13" s="385"/>
      <c r="AQ13" s="385"/>
      <c r="AR13" s="385"/>
      <c r="AS13" s="385"/>
      <c r="AT13" s="385"/>
    </row>
    <row r="14" spans="1:46" x14ac:dyDescent="0.35">
      <c r="A14" s="992" t="s">
        <v>2667</v>
      </c>
      <c r="B14" s="829"/>
      <c r="C14" s="1438"/>
      <c r="D14" s="829"/>
      <c r="E14" s="1439"/>
      <c r="F14" s="833"/>
      <c r="G14" s="1438"/>
      <c r="H14" s="830">
        <f>SUM(I14:L14)</f>
        <v>0</v>
      </c>
      <c r="I14" s="1439"/>
      <c r="J14" s="1439"/>
      <c r="K14" s="1439"/>
      <c r="L14" s="1438"/>
      <c r="M14" s="1695">
        <f>SUM(N14:O14)</f>
        <v>0</v>
      </c>
      <c r="N14" s="166"/>
      <c r="O14" s="354"/>
      <c r="P14" s="294"/>
      <c r="Q14" s="166"/>
      <c r="R14" s="166"/>
      <c r="S14" s="166"/>
      <c r="T14" s="166"/>
      <c r="U14" s="833"/>
      <c r="V14" s="167"/>
      <c r="W14" s="302"/>
      <c r="X14" s="156"/>
      <c r="Y14" s="107"/>
      <c r="Z14" s="107"/>
      <c r="AA14" s="107"/>
      <c r="AB14" s="107"/>
      <c r="AC14" s="107"/>
      <c r="AD14" s="107"/>
      <c r="AE14" s="107"/>
      <c r="AF14" s="107"/>
      <c r="AG14" s="385"/>
      <c r="AH14" s="385"/>
      <c r="AI14" s="385"/>
      <c r="AJ14" s="385"/>
      <c r="AK14" s="385"/>
      <c r="AL14" s="385"/>
      <c r="AM14" s="385"/>
      <c r="AN14" s="385"/>
      <c r="AO14" s="385"/>
      <c r="AP14" s="385"/>
      <c r="AQ14" s="385"/>
      <c r="AR14" s="385"/>
      <c r="AS14" s="385"/>
      <c r="AT14" s="385"/>
    </row>
    <row r="15" spans="1:46" ht="15" thickBot="1" x14ac:dyDescent="0.4">
      <c r="A15" s="993" t="s">
        <v>2668</v>
      </c>
      <c r="B15" s="994"/>
      <c r="C15" s="995"/>
      <c r="D15" s="994"/>
      <c r="E15" s="996"/>
      <c r="F15" s="997"/>
      <c r="G15" s="995"/>
      <c r="H15" s="998">
        <f>SUM(I15:L15)</f>
        <v>0</v>
      </c>
      <c r="I15" s="996"/>
      <c r="J15" s="996"/>
      <c r="K15" s="996"/>
      <c r="L15" s="995"/>
      <c r="M15" s="999">
        <f>SUM(N15:O15)</f>
        <v>0</v>
      </c>
      <c r="N15" s="166"/>
      <c r="O15" s="354"/>
      <c r="P15" s="294"/>
      <c r="Q15" s="166"/>
      <c r="R15" s="166"/>
      <c r="S15" s="166"/>
      <c r="T15" s="318"/>
      <c r="U15" s="997"/>
      <c r="V15" s="1000"/>
      <c r="W15" s="302"/>
      <c r="X15" s="156"/>
      <c r="Y15" s="107"/>
      <c r="Z15" s="107"/>
      <c r="AA15" s="107"/>
      <c r="AB15" s="107"/>
      <c r="AC15" s="107"/>
      <c r="AD15" s="107"/>
      <c r="AE15" s="107"/>
      <c r="AF15" s="107"/>
      <c r="AG15" s="385"/>
      <c r="AH15" s="385"/>
      <c r="AI15" s="385"/>
      <c r="AJ15" s="385"/>
      <c r="AK15" s="385"/>
      <c r="AL15" s="385"/>
      <c r="AM15" s="385"/>
      <c r="AN15" s="385"/>
      <c r="AO15" s="385"/>
      <c r="AP15" s="385"/>
      <c r="AQ15" s="385"/>
      <c r="AR15" s="385"/>
      <c r="AS15" s="385"/>
      <c r="AT15" s="385"/>
    </row>
    <row r="16" spans="1:46" ht="15.5" thickTop="1" thickBot="1" x14ac:dyDescent="0.4">
      <c r="A16" s="1001" t="s">
        <v>2669</v>
      </c>
      <c r="B16" s="1002"/>
      <c r="C16" s="1003"/>
      <c r="D16" s="1004"/>
      <c r="E16" s="1005"/>
      <c r="F16" s="1006"/>
      <c r="G16" s="1007"/>
      <c r="H16" s="1008">
        <f>SUM(I16:L16)</f>
        <v>0</v>
      </c>
      <c r="I16" s="1009"/>
      <c r="J16" s="1009"/>
      <c r="K16" s="1009"/>
      <c r="L16" s="1003"/>
      <c r="M16" s="1010">
        <f>SUM(N16:O16)</f>
        <v>0</v>
      </c>
      <c r="N16" s="1011"/>
      <c r="O16" s="1012"/>
      <c r="P16" s="1013"/>
      <c r="Q16" s="1014"/>
      <c r="R16" s="1014"/>
      <c r="S16" s="1014"/>
      <c r="T16" s="1014"/>
      <c r="U16" s="1015"/>
      <c r="V16" s="1016"/>
      <c r="W16" s="1006"/>
      <c r="X16" s="1007"/>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row>
    <row r="17" spans="1:46" ht="15" thickTop="1" x14ac:dyDescent="0.35">
      <c r="A17" s="1017" t="s">
        <v>2670</v>
      </c>
      <c r="B17" s="1018"/>
      <c r="C17" s="1019"/>
      <c r="D17" s="1020"/>
      <c r="E17" s="1021"/>
      <c r="F17" s="1022"/>
      <c r="G17" s="1023"/>
      <c r="H17" s="1022"/>
      <c r="I17" s="1021"/>
      <c r="J17" s="1021"/>
      <c r="K17" s="1021"/>
      <c r="L17" s="1019"/>
      <c r="M17" s="1020"/>
      <c r="N17" s="1021"/>
      <c r="O17" s="1019"/>
      <c r="P17" s="1020"/>
      <c r="Q17" s="1021"/>
      <c r="R17" s="1021"/>
      <c r="S17" s="1021"/>
      <c r="T17" s="1021"/>
      <c r="U17" s="1024"/>
      <c r="V17" s="1025"/>
      <c r="W17" s="1022"/>
      <c r="X17" s="1023"/>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row>
    <row r="18" spans="1:46" ht="30" customHeight="1" x14ac:dyDescent="0.35">
      <c r="A18" s="1026" t="s">
        <v>2671</v>
      </c>
      <c r="B18" s="833"/>
      <c r="C18" s="1441"/>
      <c r="D18" s="856"/>
      <c r="E18" s="1440"/>
      <c r="F18" s="858"/>
      <c r="G18" s="857"/>
      <c r="H18" s="858"/>
      <c r="I18" s="1440"/>
      <c r="J18" s="1440"/>
      <c r="K18" s="1440"/>
      <c r="L18" s="1441"/>
      <c r="M18" s="856"/>
      <c r="N18" s="1440"/>
      <c r="O18" s="1441"/>
      <c r="P18" s="856"/>
      <c r="Q18" s="1440"/>
      <c r="R18" s="1440"/>
      <c r="S18" s="1440"/>
      <c r="T18" s="1440"/>
      <c r="U18" s="859"/>
      <c r="V18" s="860"/>
      <c r="W18" s="833"/>
      <c r="X18" s="854"/>
      <c r="Y18" s="107"/>
      <c r="Z18" s="107"/>
      <c r="AA18" s="107"/>
      <c r="AB18" s="107"/>
      <c r="AC18" s="107"/>
      <c r="AD18" s="107"/>
      <c r="AE18" s="107"/>
      <c r="AF18" s="107"/>
      <c r="AG18" s="385"/>
      <c r="AH18" s="385"/>
      <c r="AI18" s="385"/>
      <c r="AJ18" s="385"/>
      <c r="AK18" s="385"/>
      <c r="AL18" s="385"/>
      <c r="AM18" s="385"/>
      <c r="AN18" s="385"/>
      <c r="AO18" s="385"/>
      <c r="AP18" s="385"/>
      <c r="AQ18" s="385"/>
      <c r="AR18" s="385"/>
      <c r="AS18" s="385"/>
      <c r="AT18" s="385"/>
    </row>
    <row r="19" spans="1:46" ht="23.25" customHeight="1" x14ac:dyDescent="0.35">
      <c r="A19" s="907" t="s">
        <v>2672</v>
      </c>
      <c r="B19" s="833"/>
      <c r="C19" s="1441"/>
      <c r="D19" s="856"/>
      <c r="E19" s="1440"/>
      <c r="F19" s="858"/>
      <c r="G19" s="857"/>
      <c r="H19" s="858"/>
      <c r="I19" s="858"/>
      <c r="J19" s="1440"/>
      <c r="K19" s="1440"/>
      <c r="L19" s="1441"/>
      <c r="M19" s="856"/>
      <c r="N19" s="1440"/>
      <c r="O19" s="1441"/>
      <c r="P19" s="856"/>
      <c r="Q19" s="1440"/>
      <c r="R19" s="1440"/>
      <c r="S19" s="1440"/>
      <c r="T19" s="1440"/>
      <c r="U19" s="859"/>
      <c r="V19" s="860"/>
      <c r="W19" s="858"/>
      <c r="X19" s="857"/>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row>
    <row r="20" spans="1:46" x14ac:dyDescent="0.35">
      <c r="A20" s="1027" t="s">
        <v>2673</v>
      </c>
      <c r="B20" s="842"/>
      <c r="C20" s="864"/>
      <c r="D20" s="862"/>
      <c r="E20" s="1028"/>
      <c r="F20" s="865"/>
      <c r="G20" s="863"/>
      <c r="H20" s="865"/>
      <c r="I20" s="1028"/>
      <c r="J20" s="1028"/>
      <c r="K20" s="1028"/>
      <c r="L20" s="864"/>
      <c r="M20" s="862"/>
      <c r="N20" s="1028"/>
      <c r="O20" s="864"/>
      <c r="P20" s="862"/>
      <c r="Q20" s="1028"/>
      <c r="R20" s="1028"/>
      <c r="S20" s="1028"/>
      <c r="T20" s="1028"/>
      <c r="U20" s="868"/>
      <c r="V20" s="869"/>
      <c r="W20" s="865"/>
      <c r="X20" s="863"/>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row>
    <row r="21" spans="1:46" x14ac:dyDescent="0.35">
      <c r="A21" s="1029" t="s">
        <v>2674</v>
      </c>
      <c r="B21" s="1029" t="s">
        <v>2675</v>
      </c>
      <c r="C21" s="1030"/>
      <c r="D21" s="1030"/>
      <c r="E21" s="1031"/>
      <c r="F21" s="1030"/>
      <c r="G21" s="1030"/>
      <c r="H21" s="1030"/>
      <c r="I21" s="1030"/>
      <c r="J21" s="1031"/>
      <c r="K21" s="1030"/>
      <c r="L21" s="1030"/>
      <c r="M21" s="378"/>
      <c r="N21" s="277"/>
      <c r="O21" s="277"/>
      <c r="P21" s="988"/>
      <c r="Q21" s="277"/>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row>
    <row r="22" spans="1:46" x14ac:dyDescent="0.35">
      <c r="A22" s="397" t="s">
        <v>2676</v>
      </c>
      <c r="B22" s="1029"/>
      <c r="C22" s="1030"/>
      <c r="D22" s="1032"/>
      <c r="E22" s="1033"/>
      <c r="F22" s="1032"/>
      <c r="G22" s="1032"/>
      <c r="H22" s="1032"/>
      <c r="I22" s="1032"/>
      <c r="J22" s="1033"/>
      <c r="K22" s="1032"/>
      <c r="L22" s="1032"/>
      <c r="M22" s="1034"/>
      <c r="N22" s="4"/>
      <c r="O22" s="4"/>
      <c r="P22" s="4"/>
      <c r="Q22" s="277"/>
      <c r="R22" s="387"/>
      <c r="S22" s="387"/>
      <c r="T22" s="387"/>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row>
    <row r="23" spans="1:46" x14ac:dyDescent="0.35">
      <c r="A23" s="8740" t="s">
        <v>2677</v>
      </c>
      <c r="B23" s="8740" t="s">
        <v>3</v>
      </c>
      <c r="C23" s="8742" t="s">
        <v>2678</v>
      </c>
      <c r="D23" s="8743"/>
      <c r="E23" s="8743"/>
      <c r="F23" s="8743"/>
      <c r="G23" s="8743"/>
      <c r="H23" s="8743"/>
      <c r="I23" s="8743"/>
      <c r="J23" s="8743"/>
      <c r="K23" s="8743"/>
      <c r="L23" s="8744"/>
      <c r="M23" s="8003" t="s">
        <v>2679</v>
      </c>
      <c r="N23" s="8103"/>
      <c r="O23" s="8004"/>
      <c r="P23" s="8003" t="s">
        <v>2680</v>
      </c>
      <c r="Q23" s="8004"/>
      <c r="R23" s="7972" t="s">
        <v>2681</v>
      </c>
      <c r="S23" s="7972" t="s">
        <v>9</v>
      </c>
      <c r="T23" s="7371" t="s">
        <v>10</v>
      </c>
      <c r="U23" s="278"/>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row>
    <row r="24" spans="1:46" ht="40" x14ac:dyDescent="0.35">
      <c r="A24" s="8344"/>
      <c r="B24" s="8741"/>
      <c r="C24" s="2645" t="s">
        <v>2682</v>
      </c>
      <c r="D24" s="2675" t="s">
        <v>2683</v>
      </c>
      <c r="E24" s="2675" t="s">
        <v>106</v>
      </c>
      <c r="F24" s="2647" t="s">
        <v>252</v>
      </c>
      <c r="G24" s="2675" t="s">
        <v>253</v>
      </c>
      <c r="H24" s="2675" t="s">
        <v>254</v>
      </c>
      <c r="I24" s="2647" t="s">
        <v>255</v>
      </c>
      <c r="J24" s="2675" t="s">
        <v>256</v>
      </c>
      <c r="K24" s="2647" t="s">
        <v>257</v>
      </c>
      <c r="L24" s="2646" t="s">
        <v>2215</v>
      </c>
      <c r="M24" s="2350" t="s">
        <v>2684</v>
      </c>
      <c r="N24" s="2441" t="s">
        <v>2685</v>
      </c>
      <c r="O24" s="2366" t="s">
        <v>2686</v>
      </c>
      <c r="P24" s="2676" t="s">
        <v>2687</v>
      </c>
      <c r="Q24" s="1990" t="s">
        <v>2688</v>
      </c>
      <c r="R24" s="8470"/>
      <c r="S24" s="8470"/>
      <c r="T24" s="7971"/>
      <c r="U24" s="278"/>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row>
    <row r="25" spans="1:46" x14ac:dyDescent="0.35">
      <c r="A25" s="8741"/>
      <c r="B25" s="1035">
        <f>SUM(B26:B28)</f>
        <v>0</v>
      </c>
      <c r="C25" s="2677">
        <f>SUM(C26:C28)</f>
        <v>0</v>
      </c>
      <c r="D25" s="2678">
        <f>SUM(D26:D28)</f>
        <v>0</v>
      </c>
      <c r="E25" s="2678">
        <f>SUM(E26:E28)</f>
        <v>0</v>
      </c>
      <c r="F25" s="2678">
        <f t="shared" ref="F25:O25" si="1">SUM(F26:F28)</f>
        <v>0</v>
      </c>
      <c r="G25" s="2678">
        <f t="shared" si="1"/>
        <v>0</v>
      </c>
      <c r="H25" s="2678">
        <f t="shared" si="1"/>
        <v>0</v>
      </c>
      <c r="I25" s="2678">
        <f t="shared" si="1"/>
        <v>0</v>
      </c>
      <c r="J25" s="2678">
        <f t="shared" si="1"/>
        <v>0</v>
      </c>
      <c r="K25" s="2678">
        <f t="shared" si="1"/>
        <v>0</v>
      </c>
      <c r="L25" s="2679">
        <f t="shared" si="1"/>
        <v>0</v>
      </c>
      <c r="M25" s="2677">
        <f t="shared" si="1"/>
        <v>0</v>
      </c>
      <c r="N25" s="2678">
        <f t="shared" si="1"/>
        <v>0</v>
      </c>
      <c r="O25" s="2679">
        <f t="shared" si="1"/>
        <v>0</v>
      </c>
      <c r="P25" s="364">
        <f>SUM(P26:P27)</f>
        <v>0</v>
      </c>
      <c r="Q25" s="2680">
        <f>SUM(Q26:Q27)</f>
        <v>0</v>
      </c>
      <c r="R25" s="1036">
        <f>SUM(R26:R28)</f>
        <v>0</v>
      </c>
      <c r="S25" s="1036">
        <f>SUM(S26:S28)</f>
        <v>0</v>
      </c>
      <c r="T25" s="2680">
        <f>SUM(T26:T28)</f>
        <v>0</v>
      </c>
      <c r="U25" s="278"/>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row>
    <row r="26" spans="1:46" x14ac:dyDescent="0.35">
      <c r="A26" s="2681" t="s">
        <v>2689</v>
      </c>
      <c r="B26" s="2682">
        <f>SUM(C26:L26)</f>
        <v>0</v>
      </c>
      <c r="C26" s="51"/>
      <c r="D26" s="53"/>
      <c r="E26" s="122"/>
      <c r="F26" s="53"/>
      <c r="G26" s="122"/>
      <c r="H26" s="122"/>
      <c r="I26" s="53"/>
      <c r="J26" s="122"/>
      <c r="K26" s="53"/>
      <c r="L26" s="55"/>
      <c r="M26" s="1957"/>
      <c r="N26" s="316"/>
      <c r="O26" s="1950"/>
      <c r="P26" s="2376"/>
      <c r="Q26" s="1950"/>
      <c r="R26" s="1964"/>
      <c r="S26" s="1964"/>
      <c r="T26" s="2377"/>
      <c r="U26" s="1037" t="str">
        <f>CA26&amp;CB26&amp;CC26&amp;CD26&amp;CE26&amp;CF26</f>
        <v/>
      </c>
      <c r="V26" s="107"/>
      <c r="W26" s="107"/>
      <c r="X26" s="107"/>
      <c r="Y26" s="107"/>
      <c r="Z26" s="107"/>
      <c r="AA26" s="107"/>
      <c r="AB26" s="107"/>
      <c r="AC26" s="107"/>
      <c r="AD26" s="107"/>
      <c r="AE26" s="107"/>
      <c r="AF26" s="107"/>
      <c r="AG26" s="385"/>
      <c r="AH26" s="385"/>
      <c r="AI26" s="385"/>
      <c r="AJ26" s="385"/>
      <c r="AK26" s="385"/>
      <c r="AL26" s="385"/>
      <c r="AM26" s="385"/>
      <c r="AN26" s="385"/>
      <c r="AO26" s="385"/>
      <c r="AP26" s="385"/>
      <c r="AQ26" s="385"/>
      <c r="AR26" s="385"/>
      <c r="AS26" s="385"/>
      <c r="AT26" s="385"/>
    </row>
    <row r="27" spans="1:46" x14ac:dyDescent="0.35">
      <c r="A27" s="1038" t="s">
        <v>2690</v>
      </c>
      <c r="B27" s="1039">
        <f>SUM(C27:L27)</f>
        <v>0</v>
      </c>
      <c r="C27" s="767"/>
      <c r="D27" s="799"/>
      <c r="E27" s="1690"/>
      <c r="F27" s="799"/>
      <c r="G27" s="1690"/>
      <c r="H27" s="1690"/>
      <c r="I27" s="799"/>
      <c r="J27" s="1690"/>
      <c r="K27" s="799"/>
      <c r="L27" s="745"/>
      <c r="M27" s="829"/>
      <c r="N27" s="1439"/>
      <c r="O27" s="1438"/>
      <c r="P27" s="833"/>
      <c r="Q27" s="1438"/>
      <c r="R27" s="855"/>
      <c r="S27" s="855"/>
      <c r="T27" s="854"/>
      <c r="U27" s="1037" t="str">
        <f>CA27&amp;CB27&amp;CC27&amp;CD27&amp;CE27&amp;CF27</f>
        <v/>
      </c>
      <c r="V27" s="107"/>
      <c r="W27" s="107"/>
      <c r="X27" s="107"/>
      <c r="Y27" s="107"/>
      <c r="Z27" s="107"/>
      <c r="AA27" s="107"/>
      <c r="AB27" s="107"/>
      <c r="AC27" s="107"/>
      <c r="AD27" s="107"/>
      <c r="AE27" s="107"/>
      <c r="AF27" s="107"/>
      <c r="AG27" s="385"/>
      <c r="AH27" s="385"/>
      <c r="AI27" s="385"/>
      <c r="AJ27" s="385"/>
      <c r="AK27" s="385"/>
      <c r="AL27" s="385"/>
      <c r="AM27" s="385"/>
      <c r="AN27" s="385"/>
      <c r="AO27" s="385"/>
      <c r="AP27" s="385"/>
      <c r="AQ27" s="385"/>
      <c r="AR27" s="385"/>
      <c r="AS27" s="385"/>
      <c r="AT27" s="385"/>
    </row>
    <row r="28" spans="1:46" x14ac:dyDescent="0.35">
      <c r="A28" s="2683" t="s">
        <v>2691</v>
      </c>
      <c r="B28" s="1040">
        <f>SUM(C28:L28)</f>
        <v>0</v>
      </c>
      <c r="C28" s="783"/>
      <c r="D28" s="757"/>
      <c r="E28" s="797"/>
      <c r="F28" s="757"/>
      <c r="G28" s="797"/>
      <c r="H28" s="797"/>
      <c r="I28" s="757"/>
      <c r="J28" s="797"/>
      <c r="K28" s="757"/>
      <c r="L28" s="784"/>
      <c r="M28" s="2684"/>
      <c r="N28" s="2450"/>
      <c r="O28" s="1041"/>
      <c r="P28" s="1042"/>
      <c r="Q28" s="1043"/>
      <c r="R28" s="873"/>
      <c r="S28" s="873"/>
      <c r="T28" s="872"/>
      <c r="U28" s="1037" t="str">
        <f>CA28&amp;CB28&amp;CC28&amp;CD28&amp;CE28&amp;CF28</f>
        <v/>
      </c>
      <c r="V28" s="107"/>
      <c r="W28" s="107"/>
      <c r="X28" s="107"/>
      <c r="Y28" s="107"/>
      <c r="Z28" s="107"/>
      <c r="AA28" s="107"/>
      <c r="AB28" s="107"/>
      <c r="AC28" s="107"/>
      <c r="AD28" s="107"/>
      <c r="AE28" s="107"/>
      <c r="AF28" s="107"/>
      <c r="AG28" s="385"/>
      <c r="AH28" s="385"/>
      <c r="AI28" s="385"/>
      <c r="AJ28" s="385"/>
      <c r="AK28" s="385"/>
      <c r="AL28" s="385"/>
      <c r="AM28" s="385"/>
      <c r="AN28" s="385"/>
      <c r="AO28" s="385"/>
      <c r="AP28" s="385"/>
      <c r="AQ28" s="385"/>
      <c r="AR28" s="385"/>
      <c r="AS28" s="385"/>
      <c r="AT28" s="385"/>
    </row>
    <row r="29" spans="1:46" x14ac:dyDescent="0.35">
      <c r="A29" s="397" t="s">
        <v>2692</v>
      </c>
      <c r="B29" s="387"/>
      <c r="C29" s="387"/>
      <c r="D29" s="283"/>
      <c r="E29" s="283"/>
      <c r="F29" s="278"/>
      <c r="G29" s="278"/>
      <c r="H29" s="278"/>
      <c r="I29" s="278"/>
      <c r="J29" s="278"/>
      <c r="K29" s="278"/>
      <c r="L29" s="278"/>
      <c r="M29" s="278"/>
      <c r="N29" s="278"/>
      <c r="O29" s="278"/>
      <c r="P29" s="1044"/>
      <c r="Q29" s="277"/>
      <c r="R29" s="387"/>
      <c r="S29" s="387"/>
      <c r="T29" s="387"/>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row>
    <row r="30" spans="1:46" ht="20" x14ac:dyDescent="0.35">
      <c r="A30" s="2001" t="s">
        <v>2693</v>
      </c>
      <c r="B30" s="2360" t="s">
        <v>30</v>
      </c>
      <c r="C30" s="2360" t="s">
        <v>2694</v>
      </c>
      <c r="D30" s="1045" t="s">
        <v>268</v>
      </c>
      <c r="E30" s="1046"/>
      <c r="F30" s="278"/>
      <c r="G30" s="278"/>
      <c r="H30" s="278"/>
      <c r="I30" s="278"/>
      <c r="J30" s="278"/>
      <c r="K30" s="278"/>
      <c r="L30" s="278"/>
      <c r="M30" s="278"/>
      <c r="N30" s="278"/>
      <c r="O30" s="278"/>
      <c r="P30" s="1044"/>
      <c r="Q30" s="277"/>
      <c r="R30" s="387"/>
      <c r="S30" s="387"/>
      <c r="T30" s="387"/>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row>
    <row r="31" spans="1:46" x14ac:dyDescent="0.35">
      <c r="A31" s="2685" t="s">
        <v>2695</v>
      </c>
      <c r="B31" s="2686"/>
      <c r="C31" s="2686"/>
      <c r="D31" s="1047"/>
      <c r="E31" s="107"/>
      <c r="F31" s="107"/>
      <c r="G31" s="107"/>
      <c r="H31" s="107"/>
      <c r="I31" s="107"/>
      <c r="J31" s="107"/>
      <c r="K31" s="107"/>
      <c r="L31" s="107"/>
      <c r="M31" s="107"/>
      <c r="N31" s="107"/>
      <c r="O31" s="107"/>
      <c r="P31" s="1044"/>
      <c r="Q31" s="277"/>
      <c r="R31" s="387"/>
      <c r="S31" s="387"/>
      <c r="T31" s="387"/>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row>
    <row r="32" spans="1:46" x14ac:dyDescent="0.35">
      <c r="A32" s="2687" t="s">
        <v>2696</v>
      </c>
      <c r="B32" s="2688"/>
      <c r="C32" s="2688"/>
      <c r="D32" s="1047"/>
      <c r="E32" s="107"/>
      <c r="F32" s="107"/>
      <c r="G32" s="107"/>
      <c r="H32" s="107"/>
      <c r="I32" s="107"/>
      <c r="J32" s="107"/>
      <c r="K32" s="107"/>
      <c r="L32" s="107"/>
      <c r="M32" s="107"/>
      <c r="N32" s="107"/>
      <c r="O32" s="107"/>
      <c r="P32" s="1044"/>
      <c r="Q32" s="277"/>
      <c r="R32" s="387"/>
      <c r="S32" s="387"/>
      <c r="T32" s="387"/>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row>
    <row r="33" spans="1:46" x14ac:dyDescent="0.35">
      <c r="A33" s="8745" t="s">
        <v>2697</v>
      </c>
      <c r="B33" s="8523"/>
      <c r="C33" s="8523"/>
      <c r="D33" s="8523"/>
      <c r="E33" s="8523"/>
      <c r="F33" s="8523"/>
      <c r="G33" s="1048"/>
      <c r="H33" s="1048"/>
      <c r="I33" s="1048"/>
      <c r="J33" s="1048"/>
      <c r="K33" s="547"/>
      <c r="L33" s="547"/>
      <c r="M33" s="1049"/>
      <c r="N33" s="1049"/>
      <c r="O33" s="278"/>
      <c r="P33" s="1044"/>
      <c r="Q33" s="277"/>
      <c r="R33" s="387"/>
      <c r="S33" s="387"/>
      <c r="T33" s="387"/>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row>
    <row r="34" spans="1:46" x14ac:dyDescent="0.35">
      <c r="A34" s="8746" t="s">
        <v>2698</v>
      </c>
      <c r="B34" s="8747"/>
      <c r="C34" s="8747"/>
      <c r="D34" s="8747"/>
      <c r="E34" s="8747"/>
      <c r="F34" s="8747"/>
      <c r="G34" s="387"/>
      <c r="H34" s="387"/>
      <c r="I34" s="387"/>
      <c r="J34" s="387"/>
      <c r="K34" s="387"/>
      <c r="L34" s="277"/>
      <c r="M34" s="277"/>
      <c r="N34" s="277"/>
      <c r="O34" s="277"/>
      <c r="P34" s="988"/>
      <c r="Q34" s="277"/>
      <c r="R34" s="387"/>
      <c r="S34" s="387"/>
      <c r="T34" s="387"/>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row>
    <row r="35" spans="1:46" ht="84" customHeight="1" x14ac:dyDescent="0.35">
      <c r="A35" s="7972" t="s">
        <v>183</v>
      </c>
      <c r="B35" s="7977" t="s">
        <v>30</v>
      </c>
      <c r="C35" s="8003" t="s">
        <v>2699</v>
      </c>
      <c r="D35" s="8103"/>
      <c r="E35" s="8103"/>
      <c r="F35" s="8103"/>
      <c r="G35" s="8103"/>
      <c r="H35" s="8103"/>
      <c r="I35" s="8103"/>
      <c r="J35" s="8004"/>
      <c r="K35" s="8748" t="s">
        <v>2700</v>
      </c>
      <c r="L35" s="8749"/>
      <c r="M35" s="278"/>
      <c r="N35" s="278"/>
      <c r="O35" s="278"/>
      <c r="P35" s="278"/>
      <c r="Q35" s="1044"/>
      <c r="R35" s="278"/>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row>
    <row r="36" spans="1:46" ht="21" customHeight="1" x14ac:dyDescent="0.35">
      <c r="A36" s="8470"/>
      <c r="B36" s="8725"/>
      <c r="C36" s="2645" t="s">
        <v>2701</v>
      </c>
      <c r="D36" s="2645" t="s">
        <v>2702</v>
      </c>
      <c r="E36" s="2441" t="s">
        <v>2703</v>
      </c>
      <c r="F36" s="2441" t="s">
        <v>2704</v>
      </c>
      <c r="G36" s="2441" t="s">
        <v>2705</v>
      </c>
      <c r="H36" s="2441" t="s">
        <v>2706</v>
      </c>
      <c r="I36" s="2441" t="s">
        <v>2707</v>
      </c>
      <c r="J36" s="2366" t="s">
        <v>2708</v>
      </c>
      <c r="K36" s="2441" t="s">
        <v>2709</v>
      </c>
      <c r="L36" s="2366" t="s">
        <v>2710</v>
      </c>
      <c r="M36" s="278"/>
      <c r="N36" s="278"/>
      <c r="O36" s="278"/>
      <c r="P36" s="278"/>
      <c r="Q36" s="1044"/>
      <c r="R36" s="278"/>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row>
    <row r="37" spans="1:46" x14ac:dyDescent="0.35">
      <c r="A37" s="2689" t="s">
        <v>2711</v>
      </c>
      <c r="B37" s="2588">
        <f>SUM(C37:J37)</f>
        <v>0</v>
      </c>
      <c r="C37" s="2690"/>
      <c r="D37" s="2690"/>
      <c r="E37" s="316"/>
      <c r="F37" s="316"/>
      <c r="G37" s="316"/>
      <c r="H37" s="316"/>
      <c r="I37" s="316"/>
      <c r="J37" s="1950"/>
      <c r="K37" s="316"/>
      <c r="L37" s="1950"/>
      <c r="M37" s="1037" t="str">
        <f>CA37&amp;CB37</f>
        <v/>
      </c>
      <c r="N37" s="107"/>
      <c r="O37" s="107"/>
      <c r="P37" s="107"/>
      <c r="Q37" s="107"/>
      <c r="R37" s="107"/>
      <c r="S37" s="107"/>
      <c r="T37" s="107"/>
      <c r="U37" s="107"/>
      <c r="V37" s="107"/>
      <c r="W37" s="107"/>
      <c r="X37" s="107"/>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row>
    <row r="38" spans="1:46" x14ac:dyDescent="0.35">
      <c r="A38" s="2691" t="s">
        <v>2712</v>
      </c>
      <c r="B38" s="2692">
        <f>SUM(C38:J38)</f>
        <v>0</v>
      </c>
      <c r="C38" s="2693"/>
      <c r="D38" s="2693"/>
      <c r="E38" s="2449"/>
      <c r="F38" s="2449"/>
      <c r="G38" s="2449"/>
      <c r="H38" s="2449"/>
      <c r="I38" s="2449"/>
      <c r="J38" s="2450"/>
      <c r="K38" s="2694"/>
      <c r="L38" s="269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row>
    <row r="39" spans="1:46" x14ac:dyDescent="0.35">
      <c r="A39" s="2696" t="s">
        <v>2713</v>
      </c>
      <c r="B39" s="305"/>
      <c r="C39" s="305"/>
      <c r="D39" s="305"/>
      <c r="E39" s="305"/>
      <c r="F39" s="305"/>
      <c r="G39" s="305"/>
      <c r="H39" s="305"/>
      <c r="I39" s="305"/>
      <c r="J39" s="305"/>
      <c r="K39" s="305"/>
      <c r="L39" s="278"/>
      <c r="M39" s="278"/>
      <c r="N39" s="278"/>
      <c r="O39" s="278"/>
      <c r="P39" s="1044"/>
      <c r="Q39" s="278"/>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row>
    <row r="40" spans="1:46" x14ac:dyDescent="0.35">
      <c r="A40" s="7972" t="s">
        <v>183</v>
      </c>
      <c r="B40" s="7977" t="s">
        <v>30</v>
      </c>
      <c r="C40" s="277"/>
      <c r="D40" s="277"/>
      <c r="E40" s="277"/>
      <c r="F40" s="277"/>
      <c r="G40" s="277"/>
      <c r="H40" s="277"/>
      <c r="I40" s="277"/>
      <c r="J40" s="277"/>
      <c r="K40" s="277"/>
      <c r="L40" s="277"/>
      <c r="M40" s="277"/>
      <c r="N40" s="277"/>
      <c r="O40" s="277"/>
      <c r="P40" s="988"/>
      <c r="Q40" s="277"/>
      <c r="R40" s="387"/>
      <c r="S40" s="387"/>
      <c r="T40" s="387"/>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row>
    <row r="41" spans="1:46" x14ac:dyDescent="0.35">
      <c r="A41" s="8470"/>
      <c r="B41" s="8725"/>
      <c r="C41" s="1044" t="s">
        <v>268</v>
      </c>
      <c r="D41" s="278"/>
      <c r="E41" s="278"/>
      <c r="F41" s="278"/>
      <c r="G41" s="278"/>
      <c r="H41" s="278"/>
      <c r="I41" s="278"/>
      <c r="J41" s="1044"/>
      <c r="K41" s="278"/>
      <c r="L41" s="385"/>
      <c r="M41" s="385"/>
      <c r="N41" s="385"/>
      <c r="O41" s="278"/>
      <c r="P41" s="988"/>
      <c r="Q41" s="277"/>
      <c r="R41" s="387"/>
      <c r="S41" s="387"/>
      <c r="T41" s="387"/>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row>
    <row r="42" spans="1:46" x14ac:dyDescent="0.35">
      <c r="A42" s="2689" t="s">
        <v>2711</v>
      </c>
      <c r="B42" s="2686"/>
      <c r="C42" s="1037"/>
      <c r="D42" s="107"/>
      <c r="E42" s="107"/>
      <c r="F42" s="107"/>
      <c r="G42" s="107"/>
      <c r="H42" s="107"/>
      <c r="I42" s="107"/>
      <c r="J42" s="107"/>
      <c r="K42" s="107"/>
      <c r="L42" s="107"/>
      <c r="M42" s="107"/>
      <c r="N42" s="107"/>
      <c r="O42" s="385"/>
      <c r="P42" s="387"/>
      <c r="Q42" s="387"/>
      <c r="R42" s="387"/>
      <c r="S42" s="387"/>
      <c r="T42" s="387"/>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row>
    <row r="43" spans="1:46" x14ac:dyDescent="0.35">
      <c r="A43" s="1050" t="s">
        <v>2712</v>
      </c>
      <c r="B43" s="1051"/>
      <c r="C43" s="1037"/>
      <c r="D43" s="547"/>
      <c r="E43" s="547"/>
      <c r="F43" s="1052"/>
      <c r="G43" s="547"/>
      <c r="H43" s="547"/>
      <c r="I43" s="547"/>
      <c r="J43" s="547"/>
      <c r="K43" s="462"/>
      <c r="L43" s="547"/>
      <c r="M43" s="1049"/>
      <c r="N43" s="1049"/>
      <c r="O43" s="278"/>
      <c r="P43" s="988"/>
      <c r="Q43" s="277"/>
      <c r="R43" s="387"/>
      <c r="S43" s="387"/>
      <c r="T43" s="387"/>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row>
    <row r="44" spans="1:46" x14ac:dyDescent="0.35">
      <c r="A44" s="397" t="s">
        <v>2714</v>
      </c>
      <c r="B44" s="387"/>
      <c r="C44" s="387"/>
      <c r="D44" s="277"/>
      <c r="E44" s="277"/>
      <c r="F44" s="1053"/>
      <c r="G44" s="277"/>
      <c r="H44" s="277"/>
      <c r="I44" s="277"/>
      <c r="J44" s="277"/>
      <c r="K44" s="541"/>
      <c r="L44" s="277"/>
      <c r="M44" s="277"/>
      <c r="N44" s="277"/>
      <c r="O44" s="277"/>
      <c r="P44" s="988"/>
      <c r="Q44" s="277"/>
      <c r="R44" s="387"/>
      <c r="S44" s="387"/>
      <c r="T44" s="387"/>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row>
    <row r="45" spans="1:46" ht="50" x14ac:dyDescent="0.35">
      <c r="A45" s="1982" t="s">
        <v>183</v>
      </c>
      <c r="B45" s="2367" t="s">
        <v>2715</v>
      </c>
      <c r="C45" s="1984" t="s">
        <v>2716</v>
      </c>
      <c r="D45" s="988"/>
      <c r="E45" s="277"/>
      <c r="F45" s="1053"/>
      <c r="G45" s="277"/>
      <c r="H45" s="277"/>
      <c r="I45" s="277"/>
      <c r="J45" s="277"/>
      <c r="K45" s="541"/>
      <c r="L45" s="277"/>
      <c r="M45" s="277"/>
      <c r="N45" s="277"/>
      <c r="O45" s="277"/>
      <c r="P45" s="988"/>
      <c r="Q45" s="277"/>
      <c r="R45" s="387"/>
      <c r="S45" s="387"/>
      <c r="T45" s="387"/>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row>
    <row r="46" spans="1:46" x14ac:dyDescent="0.35">
      <c r="A46" s="2697" t="s">
        <v>2711</v>
      </c>
      <c r="B46" s="2698"/>
      <c r="C46" s="2699"/>
      <c r="D46" s="280"/>
      <c r="E46" s="280"/>
      <c r="F46" s="280"/>
      <c r="G46" s="280"/>
      <c r="H46" s="280"/>
      <c r="I46" s="280"/>
      <c r="J46" s="280"/>
      <c r="K46" s="280"/>
      <c r="L46" s="280"/>
      <c r="M46" s="270" t="s">
        <v>2717</v>
      </c>
      <c r="N46" s="270"/>
      <c r="O46" s="277"/>
      <c r="P46" s="988"/>
      <c r="Q46" s="277"/>
      <c r="R46" s="387"/>
      <c r="S46" s="387"/>
      <c r="T46" s="387"/>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row>
    <row r="47" spans="1:46" x14ac:dyDescent="0.35">
      <c r="A47" s="397" t="s">
        <v>2718</v>
      </c>
      <c r="B47" s="387"/>
      <c r="C47" s="387"/>
      <c r="D47" s="387"/>
      <c r="E47" s="2700"/>
      <c r="F47" s="8750"/>
      <c r="G47" s="277"/>
      <c r="H47" s="277"/>
      <c r="I47" s="277"/>
      <c r="J47" s="277"/>
      <c r="K47" s="277"/>
      <c r="L47" s="277"/>
      <c r="M47" s="277"/>
      <c r="N47" s="277"/>
      <c r="O47" s="277"/>
      <c r="P47" s="988"/>
      <c r="Q47" s="277"/>
      <c r="R47" s="387"/>
      <c r="S47" s="387"/>
      <c r="T47" s="387"/>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row>
    <row r="48" spans="1:46" x14ac:dyDescent="0.35">
      <c r="A48" s="7972" t="s">
        <v>5</v>
      </c>
      <c r="B48" s="7972" t="s">
        <v>3</v>
      </c>
      <c r="C48" s="8003" t="s">
        <v>2719</v>
      </c>
      <c r="D48" s="8103"/>
      <c r="E48" s="8004"/>
      <c r="F48" s="8751"/>
      <c r="G48" s="277"/>
      <c r="H48" s="277"/>
      <c r="I48" s="277"/>
      <c r="J48" s="277"/>
      <c r="K48" s="277"/>
      <c r="L48" s="277"/>
      <c r="M48" s="277"/>
      <c r="N48" s="277"/>
      <c r="O48" s="277"/>
      <c r="P48" s="988"/>
      <c r="Q48" s="277"/>
      <c r="R48" s="387"/>
      <c r="S48" s="387"/>
      <c r="T48" s="387"/>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row>
    <row r="49" spans="1:46" ht="20" x14ac:dyDescent="0.35">
      <c r="A49" s="8470"/>
      <c r="B49" s="8470"/>
      <c r="C49" s="2350" t="s">
        <v>2720</v>
      </c>
      <c r="D49" s="2418" t="s">
        <v>2721</v>
      </c>
      <c r="E49" s="2701" t="s">
        <v>2722</v>
      </c>
      <c r="F49" s="1054"/>
      <c r="G49" s="1055"/>
      <c r="H49" s="277"/>
      <c r="I49" s="277"/>
      <c r="J49" s="277"/>
      <c r="K49" s="277"/>
      <c r="L49" s="277"/>
      <c r="M49" s="277"/>
      <c r="N49" s="277"/>
      <c r="O49" s="277"/>
      <c r="P49" s="988"/>
      <c r="Q49" s="277"/>
      <c r="R49" s="387"/>
      <c r="S49" s="387"/>
      <c r="T49" s="387"/>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row>
    <row r="50" spans="1:46" x14ac:dyDescent="0.35">
      <c r="A50" s="2702" t="s">
        <v>2723</v>
      </c>
      <c r="B50" s="2446">
        <f>SUM(C50:E50)</f>
        <v>0</v>
      </c>
      <c r="C50" s="1957"/>
      <c r="D50" s="316"/>
      <c r="E50" s="1950"/>
      <c r="F50" s="1054"/>
      <c r="G50" s="1055"/>
      <c r="H50" s="277"/>
      <c r="I50" s="277"/>
      <c r="J50" s="277"/>
      <c r="K50" s="277"/>
      <c r="L50" s="277"/>
      <c r="M50" s="277"/>
      <c r="N50" s="277"/>
      <c r="O50" s="277"/>
      <c r="P50" s="988"/>
      <c r="Q50" s="277"/>
      <c r="R50" s="387"/>
      <c r="S50" s="387"/>
      <c r="T50" s="387"/>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row>
    <row r="51" spans="1:46" x14ac:dyDescent="0.35">
      <c r="A51" s="1056" t="s">
        <v>2724</v>
      </c>
      <c r="B51" s="836">
        <f>SUM(C51:E51)</f>
        <v>0</v>
      </c>
      <c r="C51" s="837"/>
      <c r="D51" s="870"/>
      <c r="E51" s="838"/>
      <c r="F51" s="277"/>
      <c r="G51" s="277"/>
      <c r="H51" s="277"/>
      <c r="I51" s="277"/>
      <c r="J51" s="277"/>
      <c r="K51" s="277"/>
      <c r="L51" s="277"/>
      <c r="M51" s="277"/>
      <c r="N51" s="277"/>
      <c r="O51" s="277"/>
      <c r="P51" s="988"/>
      <c r="Q51" s="277"/>
      <c r="R51" s="387"/>
      <c r="S51" s="387"/>
      <c r="T51" s="387"/>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row>
    <row r="52" spans="1:46" x14ac:dyDescent="0.35">
      <c r="A52" s="280" t="s">
        <v>2725</v>
      </c>
      <c r="B52" s="387"/>
      <c r="C52" s="387"/>
      <c r="D52" s="276"/>
      <c r="E52" s="276"/>
      <c r="F52" s="277"/>
      <c r="G52" s="277"/>
      <c r="H52" s="277"/>
      <c r="I52" s="277"/>
      <c r="J52" s="277"/>
      <c r="K52" s="277"/>
      <c r="L52" s="277"/>
      <c r="M52" s="277"/>
      <c r="N52" s="277"/>
      <c r="O52" s="277"/>
      <c r="P52" s="988"/>
      <c r="Q52" s="277"/>
      <c r="R52" s="387"/>
      <c r="S52" s="387"/>
      <c r="T52" s="387"/>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row>
    <row r="53" spans="1:46" ht="30" x14ac:dyDescent="0.35">
      <c r="A53" s="1982" t="s">
        <v>159</v>
      </c>
      <c r="B53" s="2001" t="s">
        <v>2726</v>
      </c>
      <c r="C53" s="2703" t="s">
        <v>2727</v>
      </c>
      <c r="D53" s="1984" t="s">
        <v>9</v>
      </c>
      <c r="E53" s="2001" t="s">
        <v>10</v>
      </c>
      <c r="F53" s="277"/>
      <c r="G53" s="277"/>
      <c r="H53" s="277"/>
      <c r="I53" s="277"/>
      <c r="J53" s="277"/>
      <c r="K53" s="277"/>
      <c r="L53" s="277"/>
      <c r="M53" s="277"/>
      <c r="N53" s="277"/>
      <c r="O53" s="277"/>
      <c r="P53" s="988"/>
      <c r="Q53" s="277"/>
      <c r="R53" s="387"/>
      <c r="S53" s="387"/>
      <c r="T53" s="387"/>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row>
    <row r="54" spans="1:46" x14ac:dyDescent="0.35">
      <c r="A54" s="2704" t="s">
        <v>2728</v>
      </c>
      <c r="B54" s="2705"/>
      <c r="C54" s="2706"/>
      <c r="D54" s="2707"/>
      <c r="E54" s="2707"/>
      <c r="F54" s="276"/>
      <c r="G54" s="276"/>
      <c r="H54" s="276"/>
      <c r="I54" s="276"/>
      <c r="J54" s="276"/>
      <c r="K54" s="276"/>
      <c r="L54" s="276"/>
      <c r="M54" s="277"/>
      <c r="N54" s="277"/>
      <c r="O54" s="277"/>
      <c r="P54" s="988"/>
      <c r="Q54" s="277"/>
      <c r="R54" s="387"/>
      <c r="S54" s="387"/>
      <c r="T54" s="387"/>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row>
    <row r="55" spans="1:46" ht="30" customHeight="1" x14ac:dyDescent="0.35">
      <c r="A55" s="898" t="s">
        <v>2729</v>
      </c>
      <c r="B55" s="1057"/>
      <c r="C55" s="1058"/>
      <c r="D55" s="1059"/>
      <c r="E55" s="1059"/>
      <c r="F55" s="387"/>
      <c r="G55" s="387"/>
      <c r="H55" s="387"/>
      <c r="I55" s="387"/>
      <c r="J55" s="387"/>
      <c r="K55" s="387"/>
      <c r="L55" s="387"/>
      <c r="M55" s="387"/>
      <c r="N55" s="387"/>
      <c r="O55" s="277"/>
      <c r="P55" s="988"/>
      <c r="Q55" s="277"/>
      <c r="R55" s="387"/>
      <c r="S55" s="387"/>
      <c r="T55" s="387"/>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row>
    <row r="56" spans="1:46" ht="38.25" customHeight="1" x14ac:dyDescent="0.35">
      <c r="A56" s="2708" t="s">
        <v>2730</v>
      </c>
      <c r="B56" s="873"/>
      <c r="C56" s="1060"/>
      <c r="D56" s="872"/>
      <c r="E56" s="872"/>
      <c r="F56" s="387"/>
      <c r="G56" s="387"/>
      <c r="H56" s="387"/>
      <c r="I56" s="387"/>
      <c r="J56" s="387"/>
      <c r="K56" s="387"/>
      <c r="L56" s="387"/>
      <c r="M56" s="387"/>
      <c r="N56" s="387"/>
      <c r="O56" s="277"/>
      <c r="P56" s="988"/>
      <c r="Q56" s="277"/>
      <c r="R56" s="387"/>
      <c r="S56" s="387"/>
      <c r="T56" s="387"/>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row>
    <row r="57" spans="1:46" x14ac:dyDescent="0.35">
      <c r="A57" s="547" t="s">
        <v>2731</v>
      </c>
      <c r="B57" s="297"/>
      <c r="C57" s="278"/>
      <c r="D57" s="385"/>
      <c r="E57" s="385"/>
      <c r="F57" s="2700"/>
      <c r="G57" s="2700"/>
      <c r="H57" s="2700"/>
      <c r="I57" s="2700"/>
      <c r="J57" s="2700"/>
      <c r="K57" s="2700"/>
      <c r="L57" s="2700"/>
      <c r="M57" s="2700"/>
      <c r="N57" s="2700"/>
      <c r="O57" s="2700"/>
      <c r="P57" s="387"/>
      <c r="Q57" s="387"/>
      <c r="R57" s="387"/>
      <c r="S57" s="387"/>
      <c r="T57" s="387"/>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row>
    <row r="58" spans="1:46" x14ac:dyDescent="0.35">
      <c r="A58" s="7989" t="s">
        <v>159</v>
      </c>
      <c r="B58" s="7523"/>
      <c r="C58" s="7989" t="s">
        <v>30</v>
      </c>
      <c r="D58" s="7523"/>
      <c r="E58" s="7990"/>
      <c r="F58" s="8003" t="s">
        <v>2732</v>
      </c>
      <c r="G58" s="8103"/>
      <c r="H58" s="8103"/>
      <c r="I58" s="8103"/>
      <c r="J58" s="8103"/>
      <c r="K58" s="8103"/>
      <c r="L58" s="8103"/>
      <c r="M58" s="8103"/>
      <c r="N58" s="8103"/>
      <c r="O58" s="8048"/>
      <c r="P58" s="8759" t="s">
        <v>9</v>
      </c>
      <c r="Q58" s="8553" t="s">
        <v>10</v>
      </c>
      <c r="R58" s="387"/>
      <c r="S58" s="387"/>
      <c r="T58" s="387"/>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row>
    <row r="59" spans="1:46" x14ac:dyDescent="0.35">
      <c r="A59" s="6923"/>
      <c r="B59" s="6924"/>
      <c r="C59" s="8525"/>
      <c r="D59" s="8053"/>
      <c r="E59" s="7982"/>
      <c r="F59" s="8754" t="s">
        <v>521</v>
      </c>
      <c r="G59" s="8755"/>
      <c r="H59" s="8754" t="s">
        <v>522</v>
      </c>
      <c r="I59" s="8755"/>
      <c r="J59" s="8754" t="s">
        <v>523</v>
      </c>
      <c r="K59" s="8755"/>
      <c r="L59" s="8754" t="s">
        <v>524</v>
      </c>
      <c r="M59" s="8755"/>
      <c r="N59" s="8754" t="s">
        <v>2733</v>
      </c>
      <c r="O59" s="8756"/>
      <c r="P59" s="8760"/>
      <c r="Q59" s="8752"/>
      <c r="R59" s="387"/>
      <c r="S59" s="387"/>
      <c r="T59" s="387"/>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row>
    <row r="60" spans="1:46" x14ac:dyDescent="0.35">
      <c r="A60" s="8525"/>
      <c r="B60" s="8053"/>
      <c r="C60" s="2001" t="s">
        <v>32</v>
      </c>
      <c r="D60" s="2141" t="s">
        <v>33</v>
      </c>
      <c r="E60" s="2001" t="s">
        <v>34</v>
      </c>
      <c r="F60" s="2350" t="s">
        <v>33</v>
      </c>
      <c r="G60" s="1984" t="s">
        <v>34</v>
      </c>
      <c r="H60" s="2350" t="s">
        <v>33</v>
      </c>
      <c r="I60" s="1984" t="s">
        <v>34</v>
      </c>
      <c r="J60" s="2350" t="s">
        <v>33</v>
      </c>
      <c r="K60" s="1984" t="s">
        <v>34</v>
      </c>
      <c r="L60" s="2350" t="s">
        <v>33</v>
      </c>
      <c r="M60" s="1984" t="s">
        <v>34</v>
      </c>
      <c r="N60" s="2350" t="s">
        <v>33</v>
      </c>
      <c r="O60" s="2311" t="s">
        <v>34</v>
      </c>
      <c r="P60" s="8761"/>
      <c r="Q60" s="8753" t="s">
        <v>34</v>
      </c>
      <c r="R60" s="387"/>
      <c r="S60" s="387"/>
      <c r="T60" s="387"/>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row>
    <row r="61" spans="1:46" x14ac:dyDescent="0.35">
      <c r="A61" s="8762" t="s">
        <v>167</v>
      </c>
      <c r="B61" s="8097"/>
      <c r="C61" s="1954">
        <f t="shared" ref="C61:C66" si="2">SUM(D61+E61)</f>
        <v>0</v>
      </c>
      <c r="D61" s="1954">
        <f>SUM(F61+H61+J61+L61)</f>
        <v>0</v>
      </c>
      <c r="E61" s="2709">
        <f>SUM(G61+I61+K61+M61)</f>
        <v>0</v>
      </c>
      <c r="F61" s="294"/>
      <c r="G61" s="354"/>
      <c r="H61" s="294"/>
      <c r="I61" s="354"/>
      <c r="J61" s="294"/>
      <c r="K61" s="354"/>
      <c r="L61" s="294"/>
      <c r="M61" s="354"/>
      <c r="N61" s="856"/>
      <c r="O61" s="1441"/>
      <c r="P61" s="1948"/>
      <c r="Q61" s="1950"/>
      <c r="R61" s="1037" t="str">
        <f>CA61&amp;CB61</f>
        <v/>
      </c>
      <c r="S61" s="387"/>
      <c r="T61" s="387"/>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row>
    <row r="62" spans="1:46" x14ac:dyDescent="0.35">
      <c r="A62" s="8516" t="s">
        <v>2734</v>
      </c>
      <c r="B62" s="8517"/>
      <c r="C62" s="2710">
        <f t="shared" si="2"/>
        <v>0</v>
      </c>
      <c r="D62" s="417">
        <f>SUM(F62+H62+J62+L62)</f>
        <v>0</v>
      </c>
      <c r="E62" s="566">
        <f>SUM(G62+I62+K62+M62)</f>
        <v>0</v>
      </c>
      <c r="F62" s="1664"/>
      <c r="G62" s="1438"/>
      <c r="H62" s="1664"/>
      <c r="I62" s="817"/>
      <c r="J62" s="1664"/>
      <c r="K62" s="817"/>
      <c r="L62" s="829"/>
      <c r="M62" s="1438"/>
      <c r="N62" s="1631"/>
      <c r="O62" s="1062"/>
      <c r="P62" s="1949"/>
      <c r="Q62" s="1438"/>
      <c r="R62" s="1037" t="str">
        <f>CA62&amp;CB62</f>
        <v/>
      </c>
      <c r="S62" s="387"/>
      <c r="T62" s="387"/>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row>
    <row r="63" spans="1:46" x14ac:dyDescent="0.35">
      <c r="A63" s="8762" t="s">
        <v>2735</v>
      </c>
      <c r="B63" s="8762"/>
      <c r="C63" s="1063">
        <f t="shared" si="2"/>
        <v>0</v>
      </c>
      <c r="D63" s="1063">
        <f>SUM(F63+H63+J63+L63+N63)</f>
        <v>0</v>
      </c>
      <c r="E63" s="1064">
        <f>SUM(G63+I63+K63+M63+O63)</f>
        <v>0</v>
      </c>
      <c r="F63" s="2711"/>
      <c r="G63" s="2712"/>
      <c r="H63" s="1065"/>
      <c r="I63" s="1066"/>
      <c r="J63" s="1067"/>
      <c r="K63" s="2713"/>
      <c r="L63" s="829"/>
      <c r="M63" s="1438"/>
      <c r="N63" s="829"/>
      <c r="O63" s="1479"/>
      <c r="P63" s="1949"/>
      <c r="Q63" s="1438"/>
      <c r="R63" s="1037" t="str">
        <f>CA63&amp;CB63</f>
        <v/>
      </c>
      <c r="S63" s="387"/>
      <c r="T63" s="387"/>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row>
    <row r="64" spans="1:46" x14ac:dyDescent="0.35">
      <c r="A64" s="6952" t="s">
        <v>2736</v>
      </c>
      <c r="B64" s="6952"/>
      <c r="C64" s="1063">
        <f t="shared" si="2"/>
        <v>0</v>
      </c>
      <c r="D64" s="1063">
        <f t="shared" ref="D64:E66" si="3">SUM(J64+L64+N64)</f>
        <v>0</v>
      </c>
      <c r="E64" s="1064">
        <f t="shared" si="3"/>
        <v>0</v>
      </c>
      <c r="F64" s="856"/>
      <c r="G64" s="1441"/>
      <c r="H64" s="856"/>
      <c r="I64" s="1441"/>
      <c r="J64" s="2711"/>
      <c r="K64" s="1068"/>
      <c r="L64" s="1664"/>
      <c r="M64" s="817"/>
      <c r="N64" s="1664"/>
      <c r="O64" s="823"/>
      <c r="P64" s="821"/>
      <c r="Q64" s="817"/>
      <c r="R64" s="1037" t="str">
        <f>CA64&amp;CB64</f>
        <v/>
      </c>
      <c r="S64" s="387"/>
      <c r="T64" s="387"/>
      <c r="U64" s="385"/>
      <c r="V64" s="385"/>
      <c r="W64" s="385"/>
      <c r="X64" s="385"/>
      <c r="Y64" s="385"/>
      <c r="Z64" s="385"/>
      <c r="AA64" s="385"/>
      <c r="AB64" s="385"/>
      <c r="AC64" s="385"/>
      <c r="AD64" s="385"/>
      <c r="AE64" s="385"/>
      <c r="AF64" s="385"/>
      <c r="AG64" s="385"/>
      <c r="AH64" s="385"/>
      <c r="AI64" s="385"/>
      <c r="AJ64" s="385"/>
      <c r="AK64" s="385"/>
      <c r="AL64" s="385"/>
      <c r="AM64" s="385"/>
      <c r="AN64" s="385"/>
      <c r="AO64" s="385"/>
      <c r="AP64" s="385"/>
      <c r="AQ64" s="385"/>
      <c r="AR64" s="385"/>
      <c r="AS64" s="385"/>
      <c r="AT64" s="385"/>
    </row>
    <row r="65" spans="1:46" x14ac:dyDescent="0.35">
      <c r="A65" s="8097" t="s">
        <v>2737</v>
      </c>
      <c r="B65" s="8098"/>
      <c r="C65" s="1063">
        <f t="shared" si="2"/>
        <v>0</v>
      </c>
      <c r="D65" s="1063">
        <f t="shared" si="3"/>
        <v>0</v>
      </c>
      <c r="E65" s="1064">
        <f t="shared" si="3"/>
        <v>0</v>
      </c>
      <c r="F65" s="1631"/>
      <c r="G65" s="1062"/>
      <c r="H65" s="1631"/>
      <c r="I65" s="1062"/>
      <c r="J65" s="2711"/>
      <c r="K65" s="1068"/>
      <c r="L65" s="1664"/>
      <c r="M65" s="817"/>
      <c r="N65" s="1664"/>
      <c r="O65" s="823"/>
      <c r="P65" s="821"/>
      <c r="Q65" s="817"/>
      <c r="R65" s="1069"/>
      <c r="S65" s="387"/>
      <c r="T65" s="387"/>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row>
    <row r="66" spans="1:46" x14ac:dyDescent="0.35">
      <c r="A66" s="8757" t="s">
        <v>2738</v>
      </c>
      <c r="B66" s="8758"/>
      <c r="C66" s="1070">
        <f t="shared" si="2"/>
        <v>0</v>
      </c>
      <c r="D66" s="1070">
        <f t="shared" si="3"/>
        <v>0</v>
      </c>
      <c r="E66" s="1071">
        <f t="shared" si="3"/>
        <v>0</v>
      </c>
      <c r="F66" s="862"/>
      <c r="G66" s="864"/>
      <c r="H66" s="862"/>
      <c r="I66" s="864"/>
      <c r="J66" s="1072"/>
      <c r="K66" s="1073"/>
      <c r="L66" s="837"/>
      <c r="M66" s="838"/>
      <c r="N66" s="837"/>
      <c r="O66" s="843"/>
      <c r="P66" s="840"/>
      <c r="Q66" s="838"/>
      <c r="R66" s="1069"/>
      <c r="S66" s="387"/>
      <c r="T66" s="387"/>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row>
    <row r="67" spans="1:46" x14ac:dyDescent="0.35">
      <c r="A67" s="49" t="s">
        <v>2739</v>
      </c>
      <c r="B67" s="319"/>
      <c r="C67" s="387"/>
      <c r="D67" s="387"/>
      <c r="E67" s="387"/>
      <c r="F67" s="387"/>
      <c r="G67" s="387"/>
      <c r="H67" s="387"/>
      <c r="I67" s="387"/>
      <c r="J67" s="387"/>
      <c r="K67" s="387"/>
      <c r="L67" s="387"/>
      <c r="M67" s="387"/>
      <c r="N67" s="387"/>
      <c r="O67" s="387"/>
      <c r="P67" s="387"/>
      <c r="Q67" s="387"/>
      <c r="R67" s="387"/>
      <c r="S67" s="387"/>
      <c r="T67" s="387"/>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row>
    <row r="68" spans="1:46" ht="20" x14ac:dyDescent="0.35">
      <c r="A68" s="2714" t="s">
        <v>309</v>
      </c>
      <c r="B68" s="2715" t="s">
        <v>2740</v>
      </c>
      <c r="C68" s="2715" t="s">
        <v>9</v>
      </c>
      <c r="D68" s="2715" t="s">
        <v>10</v>
      </c>
      <c r="E68" s="387"/>
      <c r="F68" s="387"/>
      <c r="G68" s="387"/>
      <c r="H68" s="387"/>
      <c r="I68" s="387"/>
      <c r="J68" s="387"/>
      <c r="K68" s="387"/>
      <c r="L68" s="387"/>
      <c r="M68" s="387"/>
      <c r="N68" s="387"/>
      <c r="O68" s="387"/>
      <c r="P68" s="387"/>
      <c r="Q68" s="387"/>
      <c r="R68" s="387"/>
      <c r="S68" s="387"/>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row>
    <row r="69" spans="1:46" ht="42.75" customHeight="1" x14ac:dyDescent="0.35">
      <c r="A69" s="2591" t="s">
        <v>2741</v>
      </c>
      <c r="B69" s="2716"/>
      <c r="C69" s="2716"/>
      <c r="D69" s="2716"/>
      <c r="E69" s="1037" t="str">
        <f>CA69&amp;CB69</f>
        <v/>
      </c>
      <c r="F69" s="387"/>
      <c r="G69" s="387"/>
      <c r="H69" s="387"/>
      <c r="I69" s="387"/>
      <c r="J69" s="387"/>
      <c r="K69" s="387"/>
      <c r="L69" s="387"/>
      <c r="M69" s="387"/>
      <c r="N69" s="387"/>
      <c r="O69" s="387"/>
      <c r="P69" s="387"/>
      <c r="Q69" s="387"/>
      <c r="R69" s="387"/>
      <c r="S69" s="387"/>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row>
    <row r="70" spans="1:46" ht="25.5" customHeight="1" x14ac:dyDescent="0.35">
      <c r="A70" s="1074" t="s">
        <v>2742</v>
      </c>
      <c r="B70" s="765"/>
      <c r="C70" s="765"/>
      <c r="D70" s="765"/>
      <c r="E70" s="1037" t="str">
        <f>CA70&amp;CB70</f>
        <v/>
      </c>
      <c r="F70" s="387"/>
      <c r="G70" s="387"/>
      <c r="H70" s="387"/>
      <c r="I70" s="387"/>
      <c r="J70" s="387"/>
      <c r="K70" s="387"/>
      <c r="L70" s="387"/>
      <c r="M70" s="387"/>
      <c r="N70" s="387"/>
      <c r="O70" s="387"/>
      <c r="P70" s="387"/>
      <c r="Q70" s="387"/>
      <c r="R70" s="387"/>
      <c r="S70" s="387"/>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row>
    <row r="71" spans="1:46" ht="39.75" customHeight="1" x14ac:dyDescent="0.35">
      <c r="A71" s="796" t="s">
        <v>2743</v>
      </c>
      <c r="B71" s="1075"/>
      <c r="C71" s="1075"/>
      <c r="D71" s="1075"/>
      <c r="E71" s="1037" t="str">
        <f>CA71&amp;CB71</f>
        <v/>
      </c>
      <c r="F71" s="387"/>
      <c r="G71" s="387"/>
      <c r="H71" s="387"/>
      <c r="I71" s="387"/>
      <c r="J71" s="387"/>
      <c r="K71" s="387"/>
      <c r="L71" s="387"/>
      <c r="M71" s="387"/>
      <c r="N71" s="387"/>
      <c r="O71" s="387"/>
      <c r="P71" s="387"/>
      <c r="Q71" s="387"/>
      <c r="R71" s="387"/>
      <c r="S71" s="387"/>
      <c r="T71" s="387"/>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row>
    <row r="72" spans="1:46" x14ac:dyDescent="0.35">
      <c r="A72" s="387"/>
      <c r="B72" s="387"/>
      <c r="C72" s="387"/>
      <c r="D72" s="387"/>
      <c r="E72" s="387"/>
      <c r="F72" s="387"/>
      <c r="G72" s="387"/>
      <c r="H72" s="387"/>
      <c r="I72" s="387"/>
      <c r="J72" s="387"/>
      <c r="K72" s="387"/>
      <c r="L72" s="387"/>
      <c r="M72" s="387"/>
      <c r="N72" s="387"/>
      <c r="O72" s="387"/>
      <c r="P72" s="387"/>
      <c r="Q72" s="387"/>
      <c r="R72" s="387"/>
      <c r="S72" s="387"/>
      <c r="T72" s="387"/>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row>
    <row r="73" spans="1:46" x14ac:dyDescent="0.35">
      <c r="A73" s="387"/>
      <c r="B73" s="387"/>
      <c r="C73" s="387"/>
      <c r="D73" s="387"/>
      <c r="E73" s="387"/>
      <c r="F73" s="387"/>
      <c r="G73" s="387"/>
      <c r="H73" s="387"/>
      <c r="I73" s="387"/>
      <c r="J73" s="387"/>
      <c r="K73" s="387"/>
      <c r="L73" s="387"/>
      <c r="M73" s="387"/>
      <c r="N73" s="387"/>
      <c r="O73" s="387"/>
      <c r="P73" s="387"/>
      <c r="Q73" s="387"/>
      <c r="R73" s="387"/>
      <c r="S73" s="387"/>
      <c r="T73" s="387"/>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row>
    <row r="74" spans="1:46" x14ac:dyDescent="0.35">
      <c r="A74" s="387"/>
      <c r="B74" s="387"/>
      <c r="C74" s="387"/>
      <c r="D74" s="387"/>
      <c r="E74" s="387"/>
      <c r="F74" s="387"/>
      <c r="G74" s="387"/>
      <c r="H74" s="387"/>
      <c r="I74" s="387"/>
      <c r="J74" s="387"/>
      <c r="K74" s="387"/>
      <c r="L74" s="387"/>
      <c r="M74" s="387"/>
      <c r="N74" s="387"/>
      <c r="O74" s="387"/>
      <c r="P74" s="387"/>
      <c r="Q74" s="387"/>
      <c r="R74" s="387"/>
      <c r="S74" s="387"/>
      <c r="T74" s="387"/>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row>
    <row r="75" spans="1:46" x14ac:dyDescent="0.35">
      <c r="A75" s="387"/>
      <c r="B75" s="387"/>
      <c r="C75" s="387"/>
      <c r="D75" s="387"/>
      <c r="E75" s="387"/>
      <c r="F75" s="387"/>
      <c r="G75" s="387"/>
      <c r="H75" s="387"/>
      <c r="I75" s="387"/>
      <c r="J75" s="387"/>
      <c r="K75" s="387"/>
      <c r="L75" s="387"/>
      <c r="M75" s="387"/>
      <c r="N75" s="387"/>
      <c r="O75" s="387"/>
      <c r="P75" s="387"/>
      <c r="Q75" s="387"/>
      <c r="R75" s="387"/>
      <c r="S75" s="387"/>
      <c r="T75" s="387"/>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5"/>
      <c r="AR75" s="385"/>
      <c r="AS75" s="385"/>
      <c r="AT75" s="385"/>
    </row>
    <row r="76" spans="1:46" x14ac:dyDescent="0.35">
      <c r="A76" s="387"/>
      <c r="B76" s="387"/>
      <c r="C76" s="387"/>
      <c r="D76" s="387"/>
      <c r="E76" s="387"/>
      <c r="F76" s="387"/>
      <c r="G76" s="387"/>
      <c r="H76" s="387"/>
      <c r="I76" s="387"/>
      <c r="J76" s="387"/>
      <c r="K76" s="387"/>
      <c r="L76" s="387"/>
      <c r="M76" s="387"/>
      <c r="N76" s="387"/>
      <c r="O76" s="387"/>
      <c r="P76" s="387"/>
      <c r="Q76" s="387"/>
      <c r="R76" s="387"/>
      <c r="S76" s="387"/>
      <c r="T76" s="387"/>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row>
    <row r="77" spans="1:46" x14ac:dyDescent="0.35">
      <c r="A77" s="387"/>
      <c r="B77" s="387"/>
      <c r="C77" s="387"/>
      <c r="D77" s="387"/>
      <c r="E77" s="387"/>
      <c r="F77" s="387"/>
      <c r="G77" s="387"/>
      <c r="H77" s="387"/>
      <c r="I77" s="387"/>
      <c r="J77" s="387"/>
      <c r="K77" s="387"/>
      <c r="L77" s="387"/>
      <c r="M77" s="387"/>
      <c r="N77" s="387"/>
      <c r="O77" s="387"/>
      <c r="P77" s="387"/>
      <c r="Q77" s="387"/>
      <c r="R77" s="387"/>
      <c r="S77" s="387"/>
      <c r="T77" s="387"/>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row>
    <row r="78" spans="1:46" x14ac:dyDescent="0.35">
      <c r="A78" s="387"/>
      <c r="B78" s="387"/>
      <c r="C78" s="387"/>
      <c r="D78" s="387"/>
      <c r="E78" s="387"/>
      <c r="F78" s="387"/>
      <c r="G78" s="387"/>
      <c r="H78" s="387"/>
      <c r="I78" s="387"/>
      <c r="J78" s="387"/>
      <c r="K78" s="387"/>
      <c r="L78" s="387"/>
      <c r="M78" s="387"/>
      <c r="N78" s="387"/>
      <c r="O78" s="387"/>
      <c r="P78" s="387"/>
      <c r="Q78" s="387"/>
      <c r="R78" s="387"/>
      <c r="S78" s="387"/>
      <c r="T78" s="387"/>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row>
    <row r="79" spans="1:46" x14ac:dyDescent="0.35">
      <c r="A79" s="387"/>
      <c r="B79" s="387"/>
      <c r="C79" s="387"/>
      <c r="D79" s="387"/>
      <c r="E79" s="387"/>
      <c r="F79" s="387"/>
      <c r="G79" s="387"/>
      <c r="H79" s="387"/>
      <c r="I79" s="387"/>
      <c r="J79" s="387"/>
      <c r="K79" s="387"/>
      <c r="L79" s="387"/>
      <c r="M79" s="387"/>
      <c r="N79" s="387"/>
      <c r="O79" s="387"/>
      <c r="P79" s="387"/>
      <c r="Q79" s="387"/>
      <c r="R79" s="387"/>
      <c r="S79" s="387"/>
      <c r="T79" s="387"/>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row>
    <row r="80" spans="1:46" x14ac:dyDescent="0.35">
      <c r="A80" s="387"/>
      <c r="B80" s="387"/>
      <c r="C80" s="387"/>
      <c r="D80" s="387"/>
      <c r="E80" s="387"/>
      <c r="F80" s="387"/>
      <c r="G80" s="387"/>
      <c r="H80" s="387"/>
      <c r="I80" s="387"/>
      <c r="J80" s="387"/>
      <c r="K80" s="387"/>
      <c r="L80" s="387"/>
      <c r="M80" s="387"/>
      <c r="N80" s="387"/>
      <c r="O80" s="387"/>
      <c r="P80" s="387"/>
      <c r="Q80" s="387"/>
      <c r="R80" s="387"/>
      <c r="S80" s="387"/>
      <c r="T80" s="387"/>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row>
    <row r="81" spans="1:46" x14ac:dyDescent="0.35">
      <c r="A81" s="387"/>
      <c r="B81" s="387"/>
      <c r="C81" s="387"/>
      <c r="D81" s="387"/>
      <c r="E81" s="387"/>
      <c r="F81" s="387"/>
      <c r="G81" s="387"/>
      <c r="H81" s="387"/>
      <c r="I81" s="387"/>
      <c r="J81" s="387"/>
      <c r="K81" s="387"/>
      <c r="L81" s="387"/>
      <c r="M81" s="387"/>
      <c r="N81" s="387"/>
      <c r="O81" s="387"/>
      <c r="P81" s="387"/>
      <c r="Q81" s="387"/>
      <c r="R81" s="387"/>
      <c r="S81" s="387"/>
      <c r="T81" s="387"/>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row>
    <row r="82" spans="1:46" x14ac:dyDescent="0.35">
      <c r="A82" s="387"/>
      <c r="B82" s="387"/>
      <c r="C82" s="387"/>
      <c r="D82" s="387"/>
      <c r="E82" s="387"/>
      <c r="F82" s="387"/>
      <c r="G82" s="387"/>
      <c r="H82" s="387"/>
      <c r="I82" s="387"/>
      <c r="J82" s="387"/>
      <c r="K82" s="387"/>
      <c r="L82" s="387"/>
      <c r="M82" s="387"/>
      <c r="N82" s="387"/>
      <c r="O82" s="387"/>
      <c r="P82" s="387"/>
      <c r="Q82" s="387"/>
      <c r="R82" s="387"/>
      <c r="S82" s="387"/>
      <c r="T82" s="387"/>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row>
    <row r="83" spans="1:46" x14ac:dyDescent="0.35">
      <c r="A83" s="387"/>
      <c r="B83" s="387"/>
      <c r="C83" s="387"/>
      <c r="D83" s="387"/>
      <c r="E83" s="387"/>
      <c r="F83" s="387"/>
      <c r="G83" s="387"/>
      <c r="H83" s="387"/>
      <c r="I83" s="387"/>
      <c r="J83" s="387"/>
      <c r="K83" s="387"/>
      <c r="L83" s="387"/>
      <c r="M83" s="387"/>
      <c r="N83" s="387"/>
      <c r="O83" s="387"/>
      <c r="P83" s="387"/>
      <c r="Q83" s="387"/>
      <c r="R83" s="387"/>
      <c r="S83" s="387"/>
      <c r="T83" s="387"/>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row>
    <row r="84" spans="1:46" x14ac:dyDescent="0.35">
      <c r="A84" s="387"/>
      <c r="B84" s="387"/>
      <c r="C84" s="387"/>
      <c r="D84" s="387"/>
      <c r="E84" s="387"/>
      <c r="F84" s="387"/>
      <c r="G84" s="387"/>
      <c r="H84" s="387"/>
      <c r="I84" s="387"/>
      <c r="J84" s="387"/>
      <c r="K84" s="387"/>
      <c r="L84" s="387"/>
      <c r="M84" s="387"/>
      <c r="N84" s="387"/>
      <c r="O84" s="387"/>
      <c r="P84" s="387"/>
      <c r="Q84" s="387"/>
      <c r="R84" s="387"/>
      <c r="S84" s="387"/>
      <c r="T84" s="387"/>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row>
    <row r="85" spans="1:46" x14ac:dyDescent="0.35">
      <c r="A85" s="387"/>
      <c r="B85" s="387"/>
      <c r="C85" s="387"/>
      <c r="D85" s="387"/>
      <c r="E85" s="387"/>
      <c r="F85" s="387"/>
      <c r="G85" s="387"/>
      <c r="H85" s="387"/>
      <c r="I85" s="387"/>
      <c r="J85" s="387"/>
      <c r="K85" s="387"/>
      <c r="L85" s="387"/>
      <c r="M85" s="387"/>
      <c r="N85" s="387"/>
      <c r="O85" s="387"/>
      <c r="P85" s="387"/>
      <c r="Q85" s="387"/>
      <c r="R85" s="387"/>
      <c r="S85" s="387"/>
      <c r="T85" s="387"/>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row>
    <row r="86" spans="1:46" x14ac:dyDescent="0.35">
      <c r="A86" s="387"/>
      <c r="B86" s="387"/>
      <c r="C86" s="387"/>
      <c r="D86" s="387"/>
      <c r="E86" s="387"/>
      <c r="F86" s="387"/>
      <c r="G86" s="387"/>
      <c r="H86" s="387"/>
      <c r="I86" s="387"/>
      <c r="J86" s="387"/>
      <c r="K86" s="387"/>
      <c r="L86" s="387"/>
      <c r="M86" s="387"/>
      <c r="N86" s="387"/>
      <c r="O86" s="387"/>
      <c r="P86" s="387"/>
      <c r="Q86" s="387"/>
      <c r="R86" s="387"/>
      <c r="S86" s="387"/>
      <c r="T86" s="387"/>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row>
    <row r="87" spans="1:46" x14ac:dyDescent="0.35">
      <c r="A87" s="387"/>
      <c r="B87" s="387"/>
      <c r="C87" s="387"/>
      <c r="D87" s="387"/>
      <c r="E87" s="387"/>
      <c r="F87" s="387"/>
      <c r="G87" s="387"/>
      <c r="H87" s="387"/>
      <c r="I87" s="387"/>
      <c r="J87" s="387"/>
      <c r="K87" s="387"/>
      <c r="L87" s="387"/>
      <c r="M87" s="387"/>
      <c r="N87" s="387"/>
      <c r="O87" s="387"/>
      <c r="P87" s="387"/>
      <c r="Q87" s="387"/>
      <c r="R87" s="387"/>
      <c r="S87" s="387"/>
      <c r="T87" s="387"/>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row>
    <row r="88" spans="1:46" x14ac:dyDescent="0.35">
      <c r="A88" s="387"/>
      <c r="B88" s="387"/>
      <c r="C88" s="387"/>
      <c r="D88" s="387"/>
      <c r="E88" s="387"/>
      <c r="F88" s="387"/>
      <c r="G88" s="387"/>
      <c r="H88" s="387"/>
      <c r="I88" s="387"/>
      <c r="J88" s="387"/>
      <c r="K88" s="387"/>
      <c r="L88" s="387"/>
      <c r="M88" s="387"/>
      <c r="N88" s="387"/>
      <c r="O88" s="387"/>
      <c r="P88" s="387"/>
      <c r="Q88" s="387"/>
      <c r="R88" s="387"/>
      <c r="S88" s="387"/>
      <c r="T88" s="387"/>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row>
    <row r="89" spans="1:46" x14ac:dyDescent="0.35">
      <c r="A89" s="387"/>
      <c r="B89" s="387"/>
      <c r="C89" s="387"/>
      <c r="D89" s="387"/>
      <c r="E89" s="387"/>
      <c r="F89" s="387"/>
      <c r="G89" s="387"/>
      <c r="H89" s="387"/>
      <c r="I89" s="387"/>
      <c r="J89" s="387"/>
      <c r="K89" s="387"/>
      <c r="L89" s="387"/>
      <c r="M89" s="387"/>
      <c r="N89" s="387"/>
      <c r="O89" s="387"/>
      <c r="P89" s="387"/>
      <c r="Q89" s="387"/>
      <c r="R89" s="387"/>
      <c r="S89" s="387"/>
      <c r="T89" s="387"/>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row>
    <row r="90" spans="1:46" x14ac:dyDescent="0.35">
      <c r="A90" s="387"/>
      <c r="B90" s="387"/>
      <c r="C90" s="387"/>
      <c r="D90" s="387"/>
      <c r="E90" s="387"/>
      <c r="F90" s="387"/>
      <c r="G90" s="387"/>
      <c r="H90" s="387"/>
      <c r="I90" s="387"/>
      <c r="J90" s="387"/>
      <c r="K90" s="387"/>
      <c r="L90" s="387"/>
      <c r="M90" s="387"/>
      <c r="N90" s="387"/>
      <c r="O90" s="387"/>
      <c r="P90" s="387"/>
      <c r="Q90" s="387"/>
      <c r="R90" s="387"/>
      <c r="S90" s="387"/>
      <c r="T90" s="387"/>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row>
    <row r="91" spans="1:46" x14ac:dyDescent="0.35">
      <c r="A91" s="387"/>
      <c r="B91" s="387"/>
      <c r="C91" s="387"/>
      <c r="D91" s="387"/>
      <c r="E91" s="387"/>
      <c r="F91" s="387"/>
      <c r="G91" s="387"/>
      <c r="H91" s="387"/>
      <c r="I91" s="387"/>
      <c r="J91" s="387"/>
      <c r="K91" s="387"/>
      <c r="L91" s="387"/>
      <c r="M91" s="387"/>
      <c r="N91" s="387"/>
      <c r="O91" s="387"/>
      <c r="P91" s="387"/>
      <c r="Q91" s="387"/>
      <c r="R91" s="387"/>
      <c r="S91" s="387"/>
      <c r="T91" s="387"/>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row>
    <row r="92" spans="1:46" x14ac:dyDescent="0.35">
      <c r="A92" s="387"/>
      <c r="B92" s="387"/>
      <c r="C92" s="387"/>
      <c r="D92" s="387"/>
      <c r="E92" s="387"/>
      <c r="F92" s="387"/>
      <c r="G92" s="387"/>
      <c r="H92" s="387"/>
      <c r="I92" s="387"/>
      <c r="J92" s="387"/>
      <c r="K92" s="387"/>
      <c r="L92" s="387"/>
      <c r="M92" s="387"/>
      <c r="N92" s="387"/>
      <c r="O92" s="387"/>
      <c r="P92" s="387"/>
      <c r="Q92" s="387"/>
      <c r="R92" s="387"/>
      <c r="S92" s="387"/>
      <c r="T92" s="387"/>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row>
    <row r="93" spans="1:46" x14ac:dyDescent="0.35">
      <c r="A93" s="387"/>
      <c r="B93" s="387"/>
      <c r="C93" s="387"/>
      <c r="D93" s="387"/>
      <c r="E93" s="387"/>
      <c r="F93" s="387"/>
      <c r="G93" s="387"/>
      <c r="H93" s="387"/>
      <c r="I93" s="387"/>
      <c r="J93" s="387"/>
      <c r="K93" s="387"/>
      <c r="L93" s="387"/>
      <c r="M93" s="387"/>
      <c r="N93" s="387"/>
      <c r="O93" s="387"/>
      <c r="P93" s="387"/>
      <c r="Q93" s="387"/>
      <c r="R93" s="387"/>
      <c r="S93" s="387"/>
      <c r="T93" s="387"/>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row>
    <row r="94" spans="1:46" x14ac:dyDescent="0.35">
      <c r="A94" s="387"/>
      <c r="B94" s="387"/>
      <c r="C94" s="387"/>
      <c r="D94" s="387"/>
      <c r="E94" s="387"/>
      <c r="F94" s="387"/>
      <c r="G94" s="387"/>
      <c r="H94" s="387"/>
      <c r="I94" s="387"/>
      <c r="J94" s="387"/>
      <c r="K94" s="387"/>
      <c r="L94" s="387"/>
      <c r="M94" s="387"/>
      <c r="N94" s="387"/>
      <c r="O94" s="387"/>
      <c r="P94" s="387"/>
      <c r="Q94" s="387"/>
      <c r="R94" s="387"/>
      <c r="S94" s="387"/>
      <c r="T94" s="387"/>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row>
    <row r="95" spans="1:46" x14ac:dyDescent="0.35">
      <c r="A95" s="387"/>
      <c r="B95" s="387"/>
      <c r="C95" s="387"/>
      <c r="D95" s="387"/>
      <c r="E95" s="387"/>
      <c r="F95" s="387"/>
      <c r="G95" s="387"/>
      <c r="H95" s="387"/>
      <c r="I95" s="387"/>
      <c r="J95" s="387"/>
      <c r="K95" s="387"/>
      <c r="L95" s="387"/>
      <c r="M95" s="387"/>
      <c r="N95" s="387"/>
      <c r="O95" s="387"/>
      <c r="P95" s="387"/>
      <c r="Q95" s="387"/>
      <c r="R95" s="387"/>
      <c r="S95" s="387"/>
      <c r="T95" s="387"/>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row>
    <row r="96" spans="1:46" x14ac:dyDescent="0.35">
      <c r="A96" s="387"/>
      <c r="B96" s="387"/>
      <c r="C96" s="387"/>
      <c r="D96" s="387"/>
      <c r="E96" s="387"/>
      <c r="F96" s="387"/>
      <c r="G96" s="387"/>
      <c r="H96" s="387"/>
      <c r="I96" s="387"/>
      <c r="J96" s="387"/>
      <c r="K96" s="387"/>
      <c r="L96" s="387"/>
      <c r="M96" s="387"/>
      <c r="N96" s="387"/>
      <c r="O96" s="387"/>
      <c r="P96" s="387"/>
      <c r="Q96" s="387"/>
      <c r="R96" s="387"/>
      <c r="S96" s="387"/>
      <c r="T96" s="387"/>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row>
    <row r="97" spans="1:46" x14ac:dyDescent="0.35">
      <c r="A97" s="387"/>
      <c r="B97" s="387"/>
      <c r="C97" s="387"/>
      <c r="D97" s="387"/>
      <c r="E97" s="387"/>
      <c r="F97" s="387"/>
      <c r="G97" s="387"/>
      <c r="H97" s="387"/>
      <c r="I97" s="387"/>
      <c r="J97" s="387"/>
      <c r="K97" s="387"/>
      <c r="L97" s="387"/>
      <c r="M97" s="387"/>
      <c r="N97" s="387"/>
      <c r="O97" s="387"/>
      <c r="P97" s="387"/>
      <c r="Q97" s="387"/>
      <c r="R97" s="387"/>
      <c r="S97" s="387"/>
      <c r="T97" s="387"/>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row>
    <row r="98" spans="1:46" x14ac:dyDescent="0.35">
      <c r="A98" s="387"/>
      <c r="B98" s="387"/>
      <c r="C98" s="387"/>
      <c r="D98" s="387"/>
      <c r="E98" s="387"/>
      <c r="F98" s="387"/>
      <c r="G98" s="387"/>
      <c r="H98" s="387"/>
      <c r="I98" s="387"/>
      <c r="J98" s="387"/>
      <c r="K98" s="387"/>
      <c r="L98" s="387"/>
      <c r="M98" s="387"/>
      <c r="N98" s="387"/>
      <c r="O98" s="387"/>
      <c r="P98" s="387"/>
      <c r="Q98" s="387"/>
      <c r="R98" s="387"/>
      <c r="S98" s="387"/>
      <c r="T98" s="387"/>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row>
    <row r="99" spans="1:46" x14ac:dyDescent="0.35">
      <c r="A99" s="387"/>
      <c r="B99" s="387"/>
      <c r="C99" s="387"/>
      <c r="D99" s="387"/>
      <c r="E99" s="387"/>
      <c r="F99" s="387"/>
      <c r="G99" s="387"/>
      <c r="H99" s="387"/>
      <c r="I99" s="387"/>
      <c r="J99" s="387"/>
      <c r="K99" s="387"/>
      <c r="L99" s="387"/>
      <c r="M99" s="387"/>
      <c r="N99" s="387"/>
      <c r="O99" s="387"/>
      <c r="P99" s="387"/>
      <c r="Q99" s="387"/>
      <c r="R99" s="387"/>
      <c r="S99" s="387"/>
      <c r="T99" s="387"/>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row>
    <row r="100" spans="1:46" x14ac:dyDescent="0.35">
      <c r="A100" s="387"/>
      <c r="B100" s="387"/>
      <c r="C100" s="387"/>
      <c r="D100" s="387"/>
      <c r="E100" s="387"/>
      <c r="F100" s="387"/>
      <c r="G100" s="387"/>
      <c r="H100" s="387"/>
      <c r="I100" s="387"/>
      <c r="J100" s="387"/>
      <c r="K100" s="387"/>
      <c r="L100" s="387"/>
      <c r="M100" s="387"/>
      <c r="N100" s="387"/>
      <c r="O100" s="387"/>
      <c r="P100" s="387"/>
      <c r="Q100" s="387"/>
      <c r="R100" s="387"/>
      <c r="S100" s="387"/>
      <c r="T100" s="387"/>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row>
    <row r="101" spans="1:46" x14ac:dyDescent="0.35">
      <c r="A101" s="387"/>
      <c r="B101" s="387"/>
      <c r="C101" s="387"/>
      <c r="D101" s="387"/>
      <c r="E101" s="387"/>
      <c r="F101" s="387"/>
      <c r="G101" s="387"/>
      <c r="H101" s="387"/>
      <c r="I101" s="387"/>
      <c r="J101" s="387"/>
      <c r="K101" s="387"/>
      <c r="L101" s="387"/>
      <c r="M101" s="387"/>
      <c r="N101" s="387"/>
      <c r="O101" s="387"/>
      <c r="P101" s="387"/>
      <c r="Q101" s="387"/>
      <c r="R101" s="387"/>
      <c r="S101" s="387"/>
      <c r="T101" s="387"/>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row>
    <row r="102" spans="1:46" x14ac:dyDescent="0.35">
      <c r="A102" s="387"/>
      <c r="B102" s="387"/>
      <c r="C102" s="387"/>
      <c r="D102" s="387"/>
      <c r="E102" s="387"/>
      <c r="F102" s="387"/>
      <c r="G102" s="387"/>
      <c r="H102" s="387"/>
      <c r="I102" s="387"/>
      <c r="J102" s="387"/>
      <c r="K102" s="387"/>
      <c r="L102" s="387"/>
      <c r="M102" s="387"/>
      <c r="N102" s="387"/>
      <c r="O102" s="387"/>
      <c r="P102" s="387"/>
      <c r="Q102" s="387"/>
      <c r="R102" s="387"/>
      <c r="S102" s="387"/>
      <c r="T102" s="387"/>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row>
    <row r="103" spans="1:46" x14ac:dyDescent="0.35">
      <c r="A103" s="387"/>
      <c r="B103" s="387"/>
      <c r="C103" s="387"/>
      <c r="D103" s="387"/>
      <c r="E103" s="387"/>
      <c r="F103" s="387"/>
      <c r="G103" s="387"/>
      <c r="H103" s="387"/>
      <c r="I103" s="387"/>
      <c r="J103" s="387"/>
      <c r="K103" s="387"/>
      <c r="L103" s="387"/>
      <c r="M103" s="387"/>
      <c r="N103" s="387"/>
      <c r="O103" s="387"/>
      <c r="P103" s="387"/>
      <c r="Q103" s="387"/>
      <c r="R103" s="387"/>
      <c r="S103" s="387"/>
      <c r="T103" s="387"/>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row>
    <row r="104" spans="1:46" x14ac:dyDescent="0.35">
      <c r="A104" s="387"/>
      <c r="B104" s="387"/>
      <c r="C104" s="387"/>
      <c r="D104" s="387"/>
      <c r="E104" s="387"/>
      <c r="F104" s="387"/>
      <c r="G104" s="387"/>
      <c r="H104" s="387"/>
      <c r="I104" s="387"/>
      <c r="J104" s="387"/>
      <c r="K104" s="387"/>
      <c r="L104" s="387"/>
      <c r="M104" s="387"/>
      <c r="N104" s="387"/>
      <c r="O104" s="387"/>
      <c r="P104" s="387"/>
      <c r="Q104" s="387"/>
      <c r="R104" s="387"/>
      <c r="S104" s="387"/>
      <c r="T104" s="387"/>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row>
    <row r="105" spans="1:46" x14ac:dyDescent="0.35">
      <c r="A105" s="387"/>
      <c r="B105" s="387"/>
      <c r="C105" s="387"/>
      <c r="D105" s="387"/>
      <c r="E105" s="387"/>
      <c r="F105" s="387"/>
      <c r="G105" s="387"/>
      <c r="H105" s="387"/>
      <c r="I105" s="387"/>
      <c r="J105" s="387"/>
      <c r="K105" s="387"/>
      <c r="L105" s="387"/>
      <c r="M105" s="387"/>
      <c r="N105" s="387"/>
      <c r="O105" s="387"/>
      <c r="P105" s="387"/>
      <c r="Q105" s="387"/>
      <c r="R105" s="387"/>
      <c r="S105" s="387"/>
      <c r="T105" s="387"/>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row>
    <row r="106" spans="1:46" x14ac:dyDescent="0.35">
      <c r="A106" s="387"/>
      <c r="B106" s="387"/>
      <c r="C106" s="387"/>
      <c r="D106" s="387"/>
      <c r="E106" s="387"/>
      <c r="F106" s="387"/>
      <c r="G106" s="387"/>
      <c r="H106" s="387"/>
      <c r="I106" s="387"/>
      <c r="J106" s="387"/>
      <c r="K106" s="387"/>
      <c r="L106" s="387"/>
      <c r="M106" s="387"/>
      <c r="N106" s="387"/>
      <c r="O106" s="387"/>
      <c r="P106" s="387"/>
      <c r="Q106" s="387"/>
      <c r="R106" s="387"/>
      <c r="S106" s="387"/>
      <c r="T106" s="387"/>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row>
    <row r="107" spans="1:46" x14ac:dyDescent="0.35">
      <c r="A107" s="387"/>
      <c r="B107" s="387"/>
      <c r="C107" s="387"/>
      <c r="D107" s="387"/>
      <c r="E107" s="387"/>
      <c r="F107" s="387"/>
      <c r="G107" s="387"/>
      <c r="H107" s="387"/>
      <c r="I107" s="387"/>
      <c r="J107" s="387"/>
      <c r="K107" s="387"/>
      <c r="L107" s="387"/>
      <c r="M107" s="387"/>
      <c r="N107" s="387"/>
      <c r="O107" s="387"/>
      <c r="P107" s="387"/>
      <c r="Q107" s="387"/>
      <c r="R107" s="387"/>
      <c r="S107" s="387"/>
      <c r="T107" s="387"/>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row>
    <row r="108" spans="1:46" x14ac:dyDescent="0.35">
      <c r="A108" s="387"/>
      <c r="B108" s="387"/>
      <c r="C108" s="387"/>
      <c r="D108" s="387"/>
      <c r="E108" s="387"/>
      <c r="F108" s="387"/>
      <c r="G108" s="387"/>
      <c r="H108" s="387"/>
      <c r="I108" s="387"/>
      <c r="J108" s="387"/>
      <c r="K108" s="387"/>
      <c r="L108" s="387"/>
      <c r="M108" s="387"/>
      <c r="N108" s="387"/>
      <c r="O108" s="387"/>
      <c r="P108" s="387"/>
      <c r="Q108" s="387"/>
      <c r="R108" s="387"/>
      <c r="S108" s="387"/>
      <c r="T108" s="387"/>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row>
    <row r="109" spans="1:46" x14ac:dyDescent="0.35">
      <c r="A109" s="387"/>
      <c r="B109" s="387"/>
      <c r="C109" s="387"/>
      <c r="D109" s="387"/>
      <c r="E109" s="387"/>
      <c r="F109" s="387"/>
      <c r="G109" s="387"/>
      <c r="H109" s="387"/>
      <c r="I109" s="387"/>
      <c r="J109" s="387"/>
      <c r="K109" s="387"/>
      <c r="L109" s="387"/>
      <c r="M109" s="387"/>
      <c r="N109" s="387"/>
      <c r="O109" s="387"/>
      <c r="P109" s="387"/>
      <c r="Q109" s="387"/>
      <c r="R109" s="387"/>
      <c r="S109" s="387"/>
      <c r="T109" s="387"/>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row>
    <row r="110" spans="1:46" x14ac:dyDescent="0.35">
      <c r="A110" s="387"/>
      <c r="B110" s="387"/>
      <c r="C110" s="387"/>
      <c r="D110" s="387"/>
      <c r="E110" s="387"/>
      <c r="F110" s="387"/>
      <c r="G110" s="387"/>
      <c r="H110" s="387"/>
      <c r="I110" s="387"/>
      <c r="J110" s="387"/>
      <c r="K110" s="387"/>
      <c r="L110" s="387"/>
      <c r="M110" s="387"/>
      <c r="N110" s="387"/>
      <c r="O110" s="387"/>
      <c r="P110" s="387"/>
      <c r="Q110" s="387"/>
      <c r="R110" s="387"/>
      <c r="S110" s="387"/>
      <c r="T110" s="387"/>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row>
    <row r="111" spans="1:46" x14ac:dyDescent="0.35">
      <c r="A111" s="387"/>
      <c r="B111" s="387"/>
      <c r="C111" s="387"/>
      <c r="D111" s="387"/>
      <c r="E111" s="387"/>
      <c r="F111" s="387"/>
      <c r="G111" s="387"/>
      <c r="H111" s="387"/>
      <c r="I111" s="387"/>
      <c r="J111" s="387"/>
      <c r="K111" s="387"/>
      <c r="L111" s="387"/>
      <c r="M111" s="387"/>
      <c r="N111" s="387"/>
      <c r="O111" s="387"/>
      <c r="P111" s="387"/>
      <c r="Q111" s="387"/>
      <c r="R111" s="387"/>
      <c r="S111" s="387"/>
      <c r="T111" s="387"/>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row>
    <row r="112" spans="1:46" x14ac:dyDescent="0.35">
      <c r="A112" s="387"/>
      <c r="B112" s="387"/>
      <c r="C112" s="387"/>
      <c r="D112" s="387"/>
      <c r="E112" s="387"/>
      <c r="F112" s="387"/>
      <c r="G112" s="387"/>
      <c r="H112" s="387"/>
      <c r="I112" s="387"/>
      <c r="J112" s="387"/>
      <c r="K112" s="387"/>
      <c r="L112" s="387"/>
      <c r="M112" s="387"/>
      <c r="N112" s="387"/>
      <c r="O112" s="387"/>
      <c r="P112" s="387"/>
      <c r="Q112" s="387"/>
      <c r="R112" s="387"/>
      <c r="S112" s="387"/>
      <c r="T112" s="387"/>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row>
    <row r="113" spans="1:46" x14ac:dyDescent="0.35">
      <c r="A113" s="387"/>
      <c r="B113" s="387"/>
      <c r="C113" s="387"/>
      <c r="D113" s="387"/>
      <c r="E113" s="387"/>
      <c r="F113" s="387"/>
      <c r="G113" s="387"/>
      <c r="H113" s="387"/>
      <c r="I113" s="387"/>
      <c r="J113" s="387"/>
      <c r="K113" s="387"/>
      <c r="L113" s="387"/>
      <c r="M113" s="387"/>
      <c r="N113" s="387"/>
      <c r="O113" s="387"/>
      <c r="P113" s="387"/>
      <c r="Q113" s="387"/>
      <c r="R113" s="387"/>
      <c r="S113" s="387"/>
      <c r="T113" s="387"/>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row>
    <row r="114" spans="1:46" x14ac:dyDescent="0.35">
      <c r="A114" s="387"/>
      <c r="B114" s="387"/>
      <c r="C114" s="387"/>
      <c r="D114" s="387"/>
      <c r="E114" s="387"/>
      <c r="F114" s="387"/>
      <c r="G114" s="387"/>
      <c r="H114" s="387"/>
      <c r="I114" s="387"/>
      <c r="J114" s="387"/>
      <c r="K114" s="387"/>
      <c r="L114" s="387"/>
      <c r="M114" s="387"/>
      <c r="N114" s="387"/>
      <c r="O114" s="387"/>
      <c r="P114" s="387"/>
      <c r="Q114" s="387"/>
      <c r="R114" s="387"/>
      <c r="S114" s="387"/>
      <c r="T114" s="387"/>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row>
    <row r="115" spans="1:46" x14ac:dyDescent="0.35">
      <c r="A115" s="387"/>
      <c r="B115" s="387"/>
      <c r="C115" s="387"/>
      <c r="D115" s="387"/>
      <c r="E115" s="387"/>
      <c r="F115" s="387"/>
      <c r="G115" s="387"/>
      <c r="H115" s="387"/>
      <c r="I115" s="387"/>
      <c r="J115" s="387"/>
      <c r="K115" s="387"/>
      <c r="L115" s="387"/>
      <c r="M115" s="387"/>
      <c r="N115" s="387"/>
      <c r="O115" s="387"/>
      <c r="P115" s="387"/>
      <c r="Q115" s="387"/>
      <c r="R115" s="387"/>
      <c r="S115" s="387"/>
      <c r="T115" s="387"/>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row>
    <row r="116" spans="1:46" x14ac:dyDescent="0.35">
      <c r="A116" s="387"/>
      <c r="B116" s="387"/>
      <c r="C116" s="387"/>
      <c r="D116" s="387"/>
      <c r="E116" s="387"/>
      <c r="F116" s="387"/>
      <c r="G116" s="387"/>
      <c r="H116" s="387"/>
      <c r="I116" s="387"/>
      <c r="J116" s="387"/>
      <c r="K116" s="387"/>
      <c r="L116" s="387"/>
      <c r="M116" s="387"/>
      <c r="N116" s="387"/>
      <c r="O116" s="387"/>
      <c r="P116" s="387"/>
      <c r="Q116" s="387"/>
      <c r="R116" s="387"/>
      <c r="S116" s="387"/>
      <c r="T116" s="387"/>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row>
    <row r="117" spans="1:46" x14ac:dyDescent="0.35">
      <c r="A117" s="387"/>
      <c r="B117" s="387"/>
      <c r="C117" s="387"/>
      <c r="D117" s="387"/>
      <c r="E117" s="387"/>
      <c r="F117" s="387"/>
      <c r="G117" s="387"/>
      <c r="H117" s="387"/>
      <c r="I117" s="387"/>
      <c r="J117" s="387"/>
      <c r="K117" s="387"/>
      <c r="L117" s="387"/>
      <c r="M117" s="387"/>
      <c r="N117" s="387"/>
      <c r="O117" s="387"/>
      <c r="P117" s="387"/>
      <c r="Q117" s="387"/>
      <c r="R117" s="387"/>
      <c r="S117" s="387"/>
      <c r="T117" s="387"/>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row>
    <row r="118" spans="1:46" x14ac:dyDescent="0.35">
      <c r="A118" s="387"/>
      <c r="B118" s="387"/>
      <c r="C118" s="387"/>
      <c r="D118" s="387"/>
      <c r="E118" s="387"/>
      <c r="F118" s="387"/>
      <c r="G118" s="387"/>
      <c r="H118" s="387"/>
      <c r="I118" s="387"/>
      <c r="J118" s="387"/>
      <c r="K118" s="387"/>
      <c r="L118" s="387"/>
      <c r="M118" s="387"/>
      <c r="N118" s="387"/>
      <c r="O118" s="387"/>
      <c r="P118" s="387"/>
      <c r="Q118" s="387"/>
      <c r="R118" s="387"/>
      <c r="S118" s="387"/>
      <c r="T118" s="387"/>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row>
    <row r="119" spans="1:46" x14ac:dyDescent="0.35">
      <c r="A119" s="387"/>
      <c r="B119" s="387"/>
      <c r="C119" s="387"/>
      <c r="D119" s="387"/>
      <c r="E119" s="387"/>
      <c r="F119" s="387"/>
      <c r="G119" s="387"/>
      <c r="H119" s="387"/>
      <c r="I119" s="387"/>
      <c r="J119" s="387"/>
      <c r="K119" s="387"/>
      <c r="L119" s="387"/>
      <c r="M119" s="387"/>
      <c r="N119" s="387"/>
      <c r="O119" s="387"/>
      <c r="P119" s="387"/>
      <c r="Q119" s="387"/>
      <c r="R119" s="387"/>
      <c r="S119" s="387"/>
      <c r="T119" s="387"/>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row>
    <row r="120" spans="1:46" x14ac:dyDescent="0.35">
      <c r="A120" s="387"/>
      <c r="B120" s="387"/>
      <c r="C120" s="387"/>
      <c r="D120" s="387"/>
      <c r="E120" s="387"/>
      <c r="F120" s="387"/>
      <c r="G120" s="387"/>
      <c r="H120" s="387"/>
      <c r="I120" s="387"/>
      <c r="J120" s="387"/>
      <c r="K120" s="387"/>
      <c r="L120" s="387"/>
      <c r="M120" s="387"/>
      <c r="N120" s="387"/>
      <c r="O120" s="387"/>
      <c r="P120" s="387"/>
      <c r="Q120" s="387"/>
      <c r="R120" s="387"/>
      <c r="S120" s="387"/>
      <c r="T120" s="387"/>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row>
    <row r="121" spans="1:46" x14ac:dyDescent="0.35">
      <c r="A121" s="387"/>
      <c r="B121" s="387"/>
      <c r="C121" s="387"/>
      <c r="D121" s="387"/>
      <c r="E121" s="387"/>
      <c r="F121" s="387"/>
      <c r="G121" s="387"/>
      <c r="H121" s="387"/>
      <c r="I121" s="387"/>
      <c r="J121" s="387"/>
      <c r="K121" s="387"/>
      <c r="L121" s="387"/>
      <c r="M121" s="387"/>
      <c r="N121" s="387"/>
      <c r="O121" s="387"/>
      <c r="P121" s="387"/>
      <c r="Q121" s="387"/>
      <c r="R121" s="387"/>
      <c r="S121" s="387"/>
      <c r="T121" s="387"/>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row>
    <row r="122" spans="1:46" x14ac:dyDescent="0.35">
      <c r="A122" s="387"/>
      <c r="B122" s="387"/>
      <c r="C122" s="387"/>
      <c r="D122" s="387"/>
      <c r="E122" s="387"/>
      <c r="F122" s="387"/>
      <c r="G122" s="387"/>
      <c r="H122" s="387"/>
      <c r="I122" s="387"/>
      <c r="J122" s="387"/>
      <c r="K122" s="387"/>
      <c r="L122" s="387"/>
      <c r="M122" s="387"/>
      <c r="N122" s="387"/>
      <c r="O122" s="387"/>
      <c r="P122" s="387"/>
      <c r="Q122" s="387"/>
      <c r="R122" s="387"/>
      <c r="S122" s="387"/>
      <c r="T122" s="387"/>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row>
    <row r="123" spans="1:46" x14ac:dyDescent="0.35">
      <c r="A123" s="387"/>
      <c r="B123" s="387"/>
      <c r="C123" s="387"/>
      <c r="D123" s="387"/>
      <c r="E123" s="387"/>
      <c r="F123" s="387"/>
      <c r="G123" s="387"/>
      <c r="H123" s="387"/>
      <c r="I123" s="387"/>
      <c r="J123" s="387"/>
      <c r="K123" s="387"/>
      <c r="L123" s="387"/>
      <c r="M123" s="387"/>
      <c r="N123" s="387"/>
      <c r="O123" s="387"/>
      <c r="P123" s="387"/>
      <c r="Q123" s="387"/>
      <c r="R123" s="387"/>
      <c r="S123" s="387"/>
      <c r="T123" s="387"/>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row>
    <row r="124" spans="1:46" x14ac:dyDescent="0.35">
      <c r="A124" s="387"/>
      <c r="B124" s="387"/>
      <c r="C124" s="387"/>
      <c r="D124" s="387"/>
      <c r="E124" s="387"/>
      <c r="F124" s="387"/>
      <c r="G124" s="387"/>
      <c r="H124" s="387"/>
      <c r="I124" s="387"/>
      <c r="J124" s="387"/>
      <c r="K124" s="387"/>
      <c r="L124" s="387"/>
      <c r="M124" s="387"/>
      <c r="N124" s="387"/>
      <c r="O124" s="387"/>
      <c r="P124" s="387"/>
      <c r="Q124" s="387"/>
      <c r="R124" s="387"/>
      <c r="S124" s="387"/>
      <c r="T124" s="387"/>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row>
    <row r="125" spans="1:46" x14ac:dyDescent="0.35">
      <c r="A125" s="387"/>
      <c r="B125" s="387"/>
      <c r="C125" s="387"/>
      <c r="D125" s="387"/>
      <c r="E125" s="387"/>
      <c r="F125" s="387"/>
      <c r="G125" s="387"/>
      <c r="H125" s="387"/>
      <c r="I125" s="387"/>
      <c r="J125" s="387"/>
      <c r="K125" s="387"/>
      <c r="L125" s="387"/>
      <c r="M125" s="387"/>
      <c r="N125" s="387"/>
      <c r="O125" s="387"/>
      <c r="P125" s="387"/>
      <c r="Q125" s="387"/>
      <c r="R125" s="387"/>
      <c r="S125" s="387"/>
      <c r="T125" s="387"/>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row>
    <row r="126" spans="1:46" x14ac:dyDescent="0.35">
      <c r="A126" s="387"/>
      <c r="B126" s="387"/>
      <c r="C126" s="387"/>
      <c r="D126" s="387"/>
      <c r="E126" s="387"/>
      <c r="F126" s="387"/>
      <c r="G126" s="387"/>
      <c r="H126" s="387"/>
      <c r="I126" s="387"/>
      <c r="J126" s="387"/>
      <c r="K126" s="387"/>
      <c r="L126" s="387"/>
      <c r="M126" s="387"/>
      <c r="N126" s="387"/>
      <c r="O126" s="387"/>
      <c r="P126" s="387"/>
      <c r="Q126" s="387"/>
      <c r="R126" s="387"/>
      <c r="S126" s="387"/>
      <c r="T126" s="387"/>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row>
    <row r="127" spans="1:46" x14ac:dyDescent="0.35">
      <c r="A127" s="387"/>
      <c r="B127" s="387"/>
      <c r="C127" s="387"/>
      <c r="D127" s="387"/>
      <c r="E127" s="387"/>
      <c r="F127" s="387"/>
      <c r="G127" s="387"/>
      <c r="H127" s="387"/>
      <c r="I127" s="387"/>
      <c r="J127" s="387"/>
      <c r="K127" s="387"/>
      <c r="L127" s="387"/>
      <c r="M127" s="387"/>
      <c r="N127" s="387"/>
      <c r="O127" s="387"/>
      <c r="P127" s="387"/>
      <c r="Q127" s="387"/>
      <c r="R127" s="387"/>
      <c r="S127" s="387"/>
      <c r="T127" s="387"/>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row>
    <row r="128" spans="1:46" x14ac:dyDescent="0.35">
      <c r="A128" s="387"/>
      <c r="B128" s="387"/>
      <c r="C128" s="387"/>
      <c r="D128" s="387"/>
      <c r="E128" s="387"/>
      <c r="F128" s="387"/>
      <c r="G128" s="387"/>
      <c r="H128" s="387"/>
      <c r="I128" s="387"/>
      <c r="J128" s="387"/>
      <c r="K128" s="387"/>
      <c r="L128" s="387"/>
      <c r="M128" s="387"/>
      <c r="N128" s="387"/>
      <c r="O128" s="387"/>
      <c r="P128" s="387"/>
      <c r="Q128" s="387"/>
      <c r="R128" s="387"/>
      <c r="S128" s="387"/>
      <c r="T128" s="387"/>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row>
    <row r="129" spans="1:46" x14ac:dyDescent="0.35">
      <c r="A129" s="387"/>
      <c r="B129" s="387"/>
      <c r="C129" s="387"/>
      <c r="D129" s="387"/>
      <c r="E129" s="387"/>
      <c r="F129" s="387"/>
      <c r="G129" s="387"/>
      <c r="H129" s="387"/>
      <c r="I129" s="387"/>
      <c r="J129" s="387"/>
      <c r="K129" s="387"/>
      <c r="L129" s="387"/>
      <c r="M129" s="387"/>
      <c r="N129" s="387"/>
      <c r="O129" s="387"/>
      <c r="P129" s="387"/>
      <c r="Q129" s="387"/>
      <c r="R129" s="387"/>
      <c r="S129" s="387"/>
      <c r="T129" s="387"/>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row>
    <row r="130" spans="1:46" x14ac:dyDescent="0.35">
      <c r="A130" s="387"/>
      <c r="B130" s="387"/>
      <c r="C130" s="387"/>
      <c r="D130" s="387"/>
      <c r="E130" s="387"/>
      <c r="F130" s="387"/>
      <c r="G130" s="387"/>
      <c r="H130" s="387"/>
      <c r="I130" s="387"/>
      <c r="J130" s="387"/>
      <c r="K130" s="387"/>
      <c r="L130" s="387"/>
      <c r="M130" s="387"/>
      <c r="N130" s="387"/>
      <c r="O130" s="387"/>
      <c r="P130" s="387"/>
      <c r="Q130" s="387"/>
      <c r="R130" s="387"/>
      <c r="S130" s="387"/>
      <c r="T130" s="387"/>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row>
    <row r="131" spans="1:46" x14ac:dyDescent="0.35">
      <c r="A131" s="387"/>
      <c r="B131" s="387"/>
      <c r="C131" s="387"/>
      <c r="D131" s="387"/>
      <c r="E131" s="387"/>
      <c r="F131" s="387"/>
      <c r="G131" s="387"/>
      <c r="H131" s="387"/>
      <c r="I131" s="387"/>
      <c r="J131" s="387"/>
      <c r="K131" s="387"/>
      <c r="L131" s="387"/>
      <c r="M131" s="387"/>
      <c r="N131" s="387"/>
      <c r="O131" s="387"/>
      <c r="P131" s="387"/>
      <c r="Q131" s="387"/>
      <c r="R131" s="387"/>
      <c r="S131" s="387"/>
      <c r="T131" s="387"/>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row>
    <row r="132" spans="1:46" x14ac:dyDescent="0.35">
      <c r="A132" s="387"/>
      <c r="B132" s="387"/>
      <c r="C132" s="387"/>
      <c r="D132" s="387"/>
      <c r="E132" s="387"/>
      <c r="F132" s="387"/>
      <c r="G132" s="387"/>
      <c r="H132" s="387"/>
      <c r="I132" s="387"/>
      <c r="J132" s="387"/>
      <c r="K132" s="387"/>
      <c r="L132" s="387"/>
      <c r="M132" s="387"/>
      <c r="N132" s="387"/>
      <c r="O132" s="387"/>
      <c r="P132" s="387"/>
      <c r="Q132" s="387"/>
      <c r="R132" s="387"/>
      <c r="S132" s="387"/>
      <c r="T132" s="387"/>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row>
    <row r="133" spans="1:46" x14ac:dyDescent="0.35">
      <c r="A133" s="387"/>
      <c r="B133" s="387"/>
      <c r="C133" s="387"/>
      <c r="D133" s="387"/>
      <c r="E133" s="387"/>
      <c r="F133" s="387"/>
      <c r="G133" s="387"/>
      <c r="H133" s="387"/>
      <c r="I133" s="387"/>
      <c r="J133" s="387"/>
      <c r="K133" s="387"/>
      <c r="L133" s="387"/>
      <c r="M133" s="387"/>
      <c r="N133" s="387"/>
      <c r="O133" s="387"/>
      <c r="P133" s="387"/>
      <c r="Q133" s="387"/>
      <c r="R133" s="387"/>
      <c r="S133" s="387"/>
      <c r="T133" s="387"/>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row>
    <row r="134" spans="1:46" x14ac:dyDescent="0.35">
      <c r="A134" s="387"/>
      <c r="B134" s="387"/>
      <c r="C134" s="387"/>
      <c r="D134" s="387"/>
      <c r="E134" s="387"/>
      <c r="F134" s="387"/>
      <c r="G134" s="387"/>
      <c r="H134" s="387"/>
      <c r="I134" s="387"/>
      <c r="J134" s="387"/>
      <c r="K134" s="387"/>
      <c r="L134" s="387"/>
      <c r="M134" s="387"/>
      <c r="N134" s="387"/>
      <c r="O134" s="387"/>
      <c r="P134" s="387"/>
      <c r="Q134" s="387"/>
      <c r="R134" s="387"/>
      <c r="S134" s="387"/>
      <c r="T134" s="387"/>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row>
    <row r="135" spans="1:46" x14ac:dyDescent="0.35">
      <c r="A135" s="387"/>
      <c r="B135" s="387"/>
      <c r="C135" s="387"/>
      <c r="D135" s="387"/>
      <c r="E135" s="387"/>
      <c r="F135" s="387"/>
      <c r="G135" s="387"/>
      <c r="H135" s="387"/>
      <c r="I135" s="387"/>
      <c r="J135" s="387"/>
      <c r="K135" s="387"/>
      <c r="L135" s="387"/>
      <c r="M135" s="387"/>
      <c r="N135" s="387"/>
      <c r="O135" s="387"/>
      <c r="P135" s="387"/>
      <c r="Q135" s="387"/>
      <c r="R135" s="387"/>
      <c r="S135" s="387"/>
      <c r="T135" s="387"/>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row>
    <row r="136" spans="1:46" x14ac:dyDescent="0.35">
      <c r="A136" s="387"/>
      <c r="B136" s="387"/>
      <c r="C136" s="387"/>
      <c r="D136" s="387"/>
      <c r="E136" s="387"/>
      <c r="F136" s="387"/>
      <c r="G136" s="387"/>
      <c r="H136" s="387"/>
      <c r="I136" s="387"/>
      <c r="J136" s="387"/>
      <c r="K136" s="387"/>
      <c r="L136" s="387"/>
      <c r="M136" s="387"/>
      <c r="N136" s="387"/>
      <c r="O136" s="387"/>
      <c r="P136" s="387"/>
      <c r="Q136" s="387"/>
      <c r="R136" s="387"/>
      <c r="S136" s="387"/>
      <c r="T136" s="387"/>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row>
    <row r="137" spans="1:46" x14ac:dyDescent="0.35">
      <c r="A137" s="387"/>
      <c r="B137" s="387"/>
      <c r="C137" s="387"/>
      <c r="D137" s="387"/>
      <c r="E137" s="387"/>
      <c r="F137" s="387"/>
      <c r="G137" s="387"/>
      <c r="H137" s="387"/>
      <c r="I137" s="387"/>
      <c r="J137" s="387"/>
      <c r="K137" s="387"/>
      <c r="L137" s="387"/>
      <c r="M137" s="387"/>
      <c r="N137" s="387"/>
      <c r="O137" s="387"/>
      <c r="P137" s="387"/>
      <c r="Q137" s="387"/>
      <c r="R137" s="387"/>
      <c r="S137" s="387"/>
      <c r="T137" s="387"/>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row>
    <row r="138" spans="1:46" x14ac:dyDescent="0.35">
      <c r="A138" s="387"/>
      <c r="B138" s="387"/>
      <c r="C138" s="387"/>
      <c r="D138" s="387"/>
      <c r="E138" s="387"/>
      <c r="F138" s="387"/>
      <c r="G138" s="387"/>
      <c r="H138" s="387"/>
      <c r="I138" s="387"/>
      <c r="J138" s="387"/>
      <c r="K138" s="387"/>
      <c r="L138" s="387"/>
      <c r="M138" s="387"/>
      <c r="N138" s="387"/>
      <c r="O138" s="387"/>
      <c r="P138" s="387"/>
      <c r="Q138" s="387"/>
      <c r="R138" s="387"/>
      <c r="S138" s="387"/>
      <c r="T138" s="387"/>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row>
    <row r="139" spans="1:46" x14ac:dyDescent="0.35">
      <c r="A139" s="387"/>
      <c r="B139" s="387"/>
      <c r="C139" s="387"/>
      <c r="D139" s="387"/>
      <c r="E139" s="387"/>
      <c r="F139" s="387"/>
      <c r="G139" s="387"/>
      <c r="H139" s="387"/>
      <c r="I139" s="387"/>
      <c r="J139" s="387"/>
      <c r="K139" s="387"/>
      <c r="L139" s="387"/>
      <c r="M139" s="387"/>
      <c r="N139" s="387"/>
      <c r="O139" s="387"/>
      <c r="P139" s="387"/>
      <c r="Q139" s="387"/>
      <c r="R139" s="387"/>
      <c r="S139" s="387"/>
      <c r="T139" s="387"/>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row>
    <row r="140" spans="1:46" x14ac:dyDescent="0.35">
      <c r="A140" s="387"/>
      <c r="B140" s="387"/>
      <c r="C140" s="387"/>
      <c r="D140" s="387"/>
      <c r="E140" s="387"/>
      <c r="F140" s="387"/>
      <c r="G140" s="387"/>
      <c r="H140" s="387"/>
      <c r="I140" s="387"/>
      <c r="J140" s="387"/>
      <c r="K140" s="387"/>
      <c r="L140" s="387"/>
      <c r="M140" s="387"/>
      <c r="N140" s="387"/>
      <c r="O140" s="387"/>
      <c r="P140" s="387"/>
      <c r="Q140" s="387"/>
      <c r="R140" s="387"/>
      <c r="S140" s="387"/>
      <c r="T140" s="387"/>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row>
    <row r="141" spans="1:46" x14ac:dyDescent="0.35">
      <c r="A141" s="387"/>
      <c r="B141" s="387"/>
      <c r="C141" s="387"/>
      <c r="D141" s="387"/>
      <c r="E141" s="387"/>
      <c r="F141" s="387"/>
      <c r="G141" s="387"/>
      <c r="H141" s="387"/>
      <c r="I141" s="387"/>
      <c r="J141" s="387"/>
      <c r="K141" s="387"/>
      <c r="L141" s="387"/>
      <c r="M141" s="387"/>
      <c r="N141" s="387"/>
      <c r="O141" s="387"/>
      <c r="P141" s="387"/>
      <c r="Q141" s="387"/>
      <c r="R141" s="387"/>
      <c r="S141" s="387"/>
      <c r="T141" s="387"/>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row>
    <row r="142" spans="1:46" x14ac:dyDescent="0.35">
      <c r="A142" s="387"/>
      <c r="B142" s="387"/>
      <c r="C142" s="387"/>
      <c r="D142" s="387"/>
      <c r="E142" s="387"/>
      <c r="F142" s="387"/>
      <c r="G142" s="387"/>
      <c r="H142" s="387"/>
      <c r="I142" s="387"/>
      <c r="J142" s="387"/>
      <c r="K142" s="387"/>
      <c r="L142" s="387"/>
      <c r="M142" s="387"/>
      <c r="N142" s="387"/>
      <c r="O142" s="387"/>
      <c r="P142" s="387"/>
      <c r="Q142" s="387"/>
      <c r="R142" s="387"/>
      <c r="S142" s="387"/>
      <c r="T142" s="387"/>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row>
    <row r="143" spans="1:46" x14ac:dyDescent="0.35">
      <c r="A143" s="387"/>
      <c r="B143" s="387"/>
      <c r="C143" s="387"/>
      <c r="D143" s="387"/>
      <c r="E143" s="387"/>
      <c r="F143" s="387"/>
      <c r="G143" s="387"/>
      <c r="H143" s="387"/>
      <c r="I143" s="387"/>
      <c r="J143" s="387"/>
      <c r="K143" s="387"/>
      <c r="L143" s="387"/>
      <c r="M143" s="387"/>
      <c r="N143" s="387"/>
      <c r="O143" s="387"/>
      <c r="P143" s="387"/>
      <c r="Q143" s="387"/>
      <c r="R143" s="387"/>
      <c r="S143" s="387"/>
      <c r="T143" s="387"/>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row>
    <row r="144" spans="1:46" x14ac:dyDescent="0.35">
      <c r="A144" s="387"/>
      <c r="B144" s="387"/>
      <c r="C144" s="387"/>
      <c r="D144" s="387"/>
      <c r="E144" s="387"/>
      <c r="F144" s="387"/>
      <c r="G144" s="387"/>
      <c r="H144" s="387"/>
      <c r="I144" s="387"/>
      <c r="J144" s="387"/>
      <c r="K144" s="387"/>
      <c r="L144" s="387"/>
      <c r="M144" s="387"/>
      <c r="N144" s="387"/>
      <c r="O144" s="387"/>
      <c r="P144" s="387"/>
      <c r="Q144" s="387"/>
      <c r="R144" s="387"/>
      <c r="S144" s="387"/>
      <c r="T144" s="387"/>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row>
    <row r="145" spans="1:46" x14ac:dyDescent="0.35">
      <c r="A145" s="387"/>
      <c r="B145" s="387"/>
      <c r="C145" s="387"/>
      <c r="D145" s="387"/>
      <c r="E145" s="387"/>
      <c r="F145" s="387"/>
      <c r="G145" s="387"/>
      <c r="H145" s="387"/>
      <c r="I145" s="387"/>
      <c r="J145" s="387"/>
      <c r="K145" s="387"/>
      <c r="L145" s="387"/>
      <c r="M145" s="387"/>
      <c r="N145" s="387"/>
      <c r="O145" s="387"/>
      <c r="P145" s="387"/>
      <c r="Q145" s="387"/>
      <c r="R145" s="387"/>
      <c r="S145" s="387"/>
      <c r="T145" s="387"/>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row>
    <row r="146" spans="1:46" x14ac:dyDescent="0.35">
      <c r="A146" s="387"/>
      <c r="B146" s="387"/>
      <c r="C146" s="387"/>
      <c r="D146" s="387"/>
      <c r="E146" s="387"/>
      <c r="F146" s="387"/>
      <c r="G146" s="387"/>
      <c r="H146" s="387"/>
      <c r="I146" s="387"/>
      <c r="J146" s="387"/>
      <c r="K146" s="387"/>
      <c r="L146" s="387"/>
      <c r="M146" s="387"/>
      <c r="N146" s="387"/>
      <c r="O146" s="387"/>
      <c r="P146" s="387"/>
      <c r="Q146" s="387"/>
      <c r="R146" s="387"/>
      <c r="S146" s="387"/>
      <c r="T146" s="387"/>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row>
    <row r="147" spans="1:46" x14ac:dyDescent="0.35">
      <c r="A147" s="387"/>
      <c r="B147" s="387"/>
      <c r="C147" s="387"/>
      <c r="D147" s="387"/>
      <c r="E147" s="387"/>
      <c r="F147" s="387"/>
      <c r="G147" s="387"/>
      <c r="H147" s="387"/>
      <c r="I147" s="387"/>
      <c r="J147" s="387"/>
      <c r="K147" s="387"/>
      <c r="L147" s="387"/>
      <c r="M147" s="387"/>
      <c r="N147" s="387"/>
      <c r="O147" s="387"/>
      <c r="P147" s="387"/>
      <c r="Q147" s="387"/>
      <c r="R147" s="387"/>
      <c r="S147" s="387"/>
      <c r="T147" s="387"/>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c r="AT147" s="385"/>
    </row>
    <row r="148" spans="1:46" x14ac:dyDescent="0.35">
      <c r="A148" s="387"/>
      <c r="B148" s="387"/>
      <c r="C148" s="387"/>
      <c r="D148" s="387"/>
      <c r="E148" s="387"/>
      <c r="F148" s="387"/>
      <c r="G148" s="387"/>
      <c r="H148" s="387"/>
      <c r="I148" s="387"/>
      <c r="J148" s="387"/>
      <c r="K148" s="387"/>
      <c r="L148" s="387"/>
      <c r="M148" s="387"/>
      <c r="N148" s="387"/>
      <c r="O148" s="387"/>
      <c r="P148" s="387"/>
      <c r="Q148" s="387"/>
      <c r="R148" s="387"/>
      <c r="S148" s="387"/>
      <c r="T148" s="387"/>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row>
    <row r="149" spans="1:46" x14ac:dyDescent="0.35">
      <c r="A149" s="387"/>
      <c r="B149" s="387"/>
      <c r="C149" s="387"/>
      <c r="D149" s="387"/>
      <c r="E149" s="387"/>
      <c r="F149" s="387"/>
      <c r="G149" s="387"/>
      <c r="H149" s="387"/>
      <c r="I149" s="387"/>
      <c r="J149" s="387"/>
      <c r="K149" s="387"/>
      <c r="L149" s="387"/>
      <c r="M149" s="387"/>
      <c r="N149" s="387"/>
      <c r="O149" s="387"/>
      <c r="P149" s="387"/>
      <c r="Q149" s="387"/>
      <c r="R149" s="387"/>
      <c r="S149" s="387"/>
      <c r="T149" s="387"/>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row>
    <row r="150" spans="1:46" x14ac:dyDescent="0.35">
      <c r="A150" s="387"/>
      <c r="B150" s="387"/>
      <c r="C150" s="387"/>
      <c r="D150" s="387"/>
      <c r="E150" s="387"/>
      <c r="F150" s="387"/>
      <c r="G150" s="387"/>
      <c r="H150" s="387"/>
      <c r="I150" s="387"/>
      <c r="J150" s="387"/>
      <c r="K150" s="387"/>
      <c r="L150" s="387"/>
      <c r="M150" s="387"/>
      <c r="N150" s="387"/>
      <c r="O150" s="387"/>
      <c r="P150" s="387"/>
      <c r="Q150" s="387"/>
      <c r="R150" s="387"/>
      <c r="S150" s="387"/>
      <c r="T150" s="387"/>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row>
    <row r="151" spans="1:46" x14ac:dyDescent="0.35">
      <c r="A151" s="387"/>
      <c r="B151" s="387"/>
      <c r="C151" s="387"/>
      <c r="D151" s="387"/>
      <c r="E151" s="387"/>
      <c r="F151" s="387"/>
      <c r="G151" s="387"/>
      <c r="H151" s="387"/>
      <c r="I151" s="387"/>
      <c r="J151" s="387"/>
      <c r="K151" s="387"/>
      <c r="L151" s="387"/>
      <c r="M151" s="387"/>
      <c r="N151" s="387"/>
      <c r="O151" s="387"/>
      <c r="P151" s="387"/>
      <c r="Q151" s="387"/>
      <c r="R151" s="387"/>
      <c r="S151" s="387"/>
      <c r="T151" s="387"/>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row>
    <row r="152" spans="1:46" x14ac:dyDescent="0.35">
      <c r="A152" s="387"/>
      <c r="B152" s="387"/>
      <c r="C152" s="387"/>
      <c r="D152" s="387"/>
      <c r="E152" s="387"/>
      <c r="F152" s="387"/>
      <c r="G152" s="387"/>
      <c r="H152" s="387"/>
      <c r="I152" s="387"/>
      <c r="J152" s="387"/>
      <c r="K152" s="387"/>
      <c r="L152" s="387"/>
      <c r="M152" s="387"/>
      <c r="N152" s="387"/>
      <c r="O152" s="387"/>
      <c r="P152" s="387"/>
      <c r="Q152" s="387"/>
      <c r="R152" s="387"/>
      <c r="S152" s="387"/>
      <c r="T152" s="387"/>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row>
    <row r="153" spans="1:46" x14ac:dyDescent="0.35">
      <c r="A153" s="387"/>
      <c r="B153" s="387"/>
      <c r="C153" s="387"/>
      <c r="D153" s="387"/>
      <c r="E153" s="387"/>
      <c r="F153" s="387"/>
      <c r="G153" s="387"/>
      <c r="H153" s="387"/>
      <c r="I153" s="387"/>
      <c r="J153" s="387"/>
      <c r="K153" s="387"/>
      <c r="L153" s="387"/>
      <c r="M153" s="387"/>
      <c r="N153" s="387"/>
      <c r="O153" s="387"/>
      <c r="P153" s="387"/>
      <c r="Q153" s="387"/>
      <c r="R153" s="387"/>
      <c r="S153" s="387"/>
      <c r="T153" s="387"/>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row>
    <row r="154" spans="1:46" x14ac:dyDescent="0.35">
      <c r="A154" s="387"/>
      <c r="B154" s="387"/>
      <c r="C154" s="387"/>
      <c r="D154" s="387"/>
      <c r="E154" s="387"/>
      <c r="F154" s="387"/>
      <c r="G154" s="387"/>
      <c r="H154" s="387"/>
      <c r="I154" s="387"/>
      <c r="J154" s="387"/>
      <c r="K154" s="387"/>
      <c r="L154" s="387"/>
      <c r="M154" s="387"/>
      <c r="N154" s="387"/>
      <c r="O154" s="387"/>
      <c r="P154" s="387"/>
      <c r="Q154" s="387"/>
      <c r="R154" s="387"/>
      <c r="S154" s="387"/>
      <c r="T154" s="387"/>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row>
    <row r="155" spans="1:46" x14ac:dyDescent="0.35">
      <c r="A155" s="387"/>
      <c r="B155" s="387"/>
      <c r="C155" s="387"/>
      <c r="D155" s="387"/>
      <c r="E155" s="387"/>
      <c r="F155" s="387"/>
      <c r="G155" s="387"/>
      <c r="H155" s="387"/>
      <c r="I155" s="387"/>
      <c r="J155" s="387"/>
      <c r="K155" s="387"/>
      <c r="L155" s="387"/>
      <c r="M155" s="387"/>
      <c r="N155" s="387"/>
      <c r="O155" s="387"/>
      <c r="P155" s="387"/>
      <c r="Q155" s="387"/>
      <c r="R155" s="387"/>
      <c r="S155" s="387"/>
      <c r="T155" s="387"/>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row>
    <row r="156" spans="1:46" x14ac:dyDescent="0.35">
      <c r="A156" s="387"/>
      <c r="B156" s="387"/>
      <c r="C156" s="387"/>
      <c r="D156" s="387"/>
      <c r="E156" s="387"/>
      <c r="F156" s="387"/>
      <c r="G156" s="387"/>
      <c r="H156" s="387"/>
      <c r="I156" s="387"/>
      <c r="J156" s="387"/>
      <c r="K156" s="387"/>
      <c r="L156" s="387"/>
      <c r="M156" s="387"/>
      <c r="N156" s="387"/>
      <c r="O156" s="387"/>
      <c r="P156" s="387"/>
      <c r="Q156" s="387"/>
      <c r="R156" s="387"/>
      <c r="S156" s="387"/>
      <c r="T156" s="387"/>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row>
    <row r="157" spans="1:46" x14ac:dyDescent="0.35">
      <c r="A157" s="387"/>
      <c r="B157" s="387"/>
      <c r="C157" s="387"/>
      <c r="D157" s="387"/>
      <c r="E157" s="387"/>
      <c r="F157" s="387"/>
      <c r="G157" s="387"/>
      <c r="H157" s="387"/>
      <c r="I157" s="387"/>
      <c r="J157" s="387"/>
      <c r="K157" s="387"/>
      <c r="L157" s="387"/>
      <c r="M157" s="387"/>
      <c r="N157" s="387"/>
      <c r="O157" s="387"/>
      <c r="P157" s="387"/>
      <c r="Q157" s="387"/>
      <c r="R157" s="387"/>
      <c r="S157" s="387"/>
      <c r="T157" s="387"/>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row>
    <row r="158" spans="1:46" x14ac:dyDescent="0.35">
      <c r="A158" s="387"/>
      <c r="B158" s="387"/>
      <c r="C158" s="387"/>
      <c r="D158" s="387"/>
      <c r="E158" s="387"/>
      <c r="F158" s="387"/>
      <c r="G158" s="387"/>
      <c r="H158" s="387"/>
      <c r="I158" s="387"/>
      <c r="J158" s="387"/>
      <c r="K158" s="387"/>
      <c r="L158" s="387"/>
      <c r="M158" s="387"/>
      <c r="N158" s="387"/>
      <c r="O158" s="387"/>
      <c r="P158" s="387"/>
      <c r="Q158" s="387"/>
      <c r="R158" s="387"/>
      <c r="S158" s="387"/>
      <c r="T158" s="387"/>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row>
    <row r="159" spans="1:46" x14ac:dyDescent="0.35">
      <c r="A159" s="387"/>
      <c r="B159" s="387"/>
      <c r="C159" s="387"/>
      <c r="D159" s="387"/>
      <c r="E159" s="387"/>
      <c r="F159" s="387"/>
      <c r="G159" s="387"/>
      <c r="H159" s="387"/>
      <c r="I159" s="387"/>
      <c r="J159" s="387"/>
      <c r="K159" s="387"/>
      <c r="L159" s="387"/>
      <c r="M159" s="387"/>
      <c r="N159" s="387"/>
      <c r="O159" s="387"/>
      <c r="P159" s="387"/>
      <c r="Q159" s="387"/>
      <c r="R159" s="387"/>
      <c r="S159" s="387"/>
      <c r="T159" s="387"/>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row>
    <row r="160" spans="1:46" x14ac:dyDescent="0.35">
      <c r="A160" s="387"/>
      <c r="B160" s="387"/>
      <c r="C160" s="387"/>
      <c r="D160" s="387"/>
      <c r="E160" s="387"/>
      <c r="F160" s="387"/>
      <c r="G160" s="387"/>
      <c r="H160" s="387"/>
      <c r="I160" s="387"/>
      <c r="J160" s="387"/>
      <c r="K160" s="387"/>
      <c r="L160" s="387"/>
      <c r="M160" s="387"/>
      <c r="N160" s="387"/>
      <c r="O160" s="387"/>
      <c r="P160" s="387"/>
      <c r="Q160" s="387"/>
      <c r="R160" s="387"/>
      <c r="S160" s="387"/>
      <c r="T160" s="387"/>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row>
    <row r="161" spans="1:46" x14ac:dyDescent="0.35">
      <c r="A161" s="387"/>
      <c r="B161" s="387"/>
      <c r="C161" s="387"/>
      <c r="D161" s="387"/>
      <c r="E161" s="387"/>
      <c r="F161" s="387"/>
      <c r="G161" s="387"/>
      <c r="H161" s="387"/>
      <c r="I161" s="387"/>
      <c r="J161" s="387"/>
      <c r="K161" s="387"/>
      <c r="L161" s="387"/>
      <c r="M161" s="387"/>
      <c r="N161" s="387"/>
      <c r="O161" s="387"/>
      <c r="P161" s="387"/>
      <c r="Q161" s="387"/>
      <c r="R161" s="387"/>
      <c r="S161" s="387"/>
      <c r="T161" s="387"/>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row>
    <row r="162" spans="1:46" x14ac:dyDescent="0.35">
      <c r="A162" s="387"/>
      <c r="B162" s="387"/>
      <c r="C162" s="387"/>
      <c r="D162" s="387"/>
      <c r="E162" s="387"/>
      <c r="F162" s="387"/>
      <c r="G162" s="387"/>
      <c r="H162" s="387"/>
      <c r="I162" s="387"/>
      <c r="J162" s="387"/>
      <c r="K162" s="387"/>
      <c r="L162" s="387"/>
      <c r="M162" s="387"/>
      <c r="N162" s="387"/>
      <c r="O162" s="387"/>
      <c r="P162" s="387"/>
      <c r="Q162" s="387"/>
      <c r="R162" s="387"/>
      <c r="S162" s="387"/>
      <c r="T162" s="387"/>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row>
    <row r="163" spans="1:46" x14ac:dyDescent="0.35">
      <c r="A163" s="387"/>
      <c r="B163" s="387"/>
      <c r="C163" s="387"/>
      <c r="D163" s="387"/>
      <c r="E163" s="387"/>
      <c r="F163" s="387"/>
      <c r="G163" s="387"/>
      <c r="H163" s="387"/>
      <c r="I163" s="387"/>
      <c r="J163" s="387"/>
      <c r="K163" s="387"/>
      <c r="L163" s="387"/>
      <c r="M163" s="387"/>
      <c r="N163" s="387"/>
      <c r="O163" s="387"/>
      <c r="P163" s="387"/>
      <c r="Q163" s="387"/>
      <c r="R163" s="387"/>
      <c r="S163" s="387"/>
      <c r="T163" s="387"/>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row>
    <row r="164" spans="1:46" x14ac:dyDescent="0.35">
      <c r="A164" s="387"/>
      <c r="B164" s="387"/>
      <c r="C164" s="387"/>
      <c r="D164" s="387"/>
      <c r="E164" s="387"/>
      <c r="F164" s="387"/>
      <c r="G164" s="387"/>
      <c r="H164" s="387"/>
      <c r="I164" s="387"/>
      <c r="J164" s="387"/>
      <c r="K164" s="387"/>
      <c r="L164" s="387"/>
      <c r="M164" s="387"/>
      <c r="N164" s="387"/>
      <c r="O164" s="387"/>
      <c r="P164" s="387"/>
      <c r="Q164" s="387"/>
      <c r="R164" s="387"/>
      <c r="S164" s="387"/>
      <c r="T164" s="387"/>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row>
    <row r="165" spans="1:46" x14ac:dyDescent="0.35">
      <c r="A165" s="387"/>
      <c r="B165" s="387"/>
      <c r="C165" s="387"/>
      <c r="D165" s="387"/>
      <c r="E165" s="387"/>
      <c r="F165" s="387"/>
      <c r="G165" s="387"/>
      <c r="H165" s="387"/>
      <c r="I165" s="387"/>
      <c r="J165" s="387"/>
      <c r="K165" s="387"/>
      <c r="L165" s="387"/>
      <c r="M165" s="387"/>
      <c r="N165" s="387"/>
      <c r="O165" s="387"/>
      <c r="P165" s="387"/>
      <c r="Q165" s="387"/>
      <c r="R165" s="387"/>
      <c r="S165" s="387"/>
      <c r="T165" s="387"/>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row>
    <row r="166" spans="1:46" x14ac:dyDescent="0.35">
      <c r="A166" s="387"/>
      <c r="B166" s="387"/>
      <c r="C166" s="387"/>
      <c r="D166" s="387"/>
      <c r="E166" s="387"/>
      <c r="F166" s="387"/>
      <c r="G166" s="387"/>
      <c r="H166" s="387"/>
      <c r="I166" s="387"/>
      <c r="J166" s="387"/>
      <c r="K166" s="387"/>
      <c r="L166" s="387"/>
      <c r="M166" s="387"/>
      <c r="N166" s="387"/>
      <c r="O166" s="387"/>
      <c r="P166" s="387"/>
      <c r="Q166" s="387"/>
      <c r="R166" s="387"/>
      <c r="S166" s="387"/>
      <c r="T166" s="387"/>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row>
    <row r="167" spans="1:46" x14ac:dyDescent="0.35">
      <c r="A167" s="387"/>
      <c r="B167" s="387"/>
      <c r="C167" s="387"/>
      <c r="D167" s="387"/>
      <c r="E167" s="387"/>
      <c r="F167" s="387"/>
      <c r="G167" s="387"/>
      <c r="H167" s="387"/>
      <c r="I167" s="387"/>
      <c r="J167" s="387"/>
      <c r="K167" s="387"/>
      <c r="L167" s="387"/>
      <c r="M167" s="387"/>
      <c r="N167" s="387"/>
      <c r="O167" s="387"/>
      <c r="P167" s="387"/>
      <c r="Q167" s="387"/>
      <c r="R167" s="387"/>
      <c r="S167" s="387"/>
      <c r="T167" s="387"/>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row>
    <row r="168" spans="1:46" x14ac:dyDescent="0.35">
      <c r="A168" s="387"/>
      <c r="B168" s="387"/>
      <c r="C168" s="387"/>
      <c r="D168" s="387"/>
      <c r="E168" s="387"/>
      <c r="F168" s="387"/>
      <c r="G168" s="387"/>
      <c r="H168" s="387"/>
      <c r="I168" s="387"/>
      <c r="J168" s="387"/>
      <c r="K168" s="387"/>
      <c r="L168" s="387"/>
      <c r="M168" s="387"/>
      <c r="N168" s="387"/>
      <c r="O168" s="387"/>
      <c r="P168" s="387"/>
      <c r="Q168" s="387"/>
      <c r="R168" s="387"/>
      <c r="S168" s="387"/>
      <c r="T168" s="387"/>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row>
    <row r="169" spans="1:46" x14ac:dyDescent="0.35">
      <c r="A169" s="387"/>
      <c r="B169" s="387"/>
      <c r="C169" s="387"/>
      <c r="D169" s="387"/>
      <c r="E169" s="387"/>
      <c r="F169" s="387"/>
      <c r="G169" s="387"/>
      <c r="H169" s="387"/>
      <c r="I169" s="387"/>
      <c r="J169" s="387"/>
      <c r="K169" s="387"/>
      <c r="L169" s="387"/>
      <c r="M169" s="387"/>
      <c r="N169" s="387"/>
      <c r="O169" s="387"/>
      <c r="P169" s="387"/>
      <c r="Q169" s="387"/>
      <c r="R169" s="387"/>
      <c r="S169" s="387"/>
      <c r="T169" s="387"/>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row>
    <row r="170" spans="1:46" x14ac:dyDescent="0.35">
      <c r="A170" s="387"/>
      <c r="B170" s="387"/>
      <c r="C170" s="387"/>
      <c r="D170" s="387"/>
      <c r="E170" s="387"/>
      <c r="F170" s="387"/>
      <c r="G170" s="387"/>
      <c r="H170" s="387"/>
      <c r="I170" s="387"/>
      <c r="J170" s="387"/>
      <c r="K170" s="387"/>
      <c r="L170" s="387"/>
      <c r="M170" s="387"/>
      <c r="N170" s="387"/>
      <c r="O170" s="387"/>
      <c r="P170" s="387"/>
      <c r="Q170" s="387"/>
      <c r="R170" s="387"/>
      <c r="S170" s="387"/>
      <c r="T170" s="387"/>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row>
    <row r="171" spans="1:46" x14ac:dyDescent="0.35">
      <c r="A171" s="387"/>
      <c r="B171" s="387"/>
      <c r="C171" s="387"/>
      <c r="D171" s="387"/>
      <c r="E171" s="387"/>
      <c r="F171" s="387"/>
      <c r="G171" s="387"/>
      <c r="H171" s="387"/>
      <c r="I171" s="387"/>
      <c r="J171" s="387"/>
      <c r="K171" s="387"/>
      <c r="L171" s="387"/>
      <c r="M171" s="387"/>
      <c r="N171" s="387"/>
      <c r="O171" s="387"/>
      <c r="P171" s="387"/>
      <c r="Q171" s="387"/>
      <c r="R171" s="387"/>
      <c r="S171" s="387"/>
      <c r="T171" s="387"/>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row>
    <row r="172" spans="1:46" x14ac:dyDescent="0.35">
      <c r="A172" s="387"/>
      <c r="B172" s="387"/>
      <c r="C172" s="387"/>
      <c r="D172" s="387"/>
      <c r="E172" s="387"/>
      <c r="F172" s="387"/>
      <c r="G172" s="387"/>
      <c r="H172" s="387"/>
      <c r="I172" s="387"/>
      <c r="J172" s="387"/>
      <c r="K172" s="387"/>
      <c r="L172" s="387"/>
      <c r="M172" s="387"/>
      <c r="N172" s="387"/>
      <c r="O172" s="387"/>
      <c r="P172" s="387"/>
      <c r="Q172" s="387"/>
      <c r="R172" s="387"/>
      <c r="S172" s="387"/>
      <c r="T172" s="387"/>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row>
    <row r="173" spans="1:46" x14ac:dyDescent="0.35">
      <c r="A173" s="387"/>
      <c r="B173" s="387"/>
      <c r="C173" s="387"/>
      <c r="D173" s="387"/>
      <c r="E173" s="387"/>
      <c r="F173" s="387"/>
      <c r="G173" s="387"/>
      <c r="H173" s="387"/>
      <c r="I173" s="387"/>
      <c r="J173" s="387"/>
      <c r="K173" s="387"/>
      <c r="L173" s="387"/>
      <c r="M173" s="387"/>
      <c r="N173" s="387"/>
      <c r="O173" s="387"/>
      <c r="P173" s="387"/>
      <c r="Q173" s="387"/>
      <c r="R173" s="387"/>
      <c r="S173" s="387"/>
      <c r="T173" s="387"/>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row>
    <row r="174" spans="1:46" x14ac:dyDescent="0.35">
      <c r="A174" s="387"/>
      <c r="B174" s="387"/>
      <c r="C174" s="387"/>
      <c r="D174" s="387"/>
      <c r="E174" s="387"/>
      <c r="F174" s="387"/>
      <c r="G174" s="387"/>
      <c r="H174" s="387"/>
      <c r="I174" s="387"/>
      <c r="J174" s="387"/>
      <c r="K174" s="387"/>
      <c r="L174" s="387"/>
      <c r="M174" s="387"/>
      <c r="N174" s="387"/>
      <c r="O174" s="387"/>
      <c r="P174" s="387"/>
      <c r="Q174" s="387"/>
      <c r="R174" s="387"/>
      <c r="S174" s="387"/>
      <c r="T174" s="387"/>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row>
    <row r="175" spans="1:46" x14ac:dyDescent="0.35">
      <c r="A175" s="387"/>
      <c r="B175" s="387"/>
      <c r="C175" s="387"/>
      <c r="D175" s="387"/>
      <c r="E175" s="387"/>
      <c r="F175" s="387"/>
      <c r="G175" s="387"/>
      <c r="H175" s="387"/>
      <c r="I175" s="387"/>
      <c r="J175" s="387"/>
      <c r="K175" s="387"/>
      <c r="L175" s="387"/>
      <c r="M175" s="387"/>
      <c r="N175" s="387"/>
      <c r="O175" s="387"/>
      <c r="P175" s="387"/>
      <c r="Q175" s="387"/>
      <c r="R175" s="387"/>
      <c r="S175" s="387"/>
      <c r="T175" s="387"/>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row>
    <row r="176" spans="1:46" x14ac:dyDescent="0.35">
      <c r="A176" s="387"/>
      <c r="B176" s="387"/>
      <c r="C176" s="387"/>
      <c r="D176" s="387"/>
      <c r="E176" s="387"/>
      <c r="F176" s="387"/>
      <c r="G176" s="387"/>
      <c r="H176" s="387"/>
      <c r="I176" s="387"/>
      <c r="J176" s="387"/>
      <c r="K176" s="387"/>
      <c r="L176" s="387"/>
      <c r="M176" s="387"/>
      <c r="N176" s="387"/>
      <c r="O176" s="387"/>
      <c r="P176" s="387"/>
      <c r="Q176" s="387"/>
      <c r="R176" s="387"/>
      <c r="S176" s="387"/>
      <c r="T176" s="387"/>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row>
    <row r="177" spans="1:46" x14ac:dyDescent="0.35">
      <c r="A177" s="387"/>
      <c r="B177" s="387"/>
      <c r="C177" s="387"/>
      <c r="D177" s="387"/>
      <c r="E177" s="387"/>
      <c r="F177" s="387"/>
      <c r="G177" s="387"/>
      <c r="H177" s="387"/>
      <c r="I177" s="387"/>
      <c r="J177" s="387"/>
      <c r="K177" s="387"/>
      <c r="L177" s="387"/>
      <c r="M177" s="387"/>
      <c r="N177" s="387"/>
      <c r="O177" s="387"/>
      <c r="P177" s="387"/>
      <c r="Q177" s="387"/>
      <c r="R177" s="387"/>
      <c r="S177" s="387"/>
      <c r="T177" s="387"/>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5"/>
    </row>
    <row r="178" spans="1:46" x14ac:dyDescent="0.35">
      <c r="A178" s="387"/>
      <c r="B178" s="387"/>
      <c r="C178" s="387"/>
      <c r="D178" s="387"/>
      <c r="E178" s="387"/>
      <c r="F178" s="387"/>
      <c r="G178" s="387"/>
      <c r="H178" s="387"/>
      <c r="I178" s="387"/>
      <c r="J178" s="387"/>
      <c r="K178" s="387"/>
      <c r="L178" s="387"/>
      <c r="M178" s="387"/>
      <c r="N178" s="387"/>
      <c r="O178" s="387"/>
      <c r="P178" s="387"/>
      <c r="Q178" s="387"/>
      <c r="R178" s="387"/>
      <c r="S178" s="387"/>
      <c r="T178" s="387"/>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5"/>
      <c r="AQ178" s="385"/>
      <c r="AR178" s="385"/>
      <c r="AS178" s="385"/>
      <c r="AT178" s="385"/>
    </row>
    <row r="179" spans="1:46" x14ac:dyDescent="0.35">
      <c r="A179" s="387"/>
      <c r="B179" s="387"/>
      <c r="C179" s="387"/>
      <c r="D179" s="387"/>
      <c r="E179" s="387"/>
      <c r="F179" s="387"/>
      <c r="G179" s="387"/>
      <c r="H179" s="387"/>
      <c r="I179" s="387"/>
      <c r="J179" s="387"/>
      <c r="K179" s="387"/>
      <c r="L179" s="387"/>
      <c r="M179" s="387"/>
      <c r="N179" s="387"/>
      <c r="O179" s="387"/>
      <c r="P179" s="387"/>
      <c r="Q179" s="387"/>
      <c r="R179" s="387"/>
      <c r="S179" s="387"/>
      <c r="T179" s="387"/>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5"/>
    </row>
    <row r="180" spans="1:46" x14ac:dyDescent="0.35">
      <c r="A180" s="387"/>
      <c r="B180" s="387"/>
      <c r="C180" s="387"/>
      <c r="D180" s="387"/>
      <c r="E180" s="387"/>
      <c r="F180" s="387"/>
      <c r="G180" s="387"/>
      <c r="H180" s="387"/>
      <c r="I180" s="387"/>
      <c r="J180" s="387"/>
      <c r="K180" s="387"/>
      <c r="L180" s="387"/>
      <c r="M180" s="387"/>
      <c r="N180" s="387"/>
      <c r="O180" s="387"/>
      <c r="P180" s="387"/>
      <c r="Q180" s="387"/>
      <c r="R180" s="387"/>
      <c r="S180" s="387"/>
      <c r="T180" s="387"/>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row>
    <row r="181" spans="1:46" x14ac:dyDescent="0.35">
      <c r="A181" s="387"/>
      <c r="B181" s="387"/>
      <c r="C181" s="387"/>
      <c r="D181" s="387"/>
      <c r="E181" s="387"/>
      <c r="F181" s="387"/>
      <c r="G181" s="387"/>
      <c r="H181" s="387"/>
      <c r="I181" s="387"/>
      <c r="J181" s="387"/>
      <c r="K181" s="387"/>
      <c r="L181" s="387"/>
      <c r="M181" s="387"/>
      <c r="N181" s="387"/>
      <c r="O181" s="387"/>
      <c r="P181" s="387"/>
      <c r="Q181" s="387"/>
      <c r="R181" s="387"/>
      <c r="S181" s="387"/>
      <c r="T181" s="387"/>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c r="AT181" s="385"/>
    </row>
  </sheetData>
  <mergeCells count="45">
    <mergeCell ref="A66:B66"/>
    <mergeCell ref="A58:B60"/>
    <mergeCell ref="C58:E59"/>
    <mergeCell ref="F58:O58"/>
    <mergeCell ref="P58:P60"/>
    <mergeCell ref="A61:B61"/>
    <mergeCell ref="A62:B62"/>
    <mergeCell ref="A63:B63"/>
    <mergeCell ref="A64:B64"/>
    <mergeCell ref="A65:B65"/>
    <mergeCell ref="Q58:Q60"/>
    <mergeCell ref="F59:G59"/>
    <mergeCell ref="H59:I59"/>
    <mergeCell ref="J59:K59"/>
    <mergeCell ref="L59:M59"/>
    <mergeCell ref="N59:O59"/>
    <mergeCell ref="K35:L35"/>
    <mergeCell ref="A40:A41"/>
    <mergeCell ref="B40:B41"/>
    <mergeCell ref="F47:F48"/>
    <mergeCell ref="A48:A49"/>
    <mergeCell ref="B48:B49"/>
    <mergeCell ref="C48:E48"/>
    <mergeCell ref="A33:F33"/>
    <mergeCell ref="A34:F34"/>
    <mergeCell ref="A35:A36"/>
    <mergeCell ref="B35:B36"/>
    <mergeCell ref="C35:J35"/>
    <mergeCell ref="P9:V9"/>
    <mergeCell ref="W9:W10"/>
    <mergeCell ref="X9:X10"/>
    <mergeCell ref="A23:A25"/>
    <mergeCell ref="B23:B24"/>
    <mergeCell ref="C23:L23"/>
    <mergeCell ref="M23:O23"/>
    <mergeCell ref="P23:Q23"/>
    <mergeCell ref="R23:R24"/>
    <mergeCell ref="S23:S24"/>
    <mergeCell ref="M9:O9"/>
    <mergeCell ref="T23:T24"/>
    <mergeCell ref="A6:L6"/>
    <mergeCell ref="A9:A10"/>
    <mergeCell ref="B9:C9"/>
    <mergeCell ref="D9:G9"/>
    <mergeCell ref="H9:L9"/>
  </mergeCells>
  <dataValidations count="3">
    <dataValidation allowBlank="1" showInputMessage="1" showErrorMessage="1" error="Valor no Permitido" sqref="W9:X20 Q10:V20 P9:P20 A56 B53:E56 A61:Q66" xr:uid="{EF86D713-FF06-44E7-ADB0-30D7AC6A36B2}"/>
    <dataValidation allowBlank="1" showInputMessage="1" showErrorMessage="1" errorTitle="Error de ingreso" error="Debe ingresar sólo números." sqref="A1:A5" xr:uid="{E6B91F45-CB85-48D3-BCC9-5C2541DB6EE7}"/>
    <dataValidation operator="greaterThanOrEqual" allowBlank="1" showInputMessage="1" showErrorMessage="1" error="Valor no Permitido" sqref="Y1:AT181 P1:X8 B1:E52 A6:A55 A57:E60 A67:Q181 R21:X181 P21:Q60 F1:K60 M1:O60 L1:L34 L36:L60" xr:uid="{53CA9D94-9610-41D2-95D1-0D57747562F1}"/>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70626-D93C-4D3A-8CB2-03F99211FB01}">
  <dimension ref="A1:XFD119"/>
  <sheetViews>
    <sheetView topLeftCell="A37" zoomScaleNormal="100" workbookViewId="0">
      <selection activeCell="B38" sqref="A38:XFD38"/>
    </sheetView>
  </sheetViews>
  <sheetFormatPr baseColWidth="10" defaultColWidth="11.453125" defaultRowHeight="14.5" x14ac:dyDescent="0.35"/>
  <cols>
    <col min="1" max="1" width="26" style="6577" customWidth="1"/>
    <col min="2" max="2" width="36.453125" style="6577" customWidth="1"/>
    <col min="3" max="4" width="16.54296875" style="6577" customWidth="1"/>
    <col min="5" max="5" width="17.26953125" style="6577" customWidth="1"/>
    <col min="6" max="6" width="18.1796875" style="6577" customWidth="1"/>
    <col min="7" max="7" width="16.7265625" style="6577" customWidth="1"/>
    <col min="8" max="8" width="19.453125" style="6577" customWidth="1"/>
    <col min="9" max="9" width="15.54296875" style="6577" customWidth="1"/>
    <col min="10" max="10" width="18" style="6577" customWidth="1"/>
    <col min="11" max="11" width="14.453125" style="6577" customWidth="1"/>
    <col min="12" max="14" width="14.81640625" style="6577" customWidth="1"/>
    <col min="15" max="16" width="17.1796875" style="6577" customWidth="1"/>
    <col min="17" max="16384" width="11.453125" style="6577"/>
  </cols>
  <sheetData>
    <row r="1" spans="1:16" x14ac:dyDescent="0.35">
      <c r="A1" s="141" t="s">
        <v>0</v>
      </c>
      <c r="B1" s="358"/>
      <c r="C1" s="358"/>
      <c r="D1" s="358"/>
      <c r="E1" s="358"/>
      <c r="F1" s="358"/>
      <c r="G1" s="358"/>
      <c r="H1" s="358"/>
      <c r="I1" s="358"/>
      <c r="J1" s="358"/>
      <c r="K1" s="358"/>
      <c r="L1" s="358"/>
      <c r="M1" s="358"/>
      <c r="N1" s="358"/>
      <c r="O1" s="358"/>
      <c r="P1" s="358"/>
    </row>
    <row r="2" spans="1:16" x14ac:dyDescent="0.35">
      <c r="A2" s="141" t="s">
        <v>2335</v>
      </c>
      <c r="B2" s="358"/>
      <c r="C2" s="358"/>
      <c r="D2" s="358"/>
      <c r="E2" s="358"/>
      <c r="F2" s="358"/>
      <c r="G2" s="358"/>
      <c r="H2" s="358"/>
      <c r="I2" s="358"/>
      <c r="J2" s="358"/>
      <c r="K2" s="358"/>
      <c r="L2" s="358"/>
      <c r="M2" s="358"/>
      <c r="N2" s="358"/>
      <c r="O2" s="358"/>
      <c r="P2" s="358"/>
    </row>
    <row r="3" spans="1:16" x14ac:dyDescent="0.35">
      <c r="A3" s="141" t="s">
        <v>2633</v>
      </c>
      <c r="B3" s="358"/>
      <c r="C3" s="358"/>
      <c r="D3" s="358"/>
      <c r="E3" s="358"/>
      <c r="F3" s="358"/>
      <c r="G3" s="358"/>
      <c r="H3" s="358"/>
      <c r="I3" s="358"/>
      <c r="J3" s="358"/>
      <c r="K3" s="358"/>
      <c r="L3" s="358"/>
      <c r="M3" s="358"/>
      <c r="N3" s="358"/>
      <c r="O3" s="358"/>
      <c r="P3" s="358"/>
    </row>
    <row r="4" spans="1:16" x14ac:dyDescent="0.35">
      <c r="A4" s="141" t="s">
        <v>2337</v>
      </c>
      <c r="B4" s="358"/>
      <c r="C4" s="358"/>
      <c r="D4" s="358"/>
      <c r="E4" s="358"/>
      <c r="F4" s="358"/>
      <c r="G4" s="358"/>
      <c r="H4" s="358"/>
      <c r="I4" s="358"/>
      <c r="J4" s="358"/>
      <c r="K4" s="358"/>
      <c r="L4" s="358"/>
      <c r="M4" s="358"/>
      <c r="N4" s="358"/>
      <c r="O4" s="358"/>
      <c r="P4" s="358"/>
    </row>
    <row r="5" spans="1:16" x14ac:dyDescent="0.35">
      <c r="A5" s="95" t="s">
        <v>2338</v>
      </c>
      <c r="B5" s="358"/>
      <c r="C5" s="358"/>
      <c r="D5" s="358"/>
      <c r="E5" s="358"/>
      <c r="F5" s="358"/>
      <c r="G5" s="358"/>
      <c r="H5" s="358"/>
      <c r="I5" s="358"/>
      <c r="J5" s="358"/>
      <c r="K5" s="358"/>
      <c r="L5" s="358"/>
      <c r="M5" s="358"/>
      <c r="N5" s="358"/>
      <c r="O5" s="358"/>
      <c r="P5" s="358"/>
    </row>
    <row r="6" spans="1:16" ht="15.5" x14ac:dyDescent="0.35">
      <c r="A6" s="359"/>
      <c r="B6" s="359"/>
      <c r="C6" s="360" t="s">
        <v>2744</v>
      </c>
      <c r="D6" s="359"/>
      <c r="E6" s="359"/>
      <c r="F6" s="359"/>
      <c r="G6" s="359"/>
      <c r="H6" s="359"/>
      <c r="I6" s="144"/>
      <c r="J6" s="361"/>
      <c r="K6" s="146"/>
      <c r="L6" s="146"/>
      <c r="M6" s="358"/>
      <c r="N6" s="358"/>
      <c r="O6" s="358"/>
      <c r="P6" s="358"/>
    </row>
    <row r="7" spans="1:16" ht="15.5" x14ac:dyDescent="0.35">
      <c r="A7" s="6574"/>
      <c r="B7" s="6574"/>
      <c r="C7" s="6574"/>
      <c r="D7" s="6574"/>
      <c r="E7" s="6574"/>
      <c r="F7" s="6574"/>
      <c r="G7" s="6574"/>
      <c r="H7" s="6574"/>
      <c r="I7" s="144"/>
      <c r="J7" s="361"/>
      <c r="K7" s="146"/>
      <c r="L7" s="146"/>
      <c r="M7" s="358"/>
      <c r="N7" s="358"/>
      <c r="O7" s="358"/>
      <c r="P7" s="358"/>
    </row>
    <row r="8" spans="1:16" x14ac:dyDescent="0.35">
      <c r="A8" s="362" t="s">
        <v>2745</v>
      </c>
      <c r="B8" s="363"/>
      <c r="C8" s="363"/>
      <c r="D8" s="363"/>
      <c r="E8" s="363"/>
      <c r="F8" s="363"/>
      <c r="G8" s="363"/>
      <c r="H8" s="362"/>
      <c r="I8" s="363"/>
      <c r="J8" s="145"/>
      <c r="K8" s="146"/>
      <c r="L8" s="146"/>
      <c r="M8" s="358"/>
      <c r="N8" s="358"/>
      <c r="O8" s="358"/>
      <c r="P8" s="358"/>
    </row>
    <row r="9" spans="1:16" ht="36" x14ac:dyDescent="0.35">
      <c r="A9" s="8822" t="s">
        <v>2604</v>
      </c>
      <c r="B9" s="8845"/>
      <c r="C9" s="6584" t="s">
        <v>30</v>
      </c>
      <c r="D9" s="6696" t="s">
        <v>2746</v>
      </c>
      <c r="E9" s="6697" t="s">
        <v>2747</v>
      </c>
      <c r="F9" s="6698" t="s">
        <v>4123</v>
      </c>
      <c r="G9" s="6699" t="s">
        <v>61</v>
      </c>
      <c r="H9" s="6700" t="s">
        <v>2748</v>
      </c>
      <c r="I9" s="6701" t="s">
        <v>2749</v>
      </c>
      <c r="J9" s="6701" t="s">
        <v>2750</v>
      </c>
      <c r="K9" s="6702" t="s">
        <v>2751</v>
      </c>
      <c r="L9" s="6703" t="s">
        <v>2752</v>
      </c>
      <c r="M9" s="6704" t="s">
        <v>2753</v>
      </c>
      <c r="N9" s="6705" t="s">
        <v>9</v>
      </c>
      <c r="O9" s="6706" t="s">
        <v>560</v>
      </c>
      <c r="P9" s="6705" t="s">
        <v>2754</v>
      </c>
    </row>
    <row r="10" spans="1:16" x14ac:dyDescent="0.35">
      <c r="A10" s="8846" t="s">
        <v>2755</v>
      </c>
      <c r="B10" s="8847"/>
      <c r="C10" s="6707"/>
      <c r="D10" s="6708"/>
      <c r="E10" s="6709"/>
      <c r="F10" s="6710"/>
      <c r="G10" s="6711"/>
      <c r="H10" s="6709"/>
      <c r="I10" s="6709"/>
      <c r="J10" s="6709"/>
      <c r="K10" s="6709"/>
      <c r="L10" s="6709"/>
      <c r="M10" s="6712"/>
      <c r="N10" s="6710"/>
      <c r="O10" s="6709"/>
      <c r="P10" s="6713"/>
    </row>
    <row r="11" spans="1:16" x14ac:dyDescent="0.35">
      <c r="A11" s="7070" t="s">
        <v>2756</v>
      </c>
      <c r="B11" s="8231"/>
      <c r="C11" s="6707"/>
      <c r="D11" s="6708"/>
      <c r="E11" s="6709"/>
      <c r="F11" s="6709"/>
      <c r="G11" s="6714"/>
      <c r="H11" s="6709"/>
      <c r="I11" s="6709"/>
      <c r="J11" s="6709"/>
      <c r="K11" s="6709"/>
      <c r="L11" s="6709"/>
      <c r="M11" s="6712"/>
      <c r="N11" s="6710"/>
      <c r="O11" s="6709"/>
      <c r="P11" s="6715"/>
    </row>
    <row r="12" spans="1:16" x14ac:dyDescent="0.35">
      <c r="A12" s="7070" t="s">
        <v>2757</v>
      </c>
      <c r="B12" s="8231"/>
      <c r="C12" s="6707"/>
      <c r="D12" s="6708"/>
      <c r="E12" s="6709"/>
      <c r="F12" s="6709"/>
      <c r="G12" s="6714"/>
      <c r="H12" s="6709"/>
      <c r="I12" s="6709"/>
      <c r="J12" s="6709"/>
      <c r="K12" s="6709"/>
      <c r="L12" s="6709"/>
      <c r="M12" s="6712"/>
      <c r="N12" s="6710"/>
      <c r="O12" s="6709"/>
      <c r="P12" s="6715"/>
    </row>
    <row r="13" spans="1:16" x14ac:dyDescent="0.35">
      <c r="A13" s="8282" t="s">
        <v>2758</v>
      </c>
      <c r="B13" s="8283"/>
      <c r="C13" s="6707"/>
      <c r="D13" s="6708"/>
      <c r="E13" s="6709"/>
      <c r="F13" s="6709"/>
      <c r="G13" s="6714"/>
      <c r="H13" s="6709"/>
      <c r="I13" s="6709"/>
      <c r="J13" s="6709"/>
      <c r="K13" s="6709"/>
      <c r="L13" s="6709"/>
      <c r="M13" s="6712"/>
      <c r="N13" s="6710"/>
      <c r="O13" s="6709"/>
      <c r="P13" s="6715"/>
    </row>
    <row r="14" spans="1:16" ht="27" customHeight="1" x14ac:dyDescent="0.35">
      <c r="A14" s="7070" t="s">
        <v>2759</v>
      </c>
      <c r="B14" s="8231"/>
      <c r="C14" s="6707"/>
      <c r="D14" s="6708"/>
      <c r="E14" s="6709"/>
      <c r="F14" s="6709"/>
      <c r="G14" s="6714"/>
      <c r="H14" s="6709"/>
      <c r="I14" s="6709"/>
      <c r="J14" s="6709"/>
      <c r="K14" s="6709"/>
      <c r="L14" s="6709"/>
      <c r="M14" s="6712"/>
      <c r="N14" s="6710"/>
      <c r="O14" s="6709"/>
      <c r="P14" s="6715"/>
    </row>
    <row r="15" spans="1:16" ht="27" customHeight="1" x14ac:dyDescent="0.35">
      <c r="A15" s="7070" t="s">
        <v>2760</v>
      </c>
      <c r="B15" s="8231"/>
      <c r="C15" s="6707"/>
      <c r="D15" s="6708"/>
      <c r="E15" s="6709"/>
      <c r="F15" s="6709"/>
      <c r="G15" s="6714"/>
      <c r="H15" s="6709"/>
      <c r="I15" s="6709"/>
      <c r="J15" s="6709"/>
      <c r="K15" s="6709"/>
      <c r="L15" s="6709"/>
      <c r="M15" s="6712"/>
      <c r="N15" s="6710"/>
      <c r="O15" s="6709"/>
      <c r="P15" s="6715"/>
    </row>
    <row r="16" spans="1:16" ht="26.25" customHeight="1" x14ac:dyDescent="0.35">
      <c r="A16" s="7070" t="s">
        <v>2761</v>
      </c>
      <c r="B16" s="8231"/>
      <c r="C16" s="6707"/>
      <c r="D16" s="6708"/>
      <c r="E16" s="6709"/>
      <c r="F16" s="6709"/>
      <c r="G16" s="6714"/>
      <c r="H16" s="6709"/>
      <c r="I16" s="6709"/>
      <c r="J16" s="6709"/>
      <c r="K16" s="6709"/>
      <c r="L16" s="6709"/>
      <c r="M16" s="6712"/>
      <c r="N16" s="6710"/>
      <c r="O16" s="6709"/>
      <c r="P16" s="6715"/>
    </row>
    <row r="17" spans="1:16384" x14ac:dyDescent="0.35">
      <c r="A17" s="7070" t="s">
        <v>2762</v>
      </c>
      <c r="B17" s="8231"/>
      <c r="C17" s="6707"/>
      <c r="D17" s="6708"/>
      <c r="E17" s="6709"/>
      <c r="F17" s="6709"/>
      <c r="G17" s="6714"/>
      <c r="H17" s="6709"/>
      <c r="I17" s="6709"/>
      <c r="J17" s="6709"/>
      <c r="K17" s="6709"/>
      <c r="L17" s="6709"/>
      <c r="M17" s="6712"/>
      <c r="N17" s="6710"/>
      <c r="O17" s="6709"/>
      <c r="P17" s="6715"/>
    </row>
    <row r="18" spans="1:16384" s="214" customFormat="1" ht="24.75" customHeight="1" x14ac:dyDescent="0.35">
      <c r="A18" s="7070" t="s">
        <v>2763</v>
      </c>
      <c r="B18" s="7071"/>
      <c r="C18" s="6716"/>
      <c r="D18" s="6717"/>
      <c r="E18" s="6718"/>
      <c r="F18" s="6718"/>
      <c r="G18" s="6719"/>
      <c r="H18" s="6718"/>
      <c r="I18" s="6718"/>
      <c r="J18" s="6718"/>
      <c r="K18" s="6718"/>
      <c r="L18" s="6718"/>
      <c r="M18" s="6720"/>
      <c r="N18" s="6721"/>
      <c r="O18" s="6718"/>
      <c r="P18" s="6715"/>
      <c r="Q18" s="6577"/>
      <c r="R18" s="6577"/>
      <c r="S18" s="6577"/>
      <c r="T18" s="6577"/>
      <c r="U18" s="6577"/>
      <c r="V18" s="6577"/>
      <c r="W18" s="6577"/>
      <c r="X18" s="6577"/>
      <c r="Y18" s="6577"/>
      <c r="Z18" s="6577"/>
      <c r="AA18" s="6577"/>
      <c r="AB18" s="6577"/>
      <c r="AC18" s="6577"/>
      <c r="AD18" s="6577"/>
      <c r="AE18" s="6577"/>
      <c r="AF18" s="6577"/>
      <c r="AG18" s="6577"/>
      <c r="AH18" s="6577"/>
      <c r="AI18" s="6577"/>
      <c r="AJ18" s="6577"/>
      <c r="AK18" s="6577"/>
      <c r="AL18" s="6577"/>
      <c r="AM18" s="6577"/>
      <c r="AN18" s="6577"/>
      <c r="AO18" s="6577"/>
      <c r="AP18" s="6577"/>
      <c r="AQ18" s="6577"/>
      <c r="AR18" s="6577"/>
      <c r="AS18" s="6577"/>
      <c r="AT18" s="6577"/>
      <c r="AU18" s="6577"/>
      <c r="AV18" s="6577"/>
      <c r="AW18" s="6577"/>
      <c r="AX18" s="6577"/>
      <c r="AY18" s="6577"/>
      <c r="AZ18" s="6577"/>
      <c r="BA18" s="6577"/>
      <c r="BB18" s="6577"/>
      <c r="BC18" s="6577"/>
      <c r="BD18" s="6577"/>
      <c r="BE18" s="6577"/>
      <c r="BF18" s="6577"/>
      <c r="BG18" s="6577"/>
      <c r="BH18" s="6577"/>
      <c r="BI18" s="6577"/>
      <c r="BJ18" s="6577"/>
      <c r="BK18" s="6577"/>
      <c r="BL18" s="6577"/>
      <c r="BM18" s="6577"/>
      <c r="BN18" s="6577"/>
      <c r="BO18" s="6577"/>
      <c r="BP18" s="6577"/>
      <c r="BQ18" s="6577"/>
      <c r="BR18" s="6577"/>
      <c r="BS18" s="6577"/>
      <c r="BT18" s="6577"/>
      <c r="BU18" s="6577"/>
      <c r="BV18" s="6577"/>
      <c r="BW18" s="6577"/>
      <c r="BX18" s="6577"/>
      <c r="BY18" s="6577"/>
      <c r="BZ18" s="6577"/>
      <c r="CA18" s="6577"/>
      <c r="CB18" s="6577"/>
      <c r="CC18" s="6577"/>
      <c r="CD18" s="6577"/>
      <c r="CE18" s="6577"/>
      <c r="CF18" s="6577"/>
      <c r="CG18" s="6577"/>
      <c r="CH18" s="6577"/>
      <c r="CI18" s="6577"/>
      <c r="CJ18" s="6577"/>
      <c r="CK18" s="6577"/>
      <c r="CL18" s="6577"/>
      <c r="CM18" s="6577"/>
      <c r="CN18" s="6577"/>
      <c r="CO18" s="6577"/>
      <c r="CP18" s="6577"/>
      <c r="CQ18" s="6577"/>
      <c r="CR18" s="6577"/>
      <c r="CS18" s="6577"/>
      <c r="CT18" s="6577"/>
      <c r="CU18" s="6577"/>
      <c r="CV18" s="6577"/>
      <c r="CW18" s="6577"/>
      <c r="CX18" s="6577"/>
      <c r="CY18" s="6577"/>
      <c r="CZ18" s="6577"/>
      <c r="DA18" s="6577"/>
      <c r="DB18" s="6577"/>
      <c r="DC18" s="6577"/>
      <c r="DD18" s="6577"/>
      <c r="DE18" s="6577"/>
      <c r="DF18" s="6577"/>
      <c r="DG18" s="6577"/>
      <c r="DH18" s="6577"/>
      <c r="DI18" s="6577"/>
      <c r="DJ18" s="6577"/>
      <c r="DK18" s="6577"/>
      <c r="DL18" s="6577"/>
      <c r="DM18" s="6577"/>
      <c r="DN18" s="6577"/>
      <c r="DO18" s="6577"/>
      <c r="DP18" s="6577"/>
      <c r="DQ18" s="6577"/>
      <c r="DR18" s="6577"/>
      <c r="DS18" s="6577"/>
      <c r="DT18" s="6577"/>
      <c r="DU18" s="6577"/>
      <c r="DV18" s="6577"/>
      <c r="DW18" s="6577"/>
      <c r="DX18" s="6577"/>
      <c r="DY18" s="6577"/>
      <c r="DZ18" s="6577"/>
      <c r="EA18" s="6577"/>
      <c r="EB18" s="6577"/>
      <c r="EC18" s="6577"/>
      <c r="ED18" s="6577"/>
      <c r="EE18" s="6577"/>
      <c r="EF18" s="6577"/>
      <c r="EG18" s="6577"/>
      <c r="EH18" s="6577"/>
      <c r="EI18" s="6577"/>
      <c r="EJ18" s="6577"/>
      <c r="EK18" s="6577"/>
      <c r="EL18" s="6577"/>
      <c r="EM18" s="6577"/>
      <c r="EN18" s="6577"/>
      <c r="EO18" s="6577"/>
      <c r="EP18" s="6577"/>
      <c r="EQ18" s="6577"/>
      <c r="ER18" s="6577"/>
      <c r="ES18" s="6577"/>
      <c r="ET18" s="6577"/>
      <c r="EU18" s="6577"/>
      <c r="EV18" s="6577"/>
      <c r="EW18" s="6577"/>
      <c r="EX18" s="6577"/>
      <c r="EY18" s="6577"/>
      <c r="EZ18" s="6577"/>
      <c r="FA18" s="6577"/>
      <c r="FB18" s="6577"/>
      <c r="FC18" s="6577"/>
      <c r="FD18" s="6577"/>
      <c r="FE18" s="6577"/>
      <c r="FF18" s="6577"/>
      <c r="FG18" s="6577"/>
      <c r="FH18" s="6577"/>
      <c r="FI18" s="6577"/>
      <c r="FJ18" s="6577"/>
      <c r="FK18" s="6577"/>
      <c r="FL18" s="6577"/>
      <c r="FM18" s="6577"/>
      <c r="FN18" s="6577"/>
      <c r="FO18" s="6577"/>
      <c r="FP18" s="6577"/>
      <c r="FQ18" s="6577"/>
      <c r="FR18" s="6577"/>
      <c r="FS18" s="6577"/>
      <c r="FT18" s="6577"/>
      <c r="FU18" s="6577"/>
      <c r="FV18" s="6577"/>
      <c r="FW18" s="6577"/>
      <c r="FX18" s="6577"/>
      <c r="FY18" s="6577"/>
      <c r="FZ18" s="6577"/>
      <c r="GA18" s="6577"/>
      <c r="GB18" s="6577"/>
      <c r="GC18" s="6577"/>
      <c r="GD18" s="6577"/>
      <c r="GE18" s="6577"/>
      <c r="GF18" s="6577"/>
      <c r="GG18" s="6577"/>
      <c r="GH18" s="6577"/>
      <c r="GI18" s="6577"/>
      <c r="GJ18" s="6577"/>
      <c r="GK18" s="6577"/>
      <c r="GL18" s="6577"/>
      <c r="GM18" s="6577"/>
      <c r="GN18" s="6577"/>
      <c r="GO18" s="6577"/>
      <c r="GP18" s="6577"/>
      <c r="GQ18" s="6577"/>
      <c r="GR18" s="6577"/>
      <c r="GS18" s="6577"/>
      <c r="GT18" s="6577"/>
      <c r="GU18" s="6577"/>
      <c r="GV18" s="6577"/>
      <c r="GW18" s="6577"/>
      <c r="GX18" s="6577"/>
      <c r="GY18" s="6577"/>
      <c r="GZ18" s="6577"/>
      <c r="HA18" s="6577"/>
      <c r="HB18" s="6577"/>
      <c r="HC18" s="6577"/>
      <c r="HD18" s="6577"/>
      <c r="HE18" s="6577"/>
      <c r="HF18" s="6577"/>
      <c r="HG18" s="6577"/>
      <c r="HH18" s="6577"/>
      <c r="HI18" s="6577"/>
      <c r="HJ18" s="6577"/>
      <c r="HK18" s="6577"/>
      <c r="HL18" s="6577"/>
      <c r="HM18" s="6577"/>
      <c r="HN18" s="6577"/>
      <c r="HO18" s="6577"/>
      <c r="HP18" s="6577"/>
      <c r="HQ18" s="6577"/>
      <c r="HR18" s="6577"/>
      <c r="HS18" s="6577"/>
      <c r="HT18" s="6577"/>
      <c r="HU18" s="6577"/>
      <c r="HV18" s="6577"/>
      <c r="HW18" s="6577"/>
      <c r="HX18" s="6577"/>
      <c r="HY18" s="6577"/>
      <c r="HZ18" s="6577"/>
      <c r="IA18" s="6577"/>
      <c r="IB18" s="6577"/>
      <c r="IC18" s="6577"/>
      <c r="ID18" s="6577"/>
      <c r="IE18" s="6577"/>
      <c r="IF18" s="6577"/>
      <c r="IG18" s="6577"/>
      <c r="IH18" s="6577"/>
      <c r="II18" s="6577"/>
      <c r="IJ18" s="6577"/>
      <c r="IK18" s="6577"/>
      <c r="IL18" s="6577"/>
      <c r="IM18" s="6577"/>
      <c r="IN18" s="6577"/>
      <c r="IO18" s="6577"/>
      <c r="IP18" s="6577"/>
      <c r="IQ18" s="6577"/>
      <c r="IR18" s="6577"/>
      <c r="IS18" s="6577"/>
      <c r="IT18" s="6577"/>
      <c r="IU18" s="6577"/>
      <c r="IV18" s="6577"/>
      <c r="IW18" s="6577"/>
      <c r="IX18" s="6577"/>
      <c r="IY18" s="6577"/>
      <c r="IZ18" s="6577"/>
      <c r="JA18" s="6577"/>
      <c r="JB18" s="6577"/>
      <c r="JC18" s="6577"/>
      <c r="JD18" s="6577"/>
      <c r="JE18" s="6577"/>
      <c r="JF18" s="6577"/>
      <c r="JG18" s="6577"/>
      <c r="JH18" s="6577"/>
      <c r="JI18" s="6577"/>
      <c r="JJ18" s="6577"/>
      <c r="JK18" s="6577"/>
      <c r="JL18" s="6577"/>
      <c r="JM18" s="6577"/>
      <c r="JN18" s="6577"/>
      <c r="JO18" s="6577"/>
      <c r="JP18" s="6577"/>
      <c r="JQ18" s="6577"/>
      <c r="JR18" s="6577"/>
      <c r="JS18" s="6577"/>
      <c r="JT18" s="6577"/>
      <c r="JU18" s="6577"/>
      <c r="JV18" s="6577"/>
      <c r="JW18" s="6577"/>
      <c r="JX18" s="6577"/>
      <c r="JY18" s="6577"/>
      <c r="JZ18" s="6577"/>
      <c r="KA18" s="6577"/>
      <c r="KB18" s="6577"/>
      <c r="KC18" s="6577"/>
      <c r="KD18" s="6577"/>
      <c r="KE18" s="6577"/>
      <c r="KF18" s="6577"/>
      <c r="KG18" s="6577"/>
      <c r="KH18" s="6577"/>
      <c r="KI18" s="6577"/>
      <c r="KJ18" s="6577"/>
      <c r="KK18" s="6577"/>
      <c r="KL18" s="6577"/>
      <c r="KM18" s="6577"/>
      <c r="KN18" s="6577"/>
      <c r="KO18" s="6577"/>
      <c r="KP18" s="6577"/>
      <c r="KQ18" s="6577"/>
      <c r="KR18" s="6577"/>
      <c r="KS18" s="6577"/>
      <c r="KT18" s="6577"/>
      <c r="KU18" s="6577"/>
      <c r="KV18" s="6577"/>
      <c r="KW18" s="6577"/>
      <c r="KX18" s="6577"/>
      <c r="KY18" s="6577"/>
      <c r="KZ18" s="6577"/>
      <c r="LA18" s="6577"/>
      <c r="LB18" s="6577"/>
      <c r="LC18" s="6577"/>
      <c r="LD18" s="6577"/>
      <c r="LE18" s="6577"/>
      <c r="LF18" s="6577"/>
      <c r="LG18" s="6577"/>
      <c r="LH18" s="6577"/>
      <c r="LI18" s="6577"/>
      <c r="LJ18" s="6577"/>
      <c r="LK18" s="6577"/>
      <c r="LL18" s="6577"/>
      <c r="LM18" s="6577"/>
      <c r="LN18" s="6577"/>
      <c r="LO18" s="6577"/>
      <c r="LP18" s="6577"/>
      <c r="LQ18" s="6577"/>
      <c r="LR18" s="6577"/>
      <c r="LS18" s="6577"/>
      <c r="LT18" s="6577"/>
      <c r="LU18" s="6577"/>
      <c r="LV18" s="6577"/>
      <c r="LW18" s="6577"/>
      <c r="LX18" s="6577"/>
      <c r="LY18" s="6577"/>
      <c r="LZ18" s="6577"/>
      <c r="MA18" s="6577"/>
      <c r="MB18" s="6577"/>
      <c r="MC18" s="6577"/>
      <c r="MD18" s="6577"/>
      <c r="ME18" s="6577"/>
      <c r="MF18" s="6577"/>
      <c r="MG18" s="6577"/>
      <c r="MH18" s="6577"/>
      <c r="MI18" s="6577"/>
      <c r="MJ18" s="6577"/>
      <c r="MK18" s="6577"/>
      <c r="ML18" s="6577"/>
      <c r="MM18" s="6577"/>
      <c r="MN18" s="6577"/>
      <c r="MO18" s="6577"/>
      <c r="MP18" s="6577"/>
      <c r="MQ18" s="6577"/>
      <c r="MR18" s="6577"/>
      <c r="MS18" s="6577"/>
      <c r="MT18" s="6577"/>
      <c r="MU18" s="6577"/>
      <c r="MV18" s="6577"/>
      <c r="MW18" s="6577"/>
      <c r="MX18" s="6577"/>
      <c r="MY18" s="6577"/>
      <c r="MZ18" s="6577"/>
      <c r="NA18" s="6577"/>
      <c r="NB18" s="6577"/>
      <c r="NC18" s="6577"/>
      <c r="ND18" s="6577"/>
      <c r="NE18" s="6577"/>
      <c r="NF18" s="6577"/>
      <c r="NG18" s="6577"/>
      <c r="NH18" s="6577"/>
      <c r="NI18" s="6577"/>
      <c r="NJ18" s="6577"/>
      <c r="NK18" s="6577"/>
      <c r="NL18" s="6577"/>
      <c r="NM18" s="6577"/>
      <c r="NN18" s="6577"/>
      <c r="NO18" s="6577"/>
      <c r="NP18" s="6577"/>
      <c r="NQ18" s="6577"/>
      <c r="NR18" s="6577"/>
      <c r="NS18" s="6577"/>
      <c r="NT18" s="6577"/>
      <c r="NU18" s="6577"/>
      <c r="NV18" s="6577"/>
      <c r="NW18" s="6577"/>
      <c r="NX18" s="6577"/>
      <c r="NY18" s="6577"/>
      <c r="NZ18" s="6577"/>
      <c r="OA18" s="6577"/>
      <c r="OB18" s="6577"/>
      <c r="OC18" s="6577"/>
      <c r="OD18" s="6577"/>
      <c r="OE18" s="6577"/>
      <c r="OF18" s="6577"/>
      <c r="OG18" s="6577"/>
      <c r="OH18" s="6577"/>
      <c r="OI18" s="6577"/>
      <c r="OJ18" s="6577"/>
      <c r="OK18" s="6577"/>
      <c r="OL18" s="6577"/>
      <c r="OM18" s="6577"/>
      <c r="ON18" s="6577"/>
      <c r="OO18" s="6577"/>
      <c r="OP18" s="6577"/>
      <c r="OQ18" s="6577"/>
      <c r="OR18" s="6577"/>
      <c r="OS18" s="6577"/>
      <c r="OT18" s="6577"/>
      <c r="OU18" s="6577"/>
      <c r="OV18" s="6577"/>
      <c r="OW18" s="6577"/>
      <c r="OX18" s="6577"/>
      <c r="OY18" s="6577"/>
      <c r="OZ18" s="6577"/>
      <c r="PA18" s="6577"/>
      <c r="PB18" s="6577"/>
      <c r="PC18" s="6577"/>
      <c r="PD18" s="6577"/>
      <c r="PE18" s="6577"/>
      <c r="PF18" s="6577"/>
      <c r="PG18" s="6577"/>
      <c r="PH18" s="6577"/>
    </row>
    <row r="19" spans="1:16384" s="214" customFormat="1" ht="28.5" customHeight="1" x14ac:dyDescent="0.35">
      <c r="A19" s="7070" t="s">
        <v>2764</v>
      </c>
      <c r="B19" s="8231"/>
      <c r="C19" s="6716"/>
      <c r="D19" s="6717"/>
      <c r="E19" s="6718"/>
      <c r="F19" s="6718"/>
      <c r="G19" s="6719"/>
      <c r="H19" s="6718"/>
      <c r="I19" s="6718"/>
      <c r="J19" s="6718"/>
      <c r="K19" s="6718"/>
      <c r="L19" s="6718"/>
      <c r="M19" s="6720"/>
      <c r="N19" s="6721"/>
      <c r="O19" s="6718"/>
      <c r="P19" s="6715"/>
      <c r="Q19" s="6577"/>
      <c r="R19" s="6577"/>
      <c r="S19" s="6577"/>
      <c r="T19" s="6577"/>
      <c r="U19" s="6577"/>
      <c r="V19" s="6577"/>
      <c r="W19" s="6577"/>
      <c r="X19" s="6577"/>
      <c r="Y19" s="6577"/>
      <c r="Z19" s="6577"/>
      <c r="AA19" s="6577"/>
      <c r="AB19" s="6577"/>
      <c r="AC19" s="6577"/>
      <c r="AD19" s="6577"/>
      <c r="AE19" s="6577"/>
      <c r="AF19" s="6577"/>
      <c r="AG19" s="6577"/>
      <c r="AH19" s="6577"/>
      <c r="AI19" s="6577"/>
      <c r="AJ19" s="6577"/>
      <c r="AK19" s="6577"/>
      <c r="AL19" s="6577"/>
      <c r="AM19" s="6577"/>
      <c r="AN19" s="6577"/>
      <c r="AO19" s="6577"/>
      <c r="AP19" s="6577"/>
      <c r="AQ19" s="6577"/>
      <c r="AR19" s="6577"/>
      <c r="AS19" s="6577"/>
      <c r="AT19" s="6577"/>
      <c r="AU19" s="6577"/>
      <c r="AV19" s="6577"/>
      <c r="AW19" s="6577"/>
      <c r="AX19" s="6577"/>
      <c r="AY19" s="6577"/>
      <c r="AZ19" s="6577"/>
      <c r="BA19" s="6577"/>
      <c r="BB19" s="6577"/>
      <c r="BC19" s="6577"/>
      <c r="BD19" s="6577"/>
      <c r="BE19" s="6577"/>
      <c r="BF19" s="6577"/>
      <c r="BG19" s="6577"/>
      <c r="BH19" s="6577"/>
      <c r="BI19" s="6577"/>
      <c r="BJ19" s="6577"/>
      <c r="BK19" s="6577"/>
      <c r="BL19" s="6577"/>
      <c r="BM19" s="6577"/>
      <c r="BN19" s="6577"/>
      <c r="BO19" s="6577"/>
      <c r="BP19" s="6577"/>
      <c r="BQ19" s="6577"/>
      <c r="BR19" s="6577"/>
      <c r="BS19" s="6577"/>
      <c r="BT19" s="6577"/>
      <c r="BU19" s="6577"/>
      <c r="BV19" s="6577"/>
      <c r="BW19" s="6577"/>
      <c r="BX19" s="6577"/>
      <c r="BY19" s="6577"/>
      <c r="BZ19" s="6577"/>
      <c r="CA19" s="6577"/>
      <c r="CB19" s="6577"/>
      <c r="CC19" s="6577"/>
      <c r="CD19" s="6577"/>
      <c r="CE19" s="6577"/>
      <c r="CF19" s="6577"/>
      <c r="CG19" s="6577"/>
      <c r="CH19" s="6577"/>
      <c r="CI19" s="6577"/>
      <c r="CJ19" s="6577"/>
      <c r="CK19" s="6577"/>
      <c r="CL19" s="6577"/>
      <c r="CM19" s="6577"/>
      <c r="CN19" s="6577"/>
      <c r="CO19" s="6577"/>
      <c r="CP19" s="6577"/>
      <c r="CQ19" s="6577"/>
      <c r="CR19" s="6577"/>
      <c r="CS19" s="6577"/>
      <c r="CT19" s="6577"/>
      <c r="CU19" s="6577"/>
      <c r="CV19" s="6577"/>
      <c r="CW19" s="6577"/>
      <c r="CX19" s="6577"/>
      <c r="CY19" s="6577"/>
      <c r="CZ19" s="6577"/>
      <c r="DA19" s="6577"/>
      <c r="DB19" s="6577"/>
      <c r="DC19" s="6577"/>
      <c r="DD19" s="6577"/>
      <c r="DE19" s="6577"/>
      <c r="DF19" s="6577"/>
      <c r="DG19" s="6577"/>
      <c r="DH19" s="6577"/>
      <c r="DI19" s="6577"/>
      <c r="DJ19" s="6577"/>
      <c r="DK19" s="6577"/>
      <c r="DL19" s="6577"/>
      <c r="DM19" s="6577"/>
      <c r="DN19" s="6577"/>
      <c r="DO19" s="6577"/>
      <c r="DP19" s="6577"/>
      <c r="DQ19" s="6577"/>
      <c r="DR19" s="6577"/>
      <c r="DS19" s="6577"/>
      <c r="DT19" s="6577"/>
      <c r="DU19" s="6577"/>
      <c r="DV19" s="6577"/>
      <c r="DW19" s="6577"/>
      <c r="DX19" s="6577"/>
      <c r="DY19" s="6577"/>
      <c r="DZ19" s="6577"/>
      <c r="EA19" s="6577"/>
      <c r="EB19" s="6577"/>
      <c r="EC19" s="6577"/>
      <c r="ED19" s="6577"/>
      <c r="EE19" s="6577"/>
      <c r="EF19" s="6577"/>
      <c r="EG19" s="6577"/>
      <c r="EH19" s="6577"/>
      <c r="EI19" s="6577"/>
      <c r="EJ19" s="6577"/>
      <c r="EK19" s="6577"/>
      <c r="EL19" s="6577"/>
      <c r="EM19" s="6577"/>
      <c r="EN19" s="6577"/>
      <c r="EO19" s="6577"/>
      <c r="EP19" s="6577"/>
      <c r="EQ19" s="6577"/>
      <c r="ER19" s="6577"/>
      <c r="ES19" s="6577"/>
      <c r="ET19" s="6577"/>
      <c r="EU19" s="6577"/>
      <c r="EV19" s="6577"/>
      <c r="EW19" s="6577"/>
      <c r="EX19" s="6577"/>
      <c r="EY19" s="6577"/>
      <c r="EZ19" s="6577"/>
      <c r="FA19" s="6577"/>
      <c r="FB19" s="6577"/>
      <c r="FC19" s="6577"/>
      <c r="FD19" s="6577"/>
      <c r="FE19" s="6577"/>
      <c r="FF19" s="6577"/>
      <c r="FG19" s="6577"/>
      <c r="FH19" s="6577"/>
      <c r="FI19" s="6577"/>
      <c r="FJ19" s="6577"/>
      <c r="FK19" s="6577"/>
      <c r="FL19" s="6577"/>
      <c r="FM19" s="6577"/>
      <c r="FN19" s="6577"/>
      <c r="FO19" s="6577"/>
      <c r="FP19" s="6577"/>
      <c r="FQ19" s="6577"/>
      <c r="FR19" s="6577"/>
      <c r="FS19" s="6577"/>
      <c r="FT19" s="6577"/>
      <c r="FU19" s="6577"/>
      <c r="FV19" s="6577"/>
      <c r="FW19" s="6577"/>
      <c r="FX19" s="6577"/>
      <c r="FY19" s="6577"/>
      <c r="FZ19" s="6577"/>
      <c r="GA19" s="6577"/>
      <c r="GB19" s="6577"/>
      <c r="GC19" s="6577"/>
      <c r="GD19" s="6577"/>
      <c r="GE19" s="6577"/>
      <c r="GF19" s="6577"/>
      <c r="GG19" s="6577"/>
      <c r="GH19" s="6577"/>
      <c r="GI19" s="6577"/>
      <c r="GJ19" s="6577"/>
      <c r="GK19" s="6577"/>
      <c r="GL19" s="6577"/>
      <c r="GM19" s="6577"/>
      <c r="GN19" s="6577"/>
      <c r="GO19" s="6577"/>
      <c r="GP19" s="6577"/>
      <c r="GQ19" s="6577"/>
      <c r="GR19" s="6577"/>
      <c r="GS19" s="6577"/>
      <c r="GT19" s="6577"/>
      <c r="GU19" s="6577"/>
      <c r="GV19" s="6577"/>
      <c r="GW19" s="6577"/>
      <c r="GX19" s="6577"/>
      <c r="GY19" s="6577"/>
      <c r="GZ19" s="6577"/>
      <c r="HA19" s="6577"/>
      <c r="HB19" s="6577"/>
      <c r="HC19" s="6577"/>
      <c r="HD19" s="6577"/>
      <c r="HE19" s="6577"/>
      <c r="HF19" s="6577"/>
      <c r="HG19" s="6577"/>
      <c r="HH19" s="6577"/>
      <c r="HI19" s="6577"/>
      <c r="HJ19" s="6577"/>
      <c r="HK19" s="6577"/>
      <c r="HL19" s="6577"/>
      <c r="HM19" s="6577"/>
      <c r="HN19" s="6577"/>
      <c r="HO19" s="6577"/>
      <c r="HP19" s="6577"/>
      <c r="HQ19" s="6577"/>
      <c r="HR19" s="6577"/>
      <c r="HS19" s="6577"/>
      <c r="HT19" s="6577"/>
      <c r="HU19" s="6577"/>
      <c r="HV19" s="6577"/>
      <c r="HW19" s="6577"/>
      <c r="HX19" s="6577"/>
      <c r="HY19" s="6577"/>
      <c r="HZ19" s="6577"/>
      <c r="IA19" s="6577"/>
      <c r="IB19" s="6577"/>
      <c r="IC19" s="6577"/>
      <c r="ID19" s="6577"/>
      <c r="IE19" s="6577"/>
      <c r="IF19" s="6577"/>
      <c r="IG19" s="6577"/>
      <c r="IH19" s="6577"/>
      <c r="II19" s="6577"/>
      <c r="IJ19" s="6577"/>
      <c r="IK19" s="6577"/>
      <c r="IL19" s="6577"/>
      <c r="IM19" s="6577"/>
      <c r="IN19" s="6577"/>
      <c r="IO19" s="6577"/>
      <c r="IP19" s="6577"/>
      <c r="IQ19" s="6577"/>
      <c r="IR19" s="6577"/>
      <c r="IS19" s="6577"/>
      <c r="IT19" s="6577"/>
      <c r="IU19" s="6577"/>
      <c r="IV19" s="6577"/>
      <c r="IW19" s="6577"/>
      <c r="IX19" s="6577"/>
      <c r="IY19" s="6577"/>
      <c r="IZ19" s="6577"/>
      <c r="JA19" s="6577"/>
      <c r="JB19" s="6577"/>
      <c r="JC19" s="6577"/>
      <c r="JD19" s="6577"/>
      <c r="JE19" s="6577"/>
      <c r="JF19" s="6577"/>
      <c r="JG19" s="6577"/>
      <c r="JH19" s="6577"/>
      <c r="JI19" s="6577"/>
      <c r="JJ19" s="6577"/>
      <c r="JK19" s="6577"/>
      <c r="JL19" s="6577"/>
      <c r="JM19" s="6577"/>
      <c r="JN19" s="6577"/>
      <c r="JO19" s="6577"/>
      <c r="JP19" s="6577"/>
      <c r="JQ19" s="6577"/>
      <c r="JR19" s="6577"/>
      <c r="JS19" s="6577"/>
      <c r="JT19" s="6577"/>
      <c r="JU19" s="6577"/>
      <c r="JV19" s="6577"/>
      <c r="JW19" s="6577"/>
      <c r="JX19" s="6577"/>
      <c r="JY19" s="6577"/>
      <c r="JZ19" s="6577"/>
      <c r="KA19" s="6577"/>
      <c r="KB19" s="6577"/>
      <c r="KC19" s="6577"/>
      <c r="KD19" s="6577"/>
      <c r="KE19" s="6577"/>
      <c r="KF19" s="6577"/>
      <c r="KG19" s="6577"/>
      <c r="KH19" s="6577"/>
      <c r="KI19" s="6577"/>
      <c r="KJ19" s="6577"/>
      <c r="KK19" s="6577"/>
      <c r="KL19" s="6577"/>
      <c r="KM19" s="6577"/>
      <c r="KN19" s="6577"/>
      <c r="KO19" s="6577"/>
      <c r="KP19" s="6577"/>
      <c r="KQ19" s="6577"/>
      <c r="KR19" s="6577"/>
      <c r="KS19" s="6577"/>
      <c r="KT19" s="6577"/>
      <c r="KU19" s="6577"/>
      <c r="KV19" s="6577"/>
      <c r="KW19" s="6577"/>
      <c r="KX19" s="6577"/>
      <c r="KY19" s="6577"/>
      <c r="KZ19" s="6577"/>
      <c r="LA19" s="6577"/>
      <c r="LB19" s="6577"/>
      <c r="LC19" s="6577"/>
      <c r="LD19" s="6577"/>
      <c r="LE19" s="6577"/>
      <c r="LF19" s="6577"/>
      <c r="LG19" s="6577"/>
      <c r="LH19" s="6577"/>
      <c r="LI19" s="6577"/>
      <c r="LJ19" s="6577"/>
      <c r="LK19" s="6577"/>
      <c r="LL19" s="6577"/>
      <c r="LM19" s="6577"/>
      <c r="LN19" s="6577"/>
      <c r="LO19" s="6577"/>
      <c r="LP19" s="6577"/>
      <c r="LQ19" s="6577"/>
      <c r="LR19" s="6577"/>
      <c r="LS19" s="6577"/>
      <c r="LT19" s="6577"/>
      <c r="LU19" s="6577"/>
      <c r="LV19" s="6577"/>
      <c r="LW19" s="6577"/>
      <c r="LX19" s="6577"/>
      <c r="LY19" s="6577"/>
      <c r="LZ19" s="6577"/>
      <c r="MA19" s="6577"/>
      <c r="MB19" s="6577"/>
      <c r="MC19" s="6577"/>
      <c r="MD19" s="6577"/>
      <c r="ME19" s="6577"/>
      <c r="MF19" s="6577"/>
      <c r="MG19" s="6577"/>
      <c r="MH19" s="6577"/>
      <c r="MI19" s="6577"/>
      <c r="MJ19" s="6577"/>
      <c r="MK19" s="6577"/>
      <c r="ML19" s="6577"/>
      <c r="MM19" s="6577"/>
      <c r="MN19" s="6577"/>
      <c r="MO19" s="6577"/>
      <c r="MP19" s="6577"/>
      <c r="MQ19" s="6577"/>
      <c r="MR19" s="6577"/>
      <c r="MS19" s="6577"/>
      <c r="MT19" s="6577"/>
      <c r="MU19" s="6577"/>
      <c r="MV19" s="6577"/>
      <c r="MW19" s="6577"/>
      <c r="MX19" s="6577"/>
      <c r="MY19" s="6577"/>
      <c r="MZ19" s="6577"/>
      <c r="NA19" s="6577"/>
      <c r="NB19" s="6577"/>
      <c r="NC19" s="6577"/>
      <c r="ND19" s="6577"/>
      <c r="NE19" s="6577"/>
      <c r="NF19" s="6577"/>
      <c r="NG19" s="6577"/>
      <c r="NH19" s="6577"/>
      <c r="NI19" s="6577"/>
      <c r="NJ19" s="6577"/>
      <c r="NK19" s="6577"/>
      <c r="NL19" s="6577"/>
      <c r="NM19" s="6577"/>
      <c r="NN19" s="6577"/>
      <c r="NO19" s="6577"/>
      <c r="NP19" s="6577"/>
      <c r="NQ19" s="6577"/>
      <c r="NR19" s="6577"/>
      <c r="NS19" s="6577"/>
      <c r="NT19" s="6577"/>
      <c r="NU19" s="6577"/>
      <c r="NV19" s="6577"/>
      <c r="NW19" s="6577"/>
      <c r="NX19" s="6577"/>
      <c r="NY19" s="6577"/>
      <c r="NZ19" s="6577"/>
      <c r="OA19" s="6577"/>
      <c r="OB19" s="6577"/>
      <c r="OC19" s="6577"/>
      <c r="OD19" s="6577"/>
      <c r="OE19" s="6577"/>
      <c r="OF19" s="6577"/>
      <c r="OG19" s="6577"/>
      <c r="OH19" s="6577"/>
      <c r="OI19" s="6577"/>
      <c r="OJ19" s="6577"/>
      <c r="OK19" s="6577"/>
      <c r="OL19" s="6577"/>
      <c r="OM19" s="6577"/>
      <c r="ON19" s="6577"/>
      <c r="OO19" s="6577"/>
      <c r="OP19" s="6577"/>
      <c r="OQ19" s="6577"/>
      <c r="OR19" s="6577"/>
      <c r="OS19" s="6577"/>
      <c r="OT19" s="6577"/>
      <c r="OU19" s="6577"/>
      <c r="OV19" s="6577"/>
      <c r="OW19" s="6577"/>
      <c r="OX19" s="6577"/>
      <c r="OY19" s="6577"/>
      <c r="OZ19" s="6577"/>
      <c r="PA19" s="6577"/>
      <c r="PB19" s="6577"/>
      <c r="PC19" s="6577"/>
      <c r="PD19" s="6577"/>
      <c r="PE19" s="6577"/>
      <c r="PF19" s="6577"/>
      <c r="PG19" s="6577"/>
      <c r="PH19" s="6577"/>
    </row>
    <row r="20" spans="1:16384" s="214" customFormat="1" ht="24" customHeight="1" x14ac:dyDescent="0.35">
      <c r="A20" s="7070" t="s">
        <v>2765</v>
      </c>
      <c r="B20" s="8231"/>
      <c r="C20" s="6716"/>
      <c r="D20" s="6717"/>
      <c r="E20" s="6718"/>
      <c r="F20" s="6718"/>
      <c r="G20" s="6719"/>
      <c r="H20" s="6718"/>
      <c r="I20" s="6718"/>
      <c r="J20" s="6718"/>
      <c r="K20" s="6718"/>
      <c r="L20" s="6718"/>
      <c r="M20" s="6720"/>
      <c r="N20" s="6721"/>
      <c r="O20" s="6718"/>
      <c r="P20" s="6715"/>
      <c r="Q20" s="6577"/>
      <c r="R20" s="6577"/>
      <c r="S20" s="6577"/>
      <c r="T20" s="6577"/>
      <c r="U20" s="6577"/>
      <c r="V20" s="6577"/>
      <c r="W20" s="6577"/>
      <c r="X20" s="6577"/>
      <c r="Y20" s="6577"/>
      <c r="Z20" s="6577"/>
      <c r="AA20" s="6577"/>
      <c r="AB20" s="6577"/>
      <c r="AC20" s="6577"/>
      <c r="AD20" s="6577"/>
      <c r="AE20" s="6577"/>
      <c r="AF20" s="6577"/>
      <c r="AG20" s="6577"/>
      <c r="AH20" s="6577"/>
      <c r="AI20" s="6577"/>
      <c r="AJ20" s="6577"/>
      <c r="AK20" s="6577"/>
      <c r="AL20" s="6577"/>
      <c r="AM20" s="6577"/>
      <c r="AN20" s="6577"/>
      <c r="AO20" s="6577"/>
      <c r="AP20" s="6577"/>
      <c r="AQ20" s="6577"/>
      <c r="AR20" s="6577"/>
      <c r="AS20" s="6577"/>
      <c r="AT20" s="6577"/>
      <c r="AU20" s="6577"/>
      <c r="AV20" s="6577"/>
      <c r="AW20" s="6577"/>
      <c r="AX20" s="6577"/>
      <c r="AY20" s="6577"/>
      <c r="AZ20" s="6577"/>
      <c r="BA20" s="6577"/>
      <c r="BB20" s="6577"/>
      <c r="BC20" s="6577"/>
      <c r="BD20" s="6577"/>
      <c r="BE20" s="6577"/>
      <c r="BF20" s="6577"/>
      <c r="BG20" s="6577"/>
      <c r="BH20" s="6577"/>
      <c r="BI20" s="6577"/>
      <c r="BJ20" s="6577"/>
      <c r="BK20" s="6577"/>
      <c r="BL20" s="6577"/>
      <c r="BM20" s="6577"/>
      <c r="BN20" s="6577"/>
      <c r="BO20" s="6577"/>
      <c r="BP20" s="6577"/>
      <c r="BQ20" s="6577"/>
      <c r="BR20" s="6577"/>
      <c r="BS20" s="6577"/>
      <c r="BT20" s="6577"/>
      <c r="BU20" s="6577"/>
      <c r="BV20" s="6577"/>
      <c r="BW20" s="6577"/>
      <c r="BX20" s="6577"/>
      <c r="BY20" s="6577"/>
      <c r="BZ20" s="6577"/>
      <c r="CA20" s="6577"/>
      <c r="CB20" s="6577"/>
      <c r="CC20" s="6577"/>
      <c r="CD20" s="6577"/>
      <c r="CE20" s="6577"/>
      <c r="CF20" s="6577"/>
      <c r="CG20" s="6577"/>
      <c r="CH20" s="6577"/>
      <c r="CI20" s="6577"/>
      <c r="CJ20" s="6577"/>
      <c r="CK20" s="6577"/>
      <c r="CL20" s="6577"/>
      <c r="CM20" s="6577"/>
      <c r="CN20" s="6577"/>
      <c r="CO20" s="6577"/>
      <c r="CP20" s="6577"/>
      <c r="CQ20" s="6577"/>
      <c r="CR20" s="6577"/>
      <c r="CS20" s="6577"/>
      <c r="CT20" s="6577"/>
      <c r="CU20" s="6577"/>
      <c r="CV20" s="6577"/>
      <c r="CW20" s="6577"/>
      <c r="CX20" s="6577"/>
      <c r="CY20" s="6577"/>
      <c r="CZ20" s="6577"/>
      <c r="DA20" s="6577"/>
      <c r="DB20" s="6577"/>
      <c r="DC20" s="6577"/>
      <c r="DD20" s="6577"/>
      <c r="DE20" s="6577"/>
      <c r="DF20" s="6577"/>
      <c r="DG20" s="6577"/>
      <c r="DH20" s="6577"/>
      <c r="DI20" s="6577"/>
      <c r="DJ20" s="6577"/>
      <c r="DK20" s="6577"/>
      <c r="DL20" s="6577"/>
      <c r="DM20" s="6577"/>
      <c r="DN20" s="6577"/>
      <c r="DO20" s="6577"/>
      <c r="DP20" s="6577"/>
      <c r="DQ20" s="6577"/>
      <c r="DR20" s="6577"/>
      <c r="DS20" s="6577"/>
      <c r="DT20" s="6577"/>
      <c r="DU20" s="6577"/>
      <c r="DV20" s="6577"/>
      <c r="DW20" s="6577"/>
      <c r="DX20" s="6577"/>
      <c r="DY20" s="6577"/>
      <c r="DZ20" s="6577"/>
      <c r="EA20" s="6577"/>
      <c r="EB20" s="6577"/>
      <c r="EC20" s="6577"/>
      <c r="ED20" s="6577"/>
      <c r="EE20" s="6577"/>
      <c r="EF20" s="6577"/>
      <c r="EG20" s="6577"/>
      <c r="EH20" s="6577"/>
      <c r="EI20" s="6577"/>
      <c r="EJ20" s="6577"/>
      <c r="EK20" s="6577"/>
      <c r="EL20" s="6577"/>
      <c r="EM20" s="6577"/>
      <c r="EN20" s="6577"/>
      <c r="EO20" s="6577"/>
      <c r="EP20" s="6577"/>
      <c r="EQ20" s="6577"/>
      <c r="ER20" s="6577"/>
      <c r="ES20" s="6577"/>
      <c r="ET20" s="6577"/>
      <c r="EU20" s="6577"/>
      <c r="EV20" s="6577"/>
      <c r="EW20" s="6577"/>
      <c r="EX20" s="6577"/>
      <c r="EY20" s="6577"/>
      <c r="EZ20" s="6577"/>
      <c r="FA20" s="6577"/>
      <c r="FB20" s="6577"/>
      <c r="FC20" s="6577"/>
      <c r="FD20" s="6577"/>
      <c r="FE20" s="6577"/>
      <c r="FF20" s="6577"/>
      <c r="FG20" s="6577"/>
      <c r="FH20" s="6577"/>
      <c r="FI20" s="6577"/>
      <c r="FJ20" s="6577"/>
      <c r="FK20" s="6577"/>
      <c r="FL20" s="6577"/>
      <c r="FM20" s="6577"/>
      <c r="FN20" s="6577"/>
      <c r="FO20" s="6577"/>
      <c r="FP20" s="6577"/>
      <c r="FQ20" s="6577"/>
      <c r="FR20" s="6577"/>
      <c r="FS20" s="6577"/>
      <c r="FT20" s="6577"/>
      <c r="FU20" s="6577"/>
      <c r="FV20" s="6577"/>
      <c r="FW20" s="6577"/>
      <c r="FX20" s="6577"/>
      <c r="FY20" s="6577"/>
      <c r="FZ20" s="6577"/>
      <c r="GA20" s="6577"/>
      <c r="GB20" s="6577"/>
      <c r="GC20" s="6577"/>
      <c r="GD20" s="6577"/>
      <c r="GE20" s="6577"/>
      <c r="GF20" s="6577"/>
      <c r="GG20" s="6577"/>
      <c r="GH20" s="6577"/>
      <c r="GI20" s="6577"/>
      <c r="GJ20" s="6577"/>
      <c r="GK20" s="6577"/>
      <c r="GL20" s="6577"/>
      <c r="GM20" s="6577"/>
      <c r="GN20" s="6577"/>
      <c r="GO20" s="6577"/>
      <c r="GP20" s="6577"/>
      <c r="GQ20" s="6577"/>
      <c r="GR20" s="6577"/>
      <c r="GS20" s="6577"/>
      <c r="GT20" s="6577"/>
      <c r="GU20" s="6577"/>
      <c r="GV20" s="6577"/>
      <c r="GW20" s="6577"/>
      <c r="GX20" s="6577"/>
      <c r="GY20" s="6577"/>
      <c r="GZ20" s="6577"/>
      <c r="HA20" s="6577"/>
      <c r="HB20" s="6577"/>
      <c r="HC20" s="6577"/>
      <c r="HD20" s="6577"/>
      <c r="HE20" s="6577"/>
      <c r="HF20" s="6577"/>
      <c r="HG20" s="6577"/>
      <c r="HH20" s="6577"/>
      <c r="HI20" s="6577"/>
      <c r="HJ20" s="6577"/>
      <c r="HK20" s="6577"/>
      <c r="HL20" s="6577"/>
      <c r="HM20" s="6577"/>
      <c r="HN20" s="6577"/>
      <c r="HO20" s="6577"/>
      <c r="HP20" s="6577"/>
      <c r="HQ20" s="6577"/>
      <c r="HR20" s="6577"/>
      <c r="HS20" s="6577"/>
      <c r="HT20" s="6577"/>
      <c r="HU20" s="6577"/>
      <c r="HV20" s="6577"/>
      <c r="HW20" s="6577"/>
      <c r="HX20" s="6577"/>
      <c r="HY20" s="6577"/>
      <c r="HZ20" s="6577"/>
      <c r="IA20" s="6577"/>
      <c r="IB20" s="6577"/>
      <c r="IC20" s="6577"/>
      <c r="ID20" s="6577"/>
      <c r="IE20" s="6577"/>
      <c r="IF20" s="6577"/>
      <c r="IG20" s="6577"/>
      <c r="IH20" s="6577"/>
      <c r="II20" s="6577"/>
      <c r="IJ20" s="6577"/>
      <c r="IK20" s="6577"/>
      <c r="IL20" s="6577"/>
      <c r="IM20" s="6577"/>
      <c r="IN20" s="6577"/>
      <c r="IO20" s="6577"/>
      <c r="IP20" s="6577"/>
      <c r="IQ20" s="6577"/>
      <c r="IR20" s="6577"/>
      <c r="IS20" s="6577"/>
      <c r="IT20" s="6577"/>
      <c r="IU20" s="6577"/>
      <c r="IV20" s="6577"/>
      <c r="IW20" s="6577"/>
      <c r="IX20" s="6577"/>
      <c r="IY20" s="6577"/>
      <c r="IZ20" s="6577"/>
      <c r="JA20" s="6577"/>
      <c r="JB20" s="6577"/>
      <c r="JC20" s="6577"/>
      <c r="JD20" s="6577"/>
      <c r="JE20" s="6577"/>
      <c r="JF20" s="6577"/>
      <c r="JG20" s="6577"/>
      <c r="JH20" s="6577"/>
      <c r="JI20" s="6577"/>
      <c r="JJ20" s="6577"/>
      <c r="JK20" s="6577"/>
      <c r="JL20" s="6577"/>
      <c r="JM20" s="6577"/>
      <c r="JN20" s="6577"/>
      <c r="JO20" s="6577"/>
      <c r="JP20" s="6577"/>
      <c r="JQ20" s="6577"/>
      <c r="JR20" s="6577"/>
      <c r="JS20" s="6577"/>
      <c r="JT20" s="6577"/>
      <c r="JU20" s="6577"/>
      <c r="JV20" s="6577"/>
      <c r="JW20" s="6577"/>
      <c r="JX20" s="6577"/>
      <c r="JY20" s="6577"/>
      <c r="JZ20" s="6577"/>
      <c r="KA20" s="6577"/>
      <c r="KB20" s="6577"/>
      <c r="KC20" s="6577"/>
      <c r="KD20" s="6577"/>
      <c r="KE20" s="6577"/>
      <c r="KF20" s="6577"/>
      <c r="KG20" s="6577"/>
      <c r="KH20" s="6577"/>
      <c r="KI20" s="6577"/>
      <c r="KJ20" s="6577"/>
      <c r="KK20" s="6577"/>
      <c r="KL20" s="6577"/>
      <c r="KM20" s="6577"/>
      <c r="KN20" s="6577"/>
      <c r="KO20" s="6577"/>
      <c r="KP20" s="6577"/>
      <c r="KQ20" s="6577"/>
      <c r="KR20" s="6577"/>
      <c r="KS20" s="6577"/>
      <c r="KT20" s="6577"/>
      <c r="KU20" s="6577"/>
      <c r="KV20" s="6577"/>
      <c r="KW20" s="6577"/>
      <c r="KX20" s="6577"/>
      <c r="KY20" s="6577"/>
      <c r="KZ20" s="6577"/>
      <c r="LA20" s="6577"/>
      <c r="LB20" s="6577"/>
      <c r="LC20" s="6577"/>
      <c r="LD20" s="6577"/>
      <c r="LE20" s="6577"/>
      <c r="LF20" s="6577"/>
      <c r="LG20" s="6577"/>
      <c r="LH20" s="6577"/>
      <c r="LI20" s="6577"/>
      <c r="LJ20" s="6577"/>
      <c r="LK20" s="6577"/>
      <c r="LL20" s="6577"/>
      <c r="LM20" s="6577"/>
      <c r="LN20" s="6577"/>
      <c r="LO20" s="6577"/>
      <c r="LP20" s="6577"/>
      <c r="LQ20" s="6577"/>
      <c r="LR20" s="6577"/>
      <c r="LS20" s="6577"/>
      <c r="LT20" s="6577"/>
      <c r="LU20" s="6577"/>
      <c r="LV20" s="6577"/>
      <c r="LW20" s="6577"/>
      <c r="LX20" s="6577"/>
      <c r="LY20" s="6577"/>
      <c r="LZ20" s="6577"/>
      <c r="MA20" s="6577"/>
      <c r="MB20" s="6577"/>
      <c r="MC20" s="6577"/>
      <c r="MD20" s="6577"/>
      <c r="ME20" s="6577"/>
      <c r="MF20" s="6577"/>
      <c r="MG20" s="6577"/>
      <c r="MH20" s="6577"/>
      <c r="MI20" s="6577"/>
      <c r="MJ20" s="6577"/>
      <c r="MK20" s="6577"/>
      <c r="ML20" s="6577"/>
      <c r="MM20" s="6577"/>
      <c r="MN20" s="6577"/>
      <c r="MO20" s="6577"/>
      <c r="MP20" s="6577"/>
      <c r="MQ20" s="6577"/>
      <c r="MR20" s="6577"/>
      <c r="MS20" s="6577"/>
      <c r="MT20" s="6577"/>
      <c r="MU20" s="6577"/>
      <c r="MV20" s="6577"/>
      <c r="MW20" s="6577"/>
      <c r="MX20" s="6577"/>
      <c r="MY20" s="6577"/>
      <c r="MZ20" s="6577"/>
      <c r="NA20" s="6577"/>
      <c r="NB20" s="6577"/>
      <c r="NC20" s="6577"/>
      <c r="ND20" s="6577"/>
      <c r="NE20" s="6577"/>
      <c r="NF20" s="6577"/>
      <c r="NG20" s="6577"/>
      <c r="NH20" s="6577"/>
      <c r="NI20" s="6577"/>
      <c r="NJ20" s="6577"/>
      <c r="NK20" s="6577"/>
      <c r="NL20" s="6577"/>
      <c r="NM20" s="6577"/>
      <c r="NN20" s="6577"/>
      <c r="NO20" s="6577"/>
      <c r="NP20" s="6577"/>
      <c r="NQ20" s="6577"/>
      <c r="NR20" s="6577"/>
      <c r="NS20" s="6577"/>
      <c r="NT20" s="6577"/>
      <c r="NU20" s="6577"/>
      <c r="NV20" s="6577"/>
      <c r="NW20" s="6577"/>
      <c r="NX20" s="6577"/>
      <c r="NY20" s="6577"/>
      <c r="NZ20" s="6577"/>
      <c r="OA20" s="6577"/>
      <c r="OB20" s="6577"/>
      <c r="OC20" s="6577"/>
      <c r="OD20" s="6577"/>
      <c r="OE20" s="6577"/>
      <c r="OF20" s="6577"/>
      <c r="OG20" s="6577"/>
      <c r="OH20" s="6577"/>
      <c r="OI20" s="6577"/>
      <c r="OJ20" s="6577"/>
      <c r="OK20" s="6577"/>
      <c r="OL20" s="6577"/>
      <c r="OM20" s="6577"/>
      <c r="ON20" s="6577"/>
      <c r="OO20" s="6577"/>
      <c r="OP20" s="6577"/>
      <c r="OQ20" s="6577"/>
      <c r="OR20" s="6577"/>
      <c r="OS20" s="6577"/>
      <c r="OT20" s="6577"/>
      <c r="OU20" s="6577"/>
      <c r="OV20" s="6577"/>
      <c r="OW20" s="6577"/>
      <c r="OX20" s="6577"/>
      <c r="OY20" s="6577"/>
      <c r="OZ20" s="6577"/>
      <c r="PA20" s="6577"/>
      <c r="PB20" s="6577"/>
      <c r="PC20" s="6577"/>
      <c r="PD20" s="6577"/>
      <c r="PE20" s="6577"/>
      <c r="PF20" s="6577"/>
      <c r="PG20" s="6577"/>
      <c r="PH20" s="6577"/>
    </row>
    <row r="21" spans="1:16384" ht="29.25" customHeight="1" x14ac:dyDescent="0.35">
      <c r="A21" s="7070" t="s">
        <v>2766</v>
      </c>
      <c r="B21" s="8231"/>
      <c r="C21" s="6716"/>
      <c r="D21" s="6717"/>
      <c r="E21" s="6718"/>
      <c r="F21" s="6718"/>
      <c r="G21" s="6719"/>
      <c r="H21" s="6718"/>
      <c r="I21" s="6718"/>
      <c r="J21" s="6718"/>
      <c r="K21" s="6718"/>
      <c r="L21" s="6718"/>
      <c r="M21" s="6722"/>
      <c r="N21" s="6710"/>
      <c r="O21" s="6718"/>
      <c r="P21" s="6715"/>
    </row>
    <row r="22" spans="1:16384" x14ac:dyDescent="0.35">
      <c r="A22" s="7070" t="s">
        <v>2767</v>
      </c>
      <c r="B22" s="8231"/>
      <c r="C22" s="6716"/>
      <c r="D22" s="6717"/>
      <c r="E22" s="6718"/>
      <c r="F22" s="6718"/>
      <c r="G22" s="6719"/>
      <c r="H22" s="6718"/>
      <c r="I22" s="6718"/>
      <c r="J22" s="6718"/>
      <c r="K22" s="6718"/>
      <c r="L22" s="6718"/>
      <c r="M22" s="6722"/>
      <c r="N22" s="6710"/>
      <c r="O22" s="6718"/>
      <c r="P22" s="6715"/>
    </row>
    <row r="23" spans="1:16384" s="214" customFormat="1" x14ac:dyDescent="0.35">
      <c r="A23" s="7070" t="s">
        <v>2768</v>
      </c>
      <c r="B23" s="7071"/>
      <c r="C23" s="6716"/>
      <c r="D23" s="6717"/>
      <c r="E23" s="6718"/>
      <c r="F23" s="6718"/>
      <c r="G23" s="6719"/>
      <c r="H23" s="6718"/>
      <c r="I23" s="6718"/>
      <c r="J23" s="6718"/>
      <c r="K23" s="6718"/>
      <c r="L23" s="6718"/>
      <c r="M23" s="6718"/>
      <c r="N23" s="6710"/>
      <c r="O23" s="6718"/>
      <c r="P23" s="6715"/>
      <c r="Q23" s="6577"/>
      <c r="R23" s="6577"/>
      <c r="S23" s="6577"/>
      <c r="T23" s="6577"/>
      <c r="U23" s="6577"/>
      <c r="V23" s="6577"/>
      <c r="W23" s="6577"/>
      <c r="X23" s="6577"/>
      <c r="Y23" s="6577"/>
      <c r="Z23" s="6577"/>
      <c r="AA23" s="6577"/>
      <c r="AB23" s="6577"/>
      <c r="AC23" s="6577"/>
      <c r="AD23" s="6577"/>
      <c r="AE23" s="6577"/>
      <c r="AF23" s="6577"/>
      <c r="AG23" s="6577"/>
      <c r="AH23" s="6577"/>
      <c r="AI23" s="6577"/>
      <c r="AJ23" s="6577"/>
      <c r="AK23" s="6577"/>
      <c r="AL23" s="6577"/>
      <c r="AM23" s="6577"/>
      <c r="AN23" s="6577"/>
      <c r="AO23" s="6577"/>
      <c r="AP23" s="6577"/>
      <c r="AQ23" s="6577"/>
      <c r="AR23" s="6577"/>
      <c r="AS23" s="6577"/>
      <c r="AT23" s="6577"/>
      <c r="AU23" s="6577"/>
      <c r="AV23" s="6577"/>
      <c r="AW23" s="6577"/>
      <c r="AX23" s="6577"/>
      <c r="AY23" s="6577"/>
      <c r="AZ23" s="6577"/>
      <c r="BA23" s="6577"/>
      <c r="BB23" s="6577"/>
      <c r="BC23" s="6577"/>
      <c r="BD23" s="6577"/>
      <c r="BE23" s="6577"/>
      <c r="BF23" s="6577"/>
      <c r="BG23" s="6577"/>
      <c r="BH23" s="6577"/>
      <c r="BI23" s="6577"/>
      <c r="BJ23" s="6577"/>
      <c r="BK23" s="6577"/>
      <c r="BL23" s="6577"/>
      <c r="BM23" s="6577"/>
      <c r="BN23" s="6577"/>
      <c r="BO23" s="6577"/>
      <c r="BP23" s="6577"/>
      <c r="BQ23" s="6577"/>
      <c r="BR23" s="6577"/>
      <c r="BS23" s="6577"/>
      <c r="BT23" s="6577"/>
      <c r="BU23" s="6577"/>
      <c r="BV23" s="6577"/>
      <c r="BW23" s="6577"/>
      <c r="BX23" s="6577"/>
      <c r="BY23" s="6577"/>
      <c r="BZ23" s="6577"/>
      <c r="CA23" s="6577"/>
      <c r="CB23" s="6577"/>
      <c r="CC23" s="6577"/>
      <c r="CD23" s="6577"/>
      <c r="CE23" s="6577"/>
      <c r="CF23" s="6577"/>
      <c r="CG23" s="6577"/>
      <c r="CH23" s="6577"/>
      <c r="CI23" s="6577"/>
      <c r="CJ23" s="6577"/>
      <c r="CK23" s="6577"/>
      <c r="CL23" s="6577"/>
      <c r="CM23" s="6577"/>
      <c r="CN23" s="6577"/>
      <c r="CO23" s="6577"/>
      <c r="CP23" s="6577"/>
      <c r="CQ23" s="6577"/>
      <c r="CR23" s="6577"/>
      <c r="CS23" s="6577"/>
      <c r="CT23" s="6577"/>
      <c r="CU23" s="6577"/>
      <c r="CV23" s="6577"/>
      <c r="CW23" s="6577"/>
      <c r="CX23" s="6577"/>
      <c r="CY23" s="6577"/>
      <c r="CZ23" s="6577"/>
      <c r="DA23" s="6577"/>
      <c r="DB23" s="6577"/>
      <c r="DC23" s="6577"/>
      <c r="DD23" s="6577"/>
      <c r="DE23" s="6577"/>
      <c r="DF23" s="6577"/>
      <c r="DG23" s="6577"/>
      <c r="DH23" s="6577"/>
      <c r="DI23" s="6577"/>
      <c r="DJ23" s="6577"/>
      <c r="DK23" s="6577"/>
      <c r="DL23" s="6577"/>
      <c r="DM23" s="6577"/>
      <c r="DN23" s="6577"/>
      <c r="DO23" s="6577"/>
      <c r="DP23" s="6577"/>
      <c r="DQ23" s="6577"/>
      <c r="DR23" s="6577"/>
      <c r="DS23" s="6577"/>
      <c r="DT23" s="6577"/>
      <c r="DU23" s="6577"/>
      <c r="DV23" s="6577"/>
      <c r="DW23" s="6577"/>
      <c r="DX23" s="6577"/>
      <c r="DY23" s="6577"/>
      <c r="DZ23" s="6577"/>
      <c r="EA23" s="6577"/>
      <c r="EB23" s="6577"/>
      <c r="EC23" s="6577"/>
      <c r="ED23" s="6577"/>
      <c r="EE23" s="6577"/>
      <c r="EF23" s="6577"/>
      <c r="EG23" s="6577"/>
      <c r="EH23" s="6577"/>
      <c r="EI23" s="6577"/>
      <c r="EJ23" s="6577"/>
      <c r="EK23" s="6577"/>
      <c r="EL23" s="6577"/>
      <c r="EM23" s="6577"/>
      <c r="EN23" s="6577"/>
      <c r="EO23" s="6577"/>
      <c r="EP23" s="6577"/>
      <c r="EQ23" s="6577"/>
      <c r="ER23" s="6577"/>
      <c r="ES23" s="6577"/>
      <c r="ET23" s="6577"/>
      <c r="EU23" s="6577"/>
      <c r="EV23" s="6577"/>
      <c r="EW23" s="6577"/>
      <c r="EX23" s="6577"/>
      <c r="EY23" s="6577"/>
      <c r="EZ23" s="6577"/>
      <c r="FA23" s="6577"/>
      <c r="FB23" s="6577"/>
      <c r="FC23" s="6577"/>
      <c r="FD23" s="6577"/>
      <c r="FE23" s="6577"/>
      <c r="FF23" s="6577"/>
      <c r="FG23" s="6577"/>
      <c r="FH23" s="6577"/>
      <c r="FI23" s="6577"/>
      <c r="FJ23" s="6577"/>
      <c r="FK23" s="6577"/>
      <c r="FL23" s="6577"/>
      <c r="FM23" s="6577"/>
      <c r="FN23" s="6577"/>
      <c r="FO23" s="6577"/>
      <c r="FP23" s="6577"/>
      <c r="FQ23" s="6577"/>
      <c r="FR23" s="6577"/>
      <c r="FS23" s="6577"/>
      <c r="FT23" s="6577"/>
      <c r="FU23" s="6577"/>
      <c r="FV23" s="6577"/>
      <c r="FW23" s="6577"/>
      <c r="FX23" s="6577"/>
      <c r="FY23" s="6577"/>
      <c r="FZ23" s="6577"/>
      <c r="GA23" s="6577"/>
      <c r="GB23" s="6577"/>
      <c r="GC23" s="6577"/>
      <c r="GD23" s="6577"/>
      <c r="GE23" s="6577"/>
      <c r="GF23" s="6577"/>
      <c r="GG23" s="6577"/>
      <c r="GH23" s="6577"/>
      <c r="GI23" s="6577"/>
      <c r="GJ23" s="6577"/>
      <c r="GK23" s="6577"/>
      <c r="GL23" s="6577"/>
      <c r="GM23" s="6577"/>
      <c r="GN23" s="6577"/>
      <c r="GO23" s="6577"/>
      <c r="GP23" s="6577"/>
      <c r="GQ23" s="6577"/>
      <c r="GR23" s="6577"/>
      <c r="GS23" s="6577"/>
      <c r="GT23" s="6577"/>
      <c r="GU23" s="6577"/>
      <c r="GV23" s="6577"/>
      <c r="GW23" s="6577"/>
      <c r="GX23" s="6577"/>
      <c r="GY23" s="6577"/>
      <c r="GZ23" s="6577"/>
      <c r="HA23" s="6577"/>
      <c r="HB23" s="6577"/>
      <c r="HC23" s="6577"/>
      <c r="HD23" s="6577"/>
      <c r="HE23" s="6577"/>
      <c r="HF23" s="6577"/>
      <c r="HG23" s="6577"/>
      <c r="HH23" s="6577"/>
      <c r="HI23" s="6577"/>
      <c r="HJ23" s="6577"/>
      <c r="HK23" s="6577"/>
      <c r="HL23" s="6577"/>
      <c r="HM23" s="6577"/>
      <c r="HN23" s="6577"/>
      <c r="HO23" s="6577"/>
      <c r="HP23" s="6577"/>
      <c r="HQ23" s="6577"/>
      <c r="HR23" s="6577"/>
      <c r="HS23" s="6577"/>
      <c r="HT23" s="6577"/>
      <c r="HU23" s="6577"/>
      <c r="HV23" s="6577"/>
      <c r="HW23" s="6577"/>
      <c r="HX23" s="6577"/>
      <c r="HY23" s="6577"/>
      <c r="HZ23" s="6577"/>
      <c r="IA23" s="6577"/>
      <c r="IB23" s="6577"/>
      <c r="IC23" s="6577"/>
      <c r="ID23" s="6577"/>
      <c r="IE23" s="6577"/>
      <c r="IF23" s="6577"/>
      <c r="IG23" s="6577"/>
      <c r="IH23" s="6577"/>
      <c r="II23" s="6577"/>
      <c r="IJ23" s="6577"/>
      <c r="IK23" s="6577"/>
      <c r="IL23" s="6577"/>
      <c r="IM23" s="6577"/>
      <c r="IN23" s="6577"/>
      <c r="IO23" s="6577"/>
      <c r="IP23" s="6577"/>
      <c r="IQ23" s="6577"/>
      <c r="IR23" s="6577"/>
      <c r="IS23" s="6577"/>
      <c r="IT23" s="6577"/>
      <c r="IU23" s="6577"/>
      <c r="IV23" s="6577"/>
      <c r="IW23" s="6577"/>
      <c r="IX23" s="6577"/>
      <c r="IY23" s="6577"/>
      <c r="IZ23" s="6577"/>
      <c r="JA23" s="6577"/>
      <c r="JB23" s="6577"/>
      <c r="JC23" s="6577"/>
      <c r="JD23" s="6577"/>
      <c r="JE23" s="6577"/>
      <c r="JF23" s="6577"/>
      <c r="JG23" s="6577"/>
      <c r="JH23" s="6577"/>
      <c r="JI23" s="6577"/>
      <c r="JJ23" s="6577"/>
      <c r="JK23" s="6577"/>
      <c r="JL23" s="6577"/>
      <c r="JM23" s="6577"/>
      <c r="JN23" s="6577"/>
      <c r="JO23" s="6577"/>
      <c r="JP23" s="6577"/>
      <c r="JQ23" s="6577"/>
      <c r="JR23" s="6577"/>
      <c r="JS23" s="6577"/>
      <c r="JT23" s="6577"/>
      <c r="JU23" s="6577"/>
      <c r="JV23" s="6577"/>
      <c r="JW23" s="6577"/>
      <c r="JX23" s="6577"/>
      <c r="JY23" s="6577"/>
      <c r="JZ23" s="6577"/>
      <c r="KA23" s="6577"/>
      <c r="KB23" s="6577"/>
      <c r="KC23" s="6577"/>
      <c r="KD23" s="6577"/>
      <c r="KE23" s="6577"/>
      <c r="KF23" s="6577"/>
      <c r="KG23" s="6577"/>
      <c r="KH23" s="6577"/>
      <c r="KI23" s="6577"/>
      <c r="KJ23" s="6577"/>
      <c r="KK23" s="6577"/>
      <c r="KL23" s="6577"/>
      <c r="KM23" s="6577"/>
      <c r="KN23" s="6577"/>
      <c r="KO23" s="6577"/>
      <c r="KP23" s="6577"/>
      <c r="KQ23" s="6577"/>
      <c r="KR23" s="6577"/>
      <c r="KS23" s="6577"/>
      <c r="KT23" s="6577"/>
      <c r="KU23" s="6577"/>
      <c r="KV23" s="6577"/>
      <c r="KW23" s="6577"/>
      <c r="KX23" s="6577"/>
      <c r="KY23" s="6577"/>
      <c r="KZ23" s="6577"/>
      <c r="LA23" s="6577"/>
      <c r="LB23" s="6577"/>
      <c r="LC23" s="6577"/>
      <c r="LD23" s="6577"/>
      <c r="LE23" s="6577"/>
      <c r="LF23" s="6577"/>
      <c r="LG23" s="6577"/>
      <c r="LH23" s="6577"/>
      <c r="LI23" s="6577"/>
      <c r="LJ23" s="6577"/>
      <c r="LK23" s="6577"/>
      <c r="LL23" s="6577"/>
      <c r="LM23" s="6577"/>
      <c r="LN23" s="6577"/>
      <c r="LO23" s="6577"/>
      <c r="LP23" s="6577"/>
      <c r="LQ23" s="6577"/>
      <c r="LR23" s="6577"/>
      <c r="LS23" s="6577"/>
      <c r="LT23" s="6577"/>
      <c r="LU23" s="6577"/>
      <c r="LV23" s="6577"/>
      <c r="LW23" s="6577"/>
      <c r="LX23" s="6577"/>
      <c r="LY23" s="6577"/>
      <c r="LZ23" s="6577"/>
      <c r="MA23" s="6577"/>
      <c r="MB23" s="6577"/>
      <c r="MC23" s="6577"/>
      <c r="MD23" s="6577"/>
      <c r="ME23" s="6577"/>
      <c r="MF23" s="6577"/>
      <c r="MG23" s="6577"/>
      <c r="MH23" s="6577"/>
      <c r="MI23" s="6577"/>
      <c r="MJ23" s="6577"/>
      <c r="MK23" s="6577"/>
      <c r="ML23" s="6577"/>
      <c r="MM23" s="6577"/>
      <c r="MN23" s="6577"/>
      <c r="MO23" s="6577"/>
      <c r="MP23" s="6577"/>
      <c r="MQ23" s="6577"/>
      <c r="MR23" s="6577"/>
      <c r="MS23" s="6577"/>
      <c r="MT23" s="6577"/>
      <c r="MU23" s="6577"/>
      <c r="MV23" s="6577"/>
      <c r="MW23" s="6577"/>
      <c r="MX23" s="6577"/>
      <c r="MY23" s="6577"/>
      <c r="MZ23" s="6577"/>
      <c r="NA23" s="6577"/>
      <c r="NB23" s="6577"/>
      <c r="NC23" s="6577"/>
      <c r="ND23" s="6577"/>
      <c r="NE23" s="6577"/>
      <c r="NF23" s="6577"/>
      <c r="NG23" s="6577"/>
      <c r="NH23" s="6577"/>
      <c r="NI23" s="6577"/>
      <c r="NJ23" s="6577"/>
      <c r="NK23" s="6577"/>
      <c r="NL23" s="6577"/>
      <c r="NM23" s="6577"/>
      <c r="NN23" s="6577"/>
      <c r="NO23" s="6577"/>
      <c r="NP23" s="6577"/>
      <c r="NQ23" s="6577"/>
      <c r="NR23" s="6577"/>
      <c r="NS23" s="6577"/>
      <c r="NT23" s="6577"/>
      <c r="NU23" s="6577"/>
      <c r="NV23" s="6577"/>
      <c r="NW23" s="6577"/>
      <c r="NX23" s="6577"/>
      <c r="NY23" s="6577"/>
      <c r="NZ23" s="6577"/>
      <c r="OA23" s="6577"/>
      <c r="OB23" s="6577"/>
      <c r="OC23" s="6577"/>
      <c r="OD23" s="6577"/>
      <c r="OE23" s="6577"/>
      <c r="OF23" s="6577"/>
      <c r="OG23" s="6577"/>
      <c r="OH23" s="6577"/>
      <c r="OI23" s="6577"/>
      <c r="OJ23" s="6577"/>
      <c r="OK23" s="6577"/>
      <c r="OL23" s="6577"/>
      <c r="OM23" s="6577"/>
      <c r="ON23" s="6577"/>
      <c r="OO23" s="6577"/>
      <c r="OP23" s="6577"/>
      <c r="OQ23" s="6577"/>
      <c r="OR23" s="6577"/>
      <c r="OS23" s="6577"/>
      <c r="OT23" s="6577"/>
      <c r="OU23" s="6577"/>
      <c r="OV23" s="6577"/>
      <c r="OW23" s="6577"/>
      <c r="OX23" s="6577"/>
      <c r="OY23" s="6577"/>
      <c r="OZ23" s="6577"/>
      <c r="PA23" s="6577"/>
      <c r="PB23" s="6577"/>
      <c r="PC23" s="6577"/>
      <c r="PD23" s="6577"/>
      <c r="PE23" s="6577"/>
      <c r="PF23" s="6577"/>
      <c r="PG23" s="6577"/>
      <c r="PH23" s="6577"/>
    </row>
    <row r="24" spans="1:16384" s="214" customFormat="1" ht="27" customHeight="1" x14ac:dyDescent="0.35">
      <c r="A24" s="7070" t="s">
        <v>2769</v>
      </c>
      <c r="B24" s="7071"/>
      <c r="C24" s="6716"/>
      <c r="D24" s="6717"/>
      <c r="E24" s="6718"/>
      <c r="F24" s="6718"/>
      <c r="G24" s="6719"/>
      <c r="H24" s="6718"/>
      <c r="I24" s="6718"/>
      <c r="J24" s="6718"/>
      <c r="K24" s="6718"/>
      <c r="L24" s="6718"/>
      <c r="M24" s="6718"/>
      <c r="N24" s="6710"/>
      <c r="O24" s="6718"/>
      <c r="P24" s="6715"/>
      <c r="Q24" s="6577"/>
      <c r="R24" s="6577"/>
      <c r="S24" s="6577"/>
      <c r="T24" s="6577"/>
      <c r="U24" s="6577"/>
      <c r="V24" s="6577"/>
      <c r="W24" s="6577"/>
      <c r="X24" s="6577"/>
      <c r="Y24" s="6577"/>
      <c r="Z24" s="6577"/>
      <c r="AA24" s="6577"/>
      <c r="AB24" s="6577"/>
      <c r="AC24" s="6577"/>
      <c r="AD24" s="6577"/>
      <c r="AE24" s="6577"/>
      <c r="AF24" s="6577"/>
      <c r="AG24" s="6577"/>
      <c r="AH24" s="6577"/>
      <c r="AI24" s="6577"/>
      <c r="AJ24" s="6577"/>
      <c r="AK24" s="6577"/>
      <c r="AL24" s="6577"/>
      <c r="AM24" s="6577"/>
      <c r="AN24" s="6577"/>
      <c r="AO24" s="6577"/>
      <c r="AP24" s="6577"/>
      <c r="AQ24" s="6577"/>
      <c r="AR24" s="6577"/>
      <c r="AS24" s="6577"/>
      <c r="AT24" s="6577"/>
      <c r="AU24" s="6577"/>
      <c r="AV24" s="6577"/>
      <c r="AW24" s="6577"/>
      <c r="AX24" s="6577"/>
      <c r="AY24" s="6577"/>
      <c r="AZ24" s="6577"/>
      <c r="BA24" s="6577"/>
      <c r="BB24" s="6577"/>
      <c r="BC24" s="6577"/>
      <c r="BD24" s="6577"/>
      <c r="BE24" s="6577"/>
      <c r="BF24" s="6577"/>
      <c r="BG24" s="6577"/>
      <c r="BH24" s="6577"/>
      <c r="BI24" s="6577"/>
      <c r="BJ24" s="6577"/>
      <c r="BK24" s="6577"/>
      <c r="BL24" s="6577"/>
      <c r="BM24" s="6577"/>
      <c r="BN24" s="6577"/>
      <c r="BO24" s="6577"/>
      <c r="BP24" s="6577"/>
      <c r="BQ24" s="6577"/>
      <c r="BR24" s="6577"/>
      <c r="BS24" s="6577"/>
      <c r="BT24" s="6577"/>
      <c r="BU24" s="6577"/>
      <c r="BV24" s="6577"/>
      <c r="BW24" s="6577"/>
      <c r="BX24" s="6577"/>
      <c r="BY24" s="6577"/>
      <c r="BZ24" s="6577"/>
      <c r="CA24" s="6577"/>
      <c r="CB24" s="6577"/>
      <c r="CC24" s="6577"/>
      <c r="CD24" s="6577"/>
      <c r="CE24" s="6577"/>
      <c r="CF24" s="6577"/>
      <c r="CG24" s="6577"/>
      <c r="CH24" s="6577"/>
      <c r="CI24" s="6577"/>
      <c r="CJ24" s="6577"/>
      <c r="CK24" s="6577"/>
      <c r="CL24" s="6577"/>
      <c r="CM24" s="6577"/>
      <c r="CN24" s="6577"/>
      <c r="CO24" s="6577"/>
      <c r="CP24" s="6577"/>
      <c r="CQ24" s="6577"/>
      <c r="CR24" s="6577"/>
      <c r="CS24" s="6577"/>
      <c r="CT24" s="6577"/>
      <c r="CU24" s="6577"/>
      <c r="CV24" s="6577"/>
      <c r="CW24" s="6577"/>
      <c r="CX24" s="6577"/>
      <c r="CY24" s="6577"/>
      <c r="CZ24" s="6577"/>
      <c r="DA24" s="6577"/>
      <c r="DB24" s="6577"/>
      <c r="DC24" s="6577"/>
      <c r="DD24" s="6577"/>
      <c r="DE24" s="6577"/>
      <c r="DF24" s="6577"/>
      <c r="DG24" s="6577"/>
      <c r="DH24" s="6577"/>
      <c r="DI24" s="6577"/>
      <c r="DJ24" s="6577"/>
      <c r="DK24" s="6577"/>
      <c r="DL24" s="6577"/>
      <c r="DM24" s="6577"/>
      <c r="DN24" s="6577"/>
      <c r="DO24" s="6577"/>
      <c r="DP24" s="6577"/>
      <c r="DQ24" s="6577"/>
      <c r="DR24" s="6577"/>
      <c r="DS24" s="6577"/>
      <c r="DT24" s="6577"/>
      <c r="DU24" s="6577"/>
      <c r="DV24" s="6577"/>
      <c r="DW24" s="6577"/>
      <c r="DX24" s="6577"/>
      <c r="DY24" s="6577"/>
      <c r="DZ24" s="6577"/>
      <c r="EA24" s="6577"/>
      <c r="EB24" s="6577"/>
      <c r="EC24" s="6577"/>
      <c r="ED24" s="6577"/>
      <c r="EE24" s="6577"/>
      <c r="EF24" s="6577"/>
      <c r="EG24" s="6577"/>
      <c r="EH24" s="6577"/>
      <c r="EI24" s="6577"/>
      <c r="EJ24" s="6577"/>
      <c r="EK24" s="6577"/>
      <c r="EL24" s="6577"/>
      <c r="EM24" s="6577"/>
      <c r="EN24" s="6577"/>
      <c r="EO24" s="6577"/>
      <c r="EP24" s="6577"/>
      <c r="EQ24" s="6577"/>
      <c r="ER24" s="6577"/>
      <c r="ES24" s="6577"/>
      <c r="ET24" s="6577"/>
      <c r="EU24" s="6577"/>
      <c r="EV24" s="6577"/>
      <c r="EW24" s="6577"/>
      <c r="EX24" s="6577"/>
      <c r="EY24" s="6577"/>
      <c r="EZ24" s="6577"/>
      <c r="FA24" s="6577"/>
      <c r="FB24" s="6577"/>
      <c r="FC24" s="6577"/>
      <c r="FD24" s="6577"/>
      <c r="FE24" s="6577"/>
      <c r="FF24" s="6577"/>
      <c r="FG24" s="6577"/>
      <c r="FH24" s="6577"/>
      <c r="FI24" s="6577"/>
      <c r="FJ24" s="6577"/>
      <c r="FK24" s="6577"/>
      <c r="FL24" s="6577"/>
      <c r="FM24" s="6577"/>
      <c r="FN24" s="6577"/>
      <c r="FO24" s="6577"/>
      <c r="FP24" s="6577"/>
      <c r="FQ24" s="6577"/>
      <c r="FR24" s="6577"/>
      <c r="FS24" s="6577"/>
      <c r="FT24" s="6577"/>
      <c r="FU24" s="6577"/>
      <c r="FV24" s="6577"/>
      <c r="FW24" s="6577"/>
      <c r="FX24" s="6577"/>
      <c r="FY24" s="6577"/>
      <c r="FZ24" s="6577"/>
      <c r="GA24" s="6577"/>
      <c r="GB24" s="6577"/>
      <c r="GC24" s="6577"/>
      <c r="GD24" s="6577"/>
      <c r="GE24" s="6577"/>
      <c r="GF24" s="6577"/>
      <c r="GG24" s="6577"/>
      <c r="GH24" s="6577"/>
      <c r="GI24" s="6577"/>
      <c r="GJ24" s="6577"/>
      <c r="GK24" s="6577"/>
      <c r="GL24" s="6577"/>
      <c r="GM24" s="6577"/>
      <c r="GN24" s="6577"/>
      <c r="GO24" s="6577"/>
      <c r="GP24" s="6577"/>
      <c r="GQ24" s="6577"/>
      <c r="GR24" s="6577"/>
      <c r="GS24" s="6577"/>
      <c r="GT24" s="6577"/>
      <c r="GU24" s="6577"/>
      <c r="GV24" s="6577"/>
      <c r="GW24" s="6577"/>
      <c r="GX24" s="6577"/>
      <c r="GY24" s="6577"/>
      <c r="GZ24" s="6577"/>
      <c r="HA24" s="6577"/>
      <c r="HB24" s="6577"/>
      <c r="HC24" s="6577"/>
      <c r="HD24" s="6577"/>
      <c r="HE24" s="6577"/>
      <c r="HF24" s="6577"/>
      <c r="HG24" s="6577"/>
      <c r="HH24" s="6577"/>
      <c r="HI24" s="6577"/>
      <c r="HJ24" s="6577"/>
      <c r="HK24" s="6577"/>
      <c r="HL24" s="6577"/>
      <c r="HM24" s="6577"/>
      <c r="HN24" s="6577"/>
      <c r="HO24" s="6577"/>
      <c r="HP24" s="6577"/>
      <c r="HQ24" s="6577"/>
      <c r="HR24" s="6577"/>
      <c r="HS24" s="6577"/>
      <c r="HT24" s="6577"/>
      <c r="HU24" s="6577"/>
      <c r="HV24" s="6577"/>
      <c r="HW24" s="6577"/>
      <c r="HX24" s="6577"/>
      <c r="HY24" s="6577"/>
      <c r="HZ24" s="6577"/>
      <c r="IA24" s="6577"/>
      <c r="IB24" s="6577"/>
      <c r="IC24" s="6577"/>
      <c r="ID24" s="6577"/>
      <c r="IE24" s="6577"/>
      <c r="IF24" s="6577"/>
      <c r="IG24" s="6577"/>
      <c r="IH24" s="6577"/>
      <c r="II24" s="6577"/>
      <c r="IJ24" s="6577"/>
      <c r="IK24" s="6577"/>
      <c r="IL24" s="6577"/>
      <c r="IM24" s="6577"/>
      <c r="IN24" s="6577"/>
      <c r="IO24" s="6577"/>
      <c r="IP24" s="6577"/>
      <c r="IQ24" s="6577"/>
      <c r="IR24" s="6577"/>
      <c r="IS24" s="6577"/>
      <c r="IT24" s="6577"/>
      <c r="IU24" s="6577"/>
      <c r="IV24" s="6577"/>
      <c r="IW24" s="6577"/>
      <c r="IX24" s="6577"/>
      <c r="IY24" s="6577"/>
      <c r="IZ24" s="6577"/>
      <c r="JA24" s="6577"/>
      <c r="JB24" s="6577"/>
      <c r="JC24" s="6577"/>
      <c r="JD24" s="6577"/>
      <c r="JE24" s="6577"/>
      <c r="JF24" s="6577"/>
      <c r="JG24" s="6577"/>
      <c r="JH24" s="6577"/>
      <c r="JI24" s="6577"/>
      <c r="JJ24" s="6577"/>
      <c r="JK24" s="6577"/>
      <c r="JL24" s="6577"/>
      <c r="JM24" s="6577"/>
      <c r="JN24" s="6577"/>
      <c r="JO24" s="6577"/>
      <c r="JP24" s="6577"/>
      <c r="JQ24" s="6577"/>
      <c r="JR24" s="6577"/>
      <c r="JS24" s="6577"/>
      <c r="JT24" s="6577"/>
      <c r="JU24" s="6577"/>
      <c r="JV24" s="6577"/>
      <c r="JW24" s="6577"/>
      <c r="JX24" s="6577"/>
      <c r="JY24" s="6577"/>
      <c r="JZ24" s="6577"/>
      <c r="KA24" s="6577"/>
      <c r="KB24" s="6577"/>
      <c r="KC24" s="6577"/>
      <c r="KD24" s="6577"/>
      <c r="KE24" s="6577"/>
      <c r="KF24" s="6577"/>
      <c r="KG24" s="6577"/>
      <c r="KH24" s="6577"/>
      <c r="KI24" s="6577"/>
      <c r="KJ24" s="6577"/>
      <c r="KK24" s="6577"/>
      <c r="KL24" s="6577"/>
      <c r="KM24" s="6577"/>
      <c r="KN24" s="6577"/>
      <c r="KO24" s="6577"/>
      <c r="KP24" s="6577"/>
      <c r="KQ24" s="6577"/>
      <c r="KR24" s="6577"/>
      <c r="KS24" s="6577"/>
      <c r="KT24" s="6577"/>
      <c r="KU24" s="6577"/>
      <c r="KV24" s="6577"/>
      <c r="KW24" s="6577"/>
      <c r="KX24" s="6577"/>
      <c r="KY24" s="6577"/>
      <c r="KZ24" s="6577"/>
      <c r="LA24" s="6577"/>
      <c r="LB24" s="6577"/>
      <c r="LC24" s="6577"/>
      <c r="LD24" s="6577"/>
      <c r="LE24" s="6577"/>
      <c r="LF24" s="6577"/>
      <c r="LG24" s="6577"/>
      <c r="LH24" s="6577"/>
      <c r="LI24" s="6577"/>
      <c r="LJ24" s="6577"/>
      <c r="LK24" s="6577"/>
      <c r="LL24" s="6577"/>
      <c r="LM24" s="6577"/>
      <c r="LN24" s="6577"/>
      <c r="LO24" s="6577"/>
      <c r="LP24" s="6577"/>
      <c r="LQ24" s="6577"/>
      <c r="LR24" s="6577"/>
      <c r="LS24" s="6577"/>
      <c r="LT24" s="6577"/>
      <c r="LU24" s="6577"/>
      <c r="LV24" s="6577"/>
      <c r="LW24" s="6577"/>
      <c r="LX24" s="6577"/>
      <c r="LY24" s="6577"/>
      <c r="LZ24" s="6577"/>
      <c r="MA24" s="6577"/>
      <c r="MB24" s="6577"/>
      <c r="MC24" s="6577"/>
      <c r="MD24" s="6577"/>
      <c r="ME24" s="6577"/>
      <c r="MF24" s="6577"/>
      <c r="MG24" s="6577"/>
      <c r="MH24" s="6577"/>
      <c r="MI24" s="6577"/>
      <c r="MJ24" s="6577"/>
      <c r="MK24" s="6577"/>
      <c r="ML24" s="6577"/>
      <c r="MM24" s="6577"/>
      <c r="MN24" s="6577"/>
      <c r="MO24" s="6577"/>
      <c r="MP24" s="6577"/>
      <c r="MQ24" s="6577"/>
      <c r="MR24" s="6577"/>
      <c r="MS24" s="6577"/>
      <c r="MT24" s="6577"/>
      <c r="MU24" s="6577"/>
      <c r="MV24" s="6577"/>
      <c r="MW24" s="6577"/>
      <c r="MX24" s="6577"/>
      <c r="MY24" s="6577"/>
      <c r="MZ24" s="6577"/>
      <c r="NA24" s="6577"/>
      <c r="NB24" s="6577"/>
      <c r="NC24" s="6577"/>
      <c r="ND24" s="6577"/>
      <c r="NE24" s="6577"/>
      <c r="NF24" s="6577"/>
      <c r="NG24" s="6577"/>
      <c r="NH24" s="6577"/>
      <c r="NI24" s="6577"/>
      <c r="NJ24" s="6577"/>
      <c r="NK24" s="6577"/>
      <c r="NL24" s="6577"/>
      <c r="NM24" s="6577"/>
      <c r="NN24" s="6577"/>
      <c r="NO24" s="6577"/>
      <c r="NP24" s="6577"/>
      <c r="NQ24" s="6577"/>
      <c r="NR24" s="6577"/>
      <c r="NS24" s="6577"/>
      <c r="NT24" s="6577"/>
      <c r="NU24" s="6577"/>
      <c r="NV24" s="6577"/>
      <c r="NW24" s="6577"/>
      <c r="NX24" s="6577"/>
      <c r="NY24" s="6577"/>
      <c r="NZ24" s="6577"/>
      <c r="OA24" s="6577"/>
      <c r="OB24" s="6577"/>
      <c r="OC24" s="6577"/>
      <c r="OD24" s="6577"/>
      <c r="OE24" s="6577"/>
      <c r="OF24" s="6577"/>
      <c r="OG24" s="6577"/>
      <c r="OH24" s="6577"/>
      <c r="OI24" s="6577"/>
      <c r="OJ24" s="6577"/>
      <c r="OK24" s="6577"/>
      <c r="OL24" s="6577"/>
      <c r="OM24" s="6577"/>
      <c r="ON24" s="6577"/>
      <c r="OO24" s="6577"/>
      <c r="OP24" s="6577"/>
      <c r="OQ24" s="6577"/>
      <c r="OR24" s="6577"/>
      <c r="OS24" s="6577"/>
      <c r="OT24" s="6577"/>
      <c r="OU24" s="6577"/>
      <c r="OV24" s="6577"/>
      <c r="OW24" s="6577"/>
      <c r="OX24" s="6577"/>
      <c r="OY24" s="6577"/>
      <c r="OZ24" s="6577"/>
      <c r="PA24" s="6577"/>
      <c r="PB24" s="6577"/>
      <c r="PC24" s="6577"/>
      <c r="PD24" s="6577"/>
      <c r="PE24" s="6577"/>
      <c r="PF24" s="6577"/>
      <c r="PG24" s="6577"/>
      <c r="PH24" s="6577"/>
    </row>
    <row r="25" spans="1:16384" s="214" customFormat="1" ht="24.75" customHeight="1" x14ac:dyDescent="0.35">
      <c r="A25" s="7070" t="s">
        <v>2770</v>
      </c>
      <c r="B25" s="7071"/>
      <c r="C25" s="6716"/>
      <c r="D25" s="6717"/>
      <c r="E25" s="6718"/>
      <c r="F25" s="6718"/>
      <c r="G25" s="6719"/>
      <c r="H25" s="6718"/>
      <c r="I25" s="6718"/>
      <c r="J25" s="6718"/>
      <c r="K25" s="6718"/>
      <c r="L25" s="6718"/>
      <c r="M25" s="6718"/>
      <c r="N25" s="6710"/>
      <c r="O25" s="6718"/>
      <c r="P25" s="6715"/>
      <c r="Q25" s="6577"/>
      <c r="R25" s="6577"/>
      <c r="S25" s="6577"/>
      <c r="T25" s="6577"/>
      <c r="U25" s="6577"/>
      <c r="V25" s="6577"/>
      <c r="W25" s="6577"/>
      <c r="X25" s="6577"/>
      <c r="Y25" s="6577"/>
      <c r="Z25" s="6577"/>
      <c r="AA25" s="6577"/>
      <c r="AB25" s="6577"/>
      <c r="AC25" s="6577"/>
      <c r="AD25" s="6577"/>
      <c r="AE25" s="6577"/>
      <c r="AF25" s="6577"/>
      <c r="AG25" s="6577"/>
      <c r="AH25" s="6577"/>
      <c r="AI25" s="6577"/>
      <c r="AJ25" s="6577"/>
      <c r="AK25" s="6577"/>
      <c r="AL25" s="6577"/>
      <c r="AM25" s="6577"/>
      <c r="AN25" s="6577"/>
      <c r="AO25" s="6577"/>
      <c r="AP25" s="6577"/>
      <c r="AQ25" s="6577"/>
      <c r="AR25" s="6577"/>
      <c r="AS25" s="6577"/>
      <c r="AT25" s="6577"/>
      <c r="AU25" s="6577"/>
      <c r="AV25" s="6577"/>
      <c r="AW25" s="6577"/>
      <c r="AX25" s="6577"/>
      <c r="AY25" s="6577"/>
      <c r="AZ25" s="6577"/>
      <c r="BA25" s="6577"/>
      <c r="BB25" s="6577"/>
      <c r="BC25" s="6577"/>
      <c r="BD25" s="6577"/>
      <c r="BE25" s="6577"/>
      <c r="BF25" s="6577"/>
      <c r="BG25" s="6577"/>
      <c r="BH25" s="6577"/>
      <c r="BI25" s="6577"/>
      <c r="BJ25" s="6577"/>
      <c r="BK25" s="6577"/>
      <c r="BL25" s="6577"/>
      <c r="BM25" s="6577"/>
      <c r="BN25" s="6577"/>
      <c r="BO25" s="6577"/>
      <c r="BP25" s="6577"/>
      <c r="BQ25" s="6577"/>
      <c r="BR25" s="6577"/>
      <c r="BS25" s="6577"/>
      <c r="BT25" s="6577"/>
      <c r="BU25" s="6577"/>
      <c r="BV25" s="6577"/>
      <c r="BW25" s="6577"/>
      <c r="BX25" s="6577"/>
      <c r="BY25" s="6577"/>
      <c r="BZ25" s="6577"/>
      <c r="CA25" s="6577"/>
      <c r="CB25" s="6577"/>
      <c r="CC25" s="6577"/>
      <c r="CD25" s="6577"/>
      <c r="CE25" s="6577"/>
      <c r="CF25" s="6577"/>
      <c r="CG25" s="6577"/>
      <c r="CH25" s="6577"/>
      <c r="CI25" s="6577"/>
      <c r="CJ25" s="6577"/>
      <c r="CK25" s="6577"/>
      <c r="CL25" s="6577"/>
      <c r="CM25" s="6577"/>
      <c r="CN25" s="6577"/>
      <c r="CO25" s="6577"/>
      <c r="CP25" s="6577"/>
      <c r="CQ25" s="6577"/>
      <c r="CR25" s="6577"/>
      <c r="CS25" s="6577"/>
      <c r="CT25" s="6577"/>
      <c r="CU25" s="6577"/>
      <c r="CV25" s="6577"/>
      <c r="CW25" s="6577"/>
      <c r="CX25" s="6577"/>
      <c r="CY25" s="6577"/>
      <c r="CZ25" s="6577"/>
      <c r="DA25" s="6577"/>
      <c r="DB25" s="6577"/>
      <c r="DC25" s="6577"/>
      <c r="DD25" s="6577"/>
      <c r="DE25" s="6577"/>
      <c r="DF25" s="6577"/>
      <c r="DG25" s="6577"/>
      <c r="DH25" s="6577"/>
      <c r="DI25" s="6577"/>
      <c r="DJ25" s="6577"/>
      <c r="DK25" s="6577"/>
      <c r="DL25" s="6577"/>
      <c r="DM25" s="6577"/>
      <c r="DN25" s="6577"/>
      <c r="DO25" s="6577"/>
      <c r="DP25" s="6577"/>
      <c r="DQ25" s="6577"/>
      <c r="DR25" s="6577"/>
      <c r="DS25" s="6577"/>
      <c r="DT25" s="6577"/>
      <c r="DU25" s="6577"/>
      <c r="DV25" s="6577"/>
      <c r="DW25" s="6577"/>
      <c r="DX25" s="6577"/>
      <c r="DY25" s="6577"/>
      <c r="DZ25" s="6577"/>
      <c r="EA25" s="6577"/>
      <c r="EB25" s="6577"/>
      <c r="EC25" s="6577"/>
      <c r="ED25" s="6577"/>
      <c r="EE25" s="6577"/>
      <c r="EF25" s="6577"/>
      <c r="EG25" s="6577"/>
      <c r="EH25" s="6577"/>
      <c r="EI25" s="6577"/>
      <c r="EJ25" s="6577"/>
      <c r="EK25" s="6577"/>
      <c r="EL25" s="6577"/>
      <c r="EM25" s="6577"/>
      <c r="EN25" s="6577"/>
      <c r="EO25" s="6577"/>
      <c r="EP25" s="6577"/>
      <c r="EQ25" s="6577"/>
      <c r="ER25" s="6577"/>
      <c r="ES25" s="6577"/>
      <c r="ET25" s="6577"/>
      <c r="EU25" s="6577"/>
      <c r="EV25" s="6577"/>
      <c r="EW25" s="6577"/>
      <c r="EX25" s="6577"/>
      <c r="EY25" s="6577"/>
      <c r="EZ25" s="6577"/>
      <c r="FA25" s="6577"/>
      <c r="FB25" s="6577"/>
      <c r="FC25" s="6577"/>
      <c r="FD25" s="6577"/>
      <c r="FE25" s="6577"/>
      <c r="FF25" s="6577"/>
      <c r="FG25" s="6577"/>
      <c r="FH25" s="6577"/>
      <c r="FI25" s="6577"/>
      <c r="FJ25" s="6577"/>
      <c r="FK25" s="6577"/>
      <c r="FL25" s="6577"/>
      <c r="FM25" s="6577"/>
      <c r="FN25" s="6577"/>
      <c r="FO25" s="6577"/>
      <c r="FP25" s="6577"/>
      <c r="FQ25" s="6577"/>
      <c r="FR25" s="6577"/>
      <c r="FS25" s="6577"/>
      <c r="FT25" s="6577"/>
      <c r="FU25" s="6577"/>
      <c r="FV25" s="6577"/>
      <c r="FW25" s="6577"/>
      <c r="FX25" s="6577"/>
      <c r="FY25" s="6577"/>
      <c r="FZ25" s="6577"/>
      <c r="GA25" s="6577"/>
      <c r="GB25" s="6577"/>
      <c r="GC25" s="6577"/>
      <c r="GD25" s="6577"/>
      <c r="GE25" s="6577"/>
      <c r="GF25" s="6577"/>
      <c r="GG25" s="6577"/>
      <c r="GH25" s="6577"/>
      <c r="GI25" s="6577"/>
      <c r="GJ25" s="6577"/>
      <c r="GK25" s="6577"/>
      <c r="GL25" s="6577"/>
      <c r="GM25" s="6577"/>
      <c r="GN25" s="6577"/>
      <c r="GO25" s="6577"/>
      <c r="GP25" s="6577"/>
      <c r="GQ25" s="6577"/>
      <c r="GR25" s="6577"/>
      <c r="GS25" s="6577"/>
      <c r="GT25" s="6577"/>
      <c r="GU25" s="6577"/>
      <c r="GV25" s="6577"/>
      <c r="GW25" s="6577"/>
      <c r="GX25" s="6577"/>
      <c r="GY25" s="6577"/>
      <c r="GZ25" s="6577"/>
      <c r="HA25" s="6577"/>
      <c r="HB25" s="6577"/>
      <c r="HC25" s="6577"/>
      <c r="HD25" s="6577"/>
      <c r="HE25" s="6577"/>
      <c r="HF25" s="6577"/>
      <c r="HG25" s="6577"/>
      <c r="HH25" s="6577"/>
      <c r="HI25" s="6577"/>
      <c r="HJ25" s="6577"/>
      <c r="HK25" s="6577"/>
      <c r="HL25" s="6577"/>
      <c r="HM25" s="6577"/>
      <c r="HN25" s="6577"/>
      <c r="HO25" s="6577"/>
      <c r="HP25" s="6577"/>
      <c r="HQ25" s="6577"/>
      <c r="HR25" s="6577"/>
      <c r="HS25" s="6577"/>
      <c r="HT25" s="6577"/>
      <c r="HU25" s="6577"/>
      <c r="HV25" s="6577"/>
      <c r="HW25" s="6577"/>
      <c r="HX25" s="6577"/>
      <c r="HY25" s="6577"/>
      <c r="HZ25" s="6577"/>
      <c r="IA25" s="6577"/>
      <c r="IB25" s="6577"/>
      <c r="IC25" s="6577"/>
      <c r="ID25" s="6577"/>
      <c r="IE25" s="6577"/>
      <c r="IF25" s="6577"/>
      <c r="IG25" s="6577"/>
      <c r="IH25" s="6577"/>
      <c r="II25" s="6577"/>
      <c r="IJ25" s="6577"/>
      <c r="IK25" s="6577"/>
      <c r="IL25" s="6577"/>
      <c r="IM25" s="6577"/>
      <c r="IN25" s="6577"/>
      <c r="IO25" s="6577"/>
      <c r="IP25" s="6577"/>
      <c r="IQ25" s="6577"/>
      <c r="IR25" s="6577"/>
      <c r="IS25" s="6577"/>
      <c r="IT25" s="6577"/>
      <c r="IU25" s="6577"/>
      <c r="IV25" s="6577"/>
      <c r="IW25" s="6577"/>
      <c r="IX25" s="6577"/>
      <c r="IY25" s="6577"/>
      <c r="IZ25" s="6577"/>
      <c r="JA25" s="6577"/>
      <c r="JB25" s="6577"/>
      <c r="JC25" s="6577"/>
      <c r="JD25" s="6577"/>
      <c r="JE25" s="6577"/>
      <c r="JF25" s="6577"/>
      <c r="JG25" s="6577"/>
      <c r="JH25" s="6577"/>
      <c r="JI25" s="6577"/>
      <c r="JJ25" s="6577"/>
      <c r="JK25" s="6577"/>
      <c r="JL25" s="6577"/>
      <c r="JM25" s="6577"/>
      <c r="JN25" s="6577"/>
      <c r="JO25" s="6577"/>
      <c r="JP25" s="6577"/>
      <c r="JQ25" s="6577"/>
      <c r="JR25" s="6577"/>
      <c r="JS25" s="6577"/>
      <c r="JT25" s="6577"/>
      <c r="JU25" s="6577"/>
      <c r="JV25" s="6577"/>
      <c r="JW25" s="6577"/>
      <c r="JX25" s="6577"/>
      <c r="JY25" s="6577"/>
      <c r="JZ25" s="6577"/>
      <c r="KA25" s="6577"/>
      <c r="KB25" s="6577"/>
      <c r="KC25" s="6577"/>
      <c r="KD25" s="6577"/>
      <c r="KE25" s="6577"/>
      <c r="KF25" s="6577"/>
      <c r="KG25" s="6577"/>
      <c r="KH25" s="6577"/>
      <c r="KI25" s="6577"/>
      <c r="KJ25" s="6577"/>
      <c r="KK25" s="6577"/>
      <c r="KL25" s="6577"/>
      <c r="KM25" s="6577"/>
      <c r="KN25" s="6577"/>
      <c r="KO25" s="6577"/>
      <c r="KP25" s="6577"/>
      <c r="KQ25" s="6577"/>
      <c r="KR25" s="6577"/>
      <c r="KS25" s="6577"/>
      <c r="KT25" s="6577"/>
      <c r="KU25" s="6577"/>
      <c r="KV25" s="6577"/>
      <c r="KW25" s="6577"/>
      <c r="KX25" s="6577"/>
      <c r="KY25" s="6577"/>
      <c r="KZ25" s="6577"/>
      <c r="LA25" s="6577"/>
      <c r="LB25" s="6577"/>
      <c r="LC25" s="6577"/>
      <c r="LD25" s="6577"/>
      <c r="LE25" s="6577"/>
      <c r="LF25" s="6577"/>
      <c r="LG25" s="6577"/>
      <c r="LH25" s="6577"/>
      <c r="LI25" s="6577"/>
      <c r="LJ25" s="6577"/>
      <c r="LK25" s="6577"/>
      <c r="LL25" s="6577"/>
      <c r="LM25" s="6577"/>
      <c r="LN25" s="6577"/>
      <c r="LO25" s="6577"/>
      <c r="LP25" s="6577"/>
      <c r="LQ25" s="6577"/>
      <c r="LR25" s="6577"/>
      <c r="LS25" s="6577"/>
      <c r="LT25" s="6577"/>
      <c r="LU25" s="6577"/>
      <c r="LV25" s="6577"/>
      <c r="LW25" s="6577"/>
      <c r="LX25" s="6577"/>
      <c r="LY25" s="6577"/>
      <c r="LZ25" s="6577"/>
      <c r="MA25" s="6577"/>
      <c r="MB25" s="6577"/>
      <c r="MC25" s="6577"/>
      <c r="MD25" s="6577"/>
      <c r="ME25" s="6577"/>
      <c r="MF25" s="6577"/>
      <c r="MG25" s="6577"/>
      <c r="MH25" s="6577"/>
      <c r="MI25" s="6577"/>
      <c r="MJ25" s="6577"/>
      <c r="MK25" s="6577"/>
      <c r="ML25" s="6577"/>
      <c r="MM25" s="6577"/>
      <c r="MN25" s="6577"/>
      <c r="MO25" s="6577"/>
      <c r="MP25" s="6577"/>
      <c r="MQ25" s="6577"/>
      <c r="MR25" s="6577"/>
      <c r="MS25" s="6577"/>
      <c r="MT25" s="6577"/>
      <c r="MU25" s="6577"/>
      <c r="MV25" s="6577"/>
      <c r="MW25" s="6577"/>
      <c r="MX25" s="6577"/>
      <c r="MY25" s="6577"/>
      <c r="MZ25" s="6577"/>
      <c r="NA25" s="6577"/>
      <c r="NB25" s="6577"/>
      <c r="NC25" s="6577"/>
      <c r="ND25" s="6577"/>
      <c r="NE25" s="6577"/>
      <c r="NF25" s="6577"/>
      <c r="NG25" s="6577"/>
      <c r="NH25" s="6577"/>
      <c r="NI25" s="6577"/>
      <c r="NJ25" s="6577"/>
      <c r="NK25" s="6577"/>
      <c r="NL25" s="6577"/>
      <c r="NM25" s="6577"/>
      <c r="NN25" s="6577"/>
      <c r="NO25" s="6577"/>
      <c r="NP25" s="6577"/>
      <c r="NQ25" s="6577"/>
      <c r="NR25" s="6577"/>
      <c r="NS25" s="6577"/>
      <c r="NT25" s="6577"/>
      <c r="NU25" s="6577"/>
      <c r="NV25" s="6577"/>
      <c r="NW25" s="6577"/>
      <c r="NX25" s="6577"/>
      <c r="NY25" s="6577"/>
      <c r="NZ25" s="6577"/>
      <c r="OA25" s="6577"/>
      <c r="OB25" s="6577"/>
      <c r="OC25" s="6577"/>
      <c r="OD25" s="6577"/>
      <c r="OE25" s="6577"/>
      <c r="OF25" s="6577"/>
      <c r="OG25" s="6577"/>
      <c r="OH25" s="6577"/>
      <c r="OI25" s="6577"/>
      <c r="OJ25" s="6577"/>
      <c r="OK25" s="6577"/>
      <c r="OL25" s="6577"/>
      <c r="OM25" s="6577"/>
      <c r="ON25" s="6577"/>
      <c r="OO25" s="6577"/>
      <c r="OP25" s="6577"/>
      <c r="OQ25" s="6577"/>
      <c r="OR25" s="6577"/>
      <c r="OS25" s="6577"/>
      <c r="OT25" s="6577"/>
      <c r="OU25" s="6577"/>
      <c r="OV25" s="6577"/>
      <c r="OW25" s="6577"/>
      <c r="OX25" s="6577"/>
      <c r="OY25" s="6577"/>
      <c r="OZ25" s="6577"/>
      <c r="PA25" s="6577"/>
      <c r="PB25" s="6577"/>
      <c r="PC25" s="6577"/>
      <c r="PD25" s="6577"/>
      <c r="PE25" s="6577"/>
      <c r="PF25" s="6577"/>
      <c r="PG25" s="6577"/>
      <c r="PH25" s="6577"/>
    </row>
    <row r="26" spans="1:16384" ht="30.75" customHeight="1" x14ac:dyDescent="0.35">
      <c r="A26" s="7070" t="s">
        <v>2771</v>
      </c>
      <c r="B26" s="8231"/>
      <c r="C26" s="6707"/>
      <c r="D26" s="6708"/>
      <c r="E26" s="6709"/>
      <c r="F26" s="6709"/>
      <c r="G26" s="6714"/>
      <c r="H26" s="6709"/>
      <c r="I26" s="6718"/>
      <c r="J26" s="6718"/>
      <c r="K26" s="6718"/>
      <c r="L26" s="6718"/>
      <c r="M26" s="6712"/>
      <c r="N26" s="6710"/>
      <c r="O26" s="6709"/>
      <c r="P26" s="6715"/>
    </row>
    <row r="27" spans="1:16384" ht="27.75" customHeight="1" x14ac:dyDescent="0.35">
      <c r="A27" s="7070" t="s">
        <v>2772</v>
      </c>
      <c r="B27" s="7071"/>
      <c r="C27" s="6707"/>
      <c r="D27" s="6708"/>
      <c r="E27" s="6709"/>
      <c r="F27" s="6709"/>
      <c r="G27" s="6714"/>
      <c r="H27" s="6709"/>
      <c r="I27" s="6718"/>
      <c r="J27" s="6718"/>
      <c r="K27" s="6718"/>
      <c r="L27" s="6718"/>
      <c r="M27" s="6712"/>
      <c r="N27" s="6710"/>
      <c r="O27" s="6709"/>
      <c r="P27" s="6715"/>
    </row>
    <row r="28" spans="1:16384" x14ac:dyDescent="0.35">
      <c r="A28" s="8818" t="s">
        <v>2773</v>
      </c>
      <c r="B28" s="8848"/>
      <c r="C28" s="6707"/>
      <c r="D28" s="6708"/>
      <c r="E28" s="6709"/>
      <c r="F28" s="6709"/>
      <c r="G28" s="6714"/>
      <c r="H28" s="6709"/>
      <c r="I28" s="6718"/>
      <c r="J28" s="6718"/>
      <c r="K28" s="6718"/>
      <c r="L28" s="6718"/>
      <c r="M28" s="6712"/>
      <c r="N28" s="6710"/>
      <c r="O28" s="6709"/>
      <c r="P28" s="6715"/>
    </row>
    <row r="29" spans="1:16384" s="214" customFormat="1" ht="28.5" customHeight="1" x14ac:dyDescent="0.35">
      <c r="A29" s="8818" t="s">
        <v>2774</v>
      </c>
      <c r="B29" s="8819"/>
      <c r="C29" s="6716"/>
      <c r="D29" s="6717"/>
      <c r="E29" s="6718"/>
      <c r="F29" s="6718"/>
      <c r="G29" s="6719"/>
      <c r="H29" s="6718"/>
      <c r="I29" s="6718"/>
      <c r="J29" s="6718"/>
      <c r="K29" s="6718"/>
      <c r="L29" s="6718"/>
      <c r="M29" s="6718"/>
      <c r="N29" s="6710"/>
      <c r="O29" s="6718"/>
      <c r="P29" s="6715"/>
      <c r="Q29" s="6577"/>
      <c r="R29" s="6577"/>
      <c r="S29" s="6577"/>
      <c r="T29" s="6577"/>
      <c r="U29" s="6577"/>
      <c r="V29" s="6577"/>
      <c r="W29" s="6577"/>
      <c r="X29" s="6577"/>
      <c r="Y29" s="6577"/>
      <c r="Z29" s="6577"/>
      <c r="AA29" s="6577"/>
      <c r="AB29" s="6577"/>
      <c r="AC29" s="6577"/>
      <c r="AD29" s="6577"/>
      <c r="AE29" s="6577"/>
      <c r="AF29" s="6577"/>
      <c r="AG29" s="6577"/>
      <c r="AH29" s="6577"/>
      <c r="AI29" s="6577"/>
      <c r="AJ29" s="6577"/>
      <c r="AK29" s="6577"/>
      <c r="AL29" s="6577"/>
      <c r="AM29" s="6577"/>
      <c r="AN29" s="6577"/>
      <c r="AO29" s="6577"/>
      <c r="AP29" s="6577"/>
      <c r="AQ29" s="6577"/>
      <c r="AR29" s="6577"/>
      <c r="AS29" s="6577"/>
      <c r="AT29" s="6577"/>
      <c r="AU29" s="6577"/>
      <c r="AV29" s="6577"/>
      <c r="AW29" s="6577"/>
      <c r="AX29" s="6577"/>
      <c r="AY29" s="6577"/>
      <c r="AZ29" s="6577"/>
      <c r="BA29" s="6577"/>
      <c r="BB29" s="6577"/>
      <c r="BC29" s="6577"/>
      <c r="BD29" s="6577"/>
      <c r="BE29" s="6577"/>
      <c r="BF29" s="6577"/>
      <c r="BG29" s="6577"/>
      <c r="BH29" s="6577"/>
      <c r="BI29" s="6577"/>
      <c r="BJ29" s="6577"/>
      <c r="BK29" s="6577"/>
      <c r="BL29" s="6577"/>
      <c r="BM29" s="6577"/>
      <c r="BN29" s="6577"/>
      <c r="BO29" s="6577"/>
      <c r="BP29" s="6577"/>
      <c r="BQ29" s="6577"/>
      <c r="BR29" s="6577"/>
      <c r="BS29" s="6577"/>
      <c r="BT29" s="6577"/>
      <c r="BU29" s="6577"/>
      <c r="BV29" s="6577"/>
      <c r="BW29" s="6577"/>
      <c r="BX29" s="6577"/>
      <c r="BY29" s="6577"/>
      <c r="BZ29" s="6577"/>
      <c r="CA29" s="6577"/>
      <c r="CB29" s="6577"/>
      <c r="CC29" s="6577"/>
      <c r="CD29" s="6577"/>
      <c r="CE29" s="6577"/>
      <c r="CF29" s="6577"/>
      <c r="CG29" s="6577"/>
      <c r="CH29" s="6577"/>
      <c r="CI29" s="6577"/>
      <c r="CJ29" s="6577"/>
      <c r="CK29" s="6577"/>
      <c r="CL29" s="6577"/>
      <c r="CM29" s="6577"/>
      <c r="CN29" s="6577"/>
      <c r="CO29" s="6577"/>
      <c r="CP29" s="6577"/>
      <c r="CQ29" s="6577"/>
      <c r="CR29" s="6577"/>
      <c r="CS29" s="6577"/>
      <c r="CT29" s="6577"/>
      <c r="CU29" s="6577"/>
      <c r="CV29" s="6577"/>
      <c r="CW29" s="6577"/>
      <c r="CX29" s="6577"/>
      <c r="CY29" s="6577"/>
      <c r="CZ29" s="6577"/>
      <c r="DA29" s="6577"/>
      <c r="DB29" s="6577"/>
      <c r="DC29" s="6577"/>
      <c r="DD29" s="6577"/>
      <c r="DE29" s="6577"/>
      <c r="DF29" s="6577"/>
      <c r="DG29" s="6577"/>
      <c r="DH29" s="6577"/>
      <c r="DI29" s="6577"/>
      <c r="DJ29" s="6577"/>
      <c r="DK29" s="6577"/>
      <c r="DL29" s="6577"/>
      <c r="DM29" s="6577"/>
      <c r="DN29" s="6577"/>
      <c r="DO29" s="6577"/>
      <c r="DP29" s="6577"/>
      <c r="DQ29" s="6577"/>
      <c r="DR29" s="6577"/>
      <c r="DS29" s="6577"/>
      <c r="DT29" s="6577"/>
      <c r="DU29" s="6577"/>
      <c r="DV29" s="6577"/>
      <c r="DW29" s="6577"/>
      <c r="DX29" s="6577"/>
      <c r="DY29" s="6577"/>
      <c r="DZ29" s="6577"/>
      <c r="EA29" s="6577"/>
      <c r="EB29" s="6577"/>
      <c r="EC29" s="6577"/>
      <c r="ED29" s="6577"/>
      <c r="EE29" s="6577"/>
      <c r="EF29" s="6577"/>
      <c r="EG29" s="6577"/>
      <c r="EH29" s="6577"/>
      <c r="EI29" s="6577"/>
      <c r="EJ29" s="6577"/>
      <c r="EK29" s="6577"/>
      <c r="EL29" s="6577"/>
      <c r="EM29" s="6577"/>
      <c r="EN29" s="6577"/>
      <c r="EO29" s="6577"/>
      <c r="EP29" s="6577"/>
      <c r="EQ29" s="6577"/>
      <c r="ER29" s="6577"/>
      <c r="ES29" s="6577"/>
      <c r="ET29" s="6577"/>
      <c r="EU29" s="6577"/>
      <c r="EV29" s="6577"/>
      <c r="EW29" s="6577"/>
      <c r="EX29" s="6577"/>
      <c r="EY29" s="6577"/>
      <c r="EZ29" s="6577"/>
      <c r="FA29" s="6577"/>
      <c r="FB29" s="6577"/>
      <c r="FC29" s="6577"/>
      <c r="FD29" s="6577"/>
      <c r="FE29" s="6577"/>
      <c r="FF29" s="6577"/>
      <c r="FG29" s="6577"/>
      <c r="FH29" s="6577"/>
      <c r="FI29" s="6577"/>
      <c r="FJ29" s="6577"/>
      <c r="FK29" s="6577"/>
      <c r="FL29" s="6577"/>
      <c r="FM29" s="6577"/>
      <c r="FN29" s="6577"/>
      <c r="FO29" s="6577"/>
      <c r="FP29" s="6577"/>
      <c r="FQ29" s="6577"/>
      <c r="FR29" s="6577"/>
      <c r="FS29" s="6577"/>
      <c r="FT29" s="6577"/>
      <c r="FU29" s="6577"/>
      <c r="FV29" s="6577"/>
      <c r="FW29" s="6577"/>
      <c r="FX29" s="6577"/>
      <c r="FY29" s="6577"/>
      <c r="FZ29" s="6577"/>
      <c r="GA29" s="6577"/>
      <c r="GB29" s="6577"/>
      <c r="GC29" s="6577"/>
      <c r="GD29" s="6577"/>
      <c r="GE29" s="6577"/>
      <c r="GF29" s="6577"/>
      <c r="GG29" s="6577"/>
      <c r="GH29" s="6577"/>
      <c r="GI29" s="6577"/>
      <c r="GJ29" s="6577"/>
      <c r="GK29" s="6577"/>
      <c r="GL29" s="6577"/>
      <c r="GM29" s="6577"/>
      <c r="GN29" s="6577"/>
      <c r="GO29" s="6577"/>
      <c r="GP29" s="6577"/>
      <c r="GQ29" s="6577"/>
      <c r="GR29" s="6577"/>
      <c r="GS29" s="6577"/>
      <c r="GT29" s="6577"/>
      <c r="GU29" s="6577"/>
      <c r="GV29" s="6577"/>
      <c r="GW29" s="6577"/>
      <c r="GX29" s="6577"/>
      <c r="GY29" s="6577"/>
      <c r="GZ29" s="6577"/>
      <c r="HA29" s="6577"/>
      <c r="HB29" s="6577"/>
      <c r="HC29" s="6577"/>
      <c r="HD29" s="6577"/>
      <c r="HE29" s="6577"/>
      <c r="HF29" s="6577"/>
      <c r="HG29" s="6577"/>
      <c r="HH29" s="6577"/>
      <c r="HI29" s="6577"/>
      <c r="HJ29" s="6577"/>
      <c r="HK29" s="6577"/>
      <c r="HL29" s="6577"/>
      <c r="HM29" s="6577"/>
      <c r="HN29" s="6577"/>
      <c r="HO29" s="6577"/>
      <c r="HP29" s="6577"/>
      <c r="HQ29" s="6577"/>
      <c r="HR29" s="6577"/>
      <c r="HS29" s="6577"/>
      <c r="HT29" s="6577"/>
      <c r="HU29" s="6577"/>
      <c r="HV29" s="6577"/>
      <c r="HW29" s="6577"/>
      <c r="HX29" s="6577"/>
      <c r="HY29" s="6577"/>
      <c r="HZ29" s="6577"/>
      <c r="IA29" s="6577"/>
      <c r="IB29" s="6577"/>
      <c r="IC29" s="6577"/>
      <c r="ID29" s="6577"/>
      <c r="IE29" s="6577"/>
      <c r="IF29" s="6577"/>
      <c r="IG29" s="6577"/>
      <c r="IH29" s="6577"/>
      <c r="II29" s="6577"/>
      <c r="IJ29" s="6577"/>
      <c r="IK29" s="6577"/>
      <c r="IL29" s="6577"/>
      <c r="IM29" s="6577"/>
      <c r="IN29" s="6577"/>
      <c r="IO29" s="6577"/>
      <c r="IP29" s="6577"/>
      <c r="IQ29" s="6577"/>
      <c r="IR29" s="6577"/>
      <c r="IS29" s="6577"/>
      <c r="IT29" s="6577"/>
      <c r="IU29" s="6577"/>
      <c r="IV29" s="6577"/>
      <c r="IW29" s="6577"/>
      <c r="IX29" s="6577"/>
      <c r="IY29" s="6577"/>
      <c r="IZ29" s="6577"/>
      <c r="JA29" s="6577"/>
      <c r="JB29" s="6577"/>
      <c r="JC29" s="6577"/>
      <c r="JD29" s="6577"/>
      <c r="JE29" s="6577"/>
      <c r="JF29" s="6577"/>
      <c r="JG29" s="6577"/>
      <c r="JH29" s="6577"/>
      <c r="JI29" s="6577"/>
      <c r="JJ29" s="6577"/>
      <c r="JK29" s="6577"/>
      <c r="JL29" s="6577"/>
      <c r="JM29" s="6577"/>
      <c r="JN29" s="6577"/>
      <c r="JO29" s="6577"/>
      <c r="JP29" s="6577"/>
      <c r="JQ29" s="6577"/>
      <c r="JR29" s="6577"/>
      <c r="JS29" s="6577"/>
      <c r="JT29" s="6577"/>
      <c r="JU29" s="6577"/>
      <c r="JV29" s="6577"/>
      <c r="JW29" s="6577"/>
      <c r="JX29" s="6577"/>
      <c r="JY29" s="6577"/>
      <c r="JZ29" s="6577"/>
      <c r="KA29" s="6577"/>
      <c r="KB29" s="6577"/>
      <c r="KC29" s="6577"/>
      <c r="KD29" s="6577"/>
      <c r="KE29" s="6577"/>
      <c r="KF29" s="6577"/>
      <c r="KG29" s="6577"/>
      <c r="KH29" s="6577"/>
      <c r="KI29" s="6577"/>
      <c r="KJ29" s="6577"/>
      <c r="KK29" s="6577"/>
      <c r="KL29" s="6577"/>
      <c r="KM29" s="6577"/>
      <c r="KN29" s="6577"/>
      <c r="KO29" s="6577"/>
      <c r="KP29" s="6577"/>
      <c r="KQ29" s="6577"/>
      <c r="KR29" s="6577"/>
      <c r="KS29" s="6577"/>
      <c r="KT29" s="6577"/>
      <c r="KU29" s="6577"/>
      <c r="KV29" s="6577"/>
      <c r="KW29" s="6577"/>
      <c r="KX29" s="6577"/>
      <c r="KY29" s="6577"/>
      <c r="KZ29" s="6577"/>
      <c r="LA29" s="6577"/>
      <c r="LB29" s="6577"/>
      <c r="LC29" s="6577"/>
      <c r="LD29" s="6577"/>
      <c r="LE29" s="6577"/>
      <c r="LF29" s="6577"/>
      <c r="LG29" s="6577"/>
      <c r="LH29" s="6577"/>
      <c r="LI29" s="6577"/>
      <c r="LJ29" s="6577"/>
      <c r="LK29" s="6577"/>
      <c r="LL29" s="6577"/>
      <c r="LM29" s="6577"/>
      <c r="LN29" s="6577"/>
      <c r="LO29" s="6577"/>
      <c r="LP29" s="6577"/>
      <c r="LQ29" s="6577"/>
      <c r="LR29" s="6577"/>
      <c r="LS29" s="6577"/>
      <c r="LT29" s="6577"/>
      <c r="LU29" s="6577"/>
      <c r="LV29" s="6577"/>
      <c r="LW29" s="6577"/>
      <c r="LX29" s="6577"/>
      <c r="LY29" s="6577"/>
      <c r="LZ29" s="6577"/>
      <c r="MA29" s="6577"/>
      <c r="MB29" s="6577"/>
      <c r="MC29" s="6577"/>
      <c r="MD29" s="6577"/>
      <c r="ME29" s="6577"/>
      <c r="MF29" s="6577"/>
      <c r="MG29" s="6577"/>
      <c r="MH29" s="6577"/>
      <c r="MI29" s="6577"/>
      <c r="MJ29" s="6577"/>
      <c r="MK29" s="6577"/>
      <c r="ML29" s="6577"/>
      <c r="MM29" s="6577"/>
      <c r="MN29" s="6577"/>
      <c r="MO29" s="6577"/>
      <c r="MP29" s="6577"/>
      <c r="MQ29" s="6577"/>
      <c r="MR29" s="6577"/>
      <c r="MS29" s="6577"/>
      <c r="MT29" s="6577"/>
      <c r="MU29" s="6577"/>
      <c r="MV29" s="6577"/>
      <c r="MW29" s="6577"/>
      <c r="MX29" s="6577"/>
      <c r="MY29" s="6577"/>
      <c r="MZ29" s="6577"/>
      <c r="NA29" s="6577"/>
      <c r="NB29" s="6577"/>
      <c r="NC29" s="6577"/>
      <c r="ND29" s="6577"/>
      <c r="NE29" s="6577"/>
      <c r="NF29" s="6577"/>
      <c r="NG29" s="6577"/>
      <c r="NH29" s="6577"/>
      <c r="NI29" s="6577"/>
      <c r="NJ29" s="6577"/>
      <c r="NK29" s="6577"/>
      <c r="NL29" s="6577"/>
      <c r="NM29" s="6577"/>
      <c r="NN29" s="6577"/>
      <c r="NO29" s="6577"/>
      <c r="NP29" s="6577"/>
      <c r="NQ29" s="6577"/>
      <c r="NR29" s="6577"/>
      <c r="NS29" s="6577"/>
      <c r="NT29" s="6577"/>
      <c r="NU29" s="6577"/>
      <c r="NV29" s="6577"/>
      <c r="NW29" s="6577"/>
      <c r="NX29" s="6577"/>
      <c r="NY29" s="6577"/>
      <c r="NZ29" s="6577"/>
      <c r="OA29" s="6577"/>
      <c r="OB29" s="6577"/>
      <c r="OC29" s="6577"/>
      <c r="OD29" s="6577"/>
      <c r="OE29" s="6577"/>
      <c r="OF29" s="6577"/>
      <c r="OG29" s="6577"/>
      <c r="OH29" s="6577"/>
      <c r="OI29" s="6577"/>
      <c r="OJ29" s="6577"/>
      <c r="OK29" s="6577"/>
      <c r="OL29" s="6577"/>
      <c r="OM29" s="6577"/>
      <c r="ON29" s="6577"/>
      <c r="OO29" s="6577"/>
      <c r="OP29" s="6577"/>
      <c r="OQ29" s="6577"/>
      <c r="OR29" s="6577"/>
      <c r="OS29" s="6577"/>
      <c r="OT29" s="6577"/>
      <c r="OU29" s="6577"/>
      <c r="OV29" s="6577"/>
      <c r="OW29" s="6577"/>
      <c r="OX29" s="6577"/>
      <c r="OY29" s="6577"/>
      <c r="OZ29" s="6577"/>
      <c r="PA29" s="6577"/>
      <c r="PB29" s="6577"/>
      <c r="PC29" s="6577"/>
      <c r="PD29" s="6577"/>
      <c r="PE29" s="6577"/>
      <c r="PF29" s="6577"/>
      <c r="PG29" s="6577"/>
      <c r="PH29" s="6577"/>
    </row>
    <row r="30" spans="1:16384" s="214" customFormat="1" ht="25.5" customHeight="1" x14ac:dyDescent="0.35">
      <c r="A30" s="8849" t="s">
        <v>2775</v>
      </c>
      <c r="B30" s="8850"/>
      <c r="C30" s="6716"/>
      <c r="D30" s="6723"/>
      <c r="E30" s="6718"/>
      <c r="F30" s="6718"/>
      <c r="G30" s="6719"/>
      <c r="H30" s="6718"/>
      <c r="I30" s="6718"/>
      <c r="J30" s="6718"/>
      <c r="K30" s="6718"/>
      <c r="L30" s="6718"/>
      <c r="M30" s="6719"/>
      <c r="N30" s="6711"/>
      <c r="O30" s="6718"/>
      <c r="P30" s="6724"/>
      <c r="Q30" s="6577"/>
      <c r="R30" s="6577"/>
      <c r="S30" s="6577"/>
      <c r="T30" s="6577"/>
      <c r="U30" s="6577"/>
      <c r="V30" s="6577"/>
      <c r="W30" s="6577"/>
      <c r="X30" s="6577"/>
      <c r="Y30" s="6577"/>
      <c r="Z30" s="6577"/>
      <c r="AA30" s="6577"/>
      <c r="AB30" s="6577"/>
      <c r="AC30" s="6577"/>
      <c r="AD30" s="6577"/>
      <c r="AE30" s="6577"/>
      <c r="AF30" s="6577"/>
      <c r="AG30" s="6577"/>
      <c r="AH30" s="6577"/>
      <c r="AI30" s="6577"/>
      <c r="AJ30" s="6577"/>
      <c r="AK30" s="6577"/>
      <c r="AL30" s="6577"/>
      <c r="AM30" s="6577"/>
      <c r="AN30" s="6577"/>
      <c r="AO30" s="6577"/>
      <c r="AP30" s="6577"/>
      <c r="AQ30" s="6577"/>
      <c r="AR30" s="6577"/>
      <c r="AS30" s="6577"/>
      <c r="AT30" s="6577"/>
      <c r="AU30" s="6577"/>
      <c r="AV30" s="6577"/>
      <c r="AW30" s="6577"/>
      <c r="AX30" s="6577"/>
      <c r="AY30" s="6577"/>
      <c r="AZ30" s="6577"/>
      <c r="BA30" s="6577"/>
      <c r="BB30" s="6577"/>
      <c r="BC30" s="6577"/>
      <c r="BD30" s="6577"/>
      <c r="BE30" s="6577"/>
      <c r="BF30" s="6577"/>
      <c r="BG30" s="6577"/>
      <c r="BH30" s="6577"/>
      <c r="BI30" s="6577"/>
      <c r="BJ30" s="6577"/>
      <c r="BK30" s="6577"/>
      <c r="BL30" s="6577"/>
      <c r="BM30" s="6577"/>
      <c r="BN30" s="6577"/>
      <c r="BO30" s="6577"/>
      <c r="BP30" s="6577"/>
      <c r="BQ30" s="6577"/>
      <c r="BR30" s="6577"/>
      <c r="BS30" s="6577"/>
      <c r="BT30" s="6577"/>
      <c r="BU30" s="6577"/>
      <c r="BV30" s="6577"/>
      <c r="BW30" s="6577"/>
      <c r="BX30" s="6577"/>
      <c r="BY30" s="6577"/>
      <c r="BZ30" s="6577"/>
      <c r="CA30" s="6577"/>
      <c r="CB30" s="6577"/>
      <c r="CC30" s="6577"/>
      <c r="CD30" s="6577"/>
      <c r="CE30" s="6577"/>
      <c r="CF30" s="6577"/>
      <c r="CG30" s="6577"/>
      <c r="CH30" s="6577"/>
      <c r="CI30" s="6577"/>
      <c r="CJ30" s="6577"/>
      <c r="CK30" s="6577"/>
      <c r="CL30" s="6577"/>
      <c r="CM30" s="6577"/>
      <c r="CN30" s="6577"/>
      <c r="CO30" s="6577"/>
      <c r="CP30" s="6577"/>
      <c r="CQ30" s="6577"/>
      <c r="CR30" s="6577"/>
      <c r="CS30" s="6577"/>
      <c r="CT30" s="6577"/>
      <c r="CU30" s="6577"/>
      <c r="CV30" s="6577"/>
      <c r="CW30" s="6577"/>
      <c r="CX30" s="6577"/>
      <c r="CY30" s="6577"/>
      <c r="CZ30" s="6577"/>
      <c r="DA30" s="6577"/>
      <c r="DB30" s="6577"/>
      <c r="DC30" s="6577"/>
      <c r="DD30" s="6577"/>
      <c r="DE30" s="6577"/>
      <c r="DF30" s="6577"/>
      <c r="DG30" s="6577"/>
      <c r="DH30" s="6577"/>
      <c r="DI30" s="6577"/>
      <c r="DJ30" s="6577"/>
      <c r="DK30" s="6577"/>
      <c r="DL30" s="6577"/>
      <c r="DM30" s="6577"/>
      <c r="DN30" s="6577"/>
      <c r="DO30" s="6577"/>
      <c r="DP30" s="6577"/>
      <c r="DQ30" s="6577"/>
      <c r="DR30" s="6577"/>
      <c r="DS30" s="6577"/>
      <c r="DT30" s="6577"/>
      <c r="DU30" s="6577"/>
      <c r="DV30" s="6577"/>
      <c r="DW30" s="6577"/>
      <c r="DX30" s="6577"/>
      <c r="DY30" s="6577"/>
      <c r="DZ30" s="6577"/>
      <c r="EA30" s="6577"/>
      <c r="EB30" s="6577"/>
      <c r="EC30" s="6577"/>
      <c r="ED30" s="6577"/>
      <c r="EE30" s="6577"/>
      <c r="EF30" s="6577"/>
      <c r="EG30" s="6577"/>
      <c r="EH30" s="6577"/>
      <c r="EI30" s="6577"/>
      <c r="EJ30" s="6577"/>
      <c r="EK30" s="6577"/>
      <c r="EL30" s="6577"/>
      <c r="EM30" s="6577"/>
      <c r="EN30" s="6577"/>
      <c r="EO30" s="6577"/>
      <c r="EP30" s="6577"/>
      <c r="EQ30" s="6577"/>
      <c r="ER30" s="6577"/>
      <c r="ES30" s="6577"/>
      <c r="ET30" s="6577"/>
      <c r="EU30" s="6577"/>
      <c r="EV30" s="6577"/>
      <c r="EW30" s="6577"/>
      <c r="EX30" s="6577"/>
      <c r="EY30" s="6577"/>
      <c r="EZ30" s="6577"/>
      <c r="FA30" s="6577"/>
      <c r="FB30" s="6577"/>
      <c r="FC30" s="6577"/>
      <c r="FD30" s="6577"/>
      <c r="FE30" s="6577"/>
      <c r="FF30" s="6577"/>
      <c r="FG30" s="6577"/>
      <c r="FH30" s="6577"/>
      <c r="FI30" s="6577"/>
      <c r="FJ30" s="6577"/>
      <c r="FK30" s="6577"/>
      <c r="FL30" s="6577"/>
      <c r="FM30" s="6577"/>
      <c r="FN30" s="6577"/>
      <c r="FO30" s="6577"/>
      <c r="FP30" s="6577"/>
      <c r="FQ30" s="6577"/>
      <c r="FR30" s="6577"/>
      <c r="FS30" s="6577"/>
      <c r="FT30" s="6577"/>
      <c r="FU30" s="6577"/>
      <c r="FV30" s="6577"/>
      <c r="FW30" s="6577"/>
      <c r="FX30" s="6577"/>
      <c r="FY30" s="6577"/>
      <c r="FZ30" s="6577"/>
      <c r="GA30" s="6577"/>
      <c r="GB30" s="6577"/>
      <c r="GC30" s="6577"/>
      <c r="GD30" s="6577"/>
      <c r="GE30" s="6577"/>
      <c r="GF30" s="6577"/>
      <c r="GG30" s="6577"/>
      <c r="GH30" s="6577"/>
      <c r="GI30" s="6577"/>
      <c r="GJ30" s="6577"/>
      <c r="GK30" s="6577"/>
      <c r="GL30" s="6577"/>
      <c r="GM30" s="6577"/>
      <c r="GN30" s="6577"/>
      <c r="GO30" s="6577"/>
      <c r="GP30" s="6577"/>
      <c r="GQ30" s="6577"/>
      <c r="GR30" s="6577"/>
      <c r="GS30" s="6577"/>
      <c r="GT30" s="6577"/>
      <c r="GU30" s="6577"/>
      <c r="GV30" s="6577"/>
      <c r="GW30" s="6577"/>
      <c r="GX30" s="6577"/>
      <c r="GY30" s="6577"/>
      <c r="GZ30" s="6577"/>
      <c r="HA30" s="6577"/>
      <c r="HB30" s="6577"/>
      <c r="HC30" s="6577"/>
      <c r="HD30" s="6577"/>
      <c r="HE30" s="6577"/>
      <c r="HF30" s="6577"/>
      <c r="HG30" s="6577"/>
      <c r="HH30" s="6577"/>
      <c r="HI30" s="6577"/>
      <c r="HJ30" s="6577"/>
      <c r="HK30" s="6577"/>
      <c r="HL30" s="6577"/>
      <c r="HM30" s="6577"/>
      <c r="HN30" s="6577"/>
      <c r="HO30" s="6577"/>
      <c r="HP30" s="6577"/>
      <c r="HQ30" s="6577"/>
      <c r="HR30" s="6577"/>
      <c r="HS30" s="6577"/>
      <c r="HT30" s="6577"/>
      <c r="HU30" s="6577"/>
      <c r="HV30" s="6577"/>
      <c r="HW30" s="6577"/>
      <c r="HX30" s="6577"/>
      <c r="HY30" s="6577"/>
      <c r="HZ30" s="6577"/>
      <c r="IA30" s="6577"/>
      <c r="IB30" s="6577"/>
      <c r="IC30" s="6577"/>
      <c r="ID30" s="6577"/>
      <c r="IE30" s="6577"/>
      <c r="IF30" s="6577"/>
      <c r="IG30" s="6577"/>
      <c r="IH30" s="6577"/>
      <c r="II30" s="6577"/>
      <c r="IJ30" s="6577"/>
      <c r="IK30" s="6577"/>
      <c r="IL30" s="6577"/>
      <c r="IM30" s="6577"/>
      <c r="IN30" s="6577"/>
      <c r="IO30" s="6577"/>
      <c r="IP30" s="6577"/>
      <c r="IQ30" s="6577"/>
      <c r="IR30" s="6577"/>
      <c r="IS30" s="6577"/>
      <c r="IT30" s="6577"/>
      <c r="IU30" s="6577"/>
      <c r="IV30" s="6577"/>
      <c r="IW30" s="6577"/>
      <c r="IX30" s="6577"/>
      <c r="IY30" s="6577"/>
      <c r="IZ30" s="6577"/>
      <c r="JA30" s="6577"/>
      <c r="JB30" s="6577"/>
      <c r="JC30" s="6577"/>
      <c r="JD30" s="6577"/>
      <c r="JE30" s="6577"/>
      <c r="JF30" s="6577"/>
      <c r="JG30" s="6577"/>
      <c r="JH30" s="6577"/>
      <c r="JI30" s="6577"/>
      <c r="JJ30" s="6577"/>
      <c r="JK30" s="6577"/>
      <c r="JL30" s="6577"/>
      <c r="JM30" s="6577"/>
      <c r="JN30" s="6577"/>
      <c r="JO30" s="6577"/>
      <c r="JP30" s="6577"/>
      <c r="JQ30" s="6577"/>
      <c r="JR30" s="6577"/>
      <c r="JS30" s="6577"/>
      <c r="JT30" s="6577"/>
      <c r="JU30" s="6577"/>
      <c r="JV30" s="6577"/>
      <c r="JW30" s="6577"/>
      <c r="JX30" s="6577"/>
      <c r="JY30" s="6577"/>
      <c r="JZ30" s="6577"/>
      <c r="KA30" s="6577"/>
      <c r="KB30" s="6577"/>
      <c r="KC30" s="6577"/>
      <c r="KD30" s="6577"/>
      <c r="KE30" s="6577"/>
      <c r="KF30" s="6577"/>
      <c r="KG30" s="6577"/>
      <c r="KH30" s="6577"/>
      <c r="KI30" s="6577"/>
      <c r="KJ30" s="6577"/>
      <c r="KK30" s="6577"/>
      <c r="KL30" s="6577"/>
      <c r="KM30" s="6577"/>
      <c r="KN30" s="6577"/>
      <c r="KO30" s="6577"/>
      <c r="KP30" s="6577"/>
      <c r="KQ30" s="6577"/>
      <c r="KR30" s="6577"/>
      <c r="KS30" s="6577"/>
      <c r="KT30" s="6577"/>
      <c r="KU30" s="6577"/>
      <c r="KV30" s="6577"/>
      <c r="KW30" s="6577"/>
      <c r="KX30" s="6577"/>
      <c r="KY30" s="6577"/>
      <c r="KZ30" s="6577"/>
      <c r="LA30" s="6577"/>
      <c r="LB30" s="6577"/>
      <c r="LC30" s="6577"/>
      <c r="LD30" s="6577"/>
      <c r="LE30" s="6577"/>
      <c r="LF30" s="6577"/>
      <c r="LG30" s="6577"/>
      <c r="LH30" s="6577"/>
      <c r="LI30" s="6577"/>
      <c r="LJ30" s="6577"/>
      <c r="LK30" s="6577"/>
      <c r="LL30" s="6577"/>
      <c r="LM30" s="6577"/>
      <c r="LN30" s="6577"/>
      <c r="LO30" s="6577"/>
      <c r="LP30" s="6577"/>
      <c r="LQ30" s="6577"/>
      <c r="LR30" s="6577"/>
      <c r="LS30" s="6577"/>
      <c r="LT30" s="6577"/>
      <c r="LU30" s="6577"/>
      <c r="LV30" s="6577"/>
      <c r="LW30" s="6577"/>
      <c r="LX30" s="6577"/>
      <c r="LY30" s="6577"/>
      <c r="LZ30" s="6577"/>
      <c r="MA30" s="6577"/>
      <c r="MB30" s="6577"/>
      <c r="MC30" s="6577"/>
      <c r="MD30" s="6577"/>
      <c r="ME30" s="6577"/>
      <c r="MF30" s="6577"/>
      <c r="MG30" s="6577"/>
      <c r="MH30" s="6577"/>
      <c r="MI30" s="6577"/>
      <c r="MJ30" s="6577"/>
      <c r="MK30" s="6577"/>
      <c r="ML30" s="6577"/>
      <c r="MM30" s="6577"/>
      <c r="MN30" s="6577"/>
      <c r="MO30" s="6577"/>
      <c r="MP30" s="6577"/>
      <c r="MQ30" s="6577"/>
      <c r="MR30" s="6577"/>
      <c r="MS30" s="6577"/>
      <c r="MT30" s="6577"/>
      <c r="MU30" s="6577"/>
      <c r="MV30" s="6577"/>
      <c r="MW30" s="6577"/>
      <c r="MX30" s="6577"/>
      <c r="MY30" s="6577"/>
      <c r="MZ30" s="6577"/>
      <c r="NA30" s="6577"/>
      <c r="NB30" s="6577"/>
      <c r="NC30" s="6577"/>
      <c r="ND30" s="6577"/>
      <c r="NE30" s="6577"/>
      <c r="NF30" s="6577"/>
      <c r="NG30" s="6577"/>
      <c r="NH30" s="6577"/>
      <c r="NI30" s="6577"/>
      <c r="NJ30" s="6577"/>
      <c r="NK30" s="6577"/>
      <c r="NL30" s="6577"/>
      <c r="NM30" s="6577"/>
      <c r="NN30" s="6577"/>
      <c r="NO30" s="6577"/>
      <c r="NP30" s="6577"/>
      <c r="NQ30" s="6577"/>
      <c r="NR30" s="6577"/>
      <c r="NS30" s="6577"/>
      <c r="NT30" s="6577"/>
      <c r="NU30" s="6577"/>
      <c r="NV30" s="6577"/>
      <c r="NW30" s="6577"/>
      <c r="NX30" s="6577"/>
      <c r="NY30" s="6577"/>
      <c r="NZ30" s="6577"/>
      <c r="OA30" s="6577"/>
      <c r="OB30" s="6577"/>
      <c r="OC30" s="6577"/>
      <c r="OD30" s="6577"/>
      <c r="OE30" s="6577"/>
      <c r="OF30" s="6577"/>
      <c r="OG30" s="6577"/>
      <c r="OH30" s="6577"/>
      <c r="OI30" s="6577"/>
      <c r="OJ30" s="6577"/>
      <c r="OK30" s="6577"/>
      <c r="OL30" s="6577"/>
      <c r="OM30" s="6577"/>
      <c r="ON30" s="6577"/>
      <c r="OO30" s="6577"/>
      <c r="OP30" s="6577"/>
      <c r="OQ30" s="6577"/>
      <c r="OR30" s="6577"/>
      <c r="OS30" s="6577"/>
      <c r="OT30" s="6577"/>
      <c r="OU30" s="6577"/>
      <c r="OV30" s="6577"/>
      <c r="OW30" s="6577"/>
      <c r="OX30" s="6577"/>
      <c r="OY30" s="6577"/>
      <c r="OZ30" s="6577"/>
      <c r="PA30" s="6577"/>
      <c r="PB30" s="6577"/>
      <c r="PC30" s="6577"/>
      <c r="PD30" s="6577"/>
      <c r="PE30" s="6577"/>
      <c r="PF30" s="6577"/>
      <c r="PG30" s="6577"/>
      <c r="PH30" s="6577"/>
    </row>
    <row r="31" spans="1:16384" s="214" customFormat="1" ht="30" customHeight="1" x14ac:dyDescent="0.35">
      <c r="A31" s="8841" t="s">
        <v>2776</v>
      </c>
      <c r="B31" s="8842"/>
      <c r="C31" s="6725"/>
      <c r="D31" s="6723"/>
      <c r="E31" s="6718"/>
      <c r="F31" s="6718"/>
      <c r="G31" s="6718"/>
      <c r="H31" s="6718"/>
      <c r="I31" s="6718"/>
      <c r="J31" s="6718"/>
      <c r="K31" s="6718"/>
      <c r="L31" s="6718"/>
      <c r="M31" s="6718"/>
      <c r="N31" s="6710"/>
      <c r="O31" s="6718"/>
      <c r="P31" s="6726"/>
      <c r="Q31" s="6577"/>
      <c r="R31" s="6577"/>
      <c r="S31" s="6577"/>
      <c r="T31" s="6577"/>
      <c r="U31" s="6577"/>
      <c r="V31" s="6577"/>
      <c r="W31" s="6577"/>
      <c r="X31" s="6577"/>
      <c r="Y31" s="6577"/>
      <c r="Z31" s="6577"/>
      <c r="AA31" s="6577"/>
      <c r="AB31" s="6577"/>
      <c r="AC31" s="6577"/>
      <c r="AD31" s="6577"/>
      <c r="AE31" s="6577"/>
      <c r="AF31" s="6577"/>
      <c r="AG31" s="6577"/>
      <c r="AH31" s="6577"/>
      <c r="AI31" s="6577"/>
      <c r="AJ31" s="6577"/>
      <c r="AK31" s="6577"/>
      <c r="AL31" s="6577"/>
      <c r="AM31" s="6577"/>
      <c r="AN31" s="6577"/>
      <c r="AO31" s="6577"/>
      <c r="AP31" s="6577"/>
      <c r="AQ31" s="6577"/>
      <c r="AR31" s="6577"/>
      <c r="AS31" s="6577"/>
      <c r="AT31" s="6577"/>
      <c r="AU31" s="6577"/>
      <c r="AV31" s="6577"/>
      <c r="AW31" s="6577"/>
      <c r="AX31" s="6577"/>
      <c r="AY31" s="6577"/>
      <c r="AZ31" s="6577"/>
      <c r="BA31" s="6577"/>
      <c r="BB31" s="6577"/>
      <c r="BC31" s="6577"/>
      <c r="BD31" s="6577"/>
      <c r="BE31" s="6577"/>
      <c r="BF31" s="6577"/>
      <c r="BG31" s="6577"/>
      <c r="BH31" s="6577"/>
      <c r="BI31" s="6577"/>
      <c r="BJ31" s="6577"/>
      <c r="BK31" s="6577"/>
      <c r="BL31" s="6577"/>
      <c r="BM31" s="6577"/>
      <c r="BN31" s="6577"/>
      <c r="BO31" s="6577"/>
      <c r="BP31" s="6577"/>
      <c r="BQ31" s="6577"/>
      <c r="BR31" s="6577"/>
      <c r="BS31" s="6577"/>
      <c r="BT31" s="6577"/>
      <c r="BU31" s="6577"/>
      <c r="BV31" s="6577"/>
      <c r="BW31" s="6577"/>
      <c r="BX31" s="6577"/>
      <c r="BY31" s="6577"/>
      <c r="BZ31" s="6577"/>
      <c r="CA31" s="6577"/>
      <c r="CB31" s="6577"/>
      <c r="CC31" s="6577"/>
      <c r="CD31" s="6577"/>
      <c r="CE31" s="6577"/>
      <c r="CF31" s="6577"/>
      <c r="CG31" s="6577"/>
      <c r="CH31" s="6577"/>
      <c r="CI31" s="6577"/>
      <c r="CJ31" s="6577"/>
      <c r="CK31" s="6577"/>
      <c r="CL31" s="6577"/>
      <c r="CM31" s="6577"/>
      <c r="CN31" s="6577"/>
      <c r="CO31" s="6577"/>
      <c r="CP31" s="6577"/>
      <c r="CQ31" s="6577"/>
      <c r="CR31" s="6577"/>
      <c r="CS31" s="6577"/>
      <c r="CT31" s="6577"/>
      <c r="CU31" s="6577"/>
      <c r="CV31" s="6577"/>
      <c r="CW31" s="6577"/>
      <c r="CX31" s="6577"/>
      <c r="CY31" s="6577"/>
      <c r="CZ31" s="6577"/>
      <c r="DA31" s="6577"/>
      <c r="DB31" s="6577"/>
      <c r="DC31" s="6577"/>
      <c r="DD31" s="6577"/>
      <c r="DE31" s="6577"/>
      <c r="DF31" s="6577"/>
      <c r="DG31" s="6577"/>
      <c r="DH31" s="6577"/>
      <c r="DI31" s="6577"/>
      <c r="DJ31" s="6577"/>
      <c r="DK31" s="6577"/>
      <c r="DL31" s="6577"/>
      <c r="DM31" s="6577"/>
      <c r="DN31" s="6577"/>
      <c r="DO31" s="6577"/>
      <c r="DP31" s="6577"/>
      <c r="DQ31" s="6577"/>
      <c r="DR31" s="6577"/>
      <c r="DS31" s="6577"/>
      <c r="DT31" s="6577"/>
      <c r="DU31" s="6577"/>
      <c r="DV31" s="6577"/>
      <c r="DW31" s="6577"/>
      <c r="DX31" s="6577"/>
      <c r="DY31" s="6577"/>
      <c r="DZ31" s="6577"/>
      <c r="EA31" s="6577"/>
      <c r="EB31" s="6577"/>
      <c r="EC31" s="6577"/>
      <c r="ED31" s="6577"/>
      <c r="EE31" s="6577"/>
      <c r="EF31" s="6577"/>
      <c r="EG31" s="6577"/>
      <c r="EH31" s="6577"/>
      <c r="EI31" s="6577"/>
      <c r="EJ31" s="6577"/>
      <c r="EK31" s="6577"/>
      <c r="EL31" s="6577"/>
      <c r="EM31" s="6577"/>
      <c r="EN31" s="6577"/>
      <c r="EO31" s="6577"/>
      <c r="EP31" s="6577"/>
      <c r="EQ31" s="6577"/>
      <c r="ER31" s="6577"/>
      <c r="ES31" s="6577"/>
      <c r="ET31" s="6577"/>
      <c r="EU31" s="6577"/>
      <c r="EV31" s="6577"/>
      <c r="EW31" s="6577"/>
      <c r="EX31" s="6577"/>
      <c r="EY31" s="6577"/>
      <c r="EZ31" s="6577"/>
      <c r="FA31" s="6577"/>
      <c r="FB31" s="6577"/>
      <c r="FC31" s="6577"/>
      <c r="FD31" s="6577"/>
      <c r="FE31" s="6577"/>
      <c r="FF31" s="6577"/>
      <c r="FG31" s="6577"/>
      <c r="FH31" s="6577"/>
      <c r="FI31" s="6577"/>
      <c r="FJ31" s="6577"/>
      <c r="FK31" s="6577"/>
      <c r="FL31" s="6577"/>
      <c r="FM31" s="6577"/>
      <c r="FN31" s="6577"/>
      <c r="FO31" s="6577"/>
      <c r="FP31" s="6577"/>
      <c r="FQ31" s="6577"/>
      <c r="FR31" s="6577"/>
      <c r="FS31" s="6577"/>
      <c r="FT31" s="6577"/>
      <c r="FU31" s="6577"/>
      <c r="FV31" s="6577"/>
      <c r="FW31" s="6577"/>
      <c r="FX31" s="6577"/>
      <c r="FY31" s="6577"/>
      <c r="FZ31" s="6577"/>
      <c r="GA31" s="6577"/>
      <c r="GB31" s="6577"/>
      <c r="GC31" s="6577"/>
      <c r="GD31" s="6577"/>
      <c r="GE31" s="6577"/>
      <c r="GF31" s="6577"/>
      <c r="GG31" s="6577"/>
      <c r="GH31" s="6577"/>
      <c r="GI31" s="6577"/>
      <c r="GJ31" s="6577"/>
      <c r="GK31" s="6577"/>
      <c r="GL31" s="6577"/>
      <c r="GM31" s="6577"/>
      <c r="GN31" s="6577"/>
      <c r="GO31" s="6577"/>
      <c r="GP31" s="6577"/>
      <c r="GQ31" s="6577"/>
      <c r="GR31" s="6577"/>
      <c r="GS31" s="6577"/>
      <c r="GT31" s="6577"/>
      <c r="GU31" s="6577"/>
      <c r="GV31" s="6577"/>
      <c r="GW31" s="6577"/>
      <c r="GX31" s="6577"/>
      <c r="GY31" s="6577"/>
      <c r="GZ31" s="6577"/>
      <c r="HA31" s="6577"/>
      <c r="HB31" s="6577"/>
      <c r="HC31" s="6577"/>
      <c r="HD31" s="6577"/>
      <c r="HE31" s="6577"/>
      <c r="HF31" s="6577"/>
      <c r="HG31" s="6577"/>
      <c r="HH31" s="6577"/>
      <c r="HI31" s="6577"/>
      <c r="HJ31" s="6577"/>
      <c r="HK31" s="6577"/>
      <c r="HL31" s="6577"/>
      <c r="HM31" s="6577"/>
      <c r="HN31" s="6577"/>
      <c r="HO31" s="6577"/>
      <c r="HP31" s="6577"/>
      <c r="HQ31" s="6577"/>
      <c r="HR31" s="6577"/>
      <c r="HS31" s="6577"/>
      <c r="HT31" s="6577"/>
      <c r="HU31" s="6577"/>
      <c r="HV31" s="6577"/>
      <c r="HW31" s="6577"/>
      <c r="HX31" s="6577"/>
      <c r="HY31" s="6577"/>
      <c r="HZ31" s="6577"/>
      <c r="IA31" s="6577"/>
      <c r="IB31" s="6577"/>
      <c r="IC31" s="6577"/>
      <c r="ID31" s="6577"/>
      <c r="IE31" s="6577"/>
      <c r="IF31" s="6577"/>
      <c r="IG31" s="6577"/>
      <c r="IH31" s="6577"/>
      <c r="II31" s="6577"/>
      <c r="IJ31" s="6577"/>
      <c r="IK31" s="6577"/>
      <c r="IL31" s="6577"/>
      <c r="IM31" s="6577"/>
      <c r="IN31" s="6577"/>
      <c r="IO31" s="6577"/>
      <c r="IP31" s="6577"/>
      <c r="IQ31" s="6577"/>
      <c r="IR31" s="6577"/>
      <c r="IS31" s="6577"/>
      <c r="IT31" s="6577"/>
      <c r="IU31" s="6577"/>
      <c r="IV31" s="6577"/>
      <c r="IW31" s="6577"/>
      <c r="IX31" s="6577"/>
      <c r="IY31" s="6577"/>
      <c r="IZ31" s="6577"/>
      <c r="JA31" s="6577"/>
      <c r="JB31" s="6577"/>
      <c r="JC31" s="6577"/>
      <c r="JD31" s="6577"/>
      <c r="JE31" s="6577"/>
      <c r="JF31" s="6577"/>
      <c r="JG31" s="6577"/>
      <c r="JH31" s="6577"/>
      <c r="JI31" s="6577"/>
      <c r="JJ31" s="6577"/>
      <c r="JK31" s="6577"/>
      <c r="JL31" s="6577"/>
      <c r="JM31" s="6577"/>
      <c r="JN31" s="6577"/>
      <c r="JO31" s="6577"/>
      <c r="JP31" s="6577"/>
      <c r="JQ31" s="6577"/>
      <c r="JR31" s="6577"/>
      <c r="JS31" s="6577"/>
      <c r="JT31" s="6577"/>
      <c r="JU31" s="6577"/>
      <c r="JV31" s="6577"/>
      <c r="JW31" s="6577"/>
      <c r="JX31" s="6577"/>
      <c r="JY31" s="6577"/>
      <c r="JZ31" s="6577"/>
      <c r="KA31" s="6577"/>
      <c r="KB31" s="6577"/>
      <c r="KC31" s="6577"/>
      <c r="KD31" s="6577"/>
      <c r="KE31" s="6577"/>
      <c r="KF31" s="6577"/>
      <c r="KG31" s="6577"/>
      <c r="KH31" s="6577"/>
      <c r="KI31" s="6577"/>
      <c r="KJ31" s="6577"/>
      <c r="KK31" s="6577"/>
      <c r="KL31" s="6577"/>
      <c r="KM31" s="6577"/>
      <c r="KN31" s="6577"/>
      <c r="KO31" s="6577"/>
      <c r="KP31" s="6577"/>
      <c r="KQ31" s="6577"/>
      <c r="KR31" s="6577"/>
      <c r="KS31" s="6577"/>
      <c r="KT31" s="6577"/>
      <c r="KU31" s="6577"/>
      <c r="KV31" s="6577"/>
      <c r="KW31" s="6577"/>
      <c r="KX31" s="6577"/>
      <c r="KY31" s="6577"/>
      <c r="KZ31" s="6577"/>
      <c r="LA31" s="6577"/>
      <c r="LB31" s="6577"/>
      <c r="LC31" s="6577"/>
      <c r="LD31" s="6577"/>
      <c r="LE31" s="6577"/>
      <c r="LF31" s="6577"/>
      <c r="LG31" s="6577"/>
      <c r="LH31" s="6577"/>
      <c r="LI31" s="6577"/>
      <c r="LJ31" s="6577"/>
      <c r="LK31" s="6577"/>
      <c r="LL31" s="6577"/>
      <c r="LM31" s="6577"/>
      <c r="LN31" s="6577"/>
      <c r="LO31" s="6577"/>
      <c r="LP31" s="6577"/>
      <c r="LQ31" s="6577"/>
      <c r="LR31" s="6577"/>
      <c r="LS31" s="6577"/>
      <c r="LT31" s="6577"/>
      <c r="LU31" s="6577"/>
      <c r="LV31" s="6577"/>
      <c r="LW31" s="6577"/>
      <c r="LX31" s="6577"/>
      <c r="LY31" s="6577"/>
      <c r="LZ31" s="6577"/>
      <c r="MA31" s="6577"/>
      <c r="MB31" s="6577"/>
      <c r="MC31" s="6577"/>
      <c r="MD31" s="6577"/>
      <c r="ME31" s="6577"/>
      <c r="MF31" s="6577"/>
      <c r="MG31" s="6577"/>
      <c r="MH31" s="6577"/>
      <c r="MI31" s="6577"/>
      <c r="MJ31" s="6577"/>
      <c r="MK31" s="6577"/>
      <c r="ML31" s="6577"/>
      <c r="MM31" s="6577"/>
      <c r="MN31" s="6577"/>
      <c r="MO31" s="6577"/>
      <c r="MP31" s="6577"/>
      <c r="MQ31" s="6577"/>
      <c r="MR31" s="6577"/>
      <c r="MS31" s="6577"/>
      <c r="MT31" s="6577"/>
      <c r="MU31" s="6577"/>
      <c r="MV31" s="6577"/>
      <c r="MW31" s="6577"/>
      <c r="MX31" s="6577"/>
      <c r="MY31" s="6577"/>
      <c r="MZ31" s="6577"/>
      <c r="NA31" s="6577"/>
      <c r="NB31" s="6577"/>
      <c r="NC31" s="6577"/>
      <c r="ND31" s="6577"/>
      <c r="NE31" s="6577"/>
      <c r="NF31" s="6577"/>
      <c r="NG31" s="6577"/>
      <c r="NH31" s="6577"/>
      <c r="NI31" s="6577"/>
      <c r="NJ31" s="6577"/>
      <c r="NK31" s="6577"/>
      <c r="NL31" s="6577"/>
      <c r="NM31" s="6577"/>
      <c r="NN31" s="6577"/>
      <c r="NO31" s="6577"/>
      <c r="NP31" s="6577"/>
      <c r="NQ31" s="6577"/>
      <c r="NR31" s="6577"/>
      <c r="NS31" s="6577"/>
      <c r="NT31" s="6577"/>
      <c r="NU31" s="6577"/>
      <c r="NV31" s="6577"/>
      <c r="NW31" s="6577"/>
      <c r="NX31" s="6577"/>
      <c r="NY31" s="6577"/>
      <c r="NZ31" s="6577"/>
      <c r="OA31" s="6577"/>
      <c r="OB31" s="6577"/>
      <c r="OC31" s="6577"/>
      <c r="OD31" s="6577"/>
      <c r="OE31" s="6577"/>
      <c r="OF31" s="6577"/>
      <c r="OG31" s="6577"/>
      <c r="OH31" s="6577"/>
      <c r="OI31" s="6577"/>
      <c r="OJ31" s="6577"/>
      <c r="OK31" s="6577"/>
      <c r="OL31" s="6577"/>
      <c r="OM31" s="6577"/>
      <c r="ON31" s="6577"/>
      <c r="OO31" s="6577"/>
      <c r="OP31" s="6577"/>
      <c r="OQ31" s="6577"/>
      <c r="OR31" s="6577"/>
      <c r="OS31" s="6577"/>
      <c r="OT31" s="6577"/>
      <c r="OU31" s="6577"/>
      <c r="OV31" s="6577"/>
      <c r="OW31" s="6577"/>
      <c r="OX31" s="6577"/>
      <c r="OY31" s="6577"/>
      <c r="OZ31" s="6577"/>
      <c r="PA31" s="6577"/>
      <c r="PB31" s="6577"/>
      <c r="PC31" s="6577"/>
      <c r="PD31" s="6577"/>
      <c r="PE31" s="6577"/>
      <c r="PF31" s="6577"/>
      <c r="PG31" s="6577"/>
      <c r="PH31" s="6577"/>
    </row>
    <row r="32" spans="1:16384" s="214" customFormat="1" ht="30" customHeight="1" x14ac:dyDescent="0.35">
      <c r="A32" s="8851" t="s">
        <v>2777</v>
      </c>
      <c r="B32" s="8852"/>
      <c r="C32" s="6727">
        <f>SUM(D32:G32)</f>
        <v>0</v>
      </c>
      <c r="D32" s="6723"/>
      <c r="E32" s="6718"/>
      <c r="F32" s="6718"/>
      <c r="G32" s="6718"/>
      <c r="H32" s="6718"/>
      <c r="I32" s="6718"/>
      <c r="J32" s="6718"/>
      <c r="K32" s="6718"/>
      <c r="L32" s="6718"/>
      <c r="M32" s="6710"/>
      <c r="N32" s="6711"/>
      <c r="O32" s="6714"/>
      <c r="P32" s="6726">
        <f>SUM(Q32:T32)</f>
        <v>0</v>
      </c>
      <c r="Q32" s="8835"/>
      <c r="R32" s="8835"/>
      <c r="S32" s="364"/>
      <c r="T32" s="365"/>
      <c r="U32" s="6577"/>
      <c r="V32" s="365"/>
      <c r="W32" s="365"/>
      <c r="X32" s="365"/>
      <c r="Y32" s="365"/>
      <c r="Z32" s="365"/>
      <c r="AA32" s="365"/>
      <c r="AB32" s="365"/>
      <c r="AC32" s="365"/>
      <c r="AD32" s="365"/>
      <c r="AE32" s="365"/>
      <c r="AF32" s="365"/>
      <c r="AG32" s="8835"/>
      <c r="AH32" s="8835"/>
      <c r="AI32" s="364"/>
      <c r="AJ32" s="365"/>
      <c r="AK32" s="365"/>
      <c r="AL32" s="365"/>
      <c r="AM32" s="365"/>
      <c r="AN32" s="365"/>
      <c r="AO32" s="365"/>
      <c r="AP32" s="365"/>
      <c r="AQ32" s="365"/>
      <c r="AR32" s="365"/>
      <c r="AS32" s="365"/>
      <c r="AT32" s="365"/>
      <c r="AU32" s="365"/>
      <c r="AV32" s="365"/>
      <c r="AW32" s="8835"/>
      <c r="AX32" s="8835"/>
      <c r="AY32" s="364"/>
      <c r="AZ32" s="365"/>
      <c r="BA32" s="365"/>
      <c r="BB32" s="365"/>
      <c r="BC32" s="365"/>
      <c r="BD32" s="365"/>
      <c r="BE32" s="365"/>
      <c r="BF32" s="365"/>
      <c r="BG32" s="365"/>
      <c r="BH32" s="365"/>
      <c r="BI32" s="365"/>
      <c r="BJ32" s="365"/>
      <c r="BK32" s="365"/>
      <c r="BL32" s="365"/>
      <c r="BM32" s="8835"/>
      <c r="BN32" s="8835"/>
      <c r="BO32" s="364"/>
      <c r="BP32" s="365"/>
      <c r="BQ32" s="365"/>
      <c r="BR32" s="365"/>
      <c r="BS32" s="365"/>
      <c r="BT32" s="365"/>
      <c r="BU32" s="365"/>
      <c r="BV32" s="365"/>
      <c r="BW32" s="365"/>
      <c r="BX32" s="365"/>
      <c r="BY32" s="365"/>
      <c r="BZ32" s="365"/>
      <c r="CA32" s="365"/>
      <c r="CB32" s="365"/>
      <c r="CC32" s="8835"/>
      <c r="CD32" s="8835"/>
      <c r="CE32" s="364"/>
      <c r="CF32" s="365"/>
      <c r="CG32" s="365"/>
      <c r="CH32" s="365"/>
      <c r="CI32" s="365"/>
      <c r="CJ32" s="365"/>
      <c r="CK32" s="365"/>
      <c r="CL32" s="365"/>
      <c r="CM32" s="365"/>
      <c r="CN32" s="365"/>
      <c r="CO32" s="365"/>
      <c r="CP32" s="365"/>
      <c r="CQ32" s="365"/>
      <c r="CR32" s="365"/>
      <c r="CS32" s="8835"/>
      <c r="CT32" s="8835"/>
      <c r="CU32" s="364"/>
      <c r="CV32" s="365"/>
      <c r="CW32" s="365"/>
      <c r="CX32" s="365"/>
      <c r="CY32" s="365"/>
      <c r="CZ32" s="365"/>
      <c r="DA32" s="365"/>
      <c r="DB32" s="365"/>
      <c r="DC32" s="365"/>
      <c r="DD32" s="365"/>
      <c r="DE32" s="365"/>
      <c r="DF32" s="365"/>
      <c r="DG32" s="365"/>
      <c r="DH32" s="365"/>
      <c r="DI32" s="8835"/>
      <c r="DJ32" s="8835"/>
      <c r="DK32" s="364"/>
      <c r="DL32" s="365"/>
      <c r="DM32" s="365"/>
      <c r="DN32" s="365"/>
      <c r="DO32" s="365"/>
      <c r="DP32" s="365"/>
      <c r="DQ32" s="365"/>
      <c r="DR32" s="365"/>
      <c r="DS32" s="365"/>
      <c r="DT32" s="365"/>
      <c r="DU32" s="365"/>
      <c r="DV32" s="365"/>
      <c r="DW32" s="365"/>
      <c r="DX32" s="365"/>
      <c r="DY32" s="8835"/>
      <c r="DZ32" s="8835"/>
      <c r="EA32" s="364"/>
      <c r="EB32" s="365"/>
      <c r="EC32" s="365"/>
      <c r="ED32" s="365"/>
      <c r="EE32" s="365"/>
      <c r="EF32" s="365"/>
      <c r="EG32" s="365"/>
      <c r="EH32" s="365"/>
      <c r="EI32" s="365"/>
      <c r="EJ32" s="365"/>
      <c r="EK32" s="365"/>
      <c r="EL32" s="365"/>
      <c r="EM32" s="365"/>
      <c r="EN32" s="365"/>
      <c r="EO32" s="8835"/>
      <c r="EP32" s="8835"/>
      <c r="EQ32" s="364"/>
      <c r="ER32" s="365"/>
      <c r="ES32" s="365"/>
      <c r="ET32" s="365"/>
      <c r="EU32" s="365"/>
      <c r="EV32" s="365"/>
      <c r="EW32" s="365"/>
      <c r="EX32" s="365"/>
      <c r="EY32" s="365"/>
      <c r="EZ32" s="365"/>
      <c r="FA32" s="365"/>
      <c r="FB32" s="365"/>
      <c r="FC32" s="365"/>
      <c r="FD32" s="365"/>
      <c r="FE32" s="8835"/>
      <c r="FF32" s="8835"/>
      <c r="FG32" s="364"/>
      <c r="FH32" s="365"/>
      <c r="FI32" s="365"/>
      <c r="FJ32" s="365"/>
      <c r="FK32" s="365"/>
      <c r="FL32" s="365"/>
      <c r="FM32" s="365"/>
      <c r="FN32" s="365"/>
      <c r="FO32" s="365"/>
      <c r="FP32" s="365"/>
      <c r="FQ32" s="365"/>
      <c r="FR32" s="365"/>
      <c r="FS32" s="365"/>
      <c r="FT32" s="365"/>
      <c r="FU32" s="8835"/>
      <c r="FV32" s="8835"/>
      <c r="FW32" s="364"/>
      <c r="FX32" s="365"/>
      <c r="FY32" s="365"/>
      <c r="FZ32" s="365"/>
      <c r="GA32" s="365"/>
      <c r="GB32" s="365"/>
      <c r="GC32" s="365"/>
      <c r="GD32" s="365"/>
      <c r="GE32" s="365"/>
      <c r="GF32" s="365"/>
      <c r="GG32" s="365"/>
      <c r="GH32" s="365"/>
      <c r="GI32" s="365"/>
      <c r="GJ32" s="365"/>
      <c r="GK32" s="8835"/>
      <c r="GL32" s="8835"/>
      <c r="GM32" s="364"/>
      <c r="GN32" s="365"/>
      <c r="GO32" s="365"/>
      <c r="GP32" s="365"/>
      <c r="GQ32" s="365"/>
      <c r="GR32" s="365"/>
      <c r="GS32" s="365"/>
      <c r="GT32" s="365"/>
      <c r="GU32" s="365"/>
      <c r="GV32" s="365"/>
      <c r="GW32" s="365"/>
      <c r="GX32" s="365"/>
      <c r="GY32" s="365"/>
      <c r="GZ32" s="365"/>
      <c r="HA32" s="8835"/>
      <c r="HB32" s="8835"/>
      <c r="HC32" s="364"/>
      <c r="HD32" s="365"/>
      <c r="HE32" s="365"/>
      <c r="HF32" s="365"/>
      <c r="HG32" s="365"/>
      <c r="HH32" s="365"/>
      <c r="HI32" s="365"/>
      <c r="HJ32" s="365"/>
      <c r="HK32" s="365"/>
      <c r="HL32" s="365"/>
      <c r="HM32" s="365"/>
      <c r="HN32" s="365"/>
      <c r="HO32" s="365"/>
      <c r="HP32" s="365"/>
      <c r="HQ32" s="8835"/>
      <c r="HR32" s="8835"/>
      <c r="HS32" s="364"/>
      <c r="HT32" s="365"/>
      <c r="HU32" s="365"/>
      <c r="HV32" s="365"/>
      <c r="HW32" s="365"/>
      <c r="HX32" s="365"/>
      <c r="HY32" s="365"/>
      <c r="HZ32" s="365"/>
      <c r="IA32" s="365"/>
      <c r="IB32" s="365"/>
      <c r="IC32" s="365"/>
      <c r="ID32" s="365"/>
      <c r="IE32" s="365"/>
      <c r="IF32" s="365"/>
      <c r="IG32" s="8835"/>
      <c r="IH32" s="8835"/>
      <c r="II32" s="364"/>
      <c r="IJ32" s="365"/>
      <c r="IK32" s="365"/>
      <c r="IL32" s="365"/>
      <c r="IM32" s="365"/>
      <c r="IN32" s="365"/>
      <c r="IO32" s="365"/>
      <c r="IP32" s="365"/>
      <c r="IQ32" s="365"/>
      <c r="IR32" s="365"/>
      <c r="IS32" s="365"/>
      <c r="IT32" s="365"/>
      <c r="IU32" s="365"/>
      <c r="IV32" s="365"/>
      <c r="IW32" s="8835"/>
      <c r="IX32" s="8835"/>
      <c r="IY32" s="364"/>
      <c r="IZ32" s="365"/>
      <c r="JA32" s="365"/>
      <c r="JB32" s="365"/>
      <c r="JC32" s="365"/>
      <c r="JD32" s="365"/>
      <c r="JE32" s="365"/>
      <c r="JF32" s="365"/>
      <c r="JG32" s="365"/>
      <c r="JH32" s="365"/>
      <c r="JI32" s="365"/>
      <c r="JJ32" s="365"/>
      <c r="JK32" s="365"/>
      <c r="JL32" s="365"/>
      <c r="JM32" s="8835"/>
      <c r="JN32" s="8835"/>
      <c r="JO32" s="364"/>
      <c r="JP32" s="365"/>
      <c r="JQ32" s="365"/>
      <c r="JR32" s="365"/>
      <c r="JS32" s="365"/>
      <c r="JT32" s="365"/>
      <c r="JU32" s="365"/>
      <c r="JV32" s="365"/>
      <c r="JW32" s="365"/>
      <c r="JX32" s="365"/>
      <c r="JY32" s="365"/>
      <c r="JZ32" s="365"/>
      <c r="KA32" s="365"/>
      <c r="KB32" s="365"/>
      <c r="KC32" s="8835"/>
      <c r="KD32" s="8835"/>
      <c r="KE32" s="364"/>
      <c r="KF32" s="365"/>
      <c r="KG32" s="365"/>
      <c r="KH32" s="365"/>
      <c r="KI32" s="365"/>
      <c r="KJ32" s="365"/>
      <c r="KK32" s="365"/>
      <c r="KL32" s="365"/>
      <c r="KM32" s="365"/>
      <c r="KN32" s="365"/>
      <c r="KO32" s="365"/>
      <c r="KP32" s="365"/>
      <c r="KQ32" s="365"/>
      <c r="KR32" s="365"/>
      <c r="KS32" s="8835"/>
      <c r="KT32" s="8835"/>
      <c r="KU32" s="364"/>
      <c r="KV32" s="365"/>
      <c r="KW32" s="365"/>
      <c r="KX32" s="365"/>
      <c r="KY32" s="365"/>
      <c r="KZ32" s="365"/>
      <c r="LA32" s="365"/>
      <c r="LB32" s="365"/>
      <c r="LC32" s="365"/>
      <c r="LD32" s="365"/>
      <c r="LE32" s="365"/>
      <c r="LF32" s="365"/>
      <c r="LG32" s="365"/>
      <c r="LH32" s="365"/>
      <c r="LI32" s="8835"/>
      <c r="LJ32" s="8835"/>
      <c r="LK32" s="364"/>
      <c r="LL32" s="365"/>
      <c r="LM32" s="365"/>
      <c r="LN32" s="365"/>
      <c r="LO32" s="365"/>
      <c r="LP32" s="365"/>
      <c r="LQ32" s="365"/>
      <c r="LR32" s="365"/>
      <c r="LS32" s="365"/>
      <c r="LT32" s="365"/>
      <c r="LU32" s="365"/>
      <c r="LV32" s="365"/>
      <c r="LW32" s="365"/>
      <c r="LX32" s="365"/>
      <c r="LY32" s="8835"/>
      <c r="LZ32" s="8835"/>
      <c r="MA32" s="364"/>
      <c r="MB32" s="365"/>
      <c r="MC32" s="365"/>
      <c r="MD32" s="365"/>
      <c r="ME32" s="365"/>
      <c r="MF32" s="365"/>
      <c r="MG32" s="365"/>
      <c r="MH32" s="365"/>
      <c r="MI32" s="365"/>
      <c r="MJ32" s="365"/>
      <c r="MK32" s="365"/>
      <c r="ML32" s="365"/>
      <c r="MM32" s="365"/>
      <c r="MN32" s="365"/>
      <c r="MO32" s="8835"/>
      <c r="MP32" s="8835"/>
      <c r="MQ32" s="364"/>
      <c r="MR32" s="365"/>
      <c r="MS32" s="365"/>
      <c r="MT32" s="365"/>
      <c r="MU32" s="365"/>
      <c r="MV32" s="365"/>
      <c r="MW32" s="365"/>
      <c r="MX32" s="365"/>
      <c r="MY32" s="365"/>
      <c r="MZ32" s="365"/>
      <c r="NA32" s="365"/>
      <c r="NB32" s="365"/>
      <c r="NC32" s="365"/>
      <c r="ND32" s="365"/>
      <c r="NE32" s="8835"/>
      <c r="NF32" s="8835"/>
      <c r="NG32" s="364"/>
      <c r="NH32" s="365"/>
      <c r="NI32" s="365"/>
      <c r="NJ32" s="365"/>
      <c r="NK32" s="365"/>
      <c r="NL32" s="365"/>
      <c r="NM32" s="365"/>
      <c r="NN32" s="365"/>
      <c r="NO32" s="365"/>
      <c r="NP32" s="365"/>
      <c r="NQ32" s="365"/>
      <c r="NR32" s="365"/>
      <c r="NS32" s="365"/>
      <c r="NT32" s="365"/>
      <c r="NU32" s="8839"/>
      <c r="NV32" s="8840"/>
      <c r="NW32" s="6728"/>
      <c r="NX32" s="6729"/>
      <c r="NY32" s="6714"/>
      <c r="NZ32" s="6714"/>
      <c r="OA32" s="6730"/>
      <c r="OB32" s="6731"/>
      <c r="OC32" s="6732"/>
      <c r="OD32" s="6729"/>
      <c r="OE32" s="6731"/>
      <c r="OF32" s="6730"/>
      <c r="OG32" s="6733"/>
      <c r="OH32" s="6734"/>
      <c r="OI32" s="6734"/>
      <c r="OJ32" s="6734"/>
      <c r="OK32" s="8839"/>
      <c r="OL32" s="8840"/>
      <c r="OM32" s="6728"/>
      <c r="ON32" s="6729"/>
      <c r="OO32" s="6714"/>
      <c r="OP32" s="6714"/>
      <c r="OQ32" s="6730"/>
      <c r="OR32" s="6731"/>
      <c r="OS32" s="6732"/>
      <c r="OT32" s="6729"/>
      <c r="OU32" s="6731"/>
      <c r="OV32" s="6730"/>
      <c r="OW32" s="6733"/>
      <c r="OX32" s="6734"/>
      <c r="OY32" s="6734"/>
      <c r="OZ32" s="6734"/>
      <c r="PA32" s="8839"/>
      <c r="PB32" s="8840"/>
      <c r="PC32" s="6728"/>
      <c r="PD32" s="6729"/>
      <c r="PE32" s="6714"/>
      <c r="PF32" s="6714"/>
      <c r="PG32" s="6730"/>
      <c r="PH32" s="6731"/>
      <c r="PI32" s="6732"/>
      <c r="PJ32" s="6729"/>
      <c r="PK32" s="6731"/>
      <c r="PL32" s="6730"/>
      <c r="PM32" s="6733"/>
      <c r="PN32" s="6734"/>
      <c r="PO32" s="6734"/>
      <c r="PP32" s="6734"/>
      <c r="PQ32" s="8839"/>
      <c r="PR32" s="8840"/>
      <c r="PS32" s="6728"/>
      <c r="PT32" s="6729"/>
      <c r="PU32" s="6714"/>
      <c r="PV32" s="6714"/>
      <c r="PW32" s="6730"/>
      <c r="PX32" s="6731"/>
      <c r="PY32" s="6732"/>
      <c r="PZ32" s="6729"/>
      <c r="QA32" s="6731"/>
      <c r="QB32" s="6730"/>
      <c r="QC32" s="6733"/>
      <c r="QD32" s="6734"/>
      <c r="QE32" s="6734"/>
      <c r="QF32" s="6734"/>
      <c r="QG32" s="8839"/>
      <c r="QH32" s="8840"/>
      <c r="QI32" s="6728"/>
      <c r="QJ32" s="6729"/>
      <c r="QK32" s="6714"/>
      <c r="QL32" s="6714"/>
      <c r="QM32" s="6730"/>
      <c r="QN32" s="6731"/>
      <c r="QO32" s="6732"/>
      <c r="QP32" s="6729"/>
      <c r="QQ32" s="6731"/>
      <c r="QR32" s="6730"/>
      <c r="QS32" s="6733"/>
      <c r="QT32" s="6734"/>
      <c r="QU32" s="6734"/>
      <c r="QV32" s="6734"/>
      <c r="QW32" s="8839"/>
      <c r="QX32" s="8840"/>
      <c r="QY32" s="6728"/>
      <c r="QZ32" s="6729"/>
      <c r="RA32" s="6714"/>
      <c r="RB32" s="6714"/>
      <c r="RC32" s="6730"/>
      <c r="RD32" s="6731"/>
      <c r="RE32" s="6732"/>
      <c r="RF32" s="6729"/>
      <c r="RG32" s="6731"/>
      <c r="RH32" s="6730"/>
      <c r="RI32" s="6733"/>
      <c r="RJ32" s="6734"/>
      <c r="RK32" s="6734"/>
      <c r="RL32" s="6734"/>
      <c r="RM32" s="8839"/>
      <c r="RN32" s="8840"/>
      <c r="RO32" s="6728"/>
      <c r="RP32" s="6729"/>
      <c r="RQ32" s="6714"/>
      <c r="RR32" s="6714"/>
      <c r="RS32" s="6730"/>
      <c r="RT32" s="6731"/>
      <c r="RU32" s="6732"/>
      <c r="RV32" s="6729"/>
      <c r="RW32" s="6731"/>
      <c r="RX32" s="6730"/>
      <c r="RY32" s="6733"/>
      <c r="RZ32" s="6734"/>
      <c r="SA32" s="6734"/>
      <c r="SB32" s="6734"/>
      <c r="SC32" s="8839"/>
      <c r="SD32" s="8840"/>
      <c r="SE32" s="6728"/>
      <c r="SF32" s="6729"/>
      <c r="SG32" s="6714"/>
      <c r="SH32" s="6714"/>
      <c r="SI32" s="6730"/>
      <c r="SJ32" s="6731"/>
      <c r="SK32" s="6732"/>
      <c r="SL32" s="6729"/>
      <c r="SM32" s="6731"/>
      <c r="SN32" s="6730"/>
      <c r="SO32" s="6733"/>
      <c r="SP32" s="6734"/>
      <c r="SQ32" s="6734"/>
      <c r="SR32" s="6734"/>
      <c r="SS32" s="8839"/>
      <c r="ST32" s="8840"/>
      <c r="SU32" s="6728"/>
      <c r="SV32" s="6729"/>
      <c r="SW32" s="6714"/>
      <c r="SX32" s="6714"/>
      <c r="SY32" s="6730"/>
      <c r="SZ32" s="6731"/>
      <c r="TA32" s="6732"/>
      <c r="TB32" s="6729"/>
      <c r="TC32" s="6731"/>
      <c r="TD32" s="6730"/>
      <c r="TE32" s="6733"/>
      <c r="TF32" s="6734"/>
      <c r="TG32" s="6734"/>
      <c r="TH32" s="6734"/>
      <c r="TI32" s="8839"/>
      <c r="TJ32" s="8840"/>
      <c r="TK32" s="6728"/>
      <c r="TL32" s="6729"/>
      <c r="TM32" s="6714"/>
      <c r="TN32" s="6714"/>
      <c r="TO32" s="6730"/>
      <c r="TP32" s="6731"/>
      <c r="TQ32" s="6732"/>
      <c r="TR32" s="6729"/>
      <c r="TS32" s="6731"/>
      <c r="TT32" s="6730"/>
      <c r="TU32" s="6733"/>
      <c r="TV32" s="6734"/>
      <c r="TW32" s="6734"/>
      <c r="TX32" s="6734"/>
      <c r="TY32" s="8839"/>
      <c r="TZ32" s="8840"/>
      <c r="UA32" s="6728"/>
      <c r="UB32" s="6729"/>
      <c r="UC32" s="6714"/>
      <c r="UD32" s="6714"/>
      <c r="UE32" s="6730"/>
      <c r="UF32" s="6731"/>
      <c r="UG32" s="6732"/>
      <c r="UH32" s="6729"/>
      <c r="UI32" s="6731"/>
      <c r="UJ32" s="6730"/>
      <c r="UK32" s="6733"/>
      <c r="UL32" s="6734"/>
      <c r="UM32" s="6734"/>
      <c r="UN32" s="6734"/>
      <c r="UO32" s="8839"/>
      <c r="UP32" s="8840"/>
      <c r="UQ32" s="6728"/>
      <c r="UR32" s="6729"/>
      <c r="US32" s="6714"/>
      <c r="UT32" s="6714"/>
      <c r="UU32" s="6730"/>
      <c r="UV32" s="6731"/>
      <c r="UW32" s="6732"/>
      <c r="UX32" s="6729"/>
      <c r="UY32" s="6731"/>
      <c r="UZ32" s="6730"/>
      <c r="VA32" s="6733"/>
      <c r="VB32" s="6734"/>
      <c r="VC32" s="6734"/>
      <c r="VD32" s="6734"/>
      <c r="VE32" s="8839"/>
      <c r="VF32" s="8840"/>
      <c r="VG32" s="6728"/>
      <c r="VH32" s="6729"/>
      <c r="VI32" s="6714"/>
      <c r="VJ32" s="6714"/>
      <c r="VK32" s="6730"/>
      <c r="VL32" s="6731"/>
      <c r="VM32" s="6732"/>
      <c r="VN32" s="6729"/>
      <c r="VO32" s="6731"/>
      <c r="VP32" s="6730"/>
      <c r="VQ32" s="6733"/>
      <c r="VR32" s="6734"/>
      <c r="VS32" s="6734"/>
      <c r="VT32" s="6734"/>
      <c r="VU32" s="8839"/>
      <c r="VV32" s="8840"/>
      <c r="VW32" s="6728"/>
      <c r="VX32" s="6729"/>
      <c r="VY32" s="6714"/>
      <c r="VZ32" s="6714"/>
      <c r="WA32" s="6730"/>
      <c r="WB32" s="6731"/>
      <c r="WC32" s="6732"/>
      <c r="WD32" s="6729"/>
      <c r="WE32" s="6731"/>
      <c r="WF32" s="6730"/>
      <c r="WG32" s="6733"/>
      <c r="WH32" s="6734"/>
      <c r="WI32" s="6734"/>
      <c r="WJ32" s="6734"/>
      <c r="WK32" s="8839"/>
      <c r="WL32" s="8840"/>
      <c r="WM32" s="6728"/>
      <c r="WN32" s="6729"/>
      <c r="WO32" s="6714"/>
      <c r="WP32" s="6714"/>
      <c r="WQ32" s="6730"/>
      <c r="WR32" s="6731"/>
      <c r="WS32" s="6732"/>
      <c r="WT32" s="6729"/>
      <c r="WU32" s="6731"/>
      <c r="WV32" s="6730"/>
      <c r="WW32" s="6733"/>
      <c r="WX32" s="6734"/>
      <c r="WY32" s="6734"/>
      <c r="WZ32" s="6734"/>
      <c r="XA32" s="8839"/>
      <c r="XB32" s="8840"/>
      <c r="XC32" s="6728"/>
      <c r="XD32" s="6729"/>
      <c r="XE32" s="6714"/>
      <c r="XF32" s="6714"/>
      <c r="XG32" s="6730"/>
      <c r="XH32" s="6731"/>
      <c r="XI32" s="6732"/>
      <c r="XJ32" s="6729"/>
      <c r="XK32" s="6731"/>
      <c r="XL32" s="6730"/>
      <c r="XM32" s="6733"/>
      <c r="XN32" s="6734"/>
      <c r="XO32" s="6734"/>
      <c r="XP32" s="6734"/>
      <c r="XQ32" s="8839"/>
      <c r="XR32" s="8840"/>
      <c r="XS32" s="6728"/>
      <c r="XT32" s="6729"/>
      <c r="XU32" s="6714"/>
      <c r="XV32" s="6714"/>
      <c r="XW32" s="6730"/>
      <c r="XX32" s="6731"/>
      <c r="XY32" s="6732"/>
      <c r="XZ32" s="6729"/>
      <c r="YA32" s="6731"/>
      <c r="YB32" s="6730"/>
      <c r="YC32" s="6733"/>
      <c r="YD32" s="6734"/>
      <c r="YE32" s="6734"/>
      <c r="YF32" s="6734"/>
      <c r="YG32" s="8839"/>
      <c r="YH32" s="8840"/>
      <c r="YI32" s="6728"/>
      <c r="YJ32" s="6729"/>
      <c r="YK32" s="6714"/>
      <c r="YL32" s="6714"/>
      <c r="YM32" s="6730"/>
      <c r="YN32" s="6731"/>
      <c r="YO32" s="6732"/>
      <c r="YP32" s="6729"/>
      <c r="YQ32" s="6731"/>
      <c r="YR32" s="6730"/>
      <c r="YS32" s="6733"/>
      <c r="YT32" s="6734"/>
      <c r="YU32" s="6734"/>
      <c r="YV32" s="6734"/>
      <c r="YW32" s="8839"/>
      <c r="YX32" s="8840"/>
      <c r="YY32" s="6728"/>
      <c r="YZ32" s="6729"/>
      <c r="ZA32" s="6714"/>
      <c r="ZB32" s="6714"/>
      <c r="ZC32" s="6730"/>
      <c r="ZD32" s="6731"/>
      <c r="ZE32" s="6732"/>
      <c r="ZF32" s="6729"/>
      <c r="ZG32" s="6731"/>
      <c r="ZH32" s="6730"/>
      <c r="ZI32" s="6733"/>
      <c r="ZJ32" s="6734"/>
      <c r="ZK32" s="6734"/>
      <c r="ZL32" s="6734"/>
      <c r="ZM32" s="8839"/>
      <c r="ZN32" s="8840"/>
      <c r="ZO32" s="6728"/>
      <c r="ZP32" s="6729"/>
      <c r="ZQ32" s="6714"/>
      <c r="ZR32" s="6714"/>
      <c r="ZS32" s="6730"/>
      <c r="ZT32" s="6731"/>
      <c r="ZU32" s="6732"/>
      <c r="ZV32" s="6729"/>
      <c r="ZW32" s="6731"/>
      <c r="ZX32" s="6730"/>
      <c r="ZY32" s="6733"/>
      <c r="ZZ32" s="6734"/>
      <c r="AAA32" s="6734"/>
      <c r="AAB32" s="6734"/>
      <c r="AAC32" s="8839"/>
      <c r="AAD32" s="8840"/>
      <c r="AAE32" s="6728"/>
      <c r="AAF32" s="6729"/>
      <c r="AAG32" s="6714"/>
      <c r="AAH32" s="6714"/>
      <c r="AAI32" s="6730"/>
      <c r="AAJ32" s="6731"/>
      <c r="AAK32" s="6732"/>
      <c r="AAL32" s="6729"/>
      <c r="AAM32" s="6731"/>
      <c r="AAN32" s="6730"/>
      <c r="AAO32" s="6733"/>
      <c r="AAP32" s="6734"/>
      <c r="AAQ32" s="6734"/>
      <c r="AAR32" s="6734"/>
      <c r="AAS32" s="8839"/>
      <c r="AAT32" s="8840"/>
      <c r="AAU32" s="6728"/>
      <c r="AAV32" s="6729"/>
      <c r="AAW32" s="6714"/>
      <c r="AAX32" s="6714"/>
      <c r="AAY32" s="6730"/>
      <c r="AAZ32" s="6731"/>
      <c r="ABA32" s="6732"/>
      <c r="ABB32" s="6729"/>
      <c r="ABC32" s="6731"/>
      <c r="ABD32" s="6730"/>
      <c r="ABE32" s="6733"/>
      <c r="ABF32" s="6734"/>
      <c r="ABG32" s="6734"/>
      <c r="ABH32" s="6734"/>
      <c r="ABI32" s="8839"/>
      <c r="ABJ32" s="8840"/>
      <c r="ABK32" s="6728"/>
      <c r="ABL32" s="6729"/>
      <c r="ABM32" s="6714"/>
      <c r="ABN32" s="6714"/>
      <c r="ABO32" s="6730"/>
      <c r="ABP32" s="6731"/>
      <c r="ABQ32" s="6732"/>
      <c r="ABR32" s="6729"/>
      <c r="ABS32" s="6731"/>
      <c r="ABT32" s="6730"/>
      <c r="ABU32" s="6733"/>
      <c r="ABV32" s="6734"/>
      <c r="ABW32" s="6734"/>
      <c r="ABX32" s="6734"/>
      <c r="ABY32" s="8839"/>
      <c r="ABZ32" s="8840"/>
      <c r="ACA32" s="6728"/>
      <c r="ACB32" s="6729"/>
      <c r="ACC32" s="6714"/>
      <c r="ACD32" s="6714"/>
      <c r="ACE32" s="6730"/>
      <c r="ACF32" s="6731"/>
      <c r="ACG32" s="6732"/>
      <c r="ACH32" s="6729"/>
      <c r="ACI32" s="6731"/>
      <c r="ACJ32" s="6730"/>
      <c r="ACK32" s="6733"/>
      <c r="ACL32" s="6734"/>
      <c r="ACM32" s="6734"/>
      <c r="ACN32" s="6734"/>
      <c r="ACO32" s="8839"/>
      <c r="ACP32" s="8840"/>
      <c r="ACQ32" s="6728"/>
      <c r="ACR32" s="6729"/>
      <c r="ACS32" s="6714"/>
      <c r="ACT32" s="6714"/>
      <c r="ACU32" s="6730"/>
      <c r="ACV32" s="6731"/>
      <c r="ACW32" s="6732"/>
      <c r="ACX32" s="6729"/>
      <c r="ACY32" s="6731"/>
      <c r="ACZ32" s="6730"/>
      <c r="ADA32" s="6733"/>
      <c r="ADB32" s="6734"/>
      <c r="ADC32" s="6734"/>
      <c r="ADD32" s="6734"/>
      <c r="ADE32" s="8839"/>
      <c r="ADF32" s="8840"/>
      <c r="ADG32" s="6728"/>
      <c r="ADH32" s="6729"/>
      <c r="ADI32" s="6714"/>
      <c r="ADJ32" s="6714"/>
      <c r="ADK32" s="6730"/>
      <c r="ADL32" s="6731"/>
      <c r="ADM32" s="6732"/>
      <c r="ADN32" s="6729"/>
      <c r="ADO32" s="6731"/>
      <c r="ADP32" s="6730"/>
      <c r="ADQ32" s="6733"/>
      <c r="ADR32" s="6734"/>
      <c r="ADS32" s="6734"/>
      <c r="ADT32" s="6734"/>
      <c r="ADU32" s="8839"/>
      <c r="ADV32" s="8840"/>
      <c r="ADW32" s="6728"/>
      <c r="ADX32" s="6729"/>
      <c r="ADY32" s="6714"/>
      <c r="ADZ32" s="6714"/>
      <c r="AEA32" s="6730"/>
      <c r="AEB32" s="6731"/>
      <c r="AEC32" s="6732"/>
      <c r="AED32" s="6729"/>
      <c r="AEE32" s="6731"/>
      <c r="AEF32" s="6730"/>
      <c r="AEG32" s="6733"/>
      <c r="AEH32" s="6734"/>
      <c r="AEI32" s="6734"/>
      <c r="AEJ32" s="6734"/>
      <c r="AEK32" s="8839"/>
      <c r="AEL32" s="8840"/>
      <c r="AEM32" s="6728"/>
      <c r="AEN32" s="6729"/>
      <c r="AEO32" s="6714"/>
      <c r="AEP32" s="6714"/>
      <c r="AEQ32" s="6730"/>
      <c r="AER32" s="6731"/>
      <c r="AES32" s="6732"/>
      <c r="AET32" s="6729"/>
      <c r="AEU32" s="6731"/>
      <c r="AEV32" s="6730"/>
      <c r="AEW32" s="6733"/>
      <c r="AEX32" s="6734"/>
      <c r="AEY32" s="6734"/>
      <c r="AEZ32" s="6734"/>
      <c r="AFA32" s="8839"/>
      <c r="AFB32" s="8840"/>
      <c r="AFC32" s="6728"/>
      <c r="AFD32" s="6729"/>
      <c r="AFE32" s="6714"/>
      <c r="AFF32" s="6714"/>
      <c r="AFG32" s="6730"/>
      <c r="AFH32" s="6731"/>
      <c r="AFI32" s="6732"/>
      <c r="AFJ32" s="6729"/>
      <c r="AFK32" s="6731"/>
      <c r="AFL32" s="6730"/>
      <c r="AFM32" s="6733"/>
      <c r="AFN32" s="6734"/>
      <c r="AFO32" s="6734"/>
      <c r="AFP32" s="6734"/>
      <c r="AFQ32" s="8839"/>
      <c r="AFR32" s="8840"/>
      <c r="AFS32" s="6728"/>
      <c r="AFT32" s="6729"/>
      <c r="AFU32" s="6714"/>
      <c r="AFV32" s="6714"/>
      <c r="AFW32" s="6730"/>
      <c r="AFX32" s="6731"/>
      <c r="AFY32" s="6732"/>
      <c r="AFZ32" s="6729"/>
      <c r="AGA32" s="6731"/>
      <c r="AGB32" s="6730"/>
      <c r="AGC32" s="6733"/>
      <c r="AGD32" s="6734"/>
      <c r="AGE32" s="6734"/>
      <c r="AGF32" s="6734"/>
      <c r="AGG32" s="8839"/>
      <c r="AGH32" s="8840"/>
      <c r="AGI32" s="6728"/>
      <c r="AGJ32" s="6729"/>
      <c r="AGK32" s="6714"/>
      <c r="AGL32" s="6714"/>
      <c r="AGM32" s="6730"/>
      <c r="AGN32" s="6731"/>
      <c r="AGO32" s="6732"/>
      <c r="AGP32" s="6729"/>
      <c r="AGQ32" s="6731"/>
      <c r="AGR32" s="6730"/>
      <c r="AGS32" s="6733"/>
      <c r="AGT32" s="6734"/>
      <c r="AGU32" s="6734"/>
      <c r="AGV32" s="6734"/>
      <c r="AGW32" s="8839"/>
      <c r="AGX32" s="8840"/>
      <c r="AGY32" s="6728"/>
      <c r="AGZ32" s="6729"/>
      <c r="AHA32" s="6714"/>
      <c r="AHB32" s="6714"/>
      <c r="AHC32" s="6730"/>
      <c r="AHD32" s="6731"/>
      <c r="AHE32" s="6732"/>
      <c r="AHF32" s="6729"/>
      <c r="AHG32" s="6731"/>
      <c r="AHH32" s="6730"/>
      <c r="AHI32" s="6733"/>
      <c r="AHJ32" s="6734"/>
      <c r="AHK32" s="6734"/>
      <c r="AHL32" s="6734"/>
      <c r="AHM32" s="8839"/>
      <c r="AHN32" s="8840"/>
      <c r="AHO32" s="6728"/>
      <c r="AHP32" s="6729"/>
      <c r="AHQ32" s="6714"/>
      <c r="AHR32" s="6714"/>
      <c r="AHS32" s="6730"/>
      <c r="AHT32" s="6731"/>
      <c r="AHU32" s="6732"/>
      <c r="AHV32" s="6729"/>
      <c r="AHW32" s="6731"/>
      <c r="AHX32" s="6730"/>
      <c r="AHY32" s="6733"/>
      <c r="AHZ32" s="6734"/>
      <c r="AIA32" s="6734"/>
      <c r="AIB32" s="6734"/>
      <c r="AIC32" s="8839"/>
      <c r="AID32" s="8840"/>
      <c r="AIE32" s="6728"/>
      <c r="AIF32" s="6729"/>
      <c r="AIG32" s="6714"/>
      <c r="AIH32" s="6714"/>
      <c r="AII32" s="6730"/>
      <c r="AIJ32" s="6731"/>
      <c r="AIK32" s="6732"/>
      <c r="AIL32" s="6729"/>
      <c r="AIM32" s="6731"/>
      <c r="AIN32" s="6730"/>
      <c r="AIO32" s="6733"/>
      <c r="AIP32" s="6734"/>
      <c r="AIQ32" s="6734"/>
      <c r="AIR32" s="6734"/>
      <c r="AIS32" s="8839"/>
      <c r="AIT32" s="8840"/>
      <c r="AIU32" s="6728"/>
      <c r="AIV32" s="6729"/>
      <c r="AIW32" s="6714"/>
      <c r="AIX32" s="6714"/>
      <c r="AIY32" s="6730"/>
      <c r="AIZ32" s="6731"/>
      <c r="AJA32" s="6732"/>
      <c r="AJB32" s="6729"/>
      <c r="AJC32" s="6731"/>
      <c r="AJD32" s="6730"/>
      <c r="AJE32" s="6733"/>
      <c r="AJF32" s="6734"/>
      <c r="AJG32" s="6734"/>
      <c r="AJH32" s="6734"/>
      <c r="AJI32" s="8839"/>
      <c r="AJJ32" s="8840"/>
      <c r="AJK32" s="6728"/>
      <c r="AJL32" s="6729"/>
      <c r="AJM32" s="6714"/>
      <c r="AJN32" s="6714"/>
      <c r="AJO32" s="6730"/>
      <c r="AJP32" s="6731"/>
      <c r="AJQ32" s="6732"/>
      <c r="AJR32" s="6729"/>
      <c r="AJS32" s="6731"/>
      <c r="AJT32" s="6730"/>
      <c r="AJU32" s="6733"/>
      <c r="AJV32" s="6734"/>
      <c r="AJW32" s="6734"/>
      <c r="AJX32" s="6734"/>
      <c r="AJY32" s="8839" t="s">
        <v>2777</v>
      </c>
      <c r="AJZ32" s="8840"/>
      <c r="AKA32" s="6728">
        <f>SUM(AKB32:AKE32)</f>
        <v>0</v>
      </c>
      <c r="AKB32" s="6729"/>
      <c r="AKC32" s="6714"/>
      <c r="AKD32" s="6714"/>
      <c r="AKE32" s="6730"/>
      <c r="AKF32" s="6731"/>
      <c r="AKG32" s="6732"/>
      <c r="AKH32" s="6729"/>
      <c r="AKI32" s="6731"/>
      <c r="AKJ32" s="6730"/>
      <c r="AKK32" s="6733"/>
      <c r="AKL32" s="6734"/>
      <c r="AKM32" s="6734"/>
      <c r="AKN32" s="6734"/>
      <c r="AKO32" s="8839" t="s">
        <v>2777</v>
      </c>
      <c r="AKP32" s="8840"/>
      <c r="AKQ32" s="6728">
        <f>SUM(AKR32:AKU32)</f>
        <v>0</v>
      </c>
      <c r="AKR32" s="6729"/>
      <c r="AKS32" s="6714"/>
      <c r="AKT32" s="6714"/>
      <c r="AKU32" s="6730"/>
      <c r="AKV32" s="6731"/>
      <c r="AKW32" s="6732"/>
      <c r="AKX32" s="6729"/>
      <c r="AKY32" s="6731"/>
      <c r="AKZ32" s="6730"/>
      <c r="ALA32" s="6733"/>
      <c r="ALB32" s="6734"/>
      <c r="ALC32" s="6734"/>
      <c r="ALD32" s="6734"/>
      <c r="ALE32" s="8839" t="s">
        <v>2777</v>
      </c>
      <c r="ALF32" s="8840"/>
      <c r="ALG32" s="6728">
        <f>SUM(ALH32:ALK32)</f>
        <v>0</v>
      </c>
      <c r="ALH32" s="6729"/>
      <c r="ALI32" s="6714"/>
      <c r="ALJ32" s="6714"/>
      <c r="ALK32" s="6730"/>
      <c r="ALL32" s="6731"/>
      <c r="ALM32" s="6732"/>
      <c r="ALN32" s="6729"/>
      <c r="ALO32" s="6731"/>
      <c r="ALP32" s="6730"/>
      <c r="ALQ32" s="6733"/>
      <c r="ALR32" s="6734"/>
      <c r="ALS32" s="6734"/>
      <c r="ALT32" s="6734"/>
      <c r="ALU32" s="8839" t="s">
        <v>2777</v>
      </c>
      <c r="ALV32" s="8840"/>
      <c r="ALW32" s="6728">
        <f>SUM(ALX32:AMA32)</f>
        <v>0</v>
      </c>
      <c r="ALX32" s="6729"/>
      <c r="ALY32" s="6714"/>
      <c r="ALZ32" s="6714"/>
      <c r="AMA32" s="6730"/>
      <c r="AMB32" s="6731"/>
      <c r="AMC32" s="6732"/>
      <c r="AMD32" s="6729"/>
      <c r="AME32" s="6731"/>
      <c r="AMF32" s="6730"/>
      <c r="AMG32" s="6733"/>
      <c r="AMH32" s="6734"/>
      <c r="AMI32" s="6734"/>
      <c r="AMJ32" s="6734"/>
      <c r="AMK32" s="8839" t="s">
        <v>2777</v>
      </c>
      <c r="AML32" s="8840"/>
      <c r="AMM32" s="6728">
        <f>SUM(AMN32:AMQ32)</f>
        <v>0</v>
      </c>
      <c r="AMN32" s="6729"/>
      <c r="AMO32" s="6714"/>
      <c r="AMP32" s="6714"/>
      <c r="AMQ32" s="6730"/>
      <c r="AMR32" s="6731"/>
      <c r="AMS32" s="6732"/>
      <c r="AMT32" s="6729"/>
      <c r="AMU32" s="6731"/>
      <c r="AMV32" s="6730"/>
      <c r="AMW32" s="6733"/>
      <c r="AMX32" s="6734"/>
      <c r="AMY32" s="6734"/>
      <c r="AMZ32" s="6734"/>
      <c r="ANA32" s="8839" t="s">
        <v>2777</v>
      </c>
      <c r="ANB32" s="8840"/>
      <c r="ANC32" s="6728">
        <f>SUM(AND32:ANG32)</f>
        <v>0</v>
      </c>
      <c r="AND32" s="6729"/>
      <c r="ANE32" s="6714"/>
      <c r="ANF32" s="6714"/>
      <c r="ANG32" s="6730"/>
      <c r="ANH32" s="6731"/>
      <c r="ANI32" s="6732"/>
      <c r="ANJ32" s="6729"/>
      <c r="ANK32" s="6731"/>
      <c r="ANL32" s="6730"/>
      <c r="ANM32" s="6733"/>
      <c r="ANN32" s="6734"/>
      <c r="ANO32" s="6734"/>
      <c r="ANP32" s="6734"/>
      <c r="ANQ32" s="8839" t="s">
        <v>2777</v>
      </c>
      <c r="ANR32" s="8840"/>
      <c r="ANS32" s="6728">
        <f>SUM(ANT32:ANW32)</f>
        <v>0</v>
      </c>
      <c r="ANT32" s="6729"/>
      <c r="ANU32" s="6714"/>
      <c r="ANV32" s="6714"/>
      <c r="ANW32" s="6730"/>
      <c r="ANX32" s="6731"/>
      <c r="ANY32" s="6732"/>
      <c r="ANZ32" s="6729"/>
      <c r="AOA32" s="6731"/>
      <c r="AOB32" s="6730"/>
      <c r="AOC32" s="6733"/>
      <c r="AOD32" s="6734"/>
      <c r="AOE32" s="6734"/>
      <c r="AOF32" s="6734"/>
      <c r="AOG32" s="8839" t="s">
        <v>2777</v>
      </c>
      <c r="AOH32" s="8840"/>
      <c r="AOI32" s="6728">
        <f>SUM(AOJ32:AOM32)</f>
        <v>0</v>
      </c>
      <c r="AOJ32" s="6729"/>
      <c r="AOK32" s="6714"/>
      <c r="AOL32" s="6714"/>
      <c r="AOM32" s="6730"/>
      <c r="AON32" s="6731"/>
      <c r="AOO32" s="6732"/>
      <c r="AOP32" s="6729"/>
      <c r="AOQ32" s="6731"/>
      <c r="AOR32" s="6730"/>
      <c r="AOS32" s="6733"/>
      <c r="AOT32" s="6734"/>
      <c r="AOU32" s="6734"/>
      <c r="AOV32" s="6734"/>
      <c r="AOW32" s="8839" t="s">
        <v>2777</v>
      </c>
      <c r="AOX32" s="8840"/>
      <c r="AOY32" s="6728">
        <f>SUM(AOZ32:APC32)</f>
        <v>0</v>
      </c>
      <c r="AOZ32" s="6729"/>
      <c r="APA32" s="6714"/>
      <c r="APB32" s="6714"/>
      <c r="APC32" s="6730"/>
      <c r="APD32" s="6731"/>
      <c r="APE32" s="6732"/>
      <c r="APF32" s="6729"/>
      <c r="APG32" s="6731"/>
      <c r="APH32" s="6730"/>
      <c r="API32" s="6733"/>
      <c r="APJ32" s="6734"/>
      <c r="APK32" s="6734"/>
      <c r="APL32" s="6734"/>
      <c r="APM32" s="8839" t="s">
        <v>2777</v>
      </c>
      <c r="APN32" s="8840"/>
      <c r="APO32" s="6728">
        <f>SUM(APP32:APS32)</f>
        <v>0</v>
      </c>
      <c r="APP32" s="6729"/>
      <c r="APQ32" s="6714"/>
      <c r="APR32" s="6714"/>
      <c r="APS32" s="6730"/>
      <c r="APT32" s="6731"/>
      <c r="APU32" s="6732"/>
      <c r="APV32" s="6729"/>
      <c r="APW32" s="6731"/>
      <c r="APX32" s="6730"/>
      <c r="APY32" s="6733"/>
      <c r="APZ32" s="6734"/>
      <c r="AQA32" s="6734"/>
      <c r="AQB32" s="6734"/>
      <c r="AQC32" s="8839" t="s">
        <v>2777</v>
      </c>
      <c r="AQD32" s="8840"/>
      <c r="AQE32" s="6728">
        <f>SUM(AQF32:AQI32)</f>
        <v>0</v>
      </c>
      <c r="AQF32" s="6729"/>
      <c r="AQG32" s="6714"/>
      <c r="AQH32" s="6714"/>
      <c r="AQI32" s="6730"/>
      <c r="AQJ32" s="6731"/>
      <c r="AQK32" s="6732"/>
      <c r="AQL32" s="6729"/>
      <c r="AQM32" s="6731"/>
      <c r="AQN32" s="6730"/>
      <c r="AQO32" s="6733"/>
      <c r="AQP32" s="6734"/>
      <c r="AQQ32" s="6734"/>
      <c r="AQR32" s="6734"/>
      <c r="AQS32" s="8839" t="s">
        <v>2777</v>
      </c>
      <c r="AQT32" s="8840"/>
      <c r="AQU32" s="6728">
        <f>SUM(AQV32:AQY32)</f>
        <v>0</v>
      </c>
      <c r="AQV32" s="6729"/>
      <c r="AQW32" s="6714"/>
      <c r="AQX32" s="6714"/>
      <c r="AQY32" s="6730"/>
      <c r="AQZ32" s="6731"/>
      <c r="ARA32" s="6732"/>
      <c r="ARB32" s="6729"/>
      <c r="ARC32" s="6731"/>
      <c r="ARD32" s="6730"/>
      <c r="ARE32" s="6733"/>
      <c r="ARF32" s="6734"/>
      <c r="ARG32" s="6734"/>
      <c r="ARH32" s="6734"/>
      <c r="ARI32" s="8839" t="s">
        <v>2777</v>
      </c>
      <c r="ARJ32" s="8840"/>
      <c r="ARK32" s="6728">
        <f>SUM(ARL32:ARO32)</f>
        <v>0</v>
      </c>
      <c r="ARL32" s="6729"/>
      <c r="ARM32" s="6714"/>
      <c r="ARN32" s="6714"/>
      <c r="ARO32" s="6730"/>
      <c r="ARP32" s="6731"/>
      <c r="ARQ32" s="6732"/>
      <c r="ARR32" s="6729"/>
      <c r="ARS32" s="6731"/>
      <c r="ART32" s="6730"/>
      <c r="ARU32" s="6733"/>
      <c r="ARV32" s="6734"/>
      <c r="ARW32" s="6734"/>
      <c r="ARX32" s="6734"/>
      <c r="ARY32" s="8839" t="s">
        <v>2777</v>
      </c>
      <c r="ARZ32" s="8840"/>
      <c r="ASA32" s="6728">
        <f>SUM(ASB32:ASE32)</f>
        <v>0</v>
      </c>
      <c r="ASB32" s="6729"/>
      <c r="ASC32" s="6714"/>
      <c r="ASD32" s="6714"/>
      <c r="ASE32" s="6730"/>
      <c r="ASF32" s="6731"/>
      <c r="ASG32" s="6732"/>
      <c r="ASH32" s="6729"/>
      <c r="ASI32" s="6731"/>
      <c r="ASJ32" s="6730"/>
      <c r="ASK32" s="6733"/>
      <c r="ASL32" s="6734"/>
      <c r="ASM32" s="6734"/>
      <c r="ASN32" s="6734"/>
      <c r="ASO32" s="8839" t="s">
        <v>2777</v>
      </c>
      <c r="ASP32" s="8840"/>
      <c r="ASQ32" s="6728">
        <f>SUM(ASR32:ASU32)</f>
        <v>0</v>
      </c>
      <c r="ASR32" s="6729"/>
      <c r="ASS32" s="6714"/>
      <c r="AST32" s="6714"/>
      <c r="ASU32" s="6730"/>
      <c r="ASV32" s="6731"/>
      <c r="ASW32" s="6732"/>
      <c r="ASX32" s="6729"/>
      <c r="ASY32" s="6731"/>
      <c r="ASZ32" s="6730"/>
      <c r="ATA32" s="6733"/>
      <c r="ATB32" s="6734"/>
      <c r="ATC32" s="6734"/>
      <c r="ATD32" s="6734"/>
      <c r="ATE32" s="8839" t="s">
        <v>2777</v>
      </c>
      <c r="ATF32" s="8840"/>
      <c r="ATG32" s="6728">
        <f>SUM(ATH32:ATK32)</f>
        <v>0</v>
      </c>
      <c r="ATH32" s="6729"/>
      <c r="ATI32" s="6714"/>
      <c r="ATJ32" s="6714"/>
      <c r="ATK32" s="6730"/>
      <c r="ATL32" s="6731"/>
      <c r="ATM32" s="6732"/>
      <c r="ATN32" s="6729"/>
      <c r="ATO32" s="6731"/>
      <c r="ATP32" s="6730"/>
      <c r="ATQ32" s="6733"/>
      <c r="ATR32" s="6734"/>
      <c r="ATS32" s="6734"/>
      <c r="ATT32" s="6734"/>
      <c r="ATU32" s="8839" t="s">
        <v>2777</v>
      </c>
      <c r="ATV32" s="8840"/>
      <c r="ATW32" s="6728">
        <f>SUM(ATX32:AUA32)</f>
        <v>0</v>
      </c>
      <c r="ATX32" s="6729"/>
      <c r="ATY32" s="6714"/>
      <c r="ATZ32" s="6714"/>
      <c r="AUA32" s="6730"/>
      <c r="AUB32" s="6731"/>
      <c r="AUC32" s="6732"/>
      <c r="AUD32" s="6729"/>
      <c r="AUE32" s="6731"/>
      <c r="AUF32" s="6730"/>
      <c r="AUG32" s="6733"/>
      <c r="AUH32" s="6734"/>
      <c r="AUI32" s="6734"/>
      <c r="AUJ32" s="6734"/>
      <c r="AUK32" s="8839" t="s">
        <v>2777</v>
      </c>
      <c r="AUL32" s="8840"/>
      <c r="AUM32" s="6728">
        <f>SUM(AUN32:AUQ32)</f>
        <v>0</v>
      </c>
      <c r="AUN32" s="6729"/>
      <c r="AUO32" s="6714"/>
      <c r="AUP32" s="6714"/>
      <c r="AUQ32" s="6730"/>
      <c r="AUR32" s="6731"/>
      <c r="AUS32" s="6732"/>
      <c r="AUT32" s="6729"/>
      <c r="AUU32" s="6731"/>
      <c r="AUV32" s="6730"/>
      <c r="AUW32" s="6733"/>
      <c r="AUX32" s="6734"/>
      <c r="AUY32" s="6734"/>
      <c r="AUZ32" s="6734"/>
      <c r="AVA32" s="8839" t="s">
        <v>2777</v>
      </c>
      <c r="AVB32" s="8840"/>
      <c r="AVC32" s="6728">
        <f>SUM(AVD32:AVG32)</f>
        <v>0</v>
      </c>
      <c r="AVD32" s="6729"/>
      <c r="AVE32" s="6714"/>
      <c r="AVF32" s="6714"/>
      <c r="AVG32" s="6730"/>
      <c r="AVH32" s="6731"/>
      <c r="AVI32" s="6732"/>
      <c r="AVJ32" s="6729"/>
      <c r="AVK32" s="6731"/>
      <c r="AVL32" s="6730"/>
      <c r="AVM32" s="6733"/>
      <c r="AVN32" s="6734"/>
      <c r="AVO32" s="6734"/>
      <c r="AVP32" s="6734"/>
      <c r="AVQ32" s="8839" t="s">
        <v>2777</v>
      </c>
      <c r="AVR32" s="8840"/>
      <c r="AVS32" s="6728">
        <f>SUM(AVT32:AVW32)</f>
        <v>0</v>
      </c>
      <c r="AVT32" s="6729"/>
      <c r="AVU32" s="6714"/>
      <c r="AVV32" s="6714"/>
      <c r="AVW32" s="6730"/>
      <c r="AVX32" s="6731"/>
      <c r="AVY32" s="6732"/>
      <c r="AVZ32" s="6729"/>
      <c r="AWA32" s="6731"/>
      <c r="AWB32" s="6730"/>
      <c r="AWC32" s="6733"/>
      <c r="AWD32" s="6734"/>
      <c r="AWE32" s="6734"/>
      <c r="AWF32" s="6734"/>
      <c r="AWG32" s="8839" t="s">
        <v>2777</v>
      </c>
      <c r="AWH32" s="8840"/>
      <c r="AWI32" s="6728">
        <f>SUM(AWJ32:AWM32)</f>
        <v>0</v>
      </c>
      <c r="AWJ32" s="6729"/>
      <c r="AWK32" s="6714"/>
      <c r="AWL32" s="6714"/>
      <c r="AWM32" s="6730"/>
      <c r="AWN32" s="6731"/>
      <c r="AWO32" s="6732"/>
      <c r="AWP32" s="6729"/>
      <c r="AWQ32" s="6731"/>
      <c r="AWR32" s="6730"/>
      <c r="AWS32" s="6733"/>
      <c r="AWT32" s="6734"/>
      <c r="AWU32" s="6734"/>
      <c r="AWV32" s="6734"/>
      <c r="AWW32" s="8839" t="s">
        <v>2777</v>
      </c>
      <c r="AWX32" s="8840"/>
      <c r="AWY32" s="6728">
        <f>SUM(AWZ32:AXC32)</f>
        <v>0</v>
      </c>
      <c r="AWZ32" s="6729"/>
      <c r="AXA32" s="6714"/>
      <c r="AXB32" s="6714"/>
      <c r="AXC32" s="6730"/>
      <c r="AXD32" s="6731"/>
      <c r="AXE32" s="6732"/>
      <c r="AXF32" s="6729"/>
      <c r="AXG32" s="6731"/>
      <c r="AXH32" s="6730"/>
      <c r="AXI32" s="6733"/>
      <c r="AXJ32" s="6734"/>
      <c r="AXK32" s="6734"/>
      <c r="AXL32" s="6734"/>
      <c r="AXM32" s="8839" t="s">
        <v>2777</v>
      </c>
      <c r="AXN32" s="8840"/>
      <c r="AXO32" s="6728">
        <f>SUM(AXP32:AXS32)</f>
        <v>0</v>
      </c>
      <c r="AXP32" s="6729"/>
      <c r="AXQ32" s="6714"/>
      <c r="AXR32" s="6714"/>
      <c r="AXS32" s="6730"/>
      <c r="AXT32" s="6731"/>
      <c r="AXU32" s="6732"/>
      <c r="AXV32" s="6729"/>
      <c r="AXW32" s="6731"/>
      <c r="AXX32" s="6730"/>
      <c r="AXY32" s="6733"/>
      <c r="AXZ32" s="6734"/>
      <c r="AYA32" s="6734"/>
      <c r="AYB32" s="6734"/>
      <c r="AYC32" s="8839" t="s">
        <v>2777</v>
      </c>
      <c r="AYD32" s="8840"/>
      <c r="AYE32" s="6728">
        <f>SUM(AYF32:AYI32)</f>
        <v>0</v>
      </c>
      <c r="AYF32" s="6729"/>
      <c r="AYG32" s="6714"/>
      <c r="AYH32" s="6714"/>
      <c r="AYI32" s="6730"/>
      <c r="AYJ32" s="6731"/>
      <c r="AYK32" s="6732"/>
      <c r="AYL32" s="6729"/>
      <c r="AYM32" s="6731"/>
      <c r="AYN32" s="6730"/>
      <c r="AYO32" s="6733"/>
      <c r="AYP32" s="6734"/>
      <c r="AYQ32" s="6734"/>
      <c r="AYR32" s="6734"/>
      <c r="AYS32" s="8839" t="s">
        <v>2777</v>
      </c>
      <c r="AYT32" s="8840"/>
      <c r="AYU32" s="6728">
        <f>SUM(AYV32:AYY32)</f>
        <v>0</v>
      </c>
      <c r="AYV32" s="6729"/>
      <c r="AYW32" s="6714"/>
      <c r="AYX32" s="6714"/>
      <c r="AYY32" s="6730"/>
      <c r="AYZ32" s="6731"/>
      <c r="AZA32" s="6732"/>
      <c r="AZB32" s="6729"/>
      <c r="AZC32" s="6731"/>
      <c r="AZD32" s="6730"/>
      <c r="AZE32" s="6733"/>
      <c r="AZF32" s="6734"/>
      <c r="AZG32" s="6734"/>
      <c r="AZH32" s="6734"/>
      <c r="AZI32" s="8839" t="s">
        <v>2777</v>
      </c>
      <c r="AZJ32" s="8840"/>
      <c r="AZK32" s="6728">
        <f>SUM(AZL32:AZO32)</f>
        <v>0</v>
      </c>
      <c r="AZL32" s="6729"/>
      <c r="AZM32" s="6714"/>
      <c r="AZN32" s="6714"/>
      <c r="AZO32" s="6730"/>
      <c r="AZP32" s="6731"/>
      <c r="AZQ32" s="6732"/>
      <c r="AZR32" s="6729"/>
      <c r="AZS32" s="6731"/>
      <c r="AZT32" s="6730"/>
      <c r="AZU32" s="6733"/>
      <c r="AZV32" s="6734"/>
      <c r="AZW32" s="6734"/>
      <c r="AZX32" s="6734"/>
      <c r="AZY32" s="8839" t="s">
        <v>2777</v>
      </c>
      <c r="AZZ32" s="8840"/>
      <c r="BAA32" s="6728">
        <f>SUM(BAB32:BAE32)</f>
        <v>0</v>
      </c>
      <c r="BAB32" s="6729"/>
      <c r="BAC32" s="6714"/>
      <c r="BAD32" s="6714"/>
      <c r="BAE32" s="6730"/>
      <c r="BAF32" s="6731"/>
      <c r="BAG32" s="6732"/>
      <c r="BAH32" s="6729"/>
      <c r="BAI32" s="6731"/>
      <c r="BAJ32" s="6730"/>
      <c r="BAK32" s="6733"/>
      <c r="BAL32" s="6734"/>
      <c r="BAM32" s="6734"/>
      <c r="BAN32" s="6734"/>
      <c r="BAO32" s="8839" t="s">
        <v>2777</v>
      </c>
      <c r="BAP32" s="8840"/>
      <c r="BAQ32" s="6728">
        <f>SUM(BAR32:BAU32)</f>
        <v>0</v>
      </c>
      <c r="BAR32" s="6729"/>
      <c r="BAS32" s="6714"/>
      <c r="BAT32" s="6714"/>
      <c r="BAU32" s="6730"/>
      <c r="BAV32" s="6731"/>
      <c r="BAW32" s="6732"/>
      <c r="BAX32" s="6729"/>
      <c r="BAY32" s="6731"/>
      <c r="BAZ32" s="6730"/>
      <c r="BBA32" s="6733"/>
      <c r="BBB32" s="6734"/>
      <c r="BBC32" s="6734"/>
      <c r="BBD32" s="6734"/>
      <c r="BBE32" s="8839" t="s">
        <v>2777</v>
      </c>
      <c r="BBF32" s="8840"/>
      <c r="BBG32" s="6728">
        <f>SUM(BBH32:BBK32)</f>
        <v>0</v>
      </c>
      <c r="BBH32" s="6729"/>
      <c r="BBI32" s="6714"/>
      <c r="BBJ32" s="6714"/>
      <c r="BBK32" s="6730"/>
      <c r="BBL32" s="6731"/>
      <c r="BBM32" s="6732"/>
      <c r="BBN32" s="6729"/>
      <c r="BBO32" s="6731"/>
      <c r="BBP32" s="6730"/>
      <c r="BBQ32" s="6733"/>
      <c r="BBR32" s="6734"/>
      <c r="BBS32" s="6734"/>
      <c r="BBT32" s="6734"/>
      <c r="BBU32" s="8839" t="s">
        <v>2777</v>
      </c>
      <c r="BBV32" s="8840"/>
      <c r="BBW32" s="6728">
        <f>SUM(BBX32:BCA32)</f>
        <v>0</v>
      </c>
      <c r="BBX32" s="6729"/>
      <c r="BBY32" s="6714"/>
      <c r="BBZ32" s="6714"/>
      <c r="BCA32" s="6730"/>
      <c r="BCB32" s="6731"/>
      <c r="BCC32" s="6732"/>
      <c r="BCD32" s="6729"/>
      <c r="BCE32" s="6731"/>
      <c r="BCF32" s="6730"/>
      <c r="BCG32" s="6733"/>
      <c r="BCH32" s="6734"/>
      <c r="BCI32" s="6734"/>
      <c r="BCJ32" s="6734"/>
      <c r="BCK32" s="8839" t="s">
        <v>2777</v>
      </c>
      <c r="BCL32" s="8840"/>
      <c r="BCM32" s="6728">
        <f>SUM(BCN32:BCQ32)</f>
        <v>0</v>
      </c>
      <c r="BCN32" s="6729"/>
      <c r="BCO32" s="6714"/>
      <c r="BCP32" s="6714"/>
      <c r="BCQ32" s="6730"/>
      <c r="BCR32" s="6731"/>
      <c r="BCS32" s="6732"/>
      <c r="BCT32" s="6729"/>
      <c r="BCU32" s="6731"/>
      <c r="BCV32" s="6730"/>
      <c r="BCW32" s="6733"/>
      <c r="BCX32" s="6734"/>
      <c r="BCY32" s="6734"/>
      <c r="BCZ32" s="6734"/>
      <c r="BDA32" s="8839" t="s">
        <v>2777</v>
      </c>
      <c r="BDB32" s="8840"/>
      <c r="BDC32" s="6728">
        <f>SUM(BDD32:BDG32)</f>
        <v>0</v>
      </c>
      <c r="BDD32" s="6729"/>
      <c r="BDE32" s="6714"/>
      <c r="BDF32" s="6714"/>
      <c r="BDG32" s="6730"/>
      <c r="BDH32" s="6731"/>
      <c r="BDI32" s="6732"/>
      <c r="BDJ32" s="6729"/>
      <c r="BDK32" s="6731"/>
      <c r="BDL32" s="6730"/>
      <c r="BDM32" s="6733"/>
      <c r="BDN32" s="6734"/>
      <c r="BDO32" s="6734"/>
      <c r="BDP32" s="6734"/>
      <c r="BDQ32" s="8839" t="s">
        <v>2777</v>
      </c>
      <c r="BDR32" s="8840"/>
      <c r="BDS32" s="6728">
        <f>SUM(BDT32:BDW32)</f>
        <v>0</v>
      </c>
      <c r="BDT32" s="6729"/>
      <c r="BDU32" s="6714"/>
      <c r="BDV32" s="6714"/>
      <c r="BDW32" s="6730"/>
      <c r="BDX32" s="6731"/>
      <c r="BDY32" s="6732"/>
      <c r="BDZ32" s="6729"/>
      <c r="BEA32" s="6731"/>
      <c r="BEB32" s="6730"/>
      <c r="BEC32" s="6733"/>
      <c r="BED32" s="6734"/>
      <c r="BEE32" s="6734"/>
      <c r="BEF32" s="6734"/>
      <c r="BEG32" s="8839" t="s">
        <v>2777</v>
      </c>
      <c r="BEH32" s="8840"/>
      <c r="BEI32" s="6728">
        <f>SUM(BEJ32:BEM32)</f>
        <v>0</v>
      </c>
      <c r="BEJ32" s="6729"/>
      <c r="BEK32" s="6714"/>
      <c r="BEL32" s="6714"/>
      <c r="BEM32" s="6730"/>
      <c r="BEN32" s="6731"/>
      <c r="BEO32" s="6732"/>
      <c r="BEP32" s="6729"/>
      <c r="BEQ32" s="6731"/>
      <c r="BER32" s="6730"/>
      <c r="BES32" s="6733"/>
      <c r="BET32" s="6734"/>
      <c r="BEU32" s="6734"/>
      <c r="BEV32" s="6734"/>
      <c r="BEW32" s="8839" t="s">
        <v>2777</v>
      </c>
      <c r="BEX32" s="8840"/>
      <c r="BEY32" s="6728">
        <f>SUM(BEZ32:BFC32)</f>
        <v>0</v>
      </c>
      <c r="BEZ32" s="6729"/>
      <c r="BFA32" s="6714"/>
      <c r="BFB32" s="6714"/>
      <c r="BFC32" s="6730"/>
      <c r="BFD32" s="6731"/>
      <c r="BFE32" s="6732"/>
      <c r="BFF32" s="6729"/>
      <c r="BFG32" s="6731"/>
      <c r="BFH32" s="6730"/>
      <c r="BFI32" s="6733"/>
      <c r="BFJ32" s="6734"/>
      <c r="BFK32" s="6734"/>
      <c r="BFL32" s="6734"/>
      <c r="BFM32" s="8839" t="s">
        <v>2777</v>
      </c>
      <c r="BFN32" s="8840"/>
      <c r="BFO32" s="6728">
        <f>SUM(BFP32:BFS32)</f>
        <v>0</v>
      </c>
      <c r="BFP32" s="6729"/>
      <c r="BFQ32" s="6714"/>
      <c r="BFR32" s="6714"/>
      <c r="BFS32" s="6730"/>
      <c r="BFT32" s="6731"/>
      <c r="BFU32" s="6732"/>
      <c r="BFV32" s="6729"/>
      <c r="BFW32" s="6731"/>
      <c r="BFX32" s="6730"/>
      <c r="BFY32" s="6733"/>
      <c r="BFZ32" s="6734"/>
      <c r="BGA32" s="6734"/>
      <c r="BGB32" s="6734"/>
      <c r="BGC32" s="8839" t="s">
        <v>2777</v>
      </c>
      <c r="BGD32" s="8840"/>
      <c r="BGE32" s="6728">
        <f>SUM(BGF32:BGI32)</f>
        <v>0</v>
      </c>
      <c r="BGF32" s="6729"/>
      <c r="BGG32" s="6714"/>
      <c r="BGH32" s="6714"/>
      <c r="BGI32" s="6730"/>
      <c r="BGJ32" s="6731"/>
      <c r="BGK32" s="6732"/>
      <c r="BGL32" s="6729"/>
      <c r="BGM32" s="6731"/>
      <c r="BGN32" s="6730"/>
      <c r="BGO32" s="6733"/>
      <c r="BGP32" s="6734"/>
      <c r="BGQ32" s="6734"/>
      <c r="BGR32" s="6734"/>
      <c r="BGS32" s="8839" t="s">
        <v>2777</v>
      </c>
      <c r="BGT32" s="8840"/>
      <c r="BGU32" s="6728">
        <f>SUM(BGV32:BGY32)</f>
        <v>0</v>
      </c>
      <c r="BGV32" s="6729"/>
      <c r="BGW32" s="6714"/>
      <c r="BGX32" s="6714"/>
      <c r="BGY32" s="6730"/>
      <c r="BGZ32" s="6731"/>
      <c r="BHA32" s="6732"/>
      <c r="BHB32" s="6729"/>
      <c r="BHC32" s="6731"/>
      <c r="BHD32" s="6730"/>
      <c r="BHE32" s="6733"/>
      <c r="BHF32" s="6734"/>
      <c r="BHG32" s="6734"/>
      <c r="BHH32" s="6734"/>
      <c r="BHI32" s="8839" t="s">
        <v>2777</v>
      </c>
      <c r="BHJ32" s="8840"/>
      <c r="BHK32" s="6728">
        <f>SUM(BHL32:BHO32)</f>
        <v>0</v>
      </c>
      <c r="BHL32" s="6729"/>
      <c r="BHM32" s="6714"/>
      <c r="BHN32" s="6714"/>
      <c r="BHO32" s="6730"/>
      <c r="BHP32" s="6731"/>
      <c r="BHQ32" s="6732"/>
      <c r="BHR32" s="6729"/>
      <c r="BHS32" s="6731"/>
      <c r="BHT32" s="6730"/>
      <c r="BHU32" s="6733"/>
      <c r="BHV32" s="6734"/>
      <c r="BHW32" s="6734"/>
      <c r="BHX32" s="6734"/>
      <c r="BHY32" s="8839" t="s">
        <v>2777</v>
      </c>
      <c r="BHZ32" s="8840"/>
      <c r="BIA32" s="6728">
        <f>SUM(BIB32:BIE32)</f>
        <v>0</v>
      </c>
      <c r="BIB32" s="6729"/>
      <c r="BIC32" s="6714"/>
      <c r="BID32" s="6714"/>
      <c r="BIE32" s="6730"/>
      <c r="BIF32" s="6731"/>
      <c r="BIG32" s="6732"/>
      <c r="BIH32" s="6729"/>
      <c r="BII32" s="6731"/>
      <c r="BIJ32" s="6730"/>
      <c r="BIK32" s="6733"/>
      <c r="BIL32" s="6734"/>
      <c r="BIM32" s="6734"/>
      <c r="BIN32" s="6734"/>
      <c r="BIO32" s="8839" t="s">
        <v>2777</v>
      </c>
      <c r="BIP32" s="8840"/>
      <c r="BIQ32" s="6728">
        <f>SUM(BIR32:BIU32)</f>
        <v>0</v>
      </c>
      <c r="BIR32" s="6729"/>
      <c r="BIS32" s="6714"/>
      <c r="BIT32" s="6714"/>
      <c r="BIU32" s="6730"/>
      <c r="BIV32" s="6731"/>
      <c r="BIW32" s="6732"/>
      <c r="BIX32" s="6729"/>
      <c r="BIY32" s="6731"/>
      <c r="BIZ32" s="6730"/>
      <c r="BJA32" s="6733"/>
      <c r="BJB32" s="6734"/>
      <c r="BJC32" s="6734"/>
      <c r="BJD32" s="6734"/>
      <c r="BJE32" s="8839" t="s">
        <v>2777</v>
      </c>
      <c r="BJF32" s="8840"/>
      <c r="BJG32" s="6728">
        <f>SUM(BJH32:BJK32)</f>
        <v>0</v>
      </c>
      <c r="BJH32" s="6729"/>
      <c r="BJI32" s="6714"/>
      <c r="BJJ32" s="6714"/>
      <c r="BJK32" s="6730"/>
      <c r="BJL32" s="6731"/>
      <c r="BJM32" s="6732"/>
      <c r="BJN32" s="6729"/>
      <c r="BJO32" s="6731"/>
      <c r="BJP32" s="6730"/>
      <c r="BJQ32" s="6733"/>
      <c r="BJR32" s="6734"/>
      <c r="BJS32" s="6734"/>
      <c r="BJT32" s="6734"/>
      <c r="BJU32" s="8839" t="s">
        <v>2777</v>
      </c>
      <c r="BJV32" s="8840"/>
      <c r="BJW32" s="6728">
        <f>SUM(BJX32:BKA32)</f>
        <v>0</v>
      </c>
      <c r="BJX32" s="6729"/>
      <c r="BJY32" s="6714"/>
      <c r="BJZ32" s="6714"/>
      <c r="BKA32" s="6730"/>
      <c r="BKB32" s="6731"/>
      <c r="BKC32" s="6732"/>
      <c r="BKD32" s="6729"/>
      <c r="BKE32" s="6731"/>
      <c r="BKF32" s="6730"/>
      <c r="BKG32" s="6733"/>
      <c r="BKH32" s="6734"/>
      <c r="BKI32" s="6734"/>
      <c r="BKJ32" s="6734"/>
      <c r="BKK32" s="8839" t="s">
        <v>2777</v>
      </c>
      <c r="BKL32" s="8840"/>
      <c r="BKM32" s="6728">
        <f>SUM(BKN32:BKQ32)</f>
        <v>0</v>
      </c>
      <c r="BKN32" s="6729"/>
      <c r="BKO32" s="6714"/>
      <c r="BKP32" s="6714"/>
      <c r="BKQ32" s="6730"/>
      <c r="BKR32" s="6731"/>
      <c r="BKS32" s="6732"/>
      <c r="BKT32" s="6729"/>
      <c r="BKU32" s="6731"/>
      <c r="BKV32" s="6730"/>
      <c r="BKW32" s="6733"/>
      <c r="BKX32" s="6734"/>
      <c r="BKY32" s="6734"/>
      <c r="BKZ32" s="6734"/>
      <c r="BLA32" s="8839" t="s">
        <v>2777</v>
      </c>
      <c r="BLB32" s="8840"/>
      <c r="BLC32" s="6728">
        <f>SUM(BLD32:BLG32)</f>
        <v>0</v>
      </c>
      <c r="BLD32" s="6729"/>
      <c r="BLE32" s="6714"/>
      <c r="BLF32" s="6714"/>
      <c r="BLG32" s="6730"/>
      <c r="BLH32" s="6731"/>
      <c r="BLI32" s="6732"/>
      <c r="BLJ32" s="6729"/>
      <c r="BLK32" s="6731"/>
      <c r="BLL32" s="6730"/>
      <c r="BLM32" s="6733"/>
      <c r="BLN32" s="6734"/>
      <c r="BLO32" s="6734"/>
      <c r="BLP32" s="6734"/>
      <c r="BLQ32" s="8839" t="s">
        <v>2777</v>
      </c>
      <c r="BLR32" s="8840"/>
      <c r="BLS32" s="6728">
        <f>SUM(BLT32:BLW32)</f>
        <v>0</v>
      </c>
      <c r="BLT32" s="6729"/>
      <c r="BLU32" s="6714"/>
      <c r="BLV32" s="6714"/>
      <c r="BLW32" s="6730"/>
      <c r="BLX32" s="6731"/>
      <c r="BLY32" s="6732"/>
      <c r="BLZ32" s="6729"/>
      <c r="BMA32" s="6731"/>
      <c r="BMB32" s="6730"/>
      <c r="BMC32" s="6733"/>
      <c r="BMD32" s="6734"/>
      <c r="BME32" s="6734"/>
      <c r="BMF32" s="6734"/>
      <c r="BMG32" s="8839" t="s">
        <v>2777</v>
      </c>
      <c r="BMH32" s="8840"/>
      <c r="BMI32" s="6728">
        <f>SUM(BMJ32:BMM32)</f>
        <v>0</v>
      </c>
      <c r="BMJ32" s="6729"/>
      <c r="BMK32" s="6714"/>
      <c r="BML32" s="6714"/>
      <c r="BMM32" s="6730"/>
      <c r="BMN32" s="6731"/>
      <c r="BMO32" s="6732"/>
      <c r="BMP32" s="6729"/>
      <c r="BMQ32" s="6731"/>
      <c r="BMR32" s="6730"/>
      <c r="BMS32" s="6733"/>
      <c r="BMT32" s="6734"/>
      <c r="BMU32" s="6734"/>
      <c r="BMV32" s="6734"/>
      <c r="BMW32" s="8839" t="s">
        <v>2777</v>
      </c>
      <c r="BMX32" s="8840"/>
      <c r="BMY32" s="6728">
        <f>SUM(BMZ32:BNC32)</f>
        <v>0</v>
      </c>
      <c r="BMZ32" s="6729"/>
      <c r="BNA32" s="6714"/>
      <c r="BNB32" s="6714"/>
      <c r="BNC32" s="6730"/>
      <c r="BND32" s="6731"/>
      <c r="BNE32" s="6732"/>
      <c r="BNF32" s="6729"/>
      <c r="BNG32" s="6731"/>
      <c r="BNH32" s="6730"/>
      <c r="BNI32" s="6733"/>
      <c r="BNJ32" s="6734"/>
      <c r="BNK32" s="6734"/>
      <c r="BNL32" s="6734"/>
      <c r="BNM32" s="8839" t="s">
        <v>2777</v>
      </c>
      <c r="BNN32" s="8840"/>
      <c r="BNO32" s="6728">
        <f>SUM(BNP32:BNS32)</f>
        <v>0</v>
      </c>
      <c r="BNP32" s="6729"/>
      <c r="BNQ32" s="6714"/>
      <c r="BNR32" s="6714"/>
      <c r="BNS32" s="6730"/>
      <c r="BNT32" s="6731"/>
      <c r="BNU32" s="6732"/>
      <c r="BNV32" s="6729"/>
      <c r="BNW32" s="6731"/>
      <c r="BNX32" s="6730"/>
      <c r="BNY32" s="6733"/>
      <c r="BNZ32" s="6734"/>
      <c r="BOA32" s="6734"/>
      <c r="BOB32" s="6734"/>
      <c r="BOC32" s="8839" t="s">
        <v>2777</v>
      </c>
      <c r="BOD32" s="8840"/>
      <c r="BOE32" s="6728">
        <f>SUM(BOF32:BOI32)</f>
        <v>0</v>
      </c>
      <c r="BOF32" s="6729"/>
      <c r="BOG32" s="6714"/>
      <c r="BOH32" s="6714"/>
      <c r="BOI32" s="6730"/>
      <c r="BOJ32" s="6731"/>
      <c r="BOK32" s="6732"/>
      <c r="BOL32" s="6729"/>
      <c r="BOM32" s="6731"/>
      <c r="BON32" s="6730"/>
      <c r="BOO32" s="6733"/>
      <c r="BOP32" s="6734"/>
      <c r="BOQ32" s="6734"/>
      <c r="BOR32" s="6734"/>
      <c r="BOS32" s="8839" t="s">
        <v>2777</v>
      </c>
      <c r="BOT32" s="8840"/>
      <c r="BOU32" s="6728">
        <f>SUM(BOV32:BOY32)</f>
        <v>0</v>
      </c>
      <c r="BOV32" s="6729"/>
      <c r="BOW32" s="6714"/>
      <c r="BOX32" s="6714"/>
      <c r="BOY32" s="6730"/>
      <c r="BOZ32" s="6731"/>
      <c r="BPA32" s="6732"/>
      <c r="BPB32" s="6729"/>
      <c r="BPC32" s="6731"/>
      <c r="BPD32" s="6730"/>
      <c r="BPE32" s="6733"/>
      <c r="BPF32" s="6734"/>
      <c r="BPG32" s="6734"/>
      <c r="BPH32" s="6734"/>
      <c r="BPI32" s="8839" t="s">
        <v>2777</v>
      </c>
      <c r="BPJ32" s="8840"/>
      <c r="BPK32" s="6728">
        <f>SUM(BPL32:BPO32)</f>
        <v>0</v>
      </c>
      <c r="BPL32" s="6729"/>
      <c r="BPM32" s="6714"/>
      <c r="BPN32" s="6714"/>
      <c r="BPO32" s="6730"/>
      <c r="BPP32" s="6731"/>
      <c r="BPQ32" s="6732"/>
      <c r="BPR32" s="6729"/>
      <c r="BPS32" s="6731"/>
      <c r="BPT32" s="6730"/>
      <c r="BPU32" s="6733"/>
      <c r="BPV32" s="6734"/>
      <c r="BPW32" s="6734"/>
      <c r="BPX32" s="6734"/>
      <c r="BPY32" s="8839" t="s">
        <v>2777</v>
      </c>
      <c r="BPZ32" s="8840"/>
      <c r="BQA32" s="6728">
        <f>SUM(BQB32:BQE32)</f>
        <v>0</v>
      </c>
      <c r="BQB32" s="6729"/>
      <c r="BQC32" s="6714"/>
      <c r="BQD32" s="6714"/>
      <c r="BQE32" s="6730"/>
      <c r="BQF32" s="6731"/>
      <c r="BQG32" s="6732"/>
      <c r="BQH32" s="6729"/>
      <c r="BQI32" s="6731"/>
      <c r="BQJ32" s="6730"/>
      <c r="BQK32" s="6733"/>
      <c r="BQL32" s="6734"/>
      <c r="BQM32" s="6734"/>
      <c r="BQN32" s="6734"/>
      <c r="BQO32" s="8839" t="s">
        <v>2777</v>
      </c>
      <c r="BQP32" s="8840"/>
      <c r="BQQ32" s="6728">
        <f>SUM(BQR32:BQU32)</f>
        <v>0</v>
      </c>
      <c r="BQR32" s="6729"/>
      <c r="BQS32" s="6714"/>
      <c r="BQT32" s="6714"/>
      <c r="BQU32" s="6730"/>
      <c r="BQV32" s="6731"/>
      <c r="BQW32" s="6732"/>
      <c r="BQX32" s="6729"/>
      <c r="BQY32" s="6731"/>
      <c r="BQZ32" s="6730"/>
      <c r="BRA32" s="6733"/>
      <c r="BRB32" s="6734"/>
      <c r="BRC32" s="6734"/>
      <c r="BRD32" s="6734"/>
      <c r="BRE32" s="8839" t="s">
        <v>2777</v>
      </c>
      <c r="BRF32" s="8840"/>
      <c r="BRG32" s="6728">
        <f>SUM(BRH32:BRK32)</f>
        <v>0</v>
      </c>
      <c r="BRH32" s="6729"/>
      <c r="BRI32" s="6714"/>
      <c r="BRJ32" s="6714"/>
      <c r="BRK32" s="6730"/>
      <c r="BRL32" s="6731"/>
      <c r="BRM32" s="6732"/>
      <c r="BRN32" s="6729"/>
      <c r="BRO32" s="6731"/>
      <c r="BRP32" s="6730"/>
      <c r="BRQ32" s="6733"/>
      <c r="BRR32" s="6734"/>
      <c r="BRS32" s="6734"/>
      <c r="BRT32" s="6734"/>
      <c r="BRU32" s="8839" t="s">
        <v>2777</v>
      </c>
      <c r="BRV32" s="8840"/>
      <c r="BRW32" s="6728">
        <f>SUM(BRX32:BSA32)</f>
        <v>0</v>
      </c>
      <c r="BRX32" s="6729"/>
      <c r="BRY32" s="6714"/>
      <c r="BRZ32" s="6714"/>
      <c r="BSA32" s="6730"/>
      <c r="BSB32" s="6731"/>
      <c r="BSC32" s="6732"/>
      <c r="BSD32" s="6729"/>
      <c r="BSE32" s="6731"/>
      <c r="BSF32" s="6730"/>
      <c r="BSG32" s="6733"/>
      <c r="BSH32" s="6734"/>
      <c r="BSI32" s="6734"/>
      <c r="BSJ32" s="6734"/>
      <c r="BSK32" s="8839" t="s">
        <v>2777</v>
      </c>
      <c r="BSL32" s="8840"/>
      <c r="BSM32" s="6728">
        <f>SUM(BSN32:BSQ32)</f>
        <v>0</v>
      </c>
      <c r="BSN32" s="6729"/>
      <c r="BSO32" s="6714"/>
      <c r="BSP32" s="6714"/>
      <c r="BSQ32" s="6730"/>
      <c r="BSR32" s="6731"/>
      <c r="BSS32" s="6732"/>
      <c r="BST32" s="6729"/>
      <c r="BSU32" s="6731"/>
      <c r="BSV32" s="6730"/>
      <c r="BSW32" s="6733"/>
      <c r="BSX32" s="6734"/>
      <c r="BSY32" s="6734"/>
      <c r="BSZ32" s="6734"/>
      <c r="BTA32" s="8839" t="s">
        <v>2777</v>
      </c>
      <c r="BTB32" s="8840"/>
      <c r="BTC32" s="6728">
        <f>SUM(BTD32:BTG32)</f>
        <v>0</v>
      </c>
      <c r="BTD32" s="6729"/>
      <c r="BTE32" s="6714"/>
      <c r="BTF32" s="6714"/>
      <c r="BTG32" s="6730"/>
      <c r="BTH32" s="6731"/>
      <c r="BTI32" s="6732"/>
      <c r="BTJ32" s="6729"/>
      <c r="BTK32" s="6731"/>
      <c r="BTL32" s="6730"/>
      <c r="BTM32" s="6733"/>
      <c r="BTN32" s="6734"/>
      <c r="BTO32" s="6734"/>
      <c r="BTP32" s="6734"/>
      <c r="BTQ32" s="8839" t="s">
        <v>2777</v>
      </c>
      <c r="BTR32" s="8840"/>
      <c r="BTS32" s="6728">
        <f>SUM(BTT32:BTW32)</f>
        <v>0</v>
      </c>
      <c r="BTT32" s="6729"/>
      <c r="BTU32" s="6714"/>
      <c r="BTV32" s="6714"/>
      <c r="BTW32" s="6730"/>
      <c r="BTX32" s="6731"/>
      <c r="BTY32" s="6732"/>
      <c r="BTZ32" s="6729"/>
      <c r="BUA32" s="6731"/>
      <c r="BUB32" s="6730"/>
      <c r="BUC32" s="6733"/>
      <c r="BUD32" s="6734"/>
      <c r="BUE32" s="6734"/>
      <c r="BUF32" s="6734"/>
      <c r="BUG32" s="8839" t="s">
        <v>2777</v>
      </c>
      <c r="BUH32" s="8840"/>
      <c r="BUI32" s="6728">
        <f>SUM(BUJ32:BUM32)</f>
        <v>0</v>
      </c>
      <c r="BUJ32" s="6729"/>
      <c r="BUK32" s="6714"/>
      <c r="BUL32" s="6714"/>
      <c r="BUM32" s="6730"/>
      <c r="BUN32" s="6731"/>
      <c r="BUO32" s="6732"/>
      <c r="BUP32" s="6729"/>
      <c r="BUQ32" s="6731"/>
      <c r="BUR32" s="6730"/>
      <c r="BUS32" s="6733"/>
      <c r="BUT32" s="6734"/>
      <c r="BUU32" s="6734"/>
      <c r="BUV32" s="6734"/>
      <c r="BUW32" s="8839" t="s">
        <v>2777</v>
      </c>
      <c r="BUX32" s="8840"/>
      <c r="BUY32" s="6728">
        <f>SUM(BUZ32:BVC32)</f>
        <v>0</v>
      </c>
      <c r="BUZ32" s="6729"/>
      <c r="BVA32" s="6714"/>
      <c r="BVB32" s="6714"/>
      <c r="BVC32" s="6730"/>
      <c r="BVD32" s="6731"/>
      <c r="BVE32" s="6732"/>
      <c r="BVF32" s="6729"/>
      <c r="BVG32" s="6731"/>
      <c r="BVH32" s="6730"/>
      <c r="BVI32" s="6733"/>
      <c r="BVJ32" s="6734"/>
      <c r="BVK32" s="6734"/>
      <c r="BVL32" s="6734"/>
      <c r="BVM32" s="8839" t="s">
        <v>2777</v>
      </c>
      <c r="BVN32" s="8840"/>
      <c r="BVO32" s="6728">
        <f>SUM(BVP32:BVS32)</f>
        <v>0</v>
      </c>
      <c r="BVP32" s="6729"/>
      <c r="BVQ32" s="6714"/>
      <c r="BVR32" s="6714"/>
      <c r="BVS32" s="6730"/>
      <c r="BVT32" s="6731"/>
      <c r="BVU32" s="6732"/>
      <c r="BVV32" s="6729"/>
      <c r="BVW32" s="6731"/>
      <c r="BVX32" s="6730"/>
      <c r="BVY32" s="6733"/>
      <c r="BVZ32" s="6734"/>
      <c r="BWA32" s="6734"/>
      <c r="BWB32" s="6734"/>
      <c r="BWC32" s="8839" t="s">
        <v>2777</v>
      </c>
      <c r="BWD32" s="8840"/>
      <c r="BWE32" s="6728">
        <f>SUM(BWF32:BWI32)</f>
        <v>0</v>
      </c>
      <c r="BWF32" s="6729"/>
      <c r="BWG32" s="6714"/>
      <c r="BWH32" s="6714"/>
      <c r="BWI32" s="6730"/>
      <c r="BWJ32" s="6731"/>
      <c r="BWK32" s="6732"/>
      <c r="BWL32" s="6729"/>
      <c r="BWM32" s="6731"/>
      <c r="BWN32" s="6730"/>
      <c r="BWO32" s="6733"/>
      <c r="BWP32" s="6734"/>
      <c r="BWQ32" s="6734"/>
      <c r="BWR32" s="6734"/>
      <c r="BWS32" s="8839" t="s">
        <v>2777</v>
      </c>
      <c r="BWT32" s="8840"/>
      <c r="BWU32" s="6728">
        <f>SUM(BWV32:BWY32)</f>
        <v>0</v>
      </c>
      <c r="BWV32" s="6729"/>
      <c r="BWW32" s="6714"/>
      <c r="BWX32" s="6714"/>
      <c r="BWY32" s="6730"/>
      <c r="BWZ32" s="6731"/>
      <c r="BXA32" s="6732"/>
      <c r="BXB32" s="6729"/>
      <c r="BXC32" s="6731"/>
      <c r="BXD32" s="6730"/>
      <c r="BXE32" s="6733"/>
      <c r="BXF32" s="6734"/>
      <c r="BXG32" s="6734"/>
      <c r="BXH32" s="6734"/>
      <c r="BXI32" s="8839" t="s">
        <v>2777</v>
      </c>
      <c r="BXJ32" s="8840"/>
      <c r="BXK32" s="6728">
        <f>SUM(BXL32:BXO32)</f>
        <v>0</v>
      </c>
      <c r="BXL32" s="6729"/>
      <c r="BXM32" s="6714"/>
      <c r="BXN32" s="6714"/>
      <c r="BXO32" s="6730"/>
      <c r="BXP32" s="6731"/>
      <c r="BXQ32" s="6732"/>
      <c r="BXR32" s="6729"/>
      <c r="BXS32" s="6731"/>
      <c r="BXT32" s="6730"/>
      <c r="BXU32" s="6733"/>
      <c r="BXV32" s="6734"/>
      <c r="BXW32" s="6734"/>
      <c r="BXX32" s="6734"/>
      <c r="BXY32" s="8839" t="s">
        <v>2777</v>
      </c>
      <c r="BXZ32" s="8840"/>
      <c r="BYA32" s="6728">
        <f>SUM(BYB32:BYE32)</f>
        <v>0</v>
      </c>
      <c r="BYB32" s="6729"/>
      <c r="BYC32" s="6714"/>
      <c r="BYD32" s="6714"/>
      <c r="BYE32" s="6730"/>
      <c r="BYF32" s="6731"/>
      <c r="BYG32" s="6732"/>
      <c r="BYH32" s="6729"/>
      <c r="BYI32" s="6731"/>
      <c r="BYJ32" s="6730"/>
      <c r="BYK32" s="6733"/>
      <c r="BYL32" s="6734"/>
      <c r="BYM32" s="6734"/>
      <c r="BYN32" s="6734"/>
      <c r="BYO32" s="8839" t="s">
        <v>2777</v>
      </c>
      <c r="BYP32" s="8840"/>
      <c r="BYQ32" s="6728">
        <f>SUM(BYR32:BYU32)</f>
        <v>0</v>
      </c>
      <c r="BYR32" s="6729"/>
      <c r="BYS32" s="6714"/>
      <c r="BYT32" s="6714"/>
      <c r="BYU32" s="6730"/>
      <c r="BYV32" s="6731"/>
      <c r="BYW32" s="6732"/>
      <c r="BYX32" s="6729"/>
      <c r="BYY32" s="6731"/>
      <c r="BYZ32" s="6730"/>
      <c r="BZA32" s="6733"/>
      <c r="BZB32" s="6734"/>
      <c r="BZC32" s="6734"/>
      <c r="BZD32" s="6734"/>
      <c r="BZE32" s="8839" t="s">
        <v>2777</v>
      </c>
      <c r="BZF32" s="8840"/>
      <c r="BZG32" s="6728">
        <f>SUM(BZH32:BZK32)</f>
        <v>0</v>
      </c>
      <c r="BZH32" s="6729"/>
      <c r="BZI32" s="6714"/>
      <c r="BZJ32" s="6714"/>
      <c r="BZK32" s="6730"/>
      <c r="BZL32" s="6731"/>
      <c r="BZM32" s="6732"/>
      <c r="BZN32" s="6729"/>
      <c r="BZO32" s="6731"/>
      <c r="BZP32" s="6730"/>
      <c r="BZQ32" s="6733"/>
      <c r="BZR32" s="6734"/>
      <c r="BZS32" s="6734"/>
      <c r="BZT32" s="6734"/>
      <c r="BZU32" s="8839" t="s">
        <v>2777</v>
      </c>
      <c r="BZV32" s="8840"/>
      <c r="BZW32" s="6728">
        <f>SUM(BZX32:CAA32)</f>
        <v>0</v>
      </c>
      <c r="BZX32" s="6729"/>
      <c r="BZY32" s="6714"/>
      <c r="BZZ32" s="6714"/>
      <c r="CAA32" s="6730"/>
      <c r="CAB32" s="6731"/>
      <c r="CAC32" s="6732"/>
      <c r="CAD32" s="6729"/>
      <c r="CAE32" s="6731"/>
      <c r="CAF32" s="6730"/>
      <c r="CAG32" s="6733"/>
      <c r="CAH32" s="6734"/>
      <c r="CAI32" s="6734"/>
      <c r="CAJ32" s="6734"/>
      <c r="CAK32" s="8839" t="s">
        <v>2777</v>
      </c>
      <c r="CAL32" s="8840"/>
      <c r="CAM32" s="6728">
        <f>SUM(CAN32:CAQ32)</f>
        <v>0</v>
      </c>
      <c r="CAN32" s="6729"/>
      <c r="CAO32" s="6714"/>
      <c r="CAP32" s="6714"/>
      <c r="CAQ32" s="6730"/>
      <c r="CAR32" s="6731"/>
      <c r="CAS32" s="6732"/>
      <c r="CAT32" s="6729"/>
      <c r="CAU32" s="6731"/>
      <c r="CAV32" s="6730"/>
      <c r="CAW32" s="6733"/>
      <c r="CAX32" s="6734"/>
      <c r="CAY32" s="6734"/>
      <c r="CAZ32" s="6734"/>
      <c r="CBA32" s="8839" t="s">
        <v>2777</v>
      </c>
      <c r="CBB32" s="8840"/>
      <c r="CBC32" s="6728">
        <f>SUM(CBD32:CBG32)</f>
        <v>0</v>
      </c>
      <c r="CBD32" s="6729"/>
      <c r="CBE32" s="6714"/>
      <c r="CBF32" s="6714"/>
      <c r="CBG32" s="6730"/>
      <c r="CBH32" s="6731"/>
      <c r="CBI32" s="6732"/>
      <c r="CBJ32" s="6729"/>
      <c r="CBK32" s="6731"/>
      <c r="CBL32" s="6730"/>
      <c r="CBM32" s="6733"/>
      <c r="CBN32" s="6734"/>
      <c r="CBO32" s="6734"/>
      <c r="CBP32" s="6734"/>
      <c r="CBQ32" s="8839" t="s">
        <v>2777</v>
      </c>
      <c r="CBR32" s="8840"/>
      <c r="CBS32" s="6728">
        <f>SUM(CBT32:CBW32)</f>
        <v>0</v>
      </c>
      <c r="CBT32" s="6729"/>
      <c r="CBU32" s="6714"/>
      <c r="CBV32" s="6714"/>
      <c r="CBW32" s="6730"/>
      <c r="CBX32" s="6731"/>
      <c r="CBY32" s="6732"/>
      <c r="CBZ32" s="6729"/>
      <c r="CCA32" s="6731"/>
      <c r="CCB32" s="6730"/>
      <c r="CCC32" s="6733"/>
      <c r="CCD32" s="6734"/>
      <c r="CCE32" s="6734"/>
      <c r="CCF32" s="6734"/>
      <c r="CCG32" s="8839" t="s">
        <v>2777</v>
      </c>
      <c r="CCH32" s="8840"/>
      <c r="CCI32" s="6728">
        <f>SUM(CCJ32:CCM32)</f>
        <v>0</v>
      </c>
      <c r="CCJ32" s="6729"/>
      <c r="CCK32" s="6714"/>
      <c r="CCL32" s="6714"/>
      <c r="CCM32" s="6730"/>
      <c r="CCN32" s="6731"/>
      <c r="CCO32" s="6732"/>
      <c r="CCP32" s="6729"/>
      <c r="CCQ32" s="6731"/>
      <c r="CCR32" s="6730"/>
      <c r="CCS32" s="6733"/>
      <c r="CCT32" s="6734"/>
      <c r="CCU32" s="6734"/>
      <c r="CCV32" s="6734"/>
      <c r="CCW32" s="8839" t="s">
        <v>2777</v>
      </c>
      <c r="CCX32" s="8840"/>
      <c r="CCY32" s="6728">
        <f>SUM(CCZ32:CDC32)</f>
        <v>0</v>
      </c>
      <c r="CCZ32" s="6729"/>
      <c r="CDA32" s="6714"/>
      <c r="CDB32" s="6714"/>
      <c r="CDC32" s="6730"/>
      <c r="CDD32" s="6731"/>
      <c r="CDE32" s="6732"/>
      <c r="CDF32" s="6729"/>
      <c r="CDG32" s="6731"/>
      <c r="CDH32" s="6730"/>
      <c r="CDI32" s="6733"/>
      <c r="CDJ32" s="6734"/>
      <c r="CDK32" s="6734"/>
      <c r="CDL32" s="6734"/>
      <c r="CDM32" s="8839" t="s">
        <v>2777</v>
      </c>
      <c r="CDN32" s="8840"/>
      <c r="CDO32" s="6728">
        <f>SUM(CDP32:CDS32)</f>
        <v>0</v>
      </c>
      <c r="CDP32" s="6729"/>
      <c r="CDQ32" s="6714"/>
      <c r="CDR32" s="6714"/>
      <c r="CDS32" s="6730"/>
      <c r="CDT32" s="6731"/>
      <c r="CDU32" s="6732"/>
      <c r="CDV32" s="6729"/>
      <c r="CDW32" s="6731"/>
      <c r="CDX32" s="6730"/>
      <c r="CDY32" s="6733"/>
      <c r="CDZ32" s="6734"/>
      <c r="CEA32" s="6734"/>
      <c r="CEB32" s="6734"/>
      <c r="CEC32" s="8839" t="s">
        <v>2777</v>
      </c>
      <c r="CED32" s="8840"/>
      <c r="CEE32" s="6728">
        <f>SUM(CEF32:CEI32)</f>
        <v>0</v>
      </c>
      <c r="CEF32" s="6729"/>
      <c r="CEG32" s="6714"/>
      <c r="CEH32" s="6714"/>
      <c r="CEI32" s="6730"/>
      <c r="CEJ32" s="6731"/>
      <c r="CEK32" s="6732"/>
      <c r="CEL32" s="6729"/>
      <c r="CEM32" s="6731"/>
      <c r="CEN32" s="6730"/>
      <c r="CEO32" s="6733"/>
      <c r="CEP32" s="6734"/>
      <c r="CEQ32" s="6734"/>
      <c r="CER32" s="6734"/>
      <c r="CES32" s="8839" t="s">
        <v>2777</v>
      </c>
      <c r="CET32" s="8840"/>
      <c r="CEU32" s="6728">
        <f>SUM(CEV32:CEY32)</f>
        <v>0</v>
      </c>
      <c r="CEV32" s="6729"/>
      <c r="CEW32" s="6714"/>
      <c r="CEX32" s="6714"/>
      <c r="CEY32" s="6730"/>
      <c r="CEZ32" s="6731"/>
      <c r="CFA32" s="6732"/>
      <c r="CFB32" s="6729"/>
      <c r="CFC32" s="6731"/>
      <c r="CFD32" s="6730"/>
      <c r="CFE32" s="6733"/>
      <c r="CFF32" s="6734"/>
      <c r="CFG32" s="6734"/>
      <c r="CFH32" s="6734"/>
      <c r="CFI32" s="8839" t="s">
        <v>2777</v>
      </c>
      <c r="CFJ32" s="8840"/>
      <c r="CFK32" s="6728">
        <f>SUM(CFL32:CFO32)</f>
        <v>0</v>
      </c>
      <c r="CFL32" s="6729"/>
      <c r="CFM32" s="6714"/>
      <c r="CFN32" s="6714"/>
      <c r="CFO32" s="6730"/>
      <c r="CFP32" s="6731"/>
      <c r="CFQ32" s="6732"/>
      <c r="CFR32" s="6729"/>
      <c r="CFS32" s="6731"/>
      <c r="CFT32" s="6730"/>
      <c r="CFU32" s="6733"/>
      <c r="CFV32" s="6734"/>
      <c r="CFW32" s="6734"/>
      <c r="CFX32" s="6734"/>
      <c r="CFY32" s="8839" t="s">
        <v>2777</v>
      </c>
      <c r="CFZ32" s="8840"/>
      <c r="CGA32" s="6728">
        <f>SUM(CGB32:CGE32)</f>
        <v>0</v>
      </c>
      <c r="CGB32" s="6729"/>
      <c r="CGC32" s="6714"/>
      <c r="CGD32" s="6714"/>
      <c r="CGE32" s="6730"/>
      <c r="CGF32" s="6731"/>
      <c r="CGG32" s="6732"/>
      <c r="CGH32" s="6729"/>
      <c r="CGI32" s="6731"/>
      <c r="CGJ32" s="6730"/>
      <c r="CGK32" s="6733"/>
      <c r="CGL32" s="6734"/>
      <c r="CGM32" s="6734"/>
      <c r="CGN32" s="6734"/>
      <c r="CGO32" s="8839" t="s">
        <v>2777</v>
      </c>
      <c r="CGP32" s="8840"/>
      <c r="CGQ32" s="6728">
        <f>SUM(CGR32:CGU32)</f>
        <v>0</v>
      </c>
      <c r="CGR32" s="6729"/>
      <c r="CGS32" s="6714"/>
      <c r="CGT32" s="6714"/>
      <c r="CGU32" s="6730"/>
      <c r="CGV32" s="6731"/>
      <c r="CGW32" s="6732"/>
      <c r="CGX32" s="6729"/>
      <c r="CGY32" s="6731"/>
      <c r="CGZ32" s="6730"/>
      <c r="CHA32" s="6733"/>
      <c r="CHB32" s="6734"/>
      <c r="CHC32" s="6734"/>
      <c r="CHD32" s="6734"/>
      <c r="CHE32" s="8839" t="s">
        <v>2777</v>
      </c>
      <c r="CHF32" s="8840"/>
      <c r="CHG32" s="6728">
        <f>SUM(CHH32:CHK32)</f>
        <v>0</v>
      </c>
      <c r="CHH32" s="6729"/>
      <c r="CHI32" s="6714"/>
      <c r="CHJ32" s="6714"/>
      <c r="CHK32" s="6730"/>
      <c r="CHL32" s="6731"/>
      <c r="CHM32" s="6732"/>
      <c r="CHN32" s="6729"/>
      <c r="CHO32" s="6731"/>
      <c r="CHP32" s="6730"/>
      <c r="CHQ32" s="6733"/>
      <c r="CHR32" s="6734"/>
      <c r="CHS32" s="6734"/>
      <c r="CHT32" s="6734"/>
      <c r="CHU32" s="8839" t="s">
        <v>2777</v>
      </c>
      <c r="CHV32" s="8840"/>
      <c r="CHW32" s="6728">
        <f>SUM(CHX32:CIA32)</f>
        <v>0</v>
      </c>
      <c r="CHX32" s="6729"/>
      <c r="CHY32" s="6714"/>
      <c r="CHZ32" s="6714"/>
      <c r="CIA32" s="6730"/>
      <c r="CIB32" s="6731"/>
      <c r="CIC32" s="6732"/>
      <c r="CID32" s="6729"/>
      <c r="CIE32" s="6731"/>
      <c r="CIF32" s="6730"/>
      <c r="CIG32" s="6733"/>
      <c r="CIH32" s="6734"/>
      <c r="CII32" s="6734"/>
      <c r="CIJ32" s="6734"/>
      <c r="CIK32" s="8839" t="s">
        <v>2777</v>
      </c>
      <c r="CIL32" s="8840"/>
      <c r="CIM32" s="6728">
        <f>SUM(CIN32:CIQ32)</f>
        <v>0</v>
      </c>
      <c r="CIN32" s="6729"/>
      <c r="CIO32" s="6714"/>
      <c r="CIP32" s="6714"/>
      <c r="CIQ32" s="6730"/>
      <c r="CIR32" s="6731"/>
      <c r="CIS32" s="6732"/>
      <c r="CIT32" s="6729"/>
      <c r="CIU32" s="6731"/>
      <c r="CIV32" s="6730"/>
      <c r="CIW32" s="6733"/>
      <c r="CIX32" s="6734"/>
      <c r="CIY32" s="6734"/>
      <c r="CIZ32" s="6734"/>
      <c r="CJA32" s="8839" t="s">
        <v>2777</v>
      </c>
      <c r="CJB32" s="8840"/>
      <c r="CJC32" s="6728">
        <f>SUM(CJD32:CJG32)</f>
        <v>0</v>
      </c>
      <c r="CJD32" s="6729"/>
      <c r="CJE32" s="6714"/>
      <c r="CJF32" s="6714"/>
      <c r="CJG32" s="6730"/>
      <c r="CJH32" s="6731"/>
      <c r="CJI32" s="6732"/>
      <c r="CJJ32" s="6729"/>
      <c r="CJK32" s="6731"/>
      <c r="CJL32" s="6730"/>
      <c r="CJM32" s="6733"/>
      <c r="CJN32" s="6734"/>
      <c r="CJO32" s="6734"/>
      <c r="CJP32" s="6734"/>
      <c r="CJQ32" s="8839" t="s">
        <v>2777</v>
      </c>
      <c r="CJR32" s="8840"/>
      <c r="CJS32" s="6728">
        <f>SUM(CJT32:CJW32)</f>
        <v>0</v>
      </c>
      <c r="CJT32" s="6729"/>
      <c r="CJU32" s="6714"/>
      <c r="CJV32" s="6714"/>
      <c r="CJW32" s="6730"/>
      <c r="CJX32" s="6731"/>
      <c r="CJY32" s="6732"/>
      <c r="CJZ32" s="6729"/>
      <c r="CKA32" s="6731"/>
      <c r="CKB32" s="6730"/>
      <c r="CKC32" s="6733"/>
      <c r="CKD32" s="6734"/>
      <c r="CKE32" s="6734"/>
      <c r="CKF32" s="6734"/>
      <c r="CKG32" s="8839" t="s">
        <v>2777</v>
      </c>
      <c r="CKH32" s="8840"/>
      <c r="CKI32" s="6728">
        <f>SUM(CKJ32:CKM32)</f>
        <v>0</v>
      </c>
      <c r="CKJ32" s="6729"/>
      <c r="CKK32" s="6714"/>
      <c r="CKL32" s="6714"/>
      <c r="CKM32" s="6730"/>
      <c r="CKN32" s="6731"/>
      <c r="CKO32" s="6732"/>
      <c r="CKP32" s="6729"/>
      <c r="CKQ32" s="6731"/>
      <c r="CKR32" s="6730"/>
      <c r="CKS32" s="6733"/>
      <c r="CKT32" s="6734"/>
      <c r="CKU32" s="6734"/>
      <c r="CKV32" s="6734"/>
      <c r="CKW32" s="8839" t="s">
        <v>2777</v>
      </c>
      <c r="CKX32" s="8840"/>
      <c r="CKY32" s="6728">
        <f>SUM(CKZ32:CLC32)</f>
        <v>0</v>
      </c>
      <c r="CKZ32" s="6729"/>
      <c r="CLA32" s="6714"/>
      <c r="CLB32" s="6714"/>
      <c r="CLC32" s="6730"/>
      <c r="CLD32" s="6731"/>
      <c r="CLE32" s="6732"/>
      <c r="CLF32" s="6729"/>
      <c r="CLG32" s="6731"/>
      <c r="CLH32" s="6730"/>
      <c r="CLI32" s="6733"/>
      <c r="CLJ32" s="6734"/>
      <c r="CLK32" s="6734"/>
      <c r="CLL32" s="6734"/>
      <c r="CLM32" s="8839" t="s">
        <v>2777</v>
      </c>
      <c r="CLN32" s="8840"/>
      <c r="CLO32" s="6728">
        <f>SUM(CLP32:CLS32)</f>
        <v>0</v>
      </c>
      <c r="CLP32" s="6729"/>
      <c r="CLQ32" s="6714"/>
      <c r="CLR32" s="6714"/>
      <c r="CLS32" s="6730"/>
      <c r="CLT32" s="6731"/>
      <c r="CLU32" s="6732"/>
      <c r="CLV32" s="6729"/>
      <c r="CLW32" s="6731"/>
      <c r="CLX32" s="6730"/>
      <c r="CLY32" s="6733"/>
      <c r="CLZ32" s="6734"/>
      <c r="CMA32" s="6734"/>
      <c r="CMB32" s="6734"/>
      <c r="CMC32" s="8839" t="s">
        <v>2777</v>
      </c>
      <c r="CMD32" s="8840"/>
      <c r="CME32" s="6728">
        <f>SUM(CMF32:CMI32)</f>
        <v>0</v>
      </c>
      <c r="CMF32" s="6729"/>
      <c r="CMG32" s="6714"/>
      <c r="CMH32" s="6714"/>
      <c r="CMI32" s="6730"/>
      <c r="CMJ32" s="6731"/>
      <c r="CMK32" s="6732"/>
      <c r="CML32" s="6729"/>
      <c r="CMM32" s="6731"/>
      <c r="CMN32" s="6730"/>
      <c r="CMO32" s="6733"/>
      <c r="CMP32" s="6734"/>
      <c r="CMQ32" s="6734"/>
      <c r="CMR32" s="6734"/>
      <c r="CMS32" s="8839" t="s">
        <v>2777</v>
      </c>
      <c r="CMT32" s="8840"/>
      <c r="CMU32" s="6728">
        <f>SUM(CMV32:CMY32)</f>
        <v>0</v>
      </c>
      <c r="CMV32" s="6729"/>
      <c r="CMW32" s="6714"/>
      <c r="CMX32" s="6714"/>
      <c r="CMY32" s="6730"/>
      <c r="CMZ32" s="6731"/>
      <c r="CNA32" s="6732"/>
      <c r="CNB32" s="6729"/>
      <c r="CNC32" s="6731"/>
      <c r="CND32" s="6730"/>
      <c r="CNE32" s="6733"/>
      <c r="CNF32" s="6734"/>
      <c r="CNG32" s="6734"/>
      <c r="CNH32" s="6734"/>
      <c r="CNI32" s="8839" t="s">
        <v>2777</v>
      </c>
      <c r="CNJ32" s="8840"/>
      <c r="CNK32" s="6728">
        <f>SUM(CNL32:CNO32)</f>
        <v>0</v>
      </c>
      <c r="CNL32" s="6729"/>
      <c r="CNM32" s="6714"/>
      <c r="CNN32" s="6714"/>
      <c r="CNO32" s="6730"/>
      <c r="CNP32" s="6731"/>
      <c r="CNQ32" s="6732"/>
      <c r="CNR32" s="6729"/>
      <c r="CNS32" s="6731"/>
      <c r="CNT32" s="6730"/>
      <c r="CNU32" s="6733"/>
      <c r="CNV32" s="6734"/>
      <c r="CNW32" s="6734"/>
      <c r="CNX32" s="6734"/>
      <c r="CNY32" s="8839" t="s">
        <v>2777</v>
      </c>
      <c r="CNZ32" s="8840"/>
      <c r="COA32" s="6728">
        <f>SUM(COB32:COE32)</f>
        <v>0</v>
      </c>
      <c r="COB32" s="6729"/>
      <c r="COC32" s="6714"/>
      <c r="COD32" s="6714"/>
      <c r="COE32" s="6730"/>
      <c r="COF32" s="6731"/>
      <c r="COG32" s="6732"/>
      <c r="COH32" s="6729"/>
      <c r="COI32" s="6731"/>
      <c r="COJ32" s="6730"/>
      <c r="COK32" s="6733"/>
      <c r="COL32" s="6734"/>
      <c r="COM32" s="6734"/>
      <c r="CON32" s="6734"/>
      <c r="COO32" s="8839" t="s">
        <v>2777</v>
      </c>
      <c r="COP32" s="8840"/>
      <c r="COQ32" s="6728">
        <f>SUM(COR32:COU32)</f>
        <v>0</v>
      </c>
      <c r="COR32" s="6729"/>
      <c r="COS32" s="6714"/>
      <c r="COT32" s="6714"/>
      <c r="COU32" s="6730"/>
      <c r="COV32" s="6731"/>
      <c r="COW32" s="6732"/>
      <c r="COX32" s="6729"/>
      <c r="COY32" s="6731"/>
      <c r="COZ32" s="6730"/>
      <c r="CPA32" s="6733"/>
      <c r="CPB32" s="6734"/>
      <c r="CPC32" s="6734"/>
      <c r="CPD32" s="6734"/>
      <c r="CPE32" s="8839" t="s">
        <v>2777</v>
      </c>
      <c r="CPF32" s="8840"/>
      <c r="CPG32" s="6728">
        <f>SUM(CPH32:CPK32)</f>
        <v>0</v>
      </c>
      <c r="CPH32" s="6729"/>
      <c r="CPI32" s="6714"/>
      <c r="CPJ32" s="6714"/>
      <c r="CPK32" s="6730"/>
      <c r="CPL32" s="6731"/>
      <c r="CPM32" s="6732"/>
      <c r="CPN32" s="6729"/>
      <c r="CPO32" s="6731"/>
      <c r="CPP32" s="6730"/>
      <c r="CPQ32" s="6733"/>
      <c r="CPR32" s="6734"/>
      <c r="CPS32" s="6734"/>
      <c r="CPT32" s="6734"/>
      <c r="CPU32" s="8839" t="s">
        <v>2777</v>
      </c>
      <c r="CPV32" s="8840"/>
      <c r="CPW32" s="6728">
        <f>SUM(CPX32:CQA32)</f>
        <v>0</v>
      </c>
      <c r="CPX32" s="6729"/>
      <c r="CPY32" s="6714"/>
      <c r="CPZ32" s="6714"/>
      <c r="CQA32" s="6730"/>
      <c r="CQB32" s="6731"/>
      <c r="CQC32" s="6732"/>
      <c r="CQD32" s="6729"/>
      <c r="CQE32" s="6731"/>
      <c r="CQF32" s="6730"/>
      <c r="CQG32" s="6733"/>
      <c r="CQH32" s="6734"/>
      <c r="CQI32" s="6734"/>
      <c r="CQJ32" s="6734"/>
      <c r="CQK32" s="8839" t="s">
        <v>2777</v>
      </c>
      <c r="CQL32" s="8840"/>
      <c r="CQM32" s="6728">
        <f>SUM(CQN32:CQQ32)</f>
        <v>0</v>
      </c>
      <c r="CQN32" s="6729"/>
      <c r="CQO32" s="6714"/>
      <c r="CQP32" s="6714"/>
      <c r="CQQ32" s="6730"/>
      <c r="CQR32" s="6731"/>
      <c r="CQS32" s="6732"/>
      <c r="CQT32" s="6729"/>
      <c r="CQU32" s="6731"/>
      <c r="CQV32" s="6730"/>
      <c r="CQW32" s="6733"/>
      <c r="CQX32" s="6734"/>
      <c r="CQY32" s="6734"/>
      <c r="CQZ32" s="6734"/>
      <c r="CRA32" s="8839" t="s">
        <v>2777</v>
      </c>
      <c r="CRB32" s="8840"/>
      <c r="CRC32" s="6728">
        <f>SUM(CRD32:CRG32)</f>
        <v>0</v>
      </c>
      <c r="CRD32" s="6729"/>
      <c r="CRE32" s="6714"/>
      <c r="CRF32" s="6714"/>
      <c r="CRG32" s="6730"/>
      <c r="CRH32" s="6731"/>
      <c r="CRI32" s="6732"/>
      <c r="CRJ32" s="6729"/>
      <c r="CRK32" s="6731"/>
      <c r="CRL32" s="6730"/>
      <c r="CRM32" s="6733"/>
      <c r="CRN32" s="6734"/>
      <c r="CRO32" s="6734"/>
      <c r="CRP32" s="6734"/>
      <c r="CRQ32" s="8839" t="s">
        <v>2777</v>
      </c>
      <c r="CRR32" s="8840"/>
      <c r="CRS32" s="6728">
        <f>SUM(CRT32:CRW32)</f>
        <v>0</v>
      </c>
      <c r="CRT32" s="6729"/>
      <c r="CRU32" s="6714"/>
      <c r="CRV32" s="6714"/>
      <c r="CRW32" s="6730"/>
      <c r="CRX32" s="6731"/>
      <c r="CRY32" s="6732"/>
      <c r="CRZ32" s="6729"/>
      <c r="CSA32" s="6731"/>
      <c r="CSB32" s="6730"/>
      <c r="CSC32" s="6733"/>
      <c r="CSD32" s="6734"/>
      <c r="CSE32" s="6734"/>
      <c r="CSF32" s="6734"/>
      <c r="CSG32" s="8839" t="s">
        <v>2777</v>
      </c>
      <c r="CSH32" s="8840"/>
      <c r="CSI32" s="6728">
        <f>SUM(CSJ32:CSM32)</f>
        <v>0</v>
      </c>
      <c r="CSJ32" s="6729"/>
      <c r="CSK32" s="6714"/>
      <c r="CSL32" s="6714"/>
      <c r="CSM32" s="6730"/>
      <c r="CSN32" s="6731"/>
      <c r="CSO32" s="6732"/>
      <c r="CSP32" s="6729"/>
      <c r="CSQ32" s="6731"/>
      <c r="CSR32" s="6730"/>
      <c r="CSS32" s="6733"/>
      <c r="CST32" s="6734"/>
      <c r="CSU32" s="6734"/>
      <c r="CSV32" s="6734"/>
      <c r="CSW32" s="8839" t="s">
        <v>2777</v>
      </c>
      <c r="CSX32" s="8840"/>
      <c r="CSY32" s="6728">
        <f>SUM(CSZ32:CTC32)</f>
        <v>0</v>
      </c>
      <c r="CSZ32" s="6729"/>
      <c r="CTA32" s="6714"/>
      <c r="CTB32" s="6714"/>
      <c r="CTC32" s="6730"/>
      <c r="CTD32" s="6731"/>
      <c r="CTE32" s="6732"/>
      <c r="CTF32" s="6729"/>
      <c r="CTG32" s="6731"/>
      <c r="CTH32" s="6730"/>
      <c r="CTI32" s="6733"/>
      <c r="CTJ32" s="6734"/>
      <c r="CTK32" s="6734"/>
      <c r="CTL32" s="6734"/>
      <c r="CTM32" s="8839" t="s">
        <v>2777</v>
      </c>
      <c r="CTN32" s="8840"/>
      <c r="CTO32" s="6728">
        <f>SUM(CTP32:CTS32)</f>
        <v>0</v>
      </c>
      <c r="CTP32" s="6729"/>
      <c r="CTQ32" s="6714"/>
      <c r="CTR32" s="6714"/>
      <c r="CTS32" s="6730"/>
      <c r="CTT32" s="6731"/>
      <c r="CTU32" s="6732"/>
      <c r="CTV32" s="6729"/>
      <c r="CTW32" s="6731"/>
      <c r="CTX32" s="6730"/>
      <c r="CTY32" s="6733"/>
      <c r="CTZ32" s="6734"/>
      <c r="CUA32" s="6734"/>
      <c r="CUB32" s="6734"/>
      <c r="CUC32" s="8839" t="s">
        <v>2777</v>
      </c>
      <c r="CUD32" s="8840"/>
      <c r="CUE32" s="6728">
        <f>SUM(CUF32:CUI32)</f>
        <v>0</v>
      </c>
      <c r="CUF32" s="6729"/>
      <c r="CUG32" s="6714"/>
      <c r="CUH32" s="6714"/>
      <c r="CUI32" s="6730"/>
      <c r="CUJ32" s="6731"/>
      <c r="CUK32" s="6732"/>
      <c r="CUL32" s="6729"/>
      <c r="CUM32" s="6731"/>
      <c r="CUN32" s="6730"/>
      <c r="CUO32" s="6733"/>
      <c r="CUP32" s="6734"/>
      <c r="CUQ32" s="6734"/>
      <c r="CUR32" s="6734"/>
      <c r="CUS32" s="8839" t="s">
        <v>2777</v>
      </c>
      <c r="CUT32" s="8840"/>
      <c r="CUU32" s="6728">
        <f>SUM(CUV32:CUY32)</f>
        <v>0</v>
      </c>
      <c r="CUV32" s="6729"/>
      <c r="CUW32" s="6714"/>
      <c r="CUX32" s="6714"/>
      <c r="CUY32" s="6730"/>
      <c r="CUZ32" s="6731"/>
      <c r="CVA32" s="6732"/>
      <c r="CVB32" s="6729"/>
      <c r="CVC32" s="6731"/>
      <c r="CVD32" s="6730"/>
      <c r="CVE32" s="6733"/>
      <c r="CVF32" s="6734"/>
      <c r="CVG32" s="6734"/>
      <c r="CVH32" s="6734"/>
      <c r="CVI32" s="8839" t="s">
        <v>2777</v>
      </c>
      <c r="CVJ32" s="8840"/>
      <c r="CVK32" s="6728">
        <f>SUM(CVL32:CVO32)</f>
        <v>0</v>
      </c>
      <c r="CVL32" s="6729"/>
      <c r="CVM32" s="6714"/>
      <c r="CVN32" s="6714"/>
      <c r="CVO32" s="6730"/>
      <c r="CVP32" s="6731"/>
      <c r="CVQ32" s="6732"/>
      <c r="CVR32" s="6729"/>
      <c r="CVS32" s="6731"/>
      <c r="CVT32" s="6730"/>
      <c r="CVU32" s="6733"/>
      <c r="CVV32" s="6734"/>
      <c r="CVW32" s="6734"/>
      <c r="CVX32" s="6734"/>
      <c r="CVY32" s="8839" t="s">
        <v>2777</v>
      </c>
      <c r="CVZ32" s="8840"/>
      <c r="CWA32" s="6728">
        <f>SUM(CWB32:CWE32)</f>
        <v>0</v>
      </c>
      <c r="CWB32" s="6729"/>
      <c r="CWC32" s="6714"/>
      <c r="CWD32" s="6714"/>
      <c r="CWE32" s="6730"/>
      <c r="CWF32" s="6731"/>
      <c r="CWG32" s="6732"/>
      <c r="CWH32" s="6729"/>
      <c r="CWI32" s="6731"/>
      <c r="CWJ32" s="6730"/>
      <c r="CWK32" s="6733"/>
      <c r="CWL32" s="6734"/>
      <c r="CWM32" s="6734"/>
      <c r="CWN32" s="6734"/>
      <c r="CWO32" s="8839" t="s">
        <v>2777</v>
      </c>
      <c r="CWP32" s="8840"/>
      <c r="CWQ32" s="6728">
        <f>SUM(CWR32:CWU32)</f>
        <v>0</v>
      </c>
      <c r="CWR32" s="6729"/>
      <c r="CWS32" s="6714"/>
      <c r="CWT32" s="6714"/>
      <c r="CWU32" s="6730"/>
      <c r="CWV32" s="6731"/>
      <c r="CWW32" s="6732"/>
      <c r="CWX32" s="6729"/>
      <c r="CWY32" s="6731"/>
      <c r="CWZ32" s="6730"/>
      <c r="CXA32" s="6733"/>
      <c r="CXB32" s="6734"/>
      <c r="CXC32" s="6734"/>
      <c r="CXD32" s="6734"/>
      <c r="CXE32" s="8839" t="s">
        <v>2777</v>
      </c>
      <c r="CXF32" s="8840"/>
      <c r="CXG32" s="6728">
        <f>SUM(CXH32:CXK32)</f>
        <v>0</v>
      </c>
      <c r="CXH32" s="6729"/>
      <c r="CXI32" s="6714"/>
      <c r="CXJ32" s="6714"/>
      <c r="CXK32" s="6730"/>
      <c r="CXL32" s="6731"/>
      <c r="CXM32" s="6732"/>
      <c r="CXN32" s="6729"/>
      <c r="CXO32" s="6731"/>
      <c r="CXP32" s="6730"/>
      <c r="CXQ32" s="6733"/>
      <c r="CXR32" s="6734"/>
      <c r="CXS32" s="6734"/>
      <c r="CXT32" s="6734"/>
      <c r="CXU32" s="8839" t="s">
        <v>2777</v>
      </c>
      <c r="CXV32" s="8840"/>
      <c r="CXW32" s="6728">
        <f>SUM(CXX32:CYA32)</f>
        <v>0</v>
      </c>
      <c r="CXX32" s="6729"/>
      <c r="CXY32" s="6714"/>
      <c r="CXZ32" s="6714"/>
      <c r="CYA32" s="6730"/>
      <c r="CYB32" s="6731"/>
      <c r="CYC32" s="6732"/>
      <c r="CYD32" s="6729"/>
      <c r="CYE32" s="6731"/>
      <c r="CYF32" s="6730"/>
      <c r="CYG32" s="6733"/>
      <c r="CYH32" s="6734"/>
      <c r="CYI32" s="6734"/>
      <c r="CYJ32" s="6734"/>
      <c r="CYK32" s="8839" t="s">
        <v>2777</v>
      </c>
      <c r="CYL32" s="8840"/>
      <c r="CYM32" s="6728">
        <f>SUM(CYN32:CYQ32)</f>
        <v>0</v>
      </c>
      <c r="CYN32" s="6729"/>
      <c r="CYO32" s="6714"/>
      <c r="CYP32" s="6714"/>
      <c r="CYQ32" s="6730"/>
      <c r="CYR32" s="6731"/>
      <c r="CYS32" s="6732"/>
      <c r="CYT32" s="6729"/>
      <c r="CYU32" s="6731"/>
      <c r="CYV32" s="6730"/>
      <c r="CYW32" s="6733"/>
      <c r="CYX32" s="6734"/>
      <c r="CYY32" s="6734"/>
      <c r="CYZ32" s="6734"/>
      <c r="CZA32" s="8839" t="s">
        <v>2777</v>
      </c>
      <c r="CZB32" s="8840"/>
      <c r="CZC32" s="6728">
        <f>SUM(CZD32:CZG32)</f>
        <v>0</v>
      </c>
      <c r="CZD32" s="6729"/>
      <c r="CZE32" s="6714"/>
      <c r="CZF32" s="6714"/>
      <c r="CZG32" s="6730"/>
      <c r="CZH32" s="6731"/>
      <c r="CZI32" s="6732"/>
      <c r="CZJ32" s="6729"/>
      <c r="CZK32" s="6731"/>
      <c r="CZL32" s="6730"/>
      <c r="CZM32" s="6733"/>
      <c r="CZN32" s="6734"/>
      <c r="CZO32" s="6734"/>
      <c r="CZP32" s="6734"/>
      <c r="CZQ32" s="8839" t="s">
        <v>2777</v>
      </c>
      <c r="CZR32" s="8840"/>
      <c r="CZS32" s="6728">
        <f>SUM(CZT32:CZW32)</f>
        <v>0</v>
      </c>
      <c r="CZT32" s="6729"/>
      <c r="CZU32" s="6714"/>
      <c r="CZV32" s="6714"/>
      <c r="CZW32" s="6730"/>
      <c r="CZX32" s="6731"/>
      <c r="CZY32" s="6732"/>
      <c r="CZZ32" s="6729"/>
      <c r="DAA32" s="6731"/>
      <c r="DAB32" s="6730"/>
      <c r="DAC32" s="6733"/>
      <c r="DAD32" s="6734"/>
      <c r="DAE32" s="6734"/>
      <c r="DAF32" s="6734"/>
      <c r="DAG32" s="8839" t="s">
        <v>2777</v>
      </c>
      <c r="DAH32" s="8840"/>
      <c r="DAI32" s="6728">
        <f>SUM(DAJ32:DAM32)</f>
        <v>0</v>
      </c>
      <c r="DAJ32" s="6729"/>
      <c r="DAK32" s="6714"/>
      <c r="DAL32" s="6714"/>
      <c r="DAM32" s="6730"/>
      <c r="DAN32" s="6731"/>
      <c r="DAO32" s="6732"/>
      <c r="DAP32" s="6729"/>
      <c r="DAQ32" s="6731"/>
      <c r="DAR32" s="6730"/>
      <c r="DAS32" s="6733"/>
      <c r="DAT32" s="6734"/>
      <c r="DAU32" s="6734"/>
      <c r="DAV32" s="6734"/>
      <c r="DAW32" s="8839" t="s">
        <v>2777</v>
      </c>
      <c r="DAX32" s="8840"/>
      <c r="DAY32" s="6728">
        <f>SUM(DAZ32:DBC32)</f>
        <v>0</v>
      </c>
      <c r="DAZ32" s="6729"/>
      <c r="DBA32" s="6714"/>
      <c r="DBB32" s="6714"/>
      <c r="DBC32" s="6730"/>
      <c r="DBD32" s="6731"/>
      <c r="DBE32" s="6732"/>
      <c r="DBF32" s="6729"/>
      <c r="DBG32" s="6731"/>
      <c r="DBH32" s="6730"/>
      <c r="DBI32" s="6733"/>
      <c r="DBJ32" s="6734"/>
      <c r="DBK32" s="6734"/>
      <c r="DBL32" s="6734"/>
      <c r="DBM32" s="8839" t="s">
        <v>2777</v>
      </c>
      <c r="DBN32" s="8840"/>
      <c r="DBO32" s="6728">
        <f>SUM(DBP32:DBS32)</f>
        <v>0</v>
      </c>
      <c r="DBP32" s="6729"/>
      <c r="DBQ32" s="6714"/>
      <c r="DBR32" s="6714"/>
      <c r="DBS32" s="6730"/>
      <c r="DBT32" s="6731"/>
      <c r="DBU32" s="6732"/>
      <c r="DBV32" s="6729"/>
      <c r="DBW32" s="6731"/>
      <c r="DBX32" s="6730"/>
      <c r="DBY32" s="6733"/>
      <c r="DBZ32" s="6734"/>
      <c r="DCA32" s="6734"/>
      <c r="DCB32" s="6734"/>
      <c r="DCC32" s="8839" t="s">
        <v>2777</v>
      </c>
      <c r="DCD32" s="8840"/>
      <c r="DCE32" s="6728">
        <f>SUM(DCF32:DCI32)</f>
        <v>0</v>
      </c>
      <c r="DCF32" s="6729"/>
      <c r="DCG32" s="6714"/>
      <c r="DCH32" s="6714"/>
      <c r="DCI32" s="6730"/>
      <c r="DCJ32" s="6731"/>
      <c r="DCK32" s="6732"/>
      <c r="DCL32" s="6729"/>
      <c r="DCM32" s="6731"/>
      <c r="DCN32" s="6730"/>
      <c r="DCO32" s="6733"/>
      <c r="DCP32" s="6734"/>
      <c r="DCQ32" s="6734"/>
      <c r="DCR32" s="6734"/>
      <c r="DCS32" s="8839" t="s">
        <v>2777</v>
      </c>
      <c r="DCT32" s="8840"/>
      <c r="DCU32" s="6728">
        <f>SUM(DCV32:DCY32)</f>
        <v>0</v>
      </c>
      <c r="DCV32" s="6729"/>
      <c r="DCW32" s="6714"/>
      <c r="DCX32" s="6714"/>
      <c r="DCY32" s="6730"/>
      <c r="DCZ32" s="6731"/>
      <c r="DDA32" s="6732"/>
      <c r="DDB32" s="6729"/>
      <c r="DDC32" s="6731"/>
      <c r="DDD32" s="6730"/>
      <c r="DDE32" s="6733"/>
      <c r="DDF32" s="6734"/>
      <c r="DDG32" s="6734"/>
      <c r="DDH32" s="6734"/>
      <c r="DDI32" s="8839" t="s">
        <v>2777</v>
      </c>
      <c r="DDJ32" s="8840"/>
      <c r="DDK32" s="6728">
        <f>SUM(DDL32:DDO32)</f>
        <v>0</v>
      </c>
      <c r="DDL32" s="6729"/>
      <c r="DDM32" s="6714"/>
      <c r="DDN32" s="6714"/>
      <c r="DDO32" s="6730"/>
      <c r="DDP32" s="6731"/>
      <c r="DDQ32" s="6732"/>
      <c r="DDR32" s="6729"/>
      <c r="DDS32" s="6731"/>
      <c r="DDT32" s="6730"/>
      <c r="DDU32" s="6733"/>
      <c r="DDV32" s="6734"/>
      <c r="DDW32" s="6734"/>
      <c r="DDX32" s="6734"/>
      <c r="DDY32" s="8839" t="s">
        <v>2777</v>
      </c>
      <c r="DDZ32" s="8840"/>
      <c r="DEA32" s="6728">
        <f>SUM(DEB32:DEE32)</f>
        <v>0</v>
      </c>
      <c r="DEB32" s="6729"/>
      <c r="DEC32" s="6714"/>
      <c r="DED32" s="6714"/>
      <c r="DEE32" s="6730"/>
      <c r="DEF32" s="6731"/>
      <c r="DEG32" s="6732"/>
      <c r="DEH32" s="6729"/>
      <c r="DEI32" s="6731"/>
      <c r="DEJ32" s="6730"/>
      <c r="DEK32" s="6733"/>
      <c r="DEL32" s="6734"/>
      <c r="DEM32" s="6734"/>
      <c r="DEN32" s="6734"/>
      <c r="DEO32" s="8839" t="s">
        <v>2777</v>
      </c>
      <c r="DEP32" s="8840"/>
      <c r="DEQ32" s="6728">
        <f>SUM(DER32:DEU32)</f>
        <v>0</v>
      </c>
      <c r="DER32" s="6729"/>
      <c r="DES32" s="6714"/>
      <c r="DET32" s="6714"/>
      <c r="DEU32" s="6730"/>
      <c r="DEV32" s="6731"/>
      <c r="DEW32" s="6732"/>
      <c r="DEX32" s="6729"/>
      <c r="DEY32" s="6731"/>
      <c r="DEZ32" s="6730"/>
      <c r="DFA32" s="6733"/>
      <c r="DFB32" s="6734"/>
      <c r="DFC32" s="6734"/>
      <c r="DFD32" s="6734"/>
      <c r="DFE32" s="8839" t="s">
        <v>2777</v>
      </c>
      <c r="DFF32" s="8840"/>
      <c r="DFG32" s="6728">
        <f>SUM(DFH32:DFK32)</f>
        <v>0</v>
      </c>
      <c r="DFH32" s="6729"/>
      <c r="DFI32" s="6714"/>
      <c r="DFJ32" s="6714"/>
      <c r="DFK32" s="6730"/>
      <c r="DFL32" s="6731"/>
      <c r="DFM32" s="6732"/>
      <c r="DFN32" s="6729"/>
      <c r="DFO32" s="6731"/>
      <c r="DFP32" s="6730"/>
      <c r="DFQ32" s="6733"/>
      <c r="DFR32" s="6734"/>
      <c r="DFS32" s="6734"/>
      <c r="DFT32" s="6734"/>
      <c r="DFU32" s="8839" t="s">
        <v>2777</v>
      </c>
      <c r="DFV32" s="8840"/>
      <c r="DFW32" s="6728">
        <f>SUM(DFX32:DGA32)</f>
        <v>0</v>
      </c>
      <c r="DFX32" s="6729"/>
      <c r="DFY32" s="6714"/>
      <c r="DFZ32" s="6714"/>
      <c r="DGA32" s="6730"/>
      <c r="DGB32" s="6731"/>
      <c r="DGC32" s="6732"/>
      <c r="DGD32" s="6729"/>
      <c r="DGE32" s="6731"/>
      <c r="DGF32" s="6730"/>
      <c r="DGG32" s="6733"/>
      <c r="DGH32" s="6734"/>
      <c r="DGI32" s="6734"/>
      <c r="DGJ32" s="6734"/>
      <c r="DGK32" s="8839" t="s">
        <v>2777</v>
      </c>
      <c r="DGL32" s="8840"/>
      <c r="DGM32" s="6728">
        <f>SUM(DGN32:DGQ32)</f>
        <v>0</v>
      </c>
      <c r="DGN32" s="6729"/>
      <c r="DGO32" s="6714"/>
      <c r="DGP32" s="6714"/>
      <c r="DGQ32" s="6730"/>
      <c r="DGR32" s="6731"/>
      <c r="DGS32" s="6732"/>
      <c r="DGT32" s="6729"/>
      <c r="DGU32" s="6731"/>
      <c r="DGV32" s="6730"/>
      <c r="DGW32" s="6733"/>
      <c r="DGX32" s="6734"/>
      <c r="DGY32" s="6734"/>
      <c r="DGZ32" s="6734"/>
      <c r="DHA32" s="8839" t="s">
        <v>2777</v>
      </c>
      <c r="DHB32" s="8840"/>
      <c r="DHC32" s="6728">
        <f>SUM(DHD32:DHG32)</f>
        <v>0</v>
      </c>
      <c r="DHD32" s="6729"/>
      <c r="DHE32" s="6714"/>
      <c r="DHF32" s="6714"/>
      <c r="DHG32" s="6730"/>
      <c r="DHH32" s="6731"/>
      <c r="DHI32" s="6732"/>
      <c r="DHJ32" s="6729"/>
      <c r="DHK32" s="6731"/>
      <c r="DHL32" s="6730"/>
      <c r="DHM32" s="6733"/>
      <c r="DHN32" s="6734"/>
      <c r="DHO32" s="6734"/>
      <c r="DHP32" s="6734"/>
      <c r="DHQ32" s="8839" t="s">
        <v>2777</v>
      </c>
      <c r="DHR32" s="8840"/>
      <c r="DHS32" s="6728">
        <f>SUM(DHT32:DHW32)</f>
        <v>0</v>
      </c>
      <c r="DHT32" s="6729"/>
      <c r="DHU32" s="6714"/>
      <c r="DHV32" s="6714"/>
      <c r="DHW32" s="6730"/>
      <c r="DHX32" s="6731"/>
      <c r="DHY32" s="6732"/>
      <c r="DHZ32" s="6729"/>
      <c r="DIA32" s="6731"/>
      <c r="DIB32" s="6730"/>
      <c r="DIC32" s="6733"/>
      <c r="DID32" s="6734"/>
      <c r="DIE32" s="6734"/>
      <c r="DIF32" s="6734"/>
      <c r="DIG32" s="8839" t="s">
        <v>2777</v>
      </c>
      <c r="DIH32" s="8840"/>
      <c r="DII32" s="6728">
        <f>SUM(DIJ32:DIM32)</f>
        <v>0</v>
      </c>
      <c r="DIJ32" s="6729"/>
      <c r="DIK32" s="6714"/>
      <c r="DIL32" s="6714"/>
      <c r="DIM32" s="6730"/>
      <c r="DIN32" s="6731"/>
      <c r="DIO32" s="6732"/>
      <c r="DIP32" s="6729"/>
      <c r="DIQ32" s="6731"/>
      <c r="DIR32" s="6730"/>
      <c r="DIS32" s="6733"/>
      <c r="DIT32" s="6734"/>
      <c r="DIU32" s="6734"/>
      <c r="DIV32" s="6734"/>
      <c r="DIW32" s="8839" t="s">
        <v>2777</v>
      </c>
      <c r="DIX32" s="8840"/>
      <c r="DIY32" s="6728">
        <f>SUM(DIZ32:DJC32)</f>
        <v>0</v>
      </c>
      <c r="DIZ32" s="6729"/>
      <c r="DJA32" s="6714"/>
      <c r="DJB32" s="6714"/>
      <c r="DJC32" s="6730"/>
      <c r="DJD32" s="6731"/>
      <c r="DJE32" s="6732"/>
      <c r="DJF32" s="6729"/>
      <c r="DJG32" s="6731"/>
      <c r="DJH32" s="6730"/>
      <c r="DJI32" s="6733"/>
      <c r="DJJ32" s="6734"/>
      <c r="DJK32" s="6734"/>
      <c r="DJL32" s="6734"/>
      <c r="DJM32" s="8839" t="s">
        <v>2777</v>
      </c>
      <c r="DJN32" s="8840"/>
      <c r="DJO32" s="6728">
        <f>SUM(DJP32:DJS32)</f>
        <v>0</v>
      </c>
      <c r="DJP32" s="6729"/>
      <c r="DJQ32" s="6714"/>
      <c r="DJR32" s="6714"/>
      <c r="DJS32" s="6730"/>
      <c r="DJT32" s="6731"/>
      <c r="DJU32" s="6732"/>
      <c r="DJV32" s="6729"/>
      <c r="DJW32" s="6731"/>
      <c r="DJX32" s="6730"/>
      <c r="DJY32" s="6733"/>
      <c r="DJZ32" s="6734"/>
      <c r="DKA32" s="6734"/>
      <c r="DKB32" s="6734"/>
      <c r="DKC32" s="8839" t="s">
        <v>2777</v>
      </c>
      <c r="DKD32" s="8840"/>
      <c r="DKE32" s="6728">
        <f>SUM(DKF32:DKI32)</f>
        <v>0</v>
      </c>
      <c r="DKF32" s="6729"/>
      <c r="DKG32" s="6714"/>
      <c r="DKH32" s="6714"/>
      <c r="DKI32" s="6730"/>
      <c r="DKJ32" s="6731"/>
      <c r="DKK32" s="6732"/>
      <c r="DKL32" s="6729"/>
      <c r="DKM32" s="6731"/>
      <c r="DKN32" s="6730"/>
      <c r="DKO32" s="6733"/>
      <c r="DKP32" s="6734"/>
      <c r="DKQ32" s="6734"/>
      <c r="DKR32" s="6734"/>
      <c r="DKS32" s="8839" t="s">
        <v>2777</v>
      </c>
      <c r="DKT32" s="8840"/>
      <c r="DKU32" s="6728">
        <f>SUM(DKV32:DKY32)</f>
        <v>0</v>
      </c>
      <c r="DKV32" s="6729"/>
      <c r="DKW32" s="6714"/>
      <c r="DKX32" s="6714"/>
      <c r="DKY32" s="6730"/>
      <c r="DKZ32" s="6731"/>
      <c r="DLA32" s="6732"/>
      <c r="DLB32" s="6729"/>
      <c r="DLC32" s="6731"/>
      <c r="DLD32" s="6730"/>
      <c r="DLE32" s="6733"/>
      <c r="DLF32" s="6734"/>
      <c r="DLG32" s="6734"/>
      <c r="DLH32" s="6734"/>
      <c r="DLI32" s="8839" t="s">
        <v>2777</v>
      </c>
      <c r="DLJ32" s="8840"/>
      <c r="DLK32" s="6728">
        <f>SUM(DLL32:DLO32)</f>
        <v>0</v>
      </c>
      <c r="DLL32" s="6729"/>
      <c r="DLM32" s="6714"/>
      <c r="DLN32" s="6714"/>
      <c r="DLO32" s="6730"/>
      <c r="DLP32" s="6731"/>
      <c r="DLQ32" s="6732"/>
      <c r="DLR32" s="6729"/>
      <c r="DLS32" s="6731"/>
      <c r="DLT32" s="6730"/>
      <c r="DLU32" s="6733"/>
      <c r="DLV32" s="6734"/>
      <c r="DLW32" s="6734"/>
      <c r="DLX32" s="6734"/>
      <c r="DLY32" s="8839" t="s">
        <v>2777</v>
      </c>
      <c r="DLZ32" s="8840"/>
      <c r="DMA32" s="6728">
        <f>SUM(DMB32:DME32)</f>
        <v>0</v>
      </c>
      <c r="DMB32" s="6729"/>
      <c r="DMC32" s="6714"/>
      <c r="DMD32" s="6714"/>
      <c r="DME32" s="6730"/>
      <c r="DMF32" s="6731"/>
      <c r="DMG32" s="6732"/>
      <c r="DMH32" s="6729"/>
      <c r="DMI32" s="6731"/>
      <c r="DMJ32" s="6730"/>
      <c r="DMK32" s="6733"/>
      <c r="DML32" s="6734"/>
      <c r="DMM32" s="6734"/>
      <c r="DMN32" s="6734"/>
      <c r="DMO32" s="8839" t="s">
        <v>2777</v>
      </c>
      <c r="DMP32" s="8840"/>
      <c r="DMQ32" s="6728">
        <f>SUM(DMR32:DMU32)</f>
        <v>0</v>
      </c>
      <c r="DMR32" s="6729"/>
      <c r="DMS32" s="6714"/>
      <c r="DMT32" s="6714"/>
      <c r="DMU32" s="6730"/>
      <c r="DMV32" s="6731"/>
      <c r="DMW32" s="6732"/>
      <c r="DMX32" s="6729"/>
      <c r="DMY32" s="6731"/>
      <c r="DMZ32" s="6730"/>
      <c r="DNA32" s="6733"/>
      <c r="DNB32" s="6734"/>
      <c r="DNC32" s="6734"/>
      <c r="DND32" s="6734"/>
      <c r="DNE32" s="8839" t="s">
        <v>2777</v>
      </c>
      <c r="DNF32" s="8840"/>
      <c r="DNG32" s="6728">
        <f>SUM(DNH32:DNK32)</f>
        <v>0</v>
      </c>
      <c r="DNH32" s="6729"/>
      <c r="DNI32" s="6714"/>
      <c r="DNJ32" s="6714"/>
      <c r="DNK32" s="6730"/>
      <c r="DNL32" s="6731"/>
      <c r="DNM32" s="6732"/>
      <c r="DNN32" s="6729"/>
      <c r="DNO32" s="6731"/>
      <c r="DNP32" s="6730"/>
      <c r="DNQ32" s="6733"/>
      <c r="DNR32" s="6734"/>
      <c r="DNS32" s="6734"/>
      <c r="DNT32" s="6734"/>
      <c r="DNU32" s="8839" t="s">
        <v>2777</v>
      </c>
      <c r="DNV32" s="8840"/>
      <c r="DNW32" s="6728">
        <f>SUM(DNX32:DOA32)</f>
        <v>0</v>
      </c>
      <c r="DNX32" s="6729"/>
      <c r="DNY32" s="6714"/>
      <c r="DNZ32" s="6714"/>
      <c r="DOA32" s="6730"/>
      <c r="DOB32" s="6731"/>
      <c r="DOC32" s="6732"/>
      <c r="DOD32" s="6729"/>
      <c r="DOE32" s="6731"/>
      <c r="DOF32" s="6730"/>
      <c r="DOG32" s="6733"/>
      <c r="DOH32" s="6734"/>
      <c r="DOI32" s="6734"/>
      <c r="DOJ32" s="6734"/>
      <c r="DOK32" s="8839" t="s">
        <v>2777</v>
      </c>
      <c r="DOL32" s="8840"/>
      <c r="DOM32" s="6728">
        <f>SUM(DON32:DOQ32)</f>
        <v>0</v>
      </c>
      <c r="DON32" s="6729"/>
      <c r="DOO32" s="6714"/>
      <c r="DOP32" s="6714"/>
      <c r="DOQ32" s="6730"/>
      <c r="DOR32" s="6731"/>
      <c r="DOS32" s="6732"/>
      <c r="DOT32" s="6729"/>
      <c r="DOU32" s="6731"/>
      <c r="DOV32" s="6730"/>
      <c r="DOW32" s="6733"/>
      <c r="DOX32" s="6734"/>
      <c r="DOY32" s="6734"/>
      <c r="DOZ32" s="6734"/>
      <c r="DPA32" s="8839" t="s">
        <v>2777</v>
      </c>
      <c r="DPB32" s="8840"/>
      <c r="DPC32" s="6728">
        <f>SUM(DPD32:DPG32)</f>
        <v>0</v>
      </c>
      <c r="DPD32" s="6729"/>
      <c r="DPE32" s="6714"/>
      <c r="DPF32" s="6714"/>
      <c r="DPG32" s="6730"/>
      <c r="DPH32" s="6731"/>
      <c r="DPI32" s="6732"/>
      <c r="DPJ32" s="6729"/>
      <c r="DPK32" s="6731"/>
      <c r="DPL32" s="6730"/>
      <c r="DPM32" s="6733"/>
      <c r="DPN32" s="6734"/>
      <c r="DPO32" s="6734"/>
      <c r="DPP32" s="6734"/>
      <c r="DPQ32" s="8839" t="s">
        <v>2777</v>
      </c>
      <c r="DPR32" s="8840"/>
      <c r="DPS32" s="6728">
        <f>SUM(DPT32:DPW32)</f>
        <v>0</v>
      </c>
      <c r="DPT32" s="6729"/>
      <c r="DPU32" s="6714"/>
      <c r="DPV32" s="6714"/>
      <c r="DPW32" s="6730"/>
      <c r="DPX32" s="6731"/>
      <c r="DPY32" s="6732"/>
      <c r="DPZ32" s="6729"/>
      <c r="DQA32" s="6731"/>
      <c r="DQB32" s="6730"/>
      <c r="DQC32" s="6733"/>
      <c r="DQD32" s="6734"/>
      <c r="DQE32" s="6734"/>
      <c r="DQF32" s="6734"/>
      <c r="DQG32" s="8839" t="s">
        <v>2777</v>
      </c>
      <c r="DQH32" s="8840"/>
      <c r="DQI32" s="6728">
        <f>SUM(DQJ32:DQM32)</f>
        <v>0</v>
      </c>
      <c r="DQJ32" s="6729"/>
      <c r="DQK32" s="6714"/>
      <c r="DQL32" s="6714"/>
      <c r="DQM32" s="6730"/>
      <c r="DQN32" s="6731"/>
      <c r="DQO32" s="6732"/>
      <c r="DQP32" s="6729"/>
      <c r="DQQ32" s="6731"/>
      <c r="DQR32" s="6730"/>
      <c r="DQS32" s="6733"/>
      <c r="DQT32" s="6734"/>
      <c r="DQU32" s="6734"/>
      <c r="DQV32" s="6734"/>
      <c r="DQW32" s="8839" t="s">
        <v>2777</v>
      </c>
      <c r="DQX32" s="8840"/>
      <c r="DQY32" s="6728">
        <f>SUM(DQZ32:DRC32)</f>
        <v>0</v>
      </c>
      <c r="DQZ32" s="6729"/>
      <c r="DRA32" s="6714"/>
      <c r="DRB32" s="6714"/>
      <c r="DRC32" s="6730"/>
      <c r="DRD32" s="6731"/>
      <c r="DRE32" s="6732"/>
      <c r="DRF32" s="6729"/>
      <c r="DRG32" s="6731"/>
      <c r="DRH32" s="6730"/>
      <c r="DRI32" s="6733"/>
      <c r="DRJ32" s="6734"/>
      <c r="DRK32" s="6734"/>
      <c r="DRL32" s="6734"/>
      <c r="DRM32" s="8839" t="s">
        <v>2777</v>
      </c>
      <c r="DRN32" s="8840"/>
      <c r="DRO32" s="6728">
        <f>SUM(DRP32:DRS32)</f>
        <v>0</v>
      </c>
      <c r="DRP32" s="6729"/>
      <c r="DRQ32" s="6714"/>
      <c r="DRR32" s="6714"/>
      <c r="DRS32" s="6730"/>
      <c r="DRT32" s="6731"/>
      <c r="DRU32" s="6732"/>
      <c r="DRV32" s="6729"/>
      <c r="DRW32" s="6731"/>
      <c r="DRX32" s="6730"/>
      <c r="DRY32" s="6733"/>
      <c r="DRZ32" s="6734"/>
      <c r="DSA32" s="6734"/>
      <c r="DSB32" s="6734"/>
      <c r="DSC32" s="8839" t="s">
        <v>2777</v>
      </c>
      <c r="DSD32" s="8840"/>
      <c r="DSE32" s="6728">
        <f>SUM(DSF32:DSI32)</f>
        <v>0</v>
      </c>
      <c r="DSF32" s="6729"/>
      <c r="DSG32" s="6714"/>
      <c r="DSH32" s="6714"/>
      <c r="DSI32" s="6730"/>
      <c r="DSJ32" s="6731"/>
      <c r="DSK32" s="6732"/>
      <c r="DSL32" s="6729"/>
      <c r="DSM32" s="6731"/>
      <c r="DSN32" s="6730"/>
      <c r="DSO32" s="6733"/>
      <c r="DSP32" s="6734"/>
      <c r="DSQ32" s="6734"/>
      <c r="DSR32" s="6734"/>
      <c r="DSS32" s="8839" t="s">
        <v>2777</v>
      </c>
      <c r="DST32" s="8840"/>
      <c r="DSU32" s="6728">
        <f>SUM(DSV32:DSY32)</f>
        <v>0</v>
      </c>
      <c r="DSV32" s="6729"/>
      <c r="DSW32" s="6714"/>
      <c r="DSX32" s="6714"/>
      <c r="DSY32" s="6730"/>
      <c r="DSZ32" s="6731"/>
      <c r="DTA32" s="6732"/>
      <c r="DTB32" s="6729"/>
      <c r="DTC32" s="6731"/>
      <c r="DTD32" s="6730"/>
      <c r="DTE32" s="6733"/>
      <c r="DTF32" s="6734"/>
      <c r="DTG32" s="6734"/>
      <c r="DTH32" s="6734"/>
      <c r="DTI32" s="8839" t="s">
        <v>2777</v>
      </c>
      <c r="DTJ32" s="8840"/>
      <c r="DTK32" s="6728">
        <f>SUM(DTL32:DTO32)</f>
        <v>0</v>
      </c>
      <c r="DTL32" s="6729"/>
      <c r="DTM32" s="6714"/>
      <c r="DTN32" s="6714"/>
      <c r="DTO32" s="6730"/>
      <c r="DTP32" s="6731"/>
      <c r="DTQ32" s="6732"/>
      <c r="DTR32" s="6729"/>
      <c r="DTS32" s="6731"/>
      <c r="DTT32" s="6730"/>
      <c r="DTU32" s="6733"/>
      <c r="DTV32" s="6734"/>
      <c r="DTW32" s="6734"/>
      <c r="DTX32" s="6734"/>
      <c r="DTY32" s="8839" t="s">
        <v>2777</v>
      </c>
      <c r="DTZ32" s="8840"/>
      <c r="DUA32" s="6728">
        <f>SUM(DUB32:DUE32)</f>
        <v>0</v>
      </c>
      <c r="DUB32" s="6729"/>
      <c r="DUC32" s="6714"/>
      <c r="DUD32" s="6714"/>
      <c r="DUE32" s="6730"/>
      <c r="DUF32" s="6731"/>
      <c r="DUG32" s="6732"/>
      <c r="DUH32" s="6729"/>
      <c r="DUI32" s="6731"/>
      <c r="DUJ32" s="6730"/>
      <c r="DUK32" s="6733"/>
      <c r="DUL32" s="6734"/>
      <c r="DUM32" s="6734"/>
      <c r="DUN32" s="6734"/>
      <c r="DUO32" s="8839" t="s">
        <v>2777</v>
      </c>
      <c r="DUP32" s="8840"/>
      <c r="DUQ32" s="6728">
        <f>SUM(DUR32:DUU32)</f>
        <v>0</v>
      </c>
      <c r="DUR32" s="6729"/>
      <c r="DUS32" s="6714"/>
      <c r="DUT32" s="6714"/>
      <c r="DUU32" s="6730"/>
      <c r="DUV32" s="6731"/>
      <c r="DUW32" s="6732"/>
      <c r="DUX32" s="6729"/>
      <c r="DUY32" s="6731"/>
      <c r="DUZ32" s="6730"/>
      <c r="DVA32" s="6733"/>
      <c r="DVB32" s="6734"/>
      <c r="DVC32" s="6734"/>
      <c r="DVD32" s="6734"/>
      <c r="DVE32" s="8839" t="s">
        <v>2777</v>
      </c>
      <c r="DVF32" s="8840"/>
      <c r="DVG32" s="6728">
        <f>SUM(DVH32:DVK32)</f>
        <v>0</v>
      </c>
      <c r="DVH32" s="6729"/>
      <c r="DVI32" s="6714"/>
      <c r="DVJ32" s="6714"/>
      <c r="DVK32" s="6730"/>
      <c r="DVL32" s="6731"/>
      <c r="DVM32" s="6732"/>
      <c r="DVN32" s="6729"/>
      <c r="DVO32" s="6731"/>
      <c r="DVP32" s="6730"/>
      <c r="DVQ32" s="6733"/>
      <c r="DVR32" s="6734"/>
      <c r="DVS32" s="6734"/>
      <c r="DVT32" s="6734"/>
      <c r="DVU32" s="8839" t="s">
        <v>2777</v>
      </c>
      <c r="DVV32" s="8840"/>
      <c r="DVW32" s="6728">
        <f>SUM(DVX32:DWA32)</f>
        <v>0</v>
      </c>
      <c r="DVX32" s="6729"/>
      <c r="DVY32" s="6714"/>
      <c r="DVZ32" s="6714"/>
      <c r="DWA32" s="6730"/>
      <c r="DWB32" s="6731"/>
      <c r="DWC32" s="6732"/>
      <c r="DWD32" s="6729"/>
      <c r="DWE32" s="6731"/>
      <c r="DWF32" s="6730"/>
      <c r="DWG32" s="6733"/>
      <c r="DWH32" s="6734"/>
      <c r="DWI32" s="6734"/>
      <c r="DWJ32" s="6734"/>
      <c r="DWK32" s="8839" t="s">
        <v>2777</v>
      </c>
      <c r="DWL32" s="8840"/>
      <c r="DWM32" s="6728">
        <f>SUM(DWN32:DWQ32)</f>
        <v>0</v>
      </c>
      <c r="DWN32" s="6729"/>
      <c r="DWO32" s="6714"/>
      <c r="DWP32" s="6714"/>
      <c r="DWQ32" s="6730"/>
      <c r="DWR32" s="6731"/>
      <c r="DWS32" s="6732"/>
      <c r="DWT32" s="6729"/>
      <c r="DWU32" s="6731"/>
      <c r="DWV32" s="6730"/>
      <c r="DWW32" s="6733"/>
      <c r="DWX32" s="6734"/>
      <c r="DWY32" s="6734"/>
      <c r="DWZ32" s="6734"/>
      <c r="DXA32" s="8839" t="s">
        <v>2777</v>
      </c>
      <c r="DXB32" s="8840"/>
      <c r="DXC32" s="6728">
        <f>SUM(DXD32:DXG32)</f>
        <v>0</v>
      </c>
      <c r="DXD32" s="6729"/>
      <c r="DXE32" s="6714"/>
      <c r="DXF32" s="6714"/>
      <c r="DXG32" s="6730"/>
      <c r="DXH32" s="6731"/>
      <c r="DXI32" s="6732"/>
      <c r="DXJ32" s="6729"/>
      <c r="DXK32" s="6731"/>
      <c r="DXL32" s="6730"/>
      <c r="DXM32" s="6733"/>
      <c r="DXN32" s="6734"/>
      <c r="DXO32" s="6734"/>
      <c r="DXP32" s="6734"/>
      <c r="DXQ32" s="8839" t="s">
        <v>2777</v>
      </c>
      <c r="DXR32" s="8840"/>
      <c r="DXS32" s="6728">
        <f>SUM(DXT32:DXW32)</f>
        <v>0</v>
      </c>
      <c r="DXT32" s="6729"/>
      <c r="DXU32" s="6714"/>
      <c r="DXV32" s="6714"/>
      <c r="DXW32" s="6730"/>
      <c r="DXX32" s="6731"/>
      <c r="DXY32" s="6732"/>
      <c r="DXZ32" s="6729"/>
      <c r="DYA32" s="6731"/>
      <c r="DYB32" s="6730"/>
      <c r="DYC32" s="6733"/>
      <c r="DYD32" s="6734"/>
      <c r="DYE32" s="6734"/>
      <c r="DYF32" s="6734"/>
      <c r="DYG32" s="8839" t="s">
        <v>2777</v>
      </c>
      <c r="DYH32" s="8840"/>
      <c r="DYI32" s="6728">
        <f>SUM(DYJ32:DYM32)</f>
        <v>0</v>
      </c>
      <c r="DYJ32" s="6729"/>
      <c r="DYK32" s="6714"/>
      <c r="DYL32" s="6714"/>
      <c r="DYM32" s="6730"/>
      <c r="DYN32" s="6731"/>
      <c r="DYO32" s="6732"/>
      <c r="DYP32" s="6729"/>
      <c r="DYQ32" s="6731"/>
      <c r="DYR32" s="6730"/>
      <c r="DYS32" s="6733"/>
      <c r="DYT32" s="6734"/>
      <c r="DYU32" s="6734"/>
      <c r="DYV32" s="6734"/>
      <c r="DYW32" s="8839" t="s">
        <v>2777</v>
      </c>
      <c r="DYX32" s="8840"/>
      <c r="DYY32" s="6728">
        <f>SUM(DYZ32:DZC32)</f>
        <v>0</v>
      </c>
      <c r="DYZ32" s="6729"/>
      <c r="DZA32" s="6714"/>
      <c r="DZB32" s="6714"/>
      <c r="DZC32" s="6730"/>
      <c r="DZD32" s="6731"/>
      <c r="DZE32" s="6732"/>
      <c r="DZF32" s="6729"/>
      <c r="DZG32" s="6731"/>
      <c r="DZH32" s="6730"/>
      <c r="DZI32" s="6733"/>
      <c r="DZJ32" s="6734"/>
      <c r="DZK32" s="6734"/>
      <c r="DZL32" s="6734"/>
      <c r="DZM32" s="8839" t="s">
        <v>2777</v>
      </c>
      <c r="DZN32" s="8840"/>
      <c r="DZO32" s="6728">
        <f>SUM(DZP32:DZS32)</f>
        <v>0</v>
      </c>
      <c r="DZP32" s="6729"/>
      <c r="DZQ32" s="6714"/>
      <c r="DZR32" s="6714"/>
      <c r="DZS32" s="6730"/>
      <c r="DZT32" s="6731"/>
      <c r="DZU32" s="6732"/>
      <c r="DZV32" s="6729"/>
      <c r="DZW32" s="6731"/>
      <c r="DZX32" s="6730"/>
      <c r="DZY32" s="6733"/>
      <c r="DZZ32" s="6734"/>
      <c r="EAA32" s="6734"/>
      <c r="EAB32" s="6734"/>
      <c r="EAC32" s="8839" t="s">
        <v>2777</v>
      </c>
      <c r="EAD32" s="8840"/>
      <c r="EAE32" s="6728">
        <f>SUM(EAF32:EAI32)</f>
        <v>0</v>
      </c>
      <c r="EAF32" s="6729"/>
      <c r="EAG32" s="6714"/>
      <c r="EAH32" s="6714"/>
      <c r="EAI32" s="6730"/>
      <c r="EAJ32" s="6731"/>
      <c r="EAK32" s="6732"/>
      <c r="EAL32" s="6729"/>
      <c r="EAM32" s="6731"/>
      <c r="EAN32" s="6730"/>
      <c r="EAO32" s="6733"/>
      <c r="EAP32" s="6734"/>
      <c r="EAQ32" s="6734"/>
      <c r="EAR32" s="6734"/>
      <c r="EAS32" s="8839" t="s">
        <v>2777</v>
      </c>
      <c r="EAT32" s="8840"/>
      <c r="EAU32" s="6728">
        <f>SUM(EAV32:EAY32)</f>
        <v>0</v>
      </c>
      <c r="EAV32" s="6729"/>
      <c r="EAW32" s="6714"/>
      <c r="EAX32" s="6714"/>
      <c r="EAY32" s="6730"/>
      <c r="EAZ32" s="6731"/>
      <c r="EBA32" s="6732"/>
      <c r="EBB32" s="6729"/>
      <c r="EBC32" s="6731"/>
      <c r="EBD32" s="6730"/>
      <c r="EBE32" s="6733"/>
      <c r="EBF32" s="6734"/>
      <c r="EBG32" s="6734"/>
      <c r="EBH32" s="6734"/>
      <c r="EBI32" s="8839" t="s">
        <v>2777</v>
      </c>
      <c r="EBJ32" s="8840"/>
      <c r="EBK32" s="6728">
        <f>SUM(EBL32:EBO32)</f>
        <v>0</v>
      </c>
      <c r="EBL32" s="6729"/>
      <c r="EBM32" s="6714"/>
      <c r="EBN32" s="6714"/>
      <c r="EBO32" s="6730"/>
      <c r="EBP32" s="6731"/>
      <c r="EBQ32" s="6732"/>
      <c r="EBR32" s="6729"/>
      <c r="EBS32" s="6731"/>
      <c r="EBT32" s="6730"/>
      <c r="EBU32" s="6733"/>
      <c r="EBV32" s="6734"/>
      <c r="EBW32" s="6734"/>
      <c r="EBX32" s="6734"/>
      <c r="EBY32" s="8839" t="s">
        <v>2777</v>
      </c>
      <c r="EBZ32" s="8840"/>
      <c r="ECA32" s="6728">
        <f>SUM(ECB32:ECE32)</f>
        <v>0</v>
      </c>
      <c r="ECB32" s="6729"/>
      <c r="ECC32" s="6714"/>
      <c r="ECD32" s="6714"/>
      <c r="ECE32" s="6730"/>
      <c r="ECF32" s="6731"/>
      <c r="ECG32" s="6732"/>
      <c r="ECH32" s="6729"/>
      <c r="ECI32" s="6731"/>
      <c r="ECJ32" s="6730"/>
      <c r="ECK32" s="6733"/>
      <c r="ECL32" s="6734"/>
      <c r="ECM32" s="6734"/>
      <c r="ECN32" s="6734"/>
      <c r="ECO32" s="8839" t="s">
        <v>2777</v>
      </c>
      <c r="ECP32" s="8840"/>
      <c r="ECQ32" s="6728">
        <f>SUM(ECR32:ECU32)</f>
        <v>0</v>
      </c>
      <c r="ECR32" s="6729"/>
      <c r="ECS32" s="6714"/>
      <c r="ECT32" s="6714"/>
      <c r="ECU32" s="6730"/>
      <c r="ECV32" s="6731"/>
      <c r="ECW32" s="6732"/>
      <c r="ECX32" s="6729"/>
      <c r="ECY32" s="6731"/>
      <c r="ECZ32" s="6730"/>
      <c r="EDA32" s="6733"/>
      <c r="EDB32" s="6734"/>
      <c r="EDC32" s="6734"/>
      <c r="EDD32" s="6734"/>
      <c r="EDE32" s="8839" t="s">
        <v>2777</v>
      </c>
      <c r="EDF32" s="8840"/>
      <c r="EDG32" s="6728">
        <f>SUM(EDH32:EDK32)</f>
        <v>0</v>
      </c>
      <c r="EDH32" s="6729"/>
      <c r="EDI32" s="6714"/>
      <c r="EDJ32" s="6714"/>
      <c r="EDK32" s="6730"/>
      <c r="EDL32" s="6731"/>
      <c r="EDM32" s="6732"/>
      <c r="EDN32" s="6729"/>
      <c r="EDO32" s="6731"/>
      <c r="EDP32" s="6730"/>
      <c r="EDQ32" s="6733"/>
      <c r="EDR32" s="6734"/>
      <c r="EDS32" s="6734"/>
      <c r="EDT32" s="6734"/>
      <c r="EDU32" s="8839" t="s">
        <v>2777</v>
      </c>
      <c r="EDV32" s="8840"/>
      <c r="EDW32" s="6728">
        <f>SUM(EDX32:EEA32)</f>
        <v>0</v>
      </c>
      <c r="EDX32" s="6729"/>
      <c r="EDY32" s="6714"/>
      <c r="EDZ32" s="6714"/>
      <c r="EEA32" s="6730"/>
      <c r="EEB32" s="6731"/>
      <c r="EEC32" s="6732"/>
      <c r="EED32" s="6729"/>
      <c r="EEE32" s="6731"/>
      <c r="EEF32" s="6730"/>
      <c r="EEG32" s="6733"/>
      <c r="EEH32" s="6734"/>
      <c r="EEI32" s="6734"/>
      <c r="EEJ32" s="6734"/>
      <c r="EEK32" s="8839" t="s">
        <v>2777</v>
      </c>
      <c r="EEL32" s="8840"/>
      <c r="EEM32" s="6728">
        <f>SUM(EEN32:EEQ32)</f>
        <v>0</v>
      </c>
      <c r="EEN32" s="6729"/>
      <c r="EEO32" s="6714"/>
      <c r="EEP32" s="6714"/>
      <c r="EEQ32" s="6730"/>
      <c r="EER32" s="6731"/>
      <c r="EES32" s="6732"/>
      <c r="EET32" s="6729"/>
      <c r="EEU32" s="6731"/>
      <c r="EEV32" s="6730"/>
      <c r="EEW32" s="6733"/>
      <c r="EEX32" s="6734"/>
      <c r="EEY32" s="6734"/>
      <c r="EEZ32" s="6734"/>
      <c r="EFA32" s="8839" t="s">
        <v>2777</v>
      </c>
      <c r="EFB32" s="8840"/>
      <c r="EFC32" s="6728">
        <f>SUM(EFD32:EFG32)</f>
        <v>0</v>
      </c>
      <c r="EFD32" s="6729"/>
      <c r="EFE32" s="6714"/>
      <c r="EFF32" s="6714"/>
      <c r="EFG32" s="6730"/>
      <c r="EFH32" s="6731"/>
      <c r="EFI32" s="6732"/>
      <c r="EFJ32" s="6729"/>
      <c r="EFK32" s="6731"/>
      <c r="EFL32" s="6730"/>
      <c r="EFM32" s="6733"/>
      <c r="EFN32" s="6734"/>
      <c r="EFO32" s="6734"/>
      <c r="EFP32" s="6734"/>
      <c r="EFQ32" s="8839" t="s">
        <v>2777</v>
      </c>
      <c r="EFR32" s="8840"/>
      <c r="EFS32" s="6728">
        <f>SUM(EFT32:EFW32)</f>
        <v>0</v>
      </c>
      <c r="EFT32" s="6729"/>
      <c r="EFU32" s="6714"/>
      <c r="EFV32" s="6714"/>
      <c r="EFW32" s="6730"/>
      <c r="EFX32" s="6731"/>
      <c r="EFY32" s="6732"/>
      <c r="EFZ32" s="6729"/>
      <c r="EGA32" s="6731"/>
      <c r="EGB32" s="6730"/>
      <c r="EGC32" s="6733"/>
      <c r="EGD32" s="6734"/>
      <c r="EGE32" s="6734"/>
      <c r="EGF32" s="6734"/>
      <c r="EGG32" s="8839" t="s">
        <v>2777</v>
      </c>
      <c r="EGH32" s="8840"/>
      <c r="EGI32" s="6728">
        <f>SUM(EGJ32:EGM32)</f>
        <v>0</v>
      </c>
      <c r="EGJ32" s="6729"/>
      <c r="EGK32" s="6714"/>
      <c r="EGL32" s="6714"/>
      <c r="EGM32" s="6730"/>
      <c r="EGN32" s="6731"/>
      <c r="EGO32" s="6732"/>
      <c r="EGP32" s="6729"/>
      <c r="EGQ32" s="6731"/>
      <c r="EGR32" s="6730"/>
      <c r="EGS32" s="6733"/>
      <c r="EGT32" s="6734"/>
      <c r="EGU32" s="6734"/>
      <c r="EGV32" s="6734"/>
      <c r="EGW32" s="8839" t="s">
        <v>2777</v>
      </c>
      <c r="EGX32" s="8840"/>
      <c r="EGY32" s="6728">
        <f>SUM(EGZ32:EHC32)</f>
        <v>0</v>
      </c>
      <c r="EGZ32" s="6729"/>
      <c r="EHA32" s="6714"/>
      <c r="EHB32" s="6714"/>
      <c r="EHC32" s="6730"/>
      <c r="EHD32" s="6731"/>
      <c r="EHE32" s="6732"/>
      <c r="EHF32" s="6729"/>
      <c r="EHG32" s="6731"/>
      <c r="EHH32" s="6730"/>
      <c r="EHI32" s="6733"/>
      <c r="EHJ32" s="6734"/>
      <c r="EHK32" s="6734"/>
      <c r="EHL32" s="6734"/>
      <c r="EHM32" s="8839" t="s">
        <v>2777</v>
      </c>
      <c r="EHN32" s="8840"/>
      <c r="EHO32" s="6728">
        <f>SUM(EHP32:EHS32)</f>
        <v>0</v>
      </c>
      <c r="EHP32" s="6729"/>
      <c r="EHQ32" s="6714"/>
      <c r="EHR32" s="6714"/>
      <c r="EHS32" s="6730"/>
      <c r="EHT32" s="6731"/>
      <c r="EHU32" s="6732"/>
      <c r="EHV32" s="6729"/>
      <c r="EHW32" s="6731"/>
      <c r="EHX32" s="6730"/>
      <c r="EHY32" s="6733"/>
      <c r="EHZ32" s="6734"/>
      <c r="EIA32" s="6734"/>
      <c r="EIB32" s="6734"/>
      <c r="EIC32" s="8839" t="s">
        <v>2777</v>
      </c>
      <c r="EID32" s="8840"/>
      <c r="EIE32" s="6728">
        <f>SUM(EIF32:EII32)</f>
        <v>0</v>
      </c>
      <c r="EIF32" s="6729"/>
      <c r="EIG32" s="6714"/>
      <c r="EIH32" s="6714"/>
      <c r="EII32" s="6730"/>
      <c r="EIJ32" s="6731"/>
      <c r="EIK32" s="6732"/>
      <c r="EIL32" s="6729"/>
      <c r="EIM32" s="6731"/>
      <c r="EIN32" s="6730"/>
      <c r="EIO32" s="6733"/>
      <c r="EIP32" s="6734"/>
      <c r="EIQ32" s="6734"/>
      <c r="EIR32" s="6734"/>
      <c r="EIS32" s="8839" t="s">
        <v>2777</v>
      </c>
      <c r="EIT32" s="8840"/>
      <c r="EIU32" s="6728">
        <f>SUM(EIV32:EIY32)</f>
        <v>0</v>
      </c>
      <c r="EIV32" s="6729"/>
      <c r="EIW32" s="6714"/>
      <c r="EIX32" s="6714"/>
      <c r="EIY32" s="6730"/>
      <c r="EIZ32" s="6731"/>
      <c r="EJA32" s="6732"/>
      <c r="EJB32" s="6729"/>
      <c r="EJC32" s="6731"/>
      <c r="EJD32" s="6730"/>
      <c r="EJE32" s="6733"/>
      <c r="EJF32" s="6734"/>
      <c r="EJG32" s="6734"/>
      <c r="EJH32" s="6734"/>
      <c r="EJI32" s="8839" t="s">
        <v>2777</v>
      </c>
      <c r="EJJ32" s="8840"/>
      <c r="EJK32" s="6728">
        <f>SUM(EJL32:EJO32)</f>
        <v>0</v>
      </c>
      <c r="EJL32" s="6729"/>
      <c r="EJM32" s="6714"/>
      <c r="EJN32" s="6714"/>
      <c r="EJO32" s="6730"/>
      <c r="EJP32" s="6731"/>
      <c r="EJQ32" s="6732"/>
      <c r="EJR32" s="6729"/>
      <c r="EJS32" s="6731"/>
      <c r="EJT32" s="6730"/>
      <c r="EJU32" s="6733"/>
      <c r="EJV32" s="6734"/>
      <c r="EJW32" s="6734"/>
      <c r="EJX32" s="6734"/>
      <c r="EJY32" s="8839" t="s">
        <v>2777</v>
      </c>
      <c r="EJZ32" s="8840"/>
      <c r="EKA32" s="6728">
        <f>SUM(EKB32:EKE32)</f>
        <v>0</v>
      </c>
      <c r="EKB32" s="6729"/>
      <c r="EKC32" s="6714"/>
      <c r="EKD32" s="6714"/>
      <c r="EKE32" s="6730"/>
      <c r="EKF32" s="6731"/>
      <c r="EKG32" s="6732"/>
      <c r="EKH32" s="6729"/>
      <c r="EKI32" s="6731"/>
      <c r="EKJ32" s="6730"/>
      <c r="EKK32" s="6733"/>
      <c r="EKL32" s="6734"/>
      <c r="EKM32" s="6734"/>
      <c r="EKN32" s="6734"/>
      <c r="EKO32" s="8839" t="s">
        <v>2777</v>
      </c>
      <c r="EKP32" s="8840"/>
      <c r="EKQ32" s="6728">
        <f>SUM(EKR32:EKU32)</f>
        <v>0</v>
      </c>
      <c r="EKR32" s="6729"/>
      <c r="EKS32" s="6714"/>
      <c r="EKT32" s="6714"/>
      <c r="EKU32" s="6730"/>
      <c r="EKV32" s="6731"/>
      <c r="EKW32" s="6732"/>
      <c r="EKX32" s="6729"/>
      <c r="EKY32" s="6731"/>
      <c r="EKZ32" s="6730"/>
      <c r="ELA32" s="6733"/>
      <c r="ELB32" s="6734"/>
      <c r="ELC32" s="6734"/>
      <c r="ELD32" s="6734"/>
      <c r="ELE32" s="8839" t="s">
        <v>2777</v>
      </c>
      <c r="ELF32" s="8840"/>
      <c r="ELG32" s="6728">
        <f>SUM(ELH32:ELK32)</f>
        <v>0</v>
      </c>
      <c r="ELH32" s="6729"/>
      <c r="ELI32" s="6714"/>
      <c r="ELJ32" s="6714"/>
      <c r="ELK32" s="6730"/>
      <c r="ELL32" s="6731"/>
      <c r="ELM32" s="6732"/>
      <c r="ELN32" s="6729"/>
      <c r="ELO32" s="6731"/>
      <c r="ELP32" s="6730"/>
      <c r="ELQ32" s="6733"/>
      <c r="ELR32" s="6734"/>
      <c r="ELS32" s="6734"/>
      <c r="ELT32" s="6734"/>
      <c r="ELU32" s="8839" t="s">
        <v>2777</v>
      </c>
      <c r="ELV32" s="8840"/>
      <c r="ELW32" s="6728">
        <f>SUM(ELX32:EMA32)</f>
        <v>0</v>
      </c>
      <c r="ELX32" s="6729"/>
      <c r="ELY32" s="6714"/>
      <c r="ELZ32" s="6714"/>
      <c r="EMA32" s="6730"/>
      <c r="EMB32" s="6731"/>
      <c r="EMC32" s="6732"/>
      <c r="EMD32" s="6729"/>
      <c r="EME32" s="6731"/>
      <c r="EMF32" s="6730"/>
      <c r="EMG32" s="6733"/>
      <c r="EMH32" s="6734"/>
      <c r="EMI32" s="6734"/>
      <c r="EMJ32" s="6734"/>
      <c r="EMK32" s="8839" t="s">
        <v>2777</v>
      </c>
      <c r="EML32" s="8840"/>
      <c r="EMM32" s="6728">
        <f>SUM(EMN32:EMQ32)</f>
        <v>0</v>
      </c>
      <c r="EMN32" s="6729"/>
      <c r="EMO32" s="6714"/>
      <c r="EMP32" s="6714"/>
      <c r="EMQ32" s="6730"/>
      <c r="EMR32" s="6731"/>
      <c r="EMS32" s="6732"/>
      <c r="EMT32" s="6729"/>
      <c r="EMU32" s="6731"/>
      <c r="EMV32" s="6730"/>
      <c r="EMW32" s="6733"/>
      <c r="EMX32" s="6734"/>
      <c r="EMY32" s="6734"/>
      <c r="EMZ32" s="6734"/>
      <c r="ENA32" s="8839" t="s">
        <v>2777</v>
      </c>
      <c r="ENB32" s="8840"/>
      <c r="ENC32" s="6728">
        <f>SUM(END32:ENG32)</f>
        <v>0</v>
      </c>
      <c r="END32" s="6729"/>
      <c r="ENE32" s="6714"/>
      <c r="ENF32" s="6714"/>
      <c r="ENG32" s="6730"/>
      <c r="ENH32" s="6731"/>
      <c r="ENI32" s="6732"/>
      <c r="ENJ32" s="6729"/>
      <c r="ENK32" s="6731"/>
      <c r="ENL32" s="6730"/>
      <c r="ENM32" s="6733"/>
      <c r="ENN32" s="6734"/>
      <c r="ENO32" s="6734"/>
      <c r="ENP32" s="6734"/>
      <c r="ENQ32" s="8839" t="s">
        <v>2777</v>
      </c>
      <c r="ENR32" s="8840"/>
      <c r="ENS32" s="6728">
        <f>SUM(ENT32:ENW32)</f>
        <v>0</v>
      </c>
      <c r="ENT32" s="6729"/>
      <c r="ENU32" s="6714"/>
      <c r="ENV32" s="6714"/>
      <c r="ENW32" s="6730"/>
      <c r="ENX32" s="6731"/>
      <c r="ENY32" s="6732"/>
      <c r="ENZ32" s="6729"/>
      <c r="EOA32" s="6731"/>
      <c r="EOB32" s="6730"/>
      <c r="EOC32" s="6733"/>
      <c r="EOD32" s="6734"/>
      <c r="EOE32" s="6734"/>
      <c r="EOF32" s="6734"/>
      <c r="EOG32" s="8839" t="s">
        <v>2777</v>
      </c>
      <c r="EOH32" s="8840"/>
      <c r="EOI32" s="6728">
        <f>SUM(EOJ32:EOM32)</f>
        <v>0</v>
      </c>
      <c r="EOJ32" s="6729"/>
      <c r="EOK32" s="6714"/>
      <c r="EOL32" s="6714"/>
      <c r="EOM32" s="6730"/>
      <c r="EON32" s="6731"/>
      <c r="EOO32" s="6732"/>
      <c r="EOP32" s="6729"/>
      <c r="EOQ32" s="6731"/>
      <c r="EOR32" s="6730"/>
      <c r="EOS32" s="6733"/>
      <c r="EOT32" s="6734"/>
      <c r="EOU32" s="6734"/>
      <c r="EOV32" s="6734"/>
      <c r="EOW32" s="8839" t="s">
        <v>2777</v>
      </c>
      <c r="EOX32" s="8840"/>
      <c r="EOY32" s="6728">
        <f>SUM(EOZ32:EPC32)</f>
        <v>0</v>
      </c>
      <c r="EOZ32" s="6729"/>
      <c r="EPA32" s="6714"/>
      <c r="EPB32" s="6714"/>
      <c r="EPC32" s="6730"/>
      <c r="EPD32" s="6731"/>
      <c r="EPE32" s="6732"/>
      <c r="EPF32" s="6729"/>
      <c r="EPG32" s="6731"/>
      <c r="EPH32" s="6730"/>
      <c r="EPI32" s="6733"/>
      <c r="EPJ32" s="6734"/>
      <c r="EPK32" s="6734"/>
      <c r="EPL32" s="6734"/>
      <c r="EPM32" s="8839" t="s">
        <v>2777</v>
      </c>
      <c r="EPN32" s="8840"/>
      <c r="EPO32" s="6728">
        <f>SUM(EPP32:EPS32)</f>
        <v>0</v>
      </c>
      <c r="EPP32" s="6729"/>
      <c r="EPQ32" s="6714"/>
      <c r="EPR32" s="6714"/>
      <c r="EPS32" s="6730"/>
      <c r="EPT32" s="6731"/>
      <c r="EPU32" s="6732"/>
      <c r="EPV32" s="6729"/>
      <c r="EPW32" s="6731"/>
      <c r="EPX32" s="6730"/>
      <c r="EPY32" s="6733"/>
      <c r="EPZ32" s="6734"/>
      <c r="EQA32" s="6734"/>
      <c r="EQB32" s="6734"/>
      <c r="EQC32" s="8839" t="s">
        <v>2777</v>
      </c>
      <c r="EQD32" s="8840"/>
      <c r="EQE32" s="6728">
        <f>SUM(EQF32:EQI32)</f>
        <v>0</v>
      </c>
      <c r="EQF32" s="6729"/>
      <c r="EQG32" s="6714"/>
      <c r="EQH32" s="6714"/>
      <c r="EQI32" s="6730"/>
      <c r="EQJ32" s="6731"/>
      <c r="EQK32" s="6732"/>
      <c r="EQL32" s="6729"/>
      <c r="EQM32" s="6731"/>
      <c r="EQN32" s="6730"/>
      <c r="EQO32" s="6733"/>
      <c r="EQP32" s="6734"/>
      <c r="EQQ32" s="6734"/>
      <c r="EQR32" s="6734"/>
      <c r="EQS32" s="8839" t="s">
        <v>2777</v>
      </c>
      <c r="EQT32" s="8840"/>
      <c r="EQU32" s="6728">
        <f>SUM(EQV32:EQY32)</f>
        <v>0</v>
      </c>
      <c r="EQV32" s="6729"/>
      <c r="EQW32" s="6714"/>
      <c r="EQX32" s="6714"/>
      <c r="EQY32" s="6730"/>
      <c r="EQZ32" s="6731"/>
      <c r="ERA32" s="6732"/>
      <c r="ERB32" s="6729"/>
      <c r="ERC32" s="6731"/>
      <c r="ERD32" s="6730"/>
      <c r="ERE32" s="6733"/>
      <c r="ERF32" s="6734"/>
      <c r="ERG32" s="6734"/>
      <c r="ERH32" s="6734"/>
      <c r="ERI32" s="8839" t="s">
        <v>2777</v>
      </c>
      <c r="ERJ32" s="8840"/>
      <c r="ERK32" s="6728">
        <f>SUM(ERL32:ERO32)</f>
        <v>0</v>
      </c>
      <c r="ERL32" s="6729"/>
      <c r="ERM32" s="6714"/>
      <c r="ERN32" s="6714"/>
      <c r="ERO32" s="6730"/>
      <c r="ERP32" s="6731"/>
      <c r="ERQ32" s="6732"/>
      <c r="ERR32" s="6729"/>
      <c r="ERS32" s="6731"/>
      <c r="ERT32" s="6730"/>
      <c r="ERU32" s="6733"/>
      <c r="ERV32" s="6734"/>
      <c r="ERW32" s="6734"/>
      <c r="ERX32" s="6734"/>
      <c r="ERY32" s="8839" t="s">
        <v>2777</v>
      </c>
      <c r="ERZ32" s="8840"/>
      <c r="ESA32" s="6728">
        <f>SUM(ESB32:ESE32)</f>
        <v>0</v>
      </c>
      <c r="ESB32" s="6729"/>
      <c r="ESC32" s="6714"/>
      <c r="ESD32" s="6714"/>
      <c r="ESE32" s="6730"/>
      <c r="ESF32" s="6731"/>
      <c r="ESG32" s="6732"/>
      <c r="ESH32" s="6729"/>
      <c r="ESI32" s="6731"/>
      <c r="ESJ32" s="6730"/>
      <c r="ESK32" s="6733"/>
      <c r="ESL32" s="6734"/>
      <c r="ESM32" s="6734"/>
      <c r="ESN32" s="6734"/>
      <c r="ESO32" s="8839" t="s">
        <v>2777</v>
      </c>
      <c r="ESP32" s="8840"/>
      <c r="ESQ32" s="6728">
        <f>SUM(ESR32:ESU32)</f>
        <v>0</v>
      </c>
      <c r="ESR32" s="6729"/>
      <c r="ESS32" s="6714"/>
      <c r="EST32" s="6714"/>
      <c r="ESU32" s="6730"/>
      <c r="ESV32" s="6731"/>
      <c r="ESW32" s="6732"/>
      <c r="ESX32" s="6729"/>
      <c r="ESY32" s="6731"/>
      <c r="ESZ32" s="6730"/>
      <c r="ETA32" s="6733"/>
      <c r="ETB32" s="6734"/>
      <c r="ETC32" s="6734"/>
      <c r="ETD32" s="6734"/>
      <c r="ETE32" s="8839" t="s">
        <v>2777</v>
      </c>
      <c r="ETF32" s="8840"/>
      <c r="ETG32" s="6728">
        <f>SUM(ETH32:ETK32)</f>
        <v>0</v>
      </c>
      <c r="ETH32" s="6729"/>
      <c r="ETI32" s="6714"/>
      <c r="ETJ32" s="6714"/>
      <c r="ETK32" s="6730"/>
      <c r="ETL32" s="6731"/>
      <c r="ETM32" s="6732"/>
      <c r="ETN32" s="6729"/>
      <c r="ETO32" s="6731"/>
      <c r="ETP32" s="6730"/>
      <c r="ETQ32" s="6733"/>
      <c r="ETR32" s="6734"/>
      <c r="ETS32" s="6734"/>
      <c r="ETT32" s="6734"/>
      <c r="ETU32" s="8839" t="s">
        <v>2777</v>
      </c>
      <c r="ETV32" s="8840"/>
      <c r="ETW32" s="6728">
        <f>SUM(ETX32:EUA32)</f>
        <v>0</v>
      </c>
      <c r="ETX32" s="6729"/>
      <c r="ETY32" s="6714"/>
      <c r="ETZ32" s="6714"/>
      <c r="EUA32" s="6730"/>
      <c r="EUB32" s="6731"/>
      <c r="EUC32" s="6732"/>
      <c r="EUD32" s="6729"/>
      <c r="EUE32" s="6731"/>
      <c r="EUF32" s="6730"/>
      <c r="EUG32" s="6733"/>
      <c r="EUH32" s="6734"/>
      <c r="EUI32" s="6734"/>
      <c r="EUJ32" s="6734"/>
      <c r="EUK32" s="8839" t="s">
        <v>2777</v>
      </c>
      <c r="EUL32" s="8840"/>
      <c r="EUM32" s="6728">
        <f>SUM(EUN32:EUQ32)</f>
        <v>0</v>
      </c>
      <c r="EUN32" s="6729"/>
      <c r="EUO32" s="6714"/>
      <c r="EUP32" s="6714"/>
      <c r="EUQ32" s="6730"/>
      <c r="EUR32" s="6731"/>
      <c r="EUS32" s="6732"/>
      <c r="EUT32" s="6729"/>
      <c r="EUU32" s="6731"/>
      <c r="EUV32" s="6730"/>
      <c r="EUW32" s="6733"/>
      <c r="EUX32" s="6734"/>
      <c r="EUY32" s="6734"/>
      <c r="EUZ32" s="6734"/>
      <c r="EVA32" s="8839" t="s">
        <v>2777</v>
      </c>
      <c r="EVB32" s="8840"/>
      <c r="EVC32" s="6728">
        <f>SUM(EVD32:EVG32)</f>
        <v>0</v>
      </c>
      <c r="EVD32" s="6729"/>
      <c r="EVE32" s="6714"/>
      <c r="EVF32" s="6714"/>
      <c r="EVG32" s="6730"/>
      <c r="EVH32" s="6731"/>
      <c r="EVI32" s="6732"/>
      <c r="EVJ32" s="6729"/>
      <c r="EVK32" s="6731"/>
      <c r="EVL32" s="6730"/>
      <c r="EVM32" s="6733"/>
      <c r="EVN32" s="6734"/>
      <c r="EVO32" s="6734"/>
      <c r="EVP32" s="6734"/>
      <c r="EVQ32" s="8839" t="s">
        <v>2777</v>
      </c>
      <c r="EVR32" s="8840"/>
      <c r="EVS32" s="6728">
        <f>SUM(EVT32:EVW32)</f>
        <v>0</v>
      </c>
      <c r="EVT32" s="6729"/>
      <c r="EVU32" s="6714"/>
      <c r="EVV32" s="6714"/>
      <c r="EVW32" s="6730"/>
      <c r="EVX32" s="6731"/>
      <c r="EVY32" s="6732"/>
      <c r="EVZ32" s="6729"/>
      <c r="EWA32" s="6731"/>
      <c r="EWB32" s="6730"/>
      <c r="EWC32" s="6733"/>
      <c r="EWD32" s="6734"/>
      <c r="EWE32" s="6734"/>
      <c r="EWF32" s="6734"/>
      <c r="EWG32" s="8839" t="s">
        <v>2777</v>
      </c>
      <c r="EWH32" s="8840"/>
      <c r="EWI32" s="6728">
        <f>SUM(EWJ32:EWM32)</f>
        <v>0</v>
      </c>
      <c r="EWJ32" s="6729"/>
      <c r="EWK32" s="6714"/>
      <c r="EWL32" s="6714"/>
      <c r="EWM32" s="6730"/>
      <c r="EWN32" s="6731"/>
      <c r="EWO32" s="6732"/>
      <c r="EWP32" s="6729"/>
      <c r="EWQ32" s="6731"/>
      <c r="EWR32" s="6730"/>
      <c r="EWS32" s="6733"/>
      <c r="EWT32" s="6734"/>
      <c r="EWU32" s="6734"/>
      <c r="EWV32" s="6734"/>
      <c r="EWW32" s="8839" t="s">
        <v>2777</v>
      </c>
      <c r="EWX32" s="8840"/>
      <c r="EWY32" s="6728">
        <f>SUM(EWZ32:EXC32)</f>
        <v>0</v>
      </c>
      <c r="EWZ32" s="6729"/>
      <c r="EXA32" s="6714"/>
      <c r="EXB32" s="6714"/>
      <c r="EXC32" s="6730"/>
      <c r="EXD32" s="6731"/>
      <c r="EXE32" s="6732"/>
      <c r="EXF32" s="6729"/>
      <c r="EXG32" s="6731"/>
      <c r="EXH32" s="6730"/>
      <c r="EXI32" s="6733"/>
      <c r="EXJ32" s="6734"/>
      <c r="EXK32" s="6734"/>
      <c r="EXL32" s="6734"/>
      <c r="EXM32" s="8839" t="s">
        <v>2777</v>
      </c>
      <c r="EXN32" s="8840"/>
      <c r="EXO32" s="6728">
        <f>SUM(EXP32:EXS32)</f>
        <v>0</v>
      </c>
      <c r="EXP32" s="6729"/>
      <c r="EXQ32" s="6714"/>
      <c r="EXR32" s="6714"/>
      <c r="EXS32" s="6730"/>
      <c r="EXT32" s="6731"/>
      <c r="EXU32" s="6732"/>
      <c r="EXV32" s="6729"/>
      <c r="EXW32" s="6731"/>
      <c r="EXX32" s="6730"/>
      <c r="EXY32" s="6733"/>
      <c r="EXZ32" s="6734"/>
      <c r="EYA32" s="6734"/>
      <c r="EYB32" s="6734"/>
      <c r="EYC32" s="8839" t="s">
        <v>2777</v>
      </c>
      <c r="EYD32" s="8840"/>
      <c r="EYE32" s="6728">
        <f>SUM(EYF32:EYI32)</f>
        <v>0</v>
      </c>
      <c r="EYF32" s="6729"/>
      <c r="EYG32" s="6714"/>
      <c r="EYH32" s="6714"/>
      <c r="EYI32" s="6730"/>
      <c r="EYJ32" s="6731"/>
      <c r="EYK32" s="6732"/>
      <c r="EYL32" s="6729"/>
      <c r="EYM32" s="6731"/>
      <c r="EYN32" s="6730"/>
      <c r="EYO32" s="6733"/>
      <c r="EYP32" s="6734"/>
      <c r="EYQ32" s="6734"/>
      <c r="EYR32" s="6734"/>
      <c r="EYS32" s="8839" t="s">
        <v>2777</v>
      </c>
      <c r="EYT32" s="8840"/>
      <c r="EYU32" s="6728">
        <f>SUM(EYV32:EYY32)</f>
        <v>0</v>
      </c>
      <c r="EYV32" s="6729"/>
      <c r="EYW32" s="6714"/>
      <c r="EYX32" s="6714"/>
      <c r="EYY32" s="6730"/>
      <c r="EYZ32" s="6731"/>
      <c r="EZA32" s="6732"/>
      <c r="EZB32" s="6729"/>
      <c r="EZC32" s="6731"/>
      <c r="EZD32" s="6730"/>
      <c r="EZE32" s="6733"/>
      <c r="EZF32" s="6734"/>
      <c r="EZG32" s="6734"/>
      <c r="EZH32" s="6734"/>
      <c r="EZI32" s="8839" t="s">
        <v>2777</v>
      </c>
      <c r="EZJ32" s="8840"/>
      <c r="EZK32" s="6728">
        <f>SUM(EZL32:EZO32)</f>
        <v>0</v>
      </c>
      <c r="EZL32" s="6729"/>
      <c r="EZM32" s="6714"/>
      <c r="EZN32" s="6714"/>
      <c r="EZO32" s="6730"/>
      <c r="EZP32" s="6731"/>
      <c r="EZQ32" s="6732"/>
      <c r="EZR32" s="6729"/>
      <c r="EZS32" s="6731"/>
      <c r="EZT32" s="6730"/>
      <c r="EZU32" s="6733"/>
      <c r="EZV32" s="6734"/>
      <c r="EZW32" s="6734"/>
      <c r="EZX32" s="6734"/>
      <c r="EZY32" s="8839" t="s">
        <v>2777</v>
      </c>
      <c r="EZZ32" s="8840"/>
      <c r="FAA32" s="6728">
        <f>SUM(FAB32:FAE32)</f>
        <v>0</v>
      </c>
      <c r="FAB32" s="6729"/>
      <c r="FAC32" s="6714"/>
      <c r="FAD32" s="6714"/>
      <c r="FAE32" s="6730"/>
      <c r="FAF32" s="6731"/>
      <c r="FAG32" s="6732"/>
      <c r="FAH32" s="6729"/>
      <c r="FAI32" s="6731"/>
      <c r="FAJ32" s="6730"/>
      <c r="FAK32" s="6733"/>
      <c r="FAL32" s="6734"/>
      <c r="FAM32" s="6734"/>
      <c r="FAN32" s="6734"/>
      <c r="FAO32" s="8839" t="s">
        <v>2777</v>
      </c>
      <c r="FAP32" s="8840"/>
      <c r="FAQ32" s="6728">
        <f>SUM(FAR32:FAU32)</f>
        <v>0</v>
      </c>
      <c r="FAR32" s="6729"/>
      <c r="FAS32" s="6714"/>
      <c r="FAT32" s="6714"/>
      <c r="FAU32" s="6730"/>
      <c r="FAV32" s="6731"/>
      <c r="FAW32" s="6732"/>
      <c r="FAX32" s="6729"/>
      <c r="FAY32" s="6731"/>
      <c r="FAZ32" s="6730"/>
      <c r="FBA32" s="6733"/>
      <c r="FBB32" s="6734"/>
      <c r="FBC32" s="6734"/>
      <c r="FBD32" s="6734"/>
      <c r="FBE32" s="8839" t="s">
        <v>2777</v>
      </c>
      <c r="FBF32" s="8840"/>
      <c r="FBG32" s="6728">
        <f>SUM(FBH32:FBK32)</f>
        <v>0</v>
      </c>
      <c r="FBH32" s="6729"/>
      <c r="FBI32" s="6714"/>
      <c r="FBJ32" s="6714"/>
      <c r="FBK32" s="6730"/>
      <c r="FBL32" s="6731"/>
      <c r="FBM32" s="6732"/>
      <c r="FBN32" s="6729"/>
      <c r="FBO32" s="6731"/>
      <c r="FBP32" s="6730"/>
      <c r="FBQ32" s="6733"/>
      <c r="FBR32" s="6734"/>
      <c r="FBS32" s="6734"/>
      <c r="FBT32" s="6734"/>
      <c r="FBU32" s="8839" t="s">
        <v>2777</v>
      </c>
      <c r="FBV32" s="8840"/>
      <c r="FBW32" s="6728">
        <f>SUM(FBX32:FCA32)</f>
        <v>0</v>
      </c>
      <c r="FBX32" s="6729"/>
      <c r="FBY32" s="6714"/>
      <c r="FBZ32" s="6714"/>
      <c r="FCA32" s="6730"/>
      <c r="FCB32" s="6731"/>
      <c r="FCC32" s="6732"/>
      <c r="FCD32" s="6729"/>
      <c r="FCE32" s="6731"/>
      <c r="FCF32" s="6730"/>
      <c r="FCG32" s="6733"/>
      <c r="FCH32" s="6734"/>
      <c r="FCI32" s="6734"/>
      <c r="FCJ32" s="6734"/>
      <c r="FCK32" s="8839" t="s">
        <v>2777</v>
      </c>
      <c r="FCL32" s="8840"/>
      <c r="FCM32" s="6728">
        <f>SUM(FCN32:FCQ32)</f>
        <v>0</v>
      </c>
      <c r="FCN32" s="6729"/>
      <c r="FCO32" s="6714"/>
      <c r="FCP32" s="6714"/>
      <c r="FCQ32" s="6730"/>
      <c r="FCR32" s="6731"/>
      <c r="FCS32" s="6732"/>
      <c r="FCT32" s="6729"/>
      <c r="FCU32" s="6731"/>
      <c r="FCV32" s="6730"/>
      <c r="FCW32" s="6733"/>
      <c r="FCX32" s="6734"/>
      <c r="FCY32" s="6734"/>
      <c r="FCZ32" s="6734"/>
      <c r="FDA32" s="8839" t="s">
        <v>2777</v>
      </c>
      <c r="FDB32" s="8840"/>
      <c r="FDC32" s="6728">
        <f>SUM(FDD32:FDG32)</f>
        <v>0</v>
      </c>
      <c r="FDD32" s="6729"/>
      <c r="FDE32" s="6714"/>
      <c r="FDF32" s="6714"/>
      <c r="FDG32" s="6730"/>
      <c r="FDH32" s="6731"/>
      <c r="FDI32" s="6732"/>
      <c r="FDJ32" s="6729"/>
      <c r="FDK32" s="6731"/>
      <c r="FDL32" s="6730"/>
      <c r="FDM32" s="6733"/>
      <c r="FDN32" s="6734"/>
      <c r="FDO32" s="6734"/>
      <c r="FDP32" s="6734"/>
      <c r="FDQ32" s="8839" t="s">
        <v>2777</v>
      </c>
      <c r="FDR32" s="8840"/>
      <c r="FDS32" s="6728">
        <f>SUM(FDT32:FDW32)</f>
        <v>0</v>
      </c>
      <c r="FDT32" s="6729"/>
      <c r="FDU32" s="6714"/>
      <c r="FDV32" s="6714"/>
      <c r="FDW32" s="6730"/>
      <c r="FDX32" s="6731"/>
      <c r="FDY32" s="6732"/>
      <c r="FDZ32" s="6729"/>
      <c r="FEA32" s="6731"/>
      <c r="FEB32" s="6730"/>
      <c r="FEC32" s="6733"/>
      <c r="FED32" s="6734"/>
      <c r="FEE32" s="6734"/>
      <c r="FEF32" s="6734"/>
      <c r="FEG32" s="8839" t="s">
        <v>2777</v>
      </c>
      <c r="FEH32" s="8840"/>
      <c r="FEI32" s="6728">
        <f>SUM(FEJ32:FEM32)</f>
        <v>0</v>
      </c>
      <c r="FEJ32" s="6729"/>
      <c r="FEK32" s="6714"/>
      <c r="FEL32" s="6714"/>
      <c r="FEM32" s="6730"/>
      <c r="FEN32" s="6731"/>
      <c r="FEO32" s="6732"/>
      <c r="FEP32" s="6729"/>
      <c r="FEQ32" s="6731"/>
      <c r="FER32" s="6730"/>
      <c r="FES32" s="6733"/>
      <c r="FET32" s="6734"/>
      <c r="FEU32" s="6734"/>
      <c r="FEV32" s="6734"/>
      <c r="FEW32" s="8839" t="s">
        <v>2777</v>
      </c>
      <c r="FEX32" s="8840"/>
      <c r="FEY32" s="6728">
        <f>SUM(FEZ32:FFC32)</f>
        <v>0</v>
      </c>
      <c r="FEZ32" s="6729"/>
      <c r="FFA32" s="6714"/>
      <c r="FFB32" s="6714"/>
      <c r="FFC32" s="6730"/>
      <c r="FFD32" s="6731"/>
      <c r="FFE32" s="6732"/>
      <c r="FFF32" s="6729"/>
      <c r="FFG32" s="6731"/>
      <c r="FFH32" s="6730"/>
      <c r="FFI32" s="6733"/>
      <c r="FFJ32" s="6734"/>
      <c r="FFK32" s="6734"/>
      <c r="FFL32" s="6734"/>
      <c r="FFM32" s="8839" t="s">
        <v>2777</v>
      </c>
      <c r="FFN32" s="8840"/>
      <c r="FFO32" s="6728">
        <f>SUM(FFP32:FFS32)</f>
        <v>0</v>
      </c>
      <c r="FFP32" s="6729"/>
      <c r="FFQ32" s="6714"/>
      <c r="FFR32" s="6714"/>
      <c r="FFS32" s="6730"/>
      <c r="FFT32" s="6731"/>
      <c r="FFU32" s="6732"/>
      <c r="FFV32" s="6729"/>
      <c r="FFW32" s="6731"/>
      <c r="FFX32" s="6730"/>
      <c r="FFY32" s="6733"/>
      <c r="FFZ32" s="6734"/>
      <c r="FGA32" s="6734"/>
      <c r="FGB32" s="6734"/>
      <c r="FGC32" s="8839" t="s">
        <v>2777</v>
      </c>
      <c r="FGD32" s="8840"/>
      <c r="FGE32" s="6728">
        <f>SUM(FGF32:FGI32)</f>
        <v>0</v>
      </c>
      <c r="FGF32" s="6729"/>
      <c r="FGG32" s="6714"/>
      <c r="FGH32" s="6714"/>
      <c r="FGI32" s="6730"/>
      <c r="FGJ32" s="6731"/>
      <c r="FGK32" s="6732"/>
      <c r="FGL32" s="6729"/>
      <c r="FGM32" s="6731"/>
      <c r="FGN32" s="6730"/>
      <c r="FGO32" s="6733"/>
      <c r="FGP32" s="6734"/>
      <c r="FGQ32" s="6734"/>
      <c r="FGR32" s="6734"/>
      <c r="FGS32" s="8839" t="s">
        <v>2777</v>
      </c>
      <c r="FGT32" s="8840"/>
      <c r="FGU32" s="6728">
        <f>SUM(FGV32:FGY32)</f>
        <v>0</v>
      </c>
      <c r="FGV32" s="6729"/>
      <c r="FGW32" s="6714"/>
      <c r="FGX32" s="6714"/>
      <c r="FGY32" s="6730"/>
      <c r="FGZ32" s="6731"/>
      <c r="FHA32" s="6732"/>
      <c r="FHB32" s="6729"/>
      <c r="FHC32" s="6731"/>
      <c r="FHD32" s="6730"/>
      <c r="FHE32" s="6733"/>
      <c r="FHF32" s="6734"/>
      <c r="FHG32" s="6734"/>
      <c r="FHH32" s="6734"/>
      <c r="FHI32" s="8839" t="s">
        <v>2777</v>
      </c>
      <c r="FHJ32" s="8840"/>
      <c r="FHK32" s="6728">
        <f>SUM(FHL32:FHO32)</f>
        <v>0</v>
      </c>
      <c r="FHL32" s="6729"/>
      <c r="FHM32" s="6714"/>
      <c r="FHN32" s="6714"/>
      <c r="FHO32" s="6730"/>
      <c r="FHP32" s="6731"/>
      <c r="FHQ32" s="6732"/>
      <c r="FHR32" s="6729"/>
      <c r="FHS32" s="6731"/>
      <c r="FHT32" s="6730"/>
      <c r="FHU32" s="6733"/>
      <c r="FHV32" s="6734"/>
      <c r="FHW32" s="6734"/>
      <c r="FHX32" s="6734"/>
      <c r="FHY32" s="8839" t="s">
        <v>2777</v>
      </c>
      <c r="FHZ32" s="8840"/>
      <c r="FIA32" s="6728">
        <f>SUM(FIB32:FIE32)</f>
        <v>0</v>
      </c>
      <c r="FIB32" s="6729"/>
      <c r="FIC32" s="6714"/>
      <c r="FID32" s="6714"/>
      <c r="FIE32" s="6730"/>
      <c r="FIF32" s="6731"/>
      <c r="FIG32" s="6732"/>
      <c r="FIH32" s="6729"/>
      <c r="FII32" s="6731"/>
      <c r="FIJ32" s="6730"/>
      <c r="FIK32" s="6733"/>
      <c r="FIL32" s="6734"/>
      <c r="FIM32" s="6734"/>
      <c r="FIN32" s="6734"/>
      <c r="FIO32" s="8839" t="s">
        <v>2777</v>
      </c>
      <c r="FIP32" s="8840"/>
      <c r="FIQ32" s="6728">
        <f>SUM(FIR32:FIU32)</f>
        <v>0</v>
      </c>
      <c r="FIR32" s="6729"/>
      <c r="FIS32" s="6714"/>
      <c r="FIT32" s="6714"/>
      <c r="FIU32" s="6730"/>
      <c r="FIV32" s="6731"/>
      <c r="FIW32" s="6732"/>
      <c r="FIX32" s="6729"/>
      <c r="FIY32" s="6731"/>
      <c r="FIZ32" s="6730"/>
      <c r="FJA32" s="6733"/>
      <c r="FJB32" s="6734"/>
      <c r="FJC32" s="6734"/>
      <c r="FJD32" s="6734"/>
      <c r="FJE32" s="8839" t="s">
        <v>2777</v>
      </c>
      <c r="FJF32" s="8840"/>
      <c r="FJG32" s="6728">
        <f>SUM(FJH32:FJK32)</f>
        <v>0</v>
      </c>
      <c r="FJH32" s="6729"/>
      <c r="FJI32" s="6714"/>
      <c r="FJJ32" s="6714"/>
      <c r="FJK32" s="6730"/>
      <c r="FJL32" s="6731"/>
      <c r="FJM32" s="6732"/>
      <c r="FJN32" s="6729"/>
      <c r="FJO32" s="6731"/>
      <c r="FJP32" s="6730"/>
      <c r="FJQ32" s="6733"/>
      <c r="FJR32" s="6734"/>
      <c r="FJS32" s="6734"/>
      <c r="FJT32" s="6734"/>
      <c r="FJU32" s="8839" t="s">
        <v>2777</v>
      </c>
      <c r="FJV32" s="8840"/>
      <c r="FJW32" s="6728">
        <f>SUM(FJX32:FKA32)</f>
        <v>0</v>
      </c>
      <c r="FJX32" s="6729"/>
      <c r="FJY32" s="6714"/>
      <c r="FJZ32" s="6714"/>
      <c r="FKA32" s="6730"/>
      <c r="FKB32" s="6731"/>
      <c r="FKC32" s="6732"/>
      <c r="FKD32" s="6729"/>
      <c r="FKE32" s="6731"/>
      <c r="FKF32" s="6730"/>
      <c r="FKG32" s="6733"/>
      <c r="FKH32" s="6734"/>
      <c r="FKI32" s="6734"/>
      <c r="FKJ32" s="6734"/>
      <c r="FKK32" s="8839" t="s">
        <v>2777</v>
      </c>
      <c r="FKL32" s="8840"/>
      <c r="FKM32" s="6728">
        <f>SUM(FKN32:FKQ32)</f>
        <v>0</v>
      </c>
      <c r="FKN32" s="6729"/>
      <c r="FKO32" s="6714"/>
      <c r="FKP32" s="6714"/>
      <c r="FKQ32" s="6730"/>
      <c r="FKR32" s="6731"/>
      <c r="FKS32" s="6732"/>
      <c r="FKT32" s="6729"/>
      <c r="FKU32" s="6731"/>
      <c r="FKV32" s="6730"/>
      <c r="FKW32" s="6733"/>
      <c r="FKX32" s="6734"/>
      <c r="FKY32" s="6734"/>
      <c r="FKZ32" s="6734"/>
      <c r="FLA32" s="8839" t="s">
        <v>2777</v>
      </c>
      <c r="FLB32" s="8840"/>
      <c r="FLC32" s="6728">
        <f>SUM(FLD32:FLG32)</f>
        <v>0</v>
      </c>
      <c r="FLD32" s="6729"/>
      <c r="FLE32" s="6714"/>
      <c r="FLF32" s="6714"/>
      <c r="FLG32" s="6730"/>
      <c r="FLH32" s="6731"/>
      <c r="FLI32" s="6732"/>
      <c r="FLJ32" s="6729"/>
      <c r="FLK32" s="6731"/>
      <c r="FLL32" s="6730"/>
      <c r="FLM32" s="6733"/>
      <c r="FLN32" s="6734"/>
      <c r="FLO32" s="6734"/>
      <c r="FLP32" s="6734"/>
      <c r="FLQ32" s="8839" t="s">
        <v>2777</v>
      </c>
      <c r="FLR32" s="8840"/>
      <c r="FLS32" s="6728">
        <f>SUM(FLT32:FLW32)</f>
        <v>0</v>
      </c>
      <c r="FLT32" s="6729"/>
      <c r="FLU32" s="6714"/>
      <c r="FLV32" s="6714"/>
      <c r="FLW32" s="6730"/>
      <c r="FLX32" s="6731"/>
      <c r="FLY32" s="6732"/>
      <c r="FLZ32" s="6729"/>
      <c r="FMA32" s="6731"/>
      <c r="FMB32" s="6730"/>
      <c r="FMC32" s="6733"/>
      <c r="FMD32" s="6734"/>
      <c r="FME32" s="6734"/>
      <c r="FMF32" s="6734"/>
      <c r="FMG32" s="8839" t="s">
        <v>2777</v>
      </c>
      <c r="FMH32" s="8840"/>
      <c r="FMI32" s="6728">
        <f>SUM(FMJ32:FMM32)</f>
        <v>0</v>
      </c>
      <c r="FMJ32" s="6729"/>
      <c r="FMK32" s="6714"/>
      <c r="FML32" s="6714"/>
      <c r="FMM32" s="6730"/>
      <c r="FMN32" s="6731"/>
      <c r="FMO32" s="6732"/>
      <c r="FMP32" s="6729"/>
      <c r="FMQ32" s="6731"/>
      <c r="FMR32" s="6730"/>
      <c r="FMS32" s="6733"/>
      <c r="FMT32" s="6734"/>
      <c r="FMU32" s="6734"/>
      <c r="FMV32" s="6734"/>
      <c r="FMW32" s="8839" t="s">
        <v>2777</v>
      </c>
      <c r="FMX32" s="8840"/>
      <c r="FMY32" s="6728">
        <f>SUM(FMZ32:FNC32)</f>
        <v>0</v>
      </c>
      <c r="FMZ32" s="6729"/>
      <c r="FNA32" s="6714"/>
      <c r="FNB32" s="6714"/>
      <c r="FNC32" s="6730"/>
      <c r="FND32" s="6731"/>
      <c r="FNE32" s="6732"/>
      <c r="FNF32" s="6729"/>
      <c r="FNG32" s="6731"/>
      <c r="FNH32" s="6730"/>
      <c r="FNI32" s="6733"/>
      <c r="FNJ32" s="6734"/>
      <c r="FNK32" s="6734"/>
      <c r="FNL32" s="6734"/>
      <c r="FNM32" s="8839" t="s">
        <v>2777</v>
      </c>
      <c r="FNN32" s="8840"/>
      <c r="FNO32" s="6728">
        <f>SUM(FNP32:FNS32)</f>
        <v>0</v>
      </c>
      <c r="FNP32" s="6729"/>
      <c r="FNQ32" s="6714"/>
      <c r="FNR32" s="6714"/>
      <c r="FNS32" s="6730"/>
      <c r="FNT32" s="6731"/>
      <c r="FNU32" s="6732"/>
      <c r="FNV32" s="6729"/>
      <c r="FNW32" s="6731"/>
      <c r="FNX32" s="6730"/>
      <c r="FNY32" s="6733"/>
      <c r="FNZ32" s="6734"/>
      <c r="FOA32" s="6734"/>
      <c r="FOB32" s="6734"/>
      <c r="FOC32" s="8839" t="s">
        <v>2777</v>
      </c>
      <c r="FOD32" s="8840"/>
      <c r="FOE32" s="6728">
        <f>SUM(FOF32:FOI32)</f>
        <v>0</v>
      </c>
      <c r="FOF32" s="6729"/>
      <c r="FOG32" s="6714"/>
      <c r="FOH32" s="6714"/>
      <c r="FOI32" s="6730"/>
      <c r="FOJ32" s="6731"/>
      <c r="FOK32" s="6732"/>
      <c r="FOL32" s="6729"/>
      <c r="FOM32" s="6731"/>
      <c r="FON32" s="6730"/>
      <c r="FOO32" s="6733"/>
      <c r="FOP32" s="6734"/>
      <c r="FOQ32" s="6734"/>
      <c r="FOR32" s="6734"/>
      <c r="FOS32" s="8839" t="s">
        <v>2777</v>
      </c>
      <c r="FOT32" s="8840"/>
      <c r="FOU32" s="6728">
        <f>SUM(FOV32:FOY32)</f>
        <v>0</v>
      </c>
      <c r="FOV32" s="6729"/>
      <c r="FOW32" s="6714"/>
      <c r="FOX32" s="6714"/>
      <c r="FOY32" s="6730"/>
      <c r="FOZ32" s="6731"/>
      <c r="FPA32" s="6732"/>
      <c r="FPB32" s="6729"/>
      <c r="FPC32" s="6731"/>
      <c r="FPD32" s="6730"/>
      <c r="FPE32" s="6733"/>
      <c r="FPF32" s="6734"/>
      <c r="FPG32" s="6734"/>
      <c r="FPH32" s="6734"/>
      <c r="FPI32" s="8839" t="s">
        <v>2777</v>
      </c>
      <c r="FPJ32" s="8840"/>
      <c r="FPK32" s="6728">
        <f>SUM(FPL32:FPO32)</f>
        <v>0</v>
      </c>
      <c r="FPL32" s="6729"/>
      <c r="FPM32" s="6714"/>
      <c r="FPN32" s="6714"/>
      <c r="FPO32" s="6730"/>
      <c r="FPP32" s="6731"/>
      <c r="FPQ32" s="6732"/>
      <c r="FPR32" s="6729"/>
      <c r="FPS32" s="6731"/>
      <c r="FPT32" s="6730"/>
      <c r="FPU32" s="6733"/>
      <c r="FPV32" s="6734"/>
      <c r="FPW32" s="6734"/>
      <c r="FPX32" s="6734"/>
      <c r="FPY32" s="8839" t="s">
        <v>2777</v>
      </c>
      <c r="FPZ32" s="8840"/>
      <c r="FQA32" s="6728">
        <f>SUM(FQB32:FQE32)</f>
        <v>0</v>
      </c>
      <c r="FQB32" s="6729"/>
      <c r="FQC32" s="6714"/>
      <c r="FQD32" s="6714"/>
      <c r="FQE32" s="6730"/>
      <c r="FQF32" s="6731"/>
      <c r="FQG32" s="6732"/>
      <c r="FQH32" s="6729"/>
      <c r="FQI32" s="6731"/>
      <c r="FQJ32" s="6730"/>
      <c r="FQK32" s="6733"/>
      <c r="FQL32" s="6734"/>
      <c r="FQM32" s="6734"/>
      <c r="FQN32" s="6734"/>
      <c r="FQO32" s="8839" t="s">
        <v>2777</v>
      </c>
      <c r="FQP32" s="8840"/>
      <c r="FQQ32" s="6728">
        <f>SUM(FQR32:FQU32)</f>
        <v>0</v>
      </c>
      <c r="FQR32" s="6729"/>
      <c r="FQS32" s="6714"/>
      <c r="FQT32" s="6714"/>
      <c r="FQU32" s="6730"/>
      <c r="FQV32" s="6731"/>
      <c r="FQW32" s="6732"/>
      <c r="FQX32" s="6729"/>
      <c r="FQY32" s="6731"/>
      <c r="FQZ32" s="6730"/>
      <c r="FRA32" s="6733"/>
      <c r="FRB32" s="6734"/>
      <c r="FRC32" s="6734"/>
      <c r="FRD32" s="6734"/>
      <c r="FRE32" s="8839" t="s">
        <v>2777</v>
      </c>
      <c r="FRF32" s="8840"/>
      <c r="FRG32" s="6728">
        <f>SUM(FRH32:FRK32)</f>
        <v>0</v>
      </c>
      <c r="FRH32" s="6729"/>
      <c r="FRI32" s="6714"/>
      <c r="FRJ32" s="6714"/>
      <c r="FRK32" s="6730"/>
      <c r="FRL32" s="6731"/>
      <c r="FRM32" s="6732"/>
      <c r="FRN32" s="6729"/>
      <c r="FRO32" s="6731"/>
      <c r="FRP32" s="6730"/>
      <c r="FRQ32" s="6733"/>
      <c r="FRR32" s="6734"/>
      <c r="FRS32" s="6734"/>
      <c r="FRT32" s="6734"/>
      <c r="FRU32" s="8839" t="s">
        <v>2777</v>
      </c>
      <c r="FRV32" s="8840"/>
      <c r="FRW32" s="6728">
        <f>SUM(FRX32:FSA32)</f>
        <v>0</v>
      </c>
      <c r="FRX32" s="6729"/>
      <c r="FRY32" s="6714"/>
      <c r="FRZ32" s="6714"/>
      <c r="FSA32" s="6730"/>
      <c r="FSB32" s="6731"/>
      <c r="FSC32" s="6732"/>
      <c r="FSD32" s="6729"/>
      <c r="FSE32" s="6731"/>
      <c r="FSF32" s="6730"/>
      <c r="FSG32" s="6733"/>
      <c r="FSH32" s="6734"/>
      <c r="FSI32" s="6734"/>
      <c r="FSJ32" s="6734"/>
      <c r="FSK32" s="8839" t="s">
        <v>2777</v>
      </c>
      <c r="FSL32" s="8840"/>
      <c r="FSM32" s="6728">
        <f>SUM(FSN32:FSQ32)</f>
        <v>0</v>
      </c>
      <c r="FSN32" s="6729"/>
      <c r="FSO32" s="6714"/>
      <c r="FSP32" s="6714"/>
      <c r="FSQ32" s="6730"/>
      <c r="FSR32" s="6731"/>
      <c r="FSS32" s="6732"/>
      <c r="FST32" s="6729"/>
      <c r="FSU32" s="6731"/>
      <c r="FSV32" s="6730"/>
      <c r="FSW32" s="6733"/>
      <c r="FSX32" s="6734"/>
      <c r="FSY32" s="6734"/>
      <c r="FSZ32" s="6734"/>
      <c r="FTA32" s="8839" t="s">
        <v>2777</v>
      </c>
      <c r="FTB32" s="8840"/>
      <c r="FTC32" s="6728">
        <f>SUM(FTD32:FTG32)</f>
        <v>0</v>
      </c>
      <c r="FTD32" s="6729"/>
      <c r="FTE32" s="6714"/>
      <c r="FTF32" s="6714"/>
      <c r="FTG32" s="6730"/>
      <c r="FTH32" s="6731"/>
      <c r="FTI32" s="6732"/>
      <c r="FTJ32" s="6729"/>
      <c r="FTK32" s="6731"/>
      <c r="FTL32" s="6730"/>
      <c r="FTM32" s="6733"/>
      <c r="FTN32" s="6734"/>
      <c r="FTO32" s="6734"/>
      <c r="FTP32" s="6734"/>
      <c r="FTQ32" s="8839" t="s">
        <v>2777</v>
      </c>
      <c r="FTR32" s="8840"/>
      <c r="FTS32" s="6728">
        <f>SUM(FTT32:FTW32)</f>
        <v>0</v>
      </c>
      <c r="FTT32" s="6729"/>
      <c r="FTU32" s="6714"/>
      <c r="FTV32" s="6714"/>
      <c r="FTW32" s="6730"/>
      <c r="FTX32" s="6731"/>
      <c r="FTY32" s="6732"/>
      <c r="FTZ32" s="6729"/>
      <c r="FUA32" s="6731"/>
      <c r="FUB32" s="6730"/>
      <c r="FUC32" s="6733"/>
      <c r="FUD32" s="6734"/>
      <c r="FUE32" s="6734"/>
      <c r="FUF32" s="6734"/>
      <c r="FUG32" s="8839" t="s">
        <v>2777</v>
      </c>
      <c r="FUH32" s="8840"/>
      <c r="FUI32" s="6728">
        <f>SUM(FUJ32:FUM32)</f>
        <v>0</v>
      </c>
      <c r="FUJ32" s="6729"/>
      <c r="FUK32" s="6714"/>
      <c r="FUL32" s="6714"/>
      <c r="FUM32" s="6730"/>
      <c r="FUN32" s="6731"/>
      <c r="FUO32" s="6732"/>
      <c r="FUP32" s="6729"/>
      <c r="FUQ32" s="6731"/>
      <c r="FUR32" s="6730"/>
      <c r="FUS32" s="6733"/>
      <c r="FUT32" s="6734"/>
      <c r="FUU32" s="6734"/>
      <c r="FUV32" s="6734"/>
      <c r="FUW32" s="8839" t="s">
        <v>2777</v>
      </c>
      <c r="FUX32" s="8840"/>
      <c r="FUY32" s="6728">
        <f>SUM(FUZ32:FVC32)</f>
        <v>0</v>
      </c>
      <c r="FUZ32" s="6729"/>
      <c r="FVA32" s="6714"/>
      <c r="FVB32" s="6714"/>
      <c r="FVC32" s="6730"/>
      <c r="FVD32" s="6731"/>
      <c r="FVE32" s="6732"/>
      <c r="FVF32" s="6729"/>
      <c r="FVG32" s="6731"/>
      <c r="FVH32" s="6730"/>
      <c r="FVI32" s="6733"/>
      <c r="FVJ32" s="6734"/>
      <c r="FVK32" s="6734"/>
      <c r="FVL32" s="6734"/>
      <c r="FVM32" s="8839" t="s">
        <v>2777</v>
      </c>
      <c r="FVN32" s="8840"/>
      <c r="FVO32" s="6728">
        <f>SUM(FVP32:FVS32)</f>
        <v>0</v>
      </c>
      <c r="FVP32" s="6729"/>
      <c r="FVQ32" s="6714"/>
      <c r="FVR32" s="6714"/>
      <c r="FVS32" s="6730"/>
      <c r="FVT32" s="6731"/>
      <c r="FVU32" s="6732"/>
      <c r="FVV32" s="6729"/>
      <c r="FVW32" s="6731"/>
      <c r="FVX32" s="6730"/>
      <c r="FVY32" s="6733"/>
      <c r="FVZ32" s="6734"/>
      <c r="FWA32" s="6734"/>
      <c r="FWB32" s="6734"/>
      <c r="FWC32" s="8839" t="s">
        <v>2777</v>
      </c>
      <c r="FWD32" s="8840"/>
      <c r="FWE32" s="6728">
        <f>SUM(FWF32:FWI32)</f>
        <v>0</v>
      </c>
      <c r="FWF32" s="6729"/>
      <c r="FWG32" s="6714"/>
      <c r="FWH32" s="6714"/>
      <c r="FWI32" s="6730"/>
      <c r="FWJ32" s="6731"/>
      <c r="FWK32" s="6732"/>
      <c r="FWL32" s="6729"/>
      <c r="FWM32" s="6731"/>
      <c r="FWN32" s="6730"/>
      <c r="FWO32" s="6733"/>
      <c r="FWP32" s="6734"/>
      <c r="FWQ32" s="6734"/>
      <c r="FWR32" s="6734"/>
      <c r="FWS32" s="8839" t="s">
        <v>2777</v>
      </c>
      <c r="FWT32" s="8840"/>
      <c r="FWU32" s="6728">
        <f>SUM(FWV32:FWY32)</f>
        <v>0</v>
      </c>
      <c r="FWV32" s="6729"/>
      <c r="FWW32" s="6714"/>
      <c r="FWX32" s="6714"/>
      <c r="FWY32" s="6730"/>
      <c r="FWZ32" s="6731"/>
      <c r="FXA32" s="6732"/>
      <c r="FXB32" s="6729"/>
      <c r="FXC32" s="6731"/>
      <c r="FXD32" s="6730"/>
      <c r="FXE32" s="6733"/>
      <c r="FXF32" s="6734"/>
      <c r="FXG32" s="6734"/>
      <c r="FXH32" s="6734"/>
      <c r="FXI32" s="8839" t="s">
        <v>2777</v>
      </c>
      <c r="FXJ32" s="8840"/>
      <c r="FXK32" s="6728">
        <f>SUM(FXL32:FXO32)</f>
        <v>0</v>
      </c>
      <c r="FXL32" s="6729"/>
      <c r="FXM32" s="6714"/>
      <c r="FXN32" s="6714"/>
      <c r="FXO32" s="6730"/>
      <c r="FXP32" s="6731"/>
      <c r="FXQ32" s="6732"/>
      <c r="FXR32" s="6729"/>
      <c r="FXS32" s="6731"/>
      <c r="FXT32" s="6730"/>
      <c r="FXU32" s="6733"/>
      <c r="FXV32" s="6734"/>
      <c r="FXW32" s="6734"/>
      <c r="FXX32" s="6734"/>
      <c r="FXY32" s="8839" t="s">
        <v>2777</v>
      </c>
      <c r="FXZ32" s="8840"/>
      <c r="FYA32" s="6728">
        <f>SUM(FYB32:FYE32)</f>
        <v>0</v>
      </c>
      <c r="FYB32" s="6729"/>
      <c r="FYC32" s="6714"/>
      <c r="FYD32" s="6714"/>
      <c r="FYE32" s="6730"/>
      <c r="FYF32" s="6731"/>
      <c r="FYG32" s="6732"/>
      <c r="FYH32" s="6729"/>
      <c r="FYI32" s="6731"/>
      <c r="FYJ32" s="6730"/>
      <c r="FYK32" s="6733"/>
      <c r="FYL32" s="6734"/>
      <c r="FYM32" s="6734"/>
      <c r="FYN32" s="6734"/>
      <c r="FYO32" s="8839" t="s">
        <v>2777</v>
      </c>
      <c r="FYP32" s="8840"/>
      <c r="FYQ32" s="6728">
        <f>SUM(FYR32:FYU32)</f>
        <v>0</v>
      </c>
      <c r="FYR32" s="6729"/>
      <c r="FYS32" s="6714"/>
      <c r="FYT32" s="6714"/>
      <c r="FYU32" s="6730"/>
      <c r="FYV32" s="6731"/>
      <c r="FYW32" s="6732"/>
      <c r="FYX32" s="6729"/>
      <c r="FYY32" s="6731"/>
      <c r="FYZ32" s="6730"/>
      <c r="FZA32" s="6733"/>
      <c r="FZB32" s="6734"/>
      <c r="FZC32" s="6734"/>
      <c r="FZD32" s="6734"/>
      <c r="FZE32" s="8839" t="s">
        <v>2777</v>
      </c>
      <c r="FZF32" s="8840"/>
      <c r="FZG32" s="6728">
        <f>SUM(FZH32:FZK32)</f>
        <v>0</v>
      </c>
      <c r="FZH32" s="6729"/>
      <c r="FZI32" s="6714"/>
      <c r="FZJ32" s="6714"/>
      <c r="FZK32" s="6730"/>
      <c r="FZL32" s="6731"/>
      <c r="FZM32" s="6732"/>
      <c r="FZN32" s="6729"/>
      <c r="FZO32" s="6731"/>
      <c r="FZP32" s="6730"/>
      <c r="FZQ32" s="6733"/>
      <c r="FZR32" s="6734"/>
      <c r="FZS32" s="6734"/>
      <c r="FZT32" s="6734"/>
      <c r="FZU32" s="8839" t="s">
        <v>2777</v>
      </c>
      <c r="FZV32" s="8840"/>
      <c r="FZW32" s="6728">
        <f>SUM(FZX32:GAA32)</f>
        <v>0</v>
      </c>
      <c r="FZX32" s="6729"/>
      <c r="FZY32" s="6714"/>
      <c r="FZZ32" s="6714"/>
      <c r="GAA32" s="6730"/>
      <c r="GAB32" s="6731"/>
      <c r="GAC32" s="6732"/>
      <c r="GAD32" s="6729"/>
      <c r="GAE32" s="6731"/>
      <c r="GAF32" s="6730"/>
      <c r="GAG32" s="6733"/>
      <c r="GAH32" s="6734"/>
      <c r="GAI32" s="6734"/>
      <c r="GAJ32" s="6734"/>
      <c r="GAK32" s="8839" t="s">
        <v>2777</v>
      </c>
      <c r="GAL32" s="8840"/>
      <c r="GAM32" s="6728">
        <f>SUM(GAN32:GAQ32)</f>
        <v>0</v>
      </c>
      <c r="GAN32" s="6729"/>
      <c r="GAO32" s="6714"/>
      <c r="GAP32" s="6714"/>
      <c r="GAQ32" s="6730"/>
      <c r="GAR32" s="6731"/>
      <c r="GAS32" s="6732"/>
      <c r="GAT32" s="6729"/>
      <c r="GAU32" s="6731"/>
      <c r="GAV32" s="6730"/>
      <c r="GAW32" s="6733"/>
      <c r="GAX32" s="6734"/>
      <c r="GAY32" s="6734"/>
      <c r="GAZ32" s="6734"/>
      <c r="GBA32" s="8839" t="s">
        <v>2777</v>
      </c>
      <c r="GBB32" s="8840"/>
      <c r="GBC32" s="6728">
        <f>SUM(GBD32:GBG32)</f>
        <v>0</v>
      </c>
      <c r="GBD32" s="6729"/>
      <c r="GBE32" s="6714"/>
      <c r="GBF32" s="6714"/>
      <c r="GBG32" s="6730"/>
      <c r="GBH32" s="6731"/>
      <c r="GBI32" s="6732"/>
      <c r="GBJ32" s="6729"/>
      <c r="GBK32" s="6731"/>
      <c r="GBL32" s="6730"/>
      <c r="GBM32" s="6733"/>
      <c r="GBN32" s="6734"/>
      <c r="GBO32" s="6734"/>
      <c r="GBP32" s="6734"/>
      <c r="GBQ32" s="8839" t="s">
        <v>2777</v>
      </c>
      <c r="GBR32" s="8840"/>
      <c r="GBS32" s="6728">
        <f>SUM(GBT32:GBW32)</f>
        <v>0</v>
      </c>
      <c r="GBT32" s="6729"/>
      <c r="GBU32" s="6714"/>
      <c r="GBV32" s="6714"/>
      <c r="GBW32" s="6730"/>
      <c r="GBX32" s="6731"/>
      <c r="GBY32" s="6732"/>
      <c r="GBZ32" s="6729"/>
      <c r="GCA32" s="6731"/>
      <c r="GCB32" s="6730"/>
      <c r="GCC32" s="6733"/>
      <c r="GCD32" s="6734"/>
      <c r="GCE32" s="6734"/>
      <c r="GCF32" s="6734"/>
      <c r="GCG32" s="8839" t="s">
        <v>2777</v>
      </c>
      <c r="GCH32" s="8840"/>
      <c r="GCI32" s="6728">
        <f>SUM(GCJ32:GCM32)</f>
        <v>0</v>
      </c>
      <c r="GCJ32" s="6729"/>
      <c r="GCK32" s="6714"/>
      <c r="GCL32" s="6714"/>
      <c r="GCM32" s="6730"/>
      <c r="GCN32" s="6731"/>
      <c r="GCO32" s="6732"/>
      <c r="GCP32" s="6729"/>
      <c r="GCQ32" s="6731"/>
      <c r="GCR32" s="6730"/>
      <c r="GCS32" s="6733"/>
      <c r="GCT32" s="6734"/>
      <c r="GCU32" s="6734"/>
      <c r="GCV32" s="6734"/>
      <c r="GCW32" s="8839" t="s">
        <v>2777</v>
      </c>
      <c r="GCX32" s="8840"/>
      <c r="GCY32" s="6728">
        <f>SUM(GCZ32:GDC32)</f>
        <v>0</v>
      </c>
      <c r="GCZ32" s="6729"/>
      <c r="GDA32" s="6714"/>
      <c r="GDB32" s="6714"/>
      <c r="GDC32" s="6730"/>
      <c r="GDD32" s="6731"/>
      <c r="GDE32" s="6732"/>
      <c r="GDF32" s="6729"/>
      <c r="GDG32" s="6731"/>
      <c r="GDH32" s="6730"/>
      <c r="GDI32" s="6733"/>
      <c r="GDJ32" s="6734"/>
      <c r="GDK32" s="6734"/>
      <c r="GDL32" s="6734"/>
      <c r="GDM32" s="8839" t="s">
        <v>2777</v>
      </c>
      <c r="GDN32" s="8840"/>
      <c r="GDO32" s="6728">
        <f>SUM(GDP32:GDS32)</f>
        <v>0</v>
      </c>
      <c r="GDP32" s="6729"/>
      <c r="GDQ32" s="6714"/>
      <c r="GDR32" s="6714"/>
      <c r="GDS32" s="6730"/>
      <c r="GDT32" s="6731"/>
      <c r="GDU32" s="6732"/>
      <c r="GDV32" s="6729"/>
      <c r="GDW32" s="6731"/>
      <c r="GDX32" s="6730"/>
      <c r="GDY32" s="6733"/>
      <c r="GDZ32" s="6734"/>
      <c r="GEA32" s="6734"/>
      <c r="GEB32" s="6734"/>
      <c r="GEC32" s="8839" t="s">
        <v>2777</v>
      </c>
      <c r="GED32" s="8840"/>
      <c r="GEE32" s="6728">
        <f>SUM(GEF32:GEI32)</f>
        <v>0</v>
      </c>
      <c r="GEF32" s="6729"/>
      <c r="GEG32" s="6714"/>
      <c r="GEH32" s="6714"/>
      <c r="GEI32" s="6730"/>
      <c r="GEJ32" s="6731"/>
      <c r="GEK32" s="6732"/>
      <c r="GEL32" s="6729"/>
      <c r="GEM32" s="6731"/>
      <c r="GEN32" s="6730"/>
      <c r="GEO32" s="6733"/>
      <c r="GEP32" s="6734"/>
      <c r="GEQ32" s="6734"/>
      <c r="GER32" s="6734"/>
      <c r="GES32" s="8839" t="s">
        <v>2777</v>
      </c>
      <c r="GET32" s="8840"/>
      <c r="GEU32" s="6728">
        <f>SUM(GEV32:GEY32)</f>
        <v>0</v>
      </c>
      <c r="GEV32" s="6729"/>
      <c r="GEW32" s="6714"/>
      <c r="GEX32" s="6714"/>
      <c r="GEY32" s="6730"/>
      <c r="GEZ32" s="6731"/>
      <c r="GFA32" s="6732"/>
      <c r="GFB32" s="6729"/>
      <c r="GFC32" s="6731"/>
      <c r="GFD32" s="6730"/>
      <c r="GFE32" s="6733"/>
      <c r="GFF32" s="6734"/>
      <c r="GFG32" s="6734"/>
      <c r="GFH32" s="6734"/>
      <c r="GFI32" s="8839" t="s">
        <v>2777</v>
      </c>
      <c r="GFJ32" s="8840"/>
      <c r="GFK32" s="6728">
        <f>SUM(GFL32:GFO32)</f>
        <v>0</v>
      </c>
      <c r="GFL32" s="6729"/>
      <c r="GFM32" s="6714"/>
      <c r="GFN32" s="6714"/>
      <c r="GFO32" s="6730"/>
      <c r="GFP32" s="6731"/>
      <c r="GFQ32" s="6732"/>
      <c r="GFR32" s="6729"/>
      <c r="GFS32" s="6731"/>
      <c r="GFT32" s="6730"/>
      <c r="GFU32" s="6733"/>
      <c r="GFV32" s="6734"/>
      <c r="GFW32" s="6734"/>
      <c r="GFX32" s="6734"/>
      <c r="GFY32" s="8839" t="s">
        <v>2777</v>
      </c>
      <c r="GFZ32" s="8840"/>
      <c r="GGA32" s="6728">
        <f>SUM(GGB32:GGE32)</f>
        <v>0</v>
      </c>
      <c r="GGB32" s="6729"/>
      <c r="GGC32" s="6714"/>
      <c r="GGD32" s="6714"/>
      <c r="GGE32" s="6730"/>
      <c r="GGF32" s="6731"/>
      <c r="GGG32" s="6732"/>
      <c r="GGH32" s="6729"/>
      <c r="GGI32" s="6731"/>
      <c r="GGJ32" s="6730"/>
      <c r="GGK32" s="6733"/>
      <c r="GGL32" s="6734"/>
      <c r="GGM32" s="6734"/>
      <c r="GGN32" s="6734"/>
      <c r="GGO32" s="8839" t="s">
        <v>2777</v>
      </c>
      <c r="GGP32" s="8840"/>
      <c r="GGQ32" s="6728">
        <f>SUM(GGR32:GGU32)</f>
        <v>0</v>
      </c>
      <c r="GGR32" s="6729"/>
      <c r="GGS32" s="6714"/>
      <c r="GGT32" s="6714"/>
      <c r="GGU32" s="6730"/>
      <c r="GGV32" s="6731"/>
      <c r="GGW32" s="6732"/>
      <c r="GGX32" s="6729"/>
      <c r="GGY32" s="6731"/>
      <c r="GGZ32" s="6730"/>
      <c r="GHA32" s="6733"/>
      <c r="GHB32" s="6734"/>
      <c r="GHC32" s="6734"/>
      <c r="GHD32" s="6734"/>
      <c r="GHE32" s="8839" t="s">
        <v>2777</v>
      </c>
      <c r="GHF32" s="8840"/>
      <c r="GHG32" s="6728">
        <f>SUM(GHH32:GHK32)</f>
        <v>0</v>
      </c>
      <c r="GHH32" s="6729"/>
      <c r="GHI32" s="6714"/>
      <c r="GHJ32" s="6714"/>
      <c r="GHK32" s="6730"/>
      <c r="GHL32" s="6731"/>
      <c r="GHM32" s="6732"/>
      <c r="GHN32" s="6729"/>
      <c r="GHO32" s="6731"/>
      <c r="GHP32" s="6730"/>
      <c r="GHQ32" s="6733"/>
      <c r="GHR32" s="6734"/>
      <c r="GHS32" s="6734"/>
      <c r="GHT32" s="6734"/>
      <c r="GHU32" s="8839" t="s">
        <v>2777</v>
      </c>
      <c r="GHV32" s="8840"/>
      <c r="GHW32" s="6728">
        <f>SUM(GHX32:GIA32)</f>
        <v>0</v>
      </c>
      <c r="GHX32" s="6729"/>
      <c r="GHY32" s="6714"/>
      <c r="GHZ32" s="6714"/>
      <c r="GIA32" s="6730"/>
      <c r="GIB32" s="6731"/>
      <c r="GIC32" s="6732"/>
      <c r="GID32" s="6729"/>
      <c r="GIE32" s="6731"/>
      <c r="GIF32" s="6730"/>
      <c r="GIG32" s="6733"/>
      <c r="GIH32" s="6734"/>
      <c r="GII32" s="6734"/>
      <c r="GIJ32" s="6734"/>
      <c r="GIK32" s="8839" t="s">
        <v>2777</v>
      </c>
      <c r="GIL32" s="8840"/>
      <c r="GIM32" s="6728">
        <f>SUM(GIN32:GIQ32)</f>
        <v>0</v>
      </c>
      <c r="GIN32" s="6729"/>
      <c r="GIO32" s="6714"/>
      <c r="GIP32" s="6714"/>
      <c r="GIQ32" s="6730"/>
      <c r="GIR32" s="6731"/>
      <c r="GIS32" s="6732"/>
      <c r="GIT32" s="6729"/>
      <c r="GIU32" s="6731"/>
      <c r="GIV32" s="6730"/>
      <c r="GIW32" s="6733"/>
      <c r="GIX32" s="6734"/>
      <c r="GIY32" s="6734"/>
      <c r="GIZ32" s="6734"/>
      <c r="GJA32" s="8839" t="s">
        <v>2777</v>
      </c>
      <c r="GJB32" s="8840"/>
      <c r="GJC32" s="6728">
        <f>SUM(GJD32:GJG32)</f>
        <v>0</v>
      </c>
      <c r="GJD32" s="6729"/>
      <c r="GJE32" s="6714"/>
      <c r="GJF32" s="6714"/>
      <c r="GJG32" s="6730"/>
      <c r="GJH32" s="6731"/>
      <c r="GJI32" s="6732"/>
      <c r="GJJ32" s="6729"/>
      <c r="GJK32" s="6731"/>
      <c r="GJL32" s="6730"/>
      <c r="GJM32" s="6733"/>
      <c r="GJN32" s="6734"/>
      <c r="GJO32" s="6734"/>
      <c r="GJP32" s="6734"/>
      <c r="GJQ32" s="8839" t="s">
        <v>2777</v>
      </c>
      <c r="GJR32" s="8840"/>
      <c r="GJS32" s="6728">
        <f>SUM(GJT32:GJW32)</f>
        <v>0</v>
      </c>
      <c r="GJT32" s="6729"/>
      <c r="GJU32" s="6714"/>
      <c r="GJV32" s="6714"/>
      <c r="GJW32" s="6730"/>
      <c r="GJX32" s="6731"/>
      <c r="GJY32" s="6732"/>
      <c r="GJZ32" s="6729"/>
      <c r="GKA32" s="6731"/>
      <c r="GKB32" s="6730"/>
      <c r="GKC32" s="6733"/>
      <c r="GKD32" s="6734"/>
      <c r="GKE32" s="6734"/>
      <c r="GKF32" s="6734"/>
      <c r="GKG32" s="8839" t="s">
        <v>2777</v>
      </c>
      <c r="GKH32" s="8840"/>
      <c r="GKI32" s="6728">
        <f>SUM(GKJ32:GKM32)</f>
        <v>0</v>
      </c>
      <c r="GKJ32" s="6729"/>
      <c r="GKK32" s="6714"/>
      <c r="GKL32" s="6714"/>
      <c r="GKM32" s="6730"/>
      <c r="GKN32" s="6731"/>
      <c r="GKO32" s="6732"/>
      <c r="GKP32" s="6729"/>
      <c r="GKQ32" s="6731"/>
      <c r="GKR32" s="6730"/>
      <c r="GKS32" s="6733"/>
      <c r="GKT32" s="6734"/>
      <c r="GKU32" s="6734"/>
      <c r="GKV32" s="6734"/>
      <c r="GKW32" s="8839" t="s">
        <v>2777</v>
      </c>
      <c r="GKX32" s="8840"/>
      <c r="GKY32" s="6728">
        <f>SUM(GKZ32:GLC32)</f>
        <v>0</v>
      </c>
      <c r="GKZ32" s="6729"/>
      <c r="GLA32" s="6714"/>
      <c r="GLB32" s="6714"/>
      <c r="GLC32" s="6730"/>
      <c r="GLD32" s="6731"/>
      <c r="GLE32" s="6732"/>
      <c r="GLF32" s="6729"/>
      <c r="GLG32" s="6731"/>
      <c r="GLH32" s="6730"/>
      <c r="GLI32" s="6733"/>
      <c r="GLJ32" s="6734"/>
      <c r="GLK32" s="6734"/>
      <c r="GLL32" s="6734"/>
      <c r="GLM32" s="8839" t="s">
        <v>2777</v>
      </c>
      <c r="GLN32" s="8840"/>
      <c r="GLO32" s="6728">
        <f>SUM(GLP32:GLS32)</f>
        <v>0</v>
      </c>
      <c r="GLP32" s="6729"/>
      <c r="GLQ32" s="6714"/>
      <c r="GLR32" s="6714"/>
      <c r="GLS32" s="6730"/>
      <c r="GLT32" s="6731"/>
      <c r="GLU32" s="6732"/>
      <c r="GLV32" s="6729"/>
      <c r="GLW32" s="6731"/>
      <c r="GLX32" s="6730"/>
      <c r="GLY32" s="6733"/>
      <c r="GLZ32" s="6734"/>
      <c r="GMA32" s="6734"/>
      <c r="GMB32" s="6734"/>
      <c r="GMC32" s="8839" t="s">
        <v>2777</v>
      </c>
      <c r="GMD32" s="8840"/>
      <c r="GME32" s="6728">
        <f>SUM(GMF32:GMI32)</f>
        <v>0</v>
      </c>
      <c r="GMF32" s="6729"/>
      <c r="GMG32" s="6714"/>
      <c r="GMH32" s="6714"/>
      <c r="GMI32" s="6730"/>
      <c r="GMJ32" s="6731"/>
      <c r="GMK32" s="6732"/>
      <c r="GML32" s="6729"/>
      <c r="GMM32" s="6731"/>
      <c r="GMN32" s="6730"/>
      <c r="GMO32" s="6733"/>
      <c r="GMP32" s="6734"/>
      <c r="GMQ32" s="6734"/>
      <c r="GMR32" s="6734"/>
      <c r="GMS32" s="8839" t="s">
        <v>2777</v>
      </c>
      <c r="GMT32" s="8840"/>
      <c r="GMU32" s="6728">
        <f>SUM(GMV32:GMY32)</f>
        <v>0</v>
      </c>
      <c r="GMV32" s="6729"/>
      <c r="GMW32" s="6714"/>
      <c r="GMX32" s="6714"/>
      <c r="GMY32" s="6730"/>
      <c r="GMZ32" s="6731"/>
      <c r="GNA32" s="6732"/>
      <c r="GNB32" s="6729"/>
      <c r="GNC32" s="6731"/>
      <c r="GND32" s="6730"/>
      <c r="GNE32" s="6733"/>
      <c r="GNF32" s="6734"/>
      <c r="GNG32" s="6734"/>
      <c r="GNH32" s="6734"/>
      <c r="GNI32" s="8839" t="s">
        <v>2777</v>
      </c>
      <c r="GNJ32" s="8840"/>
      <c r="GNK32" s="6728">
        <f>SUM(GNL32:GNO32)</f>
        <v>0</v>
      </c>
      <c r="GNL32" s="6729"/>
      <c r="GNM32" s="6714"/>
      <c r="GNN32" s="6714"/>
      <c r="GNO32" s="6730"/>
      <c r="GNP32" s="6731"/>
      <c r="GNQ32" s="6732"/>
      <c r="GNR32" s="6729"/>
      <c r="GNS32" s="6731"/>
      <c r="GNT32" s="6730"/>
      <c r="GNU32" s="6733"/>
      <c r="GNV32" s="6734"/>
      <c r="GNW32" s="6734"/>
      <c r="GNX32" s="6734"/>
      <c r="GNY32" s="8839" t="s">
        <v>2777</v>
      </c>
      <c r="GNZ32" s="8840"/>
      <c r="GOA32" s="6728">
        <f>SUM(GOB32:GOE32)</f>
        <v>0</v>
      </c>
      <c r="GOB32" s="6729"/>
      <c r="GOC32" s="6714"/>
      <c r="GOD32" s="6714"/>
      <c r="GOE32" s="6730"/>
      <c r="GOF32" s="6731"/>
      <c r="GOG32" s="6732"/>
      <c r="GOH32" s="6729"/>
      <c r="GOI32" s="6731"/>
      <c r="GOJ32" s="6730"/>
      <c r="GOK32" s="6733"/>
      <c r="GOL32" s="6734"/>
      <c r="GOM32" s="6734"/>
      <c r="GON32" s="6734"/>
      <c r="GOO32" s="8839" t="s">
        <v>2777</v>
      </c>
      <c r="GOP32" s="8840"/>
      <c r="GOQ32" s="6728">
        <f>SUM(GOR32:GOU32)</f>
        <v>0</v>
      </c>
      <c r="GOR32" s="6729"/>
      <c r="GOS32" s="6714"/>
      <c r="GOT32" s="6714"/>
      <c r="GOU32" s="6730"/>
      <c r="GOV32" s="6731"/>
      <c r="GOW32" s="6732"/>
      <c r="GOX32" s="6729"/>
      <c r="GOY32" s="6731"/>
      <c r="GOZ32" s="6730"/>
      <c r="GPA32" s="6733"/>
      <c r="GPB32" s="6734"/>
      <c r="GPC32" s="6734"/>
      <c r="GPD32" s="6734"/>
      <c r="GPE32" s="8839" t="s">
        <v>2777</v>
      </c>
      <c r="GPF32" s="8840"/>
      <c r="GPG32" s="6728">
        <f>SUM(GPH32:GPK32)</f>
        <v>0</v>
      </c>
      <c r="GPH32" s="6729"/>
      <c r="GPI32" s="6714"/>
      <c r="GPJ32" s="6714"/>
      <c r="GPK32" s="6730"/>
      <c r="GPL32" s="6731"/>
      <c r="GPM32" s="6732"/>
      <c r="GPN32" s="6729"/>
      <c r="GPO32" s="6731"/>
      <c r="GPP32" s="6730"/>
      <c r="GPQ32" s="6733"/>
      <c r="GPR32" s="6734"/>
      <c r="GPS32" s="6734"/>
      <c r="GPT32" s="6734"/>
      <c r="GPU32" s="8839" t="s">
        <v>2777</v>
      </c>
      <c r="GPV32" s="8840"/>
      <c r="GPW32" s="6728">
        <f>SUM(GPX32:GQA32)</f>
        <v>0</v>
      </c>
      <c r="GPX32" s="6729"/>
      <c r="GPY32" s="6714"/>
      <c r="GPZ32" s="6714"/>
      <c r="GQA32" s="6730"/>
      <c r="GQB32" s="6731"/>
      <c r="GQC32" s="6732"/>
      <c r="GQD32" s="6729"/>
      <c r="GQE32" s="6731"/>
      <c r="GQF32" s="6730"/>
      <c r="GQG32" s="6733"/>
      <c r="GQH32" s="6734"/>
      <c r="GQI32" s="6734"/>
      <c r="GQJ32" s="6734"/>
      <c r="GQK32" s="8839" t="s">
        <v>2777</v>
      </c>
      <c r="GQL32" s="8840"/>
      <c r="GQM32" s="6728">
        <f>SUM(GQN32:GQQ32)</f>
        <v>0</v>
      </c>
      <c r="GQN32" s="6729"/>
      <c r="GQO32" s="6714"/>
      <c r="GQP32" s="6714"/>
      <c r="GQQ32" s="6730"/>
      <c r="GQR32" s="6731"/>
      <c r="GQS32" s="6732"/>
      <c r="GQT32" s="6729"/>
      <c r="GQU32" s="6731"/>
      <c r="GQV32" s="6730"/>
      <c r="GQW32" s="6733"/>
      <c r="GQX32" s="6734"/>
      <c r="GQY32" s="6734"/>
      <c r="GQZ32" s="6734"/>
      <c r="GRA32" s="8839" t="s">
        <v>2777</v>
      </c>
      <c r="GRB32" s="8840"/>
      <c r="GRC32" s="6728">
        <f>SUM(GRD32:GRG32)</f>
        <v>0</v>
      </c>
      <c r="GRD32" s="6729"/>
      <c r="GRE32" s="6714"/>
      <c r="GRF32" s="6714"/>
      <c r="GRG32" s="6730"/>
      <c r="GRH32" s="6731"/>
      <c r="GRI32" s="6732"/>
      <c r="GRJ32" s="6729"/>
      <c r="GRK32" s="6731"/>
      <c r="GRL32" s="6730"/>
      <c r="GRM32" s="6733"/>
      <c r="GRN32" s="6734"/>
      <c r="GRO32" s="6734"/>
      <c r="GRP32" s="6734"/>
      <c r="GRQ32" s="8839" t="s">
        <v>2777</v>
      </c>
      <c r="GRR32" s="8840"/>
      <c r="GRS32" s="6728">
        <f>SUM(GRT32:GRW32)</f>
        <v>0</v>
      </c>
      <c r="GRT32" s="6729"/>
      <c r="GRU32" s="6714"/>
      <c r="GRV32" s="6714"/>
      <c r="GRW32" s="6730"/>
      <c r="GRX32" s="6731"/>
      <c r="GRY32" s="6732"/>
      <c r="GRZ32" s="6729"/>
      <c r="GSA32" s="6731"/>
      <c r="GSB32" s="6730"/>
      <c r="GSC32" s="6733"/>
      <c r="GSD32" s="6734"/>
      <c r="GSE32" s="6734"/>
      <c r="GSF32" s="6734"/>
      <c r="GSG32" s="8839" t="s">
        <v>2777</v>
      </c>
      <c r="GSH32" s="8840"/>
      <c r="GSI32" s="6728">
        <f>SUM(GSJ32:GSM32)</f>
        <v>0</v>
      </c>
      <c r="GSJ32" s="6729"/>
      <c r="GSK32" s="6714"/>
      <c r="GSL32" s="6714"/>
      <c r="GSM32" s="6730"/>
      <c r="GSN32" s="6731"/>
      <c r="GSO32" s="6732"/>
      <c r="GSP32" s="6729"/>
      <c r="GSQ32" s="6731"/>
      <c r="GSR32" s="6730"/>
      <c r="GSS32" s="6733"/>
      <c r="GST32" s="6734"/>
      <c r="GSU32" s="6734"/>
      <c r="GSV32" s="6734"/>
      <c r="GSW32" s="8839" t="s">
        <v>2777</v>
      </c>
      <c r="GSX32" s="8840"/>
      <c r="GSY32" s="6728">
        <f>SUM(GSZ32:GTC32)</f>
        <v>0</v>
      </c>
      <c r="GSZ32" s="6729"/>
      <c r="GTA32" s="6714"/>
      <c r="GTB32" s="6714"/>
      <c r="GTC32" s="6730"/>
      <c r="GTD32" s="6731"/>
      <c r="GTE32" s="6732"/>
      <c r="GTF32" s="6729"/>
      <c r="GTG32" s="6731"/>
      <c r="GTH32" s="6730"/>
      <c r="GTI32" s="6733"/>
      <c r="GTJ32" s="6734"/>
      <c r="GTK32" s="6734"/>
      <c r="GTL32" s="6734"/>
      <c r="GTM32" s="8839" t="s">
        <v>2777</v>
      </c>
      <c r="GTN32" s="8840"/>
      <c r="GTO32" s="6728">
        <f>SUM(GTP32:GTS32)</f>
        <v>0</v>
      </c>
      <c r="GTP32" s="6729"/>
      <c r="GTQ32" s="6714"/>
      <c r="GTR32" s="6714"/>
      <c r="GTS32" s="6730"/>
      <c r="GTT32" s="6731"/>
      <c r="GTU32" s="6732"/>
      <c r="GTV32" s="6729"/>
      <c r="GTW32" s="6731"/>
      <c r="GTX32" s="6730"/>
      <c r="GTY32" s="6733"/>
      <c r="GTZ32" s="6734"/>
      <c r="GUA32" s="6734"/>
      <c r="GUB32" s="6734"/>
      <c r="GUC32" s="8839" t="s">
        <v>2777</v>
      </c>
      <c r="GUD32" s="8840"/>
      <c r="GUE32" s="6728">
        <f>SUM(GUF32:GUI32)</f>
        <v>0</v>
      </c>
      <c r="GUF32" s="6729"/>
      <c r="GUG32" s="6714"/>
      <c r="GUH32" s="6714"/>
      <c r="GUI32" s="6730"/>
      <c r="GUJ32" s="6731"/>
      <c r="GUK32" s="6732"/>
      <c r="GUL32" s="6729"/>
      <c r="GUM32" s="6731"/>
      <c r="GUN32" s="6730"/>
      <c r="GUO32" s="6733"/>
      <c r="GUP32" s="6734"/>
      <c r="GUQ32" s="6734"/>
      <c r="GUR32" s="6734"/>
      <c r="GUS32" s="8839" t="s">
        <v>2777</v>
      </c>
      <c r="GUT32" s="8840"/>
      <c r="GUU32" s="6728">
        <f>SUM(GUV32:GUY32)</f>
        <v>0</v>
      </c>
      <c r="GUV32" s="6729"/>
      <c r="GUW32" s="6714"/>
      <c r="GUX32" s="6714"/>
      <c r="GUY32" s="6730"/>
      <c r="GUZ32" s="6731"/>
      <c r="GVA32" s="6732"/>
      <c r="GVB32" s="6729"/>
      <c r="GVC32" s="6731"/>
      <c r="GVD32" s="6730"/>
      <c r="GVE32" s="6733"/>
      <c r="GVF32" s="6734"/>
      <c r="GVG32" s="6734"/>
      <c r="GVH32" s="6734"/>
      <c r="GVI32" s="8839" t="s">
        <v>2777</v>
      </c>
      <c r="GVJ32" s="8840"/>
      <c r="GVK32" s="6728">
        <f>SUM(GVL32:GVO32)</f>
        <v>0</v>
      </c>
      <c r="GVL32" s="6729"/>
      <c r="GVM32" s="6714"/>
      <c r="GVN32" s="6714"/>
      <c r="GVO32" s="6730"/>
      <c r="GVP32" s="6731"/>
      <c r="GVQ32" s="6732"/>
      <c r="GVR32" s="6729"/>
      <c r="GVS32" s="6731"/>
      <c r="GVT32" s="6730"/>
      <c r="GVU32" s="6733"/>
      <c r="GVV32" s="6734"/>
      <c r="GVW32" s="6734"/>
      <c r="GVX32" s="6734"/>
      <c r="GVY32" s="8839" t="s">
        <v>2777</v>
      </c>
      <c r="GVZ32" s="8840"/>
      <c r="GWA32" s="6728">
        <f>SUM(GWB32:GWE32)</f>
        <v>0</v>
      </c>
      <c r="GWB32" s="6729"/>
      <c r="GWC32" s="6714"/>
      <c r="GWD32" s="6714"/>
      <c r="GWE32" s="6730"/>
      <c r="GWF32" s="6731"/>
      <c r="GWG32" s="6732"/>
      <c r="GWH32" s="6729"/>
      <c r="GWI32" s="6731"/>
      <c r="GWJ32" s="6730"/>
      <c r="GWK32" s="6733"/>
      <c r="GWL32" s="6734"/>
      <c r="GWM32" s="6734"/>
      <c r="GWN32" s="6734"/>
      <c r="GWO32" s="8839" t="s">
        <v>2777</v>
      </c>
      <c r="GWP32" s="8840"/>
      <c r="GWQ32" s="6728">
        <f>SUM(GWR32:GWU32)</f>
        <v>0</v>
      </c>
      <c r="GWR32" s="6729"/>
      <c r="GWS32" s="6714"/>
      <c r="GWT32" s="6714"/>
      <c r="GWU32" s="6730"/>
      <c r="GWV32" s="6731"/>
      <c r="GWW32" s="6732"/>
      <c r="GWX32" s="6729"/>
      <c r="GWY32" s="6731"/>
      <c r="GWZ32" s="6730"/>
      <c r="GXA32" s="6733"/>
      <c r="GXB32" s="6734"/>
      <c r="GXC32" s="6734"/>
      <c r="GXD32" s="6734"/>
      <c r="GXE32" s="8839" t="s">
        <v>2777</v>
      </c>
      <c r="GXF32" s="8840"/>
      <c r="GXG32" s="6728">
        <f>SUM(GXH32:GXK32)</f>
        <v>0</v>
      </c>
      <c r="GXH32" s="6729"/>
      <c r="GXI32" s="6714"/>
      <c r="GXJ32" s="6714"/>
      <c r="GXK32" s="6730"/>
      <c r="GXL32" s="6731"/>
      <c r="GXM32" s="6732"/>
      <c r="GXN32" s="6729"/>
      <c r="GXO32" s="6731"/>
      <c r="GXP32" s="6730"/>
      <c r="GXQ32" s="6733"/>
      <c r="GXR32" s="6734"/>
      <c r="GXS32" s="6734"/>
      <c r="GXT32" s="6734"/>
      <c r="GXU32" s="8839" t="s">
        <v>2777</v>
      </c>
      <c r="GXV32" s="8840"/>
      <c r="GXW32" s="6728">
        <f>SUM(GXX32:GYA32)</f>
        <v>0</v>
      </c>
      <c r="GXX32" s="6729"/>
      <c r="GXY32" s="6714"/>
      <c r="GXZ32" s="6714"/>
      <c r="GYA32" s="6730"/>
      <c r="GYB32" s="6731"/>
      <c r="GYC32" s="6732"/>
      <c r="GYD32" s="6729"/>
      <c r="GYE32" s="6731"/>
      <c r="GYF32" s="6730"/>
      <c r="GYG32" s="6733"/>
      <c r="GYH32" s="6734"/>
      <c r="GYI32" s="6734"/>
      <c r="GYJ32" s="6734"/>
      <c r="GYK32" s="8839" t="s">
        <v>2777</v>
      </c>
      <c r="GYL32" s="8840"/>
      <c r="GYM32" s="6728">
        <f>SUM(GYN32:GYQ32)</f>
        <v>0</v>
      </c>
      <c r="GYN32" s="6729"/>
      <c r="GYO32" s="6714"/>
      <c r="GYP32" s="6714"/>
      <c r="GYQ32" s="6730"/>
      <c r="GYR32" s="6731"/>
      <c r="GYS32" s="6732"/>
      <c r="GYT32" s="6729"/>
      <c r="GYU32" s="6731"/>
      <c r="GYV32" s="6730"/>
      <c r="GYW32" s="6733"/>
      <c r="GYX32" s="6734"/>
      <c r="GYY32" s="6734"/>
      <c r="GYZ32" s="6734"/>
      <c r="GZA32" s="8839" t="s">
        <v>2777</v>
      </c>
      <c r="GZB32" s="8840"/>
      <c r="GZC32" s="6728">
        <f>SUM(GZD32:GZG32)</f>
        <v>0</v>
      </c>
      <c r="GZD32" s="6729"/>
      <c r="GZE32" s="6714"/>
      <c r="GZF32" s="6714"/>
      <c r="GZG32" s="6730"/>
      <c r="GZH32" s="6731"/>
      <c r="GZI32" s="6732"/>
      <c r="GZJ32" s="6729"/>
      <c r="GZK32" s="6731"/>
      <c r="GZL32" s="6730"/>
      <c r="GZM32" s="6733"/>
      <c r="GZN32" s="6734"/>
      <c r="GZO32" s="6734"/>
      <c r="GZP32" s="6734"/>
      <c r="GZQ32" s="8839" t="s">
        <v>2777</v>
      </c>
      <c r="GZR32" s="8840"/>
      <c r="GZS32" s="6728">
        <f>SUM(GZT32:GZW32)</f>
        <v>0</v>
      </c>
      <c r="GZT32" s="6729"/>
      <c r="GZU32" s="6714"/>
      <c r="GZV32" s="6714"/>
      <c r="GZW32" s="6730"/>
      <c r="GZX32" s="6731"/>
      <c r="GZY32" s="6732"/>
      <c r="GZZ32" s="6729"/>
      <c r="HAA32" s="6731"/>
      <c r="HAB32" s="6730"/>
      <c r="HAC32" s="6733"/>
      <c r="HAD32" s="6734"/>
      <c r="HAE32" s="6734"/>
      <c r="HAF32" s="6734"/>
      <c r="HAG32" s="8839" t="s">
        <v>2777</v>
      </c>
      <c r="HAH32" s="8840"/>
      <c r="HAI32" s="6728">
        <f>SUM(HAJ32:HAM32)</f>
        <v>0</v>
      </c>
      <c r="HAJ32" s="6729"/>
      <c r="HAK32" s="6714"/>
      <c r="HAL32" s="6714"/>
      <c r="HAM32" s="6730"/>
      <c r="HAN32" s="6731"/>
      <c r="HAO32" s="6732"/>
      <c r="HAP32" s="6729"/>
      <c r="HAQ32" s="6731"/>
      <c r="HAR32" s="6730"/>
      <c r="HAS32" s="6733"/>
      <c r="HAT32" s="6734"/>
      <c r="HAU32" s="6734"/>
      <c r="HAV32" s="6734"/>
      <c r="HAW32" s="8839" t="s">
        <v>2777</v>
      </c>
      <c r="HAX32" s="8840"/>
      <c r="HAY32" s="6728">
        <f>SUM(HAZ32:HBC32)</f>
        <v>0</v>
      </c>
      <c r="HAZ32" s="6729"/>
      <c r="HBA32" s="6714"/>
      <c r="HBB32" s="6714"/>
      <c r="HBC32" s="6730"/>
      <c r="HBD32" s="6731"/>
      <c r="HBE32" s="6732"/>
      <c r="HBF32" s="6729"/>
      <c r="HBG32" s="6731"/>
      <c r="HBH32" s="6730"/>
      <c r="HBI32" s="6733"/>
      <c r="HBJ32" s="6734"/>
      <c r="HBK32" s="6734"/>
      <c r="HBL32" s="6734"/>
      <c r="HBM32" s="8839" t="s">
        <v>2777</v>
      </c>
      <c r="HBN32" s="8840"/>
      <c r="HBO32" s="6728">
        <f>SUM(HBP32:HBS32)</f>
        <v>0</v>
      </c>
      <c r="HBP32" s="6729"/>
      <c r="HBQ32" s="6714"/>
      <c r="HBR32" s="6714"/>
      <c r="HBS32" s="6730"/>
      <c r="HBT32" s="6731"/>
      <c r="HBU32" s="6732"/>
      <c r="HBV32" s="6729"/>
      <c r="HBW32" s="6731"/>
      <c r="HBX32" s="6730"/>
      <c r="HBY32" s="6733"/>
      <c r="HBZ32" s="6734"/>
      <c r="HCA32" s="6734"/>
      <c r="HCB32" s="6734"/>
      <c r="HCC32" s="8839" t="s">
        <v>2777</v>
      </c>
      <c r="HCD32" s="8840"/>
      <c r="HCE32" s="6728">
        <f>SUM(HCF32:HCI32)</f>
        <v>0</v>
      </c>
      <c r="HCF32" s="6729"/>
      <c r="HCG32" s="6714"/>
      <c r="HCH32" s="6714"/>
      <c r="HCI32" s="6730"/>
      <c r="HCJ32" s="6731"/>
      <c r="HCK32" s="6732"/>
      <c r="HCL32" s="6729"/>
      <c r="HCM32" s="6731"/>
      <c r="HCN32" s="6730"/>
      <c r="HCO32" s="6733"/>
      <c r="HCP32" s="6734"/>
      <c r="HCQ32" s="6734"/>
      <c r="HCR32" s="6734"/>
      <c r="HCS32" s="8839" t="s">
        <v>2777</v>
      </c>
      <c r="HCT32" s="8840"/>
      <c r="HCU32" s="6728">
        <f>SUM(HCV32:HCY32)</f>
        <v>0</v>
      </c>
      <c r="HCV32" s="6729"/>
      <c r="HCW32" s="6714"/>
      <c r="HCX32" s="6714"/>
      <c r="HCY32" s="6730"/>
      <c r="HCZ32" s="6731"/>
      <c r="HDA32" s="6732"/>
      <c r="HDB32" s="6729"/>
      <c r="HDC32" s="6731"/>
      <c r="HDD32" s="6730"/>
      <c r="HDE32" s="6733"/>
      <c r="HDF32" s="6734"/>
      <c r="HDG32" s="6734"/>
      <c r="HDH32" s="6734"/>
      <c r="HDI32" s="8839" t="s">
        <v>2777</v>
      </c>
      <c r="HDJ32" s="8840"/>
      <c r="HDK32" s="6728">
        <f>SUM(HDL32:HDO32)</f>
        <v>0</v>
      </c>
      <c r="HDL32" s="6729"/>
      <c r="HDM32" s="6714"/>
      <c r="HDN32" s="6714"/>
      <c r="HDO32" s="6730"/>
      <c r="HDP32" s="6731"/>
      <c r="HDQ32" s="6732"/>
      <c r="HDR32" s="6729"/>
      <c r="HDS32" s="6731"/>
      <c r="HDT32" s="6730"/>
      <c r="HDU32" s="6733"/>
      <c r="HDV32" s="6734"/>
      <c r="HDW32" s="6734"/>
      <c r="HDX32" s="6734"/>
      <c r="HDY32" s="8839" t="s">
        <v>2777</v>
      </c>
      <c r="HDZ32" s="8840"/>
      <c r="HEA32" s="6728">
        <f>SUM(HEB32:HEE32)</f>
        <v>0</v>
      </c>
      <c r="HEB32" s="6729"/>
      <c r="HEC32" s="6714"/>
      <c r="HED32" s="6714"/>
      <c r="HEE32" s="6730"/>
      <c r="HEF32" s="6731"/>
      <c r="HEG32" s="6732"/>
      <c r="HEH32" s="6729"/>
      <c r="HEI32" s="6731"/>
      <c r="HEJ32" s="6730"/>
      <c r="HEK32" s="6733"/>
      <c r="HEL32" s="6734"/>
      <c r="HEM32" s="6734"/>
      <c r="HEN32" s="6734"/>
      <c r="HEO32" s="8839" t="s">
        <v>2777</v>
      </c>
      <c r="HEP32" s="8840"/>
      <c r="HEQ32" s="6728">
        <f>SUM(HER32:HEU32)</f>
        <v>0</v>
      </c>
      <c r="HER32" s="6729"/>
      <c r="HES32" s="6714"/>
      <c r="HET32" s="6714"/>
      <c r="HEU32" s="6730"/>
      <c r="HEV32" s="6731"/>
      <c r="HEW32" s="6732"/>
      <c r="HEX32" s="6729"/>
      <c r="HEY32" s="6731"/>
      <c r="HEZ32" s="6730"/>
      <c r="HFA32" s="6733"/>
      <c r="HFB32" s="6734"/>
      <c r="HFC32" s="6734"/>
      <c r="HFD32" s="6734"/>
      <c r="HFE32" s="8839" t="s">
        <v>2777</v>
      </c>
      <c r="HFF32" s="8840"/>
      <c r="HFG32" s="6728">
        <f>SUM(HFH32:HFK32)</f>
        <v>0</v>
      </c>
      <c r="HFH32" s="6729"/>
      <c r="HFI32" s="6714"/>
      <c r="HFJ32" s="6714"/>
      <c r="HFK32" s="6730"/>
      <c r="HFL32" s="6731"/>
      <c r="HFM32" s="6732"/>
      <c r="HFN32" s="6729"/>
      <c r="HFO32" s="6731"/>
      <c r="HFP32" s="6730"/>
      <c r="HFQ32" s="6733"/>
      <c r="HFR32" s="6734"/>
      <c r="HFS32" s="6734"/>
      <c r="HFT32" s="6734"/>
      <c r="HFU32" s="8839" t="s">
        <v>2777</v>
      </c>
      <c r="HFV32" s="8840"/>
      <c r="HFW32" s="6728">
        <f>SUM(HFX32:HGA32)</f>
        <v>0</v>
      </c>
      <c r="HFX32" s="6729"/>
      <c r="HFY32" s="6714"/>
      <c r="HFZ32" s="6714"/>
      <c r="HGA32" s="6730"/>
      <c r="HGB32" s="6731"/>
      <c r="HGC32" s="6732"/>
      <c r="HGD32" s="6729"/>
      <c r="HGE32" s="6731"/>
      <c r="HGF32" s="6730"/>
      <c r="HGG32" s="6733"/>
      <c r="HGH32" s="6734"/>
      <c r="HGI32" s="6734"/>
      <c r="HGJ32" s="6734"/>
      <c r="HGK32" s="8839" t="s">
        <v>2777</v>
      </c>
      <c r="HGL32" s="8840"/>
      <c r="HGM32" s="6728">
        <f>SUM(HGN32:HGQ32)</f>
        <v>0</v>
      </c>
      <c r="HGN32" s="6729"/>
      <c r="HGO32" s="6714"/>
      <c r="HGP32" s="6714"/>
      <c r="HGQ32" s="6730"/>
      <c r="HGR32" s="6731"/>
      <c r="HGS32" s="6732"/>
      <c r="HGT32" s="6729"/>
      <c r="HGU32" s="6731"/>
      <c r="HGV32" s="6730"/>
      <c r="HGW32" s="6733"/>
      <c r="HGX32" s="6734"/>
      <c r="HGY32" s="6734"/>
      <c r="HGZ32" s="6734"/>
      <c r="HHA32" s="8839" t="s">
        <v>2777</v>
      </c>
      <c r="HHB32" s="8840"/>
      <c r="HHC32" s="6728">
        <f>SUM(HHD32:HHG32)</f>
        <v>0</v>
      </c>
      <c r="HHD32" s="6729"/>
      <c r="HHE32" s="6714"/>
      <c r="HHF32" s="6714"/>
      <c r="HHG32" s="6730"/>
      <c r="HHH32" s="6731"/>
      <c r="HHI32" s="6732"/>
      <c r="HHJ32" s="6729"/>
      <c r="HHK32" s="6731"/>
      <c r="HHL32" s="6730"/>
      <c r="HHM32" s="6733"/>
      <c r="HHN32" s="6734"/>
      <c r="HHO32" s="6734"/>
      <c r="HHP32" s="6734"/>
      <c r="HHQ32" s="8839" t="s">
        <v>2777</v>
      </c>
      <c r="HHR32" s="8840"/>
      <c r="HHS32" s="6728">
        <f>SUM(HHT32:HHW32)</f>
        <v>0</v>
      </c>
      <c r="HHT32" s="6729"/>
      <c r="HHU32" s="6714"/>
      <c r="HHV32" s="6714"/>
      <c r="HHW32" s="6730"/>
      <c r="HHX32" s="6731"/>
      <c r="HHY32" s="6732"/>
      <c r="HHZ32" s="6729"/>
      <c r="HIA32" s="6731"/>
      <c r="HIB32" s="6730"/>
      <c r="HIC32" s="6733"/>
      <c r="HID32" s="6734"/>
      <c r="HIE32" s="6734"/>
      <c r="HIF32" s="6734"/>
      <c r="HIG32" s="8839" t="s">
        <v>2777</v>
      </c>
      <c r="HIH32" s="8840"/>
      <c r="HII32" s="6728">
        <f>SUM(HIJ32:HIM32)</f>
        <v>0</v>
      </c>
      <c r="HIJ32" s="6729"/>
      <c r="HIK32" s="6714"/>
      <c r="HIL32" s="6714"/>
      <c r="HIM32" s="6730"/>
      <c r="HIN32" s="6731"/>
      <c r="HIO32" s="6732"/>
      <c r="HIP32" s="6729"/>
      <c r="HIQ32" s="6731"/>
      <c r="HIR32" s="6730"/>
      <c r="HIS32" s="6733"/>
      <c r="HIT32" s="6734"/>
      <c r="HIU32" s="6734"/>
      <c r="HIV32" s="6734"/>
      <c r="HIW32" s="8839" t="s">
        <v>2777</v>
      </c>
      <c r="HIX32" s="8840"/>
      <c r="HIY32" s="6728">
        <f>SUM(HIZ32:HJC32)</f>
        <v>0</v>
      </c>
      <c r="HIZ32" s="6729"/>
      <c r="HJA32" s="6714"/>
      <c r="HJB32" s="6714"/>
      <c r="HJC32" s="6730"/>
      <c r="HJD32" s="6731"/>
      <c r="HJE32" s="6732"/>
      <c r="HJF32" s="6729"/>
      <c r="HJG32" s="6731"/>
      <c r="HJH32" s="6730"/>
      <c r="HJI32" s="6733"/>
      <c r="HJJ32" s="6734"/>
      <c r="HJK32" s="6734"/>
      <c r="HJL32" s="6734"/>
      <c r="HJM32" s="8839" t="s">
        <v>2777</v>
      </c>
      <c r="HJN32" s="8840"/>
      <c r="HJO32" s="6728">
        <f>SUM(HJP32:HJS32)</f>
        <v>0</v>
      </c>
      <c r="HJP32" s="6729"/>
      <c r="HJQ32" s="6714"/>
      <c r="HJR32" s="6714"/>
      <c r="HJS32" s="6730"/>
      <c r="HJT32" s="6731"/>
      <c r="HJU32" s="6732"/>
      <c r="HJV32" s="6729"/>
      <c r="HJW32" s="6731"/>
      <c r="HJX32" s="6730"/>
      <c r="HJY32" s="6733"/>
      <c r="HJZ32" s="6734"/>
      <c r="HKA32" s="6734"/>
      <c r="HKB32" s="6734"/>
      <c r="HKC32" s="8839" t="s">
        <v>2777</v>
      </c>
      <c r="HKD32" s="8840"/>
      <c r="HKE32" s="6728">
        <f>SUM(HKF32:HKI32)</f>
        <v>0</v>
      </c>
      <c r="HKF32" s="6729"/>
      <c r="HKG32" s="6714"/>
      <c r="HKH32" s="6714"/>
      <c r="HKI32" s="6730"/>
      <c r="HKJ32" s="6731"/>
      <c r="HKK32" s="6732"/>
      <c r="HKL32" s="6729"/>
      <c r="HKM32" s="6731"/>
      <c r="HKN32" s="6730"/>
      <c r="HKO32" s="6733"/>
      <c r="HKP32" s="6734"/>
      <c r="HKQ32" s="6734"/>
      <c r="HKR32" s="6734"/>
      <c r="HKS32" s="8839" t="s">
        <v>2777</v>
      </c>
      <c r="HKT32" s="8840"/>
      <c r="HKU32" s="6728">
        <f>SUM(HKV32:HKY32)</f>
        <v>0</v>
      </c>
      <c r="HKV32" s="6729"/>
      <c r="HKW32" s="6714"/>
      <c r="HKX32" s="6714"/>
      <c r="HKY32" s="6730"/>
      <c r="HKZ32" s="6731"/>
      <c r="HLA32" s="6732"/>
      <c r="HLB32" s="6729"/>
      <c r="HLC32" s="6731"/>
      <c r="HLD32" s="6730"/>
      <c r="HLE32" s="6733"/>
      <c r="HLF32" s="6734"/>
      <c r="HLG32" s="6734"/>
      <c r="HLH32" s="6734"/>
      <c r="HLI32" s="8839" t="s">
        <v>2777</v>
      </c>
      <c r="HLJ32" s="8840"/>
      <c r="HLK32" s="6728">
        <f>SUM(HLL32:HLO32)</f>
        <v>0</v>
      </c>
      <c r="HLL32" s="6729"/>
      <c r="HLM32" s="6714"/>
      <c r="HLN32" s="6714"/>
      <c r="HLO32" s="6730"/>
      <c r="HLP32" s="6731"/>
      <c r="HLQ32" s="6732"/>
      <c r="HLR32" s="6729"/>
      <c r="HLS32" s="6731"/>
      <c r="HLT32" s="6730"/>
      <c r="HLU32" s="6733"/>
      <c r="HLV32" s="6734"/>
      <c r="HLW32" s="6734"/>
      <c r="HLX32" s="6734"/>
      <c r="HLY32" s="8839" t="s">
        <v>2777</v>
      </c>
      <c r="HLZ32" s="8840"/>
      <c r="HMA32" s="6728">
        <f>SUM(HMB32:HME32)</f>
        <v>0</v>
      </c>
      <c r="HMB32" s="6729"/>
      <c r="HMC32" s="6714"/>
      <c r="HMD32" s="6714"/>
      <c r="HME32" s="6730"/>
      <c r="HMF32" s="6731"/>
      <c r="HMG32" s="6732"/>
      <c r="HMH32" s="6729"/>
      <c r="HMI32" s="6731"/>
      <c r="HMJ32" s="6730"/>
      <c r="HMK32" s="6733"/>
      <c r="HML32" s="6734"/>
      <c r="HMM32" s="6734"/>
      <c r="HMN32" s="6734"/>
      <c r="HMO32" s="8839" t="s">
        <v>2777</v>
      </c>
      <c r="HMP32" s="8840"/>
      <c r="HMQ32" s="6728">
        <f>SUM(HMR32:HMU32)</f>
        <v>0</v>
      </c>
      <c r="HMR32" s="6729"/>
      <c r="HMS32" s="6714"/>
      <c r="HMT32" s="6714"/>
      <c r="HMU32" s="6730"/>
      <c r="HMV32" s="6731"/>
      <c r="HMW32" s="6732"/>
      <c r="HMX32" s="6729"/>
      <c r="HMY32" s="6731"/>
      <c r="HMZ32" s="6730"/>
      <c r="HNA32" s="6733"/>
      <c r="HNB32" s="6734"/>
      <c r="HNC32" s="6734"/>
      <c r="HND32" s="6734"/>
      <c r="HNE32" s="8839" t="s">
        <v>2777</v>
      </c>
      <c r="HNF32" s="8840"/>
      <c r="HNG32" s="6728">
        <f>SUM(HNH32:HNK32)</f>
        <v>0</v>
      </c>
      <c r="HNH32" s="6729"/>
      <c r="HNI32" s="6714"/>
      <c r="HNJ32" s="6714"/>
      <c r="HNK32" s="6730"/>
      <c r="HNL32" s="6731"/>
      <c r="HNM32" s="6732"/>
      <c r="HNN32" s="6729"/>
      <c r="HNO32" s="6731"/>
      <c r="HNP32" s="6730"/>
      <c r="HNQ32" s="6733"/>
      <c r="HNR32" s="6734"/>
      <c r="HNS32" s="6734"/>
      <c r="HNT32" s="6734"/>
      <c r="HNU32" s="8839" t="s">
        <v>2777</v>
      </c>
      <c r="HNV32" s="8840"/>
      <c r="HNW32" s="6728">
        <f>SUM(HNX32:HOA32)</f>
        <v>0</v>
      </c>
      <c r="HNX32" s="6729"/>
      <c r="HNY32" s="6714"/>
      <c r="HNZ32" s="6714"/>
      <c r="HOA32" s="6730"/>
      <c r="HOB32" s="6731"/>
      <c r="HOC32" s="6732"/>
      <c r="HOD32" s="6729"/>
      <c r="HOE32" s="6731"/>
      <c r="HOF32" s="6730"/>
      <c r="HOG32" s="6733"/>
      <c r="HOH32" s="6734"/>
      <c r="HOI32" s="6734"/>
      <c r="HOJ32" s="6734"/>
      <c r="HOK32" s="8839" t="s">
        <v>2777</v>
      </c>
      <c r="HOL32" s="8840"/>
      <c r="HOM32" s="6728">
        <f>SUM(HON32:HOQ32)</f>
        <v>0</v>
      </c>
      <c r="HON32" s="6729"/>
      <c r="HOO32" s="6714"/>
      <c r="HOP32" s="6714"/>
      <c r="HOQ32" s="6730"/>
      <c r="HOR32" s="6731"/>
      <c r="HOS32" s="6732"/>
      <c r="HOT32" s="6729"/>
      <c r="HOU32" s="6731"/>
      <c r="HOV32" s="6730"/>
      <c r="HOW32" s="6733"/>
      <c r="HOX32" s="6734"/>
      <c r="HOY32" s="6734"/>
      <c r="HOZ32" s="6734"/>
      <c r="HPA32" s="8839" t="s">
        <v>2777</v>
      </c>
      <c r="HPB32" s="8840"/>
      <c r="HPC32" s="6728">
        <f>SUM(HPD32:HPG32)</f>
        <v>0</v>
      </c>
      <c r="HPD32" s="6729"/>
      <c r="HPE32" s="6714"/>
      <c r="HPF32" s="6714"/>
      <c r="HPG32" s="6730"/>
      <c r="HPH32" s="6731"/>
      <c r="HPI32" s="6732"/>
      <c r="HPJ32" s="6729"/>
      <c r="HPK32" s="6731"/>
      <c r="HPL32" s="6730"/>
      <c r="HPM32" s="6733"/>
      <c r="HPN32" s="6734"/>
      <c r="HPO32" s="6734"/>
      <c r="HPP32" s="6734"/>
      <c r="HPQ32" s="8839" t="s">
        <v>2777</v>
      </c>
      <c r="HPR32" s="8840"/>
      <c r="HPS32" s="6728">
        <f>SUM(HPT32:HPW32)</f>
        <v>0</v>
      </c>
      <c r="HPT32" s="6729"/>
      <c r="HPU32" s="6714"/>
      <c r="HPV32" s="6714"/>
      <c r="HPW32" s="6730"/>
      <c r="HPX32" s="6731"/>
      <c r="HPY32" s="6732"/>
      <c r="HPZ32" s="6729"/>
      <c r="HQA32" s="6731"/>
      <c r="HQB32" s="6730"/>
      <c r="HQC32" s="6733"/>
      <c r="HQD32" s="6734"/>
      <c r="HQE32" s="6734"/>
      <c r="HQF32" s="6734"/>
      <c r="HQG32" s="8839" t="s">
        <v>2777</v>
      </c>
      <c r="HQH32" s="8840"/>
      <c r="HQI32" s="6728">
        <f>SUM(HQJ32:HQM32)</f>
        <v>0</v>
      </c>
      <c r="HQJ32" s="6729"/>
      <c r="HQK32" s="6714"/>
      <c r="HQL32" s="6714"/>
      <c r="HQM32" s="6730"/>
      <c r="HQN32" s="6731"/>
      <c r="HQO32" s="6732"/>
      <c r="HQP32" s="6729"/>
      <c r="HQQ32" s="6731"/>
      <c r="HQR32" s="6730"/>
      <c r="HQS32" s="6733"/>
      <c r="HQT32" s="6734"/>
      <c r="HQU32" s="6734"/>
      <c r="HQV32" s="6734"/>
      <c r="HQW32" s="8839" t="s">
        <v>2777</v>
      </c>
      <c r="HQX32" s="8840"/>
      <c r="HQY32" s="6728">
        <f>SUM(HQZ32:HRC32)</f>
        <v>0</v>
      </c>
      <c r="HQZ32" s="6729"/>
      <c r="HRA32" s="6714"/>
      <c r="HRB32" s="6714"/>
      <c r="HRC32" s="6730"/>
      <c r="HRD32" s="6731"/>
      <c r="HRE32" s="6732"/>
      <c r="HRF32" s="6729"/>
      <c r="HRG32" s="6731"/>
      <c r="HRH32" s="6730"/>
      <c r="HRI32" s="6733"/>
      <c r="HRJ32" s="6734"/>
      <c r="HRK32" s="6734"/>
      <c r="HRL32" s="6734"/>
      <c r="HRM32" s="8839" t="s">
        <v>2777</v>
      </c>
      <c r="HRN32" s="8840"/>
      <c r="HRO32" s="6728">
        <f>SUM(HRP32:HRS32)</f>
        <v>0</v>
      </c>
      <c r="HRP32" s="6729"/>
      <c r="HRQ32" s="6714"/>
      <c r="HRR32" s="6714"/>
      <c r="HRS32" s="6730"/>
      <c r="HRT32" s="6731"/>
      <c r="HRU32" s="6732"/>
      <c r="HRV32" s="6729"/>
      <c r="HRW32" s="6731"/>
      <c r="HRX32" s="6730"/>
      <c r="HRY32" s="6733"/>
      <c r="HRZ32" s="6734"/>
      <c r="HSA32" s="6734"/>
      <c r="HSB32" s="6734"/>
      <c r="HSC32" s="8839" t="s">
        <v>2777</v>
      </c>
      <c r="HSD32" s="8840"/>
      <c r="HSE32" s="6728">
        <f>SUM(HSF32:HSI32)</f>
        <v>0</v>
      </c>
      <c r="HSF32" s="6729"/>
      <c r="HSG32" s="6714"/>
      <c r="HSH32" s="6714"/>
      <c r="HSI32" s="6730"/>
      <c r="HSJ32" s="6731"/>
      <c r="HSK32" s="6732"/>
      <c r="HSL32" s="6729"/>
      <c r="HSM32" s="6731"/>
      <c r="HSN32" s="6730"/>
      <c r="HSO32" s="6733"/>
      <c r="HSP32" s="6734"/>
      <c r="HSQ32" s="6734"/>
      <c r="HSR32" s="6734"/>
      <c r="HSS32" s="8839" t="s">
        <v>2777</v>
      </c>
      <c r="HST32" s="8840"/>
      <c r="HSU32" s="6728">
        <f>SUM(HSV32:HSY32)</f>
        <v>0</v>
      </c>
      <c r="HSV32" s="6729"/>
      <c r="HSW32" s="6714"/>
      <c r="HSX32" s="6714"/>
      <c r="HSY32" s="6730"/>
      <c r="HSZ32" s="6731"/>
      <c r="HTA32" s="6732"/>
      <c r="HTB32" s="6729"/>
      <c r="HTC32" s="6731"/>
      <c r="HTD32" s="6730"/>
      <c r="HTE32" s="6733"/>
      <c r="HTF32" s="6734"/>
      <c r="HTG32" s="6734"/>
      <c r="HTH32" s="6734"/>
      <c r="HTI32" s="8839" t="s">
        <v>2777</v>
      </c>
      <c r="HTJ32" s="8840"/>
      <c r="HTK32" s="6728">
        <f>SUM(HTL32:HTO32)</f>
        <v>0</v>
      </c>
      <c r="HTL32" s="6729"/>
      <c r="HTM32" s="6714"/>
      <c r="HTN32" s="6714"/>
      <c r="HTO32" s="6730"/>
      <c r="HTP32" s="6731"/>
      <c r="HTQ32" s="6732"/>
      <c r="HTR32" s="6729"/>
      <c r="HTS32" s="6731"/>
      <c r="HTT32" s="6730"/>
      <c r="HTU32" s="6733"/>
      <c r="HTV32" s="6734"/>
      <c r="HTW32" s="6734"/>
      <c r="HTX32" s="6734"/>
      <c r="HTY32" s="8839" t="s">
        <v>2777</v>
      </c>
      <c r="HTZ32" s="8840"/>
      <c r="HUA32" s="6728">
        <f>SUM(HUB32:HUE32)</f>
        <v>0</v>
      </c>
      <c r="HUB32" s="6729"/>
      <c r="HUC32" s="6714"/>
      <c r="HUD32" s="6714"/>
      <c r="HUE32" s="6730"/>
      <c r="HUF32" s="6731"/>
      <c r="HUG32" s="6732"/>
      <c r="HUH32" s="6729"/>
      <c r="HUI32" s="6731"/>
      <c r="HUJ32" s="6730"/>
      <c r="HUK32" s="6733"/>
      <c r="HUL32" s="6734"/>
      <c r="HUM32" s="6734"/>
      <c r="HUN32" s="6734"/>
      <c r="HUO32" s="8839" t="s">
        <v>2777</v>
      </c>
      <c r="HUP32" s="8840"/>
      <c r="HUQ32" s="6728">
        <f>SUM(HUR32:HUU32)</f>
        <v>0</v>
      </c>
      <c r="HUR32" s="6729"/>
      <c r="HUS32" s="6714"/>
      <c r="HUT32" s="6714"/>
      <c r="HUU32" s="6730"/>
      <c r="HUV32" s="6731"/>
      <c r="HUW32" s="6732"/>
      <c r="HUX32" s="6729"/>
      <c r="HUY32" s="6731"/>
      <c r="HUZ32" s="6730"/>
      <c r="HVA32" s="6733"/>
      <c r="HVB32" s="6734"/>
      <c r="HVC32" s="6734"/>
      <c r="HVD32" s="6734"/>
      <c r="HVE32" s="8839" t="s">
        <v>2777</v>
      </c>
      <c r="HVF32" s="8840"/>
      <c r="HVG32" s="6728">
        <f>SUM(HVH32:HVK32)</f>
        <v>0</v>
      </c>
      <c r="HVH32" s="6729"/>
      <c r="HVI32" s="6714"/>
      <c r="HVJ32" s="6714"/>
      <c r="HVK32" s="6730"/>
      <c r="HVL32" s="6731"/>
      <c r="HVM32" s="6732"/>
      <c r="HVN32" s="6729"/>
      <c r="HVO32" s="6731"/>
      <c r="HVP32" s="6730"/>
      <c r="HVQ32" s="6733"/>
      <c r="HVR32" s="6734"/>
      <c r="HVS32" s="6734"/>
      <c r="HVT32" s="6734"/>
      <c r="HVU32" s="8839" t="s">
        <v>2777</v>
      </c>
      <c r="HVV32" s="8840"/>
      <c r="HVW32" s="6728">
        <f>SUM(HVX32:HWA32)</f>
        <v>0</v>
      </c>
      <c r="HVX32" s="6729"/>
      <c r="HVY32" s="6714"/>
      <c r="HVZ32" s="6714"/>
      <c r="HWA32" s="6730"/>
      <c r="HWB32" s="6731"/>
      <c r="HWC32" s="6732"/>
      <c r="HWD32" s="6729"/>
      <c r="HWE32" s="6731"/>
      <c r="HWF32" s="6730"/>
      <c r="HWG32" s="6733"/>
      <c r="HWH32" s="6734"/>
      <c r="HWI32" s="6734"/>
      <c r="HWJ32" s="6734"/>
      <c r="HWK32" s="8839" t="s">
        <v>2777</v>
      </c>
      <c r="HWL32" s="8840"/>
      <c r="HWM32" s="6728">
        <f>SUM(HWN32:HWQ32)</f>
        <v>0</v>
      </c>
      <c r="HWN32" s="6729"/>
      <c r="HWO32" s="6714"/>
      <c r="HWP32" s="6714"/>
      <c r="HWQ32" s="6730"/>
      <c r="HWR32" s="6731"/>
      <c r="HWS32" s="6732"/>
      <c r="HWT32" s="6729"/>
      <c r="HWU32" s="6731"/>
      <c r="HWV32" s="6730"/>
      <c r="HWW32" s="6733"/>
      <c r="HWX32" s="6734"/>
      <c r="HWY32" s="6734"/>
      <c r="HWZ32" s="6734"/>
      <c r="HXA32" s="8839" t="s">
        <v>2777</v>
      </c>
      <c r="HXB32" s="8840"/>
      <c r="HXC32" s="6728">
        <f>SUM(HXD32:HXG32)</f>
        <v>0</v>
      </c>
      <c r="HXD32" s="6729"/>
      <c r="HXE32" s="6714"/>
      <c r="HXF32" s="6714"/>
      <c r="HXG32" s="6730"/>
      <c r="HXH32" s="6731"/>
      <c r="HXI32" s="6732"/>
      <c r="HXJ32" s="6729"/>
      <c r="HXK32" s="6731"/>
      <c r="HXL32" s="6730"/>
      <c r="HXM32" s="6733"/>
      <c r="HXN32" s="6734"/>
      <c r="HXO32" s="6734"/>
      <c r="HXP32" s="6734"/>
      <c r="HXQ32" s="8839" t="s">
        <v>2777</v>
      </c>
      <c r="HXR32" s="8840"/>
      <c r="HXS32" s="6728">
        <f>SUM(HXT32:HXW32)</f>
        <v>0</v>
      </c>
      <c r="HXT32" s="6729"/>
      <c r="HXU32" s="6714"/>
      <c r="HXV32" s="6714"/>
      <c r="HXW32" s="6730"/>
      <c r="HXX32" s="6731"/>
      <c r="HXY32" s="6732"/>
      <c r="HXZ32" s="6729"/>
      <c r="HYA32" s="6731"/>
      <c r="HYB32" s="6730"/>
      <c r="HYC32" s="6733"/>
      <c r="HYD32" s="6734"/>
      <c r="HYE32" s="6734"/>
      <c r="HYF32" s="6734"/>
      <c r="HYG32" s="8839" t="s">
        <v>2777</v>
      </c>
      <c r="HYH32" s="8840"/>
      <c r="HYI32" s="6728">
        <f>SUM(HYJ32:HYM32)</f>
        <v>0</v>
      </c>
      <c r="HYJ32" s="6729"/>
      <c r="HYK32" s="6714"/>
      <c r="HYL32" s="6714"/>
      <c r="HYM32" s="6730"/>
      <c r="HYN32" s="6731"/>
      <c r="HYO32" s="6732"/>
      <c r="HYP32" s="6729"/>
      <c r="HYQ32" s="6731"/>
      <c r="HYR32" s="6730"/>
      <c r="HYS32" s="6733"/>
      <c r="HYT32" s="6734"/>
      <c r="HYU32" s="6734"/>
      <c r="HYV32" s="6734"/>
      <c r="HYW32" s="8839" t="s">
        <v>2777</v>
      </c>
      <c r="HYX32" s="8840"/>
      <c r="HYY32" s="6728">
        <f>SUM(HYZ32:HZC32)</f>
        <v>0</v>
      </c>
      <c r="HYZ32" s="6729"/>
      <c r="HZA32" s="6714"/>
      <c r="HZB32" s="6714"/>
      <c r="HZC32" s="6730"/>
      <c r="HZD32" s="6731"/>
      <c r="HZE32" s="6732"/>
      <c r="HZF32" s="6729"/>
      <c r="HZG32" s="6731"/>
      <c r="HZH32" s="6730"/>
      <c r="HZI32" s="6733"/>
      <c r="HZJ32" s="6734"/>
      <c r="HZK32" s="6734"/>
      <c r="HZL32" s="6734"/>
      <c r="HZM32" s="8839" t="s">
        <v>2777</v>
      </c>
      <c r="HZN32" s="8840"/>
      <c r="HZO32" s="6728">
        <f>SUM(HZP32:HZS32)</f>
        <v>0</v>
      </c>
      <c r="HZP32" s="6729"/>
      <c r="HZQ32" s="6714"/>
      <c r="HZR32" s="6714"/>
      <c r="HZS32" s="6730"/>
      <c r="HZT32" s="6731"/>
      <c r="HZU32" s="6732"/>
      <c r="HZV32" s="6729"/>
      <c r="HZW32" s="6731"/>
      <c r="HZX32" s="6730"/>
      <c r="HZY32" s="6733"/>
      <c r="HZZ32" s="6734"/>
      <c r="IAA32" s="6734"/>
      <c r="IAB32" s="6734"/>
      <c r="IAC32" s="8839" t="s">
        <v>2777</v>
      </c>
      <c r="IAD32" s="8840"/>
      <c r="IAE32" s="6728">
        <f>SUM(IAF32:IAI32)</f>
        <v>0</v>
      </c>
      <c r="IAF32" s="6729"/>
      <c r="IAG32" s="6714"/>
      <c r="IAH32" s="6714"/>
      <c r="IAI32" s="6730"/>
      <c r="IAJ32" s="6731"/>
      <c r="IAK32" s="6732"/>
      <c r="IAL32" s="6729"/>
      <c r="IAM32" s="6731"/>
      <c r="IAN32" s="6730"/>
      <c r="IAO32" s="6733"/>
      <c r="IAP32" s="6734"/>
      <c r="IAQ32" s="6734"/>
      <c r="IAR32" s="6734"/>
      <c r="IAS32" s="8839" t="s">
        <v>2777</v>
      </c>
      <c r="IAT32" s="8840"/>
      <c r="IAU32" s="6728">
        <f>SUM(IAV32:IAY32)</f>
        <v>0</v>
      </c>
      <c r="IAV32" s="6729"/>
      <c r="IAW32" s="6714"/>
      <c r="IAX32" s="6714"/>
      <c r="IAY32" s="6730"/>
      <c r="IAZ32" s="6731"/>
      <c r="IBA32" s="6732"/>
      <c r="IBB32" s="6729"/>
      <c r="IBC32" s="6731"/>
      <c r="IBD32" s="6730"/>
      <c r="IBE32" s="6733"/>
      <c r="IBF32" s="6734"/>
      <c r="IBG32" s="6734"/>
      <c r="IBH32" s="6734"/>
      <c r="IBI32" s="8839" t="s">
        <v>2777</v>
      </c>
      <c r="IBJ32" s="8840"/>
      <c r="IBK32" s="6728">
        <f>SUM(IBL32:IBO32)</f>
        <v>0</v>
      </c>
      <c r="IBL32" s="6729"/>
      <c r="IBM32" s="6714"/>
      <c r="IBN32" s="6714"/>
      <c r="IBO32" s="6730"/>
      <c r="IBP32" s="6731"/>
      <c r="IBQ32" s="6732"/>
      <c r="IBR32" s="6729"/>
      <c r="IBS32" s="6731"/>
      <c r="IBT32" s="6730"/>
      <c r="IBU32" s="6733"/>
      <c r="IBV32" s="6734"/>
      <c r="IBW32" s="6734"/>
      <c r="IBX32" s="6734"/>
      <c r="IBY32" s="8839" t="s">
        <v>2777</v>
      </c>
      <c r="IBZ32" s="8840"/>
      <c r="ICA32" s="6728">
        <f>SUM(ICB32:ICE32)</f>
        <v>0</v>
      </c>
      <c r="ICB32" s="6729"/>
      <c r="ICC32" s="6714"/>
      <c r="ICD32" s="6714"/>
      <c r="ICE32" s="6730"/>
      <c r="ICF32" s="6731"/>
      <c r="ICG32" s="6732"/>
      <c r="ICH32" s="6729"/>
      <c r="ICI32" s="6731"/>
      <c r="ICJ32" s="6730"/>
      <c r="ICK32" s="6733"/>
      <c r="ICL32" s="6734"/>
      <c r="ICM32" s="6734"/>
      <c r="ICN32" s="6734"/>
      <c r="ICO32" s="8839" t="s">
        <v>2777</v>
      </c>
      <c r="ICP32" s="8840"/>
      <c r="ICQ32" s="6728">
        <f>SUM(ICR32:ICU32)</f>
        <v>0</v>
      </c>
      <c r="ICR32" s="6729"/>
      <c r="ICS32" s="6714"/>
      <c r="ICT32" s="6714"/>
      <c r="ICU32" s="6730"/>
      <c r="ICV32" s="6731"/>
      <c r="ICW32" s="6732"/>
      <c r="ICX32" s="6729"/>
      <c r="ICY32" s="6731"/>
      <c r="ICZ32" s="6730"/>
      <c r="IDA32" s="6733"/>
      <c r="IDB32" s="6734"/>
      <c r="IDC32" s="6734"/>
      <c r="IDD32" s="6734"/>
      <c r="IDE32" s="8839" t="s">
        <v>2777</v>
      </c>
      <c r="IDF32" s="8840"/>
      <c r="IDG32" s="6728">
        <f>SUM(IDH32:IDK32)</f>
        <v>0</v>
      </c>
      <c r="IDH32" s="6729"/>
      <c r="IDI32" s="6714"/>
      <c r="IDJ32" s="6714"/>
      <c r="IDK32" s="6730"/>
      <c r="IDL32" s="6731"/>
      <c r="IDM32" s="6732"/>
      <c r="IDN32" s="6729"/>
      <c r="IDO32" s="6731"/>
      <c r="IDP32" s="6730"/>
      <c r="IDQ32" s="6733"/>
      <c r="IDR32" s="6734"/>
      <c r="IDS32" s="6734"/>
      <c r="IDT32" s="6734"/>
      <c r="IDU32" s="8839" t="s">
        <v>2777</v>
      </c>
      <c r="IDV32" s="8840"/>
      <c r="IDW32" s="6728">
        <f>SUM(IDX32:IEA32)</f>
        <v>0</v>
      </c>
      <c r="IDX32" s="6729"/>
      <c r="IDY32" s="6714"/>
      <c r="IDZ32" s="6714"/>
      <c r="IEA32" s="6730"/>
      <c r="IEB32" s="6731"/>
      <c r="IEC32" s="6732"/>
      <c r="IED32" s="6729"/>
      <c r="IEE32" s="6731"/>
      <c r="IEF32" s="6730"/>
      <c r="IEG32" s="6733"/>
      <c r="IEH32" s="6734"/>
      <c r="IEI32" s="6734"/>
      <c r="IEJ32" s="6734"/>
      <c r="IEK32" s="8839" t="s">
        <v>2777</v>
      </c>
      <c r="IEL32" s="8840"/>
      <c r="IEM32" s="6728">
        <f>SUM(IEN32:IEQ32)</f>
        <v>0</v>
      </c>
      <c r="IEN32" s="6729"/>
      <c r="IEO32" s="6714"/>
      <c r="IEP32" s="6714"/>
      <c r="IEQ32" s="6730"/>
      <c r="IER32" s="6731"/>
      <c r="IES32" s="6732"/>
      <c r="IET32" s="6729"/>
      <c r="IEU32" s="6731"/>
      <c r="IEV32" s="6730"/>
      <c r="IEW32" s="6733"/>
      <c r="IEX32" s="6734"/>
      <c r="IEY32" s="6734"/>
      <c r="IEZ32" s="6734"/>
      <c r="IFA32" s="8839" t="s">
        <v>2777</v>
      </c>
      <c r="IFB32" s="8840"/>
      <c r="IFC32" s="6728">
        <f>SUM(IFD32:IFG32)</f>
        <v>0</v>
      </c>
      <c r="IFD32" s="6729"/>
      <c r="IFE32" s="6714"/>
      <c r="IFF32" s="6714"/>
      <c r="IFG32" s="6730"/>
      <c r="IFH32" s="6731"/>
      <c r="IFI32" s="6732"/>
      <c r="IFJ32" s="6729"/>
      <c r="IFK32" s="6731"/>
      <c r="IFL32" s="6730"/>
      <c r="IFM32" s="6733"/>
      <c r="IFN32" s="6734"/>
      <c r="IFO32" s="6734"/>
      <c r="IFP32" s="6734"/>
      <c r="IFQ32" s="8839" t="s">
        <v>2777</v>
      </c>
      <c r="IFR32" s="8840"/>
      <c r="IFS32" s="6728">
        <f>SUM(IFT32:IFW32)</f>
        <v>0</v>
      </c>
      <c r="IFT32" s="6729"/>
      <c r="IFU32" s="6714"/>
      <c r="IFV32" s="6714"/>
      <c r="IFW32" s="6730"/>
      <c r="IFX32" s="6731"/>
      <c r="IFY32" s="6732"/>
      <c r="IFZ32" s="6729"/>
      <c r="IGA32" s="6731"/>
      <c r="IGB32" s="6730"/>
      <c r="IGC32" s="6733"/>
      <c r="IGD32" s="6734"/>
      <c r="IGE32" s="6734"/>
      <c r="IGF32" s="6734"/>
      <c r="IGG32" s="8839" t="s">
        <v>2777</v>
      </c>
      <c r="IGH32" s="8840"/>
      <c r="IGI32" s="6728">
        <f>SUM(IGJ32:IGM32)</f>
        <v>0</v>
      </c>
      <c r="IGJ32" s="6729"/>
      <c r="IGK32" s="6714"/>
      <c r="IGL32" s="6714"/>
      <c r="IGM32" s="6730"/>
      <c r="IGN32" s="6731"/>
      <c r="IGO32" s="6732"/>
      <c r="IGP32" s="6729"/>
      <c r="IGQ32" s="6731"/>
      <c r="IGR32" s="6730"/>
      <c r="IGS32" s="6733"/>
      <c r="IGT32" s="6734"/>
      <c r="IGU32" s="6734"/>
      <c r="IGV32" s="6734"/>
      <c r="IGW32" s="8839" t="s">
        <v>2777</v>
      </c>
      <c r="IGX32" s="8840"/>
      <c r="IGY32" s="6728">
        <f>SUM(IGZ32:IHC32)</f>
        <v>0</v>
      </c>
      <c r="IGZ32" s="6729"/>
      <c r="IHA32" s="6714"/>
      <c r="IHB32" s="6714"/>
      <c r="IHC32" s="6730"/>
      <c r="IHD32" s="6731"/>
      <c r="IHE32" s="6732"/>
      <c r="IHF32" s="6729"/>
      <c r="IHG32" s="6731"/>
      <c r="IHH32" s="6730"/>
      <c r="IHI32" s="6733"/>
      <c r="IHJ32" s="6734"/>
      <c r="IHK32" s="6734"/>
      <c r="IHL32" s="6734"/>
      <c r="IHM32" s="8839" t="s">
        <v>2777</v>
      </c>
      <c r="IHN32" s="8840"/>
      <c r="IHO32" s="6728">
        <f>SUM(IHP32:IHS32)</f>
        <v>0</v>
      </c>
      <c r="IHP32" s="6729"/>
      <c r="IHQ32" s="6714"/>
      <c r="IHR32" s="6714"/>
      <c r="IHS32" s="6730"/>
      <c r="IHT32" s="6731"/>
      <c r="IHU32" s="6732"/>
      <c r="IHV32" s="6729"/>
      <c r="IHW32" s="6731"/>
      <c r="IHX32" s="6730"/>
      <c r="IHY32" s="6733"/>
      <c r="IHZ32" s="6734"/>
      <c r="IIA32" s="6734"/>
      <c r="IIB32" s="6734"/>
      <c r="IIC32" s="8839" t="s">
        <v>2777</v>
      </c>
      <c r="IID32" s="8840"/>
      <c r="IIE32" s="6728">
        <f>SUM(IIF32:III32)</f>
        <v>0</v>
      </c>
      <c r="IIF32" s="6729"/>
      <c r="IIG32" s="6714"/>
      <c r="IIH32" s="6714"/>
      <c r="III32" s="6730"/>
      <c r="IIJ32" s="6731"/>
      <c r="IIK32" s="6732"/>
      <c r="IIL32" s="6729"/>
      <c r="IIM32" s="6731"/>
      <c r="IIN32" s="6730"/>
      <c r="IIO32" s="6733"/>
      <c r="IIP32" s="6734"/>
      <c r="IIQ32" s="6734"/>
      <c r="IIR32" s="6734"/>
      <c r="IIS32" s="8839" t="s">
        <v>2777</v>
      </c>
      <c r="IIT32" s="8840"/>
      <c r="IIU32" s="6728">
        <f>SUM(IIV32:IIY32)</f>
        <v>0</v>
      </c>
      <c r="IIV32" s="6729"/>
      <c r="IIW32" s="6714"/>
      <c r="IIX32" s="6714"/>
      <c r="IIY32" s="6730"/>
      <c r="IIZ32" s="6731"/>
      <c r="IJA32" s="6732"/>
      <c r="IJB32" s="6729"/>
      <c r="IJC32" s="6731"/>
      <c r="IJD32" s="6730"/>
      <c r="IJE32" s="6733"/>
      <c r="IJF32" s="6734"/>
      <c r="IJG32" s="6734"/>
      <c r="IJH32" s="6734"/>
      <c r="IJI32" s="8839" t="s">
        <v>2777</v>
      </c>
      <c r="IJJ32" s="8840"/>
      <c r="IJK32" s="6728">
        <f>SUM(IJL32:IJO32)</f>
        <v>0</v>
      </c>
      <c r="IJL32" s="6729"/>
      <c r="IJM32" s="6714"/>
      <c r="IJN32" s="6714"/>
      <c r="IJO32" s="6730"/>
      <c r="IJP32" s="6731"/>
      <c r="IJQ32" s="6732"/>
      <c r="IJR32" s="6729"/>
      <c r="IJS32" s="6731"/>
      <c r="IJT32" s="6730"/>
      <c r="IJU32" s="6733"/>
      <c r="IJV32" s="6734"/>
      <c r="IJW32" s="6734"/>
      <c r="IJX32" s="6734"/>
      <c r="IJY32" s="8839" t="s">
        <v>2777</v>
      </c>
      <c r="IJZ32" s="8840"/>
      <c r="IKA32" s="6728">
        <f>SUM(IKB32:IKE32)</f>
        <v>0</v>
      </c>
      <c r="IKB32" s="6729"/>
      <c r="IKC32" s="6714"/>
      <c r="IKD32" s="6714"/>
      <c r="IKE32" s="6730"/>
      <c r="IKF32" s="6731"/>
      <c r="IKG32" s="6732"/>
      <c r="IKH32" s="6729"/>
      <c r="IKI32" s="6731"/>
      <c r="IKJ32" s="6730"/>
      <c r="IKK32" s="6733"/>
      <c r="IKL32" s="6734"/>
      <c r="IKM32" s="6734"/>
      <c r="IKN32" s="6734"/>
      <c r="IKO32" s="8839" t="s">
        <v>2777</v>
      </c>
      <c r="IKP32" s="8840"/>
      <c r="IKQ32" s="6728">
        <f>SUM(IKR32:IKU32)</f>
        <v>0</v>
      </c>
      <c r="IKR32" s="6729"/>
      <c r="IKS32" s="6714"/>
      <c r="IKT32" s="6714"/>
      <c r="IKU32" s="6730"/>
      <c r="IKV32" s="6731"/>
      <c r="IKW32" s="6732"/>
      <c r="IKX32" s="6729"/>
      <c r="IKY32" s="6731"/>
      <c r="IKZ32" s="6730"/>
      <c r="ILA32" s="6733"/>
      <c r="ILB32" s="6734"/>
      <c r="ILC32" s="6734"/>
      <c r="ILD32" s="6734"/>
      <c r="ILE32" s="8839" t="s">
        <v>2777</v>
      </c>
      <c r="ILF32" s="8840"/>
      <c r="ILG32" s="6728">
        <f>SUM(ILH32:ILK32)</f>
        <v>0</v>
      </c>
      <c r="ILH32" s="6729"/>
      <c r="ILI32" s="6714"/>
      <c r="ILJ32" s="6714"/>
      <c r="ILK32" s="6730"/>
      <c r="ILL32" s="6731"/>
      <c r="ILM32" s="6732"/>
      <c r="ILN32" s="6729"/>
      <c r="ILO32" s="6731"/>
      <c r="ILP32" s="6730"/>
      <c r="ILQ32" s="6733"/>
      <c r="ILR32" s="6734"/>
      <c r="ILS32" s="6734"/>
      <c r="ILT32" s="6734"/>
      <c r="ILU32" s="8839" t="s">
        <v>2777</v>
      </c>
      <c r="ILV32" s="8840"/>
      <c r="ILW32" s="6728">
        <f>SUM(ILX32:IMA32)</f>
        <v>0</v>
      </c>
      <c r="ILX32" s="6729"/>
      <c r="ILY32" s="6714"/>
      <c r="ILZ32" s="6714"/>
      <c r="IMA32" s="6730"/>
      <c r="IMB32" s="6731"/>
      <c r="IMC32" s="6732"/>
      <c r="IMD32" s="6729"/>
      <c r="IME32" s="6731"/>
      <c r="IMF32" s="6730"/>
      <c r="IMG32" s="6733"/>
      <c r="IMH32" s="6734"/>
      <c r="IMI32" s="6734"/>
      <c r="IMJ32" s="6734"/>
      <c r="IMK32" s="8839" t="s">
        <v>2777</v>
      </c>
      <c r="IML32" s="8840"/>
      <c r="IMM32" s="6728">
        <f>SUM(IMN32:IMQ32)</f>
        <v>0</v>
      </c>
      <c r="IMN32" s="6729"/>
      <c r="IMO32" s="6714"/>
      <c r="IMP32" s="6714"/>
      <c r="IMQ32" s="6730"/>
      <c r="IMR32" s="6731"/>
      <c r="IMS32" s="6732"/>
      <c r="IMT32" s="6729"/>
      <c r="IMU32" s="6731"/>
      <c r="IMV32" s="6730"/>
      <c r="IMW32" s="6733"/>
      <c r="IMX32" s="6734"/>
      <c r="IMY32" s="6734"/>
      <c r="IMZ32" s="6734"/>
      <c r="INA32" s="8839" t="s">
        <v>2777</v>
      </c>
      <c r="INB32" s="8840"/>
      <c r="INC32" s="6728">
        <f>SUM(IND32:ING32)</f>
        <v>0</v>
      </c>
      <c r="IND32" s="6729"/>
      <c r="INE32" s="6714"/>
      <c r="INF32" s="6714"/>
      <c r="ING32" s="6730"/>
      <c r="INH32" s="6731"/>
      <c r="INI32" s="6732"/>
      <c r="INJ32" s="6729"/>
      <c r="INK32" s="6731"/>
      <c r="INL32" s="6730"/>
      <c r="INM32" s="6733"/>
      <c r="INN32" s="6734"/>
      <c r="INO32" s="6734"/>
      <c r="INP32" s="6734"/>
      <c r="INQ32" s="8839" t="s">
        <v>2777</v>
      </c>
      <c r="INR32" s="8840"/>
      <c r="INS32" s="6728">
        <f>SUM(INT32:INW32)</f>
        <v>0</v>
      </c>
      <c r="INT32" s="6729"/>
      <c r="INU32" s="6714"/>
      <c r="INV32" s="6714"/>
      <c r="INW32" s="6730"/>
      <c r="INX32" s="6731"/>
      <c r="INY32" s="6732"/>
      <c r="INZ32" s="6729"/>
      <c r="IOA32" s="6731"/>
      <c r="IOB32" s="6730"/>
      <c r="IOC32" s="6733"/>
      <c r="IOD32" s="6734"/>
      <c r="IOE32" s="6734"/>
      <c r="IOF32" s="6734"/>
      <c r="IOG32" s="8839" t="s">
        <v>2777</v>
      </c>
      <c r="IOH32" s="8840"/>
      <c r="IOI32" s="6728">
        <f>SUM(IOJ32:IOM32)</f>
        <v>0</v>
      </c>
      <c r="IOJ32" s="6729"/>
      <c r="IOK32" s="6714"/>
      <c r="IOL32" s="6714"/>
      <c r="IOM32" s="6730"/>
      <c r="ION32" s="6731"/>
      <c r="IOO32" s="6732"/>
      <c r="IOP32" s="6729"/>
      <c r="IOQ32" s="6731"/>
      <c r="IOR32" s="6730"/>
      <c r="IOS32" s="6733"/>
      <c r="IOT32" s="6734"/>
      <c r="IOU32" s="6734"/>
      <c r="IOV32" s="6734"/>
      <c r="IOW32" s="8839" t="s">
        <v>2777</v>
      </c>
      <c r="IOX32" s="8840"/>
      <c r="IOY32" s="6728">
        <f>SUM(IOZ32:IPC32)</f>
        <v>0</v>
      </c>
      <c r="IOZ32" s="6729"/>
      <c r="IPA32" s="6714"/>
      <c r="IPB32" s="6714"/>
      <c r="IPC32" s="6730"/>
      <c r="IPD32" s="6731"/>
      <c r="IPE32" s="6732"/>
      <c r="IPF32" s="6729"/>
      <c r="IPG32" s="6731"/>
      <c r="IPH32" s="6730"/>
      <c r="IPI32" s="6733"/>
      <c r="IPJ32" s="6734"/>
      <c r="IPK32" s="6734"/>
      <c r="IPL32" s="6734"/>
      <c r="IPM32" s="8839" t="s">
        <v>2777</v>
      </c>
      <c r="IPN32" s="8840"/>
      <c r="IPO32" s="6728">
        <f>SUM(IPP32:IPS32)</f>
        <v>0</v>
      </c>
      <c r="IPP32" s="6729"/>
      <c r="IPQ32" s="6714"/>
      <c r="IPR32" s="6714"/>
      <c r="IPS32" s="6730"/>
      <c r="IPT32" s="6731"/>
      <c r="IPU32" s="6732"/>
      <c r="IPV32" s="6729"/>
      <c r="IPW32" s="6731"/>
      <c r="IPX32" s="6730"/>
      <c r="IPY32" s="6733"/>
      <c r="IPZ32" s="6734"/>
      <c r="IQA32" s="6734"/>
      <c r="IQB32" s="6734"/>
      <c r="IQC32" s="8839" t="s">
        <v>2777</v>
      </c>
      <c r="IQD32" s="8840"/>
      <c r="IQE32" s="6728">
        <f>SUM(IQF32:IQI32)</f>
        <v>0</v>
      </c>
      <c r="IQF32" s="6729"/>
      <c r="IQG32" s="6714"/>
      <c r="IQH32" s="6714"/>
      <c r="IQI32" s="6730"/>
      <c r="IQJ32" s="6731"/>
      <c r="IQK32" s="6732"/>
      <c r="IQL32" s="6729"/>
      <c r="IQM32" s="6731"/>
      <c r="IQN32" s="6730"/>
      <c r="IQO32" s="6733"/>
      <c r="IQP32" s="6734"/>
      <c r="IQQ32" s="6734"/>
      <c r="IQR32" s="6734"/>
      <c r="IQS32" s="8839" t="s">
        <v>2777</v>
      </c>
      <c r="IQT32" s="8840"/>
      <c r="IQU32" s="6728">
        <f>SUM(IQV32:IQY32)</f>
        <v>0</v>
      </c>
      <c r="IQV32" s="6729"/>
      <c r="IQW32" s="6714"/>
      <c r="IQX32" s="6714"/>
      <c r="IQY32" s="6730"/>
      <c r="IQZ32" s="6731"/>
      <c r="IRA32" s="6732"/>
      <c r="IRB32" s="6729"/>
      <c r="IRC32" s="6731"/>
      <c r="IRD32" s="6730"/>
      <c r="IRE32" s="6733"/>
      <c r="IRF32" s="6734"/>
      <c r="IRG32" s="6734"/>
      <c r="IRH32" s="6734"/>
      <c r="IRI32" s="8839" t="s">
        <v>2777</v>
      </c>
      <c r="IRJ32" s="8840"/>
      <c r="IRK32" s="6728">
        <f>SUM(IRL32:IRO32)</f>
        <v>0</v>
      </c>
      <c r="IRL32" s="6729"/>
      <c r="IRM32" s="6714"/>
      <c r="IRN32" s="6714"/>
      <c r="IRO32" s="6730"/>
      <c r="IRP32" s="6731"/>
      <c r="IRQ32" s="6732"/>
      <c r="IRR32" s="6729"/>
      <c r="IRS32" s="6731"/>
      <c r="IRT32" s="6730"/>
      <c r="IRU32" s="6733"/>
      <c r="IRV32" s="6734"/>
      <c r="IRW32" s="6734"/>
      <c r="IRX32" s="6734"/>
      <c r="IRY32" s="8839" t="s">
        <v>2777</v>
      </c>
      <c r="IRZ32" s="8840"/>
      <c r="ISA32" s="6728">
        <f>SUM(ISB32:ISE32)</f>
        <v>0</v>
      </c>
      <c r="ISB32" s="6729"/>
      <c r="ISC32" s="6714"/>
      <c r="ISD32" s="6714"/>
      <c r="ISE32" s="6730"/>
      <c r="ISF32" s="6731"/>
      <c r="ISG32" s="6732"/>
      <c r="ISH32" s="6729"/>
      <c r="ISI32" s="6731"/>
      <c r="ISJ32" s="6730"/>
      <c r="ISK32" s="6733"/>
      <c r="ISL32" s="6734"/>
      <c r="ISM32" s="6734"/>
      <c r="ISN32" s="6734"/>
      <c r="ISO32" s="8839" t="s">
        <v>2777</v>
      </c>
      <c r="ISP32" s="8840"/>
      <c r="ISQ32" s="6728">
        <f>SUM(ISR32:ISU32)</f>
        <v>0</v>
      </c>
      <c r="ISR32" s="6729"/>
      <c r="ISS32" s="6714"/>
      <c r="IST32" s="6714"/>
      <c r="ISU32" s="6730"/>
      <c r="ISV32" s="6731"/>
      <c r="ISW32" s="6732"/>
      <c r="ISX32" s="6729"/>
      <c r="ISY32" s="6731"/>
      <c r="ISZ32" s="6730"/>
      <c r="ITA32" s="6733"/>
      <c r="ITB32" s="6734"/>
      <c r="ITC32" s="6734"/>
      <c r="ITD32" s="6734"/>
      <c r="ITE32" s="8839" t="s">
        <v>2777</v>
      </c>
      <c r="ITF32" s="8840"/>
      <c r="ITG32" s="6728">
        <f>SUM(ITH32:ITK32)</f>
        <v>0</v>
      </c>
      <c r="ITH32" s="6729"/>
      <c r="ITI32" s="6714"/>
      <c r="ITJ32" s="6714"/>
      <c r="ITK32" s="6730"/>
      <c r="ITL32" s="6731"/>
      <c r="ITM32" s="6732"/>
      <c r="ITN32" s="6729"/>
      <c r="ITO32" s="6731"/>
      <c r="ITP32" s="6730"/>
      <c r="ITQ32" s="6733"/>
      <c r="ITR32" s="6734"/>
      <c r="ITS32" s="6734"/>
      <c r="ITT32" s="6734"/>
      <c r="ITU32" s="8839" t="s">
        <v>2777</v>
      </c>
      <c r="ITV32" s="8840"/>
      <c r="ITW32" s="6728">
        <f>SUM(ITX32:IUA32)</f>
        <v>0</v>
      </c>
      <c r="ITX32" s="6729"/>
      <c r="ITY32" s="6714"/>
      <c r="ITZ32" s="6714"/>
      <c r="IUA32" s="6730"/>
      <c r="IUB32" s="6731"/>
      <c r="IUC32" s="6732"/>
      <c r="IUD32" s="6729"/>
      <c r="IUE32" s="6731"/>
      <c r="IUF32" s="6730"/>
      <c r="IUG32" s="6733"/>
      <c r="IUH32" s="6734"/>
      <c r="IUI32" s="6734"/>
      <c r="IUJ32" s="6734"/>
      <c r="IUK32" s="8839" t="s">
        <v>2777</v>
      </c>
      <c r="IUL32" s="8840"/>
      <c r="IUM32" s="6728">
        <f>SUM(IUN32:IUQ32)</f>
        <v>0</v>
      </c>
      <c r="IUN32" s="6729"/>
      <c r="IUO32" s="6714"/>
      <c r="IUP32" s="6714"/>
      <c r="IUQ32" s="6730"/>
      <c r="IUR32" s="6731"/>
      <c r="IUS32" s="6732"/>
      <c r="IUT32" s="6729"/>
      <c r="IUU32" s="6731"/>
      <c r="IUV32" s="6730"/>
      <c r="IUW32" s="6733"/>
      <c r="IUX32" s="6734"/>
      <c r="IUY32" s="6734"/>
      <c r="IUZ32" s="6734"/>
      <c r="IVA32" s="8839" t="s">
        <v>2777</v>
      </c>
      <c r="IVB32" s="8840"/>
      <c r="IVC32" s="6728">
        <f>SUM(IVD32:IVG32)</f>
        <v>0</v>
      </c>
      <c r="IVD32" s="6729"/>
      <c r="IVE32" s="6714"/>
      <c r="IVF32" s="6714"/>
      <c r="IVG32" s="6730"/>
      <c r="IVH32" s="6731"/>
      <c r="IVI32" s="6732"/>
      <c r="IVJ32" s="6729"/>
      <c r="IVK32" s="6731"/>
      <c r="IVL32" s="6730"/>
      <c r="IVM32" s="6733"/>
      <c r="IVN32" s="6734"/>
      <c r="IVO32" s="6734"/>
      <c r="IVP32" s="6734"/>
      <c r="IVQ32" s="8839" t="s">
        <v>2777</v>
      </c>
      <c r="IVR32" s="8840"/>
      <c r="IVS32" s="6728">
        <f>SUM(IVT32:IVW32)</f>
        <v>0</v>
      </c>
      <c r="IVT32" s="6729"/>
      <c r="IVU32" s="6714"/>
      <c r="IVV32" s="6714"/>
      <c r="IVW32" s="6730"/>
      <c r="IVX32" s="6731"/>
      <c r="IVY32" s="6732"/>
      <c r="IVZ32" s="6729"/>
      <c r="IWA32" s="6731"/>
      <c r="IWB32" s="6730"/>
      <c r="IWC32" s="6733"/>
      <c r="IWD32" s="6734"/>
      <c r="IWE32" s="6734"/>
      <c r="IWF32" s="6734"/>
      <c r="IWG32" s="8839" t="s">
        <v>2777</v>
      </c>
      <c r="IWH32" s="8840"/>
      <c r="IWI32" s="6728">
        <f>SUM(IWJ32:IWM32)</f>
        <v>0</v>
      </c>
      <c r="IWJ32" s="6729"/>
      <c r="IWK32" s="6714"/>
      <c r="IWL32" s="6714"/>
      <c r="IWM32" s="6730"/>
      <c r="IWN32" s="6731"/>
      <c r="IWO32" s="6732"/>
      <c r="IWP32" s="6729"/>
      <c r="IWQ32" s="6731"/>
      <c r="IWR32" s="6730"/>
      <c r="IWS32" s="6733"/>
      <c r="IWT32" s="6734"/>
      <c r="IWU32" s="6734"/>
      <c r="IWV32" s="6734"/>
      <c r="IWW32" s="8839" t="s">
        <v>2777</v>
      </c>
      <c r="IWX32" s="8840"/>
      <c r="IWY32" s="6728">
        <f>SUM(IWZ32:IXC32)</f>
        <v>0</v>
      </c>
      <c r="IWZ32" s="6729"/>
      <c r="IXA32" s="6714"/>
      <c r="IXB32" s="6714"/>
      <c r="IXC32" s="6730"/>
      <c r="IXD32" s="6731"/>
      <c r="IXE32" s="6732"/>
      <c r="IXF32" s="6729"/>
      <c r="IXG32" s="6731"/>
      <c r="IXH32" s="6730"/>
      <c r="IXI32" s="6733"/>
      <c r="IXJ32" s="6734"/>
      <c r="IXK32" s="6734"/>
      <c r="IXL32" s="6734"/>
      <c r="IXM32" s="8839" t="s">
        <v>2777</v>
      </c>
      <c r="IXN32" s="8840"/>
      <c r="IXO32" s="6728">
        <f>SUM(IXP32:IXS32)</f>
        <v>0</v>
      </c>
      <c r="IXP32" s="6729"/>
      <c r="IXQ32" s="6714"/>
      <c r="IXR32" s="6714"/>
      <c r="IXS32" s="6730"/>
      <c r="IXT32" s="6731"/>
      <c r="IXU32" s="6732"/>
      <c r="IXV32" s="6729"/>
      <c r="IXW32" s="6731"/>
      <c r="IXX32" s="6730"/>
      <c r="IXY32" s="6733"/>
      <c r="IXZ32" s="6734"/>
      <c r="IYA32" s="6734"/>
      <c r="IYB32" s="6734"/>
      <c r="IYC32" s="8839" t="s">
        <v>2777</v>
      </c>
      <c r="IYD32" s="8840"/>
      <c r="IYE32" s="6728">
        <f>SUM(IYF32:IYI32)</f>
        <v>0</v>
      </c>
      <c r="IYF32" s="6729"/>
      <c r="IYG32" s="6714"/>
      <c r="IYH32" s="6714"/>
      <c r="IYI32" s="6730"/>
      <c r="IYJ32" s="6731"/>
      <c r="IYK32" s="6732"/>
      <c r="IYL32" s="6729"/>
      <c r="IYM32" s="6731"/>
      <c r="IYN32" s="6730"/>
      <c r="IYO32" s="6733"/>
      <c r="IYP32" s="6734"/>
      <c r="IYQ32" s="6734"/>
      <c r="IYR32" s="6734"/>
      <c r="IYS32" s="8839" t="s">
        <v>2777</v>
      </c>
      <c r="IYT32" s="8840"/>
      <c r="IYU32" s="6728">
        <f>SUM(IYV32:IYY32)</f>
        <v>0</v>
      </c>
      <c r="IYV32" s="6729"/>
      <c r="IYW32" s="6714"/>
      <c r="IYX32" s="6714"/>
      <c r="IYY32" s="6730"/>
      <c r="IYZ32" s="6731"/>
      <c r="IZA32" s="6732"/>
      <c r="IZB32" s="6729"/>
      <c r="IZC32" s="6731"/>
      <c r="IZD32" s="6730"/>
      <c r="IZE32" s="6733"/>
      <c r="IZF32" s="6734"/>
      <c r="IZG32" s="6734"/>
      <c r="IZH32" s="6734"/>
      <c r="IZI32" s="8839" t="s">
        <v>2777</v>
      </c>
      <c r="IZJ32" s="8840"/>
      <c r="IZK32" s="6728">
        <f>SUM(IZL32:IZO32)</f>
        <v>0</v>
      </c>
      <c r="IZL32" s="6729"/>
      <c r="IZM32" s="6714"/>
      <c r="IZN32" s="6714"/>
      <c r="IZO32" s="6730"/>
      <c r="IZP32" s="6731"/>
      <c r="IZQ32" s="6732"/>
      <c r="IZR32" s="6729"/>
      <c r="IZS32" s="6731"/>
      <c r="IZT32" s="6730"/>
      <c r="IZU32" s="6733"/>
      <c r="IZV32" s="6734"/>
      <c r="IZW32" s="6734"/>
      <c r="IZX32" s="6734"/>
      <c r="IZY32" s="8839" t="s">
        <v>2777</v>
      </c>
      <c r="IZZ32" s="8840"/>
      <c r="JAA32" s="6728">
        <f>SUM(JAB32:JAE32)</f>
        <v>0</v>
      </c>
      <c r="JAB32" s="6729"/>
      <c r="JAC32" s="6714"/>
      <c r="JAD32" s="6714"/>
      <c r="JAE32" s="6730"/>
      <c r="JAF32" s="6731"/>
      <c r="JAG32" s="6732"/>
      <c r="JAH32" s="6729"/>
      <c r="JAI32" s="6731"/>
      <c r="JAJ32" s="6730"/>
      <c r="JAK32" s="6733"/>
      <c r="JAL32" s="6734"/>
      <c r="JAM32" s="6734"/>
      <c r="JAN32" s="6734"/>
      <c r="JAO32" s="8839" t="s">
        <v>2777</v>
      </c>
      <c r="JAP32" s="8840"/>
      <c r="JAQ32" s="6728">
        <f>SUM(JAR32:JAU32)</f>
        <v>0</v>
      </c>
      <c r="JAR32" s="6729"/>
      <c r="JAS32" s="6714"/>
      <c r="JAT32" s="6714"/>
      <c r="JAU32" s="6730"/>
      <c r="JAV32" s="6731"/>
      <c r="JAW32" s="6732"/>
      <c r="JAX32" s="6729"/>
      <c r="JAY32" s="6731"/>
      <c r="JAZ32" s="6730"/>
      <c r="JBA32" s="6733"/>
      <c r="JBB32" s="6734"/>
      <c r="JBC32" s="6734"/>
      <c r="JBD32" s="6734"/>
      <c r="JBE32" s="8839" t="s">
        <v>2777</v>
      </c>
      <c r="JBF32" s="8840"/>
      <c r="JBG32" s="6728">
        <f>SUM(JBH32:JBK32)</f>
        <v>0</v>
      </c>
      <c r="JBH32" s="6729"/>
      <c r="JBI32" s="6714"/>
      <c r="JBJ32" s="6714"/>
      <c r="JBK32" s="6730"/>
      <c r="JBL32" s="6731"/>
      <c r="JBM32" s="6732"/>
      <c r="JBN32" s="6729"/>
      <c r="JBO32" s="6731"/>
      <c r="JBP32" s="6730"/>
      <c r="JBQ32" s="6733"/>
      <c r="JBR32" s="6734"/>
      <c r="JBS32" s="6734"/>
      <c r="JBT32" s="6734"/>
      <c r="JBU32" s="8839" t="s">
        <v>2777</v>
      </c>
      <c r="JBV32" s="8840"/>
      <c r="JBW32" s="6728">
        <f>SUM(JBX32:JCA32)</f>
        <v>0</v>
      </c>
      <c r="JBX32" s="6729"/>
      <c r="JBY32" s="6714"/>
      <c r="JBZ32" s="6714"/>
      <c r="JCA32" s="6730"/>
      <c r="JCB32" s="6731"/>
      <c r="JCC32" s="6732"/>
      <c r="JCD32" s="6729"/>
      <c r="JCE32" s="6731"/>
      <c r="JCF32" s="6730"/>
      <c r="JCG32" s="6733"/>
      <c r="JCH32" s="6734"/>
      <c r="JCI32" s="6734"/>
      <c r="JCJ32" s="6734"/>
      <c r="JCK32" s="8839" t="s">
        <v>2777</v>
      </c>
      <c r="JCL32" s="8840"/>
      <c r="JCM32" s="6728">
        <f>SUM(JCN32:JCQ32)</f>
        <v>0</v>
      </c>
      <c r="JCN32" s="6729"/>
      <c r="JCO32" s="6714"/>
      <c r="JCP32" s="6714"/>
      <c r="JCQ32" s="6730"/>
      <c r="JCR32" s="6731"/>
      <c r="JCS32" s="6732"/>
      <c r="JCT32" s="6729"/>
      <c r="JCU32" s="6731"/>
      <c r="JCV32" s="6730"/>
      <c r="JCW32" s="6733"/>
      <c r="JCX32" s="6734"/>
      <c r="JCY32" s="6734"/>
      <c r="JCZ32" s="6734"/>
      <c r="JDA32" s="8839" t="s">
        <v>2777</v>
      </c>
      <c r="JDB32" s="8840"/>
      <c r="JDC32" s="6728">
        <f>SUM(JDD32:JDG32)</f>
        <v>0</v>
      </c>
      <c r="JDD32" s="6729"/>
      <c r="JDE32" s="6714"/>
      <c r="JDF32" s="6714"/>
      <c r="JDG32" s="6730"/>
      <c r="JDH32" s="6731"/>
      <c r="JDI32" s="6732"/>
      <c r="JDJ32" s="6729"/>
      <c r="JDK32" s="6731"/>
      <c r="JDL32" s="6730"/>
      <c r="JDM32" s="6733"/>
      <c r="JDN32" s="6734"/>
      <c r="JDO32" s="6734"/>
      <c r="JDP32" s="6734"/>
      <c r="JDQ32" s="8839" t="s">
        <v>2777</v>
      </c>
      <c r="JDR32" s="8840"/>
      <c r="JDS32" s="6728">
        <f>SUM(JDT32:JDW32)</f>
        <v>0</v>
      </c>
      <c r="JDT32" s="6729"/>
      <c r="JDU32" s="6714"/>
      <c r="JDV32" s="6714"/>
      <c r="JDW32" s="6730"/>
      <c r="JDX32" s="6731"/>
      <c r="JDY32" s="6732"/>
      <c r="JDZ32" s="6729"/>
      <c r="JEA32" s="6731"/>
      <c r="JEB32" s="6730"/>
      <c r="JEC32" s="6733"/>
      <c r="JED32" s="6734"/>
      <c r="JEE32" s="6734"/>
      <c r="JEF32" s="6734"/>
      <c r="JEG32" s="8839" t="s">
        <v>2777</v>
      </c>
      <c r="JEH32" s="8840"/>
      <c r="JEI32" s="6728">
        <f>SUM(JEJ32:JEM32)</f>
        <v>0</v>
      </c>
      <c r="JEJ32" s="6729"/>
      <c r="JEK32" s="6714"/>
      <c r="JEL32" s="6714"/>
      <c r="JEM32" s="6730"/>
      <c r="JEN32" s="6731"/>
      <c r="JEO32" s="6732"/>
      <c r="JEP32" s="6729"/>
      <c r="JEQ32" s="6731"/>
      <c r="JER32" s="6730"/>
      <c r="JES32" s="6733"/>
      <c r="JET32" s="6734"/>
      <c r="JEU32" s="6734"/>
      <c r="JEV32" s="6734"/>
      <c r="JEW32" s="8839" t="s">
        <v>2777</v>
      </c>
      <c r="JEX32" s="8840"/>
      <c r="JEY32" s="6728">
        <f>SUM(JEZ32:JFC32)</f>
        <v>0</v>
      </c>
      <c r="JEZ32" s="6729"/>
      <c r="JFA32" s="6714"/>
      <c r="JFB32" s="6714"/>
      <c r="JFC32" s="6730"/>
      <c r="JFD32" s="6731"/>
      <c r="JFE32" s="6732"/>
      <c r="JFF32" s="6729"/>
      <c r="JFG32" s="6731"/>
      <c r="JFH32" s="6730"/>
      <c r="JFI32" s="6733"/>
      <c r="JFJ32" s="6734"/>
      <c r="JFK32" s="6734"/>
      <c r="JFL32" s="6734"/>
      <c r="JFM32" s="8839" t="s">
        <v>2777</v>
      </c>
      <c r="JFN32" s="8840"/>
      <c r="JFO32" s="6728">
        <f>SUM(JFP32:JFS32)</f>
        <v>0</v>
      </c>
      <c r="JFP32" s="6729"/>
      <c r="JFQ32" s="6714"/>
      <c r="JFR32" s="6714"/>
      <c r="JFS32" s="6730"/>
      <c r="JFT32" s="6731"/>
      <c r="JFU32" s="6732"/>
      <c r="JFV32" s="6729"/>
      <c r="JFW32" s="6731"/>
      <c r="JFX32" s="6730"/>
      <c r="JFY32" s="6733"/>
      <c r="JFZ32" s="6734"/>
      <c r="JGA32" s="6734"/>
      <c r="JGB32" s="6734"/>
      <c r="JGC32" s="8839" t="s">
        <v>2777</v>
      </c>
      <c r="JGD32" s="8840"/>
      <c r="JGE32" s="6728">
        <f>SUM(JGF32:JGI32)</f>
        <v>0</v>
      </c>
      <c r="JGF32" s="6729"/>
      <c r="JGG32" s="6714"/>
      <c r="JGH32" s="6714"/>
      <c r="JGI32" s="6730"/>
      <c r="JGJ32" s="6731"/>
      <c r="JGK32" s="6732"/>
      <c r="JGL32" s="6729"/>
      <c r="JGM32" s="6731"/>
      <c r="JGN32" s="6730"/>
      <c r="JGO32" s="6733"/>
      <c r="JGP32" s="6734"/>
      <c r="JGQ32" s="6734"/>
      <c r="JGR32" s="6734"/>
      <c r="JGS32" s="8839" t="s">
        <v>2777</v>
      </c>
      <c r="JGT32" s="8840"/>
      <c r="JGU32" s="6728">
        <f>SUM(JGV32:JGY32)</f>
        <v>0</v>
      </c>
      <c r="JGV32" s="6729"/>
      <c r="JGW32" s="6714"/>
      <c r="JGX32" s="6714"/>
      <c r="JGY32" s="6730"/>
      <c r="JGZ32" s="6731"/>
      <c r="JHA32" s="6732"/>
      <c r="JHB32" s="6729"/>
      <c r="JHC32" s="6731"/>
      <c r="JHD32" s="6730"/>
      <c r="JHE32" s="6733"/>
      <c r="JHF32" s="6734"/>
      <c r="JHG32" s="6734"/>
      <c r="JHH32" s="6734"/>
      <c r="JHI32" s="8839" t="s">
        <v>2777</v>
      </c>
      <c r="JHJ32" s="8840"/>
      <c r="JHK32" s="6728">
        <f>SUM(JHL32:JHO32)</f>
        <v>0</v>
      </c>
      <c r="JHL32" s="6729"/>
      <c r="JHM32" s="6714"/>
      <c r="JHN32" s="6714"/>
      <c r="JHO32" s="6730"/>
      <c r="JHP32" s="6731"/>
      <c r="JHQ32" s="6732"/>
      <c r="JHR32" s="6729"/>
      <c r="JHS32" s="6731"/>
      <c r="JHT32" s="6730"/>
      <c r="JHU32" s="6733"/>
      <c r="JHV32" s="6734"/>
      <c r="JHW32" s="6734"/>
      <c r="JHX32" s="6734"/>
      <c r="JHY32" s="8839" t="s">
        <v>2777</v>
      </c>
      <c r="JHZ32" s="8840"/>
      <c r="JIA32" s="6728">
        <f>SUM(JIB32:JIE32)</f>
        <v>0</v>
      </c>
      <c r="JIB32" s="6729"/>
      <c r="JIC32" s="6714"/>
      <c r="JID32" s="6714"/>
      <c r="JIE32" s="6730"/>
      <c r="JIF32" s="6731"/>
      <c r="JIG32" s="6732"/>
      <c r="JIH32" s="6729"/>
      <c r="JII32" s="6731"/>
      <c r="JIJ32" s="6730"/>
      <c r="JIK32" s="6733"/>
      <c r="JIL32" s="6734"/>
      <c r="JIM32" s="6734"/>
      <c r="JIN32" s="6734"/>
      <c r="JIO32" s="8839" t="s">
        <v>2777</v>
      </c>
      <c r="JIP32" s="8840"/>
      <c r="JIQ32" s="6728">
        <f>SUM(JIR32:JIU32)</f>
        <v>0</v>
      </c>
      <c r="JIR32" s="6729"/>
      <c r="JIS32" s="6714"/>
      <c r="JIT32" s="6714"/>
      <c r="JIU32" s="6730"/>
      <c r="JIV32" s="6731"/>
      <c r="JIW32" s="6732"/>
      <c r="JIX32" s="6729"/>
      <c r="JIY32" s="6731"/>
      <c r="JIZ32" s="6730"/>
      <c r="JJA32" s="6733"/>
      <c r="JJB32" s="6734"/>
      <c r="JJC32" s="6734"/>
      <c r="JJD32" s="6734"/>
      <c r="JJE32" s="8839" t="s">
        <v>2777</v>
      </c>
      <c r="JJF32" s="8840"/>
      <c r="JJG32" s="6728">
        <f>SUM(JJH32:JJK32)</f>
        <v>0</v>
      </c>
      <c r="JJH32" s="6729"/>
      <c r="JJI32" s="6714"/>
      <c r="JJJ32" s="6714"/>
      <c r="JJK32" s="6730"/>
      <c r="JJL32" s="6731"/>
      <c r="JJM32" s="6732"/>
      <c r="JJN32" s="6729"/>
      <c r="JJO32" s="6731"/>
      <c r="JJP32" s="6730"/>
      <c r="JJQ32" s="6733"/>
      <c r="JJR32" s="6734"/>
      <c r="JJS32" s="6734"/>
      <c r="JJT32" s="6734"/>
      <c r="JJU32" s="8839" t="s">
        <v>2777</v>
      </c>
      <c r="JJV32" s="8840"/>
      <c r="JJW32" s="6728">
        <f>SUM(JJX32:JKA32)</f>
        <v>0</v>
      </c>
      <c r="JJX32" s="6729"/>
      <c r="JJY32" s="6714"/>
      <c r="JJZ32" s="6714"/>
      <c r="JKA32" s="6730"/>
      <c r="JKB32" s="6731"/>
      <c r="JKC32" s="6732"/>
      <c r="JKD32" s="6729"/>
      <c r="JKE32" s="6731"/>
      <c r="JKF32" s="6730"/>
      <c r="JKG32" s="6733"/>
      <c r="JKH32" s="6734"/>
      <c r="JKI32" s="6734"/>
      <c r="JKJ32" s="6734"/>
      <c r="JKK32" s="8839" t="s">
        <v>2777</v>
      </c>
      <c r="JKL32" s="8840"/>
      <c r="JKM32" s="6728">
        <f>SUM(JKN32:JKQ32)</f>
        <v>0</v>
      </c>
      <c r="JKN32" s="6729"/>
      <c r="JKO32" s="6714"/>
      <c r="JKP32" s="6714"/>
      <c r="JKQ32" s="6730"/>
      <c r="JKR32" s="6731"/>
      <c r="JKS32" s="6732"/>
      <c r="JKT32" s="6729"/>
      <c r="JKU32" s="6731"/>
      <c r="JKV32" s="6730"/>
      <c r="JKW32" s="6733"/>
      <c r="JKX32" s="6734"/>
      <c r="JKY32" s="6734"/>
      <c r="JKZ32" s="6734"/>
      <c r="JLA32" s="8839" t="s">
        <v>2777</v>
      </c>
      <c r="JLB32" s="8840"/>
      <c r="JLC32" s="6728">
        <f>SUM(JLD32:JLG32)</f>
        <v>0</v>
      </c>
      <c r="JLD32" s="6729"/>
      <c r="JLE32" s="6714"/>
      <c r="JLF32" s="6714"/>
      <c r="JLG32" s="6730"/>
      <c r="JLH32" s="6731"/>
      <c r="JLI32" s="6732"/>
      <c r="JLJ32" s="6729"/>
      <c r="JLK32" s="6731"/>
      <c r="JLL32" s="6730"/>
      <c r="JLM32" s="6733"/>
      <c r="JLN32" s="6734"/>
      <c r="JLO32" s="6734"/>
      <c r="JLP32" s="6734"/>
      <c r="JLQ32" s="8839" t="s">
        <v>2777</v>
      </c>
      <c r="JLR32" s="8840"/>
      <c r="JLS32" s="6728">
        <f>SUM(JLT32:JLW32)</f>
        <v>0</v>
      </c>
      <c r="JLT32" s="6729"/>
      <c r="JLU32" s="6714"/>
      <c r="JLV32" s="6714"/>
      <c r="JLW32" s="6730"/>
      <c r="JLX32" s="6731"/>
      <c r="JLY32" s="6732"/>
      <c r="JLZ32" s="6729"/>
      <c r="JMA32" s="6731"/>
      <c r="JMB32" s="6730"/>
      <c r="JMC32" s="6733"/>
      <c r="JMD32" s="6734"/>
      <c r="JME32" s="6734"/>
      <c r="JMF32" s="6734"/>
      <c r="JMG32" s="8839" t="s">
        <v>2777</v>
      </c>
      <c r="JMH32" s="8840"/>
      <c r="JMI32" s="6728">
        <f>SUM(JMJ32:JMM32)</f>
        <v>0</v>
      </c>
      <c r="JMJ32" s="6729"/>
      <c r="JMK32" s="6714"/>
      <c r="JML32" s="6714"/>
      <c r="JMM32" s="6730"/>
      <c r="JMN32" s="6731"/>
      <c r="JMO32" s="6732"/>
      <c r="JMP32" s="6729"/>
      <c r="JMQ32" s="6731"/>
      <c r="JMR32" s="6730"/>
      <c r="JMS32" s="6733"/>
      <c r="JMT32" s="6734"/>
      <c r="JMU32" s="6734"/>
      <c r="JMV32" s="6734"/>
      <c r="JMW32" s="8839" t="s">
        <v>2777</v>
      </c>
      <c r="JMX32" s="8840"/>
      <c r="JMY32" s="6728">
        <f>SUM(JMZ32:JNC32)</f>
        <v>0</v>
      </c>
      <c r="JMZ32" s="6729"/>
      <c r="JNA32" s="6714"/>
      <c r="JNB32" s="6714"/>
      <c r="JNC32" s="6730"/>
      <c r="JND32" s="6731"/>
      <c r="JNE32" s="6732"/>
      <c r="JNF32" s="6729"/>
      <c r="JNG32" s="6731"/>
      <c r="JNH32" s="6730"/>
      <c r="JNI32" s="6733"/>
      <c r="JNJ32" s="6734"/>
      <c r="JNK32" s="6734"/>
      <c r="JNL32" s="6734"/>
      <c r="JNM32" s="8839" t="s">
        <v>2777</v>
      </c>
      <c r="JNN32" s="8840"/>
      <c r="JNO32" s="6728">
        <f>SUM(JNP32:JNS32)</f>
        <v>0</v>
      </c>
      <c r="JNP32" s="6729"/>
      <c r="JNQ32" s="6714"/>
      <c r="JNR32" s="6714"/>
      <c r="JNS32" s="6730"/>
      <c r="JNT32" s="6731"/>
      <c r="JNU32" s="6732"/>
      <c r="JNV32" s="6729"/>
      <c r="JNW32" s="6731"/>
      <c r="JNX32" s="6730"/>
      <c r="JNY32" s="6733"/>
      <c r="JNZ32" s="6734"/>
      <c r="JOA32" s="6734"/>
      <c r="JOB32" s="6734"/>
      <c r="JOC32" s="8839" t="s">
        <v>2777</v>
      </c>
      <c r="JOD32" s="8840"/>
      <c r="JOE32" s="6728">
        <f>SUM(JOF32:JOI32)</f>
        <v>0</v>
      </c>
      <c r="JOF32" s="6729"/>
      <c r="JOG32" s="6714"/>
      <c r="JOH32" s="6714"/>
      <c r="JOI32" s="6730"/>
      <c r="JOJ32" s="6731"/>
      <c r="JOK32" s="6732"/>
      <c r="JOL32" s="6729"/>
      <c r="JOM32" s="6731"/>
      <c r="JON32" s="6730"/>
      <c r="JOO32" s="6733"/>
      <c r="JOP32" s="6734"/>
      <c r="JOQ32" s="6734"/>
      <c r="JOR32" s="6734"/>
      <c r="JOS32" s="8839" t="s">
        <v>2777</v>
      </c>
      <c r="JOT32" s="8840"/>
      <c r="JOU32" s="6728">
        <f>SUM(JOV32:JOY32)</f>
        <v>0</v>
      </c>
      <c r="JOV32" s="6729"/>
      <c r="JOW32" s="6714"/>
      <c r="JOX32" s="6714"/>
      <c r="JOY32" s="6730"/>
      <c r="JOZ32" s="6731"/>
      <c r="JPA32" s="6732"/>
      <c r="JPB32" s="6729"/>
      <c r="JPC32" s="6731"/>
      <c r="JPD32" s="6730"/>
      <c r="JPE32" s="6733"/>
      <c r="JPF32" s="6734"/>
      <c r="JPG32" s="6734"/>
      <c r="JPH32" s="6734"/>
      <c r="JPI32" s="8839" t="s">
        <v>2777</v>
      </c>
      <c r="JPJ32" s="8840"/>
      <c r="JPK32" s="6728">
        <f>SUM(JPL32:JPO32)</f>
        <v>0</v>
      </c>
      <c r="JPL32" s="6729"/>
      <c r="JPM32" s="6714"/>
      <c r="JPN32" s="6714"/>
      <c r="JPO32" s="6730"/>
      <c r="JPP32" s="6731"/>
      <c r="JPQ32" s="6732"/>
      <c r="JPR32" s="6729"/>
      <c r="JPS32" s="6731"/>
      <c r="JPT32" s="6730"/>
      <c r="JPU32" s="6733"/>
      <c r="JPV32" s="6734"/>
      <c r="JPW32" s="6734"/>
      <c r="JPX32" s="6734"/>
      <c r="JPY32" s="8839" t="s">
        <v>2777</v>
      </c>
      <c r="JPZ32" s="8840"/>
      <c r="JQA32" s="6728">
        <f>SUM(JQB32:JQE32)</f>
        <v>0</v>
      </c>
      <c r="JQB32" s="6729"/>
      <c r="JQC32" s="6714"/>
      <c r="JQD32" s="6714"/>
      <c r="JQE32" s="6730"/>
      <c r="JQF32" s="6731"/>
      <c r="JQG32" s="6732"/>
      <c r="JQH32" s="6729"/>
      <c r="JQI32" s="6731"/>
      <c r="JQJ32" s="6730"/>
      <c r="JQK32" s="6733"/>
      <c r="JQL32" s="6734"/>
      <c r="JQM32" s="6734"/>
      <c r="JQN32" s="6734"/>
      <c r="JQO32" s="8839" t="s">
        <v>2777</v>
      </c>
      <c r="JQP32" s="8840"/>
      <c r="JQQ32" s="6728">
        <f>SUM(JQR32:JQU32)</f>
        <v>0</v>
      </c>
      <c r="JQR32" s="6729"/>
      <c r="JQS32" s="6714"/>
      <c r="JQT32" s="6714"/>
      <c r="JQU32" s="6730"/>
      <c r="JQV32" s="6731"/>
      <c r="JQW32" s="6732"/>
      <c r="JQX32" s="6729"/>
      <c r="JQY32" s="6731"/>
      <c r="JQZ32" s="6730"/>
      <c r="JRA32" s="6733"/>
      <c r="JRB32" s="6734"/>
      <c r="JRC32" s="6734"/>
      <c r="JRD32" s="6734"/>
      <c r="JRE32" s="8839" t="s">
        <v>2777</v>
      </c>
      <c r="JRF32" s="8840"/>
      <c r="JRG32" s="6728">
        <f>SUM(JRH32:JRK32)</f>
        <v>0</v>
      </c>
      <c r="JRH32" s="6729"/>
      <c r="JRI32" s="6714"/>
      <c r="JRJ32" s="6714"/>
      <c r="JRK32" s="6730"/>
      <c r="JRL32" s="6731"/>
      <c r="JRM32" s="6732"/>
      <c r="JRN32" s="6729"/>
      <c r="JRO32" s="6731"/>
      <c r="JRP32" s="6730"/>
      <c r="JRQ32" s="6733"/>
      <c r="JRR32" s="6734"/>
      <c r="JRS32" s="6734"/>
      <c r="JRT32" s="6734"/>
      <c r="JRU32" s="8839" t="s">
        <v>2777</v>
      </c>
      <c r="JRV32" s="8840"/>
      <c r="JRW32" s="6728">
        <f>SUM(JRX32:JSA32)</f>
        <v>0</v>
      </c>
      <c r="JRX32" s="6729"/>
      <c r="JRY32" s="6714"/>
      <c r="JRZ32" s="6714"/>
      <c r="JSA32" s="6730"/>
      <c r="JSB32" s="6731"/>
      <c r="JSC32" s="6732"/>
      <c r="JSD32" s="6729"/>
      <c r="JSE32" s="6731"/>
      <c r="JSF32" s="6730"/>
      <c r="JSG32" s="6733"/>
      <c r="JSH32" s="6734"/>
      <c r="JSI32" s="6734"/>
      <c r="JSJ32" s="6734"/>
      <c r="JSK32" s="8839" t="s">
        <v>2777</v>
      </c>
      <c r="JSL32" s="8840"/>
      <c r="JSM32" s="6728">
        <f>SUM(JSN32:JSQ32)</f>
        <v>0</v>
      </c>
      <c r="JSN32" s="6729"/>
      <c r="JSO32" s="6714"/>
      <c r="JSP32" s="6714"/>
      <c r="JSQ32" s="6730"/>
      <c r="JSR32" s="6731"/>
      <c r="JSS32" s="6732"/>
      <c r="JST32" s="6729"/>
      <c r="JSU32" s="6731"/>
      <c r="JSV32" s="6730"/>
      <c r="JSW32" s="6733"/>
      <c r="JSX32" s="6734"/>
      <c r="JSY32" s="6734"/>
      <c r="JSZ32" s="6734"/>
      <c r="JTA32" s="8839" t="s">
        <v>2777</v>
      </c>
      <c r="JTB32" s="8840"/>
      <c r="JTC32" s="6728">
        <f>SUM(JTD32:JTG32)</f>
        <v>0</v>
      </c>
      <c r="JTD32" s="6729"/>
      <c r="JTE32" s="6714"/>
      <c r="JTF32" s="6714"/>
      <c r="JTG32" s="6730"/>
      <c r="JTH32" s="6731"/>
      <c r="JTI32" s="6732"/>
      <c r="JTJ32" s="6729"/>
      <c r="JTK32" s="6731"/>
      <c r="JTL32" s="6730"/>
      <c r="JTM32" s="6733"/>
      <c r="JTN32" s="6734"/>
      <c r="JTO32" s="6734"/>
      <c r="JTP32" s="6734"/>
      <c r="JTQ32" s="8839" t="s">
        <v>2777</v>
      </c>
      <c r="JTR32" s="8840"/>
      <c r="JTS32" s="6728">
        <f>SUM(JTT32:JTW32)</f>
        <v>0</v>
      </c>
      <c r="JTT32" s="6729"/>
      <c r="JTU32" s="6714"/>
      <c r="JTV32" s="6714"/>
      <c r="JTW32" s="6730"/>
      <c r="JTX32" s="6731"/>
      <c r="JTY32" s="6732"/>
      <c r="JTZ32" s="6729"/>
      <c r="JUA32" s="6731"/>
      <c r="JUB32" s="6730"/>
      <c r="JUC32" s="6733"/>
      <c r="JUD32" s="6734"/>
      <c r="JUE32" s="6734"/>
      <c r="JUF32" s="6734"/>
      <c r="JUG32" s="8839" t="s">
        <v>2777</v>
      </c>
      <c r="JUH32" s="8840"/>
      <c r="JUI32" s="6728">
        <f>SUM(JUJ32:JUM32)</f>
        <v>0</v>
      </c>
      <c r="JUJ32" s="6729"/>
      <c r="JUK32" s="6714"/>
      <c r="JUL32" s="6714"/>
      <c r="JUM32" s="6730"/>
      <c r="JUN32" s="6731"/>
      <c r="JUO32" s="6732"/>
      <c r="JUP32" s="6729"/>
      <c r="JUQ32" s="6731"/>
      <c r="JUR32" s="6730"/>
      <c r="JUS32" s="6733"/>
      <c r="JUT32" s="6734"/>
      <c r="JUU32" s="6734"/>
      <c r="JUV32" s="6734"/>
      <c r="JUW32" s="8839" t="s">
        <v>2777</v>
      </c>
      <c r="JUX32" s="8840"/>
      <c r="JUY32" s="6728">
        <f>SUM(JUZ32:JVC32)</f>
        <v>0</v>
      </c>
      <c r="JUZ32" s="6729"/>
      <c r="JVA32" s="6714"/>
      <c r="JVB32" s="6714"/>
      <c r="JVC32" s="6730"/>
      <c r="JVD32" s="6731"/>
      <c r="JVE32" s="6732"/>
      <c r="JVF32" s="6729"/>
      <c r="JVG32" s="6731"/>
      <c r="JVH32" s="6730"/>
      <c r="JVI32" s="6733"/>
      <c r="JVJ32" s="6734"/>
      <c r="JVK32" s="6734"/>
      <c r="JVL32" s="6734"/>
      <c r="JVM32" s="8839" t="s">
        <v>2777</v>
      </c>
      <c r="JVN32" s="8840"/>
      <c r="JVO32" s="6728">
        <f>SUM(JVP32:JVS32)</f>
        <v>0</v>
      </c>
      <c r="JVP32" s="6729"/>
      <c r="JVQ32" s="6714"/>
      <c r="JVR32" s="6714"/>
      <c r="JVS32" s="6730"/>
      <c r="JVT32" s="6731"/>
      <c r="JVU32" s="6732"/>
      <c r="JVV32" s="6729"/>
      <c r="JVW32" s="6731"/>
      <c r="JVX32" s="6730"/>
      <c r="JVY32" s="6733"/>
      <c r="JVZ32" s="6734"/>
      <c r="JWA32" s="6734"/>
      <c r="JWB32" s="6734"/>
      <c r="JWC32" s="8839" t="s">
        <v>2777</v>
      </c>
      <c r="JWD32" s="8840"/>
      <c r="JWE32" s="6728">
        <f>SUM(JWF32:JWI32)</f>
        <v>0</v>
      </c>
      <c r="JWF32" s="6729"/>
      <c r="JWG32" s="6714"/>
      <c r="JWH32" s="6714"/>
      <c r="JWI32" s="6730"/>
      <c r="JWJ32" s="6731"/>
      <c r="JWK32" s="6732"/>
      <c r="JWL32" s="6729"/>
      <c r="JWM32" s="6731"/>
      <c r="JWN32" s="6730"/>
      <c r="JWO32" s="6733"/>
      <c r="JWP32" s="6734"/>
      <c r="JWQ32" s="6734"/>
      <c r="JWR32" s="6734"/>
      <c r="JWS32" s="8839" t="s">
        <v>2777</v>
      </c>
      <c r="JWT32" s="8840"/>
      <c r="JWU32" s="6728">
        <f>SUM(JWV32:JWY32)</f>
        <v>0</v>
      </c>
      <c r="JWV32" s="6729"/>
      <c r="JWW32" s="6714"/>
      <c r="JWX32" s="6714"/>
      <c r="JWY32" s="6730"/>
      <c r="JWZ32" s="6731"/>
      <c r="JXA32" s="6732"/>
      <c r="JXB32" s="6729"/>
      <c r="JXC32" s="6731"/>
      <c r="JXD32" s="6730"/>
      <c r="JXE32" s="6733"/>
      <c r="JXF32" s="6734"/>
      <c r="JXG32" s="6734"/>
      <c r="JXH32" s="6734"/>
      <c r="JXI32" s="8839" t="s">
        <v>2777</v>
      </c>
      <c r="JXJ32" s="8840"/>
      <c r="JXK32" s="6728">
        <f>SUM(JXL32:JXO32)</f>
        <v>0</v>
      </c>
      <c r="JXL32" s="6729"/>
      <c r="JXM32" s="6714"/>
      <c r="JXN32" s="6714"/>
      <c r="JXO32" s="6730"/>
      <c r="JXP32" s="6731"/>
      <c r="JXQ32" s="6732"/>
      <c r="JXR32" s="6729"/>
      <c r="JXS32" s="6731"/>
      <c r="JXT32" s="6730"/>
      <c r="JXU32" s="6733"/>
      <c r="JXV32" s="6734"/>
      <c r="JXW32" s="6734"/>
      <c r="JXX32" s="6734"/>
      <c r="JXY32" s="8839" t="s">
        <v>2777</v>
      </c>
      <c r="JXZ32" s="8840"/>
      <c r="JYA32" s="6728">
        <f>SUM(JYB32:JYE32)</f>
        <v>0</v>
      </c>
      <c r="JYB32" s="6729"/>
      <c r="JYC32" s="6714"/>
      <c r="JYD32" s="6714"/>
      <c r="JYE32" s="6730"/>
      <c r="JYF32" s="6731"/>
      <c r="JYG32" s="6732"/>
      <c r="JYH32" s="6729"/>
      <c r="JYI32" s="6731"/>
      <c r="JYJ32" s="6730"/>
      <c r="JYK32" s="6733"/>
      <c r="JYL32" s="6734"/>
      <c r="JYM32" s="6734"/>
      <c r="JYN32" s="6734"/>
      <c r="JYO32" s="8839" t="s">
        <v>2777</v>
      </c>
      <c r="JYP32" s="8840"/>
      <c r="JYQ32" s="6728">
        <f>SUM(JYR32:JYU32)</f>
        <v>0</v>
      </c>
      <c r="JYR32" s="6729"/>
      <c r="JYS32" s="6714"/>
      <c r="JYT32" s="6714"/>
      <c r="JYU32" s="6730"/>
      <c r="JYV32" s="6731"/>
      <c r="JYW32" s="6732"/>
      <c r="JYX32" s="6729"/>
      <c r="JYY32" s="6731"/>
      <c r="JYZ32" s="6730"/>
      <c r="JZA32" s="6733"/>
      <c r="JZB32" s="6734"/>
      <c r="JZC32" s="6734"/>
      <c r="JZD32" s="6734"/>
      <c r="JZE32" s="8839" t="s">
        <v>2777</v>
      </c>
      <c r="JZF32" s="8840"/>
      <c r="JZG32" s="6728">
        <f>SUM(JZH32:JZK32)</f>
        <v>0</v>
      </c>
      <c r="JZH32" s="6729"/>
      <c r="JZI32" s="6714"/>
      <c r="JZJ32" s="6714"/>
      <c r="JZK32" s="6730"/>
      <c r="JZL32" s="6731"/>
      <c r="JZM32" s="6732"/>
      <c r="JZN32" s="6729"/>
      <c r="JZO32" s="6731"/>
      <c r="JZP32" s="6730"/>
      <c r="JZQ32" s="6733"/>
      <c r="JZR32" s="6734"/>
      <c r="JZS32" s="6734"/>
      <c r="JZT32" s="6734"/>
      <c r="JZU32" s="8839" t="s">
        <v>2777</v>
      </c>
      <c r="JZV32" s="8840"/>
      <c r="JZW32" s="6728">
        <f>SUM(JZX32:KAA32)</f>
        <v>0</v>
      </c>
      <c r="JZX32" s="6729"/>
      <c r="JZY32" s="6714"/>
      <c r="JZZ32" s="6714"/>
      <c r="KAA32" s="6730"/>
      <c r="KAB32" s="6731"/>
      <c r="KAC32" s="6732"/>
      <c r="KAD32" s="6729"/>
      <c r="KAE32" s="6731"/>
      <c r="KAF32" s="6730"/>
      <c r="KAG32" s="6733"/>
      <c r="KAH32" s="6734"/>
      <c r="KAI32" s="6734"/>
      <c r="KAJ32" s="6734"/>
      <c r="KAK32" s="8839" t="s">
        <v>2777</v>
      </c>
      <c r="KAL32" s="8840"/>
      <c r="KAM32" s="6728">
        <f>SUM(KAN32:KAQ32)</f>
        <v>0</v>
      </c>
      <c r="KAN32" s="6729"/>
      <c r="KAO32" s="6714"/>
      <c r="KAP32" s="6714"/>
      <c r="KAQ32" s="6730"/>
      <c r="KAR32" s="6731"/>
      <c r="KAS32" s="6732"/>
      <c r="KAT32" s="6729"/>
      <c r="KAU32" s="6731"/>
      <c r="KAV32" s="6730"/>
      <c r="KAW32" s="6733"/>
      <c r="KAX32" s="6734"/>
      <c r="KAY32" s="6734"/>
      <c r="KAZ32" s="6734"/>
      <c r="KBA32" s="8839" t="s">
        <v>2777</v>
      </c>
      <c r="KBB32" s="8840"/>
      <c r="KBC32" s="6728">
        <f>SUM(KBD32:KBG32)</f>
        <v>0</v>
      </c>
      <c r="KBD32" s="6729"/>
      <c r="KBE32" s="6714"/>
      <c r="KBF32" s="6714"/>
      <c r="KBG32" s="6730"/>
      <c r="KBH32" s="6731"/>
      <c r="KBI32" s="6732"/>
      <c r="KBJ32" s="6729"/>
      <c r="KBK32" s="6731"/>
      <c r="KBL32" s="6730"/>
      <c r="KBM32" s="6733"/>
      <c r="KBN32" s="6734"/>
      <c r="KBO32" s="6734"/>
      <c r="KBP32" s="6734"/>
      <c r="KBQ32" s="8839" t="s">
        <v>2777</v>
      </c>
      <c r="KBR32" s="8840"/>
      <c r="KBS32" s="6728">
        <f>SUM(KBT32:KBW32)</f>
        <v>0</v>
      </c>
      <c r="KBT32" s="6729"/>
      <c r="KBU32" s="6714"/>
      <c r="KBV32" s="6714"/>
      <c r="KBW32" s="6730"/>
      <c r="KBX32" s="6731"/>
      <c r="KBY32" s="6732"/>
      <c r="KBZ32" s="6729"/>
      <c r="KCA32" s="6731"/>
      <c r="KCB32" s="6730"/>
      <c r="KCC32" s="6733"/>
      <c r="KCD32" s="6734"/>
      <c r="KCE32" s="6734"/>
      <c r="KCF32" s="6734"/>
      <c r="KCG32" s="8839" t="s">
        <v>2777</v>
      </c>
      <c r="KCH32" s="8840"/>
      <c r="KCI32" s="6728">
        <f>SUM(KCJ32:KCM32)</f>
        <v>0</v>
      </c>
      <c r="KCJ32" s="6729"/>
      <c r="KCK32" s="6714"/>
      <c r="KCL32" s="6714"/>
      <c r="KCM32" s="6730"/>
      <c r="KCN32" s="6731"/>
      <c r="KCO32" s="6732"/>
      <c r="KCP32" s="6729"/>
      <c r="KCQ32" s="6731"/>
      <c r="KCR32" s="6730"/>
      <c r="KCS32" s="6733"/>
      <c r="KCT32" s="6734"/>
      <c r="KCU32" s="6734"/>
      <c r="KCV32" s="6734"/>
      <c r="KCW32" s="8839" t="s">
        <v>2777</v>
      </c>
      <c r="KCX32" s="8840"/>
      <c r="KCY32" s="6728">
        <f>SUM(KCZ32:KDC32)</f>
        <v>0</v>
      </c>
      <c r="KCZ32" s="6729"/>
      <c r="KDA32" s="6714"/>
      <c r="KDB32" s="6714"/>
      <c r="KDC32" s="6730"/>
      <c r="KDD32" s="6731"/>
      <c r="KDE32" s="6732"/>
      <c r="KDF32" s="6729"/>
      <c r="KDG32" s="6731"/>
      <c r="KDH32" s="6730"/>
      <c r="KDI32" s="6733"/>
      <c r="KDJ32" s="6734"/>
      <c r="KDK32" s="6734"/>
      <c r="KDL32" s="6734"/>
      <c r="KDM32" s="8839" t="s">
        <v>2777</v>
      </c>
      <c r="KDN32" s="8840"/>
      <c r="KDO32" s="6728">
        <f>SUM(KDP32:KDS32)</f>
        <v>0</v>
      </c>
      <c r="KDP32" s="6729"/>
      <c r="KDQ32" s="6714"/>
      <c r="KDR32" s="6714"/>
      <c r="KDS32" s="6730"/>
      <c r="KDT32" s="6731"/>
      <c r="KDU32" s="6732"/>
      <c r="KDV32" s="6729"/>
      <c r="KDW32" s="6731"/>
      <c r="KDX32" s="6730"/>
      <c r="KDY32" s="6733"/>
      <c r="KDZ32" s="6734"/>
      <c r="KEA32" s="6734"/>
      <c r="KEB32" s="6734"/>
      <c r="KEC32" s="8839" t="s">
        <v>2777</v>
      </c>
      <c r="KED32" s="8840"/>
      <c r="KEE32" s="6728">
        <f>SUM(KEF32:KEI32)</f>
        <v>0</v>
      </c>
      <c r="KEF32" s="6729"/>
      <c r="KEG32" s="6714"/>
      <c r="KEH32" s="6714"/>
      <c r="KEI32" s="6730"/>
      <c r="KEJ32" s="6731"/>
      <c r="KEK32" s="6732"/>
      <c r="KEL32" s="6729"/>
      <c r="KEM32" s="6731"/>
      <c r="KEN32" s="6730"/>
      <c r="KEO32" s="6733"/>
      <c r="KEP32" s="6734"/>
      <c r="KEQ32" s="6734"/>
      <c r="KER32" s="6734"/>
      <c r="KES32" s="8839" t="s">
        <v>2777</v>
      </c>
      <c r="KET32" s="8840"/>
      <c r="KEU32" s="6728">
        <f>SUM(KEV32:KEY32)</f>
        <v>0</v>
      </c>
      <c r="KEV32" s="6729"/>
      <c r="KEW32" s="6714"/>
      <c r="KEX32" s="6714"/>
      <c r="KEY32" s="6730"/>
      <c r="KEZ32" s="6731"/>
      <c r="KFA32" s="6732"/>
      <c r="KFB32" s="6729"/>
      <c r="KFC32" s="6731"/>
      <c r="KFD32" s="6730"/>
      <c r="KFE32" s="6733"/>
      <c r="KFF32" s="6734"/>
      <c r="KFG32" s="6734"/>
      <c r="KFH32" s="6734"/>
      <c r="KFI32" s="8839" t="s">
        <v>2777</v>
      </c>
      <c r="KFJ32" s="8840"/>
      <c r="KFK32" s="6728">
        <f>SUM(KFL32:KFO32)</f>
        <v>0</v>
      </c>
      <c r="KFL32" s="6729"/>
      <c r="KFM32" s="6714"/>
      <c r="KFN32" s="6714"/>
      <c r="KFO32" s="6730"/>
      <c r="KFP32" s="6731"/>
      <c r="KFQ32" s="6732"/>
      <c r="KFR32" s="6729"/>
      <c r="KFS32" s="6731"/>
      <c r="KFT32" s="6730"/>
      <c r="KFU32" s="6733"/>
      <c r="KFV32" s="6734"/>
      <c r="KFW32" s="6734"/>
      <c r="KFX32" s="6734"/>
      <c r="KFY32" s="8839" t="s">
        <v>2777</v>
      </c>
      <c r="KFZ32" s="8840"/>
      <c r="KGA32" s="6728">
        <f>SUM(KGB32:KGE32)</f>
        <v>0</v>
      </c>
      <c r="KGB32" s="6729"/>
      <c r="KGC32" s="6714"/>
      <c r="KGD32" s="6714"/>
      <c r="KGE32" s="6730"/>
      <c r="KGF32" s="6731"/>
      <c r="KGG32" s="6732"/>
      <c r="KGH32" s="6729"/>
      <c r="KGI32" s="6731"/>
      <c r="KGJ32" s="6730"/>
      <c r="KGK32" s="6733"/>
      <c r="KGL32" s="6734"/>
      <c r="KGM32" s="6734"/>
      <c r="KGN32" s="6734"/>
      <c r="KGO32" s="8839" t="s">
        <v>2777</v>
      </c>
      <c r="KGP32" s="8840"/>
      <c r="KGQ32" s="6728">
        <f>SUM(KGR32:KGU32)</f>
        <v>0</v>
      </c>
      <c r="KGR32" s="6729"/>
      <c r="KGS32" s="6714"/>
      <c r="KGT32" s="6714"/>
      <c r="KGU32" s="6730"/>
      <c r="KGV32" s="6731"/>
      <c r="KGW32" s="6732"/>
      <c r="KGX32" s="6729"/>
      <c r="KGY32" s="6731"/>
      <c r="KGZ32" s="6730"/>
      <c r="KHA32" s="6733"/>
      <c r="KHB32" s="6734"/>
      <c r="KHC32" s="6734"/>
      <c r="KHD32" s="6734"/>
      <c r="KHE32" s="8839" t="s">
        <v>2777</v>
      </c>
      <c r="KHF32" s="8840"/>
      <c r="KHG32" s="6728">
        <f>SUM(KHH32:KHK32)</f>
        <v>0</v>
      </c>
      <c r="KHH32" s="6729"/>
      <c r="KHI32" s="6714"/>
      <c r="KHJ32" s="6714"/>
      <c r="KHK32" s="6730"/>
      <c r="KHL32" s="6731"/>
      <c r="KHM32" s="6732"/>
      <c r="KHN32" s="6729"/>
      <c r="KHO32" s="6731"/>
      <c r="KHP32" s="6730"/>
      <c r="KHQ32" s="6733"/>
      <c r="KHR32" s="6734"/>
      <c r="KHS32" s="6734"/>
      <c r="KHT32" s="6734"/>
      <c r="KHU32" s="8839" t="s">
        <v>2777</v>
      </c>
      <c r="KHV32" s="8840"/>
      <c r="KHW32" s="6728">
        <f>SUM(KHX32:KIA32)</f>
        <v>0</v>
      </c>
      <c r="KHX32" s="6729"/>
      <c r="KHY32" s="6714"/>
      <c r="KHZ32" s="6714"/>
      <c r="KIA32" s="6730"/>
      <c r="KIB32" s="6731"/>
      <c r="KIC32" s="6732"/>
      <c r="KID32" s="6729"/>
      <c r="KIE32" s="6731"/>
      <c r="KIF32" s="6730"/>
      <c r="KIG32" s="6733"/>
      <c r="KIH32" s="6734"/>
      <c r="KII32" s="6734"/>
      <c r="KIJ32" s="6734"/>
      <c r="KIK32" s="8839" t="s">
        <v>2777</v>
      </c>
      <c r="KIL32" s="8840"/>
      <c r="KIM32" s="6728">
        <f>SUM(KIN32:KIQ32)</f>
        <v>0</v>
      </c>
      <c r="KIN32" s="6729"/>
      <c r="KIO32" s="6714"/>
      <c r="KIP32" s="6714"/>
      <c r="KIQ32" s="6730"/>
      <c r="KIR32" s="6731"/>
      <c r="KIS32" s="6732"/>
      <c r="KIT32" s="6729"/>
      <c r="KIU32" s="6731"/>
      <c r="KIV32" s="6730"/>
      <c r="KIW32" s="6733"/>
      <c r="KIX32" s="6734"/>
      <c r="KIY32" s="6734"/>
      <c r="KIZ32" s="6734"/>
      <c r="KJA32" s="8839" t="s">
        <v>2777</v>
      </c>
      <c r="KJB32" s="8840"/>
      <c r="KJC32" s="6728">
        <f>SUM(KJD32:KJG32)</f>
        <v>0</v>
      </c>
      <c r="KJD32" s="6729"/>
      <c r="KJE32" s="6714"/>
      <c r="KJF32" s="6714"/>
      <c r="KJG32" s="6730"/>
      <c r="KJH32" s="6731"/>
      <c r="KJI32" s="6732"/>
      <c r="KJJ32" s="6729"/>
      <c r="KJK32" s="6731"/>
      <c r="KJL32" s="6730"/>
      <c r="KJM32" s="6733"/>
      <c r="KJN32" s="6734"/>
      <c r="KJO32" s="6734"/>
      <c r="KJP32" s="6734"/>
      <c r="KJQ32" s="8839" t="s">
        <v>2777</v>
      </c>
      <c r="KJR32" s="8840"/>
      <c r="KJS32" s="6728">
        <f>SUM(KJT32:KJW32)</f>
        <v>0</v>
      </c>
      <c r="KJT32" s="6729"/>
      <c r="KJU32" s="6714"/>
      <c r="KJV32" s="6714"/>
      <c r="KJW32" s="6730"/>
      <c r="KJX32" s="6731"/>
      <c r="KJY32" s="6732"/>
      <c r="KJZ32" s="6729"/>
      <c r="KKA32" s="6731"/>
      <c r="KKB32" s="6730"/>
      <c r="KKC32" s="6733"/>
      <c r="KKD32" s="6734"/>
      <c r="KKE32" s="6734"/>
      <c r="KKF32" s="6734"/>
      <c r="KKG32" s="8839" t="s">
        <v>2777</v>
      </c>
      <c r="KKH32" s="8840"/>
      <c r="KKI32" s="6728">
        <f>SUM(KKJ32:KKM32)</f>
        <v>0</v>
      </c>
      <c r="KKJ32" s="6729"/>
      <c r="KKK32" s="6714"/>
      <c r="KKL32" s="6714"/>
      <c r="KKM32" s="6730"/>
      <c r="KKN32" s="6731"/>
      <c r="KKO32" s="6732"/>
      <c r="KKP32" s="6729"/>
      <c r="KKQ32" s="6731"/>
      <c r="KKR32" s="6730"/>
      <c r="KKS32" s="6733"/>
      <c r="KKT32" s="6734"/>
      <c r="KKU32" s="6734"/>
      <c r="KKV32" s="6734"/>
      <c r="KKW32" s="8839" t="s">
        <v>2777</v>
      </c>
      <c r="KKX32" s="8840"/>
      <c r="KKY32" s="6728">
        <f>SUM(KKZ32:KLC32)</f>
        <v>0</v>
      </c>
      <c r="KKZ32" s="6729"/>
      <c r="KLA32" s="6714"/>
      <c r="KLB32" s="6714"/>
      <c r="KLC32" s="6730"/>
      <c r="KLD32" s="6731"/>
      <c r="KLE32" s="6732"/>
      <c r="KLF32" s="6729"/>
      <c r="KLG32" s="6731"/>
      <c r="KLH32" s="6730"/>
      <c r="KLI32" s="6733"/>
      <c r="KLJ32" s="6734"/>
      <c r="KLK32" s="6734"/>
      <c r="KLL32" s="6734"/>
      <c r="KLM32" s="8839" t="s">
        <v>2777</v>
      </c>
      <c r="KLN32" s="8840"/>
      <c r="KLO32" s="6728">
        <f>SUM(KLP32:KLS32)</f>
        <v>0</v>
      </c>
      <c r="KLP32" s="6729"/>
      <c r="KLQ32" s="6714"/>
      <c r="KLR32" s="6714"/>
      <c r="KLS32" s="6730"/>
      <c r="KLT32" s="6731"/>
      <c r="KLU32" s="6732"/>
      <c r="KLV32" s="6729"/>
      <c r="KLW32" s="6731"/>
      <c r="KLX32" s="6730"/>
      <c r="KLY32" s="6733"/>
      <c r="KLZ32" s="6734"/>
      <c r="KMA32" s="6734"/>
      <c r="KMB32" s="6734"/>
      <c r="KMC32" s="8839" t="s">
        <v>2777</v>
      </c>
      <c r="KMD32" s="8840"/>
      <c r="KME32" s="6728">
        <f>SUM(KMF32:KMI32)</f>
        <v>0</v>
      </c>
      <c r="KMF32" s="6729"/>
      <c r="KMG32" s="6714"/>
      <c r="KMH32" s="6714"/>
      <c r="KMI32" s="6730"/>
      <c r="KMJ32" s="6731"/>
      <c r="KMK32" s="6732"/>
      <c r="KML32" s="6729"/>
      <c r="KMM32" s="6731"/>
      <c r="KMN32" s="6730"/>
      <c r="KMO32" s="6733"/>
      <c r="KMP32" s="6734"/>
      <c r="KMQ32" s="6734"/>
      <c r="KMR32" s="6734"/>
      <c r="KMS32" s="8839" t="s">
        <v>2777</v>
      </c>
      <c r="KMT32" s="8840"/>
      <c r="KMU32" s="6728">
        <f>SUM(KMV32:KMY32)</f>
        <v>0</v>
      </c>
      <c r="KMV32" s="6729"/>
      <c r="KMW32" s="6714"/>
      <c r="KMX32" s="6714"/>
      <c r="KMY32" s="6730"/>
      <c r="KMZ32" s="6731"/>
      <c r="KNA32" s="6732"/>
      <c r="KNB32" s="6729"/>
      <c r="KNC32" s="6731"/>
      <c r="KND32" s="6730"/>
      <c r="KNE32" s="6733"/>
      <c r="KNF32" s="6734"/>
      <c r="KNG32" s="6734"/>
      <c r="KNH32" s="6734"/>
      <c r="KNI32" s="8839" t="s">
        <v>2777</v>
      </c>
      <c r="KNJ32" s="8840"/>
      <c r="KNK32" s="6728">
        <f>SUM(KNL32:KNO32)</f>
        <v>0</v>
      </c>
      <c r="KNL32" s="6729"/>
      <c r="KNM32" s="6714"/>
      <c r="KNN32" s="6714"/>
      <c r="KNO32" s="6730"/>
      <c r="KNP32" s="6731"/>
      <c r="KNQ32" s="6732"/>
      <c r="KNR32" s="6729"/>
      <c r="KNS32" s="6731"/>
      <c r="KNT32" s="6730"/>
      <c r="KNU32" s="6733"/>
      <c r="KNV32" s="6734"/>
      <c r="KNW32" s="6734"/>
      <c r="KNX32" s="6734"/>
      <c r="KNY32" s="8839" t="s">
        <v>2777</v>
      </c>
      <c r="KNZ32" s="8840"/>
      <c r="KOA32" s="6728">
        <f>SUM(KOB32:KOE32)</f>
        <v>0</v>
      </c>
      <c r="KOB32" s="6729"/>
      <c r="KOC32" s="6714"/>
      <c r="KOD32" s="6714"/>
      <c r="KOE32" s="6730"/>
      <c r="KOF32" s="6731"/>
      <c r="KOG32" s="6732"/>
      <c r="KOH32" s="6729"/>
      <c r="KOI32" s="6731"/>
      <c r="KOJ32" s="6730"/>
      <c r="KOK32" s="6733"/>
      <c r="KOL32" s="6734"/>
      <c r="KOM32" s="6734"/>
      <c r="KON32" s="6734"/>
      <c r="KOO32" s="8839" t="s">
        <v>2777</v>
      </c>
      <c r="KOP32" s="8840"/>
      <c r="KOQ32" s="6728">
        <f>SUM(KOR32:KOU32)</f>
        <v>0</v>
      </c>
      <c r="KOR32" s="6729"/>
      <c r="KOS32" s="6714"/>
      <c r="KOT32" s="6714"/>
      <c r="KOU32" s="6730"/>
      <c r="KOV32" s="6731"/>
      <c r="KOW32" s="6732"/>
      <c r="KOX32" s="6729"/>
      <c r="KOY32" s="6731"/>
      <c r="KOZ32" s="6730"/>
      <c r="KPA32" s="6733"/>
      <c r="KPB32" s="6734"/>
      <c r="KPC32" s="6734"/>
      <c r="KPD32" s="6734"/>
      <c r="KPE32" s="8839" t="s">
        <v>2777</v>
      </c>
      <c r="KPF32" s="8840"/>
      <c r="KPG32" s="6728">
        <f>SUM(KPH32:KPK32)</f>
        <v>0</v>
      </c>
      <c r="KPH32" s="6729"/>
      <c r="KPI32" s="6714"/>
      <c r="KPJ32" s="6714"/>
      <c r="KPK32" s="6730"/>
      <c r="KPL32" s="6731"/>
      <c r="KPM32" s="6732"/>
      <c r="KPN32" s="6729"/>
      <c r="KPO32" s="6731"/>
      <c r="KPP32" s="6730"/>
      <c r="KPQ32" s="6733"/>
      <c r="KPR32" s="6734"/>
      <c r="KPS32" s="6734"/>
      <c r="KPT32" s="6734"/>
      <c r="KPU32" s="8839" t="s">
        <v>2777</v>
      </c>
      <c r="KPV32" s="8840"/>
      <c r="KPW32" s="6728">
        <f>SUM(KPX32:KQA32)</f>
        <v>0</v>
      </c>
      <c r="KPX32" s="6729"/>
      <c r="KPY32" s="6714"/>
      <c r="KPZ32" s="6714"/>
      <c r="KQA32" s="6730"/>
      <c r="KQB32" s="6731"/>
      <c r="KQC32" s="6732"/>
      <c r="KQD32" s="6729"/>
      <c r="KQE32" s="6731"/>
      <c r="KQF32" s="6730"/>
      <c r="KQG32" s="6733"/>
      <c r="KQH32" s="6734"/>
      <c r="KQI32" s="6734"/>
      <c r="KQJ32" s="6734"/>
      <c r="KQK32" s="8839" t="s">
        <v>2777</v>
      </c>
      <c r="KQL32" s="8840"/>
      <c r="KQM32" s="6728">
        <f>SUM(KQN32:KQQ32)</f>
        <v>0</v>
      </c>
      <c r="KQN32" s="6729"/>
      <c r="KQO32" s="6714"/>
      <c r="KQP32" s="6714"/>
      <c r="KQQ32" s="6730"/>
      <c r="KQR32" s="6731"/>
      <c r="KQS32" s="6732"/>
      <c r="KQT32" s="6729"/>
      <c r="KQU32" s="6731"/>
      <c r="KQV32" s="6730"/>
      <c r="KQW32" s="6733"/>
      <c r="KQX32" s="6734"/>
      <c r="KQY32" s="6734"/>
      <c r="KQZ32" s="6734"/>
      <c r="KRA32" s="8839" t="s">
        <v>2777</v>
      </c>
      <c r="KRB32" s="8840"/>
      <c r="KRC32" s="6728">
        <f>SUM(KRD32:KRG32)</f>
        <v>0</v>
      </c>
      <c r="KRD32" s="6729"/>
      <c r="KRE32" s="6714"/>
      <c r="KRF32" s="6714"/>
      <c r="KRG32" s="6730"/>
      <c r="KRH32" s="6731"/>
      <c r="KRI32" s="6732"/>
      <c r="KRJ32" s="6729"/>
      <c r="KRK32" s="6731"/>
      <c r="KRL32" s="6730"/>
      <c r="KRM32" s="6733"/>
      <c r="KRN32" s="6734"/>
      <c r="KRO32" s="6734"/>
      <c r="KRP32" s="6734"/>
      <c r="KRQ32" s="8839" t="s">
        <v>2777</v>
      </c>
      <c r="KRR32" s="8840"/>
      <c r="KRS32" s="6728">
        <f>SUM(KRT32:KRW32)</f>
        <v>0</v>
      </c>
      <c r="KRT32" s="6729"/>
      <c r="KRU32" s="6714"/>
      <c r="KRV32" s="6714"/>
      <c r="KRW32" s="6730"/>
      <c r="KRX32" s="6731"/>
      <c r="KRY32" s="6732"/>
      <c r="KRZ32" s="6729"/>
      <c r="KSA32" s="6731"/>
      <c r="KSB32" s="6730"/>
      <c r="KSC32" s="6733"/>
      <c r="KSD32" s="6734"/>
      <c r="KSE32" s="6734"/>
      <c r="KSF32" s="6734"/>
      <c r="KSG32" s="8839" t="s">
        <v>2777</v>
      </c>
      <c r="KSH32" s="8840"/>
      <c r="KSI32" s="6728">
        <f>SUM(KSJ32:KSM32)</f>
        <v>0</v>
      </c>
      <c r="KSJ32" s="6729"/>
      <c r="KSK32" s="6714"/>
      <c r="KSL32" s="6714"/>
      <c r="KSM32" s="6730"/>
      <c r="KSN32" s="6731"/>
      <c r="KSO32" s="6732"/>
      <c r="KSP32" s="6729"/>
      <c r="KSQ32" s="6731"/>
      <c r="KSR32" s="6730"/>
      <c r="KSS32" s="6733"/>
      <c r="KST32" s="6734"/>
      <c r="KSU32" s="6734"/>
      <c r="KSV32" s="6734"/>
      <c r="KSW32" s="8839" t="s">
        <v>2777</v>
      </c>
      <c r="KSX32" s="8840"/>
      <c r="KSY32" s="6728">
        <f>SUM(KSZ32:KTC32)</f>
        <v>0</v>
      </c>
      <c r="KSZ32" s="6729"/>
      <c r="KTA32" s="6714"/>
      <c r="KTB32" s="6714"/>
      <c r="KTC32" s="6730"/>
      <c r="KTD32" s="6731"/>
      <c r="KTE32" s="6732"/>
      <c r="KTF32" s="6729"/>
      <c r="KTG32" s="6731"/>
      <c r="KTH32" s="6730"/>
      <c r="KTI32" s="6733"/>
      <c r="KTJ32" s="6734"/>
      <c r="KTK32" s="6734"/>
      <c r="KTL32" s="6734"/>
      <c r="KTM32" s="8839" t="s">
        <v>2777</v>
      </c>
      <c r="KTN32" s="8840"/>
      <c r="KTO32" s="6728">
        <f>SUM(KTP32:KTS32)</f>
        <v>0</v>
      </c>
      <c r="KTP32" s="6729"/>
      <c r="KTQ32" s="6714"/>
      <c r="KTR32" s="6714"/>
      <c r="KTS32" s="6730"/>
      <c r="KTT32" s="6731"/>
      <c r="KTU32" s="6732"/>
      <c r="KTV32" s="6729"/>
      <c r="KTW32" s="6731"/>
      <c r="KTX32" s="6730"/>
      <c r="KTY32" s="6733"/>
      <c r="KTZ32" s="6734"/>
      <c r="KUA32" s="6734"/>
      <c r="KUB32" s="6734"/>
      <c r="KUC32" s="8839" t="s">
        <v>2777</v>
      </c>
      <c r="KUD32" s="8840"/>
      <c r="KUE32" s="6728">
        <f>SUM(KUF32:KUI32)</f>
        <v>0</v>
      </c>
      <c r="KUF32" s="6729"/>
      <c r="KUG32" s="6714"/>
      <c r="KUH32" s="6714"/>
      <c r="KUI32" s="6730"/>
      <c r="KUJ32" s="6731"/>
      <c r="KUK32" s="6732"/>
      <c r="KUL32" s="6729"/>
      <c r="KUM32" s="6731"/>
      <c r="KUN32" s="6730"/>
      <c r="KUO32" s="6733"/>
      <c r="KUP32" s="6734"/>
      <c r="KUQ32" s="6734"/>
      <c r="KUR32" s="6734"/>
      <c r="KUS32" s="8839" t="s">
        <v>2777</v>
      </c>
      <c r="KUT32" s="8840"/>
      <c r="KUU32" s="6728">
        <f>SUM(KUV32:KUY32)</f>
        <v>0</v>
      </c>
      <c r="KUV32" s="6729"/>
      <c r="KUW32" s="6714"/>
      <c r="KUX32" s="6714"/>
      <c r="KUY32" s="6730"/>
      <c r="KUZ32" s="6731"/>
      <c r="KVA32" s="6732"/>
      <c r="KVB32" s="6729"/>
      <c r="KVC32" s="6731"/>
      <c r="KVD32" s="6730"/>
      <c r="KVE32" s="6733"/>
      <c r="KVF32" s="6734"/>
      <c r="KVG32" s="6734"/>
      <c r="KVH32" s="6734"/>
      <c r="KVI32" s="8839" t="s">
        <v>2777</v>
      </c>
      <c r="KVJ32" s="8840"/>
      <c r="KVK32" s="6728">
        <f>SUM(KVL32:KVO32)</f>
        <v>0</v>
      </c>
      <c r="KVL32" s="6729"/>
      <c r="KVM32" s="6714"/>
      <c r="KVN32" s="6714"/>
      <c r="KVO32" s="6730"/>
      <c r="KVP32" s="6731"/>
      <c r="KVQ32" s="6732"/>
      <c r="KVR32" s="6729"/>
      <c r="KVS32" s="6731"/>
      <c r="KVT32" s="6730"/>
      <c r="KVU32" s="6733"/>
      <c r="KVV32" s="6734"/>
      <c r="KVW32" s="6734"/>
      <c r="KVX32" s="6734"/>
      <c r="KVY32" s="8839" t="s">
        <v>2777</v>
      </c>
      <c r="KVZ32" s="8840"/>
      <c r="KWA32" s="6728">
        <f>SUM(KWB32:KWE32)</f>
        <v>0</v>
      </c>
      <c r="KWB32" s="6729"/>
      <c r="KWC32" s="6714"/>
      <c r="KWD32" s="6714"/>
      <c r="KWE32" s="6730"/>
      <c r="KWF32" s="6731"/>
      <c r="KWG32" s="6732"/>
      <c r="KWH32" s="6729"/>
      <c r="KWI32" s="6731"/>
      <c r="KWJ32" s="6730"/>
      <c r="KWK32" s="6733"/>
      <c r="KWL32" s="6734"/>
      <c r="KWM32" s="6734"/>
      <c r="KWN32" s="6734"/>
      <c r="KWO32" s="8839" t="s">
        <v>2777</v>
      </c>
      <c r="KWP32" s="8840"/>
      <c r="KWQ32" s="6728">
        <f>SUM(KWR32:KWU32)</f>
        <v>0</v>
      </c>
      <c r="KWR32" s="6729"/>
      <c r="KWS32" s="6714"/>
      <c r="KWT32" s="6714"/>
      <c r="KWU32" s="6730"/>
      <c r="KWV32" s="6731"/>
      <c r="KWW32" s="6732"/>
      <c r="KWX32" s="6729"/>
      <c r="KWY32" s="6731"/>
      <c r="KWZ32" s="6730"/>
      <c r="KXA32" s="6733"/>
      <c r="KXB32" s="6734"/>
      <c r="KXC32" s="6734"/>
      <c r="KXD32" s="6734"/>
      <c r="KXE32" s="8839" t="s">
        <v>2777</v>
      </c>
      <c r="KXF32" s="8840"/>
      <c r="KXG32" s="6728">
        <f>SUM(KXH32:KXK32)</f>
        <v>0</v>
      </c>
      <c r="KXH32" s="6729"/>
      <c r="KXI32" s="6714"/>
      <c r="KXJ32" s="6714"/>
      <c r="KXK32" s="6730"/>
      <c r="KXL32" s="6731"/>
      <c r="KXM32" s="6732"/>
      <c r="KXN32" s="6729"/>
      <c r="KXO32" s="6731"/>
      <c r="KXP32" s="6730"/>
      <c r="KXQ32" s="6733"/>
      <c r="KXR32" s="6734"/>
      <c r="KXS32" s="6734"/>
      <c r="KXT32" s="6734"/>
      <c r="KXU32" s="8839" t="s">
        <v>2777</v>
      </c>
      <c r="KXV32" s="8840"/>
      <c r="KXW32" s="6728">
        <f>SUM(KXX32:KYA32)</f>
        <v>0</v>
      </c>
      <c r="KXX32" s="6729"/>
      <c r="KXY32" s="6714"/>
      <c r="KXZ32" s="6714"/>
      <c r="KYA32" s="6730"/>
      <c r="KYB32" s="6731"/>
      <c r="KYC32" s="6732"/>
      <c r="KYD32" s="6729"/>
      <c r="KYE32" s="6731"/>
      <c r="KYF32" s="6730"/>
      <c r="KYG32" s="6733"/>
      <c r="KYH32" s="6734"/>
      <c r="KYI32" s="6734"/>
      <c r="KYJ32" s="6734"/>
      <c r="KYK32" s="8839" t="s">
        <v>2777</v>
      </c>
      <c r="KYL32" s="8840"/>
      <c r="KYM32" s="6728">
        <f>SUM(KYN32:KYQ32)</f>
        <v>0</v>
      </c>
      <c r="KYN32" s="6729"/>
      <c r="KYO32" s="6714"/>
      <c r="KYP32" s="6714"/>
      <c r="KYQ32" s="6730"/>
      <c r="KYR32" s="6731"/>
      <c r="KYS32" s="6732"/>
      <c r="KYT32" s="6729"/>
      <c r="KYU32" s="6731"/>
      <c r="KYV32" s="6730"/>
      <c r="KYW32" s="6733"/>
      <c r="KYX32" s="6734"/>
      <c r="KYY32" s="6734"/>
      <c r="KYZ32" s="6734"/>
      <c r="KZA32" s="8839" t="s">
        <v>2777</v>
      </c>
      <c r="KZB32" s="8840"/>
      <c r="KZC32" s="6728">
        <f>SUM(KZD32:KZG32)</f>
        <v>0</v>
      </c>
      <c r="KZD32" s="6729"/>
      <c r="KZE32" s="6714"/>
      <c r="KZF32" s="6714"/>
      <c r="KZG32" s="6730"/>
      <c r="KZH32" s="6731"/>
      <c r="KZI32" s="6732"/>
      <c r="KZJ32" s="6729"/>
      <c r="KZK32" s="6731"/>
      <c r="KZL32" s="6730"/>
      <c r="KZM32" s="6733"/>
      <c r="KZN32" s="6734"/>
      <c r="KZO32" s="6734"/>
      <c r="KZP32" s="6734"/>
      <c r="KZQ32" s="8839" t="s">
        <v>2777</v>
      </c>
      <c r="KZR32" s="8840"/>
      <c r="KZS32" s="6728">
        <f>SUM(KZT32:KZW32)</f>
        <v>0</v>
      </c>
      <c r="KZT32" s="6729"/>
      <c r="KZU32" s="6714"/>
      <c r="KZV32" s="6714"/>
      <c r="KZW32" s="6730"/>
      <c r="KZX32" s="6731"/>
      <c r="KZY32" s="6732"/>
      <c r="KZZ32" s="6729"/>
      <c r="LAA32" s="6731"/>
      <c r="LAB32" s="6730"/>
      <c r="LAC32" s="6733"/>
      <c r="LAD32" s="6734"/>
      <c r="LAE32" s="6734"/>
      <c r="LAF32" s="6734"/>
      <c r="LAG32" s="8839" t="s">
        <v>2777</v>
      </c>
      <c r="LAH32" s="8840"/>
      <c r="LAI32" s="6728">
        <f>SUM(LAJ32:LAM32)</f>
        <v>0</v>
      </c>
      <c r="LAJ32" s="6729"/>
      <c r="LAK32" s="6714"/>
      <c r="LAL32" s="6714"/>
      <c r="LAM32" s="6730"/>
      <c r="LAN32" s="6731"/>
      <c r="LAO32" s="6732"/>
      <c r="LAP32" s="6729"/>
      <c r="LAQ32" s="6731"/>
      <c r="LAR32" s="6730"/>
      <c r="LAS32" s="6733"/>
      <c r="LAT32" s="6734"/>
      <c r="LAU32" s="6734"/>
      <c r="LAV32" s="6734"/>
      <c r="LAW32" s="8839" t="s">
        <v>2777</v>
      </c>
      <c r="LAX32" s="8840"/>
      <c r="LAY32" s="6728">
        <f>SUM(LAZ32:LBC32)</f>
        <v>0</v>
      </c>
      <c r="LAZ32" s="6729"/>
      <c r="LBA32" s="6714"/>
      <c r="LBB32" s="6714"/>
      <c r="LBC32" s="6730"/>
      <c r="LBD32" s="6731"/>
      <c r="LBE32" s="6732"/>
      <c r="LBF32" s="6729"/>
      <c r="LBG32" s="6731"/>
      <c r="LBH32" s="6730"/>
      <c r="LBI32" s="6733"/>
      <c r="LBJ32" s="6734"/>
      <c r="LBK32" s="6734"/>
      <c r="LBL32" s="6734"/>
      <c r="LBM32" s="8839" t="s">
        <v>2777</v>
      </c>
      <c r="LBN32" s="8840"/>
      <c r="LBO32" s="6728">
        <f>SUM(LBP32:LBS32)</f>
        <v>0</v>
      </c>
      <c r="LBP32" s="6729"/>
      <c r="LBQ32" s="6714"/>
      <c r="LBR32" s="6714"/>
      <c r="LBS32" s="6730"/>
      <c r="LBT32" s="6731"/>
      <c r="LBU32" s="6732"/>
      <c r="LBV32" s="6729"/>
      <c r="LBW32" s="6731"/>
      <c r="LBX32" s="6730"/>
      <c r="LBY32" s="6733"/>
      <c r="LBZ32" s="6734"/>
      <c r="LCA32" s="6734"/>
      <c r="LCB32" s="6734"/>
      <c r="LCC32" s="8839" t="s">
        <v>2777</v>
      </c>
      <c r="LCD32" s="8840"/>
      <c r="LCE32" s="6728">
        <f>SUM(LCF32:LCI32)</f>
        <v>0</v>
      </c>
      <c r="LCF32" s="6729"/>
      <c r="LCG32" s="6714"/>
      <c r="LCH32" s="6714"/>
      <c r="LCI32" s="6730"/>
      <c r="LCJ32" s="6731"/>
      <c r="LCK32" s="6732"/>
      <c r="LCL32" s="6729"/>
      <c r="LCM32" s="6731"/>
      <c r="LCN32" s="6730"/>
      <c r="LCO32" s="6733"/>
      <c r="LCP32" s="6734"/>
      <c r="LCQ32" s="6734"/>
      <c r="LCR32" s="6734"/>
      <c r="LCS32" s="8839" t="s">
        <v>2777</v>
      </c>
      <c r="LCT32" s="8840"/>
      <c r="LCU32" s="6728">
        <f>SUM(LCV32:LCY32)</f>
        <v>0</v>
      </c>
      <c r="LCV32" s="6729"/>
      <c r="LCW32" s="6714"/>
      <c r="LCX32" s="6714"/>
      <c r="LCY32" s="6730"/>
      <c r="LCZ32" s="6731"/>
      <c r="LDA32" s="6732"/>
      <c r="LDB32" s="6729"/>
      <c r="LDC32" s="6731"/>
      <c r="LDD32" s="6730"/>
      <c r="LDE32" s="6733"/>
      <c r="LDF32" s="6734"/>
      <c r="LDG32" s="6734"/>
      <c r="LDH32" s="6734"/>
      <c r="LDI32" s="8839" t="s">
        <v>2777</v>
      </c>
      <c r="LDJ32" s="8840"/>
      <c r="LDK32" s="6728">
        <f>SUM(LDL32:LDO32)</f>
        <v>0</v>
      </c>
      <c r="LDL32" s="6729"/>
      <c r="LDM32" s="6714"/>
      <c r="LDN32" s="6714"/>
      <c r="LDO32" s="6730"/>
      <c r="LDP32" s="6731"/>
      <c r="LDQ32" s="6732"/>
      <c r="LDR32" s="6729"/>
      <c r="LDS32" s="6731"/>
      <c r="LDT32" s="6730"/>
      <c r="LDU32" s="6733"/>
      <c r="LDV32" s="6734"/>
      <c r="LDW32" s="6734"/>
      <c r="LDX32" s="6734"/>
      <c r="LDY32" s="8839" t="s">
        <v>2777</v>
      </c>
      <c r="LDZ32" s="8840"/>
      <c r="LEA32" s="6728">
        <f>SUM(LEB32:LEE32)</f>
        <v>0</v>
      </c>
      <c r="LEB32" s="6729"/>
      <c r="LEC32" s="6714"/>
      <c r="LED32" s="6714"/>
      <c r="LEE32" s="6730"/>
      <c r="LEF32" s="6731"/>
      <c r="LEG32" s="6732"/>
      <c r="LEH32" s="6729"/>
      <c r="LEI32" s="6731"/>
      <c r="LEJ32" s="6730"/>
      <c r="LEK32" s="6733"/>
      <c r="LEL32" s="6734"/>
      <c r="LEM32" s="6734"/>
      <c r="LEN32" s="6734"/>
      <c r="LEO32" s="8839" t="s">
        <v>2777</v>
      </c>
      <c r="LEP32" s="8840"/>
      <c r="LEQ32" s="6728">
        <f>SUM(LER32:LEU32)</f>
        <v>0</v>
      </c>
      <c r="LER32" s="6729"/>
      <c r="LES32" s="6714"/>
      <c r="LET32" s="6714"/>
      <c r="LEU32" s="6730"/>
      <c r="LEV32" s="6731"/>
      <c r="LEW32" s="6732"/>
      <c r="LEX32" s="6729"/>
      <c r="LEY32" s="6731"/>
      <c r="LEZ32" s="6730"/>
      <c r="LFA32" s="6733"/>
      <c r="LFB32" s="6734"/>
      <c r="LFC32" s="6734"/>
      <c r="LFD32" s="6734"/>
      <c r="LFE32" s="8839" t="s">
        <v>2777</v>
      </c>
      <c r="LFF32" s="8840"/>
      <c r="LFG32" s="6728">
        <f>SUM(LFH32:LFK32)</f>
        <v>0</v>
      </c>
      <c r="LFH32" s="6729"/>
      <c r="LFI32" s="6714"/>
      <c r="LFJ32" s="6714"/>
      <c r="LFK32" s="6730"/>
      <c r="LFL32" s="6731"/>
      <c r="LFM32" s="6732"/>
      <c r="LFN32" s="6729"/>
      <c r="LFO32" s="6731"/>
      <c r="LFP32" s="6730"/>
      <c r="LFQ32" s="6733"/>
      <c r="LFR32" s="6734"/>
      <c r="LFS32" s="6734"/>
      <c r="LFT32" s="6734"/>
      <c r="LFU32" s="8839" t="s">
        <v>2777</v>
      </c>
      <c r="LFV32" s="8840"/>
      <c r="LFW32" s="6728">
        <f>SUM(LFX32:LGA32)</f>
        <v>0</v>
      </c>
      <c r="LFX32" s="6729"/>
      <c r="LFY32" s="6714"/>
      <c r="LFZ32" s="6714"/>
      <c r="LGA32" s="6730"/>
      <c r="LGB32" s="6731"/>
      <c r="LGC32" s="6732"/>
      <c r="LGD32" s="6729"/>
      <c r="LGE32" s="6731"/>
      <c r="LGF32" s="6730"/>
      <c r="LGG32" s="6733"/>
      <c r="LGH32" s="6734"/>
      <c r="LGI32" s="6734"/>
      <c r="LGJ32" s="6734"/>
      <c r="LGK32" s="8839" t="s">
        <v>2777</v>
      </c>
      <c r="LGL32" s="8840"/>
      <c r="LGM32" s="6728">
        <f>SUM(LGN32:LGQ32)</f>
        <v>0</v>
      </c>
      <c r="LGN32" s="6729"/>
      <c r="LGO32" s="6714"/>
      <c r="LGP32" s="6714"/>
      <c r="LGQ32" s="6730"/>
      <c r="LGR32" s="6731"/>
      <c r="LGS32" s="6732"/>
      <c r="LGT32" s="6729"/>
      <c r="LGU32" s="6731"/>
      <c r="LGV32" s="6730"/>
      <c r="LGW32" s="6733"/>
      <c r="LGX32" s="6734"/>
      <c r="LGY32" s="6734"/>
      <c r="LGZ32" s="6734"/>
      <c r="LHA32" s="8839" t="s">
        <v>2777</v>
      </c>
      <c r="LHB32" s="8840"/>
      <c r="LHC32" s="6728">
        <f>SUM(LHD32:LHG32)</f>
        <v>0</v>
      </c>
      <c r="LHD32" s="6729"/>
      <c r="LHE32" s="6714"/>
      <c r="LHF32" s="6714"/>
      <c r="LHG32" s="6730"/>
      <c r="LHH32" s="6731"/>
      <c r="LHI32" s="6732"/>
      <c r="LHJ32" s="6729"/>
      <c r="LHK32" s="6731"/>
      <c r="LHL32" s="6730"/>
      <c r="LHM32" s="6733"/>
      <c r="LHN32" s="6734"/>
      <c r="LHO32" s="6734"/>
      <c r="LHP32" s="6734"/>
      <c r="LHQ32" s="8839" t="s">
        <v>2777</v>
      </c>
      <c r="LHR32" s="8840"/>
      <c r="LHS32" s="6728">
        <f>SUM(LHT32:LHW32)</f>
        <v>0</v>
      </c>
      <c r="LHT32" s="6729"/>
      <c r="LHU32" s="6714"/>
      <c r="LHV32" s="6714"/>
      <c r="LHW32" s="6730"/>
      <c r="LHX32" s="6731"/>
      <c r="LHY32" s="6732"/>
      <c r="LHZ32" s="6729"/>
      <c r="LIA32" s="6731"/>
      <c r="LIB32" s="6730"/>
      <c r="LIC32" s="6733"/>
      <c r="LID32" s="6734"/>
      <c r="LIE32" s="6734"/>
      <c r="LIF32" s="6734"/>
      <c r="LIG32" s="8839" t="s">
        <v>2777</v>
      </c>
      <c r="LIH32" s="8840"/>
      <c r="LII32" s="6728">
        <f>SUM(LIJ32:LIM32)</f>
        <v>0</v>
      </c>
      <c r="LIJ32" s="6729"/>
      <c r="LIK32" s="6714"/>
      <c r="LIL32" s="6714"/>
      <c r="LIM32" s="6730"/>
      <c r="LIN32" s="6731"/>
      <c r="LIO32" s="6732"/>
      <c r="LIP32" s="6729"/>
      <c r="LIQ32" s="6731"/>
      <c r="LIR32" s="6730"/>
      <c r="LIS32" s="6733"/>
      <c r="LIT32" s="6734"/>
      <c r="LIU32" s="6734"/>
      <c r="LIV32" s="6734"/>
      <c r="LIW32" s="8839" t="s">
        <v>2777</v>
      </c>
      <c r="LIX32" s="8840"/>
      <c r="LIY32" s="6728">
        <f>SUM(LIZ32:LJC32)</f>
        <v>0</v>
      </c>
      <c r="LIZ32" s="6729"/>
      <c r="LJA32" s="6714"/>
      <c r="LJB32" s="6714"/>
      <c r="LJC32" s="6730"/>
      <c r="LJD32" s="6731"/>
      <c r="LJE32" s="6732"/>
      <c r="LJF32" s="6729"/>
      <c r="LJG32" s="6731"/>
      <c r="LJH32" s="6730"/>
      <c r="LJI32" s="6733"/>
      <c r="LJJ32" s="6734"/>
      <c r="LJK32" s="6734"/>
      <c r="LJL32" s="6734"/>
      <c r="LJM32" s="8839" t="s">
        <v>2777</v>
      </c>
      <c r="LJN32" s="8840"/>
      <c r="LJO32" s="6728">
        <f>SUM(LJP32:LJS32)</f>
        <v>0</v>
      </c>
      <c r="LJP32" s="6729"/>
      <c r="LJQ32" s="6714"/>
      <c r="LJR32" s="6714"/>
      <c r="LJS32" s="6730"/>
      <c r="LJT32" s="6731"/>
      <c r="LJU32" s="6732"/>
      <c r="LJV32" s="6729"/>
      <c r="LJW32" s="6731"/>
      <c r="LJX32" s="6730"/>
      <c r="LJY32" s="6733"/>
      <c r="LJZ32" s="6734"/>
      <c r="LKA32" s="6734"/>
      <c r="LKB32" s="6734"/>
      <c r="LKC32" s="8839" t="s">
        <v>2777</v>
      </c>
      <c r="LKD32" s="8840"/>
      <c r="LKE32" s="6728">
        <f>SUM(LKF32:LKI32)</f>
        <v>0</v>
      </c>
      <c r="LKF32" s="6729"/>
      <c r="LKG32" s="6714"/>
      <c r="LKH32" s="6714"/>
      <c r="LKI32" s="6730"/>
      <c r="LKJ32" s="6731"/>
      <c r="LKK32" s="6732"/>
      <c r="LKL32" s="6729"/>
      <c r="LKM32" s="6731"/>
      <c r="LKN32" s="6730"/>
      <c r="LKO32" s="6733"/>
      <c r="LKP32" s="6734"/>
      <c r="LKQ32" s="6734"/>
      <c r="LKR32" s="6734"/>
      <c r="LKS32" s="8839" t="s">
        <v>2777</v>
      </c>
      <c r="LKT32" s="8840"/>
      <c r="LKU32" s="6728">
        <f>SUM(LKV32:LKY32)</f>
        <v>0</v>
      </c>
      <c r="LKV32" s="6729"/>
      <c r="LKW32" s="6714"/>
      <c r="LKX32" s="6714"/>
      <c r="LKY32" s="6730"/>
      <c r="LKZ32" s="6731"/>
      <c r="LLA32" s="6732"/>
      <c r="LLB32" s="6729"/>
      <c r="LLC32" s="6731"/>
      <c r="LLD32" s="6730"/>
      <c r="LLE32" s="6733"/>
      <c r="LLF32" s="6734"/>
      <c r="LLG32" s="6734"/>
      <c r="LLH32" s="6734"/>
      <c r="LLI32" s="8839" t="s">
        <v>2777</v>
      </c>
      <c r="LLJ32" s="8840"/>
      <c r="LLK32" s="6728">
        <f>SUM(LLL32:LLO32)</f>
        <v>0</v>
      </c>
      <c r="LLL32" s="6729"/>
      <c r="LLM32" s="6714"/>
      <c r="LLN32" s="6714"/>
      <c r="LLO32" s="6730"/>
      <c r="LLP32" s="6731"/>
      <c r="LLQ32" s="6732"/>
      <c r="LLR32" s="6729"/>
      <c r="LLS32" s="6731"/>
      <c r="LLT32" s="6730"/>
      <c r="LLU32" s="6733"/>
      <c r="LLV32" s="6734"/>
      <c r="LLW32" s="6734"/>
      <c r="LLX32" s="6734"/>
      <c r="LLY32" s="8839" t="s">
        <v>2777</v>
      </c>
      <c r="LLZ32" s="8840"/>
      <c r="LMA32" s="6728">
        <f>SUM(LMB32:LME32)</f>
        <v>0</v>
      </c>
      <c r="LMB32" s="6729"/>
      <c r="LMC32" s="6714"/>
      <c r="LMD32" s="6714"/>
      <c r="LME32" s="6730"/>
      <c r="LMF32" s="6731"/>
      <c r="LMG32" s="6732"/>
      <c r="LMH32" s="6729"/>
      <c r="LMI32" s="6731"/>
      <c r="LMJ32" s="6730"/>
      <c r="LMK32" s="6733"/>
      <c r="LML32" s="6734"/>
      <c r="LMM32" s="6734"/>
      <c r="LMN32" s="6734"/>
      <c r="LMO32" s="8839" t="s">
        <v>2777</v>
      </c>
      <c r="LMP32" s="8840"/>
      <c r="LMQ32" s="6728">
        <f>SUM(LMR32:LMU32)</f>
        <v>0</v>
      </c>
      <c r="LMR32" s="6729"/>
      <c r="LMS32" s="6714"/>
      <c r="LMT32" s="6714"/>
      <c r="LMU32" s="6730"/>
      <c r="LMV32" s="6731"/>
      <c r="LMW32" s="6732"/>
      <c r="LMX32" s="6729"/>
      <c r="LMY32" s="6731"/>
      <c r="LMZ32" s="6730"/>
      <c r="LNA32" s="6733"/>
      <c r="LNB32" s="6734"/>
      <c r="LNC32" s="6734"/>
      <c r="LND32" s="6734"/>
      <c r="LNE32" s="8839" t="s">
        <v>2777</v>
      </c>
      <c r="LNF32" s="8840"/>
      <c r="LNG32" s="6728">
        <f>SUM(LNH32:LNK32)</f>
        <v>0</v>
      </c>
      <c r="LNH32" s="6729"/>
      <c r="LNI32" s="6714"/>
      <c r="LNJ32" s="6714"/>
      <c r="LNK32" s="6730"/>
      <c r="LNL32" s="6731"/>
      <c r="LNM32" s="6732"/>
      <c r="LNN32" s="6729"/>
      <c r="LNO32" s="6731"/>
      <c r="LNP32" s="6730"/>
      <c r="LNQ32" s="6733"/>
      <c r="LNR32" s="6734"/>
      <c r="LNS32" s="6734"/>
      <c r="LNT32" s="6734"/>
      <c r="LNU32" s="8839" t="s">
        <v>2777</v>
      </c>
      <c r="LNV32" s="8840"/>
      <c r="LNW32" s="6728">
        <f>SUM(LNX32:LOA32)</f>
        <v>0</v>
      </c>
      <c r="LNX32" s="6729"/>
      <c r="LNY32" s="6714"/>
      <c r="LNZ32" s="6714"/>
      <c r="LOA32" s="6730"/>
      <c r="LOB32" s="6731"/>
      <c r="LOC32" s="6732"/>
      <c r="LOD32" s="6729"/>
      <c r="LOE32" s="6731"/>
      <c r="LOF32" s="6730"/>
      <c r="LOG32" s="6733"/>
      <c r="LOH32" s="6734"/>
      <c r="LOI32" s="6734"/>
      <c r="LOJ32" s="6734"/>
      <c r="LOK32" s="8839" t="s">
        <v>2777</v>
      </c>
      <c r="LOL32" s="8840"/>
      <c r="LOM32" s="6728">
        <f>SUM(LON32:LOQ32)</f>
        <v>0</v>
      </c>
      <c r="LON32" s="6729"/>
      <c r="LOO32" s="6714"/>
      <c r="LOP32" s="6714"/>
      <c r="LOQ32" s="6730"/>
      <c r="LOR32" s="6731"/>
      <c r="LOS32" s="6732"/>
      <c r="LOT32" s="6729"/>
      <c r="LOU32" s="6731"/>
      <c r="LOV32" s="6730"/>
      <c r="LOW32" s="6733"/>
      <c r="LOX32" s="6734"/>
      <c r="LOY32" s="6734"/>
      <c r="LOZ32" s="6734"/>
      <c r="LPA32" s="8839" t="s">
        <v>2777</v>
      </c>
      <c r="LPB32" s="8840"/>
      <c r="LPC32" s="6728">
        <f>SUM(LPD32:LPG32)</f>
        <v>0</v>
      </c>
      <c r="LPD32" s="6729"/>
      <c r="LPE32" s="6714"/>
      <c r="LPF32" s="6714"/>
      <c r="LPG32" s="6730"/>
      <c r="LPH32" s="6731"/>
      <c r="LPI32" s="6732"/>
      <c r="LPJ32" s="6729"/>
      <c r="LPK32" s="6731"/>
      <c r="LPL32" s="6730"/>
      <c r="LPM32" s="6733"/>
      <c r="LPN32" s="6734"/>
      <c r="LPO32" s="6734"/>
      <c r="LPP32" s="6734"/>
      <c r="LPQ32" s="8839" t="s">
        <v>2777</v>
      </c>
      <c r="LPR32" s="8840"/>
      <c r="LPS32" s="6728">
        <f>SUM(LPT32:LPW32)</f>
        <v>0</v>
      </c>
      <c r="LPT32" s="6729"/>
      <c r="LPU32" s="6714"/>
      <c r="LPV32" s="6714"/>
      <c r="LPW32" s="6730"/>
      <c r="LPX32" s="6731"/>
      <c r="LPY32" s="6732"/>
      <c r="LPZ32" s="6729"/>
      <c r="LQA32" s="6731"/>
      <c r="LQB32" s="6730"/>
      <c r="LQC32" s="6733"/>
      <c r="LQD32" s="6734"/>
      <c r="LQE32" s="6734"/>
      <c r="LQF32" s="6734"/>
      <c r="LQG32" s="8839" t="s">
        <v>2777</v>
      </c>
      <c r="LQH32" s="8840"/>
      <c r="LQI32" s="6728">
        <f>SUM(LQJ32:LQM32)</f>
        <v>0</v>
      </c>
      <c r="LQJ32" s="6729"/>
      <c r="LQK32" s="6714"/>
      <c r="LQL32" s="6714"/>
      <c r="LQM32" s="6730"/>
      <c r="LQN32" s="6731"/>
      <c r="LQO32" s="6732"/>
      <c r="LQP32" s="6729"/>
      <c r="LQQ32" s="6731"/>
      <c r="LQR32" s="6730"/>
      <c r="LQS32" s="6733"/>
      <c r="LQT32" s="6734"/>
      <c r="LQU32" s="6734"/>
      <c r="LQV32" s="6734"/>
      <c r="LQW32" s="8839" t="s">
        <v>2777</v>
      </c>
      <c r="LQX32" s="8840"/>
      <c r="LQY32" s="6728">
        <f>SUM(LQZ32:LRC32)</f>
        <v>0</v>
      </c>
      <c r="LQZ32" s="6729"/>
      <c r="LRA32" s="6714"/>
      <c r="LRB32" s="6714"/>
      <c r="LRC32" s="6730"/>
      <c r="LRD32" s="6731"/>
      <c r="LRE32" s="6732"/>
      <c r="LRF32" s="6729"/>
      <c r="LRG32" s="6731"/>
      <c r="LRH32" s="6730"/>
      <c r="LRI32" s="6733"/>
      <c r="LRJ32" s="6734"/>
      <c r="LRK32" s="6734"/>
      <c r="LRL32" s="6734"/>
      <c r="LRM32" s="8839" t="s">
        <v>2777</v>
      </c>
      <c r="LRN32" s="8840"/>
      <c r="LRO32" s="6728">
        <f>SUM(LRP32:LRS32)</f>
        <v>0</v>
      </c>
      <c r="LRP32" s="6729"/>
      <c r="LRQ32" s="6714"/>
      <c r="LRR32" s="6714"/>
      <c r="LRS32" s="6730"/>
      <c r="LRT32" s="6731"/>
      <c r="LRU32" s="6732"/>
      <c r="LRV32" s="6729"/>
      <c r="LRW32" s="6731"/>
      <c r="LRX32" s="6730"/>
      <c r="LRY32" s="6733"/>
      <c r="LRZ32" s="6734"/>
      <c r="LSA32" s="6734"/>
      <c r="LSB32" s="6734"/>
      <c r="LSC32" s="8839" t="s">
        <v>2777</v>
      </c>
      <c r="LSD32" s="8840"/>
      <c r="LSE32" s="6728">
        <f>SUM(LSF32:LSI32)</f>
        <v>0</v>
      </c>
      <c r="LSF32" s="6729"/>
      <c r="LSG32" s="6714"/>
      <c r="LSH32" s="6714"/>
      <c r="LSI32" s="6730"/>
      <c r="LSJ32" s="6731"/>
      <c r="LSK32" s="6732"/>
      <c r="LSL32" s="6729"/>
      <c r="LSM32" s="6731"/>
      <c r="LSN32" s="6730"/>
      <c r="LSO32" s="6733"/>
      <c r="LSP32" s="6734"/>
      <c r="LSQ32" s="6734"/>
      <c r="LSR32" s="6734"/>
      <c r="LSS32" s="8839" t="s">
        <v>2777</v>
      </c>
      <c r="LST32" s="8840"/>
      <c r="LSU32" s="6728">
        <f>SUM(LSV32:LSY32)</f>
        <v>0</v>
      </c>
      <c r="LSV32" s="6729"/>
      <c r="LSW32" s="6714"/>
      <c r="LSX32" s="6714"/>
      <c r="LSY32" s="6730"/>
      <c r="LSZ32" s="6731"/>
      <c r="LTA32" s="6732"/>
      <c r="LTB32" s="6729"/>
      <c r="LTC32" s="6731"/>
      <c r="LTD32" s="6730"/>
      <c r="LTE32" s="6733"/>
      <c r="LTF32" s="6734"/>
      <c r="LTG32" s="6734"/>
      <c r="LTH32" s="6734"/>
      <c r="LTI32" s="8839" t="s">
        <v>2777</v>
      </c>
      <c r="LTJ32" s="8840"/>
      <c r="LTK32" s="6728">
        <f>SUM(LTL32:LTO32)</f>
        <v>0</v>
      </c>
      <c r="LTL32" s="6729"/>
      <c r="LTM32" s="6714"/>
      <c r="LTN32" s="6714"/>
      <c r="LTO32" s="6730"/>
      <c r="LTP32" s="6731"/>
      <c r="LTQ32" s="6732"/>
      <c r="LTR32" s="6729"/>
      <c r="LTS32" s="6731"/>
      <c r="LTT32" s="6730"/>
      <c r="LTU32" s="6733"/>
      <c r="LTV32" s="6734"/>
      <c r="LTW32" s="6734"/>
      <c r="LTX32" s="6734"/>
      <c r="LTY32" s="8839" t="s">
        <v>2777</v>
      </c>
      <c r="LTZ32" s="8840"/>
      <c r="LUA32" s="6728">
        <f>SUM(LUB32:LUE32)</f>
        <v>0</v>
      </c>
      <c r="LUB32" s="6729"/>
      <c r="LUC32" s="6714"/>
      <c r="LUD32" s="6714"/>
      <c r="LUE32" s="6730"/>
      <c r="LUF32" s="6731"/>
      <c r="LUG32" s="6732"/>
      <c r="LUH32" s="6729"/>
      <c r="LUI32" s="6731"/>
      <c r="LUJ32" s="6730"/>
      <c r="LUK32" s="6733"/>
      <c r="LUL32" s="6734"/>
      <c r="LUM32" s="6734"/>
      <c r="LUN32" s="6734"/>
      <c r="LUO32" s="8839" t="s">
        <v>2777</v>
      </c>
      <c r="LUP32" s="8840"/>
      <c r="LUQ32" s="6728">
        <f>SUM(LUR32:LUU32)</f>
        <v>0</v>
      </c>
      <c r="LUR32" s="6729"/>
      <c r="LUS32" s="6714"/>
      <c r="LUT32" s="6714"/>
      <c r="LUU32" s="6730"/>
      <c r="LUV32" s="6731"/>
      <c r="LUW32" s="6732"/>
      <c r="LUX32" s="6729"/>
      <c r="LUY32" s="6731"/>
      <c r="LUZ32" s="6730"/>
      <c r="LVA32" s="6733"/>
      <c r="LVB32" s="6734"/>
      <c r="LVC32" s="6734"/>
      <c r="LVD32" s="6734"/>
      <c r="LVE32" s="8839" t="s">
        <v>2777</v>
      </c>
      <c r="LVF32" s="8840"/>
      <c r="LVG32" s="6728">
        <f>SUM(LVH32:LVK32)</f>
        <v>0</v>
      </c>
      <c r="LVH32" s="6729"/>
      <c r="LVI32" s="6714"/>
      <c r="LVJ32" s="6714"/>
      <c r="LVK32" s="6730"/>
      <c r="LVL32" s="6731"/>
      <c r="LVM32" s="6732"/>
      <c r="LVN32" s="6729"/>
      <c r="LVO32" s="6731"/>
      <c r="LVP32" s="6730"/>
      <c r="LVQ32" s="6733"/>
      <c r="LVR32" s="6734"/>
      <c r="LVS32" s="6734"/>
      <c r="LVT32" s="6734"/>
      <c r="LVU32" s="8839" t="s">
        <v>2777</v>
      </c>
      <c r="LVV32" s="8840"/>
      <c r="LVW32" s="6728">
        <f>SUM(LVX32:LWA32)</f>
        <v>0</v>
      </c>
      <c r="LVX32" s="6729"/>
      <c r="LVY32" s="6714"/>
      <c r="LVZ32" s="6714"/>
      <c r="LWA32" s="6730"/>
      <c r="LWB32" s="6731"/>
      <c r="LWC32" s="6732"/>
      <c r="LWD32" s="6729"/>
      <c r="LWE32" s="6731"/>
      <c r="LWF32" s="6730"/>
      <c r="LWG32" s="6733"/>
      <c r="LWH32" s="6734"/>
      <c r="LWI32" s="6734"/>
      <c r="LWJ32" s="6734"/>
      <c r="LWK32" s="8839" t="s">
        <v>2777</v>
      </c>
      <c r="LWL32" s="8840"/>
      <c r="LWM32" s="6728">
        <f>SUM(LWN32:LWQ32)</f>
        <v>0</v>
      </c>
      <c r="LWN32" s="6729"/>
      <c r="LWO32" s="6714"/>
      <c r="LWP32" s="6714"/>
      <c r="LWQ32" s="6730"/>
      <c r="LWR32" s="6731"/>
      <c r="LWS32" s="6732"/>
      <c r="LWT32" s="6729"/>
      <c r="LWU32" s="6731"/>
      <c r="LWV32" s="6730"/>
      <c r="LWW32" s="6733"/>
      <c r="LWX32" s="6734"/>
      <c r="LWY32" s="6734"/>
      <c r="LWZ32" s="6734"/>
      <c r="LXA32" s="8839" t="s">
        <v>2777</v>
      </c>
      <c r="LXB32" s="8840"/>
      <c r="LXC32" s="6728">
        <f>SUM(LXD32:LXG32)</f>
        <v>0</v>
      </c>
      <c r="LXD32" s="6729"/>
      <c r="LXE32" s="6714"/>
      <c r="LXF32" s="6714"/>
      <c r="LXG32" s="6730"/>
      <c r="LXH32" s="6731"/>
      <c r="LXI32" s="6732"/>
      <c r="LXJ32" s="6729"/>
      <c r="LXK32" s="6731"/>
      <c r="LXL32" s="6730"/>
      <c r="LXM32" s="6733"/>
      <c r="LXN32" s="6734"/>
      <c r="LXO32" s="6734"/>
      <c r="LXP32" s="6734"/>
      <c r="LXQ32" s="8839" t="s">
        <v>2777</v>
      </c>
      <c r="LXR32" s="8840"/>
      <c r="LXS32" s="6728">
        <f>SUM(LXT32:LXW32)</f>
        <v>0</v>
      </c>
      <c r="LXT32" s="6729"/>
      <c r="LXU32" s="6714"/>
      <c r="LXV32" s="6714"/>
      <c r="LXW32" s="6730"/>
      <c r="LXX32" s="6731"/>
      <c r="LXY32" s="6732"/>
      <c r="LXZ32" s="6729"/>
      <c r="LYA32" s="6731"/>
      <c r="LYB32" s="6730"/>
      <c r="LYC32" s="6733"/>
      <c r="LYD32" s="6734"/>
      <c r="LYE32" s="6734"/>
      <c r="LYF32" s="6734"/>
      <c r="LYG32" s="8839" t="s">
        <v>2777</v>
      </c>
      <c r="LYH32" s="8840"/>
      <c r="LYI32" s="6728">
        <f>SUM(LYJ32:LYM32)</f>
        <v>0</v>
      </c>
      <c r="LYJ32" s="6729"/>
      <c r="LYK32" s="6714"/>
      <c r="LYL32" s="6714"/>
      <c r="LYM32" s="6730"/>
      <c r="LYN32" s="6731"/>
      <c r="LYO32" s="6732"/>
      <c r="LYP32" s="6729"/>
      <c r="LYQ32" s="6731"/>
      <c r="LYR32" s="6730"/>
      <c r="LYS32" s="6733"/>
      <c r="LYT32" s="6734"/>
      <c r="LYU32" s="6734"/>
      <c r="LYV32" s="6734"/>
      <c r="LYW32" s="8839" t="s">
        <v>2777</v>
      </c>
      <c r="LYX32" s="8840"/>
      <c r="LYY32" s="6728">
        <f>SUM(LYZ32:LZC32)</f>
        <v>0</v>
      </c>
      <c r="LYZ32" s="6729"/>
      <c r="LZA32" s="6714"/>
      <c r="LZB32" s="6714"/>
      <c r="LZC32" s="6730"/>
      <c r="LZD32" s="6731"/>
      <c r="LZE32" s="6732"/>
      <c r="LZF32" s="6729"/>
      <c r="LZG32" s="6731"/>
      <c r="LZH32" s="6730"/>
      <c r="LZI32" s="6733"/>
      <c r="LZJ32" s="6734"/>
      <c r="LZK32" s="6734"/>
      <c r="LZL32" s="6734"/>
      <c r="LZM32" s="8839" t="s">
        <v>2777</v>
      </c>
      <c r="LZN32" s="8840"/>
      <c r="LZO32" s="6728">
        <f>SUM(LZP32:LZS32)</f>
        <v>0</v>
      </c>
      <c r="LZP32" s="6729"/>
      <c r="LZQ32" s="6714"/>
      <c r="LZR32" s="6714"/>
      <c r="LZS32" s="6730"/>
      <c r="LZT32" s="6731"/>
      <c r="LZU32" s="6732"/>
      <c r="LZV32" s="6729"/>
      <c r="LZW32" s="6731"/>
      <c r="LZX32" s="6730"/>
      <c r="LZY32" s="6733"/>
      <c r="LZZ32" s="6734"/>
      <c r="MAA32" s="6734"/>
      <c r="MAB32" s="6734"/>
      <c r="MAC32" s="8839" t="s">
        <v>2777</v>
      </c>
      <c r="MAD32" s="8840"/>
      <c r="MAE32" s="6728">
        <f>SUM(MAF32:MAI32)</f>
        <v>0</v>
      </c>
      <c r="MAF32" s="6729"/>
      <c r="MAG32" s="6714"/>
      <c r="MAH32" s="6714"/>
      <c r="MAI32" s="6730"/>
      <c r="MAJ32" s="6731"/>
      <c r="MAK32" s="6732"/>
      <c r="MAL32" s="6729"/>
      <c r="MAM32" s="6731"/>
      <c r="MAN32" s="6730"/>
      <c r="MAO32" s="6733"/>
      <c r="MAP32" s="6734"/>
      <c r="MAQ32" s="6734"/>
      <c r="MAR32" s="6734"/>
      <c r="MAS32" s="8839" t="s">
        <v>2777</v>
      </c>
      <c r="MAT32" s="8840"/>
      <c r="MAU32" s="6728">
        <f>SUM(MAV32:MAY32)</f>
        <v>0</v>
      </c>
      <c r="MAV32" s="6729"/>
      <c r="MAW32" s="6714"/>
      <c r="MAX32" s="6714"/>
      <c r="MAY32" s="6730"/>
      <c r="MAZ32" s="6731"/>
      <c r="MBA32" s="6732"/>
      <c r="MBB32" s="6729"/>
      <c r="MBC32" s="6731"/>
      <c r="MBD32" s="6730"/>
      <c r="MBE32" s="6733"/>
      <c r="MBF32" s="6734"/>
      <c r="MBG32" s="6734"/>
      <c r="MBH32" s="6734"/>
      <c r="MBI32" s="8839" t="s">
        <v>2777</v>
      </c>
      <c r="MBJ32" s="8840"/>
      <c r="MBK32" s="6728">
        <f>SUM(MBL32:MBO32)</f>
        <v>0</v>
      </c>
      <c r="MBL32" s="6729"/>
      <c r="MBM32" s="6714"/>
      <c r="MBN32" s="6714"/>
      <c r="MBO32" s="6730"/>
      <c r="MBP32" s="6731"/>
      <c r="MBQ32" s="6732"/>
      <c r="MBR32" s="6729"/>
      <c r="MBS32" s="6731"/>
      <c r="MBT32" s="6730"/>
      <c r="MBU32" s="6733"/>
      <c r="MBV32" s="6734"/>
      <c r="MBW32" s="6734"/>
      <c r="MBX32" s="6734"/>
      <c r="MBY32" s="8839" t="s">
        <v>2777</v>
      </c>
      <c r="MBZ32" s="8840"/>
      <c r="MCA32" s="6728">
        <f>SUM(MCB32:MCE32)</f>
        <v>0</v>
      </c>
      <c r="MCB32" s="6729"/>
      <c r="MCC32" s="6714"/>
      <c r="MCD32" s="6714"/>
      <c r="MCE32" s="6730"/>
      <c r="MCF32" s="6731"/>
      <c r="MCG32" s="6732"/>
      <c r="MCH32" s="6729"/>
      <c r="MCI32" s="6731"/>
      <c r="MCJ32" s="6730"/>
      <c r="MCK32" s="6733"/>
      <c r="MCL32" s="6734"/>
      <c r="MCM32" s="6734"/>
      <c r="MCN32" s="6734"/>
      <c r="MCO32" s="8839" t="s">
        <v>2777</v>
      </c>
      <c r="MCP32" s="8840"/>
      <c r="MCQ32" s="6728">
        <f>SUM(MCR32:MCU32)</f>
        <v>0</v>
      </c>
      <c r="MCR32" s="6729"/>
      <c r="MCS32" s="6714"/>
      <c r="MCT32" s="6714"/>
      <c r="MCU32" s="6730"/>
      <c r="MCV32" s="6731"/>
      <c r="MCW32" s="6732"/>
      <c r="MCX32" s="6729"/>
      <c r="MCY32" s="6731"/>
      <c r="MCZ32" s="6730"/>
      <c r="MDA32" s="6733"/>
      <c r="MDB32" s="6734"/>
      <c r="MDC32" s="6734"/>
      <c r="MDD32" s="6734"/>
      <c r="MDE32" s="8839" t="s">
        <v>2777</v>
      </c>
      <c r="MDF32" s="8840"/>
      <c r="MDG32" s="6728">
        <f>SUM(MDH32:MDK32)</f>
        <v>0</v>
      </c>
      <c r="MDH32" s="6729"/>
      <c r="MDI32" s="6714"/>
      <c r="MDJ32" s="6714"/>
      <c r="MDK32" s="6730"/>
      <c r="MDL32" s="6731"/>
      <c r="MDM32" s="6732"/>
      <c r="MDN32" s="6729"/>
      <c r="MDO32" s="6731"/>
      <c r="MDP32" s="6730"/>
      <c r="MDQ32" s="6733"/>
      <c r="MDR32" s="6734"/>
      <c r="MDS32" s="6734"/>
      <c r="MDT32" s="6734"/>
      <c r="MDU32" s="8839" t="s">
        <v>2777</v>
      </c>
      <c r="MDV32" s="8840"/>
      <c r="MDW32" s="6728">
        <f>SUM(MDX32:MEA32)</f>
        <v>0</v>
      </c>
      <c r="MDX32" s="6729"/>
      <c r="MDY32" s="6714"/>
      <c r="MDZ32" s="6714"/>
      <c r="MEA32" s="6730"/>
      <c r="MEB32" s="6731"/>
      <c r="MEC32" s="6732"/>
      <c r="MED32" s="6729"/>
      <c r="MEE32" s="6731"/>
      <c r="MEF32" s="6730"/>
      <c r="MEG32" s="6733"/>
      <c r="MEH32" s="6734"/>
      <c r="MEI32" s="6734"/>
      <c r="MEJ32" s="6734"/>
      <c r="MEK32" s="8839" t="s">
        <v>2777</v>
      </c>
      <c r="MEL32" s="8840"/>
      <c r="MEM32" s="6728">
        <f>SUM(MEN32:MEQ32)</f>
        <v>0</v>
      </c>
      <c r="MEN32" s="6729"/>
      <c r="MEO32" s="6714"/>
      <c r="MEP32" s="6714"/>
      <c r="MEQ32" s="6730"/>
      <c r="MER32" s="6731"/>
      <c r="MES32" s="6732"/>
      <c r="MET32" s="6729"/>
      <c r="MEU32" s="6731"/>
      <c r="MEV32" s="6730"/>
      <c r="MEW32" s="6733"/>
      <c r="MEX32" s="6734"/>
      <c r="MEY32" s="6734"/>
      <c r="MEZ32" s="6734"/>
      <c r="MFA32" s="8839" t="s">
        <v>2777</v>
      </c>
      <c r="MFB32" s="8840"/>
      <c r="MFC32" s="6728">
        <f>SUM(MFD32:MFG32)</f>
        <v>0</v>
      </c>
      <c r="MFD32" s="6729"/>
      <c r="MFE32" s="6714"/>
      <c r="MFF32" s="6714"/>
      <c r="MFG32" s="6730"/>
      <c r="MFH32" s="6731"/>
      <c r="MFI32" s="6732"/>
      <c r="MFJ32" s="6729"/>
      <c r="MFK32" s="6731"/>
      <c r="MFL32" s="6730"/>
      <c r="MFM32" s="6733"/>
      <c r="MFN32" s="6734"/>
      <c r="MFO32" s="6734"/>
      <c r="MFP32" s="6734"/>
      <c r="MFQ32" s="8839" t="s">
        <v>2777</v>
      </c>
      <c r="MFR32" s="8840"/>
      <c r="MFS32" s="6728">
        <f>SUM(MFT32:MFW32)</f>
        <v>0</v>
      </c>
      <c r="MFT32" s="6729"/>
      <c r="MFU32" s="6714"/>
      <c r="MFV32" s="6714"/>
      <c r="MFW32" s="6730"/>
      <c r="MFX32" s="6731"/>
      <c r="MFY32" s="6732"/>
      <c r="MFZ32" s="6729"/>
      <c r="MGA32" s="6731"/>
      <c r="MGB32" s="6730"/>
      <c r="MGC32" s="6733"/>
      <c r="MGD32" s="6734"/>
      <c r="MGE32" s="6734"/>
      <c r="MGF32" s="6734"/>
      <c r="MGG32" s="8839" t="s">
        <v>2777</v>
      </c>
      <c r="MGH32" s="8840"/>
      <c r="MGI32" s="6728">
        <f>SUM(MGJ32:MGM32)</f>
        <v>0</v>
      </c>
      <c r="MGJ32" s="6729"/>
      <c r="MGK32" s="6714"/>
      <c r="MGL32" s="6714"/>
      <c r="MGM32" s="6730"/>
      <c r="MGN32" s="6731"/>
      <c r="MGO32" s="6732"/>
      <c r="MGP32" s="6729"/>
      <c r="MGQ32" s="6731"/>
      <c r="MGR32" s="6730"/>
      <c r="MGS32" s="6733"/>
      <c r="MGT32" s="6734"/>
      <c r="MGU32" s="6734"/>
      <c r="MGV32" s="6734"/>
      <c r="MGW32" s="8839" t="s">
        <v>2777</v>
      </c>
      <c r="MGX32" s="8840"/>
      <c r="MGY32" s="6728">
        <f>SUM(MGZ32:MHC32)</f>
        <v>0</v>
      </c>
      <c r="MGZ32" s="6729"/>
      <c r="MHA32" s="6714"/>
      <c r="MHB32" s="6714"/>
      <c r="MHC32" s="6730"/>
      <c r="MHD32" s="6731"/>
      <c r="MHE32" s="6732"/>
      <c r="MHF32" s="6729"/>
      <c r="MHG32" s="6731"/>
      <c r="MHH32" s="6730"/>
      <c r="MHI32" s="6733"/>
      <c r="MHJ32" s="6734"/>
      <c r="MHK32" s="6734"/>
      <c r="MHL32" s="6734"/>
      <c r="MHM32" s="8839" t="s">
        <v>2777</v>
      </c>
      <c r="MHN32" s="8840"/>
      <c r="MHO32" s="6728">
        <f>SUM(MHP32:MHS32)</f>
        <v>0</v>
      </c>
      <c r="MHP32" s="6729"/>
      <c r="MHQ32" s="6714"/>
      <c r="MHR32" s="6714"/>
      <c r="MHS32" s="6730"/>
      <c r="MHT32" s="6731"/>
      <c r="MHU32" s="6732"/>
      <c r="MHV32" s="6729"/>
      <c r="MHW32" s="6731"/>
      <c r="MHX32" s="6730"/>
      <c r="MHY32" s="6733"/>
      <c r="MHZ32" s="6734"/>
      <c r="MIA32" s="6734"/>
      <c r="MIB32" s="6734"/>
      <c r="MIC32" s="8839" t="s">
        <v>2777</v>
      </c>
      <c r="MID32" s="8840"/>
      <c r="MIE32" s="6728">
        <f>SUM(MIF32:MII32)</f>
        <v>0</v>
      </c>
      <c r="MIF32" s="6729"/>
      <c r="MIG32" s="6714"/>
      <c r="MIH32" s="6714"/>
      <c r="MII32" s="6730"/>
      <c r="MIJ32" s="6731"/>
      <c r="MIK32" s="6732"/>
      <c r="MIL32" s="6729"/>
      <c r="MIM32" s="6731"/>
      <c r="MIN32" s="6730"/>
      <c r="MIO32" s="6733"/>
      <c r="MIP32" s="6734"/>
      <c r="MIQ32" s="6734"/>
      <c r="MIR32" s="6734"/>
      <c r="MIS32" s="8839" t="s">
        <v>2777</v>
      </c>
      <c r="MIT32" s="8840"/>
      <c r="MIU32" s="6728">
        <f>SUM(MIV32:MIY32)</f>
        <v>0</v>
      </c>
      <c r="MIV32" s="6729"/>
      <c r="MIW32" s="6714"/>
      <c r="MIX32" s="6714"/>
      <c r="MIY32" s="6730"/>
      <c r="MIZ32" s="6731"/>
      <c r="MJA32" s="6732"/>
      <c r="MJB32" s="6729"/>
      <c r="MJC32" s="6731"/>
      <c r="MJD32" s="6730"/>
      <c r="MJE32" s="6733"/>
      <c r="MJF32" s="6734"/>
      <c r="MJG32" s="6734"/>
      <c r="MJH32" s="6734"/>
      <c r="MJI32" s="8839" t="s">
        <v>2777</v>
      </c>
      <c r="MJJ32" s="8840"/>
      <c r="MJK32" s="6728">
        <f>SUM(MJL32:MJO32)</f>
        <v>0</v>
      </c>
      <c r="MJL32" s="6729"/>
      <c r="MJM32" s="6714"/>
      <c r="MJN32" s="6714"/>
      <c r="MJO32" s="6730"/>
      <c r="MJP32" s="6731"/>
      <c r="MJQ32" s="6732"/>
      <c r="MJR32" s="6729"/>
      <c r="MJS32" s="6731"/>
      <c r="MJT32" s="6730"/>
      <c r="MJU32" s="6733"/>
      <c r="MJV32" s="6734"/>
      <c r="MJW32" s="6734"/>
      <c r="MJX32" s="6734"/>
      <c r="MJY32" s="8839" t="s">
        <v>2777</v>
      </c>
      <c r="MJZ32" s="8840"/>
      <c r="MKA32" s="6728">
        <f>SUM(MKB32:MKE32)</f>
        <v>0</v>
      </c>
      <c r="MKB32" s="6729"/>
      <c r="MKC32" s="6714"/>
      <c r="MKD32" s="6714"/>
      <c r="MKE32" s="6730"/>
      <c r="MKF32" s="6731"/>
      <c r="MKG32" s="6732"/>
      <c r="MKH32" s="6729"/>
      <c r="MKI32" s="6731"/>
      <c r="MKJ32" s="6730"/>
      <c r="MKK32" s="6733"/>
      <c r="MKL32" s="6734"/>
      <c r="MKM32" s="6734"/>
      <c r="MKN32" s="6734"/>
      <c r="MKO32" s="8839" t="s">
        <v>2777</v>
      </c>
      <c r="MKP32" s="8840"/>
      <c r="MKQ32" s="6728">
        <f>SUM(MKR32:MKU32)</f>
        <v>0</v>
      </c>
      <c r="MKR32" s="6729"/>
      <c r="MKS32" s="6714"/>
      <c r="MKT32" s="6714"/>
      <c r="MKU32" s="6730"/>
      <c r="MKV32" s="6731"/>
      <c r="MKW32" s="6732"/>
      <c r="MKX32" s="6729"/>
      <c r="MKY32" s="6731"/>
      <c r="MKZ32" s="6730"/>
      <c r="MLA32" s="6733"/>
      <c r="MLB32" s="6734"/>
      <c r="MLC32" s="6734"/>
      <c r="MLD32" s="6734"/>
      <c r="MLE32" s="8839" t="s">
        <v>2777</v>
      </c>
      <c r="MLF32" s="8840"/>
      <c r="MLG32" s="6728">
        <f>SUM(MLH32:MLK32)</f>
        <v>0</v>
      </c>
      <c r="MLH32" s="6729"/>
      <c r="MLI32" s="6714"/>
      <c r="MLJ32" s="6714"/>
      <c r="MLK32" s="6730"/>
      <c r="MLL32" s="6731"/>
      <c r="MLM32" s="6732"/>
      <c r="MLN32" s="6729"/>
      <c r="MLO32" s="6731"/>
      <c r="MLP32" s="6730"/>
      <c r="MLQ32" s="6733"/>
      <c r="MLR32" s="6734"/>
      <c r="MLS32" s="6734"/>
      <c r="MLT32" s="6734"/>
      <c r="MLU32" s="8839" t="s">
        <v>2777</v>
      </c>
      <c r="MLV32" s="8840"/>
      <c r="MLW32" s="6728">
        <f>SUM(MLX32:MMA32)</f>
        <v>0</v>
      </c>
      <c r="MLX32" s="6729"/>
      <c r="MLY32" s="6714"/>
      <c r="MLZ32" s="6714"/>
      <c r="MMA32" s="6730"/>
      <c r="MMB32" s="6731"/>
      <c r="MMC32" s="6732"/>
      <c r="MMD32" s="6729"/>
      <c r="MME32" s="6731"/>
      <c r="MMF32" s="6730"/>
      <c r="MMG32" s="6733"/>
      <c r="MMH32" s="6734"/>
      <c r="MMI32" s="6734"/>
      <c r="MMJ32" s="6734"/>
      <c r="MMK32" s="8839" t="s">
        <v>2777</v>
      </c>
      <c r="MML32" s="8840"/>
      <c r="MMM32" s="6728">
        <f>SUM(MMN32:MMQ32)</f>
        <v>0</v>
      </c>
      <c r="MMN32" s="6729"/>
      <c r="MMO32" s="6714"/>
      <c r="MMP32" s="6714"/>
      <c r="MMQ32" s="6730"/>
      <c r="MMR32" s="6731"/>
      <c r="MMS32" s="6732"/>
      <c r="MMT32" s="6729"/>
      <c r="MMU32" s="6731"/>
      <c r="MMV32" s="6730"/>
      <c r="MMW32" s="6733"/>
      <c r="MMX32" s="6734"/>
      <c r="MMY32" s="6734"/>
      <c r="MMZ32" s="6734"/>
      <c r="MNA32" s="8839" t="s">
        <v>2777</v>
      </c>
      <c r="MNB32" s="8840"/>
      <c r="MNC32" s="6728">
        <f>SUM(MND32:MNG32)</f>
        <v>0</v>
      </c>
      <c r="MND32" s="6729"/>
      <c r="MNE32" s="6714"/>
      <c r="MNF32" s="6714"/>
      <c r="MNG32" s="6730"/>
      <c r="MNH32" s="6731"/>
      <c r="MNI32" s="6732"/>
      <c r="MNJ32" s="6729"/>
      <c r="MNK32" s="6731"/>
      <c r="MNL32" s="6730"/>
      <c r="MNM32" s="6733"/>
      <c r="MNN32" s="6734"/>
      <c r="MNO32" s="6734"/>
      <c r="MNP32" s="6734"/>
      <c r="MNQ32" s="8839" t="s">
        <v>2777</v>
      </c>
      <c r="MNR32" s="8840"/>
      <c r="MNS32" s="6728">
        <f>SUM(MNT32:MNW32)</f>
        <v>0</v>
      </c>
      <c r="MNT32" s="6729"/>
      <c r="MNU32" s="6714"/>
      <c r="MNV32" s="6714"/>
      <c r="MNW32" s="6730"/>
      <c r="MNX32" s="6731"/>
      <c r="MNY32" s="6732"/>
      <c r="MNZ32" s="6729"/>
      <c r="MOA32" s="6731"/>
      <c r="MOB32" s="6730"/>
      <c r="MOC32" s="6733"/>
      <c r="MOD32" s="6734"/>
      <c r="MOE32" s="6734"/>
      <c r="MOF32" s="6734"/>
      <c r="MOG32" s="8839" t="s">
        <v>2777</v>
      </c>
      <c r="MOH32" s="8840"/>
      <c r="MOI32" s="6728">
        <f>SUM(MOJ32:MOM32)</f>
        <v>0</v>
      </c>
      <c r="MOJ32" s="6729"/>
      <c r="MOK32" s="6714"/>
      <c r="MOL32" s="6714"/>
      <c r="MOM32" s="6730"/>
      <c r="MON32" s="6731"/>
      <c r="MOO32" s="6732"/>
      <c r="MOP32" s="6729"/>
      <c r="MOQ32" s="6731"/>
      <c r="MOR32" s="6730"/>
      <c r="MOS32" s="6733"/>
      <c r="MOT32" s="6734"/>
      <c r="MOU32" s="6734"/>
      <c r="MOV32" s="6734"/>
      <c r="MOW32" s="8839" t="s">
        <v>2777</v>
      </c>
      <c r="MOX32" s="8840"/>
      <c r="MOY32" s="6728">
        <f>SUM(MOZ32:MPC32)</f>
        <v>0</v>
      </c>
      <c r="MOZ32" s="6729"/>
      <c r="MPA32" s="6714"/>
      <c r="MPB32" s="6714"/>
      <c r="MPC32" s="6730"/>
      <c r="MPD32" s="6731"/>
      <c r="MPE32" s="6732"/>
      <c r="MPF32" s="6729"/>
      <c r="MPG32" s="6731"/>
      <c r="MPH32" s="6730"/>
      <c r="MPI32" s="6733"/>
      <c r="MPJ32" s="6734"/>
      <c r="MPK32" s="6734"/>
      <c r="MPL32" s="6734"/>
      <c r="MPM32" s="8839" t="s">
        <v>2777</v>
      </c>
      <c r="MPN32" s="8840"/>
      <c r="MPO32" s="6728">
        <f>SUM(MPP32:MPS32)</f>
        <v>0</v>
      </c>
      <c r="MPP32" s="6729"/>
      <c r="MPQ32" s="6714"/>
      <c r="MPR32" s="6714"/>
      <c r="MPS32" s="6730"/>
      <c r="MPT32" s="6731"/>
      <c r="MPU32" s="6732"/>
      <c r="MPV32" s="6729"/>
      <c r="MPW32" s="6731"/>
      <c r="MPX32" s="6730"/>
      <c r="MPY32" s="6733"/>
      <c r="MPZ32" s="6734"/>
      <c r="MQA32" s="6734"/>
      <c r="MQB32" s="6734"/>
      <c r="MQC32" s="8839" t="s">
        <v>2777</v>
      </c>
      <c r="MQD32" s="8840"/>
      <c r="MQE32" s="6728">
        <f>SUM(MQF32:MQI32)</f>
        <v>0</v>
      </c>
      <c r="MQF32" s="6729"/>
      <c r="MQG32" s="6714"/>
      <c r="MQH32" s="6714"/>
      <c r="MQI32" s="6730"/>
      <c r="MQJ32" s="6731"/>
      <c r="MQK32" s="6732"/>
      <c r="MQL32" s="6729"/>
      <c r="MQM32" s="6731"/>
      <c r="MQN32" s="6730"/>
      <c r="MQO32" s="6733"/>
      <c r="MQP32" s="6734"/>
      <c r="MQQ32" s="6734"/>
      <c r="MQR32" s="6734"/>
      <c r="MQS32" s="8839" t="s">
        <v>2777</v>
      </c>
      <c r="MQT32" s="8840"/>
      <c r="MQU32" s="6728">
        <f>SUM(MQV32:MQY32)</f>
        <v>0</v>
      </c>
      <c r="MQV32" s="6729"/>
      <c r="MQW32" s="6714"/>
      <c r="MQX32" s="6714"/>
      <c r="MQY32" s="6730"/>
      <c r="MQZ32" s="6731"/>
      <c r="MRA32" s="6732"/>
      <c r="MRB32" s="6729"/>
      <c r="MRC32" s="6731"/>
      <c r="MRD32" s="6730"/>
      <c r="MRE32" s="6733"/>
      <c r="MRF32" s="6734"/>
      <c r="MRG32" s="6734"/>
      <c r="MRH32" s="6734"/>
      <c r="MRI32" s="8839" t="s">
        <v>2777</v>
      </c>
      <c r="MRJ32" s="8840"/>
      <c r="MRK32" s="6728">
        <f>SUM(MRL32:MRO32)</f>
        <v>0</v>
      </c>
      <c r="MRL32" s="6729"/>
      <c r="MRM32" s="6714"/>
      <c r="MRN32" s="6714"/>
      <c r="MRO32" s="6730"/>
      <c r="MRP32" s="6731"/>
      <c r="MRQ32" s="6732"/>
      <c r="MRR32" s="6729"/>
      <c r="MRS32" s="6731"/>
      <c r="MRT32" s="6730"/>
      <c r="MRU32" s="6733"/>
      <c r="MRV32" s="6734"/>
      <c r="MRW32" s="6734"/>
      <c r="MRX32" s="6734"/>
      <c r="MRY32" s="8839" t="s">
        <v>2777</v>
      </c>
      <c r="MRZ32" s="8840"/>
      <c r="MSA32" s="6728">
        <f>SUM(MSB32:MSE32)</f>
        <v>0</v>
      </c>
      <c r="MSB32" s="6729"/>
      <c r="MSC32" s="6714"/>
      <c r="MSD32" s="6714"/>
      <c r="MSE32" s="6730"/>
      <c r="MSF32" s="6731"/>
      <c r="MSG32" s="6732"/>
      <c r="MSH32" s="6729"/>
      <c r="MSI32" s="6731"/>
      <c r="MSJ32" s="6730"/>
      <c r="MSK32" s="6733"/>
      <c r="MSL32" s="6734"/>
      <c r="MSM32" s="6734"/>
      <c r="MSN32" s="6734"/>
      <c r="MSO32" s="8839" t="s">
        <v>2777</v>
      </c>
      <c r="MSP32" s="8840"/>
      <c r="MSQ32" s="6728">
        <f>SUM(MSR32:MSU32)</f>
        <v>0</v>
      </c>
      <c r="MSR32" s="6729"/>
      <c r="MSS32" s="6714"/>
      <c r="MST32" s="6714"/>
      <c r="MSU32" s="6730"/>
      <c r="MSV32" s="6731"/>
      <c r="MSW32" s="6732"/>
      <c r="MSX32" s="6729"/>
      <c r="MSY32" s="6731"/>
      <c r="MSZ32" s="6730"/>
      <c r="MTA32" s="6733"/>
      <c r="MTB32" s="6734"/>
      <c r="MTC32" s="6734"/>
      <c r="MTD32" s="6734"/>
      <c r="MTE32" s="8839" t="s">
        <v>2777</v>
      </c>
      <c r="MTF32" s="8840"/>
      <c r="MTG32" s="6728">
        <f>SUM(MTH32:MTK32)</f>
        <v>0</v>
      </c>
      <c r="MTH32" s="6729"/>
      <c r="MTI32" s="6714"/>
      <c r="MTJ32" s="6714"/>
      <c r="MTK32" s="6730"/>
      <c r="MTL32" s="6731"/>
      <c r="MTM32" s="6732"/>
      <c r="MTN32" s="6729"/>
      <c r="MTO32" s="6731"/>
      <c r="MTP32" s="6730"/>
      <c r="MTQ32" s="6733"/>
      <c r="MTR32" s="6734"/>
      <c r="MTS32" s="6734"/>
      <c r="MTT32" s="6734"/>
      <c r="MTU32" s="8839" t="s">
        <v>2777</v>
      </c>
      <c r="MTV32" s="8840"/>
      <c r="MTW32" s="6728">
        <f>SUM(MTX32:MUA32)</f>
        <v>0</v>
      </c>
      <c r="MTX32" s="6729"/>
      <c r="MTY32" s="6714"/>
      <c r="MTZ32" s="6714"/>
      <c r="MUA32" s="6730"/>
      <c r="MUB32" s="6731"/>
      <c r="MUC32" s="6732"/>
      <c r="MUD32" s="6729"/>
      <c r="MUE32" s="6731"/>
      <c r="MUF32" s="6730"/>
      <c r="MUG32" s="6733"/>
      <c r="MUH32" s="6734"/>
      <c r="MUI32" s="6734"/>
      <c r="MUJ32" s="6734"/>
      <c r="MUK32" s="8839" t="s">
        <v>2777</v>
      </c>
      <c r="MUL32" s="8840"/>
      <c r="MUM32" s="6728">
        <f>SUM(MUN32:MUQ32)</f>
        <v>0</v>
      </c>
      <c r="MUN32" s="6729"/>
      <c r="MUO32" s="6714"/>
      <c r="MUP32" s="6714"/>
      <c r="MUQ32" s="6730"/>
      <c r="MUR32" s="6731"/>
      <c r="MUS32" s="6732"/>
      <c r="MUT32" s="6729"/>
      <c r="MUU32" s="6731"/>
      <c r="MUV32" s="6730"/>
      <c r="MUW32" s="6733"/>
      <c r="MUX32" s="6734"/>
      <c r="MUY32" s="6734"/>
      <c r="MUZ32" s="6734"/>
      <c r="MVA32" s="8839" t="s">
        <v>2777</v>
      </c>
      <c r="MVB32" s="8840"/>
      <c r="MVC32" s="6728">
        <f>SUM(MVD32:MVG32)</f>
        <v>0</v>
      </c>
      <c r="MVD32" s="6729"/>
      <c r="MVE32" s="6714"/>
      <c r="MVF32" s="6714"/>
      <c r="MVG32" s="6730"/>
      <c r="MVH32" s="6731"/>
      <c r="MVI32" s="6732"/>
      <c r="MVJ32" s="6729"/>
      <c r="MVK32" s="6731"/>
      <c r="MVL32" s="6730"/>
      <c r="MVM32" s="6733"/>
      <c r="MVN32" s="6734"/>
      <c r="MVO32" s="6734"/>
      <c r="MVP32" s="6734"/>
      <c r="MVQ32" s="8839" t="s">
        <v>2777</v>
      </c>
      <c r="MVR32" s="8840"/>
      <c r="MVS32" s="6728">
        <f>SUM(MVT32:MVW32)</f>
        <v>0</v>
      </c>
      <c r="MVT32" s="6729"/>
      <c r="MVU32" s="6714"/>
      <c r="MVV32" s="6714"/>
      <c r="MVW32" s="6730"/>
      <c r="MVX32" s="6731"/>
      <c r="MVY32" s="6732"/>
      <c r="MVZ32" s="6729"/>
      <c r="MWA32" s="6731"/>
      <c r="MWB32" s="6730"/>
      <c r="MWC32" s="6733"/>
      <c r="MWD32" s="6734"/>
      <c r="MWE32" s="6734"/>
      <c r="MWF32" s="6734"/>
      <c r="MWG32" s="8839" t="s">
        <v>2777</v>
      </c>
      <c r="MWH32" s="8840"/>
      <c r="MWI32" s="6728">
        <f>SUM(MWJ32:MWM32)</f>
        <v>0</v>
      </c>
      <c r="MWJ32" s="6729"/>
      <c r="MWK32" s="6714"/>
      <c r="MWL32" s="6714"/>
      <c r="MWM32" s="6730"/>
      <c r="MWN32" s="6731"/>
      <c r="MWO32" s="6732"/>
      <c r="MWP32" s="6729"/>
      <c r="MWQ32" s="6731"/>
      <c r="MWR32" s="6730"/>
      <c r="MWS32" s="6733"/>
      <c r="MWT32" s="6734"/>
      <c r="MWU32" s="6734"/>
      <c r="MWV32" s="6734"/>
      <c r="MWW32" s="8839" t="s">
        <v>2777</v>
      </c>
      <c r="MWX32" s="8840"/>
      <c r="MWY32" s="6728">
        <f>SUM(MWZ32:MXC32)</f>
        <v>0</v>
      </c>
      <c r="MWZ32" s="6729"/>
      <c r="MXA32" s="6714"/>
      <c r="MXB32" s="6714"/>
      <c r="MXC32" s="6730"/>
      <c r="MXD32" s="6731"/>
      <c r="MXE32" s="6732"/>
      <c r="MXF32" s="6729"/>
      <c r="MXG32" s="6731"/>
      <c r="MXH32" s="6730"/>
      <c r="MXI32" s="6733"/>
      <c r="MXJ32" s="6734"/>
      <c r="MXK32" s="6734"/>
      <c r="MXL32" s="6734"/>
      <c r="MXM32" s="8839" t="s">
        <v>2777</v>
      </c>
      <c r="MXN32" s="8840"/>
      <c r="MXO32" s="6728">
        <f>SUM(MXP32:MXS32)</f>
        <v>0</v>
      </c>
      <c r="MXP32" s="6729"/>
      <c r="MXQ32" s="6714"/>
      <c r="MXR32" s="6714"/>
      <c r="MXS32" s="6730"/>
      <c r="MXT32" s="6731"/>
      <c r="MXU32" s="6732"/>
      <c r="MXV32" s="6729"/>
      <c r="MXW32" s="6731"/>
      <c r="MXX32" s="6730"/>
      <c r="MXY32" s="6733"/>
      <c r="MXZ32" s="6734"/>
      <c r="MYA32" s="6734"/>
      <c r="MYB32" s="6734"/>
      <c r="MYC32" s="8839" t="s">
        <v>2777</v>
      </c>
      <c r="MYD32" s="8840"/>
      <c r="MYE32" s="6728">
        <f>SUM(MYF32:MYI32)</f>
        <v>0</v>
      </c>
      <c r="MYF32" s="6729"/>
      <c r="MYG32" s="6714"/>
      <c r="MYH32" s="6714"/>
      <c r="MYI32" s="6730"/>
      <c r="MYJ32" s="6731"/>
      <c r="MYK32" s="6732"/>
      <c r="MYL32" s="6729"/>
      <c r="MYM32" s="6731"/>
      <c r="MYN32" s="6730"/>
      <c r="MYO32" s="6733"/>
      <c r="MYP32" s="6734"/>
      <c r="MYQ32" s="6734"/>
      <c r="MYR32" s="6734"/>
      <c r="MYS32" s="8839" t="s">
        <v>2777</v>
      </c>
      <c r="MYT32" s="8840"/>
      <c r="MYU32" s="6728">
        <f>SUM(MYV32:MYY32)</f>
        <v>0</v>
      </c>
      <c r="MYV32" s="6729"/>
      <c r="MYW32" s="6714"/>
      <c r="MYX32" s="6714"/>
      <c r="MYY32" s="6730"/>
      <c r="MYZ32" s="6731"/>
      <c r="MZA32" s="6732"/>
      <c r="MZB32" s="6729"/>
      <c r="MZC32" s="6731"/>
      <c r="MZD32" s="6730"/>
      <c r="MZE32" s="6733"/>
      <c r="MZF32" s="6734"/>
      <c r="MZG32" s="6734"/>
      <c r="MZH32" s="6734"/>
      <c r="MZI32" s="8839" t="s">
        <v>2777</v>
      </c>
      <c r="MZJ32" s="8840"/>
      <c r="MZK32" s="6728">
        <f>SUM(MZL32:MZO32)</f>
        <v>0</v>
      </c>
      <c r="MZL32" s="6729"/>
      <c r="MZM32" s="6714"/>
      <c r="MZN32" s="6714"/>
      <c r="MZO32" s="6730"/>
      <c r="MZP32" s="6731"/>
      <c r="MZQ32" s="6732"/>
      <c r="MZR32" s="6729"/>
      <c r="MZS32" s="6731"/>
      <c r="MZT32" s="6730"/>
      <c r="MZU32" s="6733"/>
      <c r="MZV32" s="6734"/>
      <c r="MZW32" s="6734"/>
      <c r="MZX32" s="6734"/>
      <c r="MZY32" s="8839" t="s">
        <v>2777</v>
      </c>
      <c r="MZZ32" s="8840"/>
      <c r="NAA32" s="6728">
        <f>SUM(NAB32:NAE32)</f>
        <v>0</v>
      </c>
      <c r="NAB32" s="6729"/>
      <c r="NAC32" s="6714"/>
      <c r="NAD32" s="6714"/>
      <c r="NAE32" s="6730"/>
      <c r="NAF32" s="6731"/>
      <c r="NAG32" s="6732"/>
      <c r="NAH32" s="6729"/>
      <c r="NAI32" s="6731"/>
      <c r="NAJ32" s="6730"/>
      <c r="NAK32" s="6733"/>
      <c r="NAL32" s="6734"/>
      <c r="NAM32" s="6734"/>
      <c r="NAN32" s="6734"/>
      <c r="NAO32" s="8839" t="s">
        <v>2777</v>
      </c>
      <c r="NAP32" s="8840"/>
      <c r="NAQ32" s="6728">
        <f>SUM(NAR32:NAU32)</f>
        <v>0</v>
      </c>
      <c r="NAR32" s="6729"/>
      <c r="NAS32" s="6714"/>
      <c r="NAT32" s="6714"/>
      <c r="NAU32" s="6730"/>
      <c r="NAV32" s="6731"/>
      <c r="NAW32" s="6732"/>
      <c r="NAX32" s="6729"/>
      <c r="NAY32" s="6731"/>
      <c r="NAZ32" s="6730"/>
      <c r="NBA32" s="6733"/>
      <c r="NBB32" s="6734"/>
      <c r="NBC32" s="6734"/>
      <c r="NBD32" s="6734"/>
      <c r="NBE32" s="8839" t="s">
        <v>2777</v>
      </c>
      <c r="NBF32" s="8840"/>
      <c r="NBG32" s="6728">
        <f>SUM(NBH32:NBK32)</f>
        <v>0</v>
      </c>
      <c r="NBH32" s="6729"/>
      <c r="NBI32" s="6714"/>
      <c r="NBJ32" s="6714"/>
      <c r="NBK32" s="6730"/>
      <c r="NBL32" s="6731"/>
      <c r="NBM32" s="6732"/>
      <c r="NBN32" s="6729"/>
      <c r="NBO32" s="6731"/>
      <c r="NBP32" s="6730"/>
      <c r="NBQ32" s="6733"/>
      <c r="NBR32" s="6734"/>
      <c r="NBS32" s="6734"/>
      <c r="NBT32" s="6734"/>
      <c r="NBU32" s="8839" t="s">
        <v>2777</v>
      </c>
      <c r="NBV32" s="8840"/>
      <c r="NBW32" s="6728">
        <f>SUM(NBX32:NCA32)</f>
        <v>0</v>
      </c>
      <c r="NBX32" s="6729"/>
      <c r="NBY32" s="6714"/>
      <c r="NBZ32" s="6714"/>
      <c r="NCA32" s="6730"/>
      <c r="NCB32" s="6731"/>
      <c r="NCC32" s="6732"/>
      <c r="NCD32" s="6729"/>
      <c r="NCE32" s="6731"/>
      <c r="NCF32" s="6730"/>
      <c r="NCG32" s="6733"/>
      <c r="NCH32" s="6734"/>
      <c r="NCI32" s="6734"/>
      <c r="NCJ32" s="6734"/>
      <c r="NCK32" s="8839" t="s">
        <v>2777</v>
      </c>
      <c r="NCL32" s="8840"/>
      <c r="NCM32" s="6728">
        <f>SUM(NCN32:NCQ32)</f>
        <v>0</v>
      </c>
      <c r="NCN32" s="6729"/>
      <c r="NCO32" s="6714"/>
      <c r="NCP32" s="6714"/>
      <c r="NCQ32" s="6730"/>
      <c r="NCR32" s="6731"/>
      <c r="NCS32" s="6732"/>
      <c r="NCT32" s="6729"/>
      <c r="NCU32" s="6731"/>
      <c r="NCV32" s="6730"/>
      <c r="NCW32" s="6733"/>
      <c r="NCX32" s="6734"/>
      <c r="NCY32" s="6734"/>
      <c r="NCZ32" s="6734"/>
      <c r="NDA32" s="8839" t="s">
        <v>2777</v>
      </c>
      <c r="NDB32" s="8840"/>
      <c r="NDC32" s="6728">
        <f>SUM(NDD32:NDG32)</f>
        <v>0</v>
      </c>
      <c r="NDD32" s="6729"/>
      <c r="NDE32" s="6714"/>
      <c r="NDF32" s="6714"/>
      <c r="NDG32" s="6730"/>
      <c r="NDH32" s="6731"/>
      <c r="NDI32" s="6732"/>
      <c r="NDJ32" s="6729"/>
      <c r="NDK32" s="6731"/>
      <c r="NDL32" s="6730"/>
      <c r="NDM32" s="6733"/>
      <c r="NDN32" s="6734"/>
      <c r="NDO32" s="6734"/>
      <c r="NDP32" s="6734"/>
      <c r="NDQ32" s="8839" t="s">
        <v>2777</v>
      </c>
      <c r="NDR32" s="8840"/>
      <c r="NDS32" s="6728">
        <f>SUM(NDT32:NDW32)</f>
        <v>0</v>
      </c>
      <c r="NDT32" s="6729"/>
      <c r="NDU32" s="6714"/>
      <c r="NDV32" s="6714"/>
      <c r="NDW32" s="6730"/>
      <c r="NDX32" s="6731"/>
      <c r="NDY32" s="6732"/>
      <c r="NDZ32" s="6729"/>
      <c r="NEA32" s="6731"/>
      <c r="NEB32" s="6730"/>
      <c r="NEC32" s="6733"/>
      <c r="NED32" s="6734"/>
      <c r="NEE32" s="6734"/>
      <c r="NEF32" s="6734"/>
      <c r="NEG32" s="8839" t="s">
        <v>2777</v>
      </c>
      <c r="NEH32" s="8840"/>
      <c r="NEI32" s="6728">
        <f>SUM(NEJ32:NEM32)</f>
        <v>0</v>
      </c>
      <c r="NEJ32" s="6729"/>
      <c r="NEK32" s="6714"/>
      <c r="NEL32" s="6714"/>
      <c r="NEM32" s="6730"/>
      <c r="NEN32" s="6731"/>
      <c r="NEO32" s="6732"/>
      <c r="NEP32" s="6729"/>
      <c r="NEQ32" s="6731"/>
      <c r="NER32" s="6730"/>
      <c r="NES32" s="6733"/>
      <c r="NET32" s="6734"/>
      <c r="NEU32" s="6734"/>
      <c r="NEV32" s="6734"/>
      <c r="NEW32" s="8839" t="s">
        <v>2777</v>
      </c>
      <c r="NEX32" s="8840"/>
      <c r="NEY32" s="6728">
        <f>SUM(NEZ32:NFC32)</f>
        <v>0</v>
      </c>
      <c r="NEZ32" s="6729"/>
      <c r="NFA32" s="6714"/>
      <c r="NFB32" s="6714"/>
      <c r="NFC32" s="6730"/>
      <c r="NFD32" s="6731"/>
      <c r="NFE32" s="6732"/>
      <c r="NFF32" s="6729"/>
      <c r="NFG32" s="6731"/>
      <c r="NFH32" s="6730"/>
      <c r="NFI32" s="6733"/>
      <c r="NFJ32" s="6734"/>
      <c r="NFK32" s="6734"/>
      <c r="NFL32" s="6734"/>
      <c r="NFM32" s="8839" t="s">
        <v>2777</v>
      </c>
      <c r="NFN32" s="8840"/>
      <c r="NFO32" s="6728">
        <f>SUM(NFP32:NFS32)</f>
        <v>0</v>
      </c>
      <c r="NFP32" s="6729"/>
      <c r="NFQ32" s="6714"/>
      <c r="NFR32" s="6714"/>
      <c r="NFS32" s="6730"/>
      <c r="NFT32" s="6731"/>
      <c r="NFU32" s="6732"/>
      <c r="NFV32" s="6729"/>
      <c r="NFW32" s="6731"/>
      <c r="NFX32" s="6730"/>
      <c r="NFY32" s="6733"/>
      <c r="NFZ32" s="6734"/>
      <c r="NGA32" s="6734"/>
      <c r="NGB32" s="6734"/>
      <c r="NGC32" s="8839" t="s">
        <v>2777</v>
      </c>
      <c r="NGD32" s="8840"/>
      <c r="NGE32" s="6728">
        <f>SUM(NGF32:NGI32)</f>
        <v>0</v>
      </c>
      <c r="NGF32" s="6729"/>
      <c r="NGG32" s="6714"/>
      <c r="NGH32" s="6714"/>
      <c r="NGI32" s="6730"/>
      <c r="NGJ32" s="6731"/>
      <c r="NGK32" s="6732"/>
      <c r="NGL32" s="6729"/>
      <c r="NGM32" s="6731"/>
      <c r="NGN32" s="6730"/>
      <c r="NGO32" s="6733"/>
      <c r="NGP32" s="6734"/>
      <c r="NGQ32" s="6734"/>
      <c r="NGR32" s="6734"/>
      <c r="NGS32" s="8839" t="s">
        <v>2777</v>
      </c>
      <c r="NGT32" s="8840"/>
      <c r="NGU32" s="6728">
        <f>SUM(NGV32:NGY32)</f>
        <v>0</v>
      </c>
      <c r="NGV32" s="6729"/>
      <c r="NGW32" s="6714"/>
      <c r="NGX32" s="6714"/>
      <c r="NGY32" s="6730"/>
      <c r="NGZ32" s="6731"/>
      <c r="NHA32" s="6732"/>
      <c r="NHB32" s="6729"/>
      <c r="NHC32" s="6731"/>
      <c r="NHD32" s="6730"/>
      <c r="NHE32" s="6733"/>
      <c r="NHF32" s="6734"/>
      <c r="NHG32" s="6734"/>
      <c r="NHH32" s="6734"/>
      <c r="NHI32" s="8839" t="s">
        <v>2777</v>
      </c>
      <c r="NHJ32" s="8840"/>
      <c r="NHK32" s="6728">
        <f>SUM(NHL32:NHO32)</f>
        <v>0</v>
      </c>
      <c r="NHL32" s="6729"/>
      <c r="NHM32" s="6714"/>
      <c r="NHN32" s="6714"/>
      <c r="NHO32" s="6730"/>
      <c r="NHP32" s="6731"/>
      <c r="NHQ32" s="6732"/>
      <c r="NHR32" s="6729"/>
      <c r="NHS32" s="6731"/>
      <c r="NHT32" s="6730"/>
      <c r="NHU32" s="6733"/>
      <c r="NHV32" s="6734"/>
      <c r="NHW32" s="6734"/>
      <c r="NHX32" s="6734"/>
      <c r="NHY32" s="8839" t="s">
        <v>2777</v>
      </c>
      <c r="NHZ32" s="8840"/>
      <c r="NIA32" s="6728">
        <f>SUM(NIB32:NIE32)</f>
        <v>0</v>
      </c>
      <c r="NIB32" s="6729"/>
      <c r="NIC32" s="6714"/>
      <c r="NID32" s="6714"/>
      <c r="NIE32" s="6730"/>
      <c r="NIF32" s="6731"/>
      <c r="NIG32" s="6732"/>
      <c r="NIH32" s="6729"/>
      <c r="NII32" s="6731"/>
      <c r="NIJ32" s="6730"/>
      <c r="NIK32" s="6733"/>
      <c r="NIL32" s="6734"/>
      <c r="NIM32" s="6734"/>
      <c r="NIN32" s="6734"/>
      <c r="NIO32" s="8839" t="s">
        <v>2777</v>
      </c>
      <c r="NIP32" s="8840"/>
      <c r="NIQ32" s="6728">
        <f>SUM(NIR32:NIU32)</f>
        <v>0</v>
      </c>
      <c r="NIR32" s="6729"/>
      <c r="NIS32" s="6714"/>
      <c r="NIT32" s="6714"/>
      <c r="NIU32" s="6730"/>
      <c r="NIV32" s="6731"/>
      <c r="NIW32" s="6732"/>
      <c r="NIX32" s="6729"/>
      <c r="NIY32" s="6731"/>
      <c r="NIZ32" s="6730"/>
      <c r="NJA32" s="6733"/>
      <c r="NJB32" s="6734"/>
      <c r="NJC32" s="6734"/>
      <c r="NJD32" s="6734"/>
      <c r="NJE32" s="8839" t="s">
        <v>2777</v>
      </c>
      <c r="NJF32" s="8840"/>
      <c r="NJG32" s="6728">
        <f>SUM(NJH32:NJK32)</f>
        <v>0</v>
      </c>
      <c r="NJH32" s="6729"/>
      <c r="NJI32" s="6714"/>
      <c r="NJJ32" s="6714"/>
      <c r="NJK32" s="6730"/>
      <c r="NJL32" s="6731"/>
      <c r="NJM32" s="6732"/>
      <c r="NJN32" s="6729"/>
      <c r="NJO32" s="6731"/>
      <c r="NJP32" s="6730"/>
      <c r="NJQ32" s="6733"/>
      <c r="NJR32" s="6734"/>
      <c r="NJS32" s="6734"/>
      <c r="NJT32" s="6734"/>
      <c r="NJU32" s="8839" t="s">
        <v>2777</v>
      </c>
      <c r="NJV32" s="8840"/>
      <c r="NJW32" s="6728">
        <f>SUM(NJX32:NKA32)</f>
        <v>0</v>
      </c>
      <c r="NJX32" s="6729"/>
      <c r="NJY32" s="6714"/>
      <c r="NJZ32" s="6714"/>
      <c r="NKA32" s="6730"/>
      <c r="NKB32" s="6731"/>
      <c r="NKC32" s="6732"/>
      <c r="NKD32" s="6729"/>
      <c r="NKE32" s="6731"/>
      <c r="NKF32" s="6730"/>
      <c r="NKG32" s="6733"/>
      <c r="NKH32" s="6734"/>
      <c r="NKI32" s="6734"/>
      <c r="NKJ32" s="6734"/>
      <c r="NKK32" s="8839" t="s">
        <v>2777</v>
      </c>
      <c r="NKL32" s="8840"/>
      <c r="NKM32" s="6728">
        <f>SUM(NKN32:NKQ32)</f>
        <v>0</v>
      </c>
      <c r="NKN32" s="6729"/>
      <c r="NKO32" s="6714"/>
      <c r="NKP32" s="6714"/>
      <c r="NKQ32" s="6730"/>
      <c r="NKR32" s="6731"/>
      <c r="NKS32" s="6732"/>
      <c r="NKT32" s="6729"/>
      <c r="NKU32" s="6731"/>
      <c r="NKV32" s="6730"/>
      <c r="NKW32" s="6733"/>
      <c r="NKX32" s="6734"/>
      <c r="NKY32" s="6734"/>
      <c r="NKZ32" s="6734"/>
      <c r="NLA32" s="8839" t="s">
        <v>2777</v>
      </c>
      <c r="NLB32" s="8840"/>
      <c r="NLC32" s="6728">
        <f>SUM(NLD32:NLG32)</f>
        <v>0</v>
      </c>
      <c r="NLD32" s="6729"/>
      <c r="NLE32" s="6714"/>
      <c r="NLF32" s="6714"/>
      <c r="NLG32" s="6730"/>
      <c r="NLH32" s="6731"/>
      <c r="NLI32" s="6732"/>
      <c r="NLJ32" s="6729"/>
      <c r="NLK32" s="6731"/>
      <c r="NLL32" s="6730"/>
      <c r="NLM32" s="6733"/>
      <c r="NLN32" s="6734"/>
      <c r="NLO32" s="6734"/>
      <c r="NLP32" s="6734"/>
      <c r="NLQ32" s="8839" t="s">
        <v>2777</v>
      </c>
      <c r="NLR32" s="8840"/>
      <c r="NLS32" s="6728">
        <f>SUM(NLT32:NLW32)</f>
        <v>0</v>
      </c>
      <c r="NLT32" s="6729"/>
      <c r="NLU32" s="6714"/>
      <c r="NLV32" s="6714"/>
      <c r="NLW32" s="6730"/>
      <c r="NLX32" s="6731"/>
      <c r="NLY32" s="6732"/>
      <c r="NLZ32" s="6729"/>
      <c r="NMA32" s="6731"/>
      <c r="NMB32" s="6730"/>
      <c r="NMC32" s="6733"/>
      <c r="NMD32" s="6734"/>
      <c r="NME32" s="6734"/>
      <c r="NMF32" s="6734"/>
      <c r="NMG32" s="8839" t="s">
        <v>2777</v>
      </c>
      <c r="NMH32" s="8840"/>
      <c r="NMI32" s="6728">
        <f>SUM(NMJ32:NMM32)</f>
        <v>0</v>
      </c>
      <c r="NMJ32" s="6729"/>
      <c r="NMK32" s="6714"/>
      <c r="NML32" s="6714"/>
      <c r="NMM32" s="6730"/>
      <c r="NMN32" s="6731"/>
      <c r="NMO32" s="6732"/>
      <c r="NMP32" s="6729"/>
      <c r="NMQ32" s="6731"/>
      <c r="NMR32" s="6730"/>
      <c r="NMS32" s="6733"/>
      <c r="NMT32" s="6734"/>
      <c r="NMU32" s="6734"/>
      <c r="NMV32" s="6734"/>
      <c r="NMW32" s="8839" t="s">
        <v>2777</v>
      </c>
      <c r="NMX32" s="8840"/>
      <c r="NMY32" s="6728">
        <f>SUM(NMZ32:NNC32)</f>
        <v>0</v>
      </c>
      <c r="NMZ32" s="6729"/>
      <c r="NNA32" s="6714"/>
      <c r="NNB32" s="6714"/>
      <c r="NNC32" s="6730"/>
      <c r="NND32" s="6731"/>
      <c r="NNE32" s="6732"/>
      <c r="NNF32" s="6729"/>
      <c r="NNG32" s="6731"/>
      <c r="NNH32" s="6730"/>
      <c r="NNI32" s="6733"/>
      <c r="NNJ32" s="6734"/>
      <c r="NNK32" s="6734"/>
      <c r="NNL32" s="6734"/>
      <c r="NNM32" s="8839" t="s">
        <v>2777</v>
      </c>
      <c r="NNN32" s="8840"/>
      <c r="NNO32" s="6728">
        <f>SUM(NNP32:NNS32)</f>
        <v>0</v>
      </c>
      <c r="NNP32" s="6729"/>
      <c r="NNQ32" s="6714"/>
      <c r="NNR32" s="6714"/>
      <c r="NNS32" s="6730"/>
      <c r="NNT32" s="6731"/>
      <c r="NNU32" s="6732"/>
      <c r="NNV32" s="6729"/>
      <c r="NNW32" s="6731"/>
      <c r="NNX32" s="6730"/>
      <c r="NNY32" s="6733"/>
      <c r="NNZ32" s="6734"/>
      <c r="NOA32" s="6734"/>
      <c r="NOB32" s="6734"/>
      <c r="NOC32" s="8839" t="s">
        <v>2777</v>
      </c>
      <c r="NOD32" s="8840"/>
      <c r="NOE32" s="6728">
        <f>SUM(NOF32:NOI32)</f>
        <v>0</v>
      </c>
      <c r="NOF32" s="6729"/>
      <c r="NOG32" s="6714"/>
      <c r="NOH32" s="6714"/>
      <c r="NOI32" s="6730"/>
      <c r="NOJ32" s="6731"/>
      <c r="NOK32" s="6732"/>
      <c r="NOL32" s="6729"/>
      <c r="NOM32" s="6731"/>
      <c r="NON32" s="6730"/>
      <c r="NOO32" s="6733"/>
      <c r="NOP32" s="6734"/>
      <c r="NOQ32" s="6734"/>
      <c r="NOR32" s="6734"/>
      <c r="NOS32" s="8839" t="s">
        <v>2777</v>
      </c>
      <c r="NOT32" s="8840"/>
      <c r="NOU32" s="6728">
        <f>SUM(NOV32:NOY32)</f>
        <v>0</v>
      </c>
      <c r="NOV32" s="6729"/>
      <c r="NOW32" s="6714"/>
      <c r="NOX32" s="6714"/>
      <c r="NOY32" s="6730"/>
      <c r="NOZ32" s="6731"/>
      <c r="NPA32" s="6732"/>
      <c r="NPB32" s="6729"/>
      <c r="NPC32" s="6731"/>
      <c r="NPD32" s="6730"/>
      <c r="NPE32" s="6733"/>
      <c r="NPF32" s="6734"/>
      <c r="NPG32" s="6734"/>
      <c r="NPH32" s="6734"/>
      <c r="NPI32" s="8839" t="s">
        <v>2777</v>
      </c>
      <c r="NPJ32" s="8840"/>
      <c r="NPK32" s="6728">
        <f>SUM(NPL32:NPO32)</f>
        <v>0</v>
      </c>
      <c r="NPL32" s="6729"/>
      <c r="NPM32" s="6714"/>
      <c r="NPN32" s="6714"/>
      <c r="NPO32" s="6730"/>
      <c r="NPP32" s="6731"/>
      <c r="NPQ32" s="6732"/>
      <c r="NPR32" s="6729"/>
      <c r="NPS32" s="6731"/>
      <c r="NPT32" s="6730"/>
      <c r="NPU32" s="6733"/>
      <c r="NPV32" s="6734"/>
      <c r="NPW32" s="6734"/>
      <c r="NPX32" s="6734"/>
      <c r="NPY32" s="8839" t="s">
        <v>2777</v>
      </c>
      <c r="NPZ32" s="8840"/>
      <c r="NQA32" s="6728">
        <f>SUM(NQB32:NQE32)</f>
        <v>0</v>
      </c>
      <c r="NQB32" s="6729"/>
      <c r="NQC32" s="6714"/>
      <c r="NQD32" s="6714"/>
      <c r="NQE32" s="6730"/>
      <c r="NQF32" s="6731"/>
      <c r="NQG32" s="6732"/>
      <c r="NQH32" s="6729"/>
      <c r="NQI32" s="6731"/>
      <c r="NQJ32" s="6730"/>
      <c r="NQK32" s="6733"/>
      <c r="NQL32" s="6734"/>
      <c r="NQM32" s="6734"/>
      <c r="NQN32" s="6734"/>
      <c r="NQO32" s="8839" t="s">
        <v>2777</v>
      </c>
      <c r="NQP32" s="8840"/>
      <c r="NQQ32" s="6728">
        <f>SUM(NQR32:NQU32)</f>
        <v>0</v>
      </c>
      <c r="NQR32" s="6729"/>
      <c r="NQS32" s="6714"/>
      <c r="NQT32" s="6714"/>
      <c r="NQU32" s="6730"/>
      <c r="NQV32" s="6731"/>
      <c r="NQW32" s="6732"/>
      <c r="NQX32" s="6729"/>
      <c r="NQY32" s="6731"/>
      <c r="NQZ32" s="6730"/>
      <c r="NRA32" s="6733"/>
      <c r="NRB32" s="6734"/>
      <c r="NRC32" s="6734"/>
      <c r="NRD32" s="6734"/>
      <c r="NRE32" s="8839" t="s">
        <v>2777</v>
      </c>
      <c r="NRF32" s="8840"/>
      <c r="NRG32" s="6728">
        <f>SUM(NRH32:NRK32)</f>
        <v>0</v>
      </c>
      <c r="NRH32" s="6729"/>
      <c r="NRI32" s="6714"/>
      <c r="NRJ32" s="6714"/>
      <c r="NRK32" s="6730"/>
      <c r="NRL32" s="6731"/>
      <c r="NRM32" s="6732"/>
      <c r="NRN32" s="6729"/>
      <c r="NRO32" s="6731"/>
      <c r="NRP32" s="6730"/>
      <c r="NRQ32" s="6733"/>
      <c r="NRR32" s="6734"/>
      <c r="NRS32" s="6734"/>
      <c r="NRT32" s="6734"/>
      <c r="NRU32" s="8839" t="s">
        <v>2777</v>
      </c>
      <c r="NRV32" s="8840"/>
      <c r="NRW32" s="6728">
        <f>SUM(NRX32:NSA32)</f>
        <v>0</v>
      </c>
      <c r="NRX32" s="6729"/>
      <c r="NRY32" s="6714"/>
      <c r="NRZ32" s="6714"/>
      <c r="NSA32" s="6730"/>
      <c r="NSB32" s="6731"/>
      <c r="NSC32" s="6732"/>
      <c r="NSD32" s="6729"/>
      <c r="NSE32" s="6731"/>
      <c r="NSF32" s="6730"/>
      <c r="NSG32" s="6733"/>
      <c r="NSH32" s="6734"/>
      <c r="NSI32" s="6734"/>
      <c r="NSJ32" s="6734"/>
      <c r="NSK32" s="8839" t="s">
        <v>2777</v>
      </c>
      <c r="NSL32" s="8840"/>
      <c r="NSM32" s="6728">
        <f>SUM(NSN32:NSQ32)</f>
        <v>0</v>
      </c>
      <c r="NSN32" s="6729"/>
      <c r="NSO32" s="6714"/>
      <c r="NSP32" s="6714"/>
      <c r="NSQ32" s="6730"/>
      <c r="NSR32" s="6731"/>
      <c r="NSS32" s="6732"/>
      <c r="NST32" s="6729"/>
      <c r="NSU32" s="6731"/>
      <c r="NSV32" s="6730"/>
      <c r="NSW32" s="6733"/>
      <c r="NSX32" s="6734"/>
      <c r="NSY32" s="6734"/>
      <c r="NSZ32" s="6734"/>
      <c r="NTA32" s="8839" t="s">
        <v>2777</v>
      </c>
      <c r="NTB32" s="8840"/>
      <c r="NTC32" s="6728">
        <f>SUM(NTD32:NTG32)</f>
        <v>0</v>
      </c>
      <c r="NTD32" s="6729"/>
      <c r="NTE32" s="6714"/>
      <c r="NTF32" s="6714"/>
      <c r="NTG32" s="6730"/>
      <c r="NTH32" s="6731"/>
      <c r="NTI32" s="6732"/>
      <c r="NTJ32" s="6729"/>
      <c r="NTK32" s="6731"/>
      <c r="NTL32" s="6730"/>
      <c r="NTM32" s="6733"/>
      <c r="NTN32" s="6734"/>
      <c r="NTO32" s="6734"/>
      <c r="NTP32" s="6734"/>
      <c r="NTQ32" s="8839" t="s">
        <v>2777</v>
      </c>
      <c r="NTR32" s="8840"/>
      <c r="NTS32" s="6728">
        <f>SUM(NTT32:NTW32)</f>
        <v>0</v>
      </c>
      <c r="NTT32" s="6729"/>
      <c r="NTU32" s="6714"/>
      <c r="NTV32" s="6714"/>
      <c r="NTW32" s="6730"/>
      <c r="NTX32" s="6731"/>
      <c r="NTY32" s="6732"/>
      <c r="NTZ32" s="6729"/>
      <c r="NUA32" s="6731"/>
      <c r="NUB32" s="6730"/>
      <c r="NUC32" s="6733"/>
      <c r="NUD32" s="6734"/>
      <c r="NUE32" s="6734"/>
      <c r="NUF32" s="6734"/>
      <c r="NUG32" s="8839" t="s">
        <v>2777</v>
      </c>
      <c r="NUH32" s="8840"/>
      <c r="NUI32" s="6728">
        <f>SUM(NUJ32:NUM32)</f>
        <v>0</v>
      </c>
      <c r="NUJ32" s="6729"/>
      <c r="NUK32" s="6714"/>
      <c r="NUL32" s="6714"/>
      <c r="NUM32" s="6730"/>
      <c r="NUN32" s="6731"/>
      <c r="NUO32" s="6732"/>
      <c r="NUP32" s="6729"/>
      <c r="NUQ32" s="6731"/>
      <c r="NUR32" s="6730"/>
      <c r="NUS32" s="6733"/>
      <c r="NUT32" s="6734"/>
      <c r="NUU32" s="6734"/>
      <c r="NUV32" s="6734"/>
      <c r="NUW32" s="8839" t="s">
        <v>2777</v>
      </c>
      <c r="NUX32" s="8840"/>
      <c r="NUY32" s="6728">
        <f>SUM(NUZ32:NVC32)</f>
        <v>0</v>
      </c>
      <c r="NUZ32" s="6729"/>
      <c r="NVA32" s="6714"/>
      <c r="NVB32" s="6714"/>
      <c r="NVC32" s="6730"/>
      <c r="NVD32" s="6731"/>
      <c r="NVE32" s="6732"/>
      <c r="NVF32" s="6729"/>
      <c r="NVG32" s="6731"/>
      <c r="NVH32" s="6730"/>
      <c r="NVI32" s="6733"/>
      <c r="NVJ32" s="6734"/>
      <c r="NVK32" s="6734"/>
      <c r="NVL32" s="6734"/>
      <c r="NVM32" s="8839" t="s">
        <v>2777</v>
      </c>
      <c r="NVN32" s="8840"/>
      <c r="NVO32" s="6728">
        <f>SUM(NVP32:NVS32)</f>
        <v>0</v>
      </c>
      <c r="NVP32" s="6729"/>
      <c r="NVQ32" s="6714"/>
      <c r="NVR32" s="6714"/>
      <c r="NVS32" s="6730"/>
      <c r="NVT32" s="6731"/>
      <c r="NVU32" s="6732"/>
      <c r="NVV32" s="6729"/>
      <c r="NVW32" s="6731"/>
      <c r="NVX32" s="6730"/>
      <c r="NVY32" s="6733"/>
      <c r="NVZ32" s="6734"/>
      <c r="NWA32" s="6734"/>
      <c r="NWB32" s="6734"/>
      <c r="NWC32" s="8839" t="s">
        <v>2777</v>
      </c>
      <c r="NWD32" s="8840"/>
      <c r="NWE32" s="6728">
        <f>SUM(NWF32:NWI32)</f>
        <v>0</v>
      </c>
      <c r="NWF32" s="6729"/>
      <c r="NWG32" s="6714"/>
      <c r="NWH32" s="6714"/>
      <c r="NWI32" s="6730"/>
      <c r="NWJ32" s="6731"/>
      <c r="NWK32" s="6732"/>
      <c r="NWL32" s="6729"/>
      <c r="NWM32" s="6731"/>
      <c r="NWN32" s="6730"/>
      <c r="NWO32" s="6733"/>
      <c r="NWP32" s="6734"/>
      <c r="NWQ32" s="6734"/>
      <c r="NWR32" s="6734"/>
      <c r="NWS32" s="8839" t="s">
        <v>2777</v>
      </c>
      <c r="NWT32" s="8840"/>
      <c r="NWU32" s="6728">
        <f>SUM(NWV32:NWY32)</f>
        <v>0</v>
      </c>
      <c r="NWV32" s="6729"/>
      <c r="NWW32" s="6714"/>
      <c r="NWX32" s="6714"/>
      <c r="NWY32" s="6730"/>
      <c r="NWZ32" s="6731"/>
      <c r="NXA32" s="6732"/>
      <c r="NXB32" s="6729"/>
      <c r="NXC32" s="6731"/>
      <c r="NXD32" s="6730"/>
      <c r="NXE32" s="6733"/>
      <c r="NXF32" s="6734"/>
      <c r="NXG32" s="6734"/>
      <c r="NXH32" s="6734"/>
      <c r="NXI32" s="8839" t="s">
        <v>2777</v>
      </c>
      <c r="NXJ32" s="8840"/>
      <c r="NXK32" s="6728">
        <f>SUM(NXL32:NXO32)</f>
        <v>0</v>
      </c>
      <c r="NXL32" s="6729"/>
      <c r="NXM32" s="6714"/>
      <c r="NXN32" s="6714"/>
      <c r="NXO32" s="6730"/>
      <c r="NXP32" s="6731"/>
      <c r="NXQ32" s="6732"/>
      <c r="NXR32" s="6729"/>
      <c r="NXS32" s="6731"/>
      <c r="NXT32" s="6730"/>
      <c r="NXU32" s="6733"/>
      <c r="NXV32" s="6734"/>
      <c r="NXW32" s="6734"/>
      <c r="NXX32" s="6734"/>
      <c r="NXY32" s="8839" t="s">
        <v>2777</v>
      </c>
      <c r="NXZ32" s="8840"/>
      <c r="NYA32" s="6728">
        <f>SUM(NYB32:NYE32)</f>
        <v>0</v>
      </c>
      <c r="NYB32" s="6729"/>
      <c r="NYC32" s="6714"/>
      <c r="NYD32" s="6714"/>
      <c r="NYE32" s="6730"/>
      <c r="NYF32" s="6731"/>
      <c r="NYG32" s="6732"/>
      <c r="NYH32" s="6729"/>
      <c r="NYI32" s="6731"/>
      <c r="NYJ32" s="6730"/>
      <c r="NYK32" s="6733"/>
      <c r="NYL32" s="6734"/>
      <c r="NYM32" s="6734"/>
      <c r="NYN32" s="6734"/>
      <c r="NYO32" s="8839" t="s">
        <v>2777</v>
      </c>
      <c r="NYP32" s="8840"/>
      <c r="NYQ32" s="6728">
        <f>SUM(NYR32:NYU32)</f>
        <v>0</v>
      </c>
      <c r="NYR32" s="6729"/>
      <c r="NYS32" s="6714"/>
      <c r="NYT32" s="6714"/>
      <c r="NYU32" s="6730"/>
      <c r="NYV32" s="6731"/>
      <c r="NYW32" s="6732"/>
      <c r="NYX32" s="6729"/>
      <c r="NYY32" s="6731"/>
      <c r="NYZ32" s="6730"/>
      <c r="NZA32" s="6733"/>
      <c r="NZB32" s="6734"/>
      <c r="NZC32" s="6734"/>
      <c r="NZD32" s="6734"/>
      <c r="NZE32" s="8839" t="s">
        <v>2777</v>
      </c>
      <c r="NZF32" s="8840"/>
      <c r="NZG32" s="6728">
        <f>SUM(NZH32:NZK32)</f>
        <v>0</v>
      </c>
      <c r="NZH32" s="6729"/>
      <c r="NZI32" s="6714"/>
      <c r="NZJ32" s="6714"/>
      <c r="NZK32" s="6730"/>
      <c r="NZL32" s="6731"/>
      <c r="NZM32" s="6732"/>
      <c r="NZN32" s="6729"/>
      <c r="NZO32" s="6731"/>
      <c r="NZP32" s="6730"/>
      <c r="NZQ32" s="6733"/>
      <c r="NZR32" s="6734"/>
      <c r="NZS32" s="6734"/>
      <c r="NZT32" s="6734"/>
      <c r="NZU32" s="8839" t="s">
        <v>2777</v>
      </c>
      <c r="NZV32" s="8840"/>
      <c r="NZW32" s="6728">
        <f>SUM(NZX32:OAA32)</f>
        <v>0</v>
      </c>
      <c r="NZX32" s="6729"/>
      <c r="NZY32" s="6714"/>
      <c r="NZZ32" s="6714"/>
      <c r="OAA32" s="6730"/>
      <c r="OAB32" s="6731"/>
      <c r="OAC32" s="6732"/>
      <c r="OAD32" s="6729"/>
      <c r="OAE32" s="6731"/>
      <c r="OAF32" s="6730"/>
      <c r="OAG32" s="6733"/>
      <c r="OAH32" s="6734"/>
      <c r="OAI32" s="6734"/>
      <c r="OAJ32" s="6734"/>
      <c r="OAK32" s="8839" t="s">
        <v>2777</v>
      </c>
      <c r="OAL32" s="8840"/>
      <c r="OAM32" s="6728">
        <f>SUM(OAN32:OAQ32)</f>
        <v>0</v>
      </c>
      <c r="OAN32" s="6729"/>
      <c r="OAO32" s="6714"/>
      <c r="OAP32" s="6714"/>
      <c r="OAQ32" s="6730"/>
      <c r="OAR32" s="6731"/>
      <c r="OAS32" s="6732"/>
      <c r="OAT32" s="6729"/>
      <c r="OAU32" s="6731"/>
      <c r="OAV32" s="6730"/>
      <c r="OAW32" s="6733"/>
      <c r="OAX32" s="6734"/>
      <c r="OAY32" s="6734"/>
      <c r="OAZ32" s="6734"/>
      <c r="OBA32" s="8839" t="s">
        <v>2777</v>
      </c>
      <c r="OBB32" s="8840"/>
      <c r="OBC32" s="6728">
        <f>SUM(OBD32:OBG32)</f>
        <v>0</v>
      </c>
      <c r="OBD32" s="6729"/>
      <c r="OBE32" s="6714"/>
      <c r="OBF32" s="6714"/>
      <c r="OBG32" s="6730"/>
      <c r="OBH32" s="6731"/>
      <c r="OBI32" s="6732"/>
      <c r="OBJ32" s="6729"/>
      <c r="OBK32" s="6731"/>
      <c r="OBL32" s="6730"/>
      <c r="OBM32" s="6733"/>
      <c r="OBN32" s="6734"/>
      <c r="OBO32" s="6734"/>
      <c r="OBP32" s="6734"/>
      <c r="OBQ32" s="8839" t="s">
        <v>2777</v>
      </c>
      <c r="OBR32" s="8840"/>
      <c r="OBS32" s="6728">
        <f>SUM(OBT32:OBW32)</f>
        <v>0</v>
      </c>
      <c r="OBT32" s="6729"/>
      <c r="OBU32" s="6714"/>
      <c r="OBV32" s="6714"/>
      <c r="OBW32" s="6730"/>
      <c r="OBX32" s="6731"/>
      <c r="OBY32" s="6732"/>
      <c r="OBZ32" s="6729"/>
      <c r="OCA32" s="6731"/>
      <c r="OCB32" s="6730"/>
      <c r="OCC32" s="6733"/>
      <c r="OCD32" s="6734"/>
      <c r="OCE32" s="6734"/>
      <c r="OCF32" s="6734"/>
      <c r="OCG32" s="8839" t="s">
        <v>2777</v>
      </c>
      <c r="OCH32" s="8840"/>
      <c r="OCI32" s="6728">
        <f>SUM(OCJ32:OCM32)</f>
        <v>0</v>
      </c>
      <c r="OCJ32" s="6729"/>
      <c r="OCK32" s="6714"/>
      <c r="OCL32" s="6714"/>
      <c r="OCM32" s="6730"/>
      <c r="OCN32" s="6731"/>
      <c r="OCO32" s="6732"/>
      <c r="OCP32" s="6729"/>
      <c r="OCQ32" s="6731"/>
      <c r="OCR32" s="6730"/>
      <c r="OCS32" s="6733"/>
      <c r="OCT32" s="6734"/>
      <c r="OCU32" s="6734"/>
      <c r="OCV32" s="6734"/>
      <c r="OCW32" s="8839" t="s">
        <v>2777</v>
      </c>
      <c r="OCX32" s="8840"/>
      <c r="OCY32" s="6728">
        <f>SUM(OCZ32:ODC32)</f>
        <v>0</v>
      </c>
      <c r="OCZ32" s="6729"/>
      <c r="ODA32" s="6714"/>
      <c r="ODB32" s="6714"/>
      <c r="ODC32" s="6730"/>
      <c r="ODD32" s="6731"/>
      <c r="ODE32" s="6732"/>
      <c r="ODF32" s="6729"/>
      <c r="ODG32" s="6731"/>
      <c r="ODH32" s="6730"/>
      <c r="ODI32" s="6733"/>
      <c r="ODJ32" s="6734"/>
      <c r="ODK32" s="6734"/>
      <c r="ODL32" s="6734"/>
      <c r="ODM32" s="8839" t="s">
        <v>2777</v>
      </c>
      <c r="ODN32" s="8840"/>
      <c r="ODO32" s="6728">
        <f>SUM(ODP32:ODS32)</f>
        <v>0</v>
      </c>
      <c r="ODP32" s="6729"/>
      <c r="ODQ32" s="6714"/>
      <c r="ODR32" s="6714"/>
      <c r="ODS32" s="6730"/>
      <c r="ODT32" s="6731"/>
      <c r="ODU32" s="6732"/>
      <c r="ODV32" s="6729"/>
      <c r="ODW32" s="6731"/>
      <c r="ODX32" s="6730"/>
      <c r="ODY32" s="6733"/>
      <c r="ODZ32" s="6734"/>
      <c r="OEA32" s="6734"/>
      <c r="OEB32" s="6734"/>
      <c r="OEC32" s="8839" t="s">
        <v>2777</v>
      </c>
      <c r="OED32" s="8840"/>
      <c r="OEE32" s="6728">
        <f>SUM(OEF32:OEI32)</f>
        <v>0</v>
      </c>
      <c r="OEF32" s="6729"/>
      <c r="OEG32" s="6714"/>
      <c r="OEH32" s="6714"/>
      <c r="OEI32" s="6730"/>
      <c r="OEJ32" s="6731"/>
      <c r="OEK32" s="6732"/>
      <c r="OEL32" s="6729"/>
      <c r="OEM32" s="6731"/>
      <c r="OEN32" s="6730"/>
      <c r="OEO32" s="6733"/>
      <c r="OEP32" s="6734"/>
      <c r="OEQ32" s="6734"/>
      <c r="OER32" s="6734"/>
      <c r="OES32" s="8839" t="s">
        <v>2777</v>
      </c>
      <c r="OET32" s="8840"/>
      <c r="OEU32" s="6728">
        <f>SUM(OEV32:OEY32)</f>
        <v>0</v>
      </c>
      <c r="OEV32" s="6729"/>
      <c r="OEW32" s="6714"/>
      <c r="OEX32" s="6714"/>
      <c r="OEY32" s="6730"/>
      <c r="OEZ32" s="6731"/>
      <c r="OFA32" s="6732"/>
      <c r="OFB32" s="6729"/>
      <c r="OFC32" s="6731"/>
      <c r="OFD32" s="6730"/>
      <c r="OFE32" s="6733"/>
      <c r="OFF32" s="6734"/>
      <c r="OFG32" s="6734"/>
      <c r="OFH32" s="6734"/>
      <c r="OFI32" s="8839" t="s">
        <v>2777</v>
      </c>
      <c r="OFJ32" s="8840"/>
      <c r="OFK32" s="6728">
        <f>SUM(OFL32:OFO32)</f>
        <v>0</v>
      </c>
      <c r="OFL32" s="6729"/>
      <c r="OFM32" s="6714"/>
      <c r="OFN32" s="6714"/>
      <c r="OFO32" s="6730"/>
      <c r="OFP32" s="6731"/>
      <c r="OFQ32" s="6732"/>
      <c r="OFR32" s="6729"/>
      <c r="OFS32" s="6731"/>
      <c r="OFT32" s="6730"/>
      <c r="OFU32" s="6733"/>
      <c r="OFV32" s="6734"/>
      <c r="OFW32" s="6734"/>
      <c r="OFX32" s="6734"/>
      <c r="OFY32" s="8839" t="s">
        <v>2777</v>
      </c>
      <c r="OFZ32" s="8840"/>
      <c r="OGA32" s="6728">
        <f>SUM(OGB32:OGE32)</f>
        <v>0</v>
      </c>
      <c r="OGB32" s="6729"/>
      <c r="OGC32" s="6714"/>
      <c r="OGD32" s="6714"/>
      <c r="OGE32" s="6730"/>
      <c r="OGF32" s="6731"/>
      <c r="OGG32" s="6732"/>
      <c r="OGH32" s="6729"/>
      <c r="OGI32" s="6731"/>
      <c r="OGJ32" s="6730"/>
      <c r="OGK32" s="6733"/>
      <c r="OGL32" s="6734"/>
      <c r="OGM32" s="6734"/>
      <c r="OGN32" s="6734"/>
      <c r="OGO32" s="8839" t="s">
        <v>2777</v>
      </c>
      <c r="OGP32" s="8840"/>
      <c r="OGQ32" s="6728">
        <f>SUM(OGR32:OGU32)</f>
        <v>0</v>
      </c>
      <c r="OGR32" s="6729"/>
      <c r="OGS32" s="6714"/>
      <c r="OGT32" s="6714"/>
      <c r="OGU32" s="6730"/>
      <c r="OGV32" s="6731"/>
      <c r="OGW32" s="6732"/>
      <c r="OGX32" s="6729"/>
      <c r="OGY32" s="6731"/>
      <c r="OGZ32" s="6730"/>
      <c r="OHA32" s="6733"/>
      <c r="OHB32" s="6734"/>
      <c r="OHC32" s="6734"/>
      <c r="OHD32" s="6734"/>
      <c r="OHE32" s="8839" t="s">
        <v>2777</v>
      </c>
      <c r="OHF32" s="8840"/>
      <c r="OHG32" s="6728">
        <f>SUM(OHH32:OHK32)</f>
        <v>0</v>
      </c>
      <c r="OHH32" s="6729"/>
      <c r="OHI32" s="6714"/>
      <c r="OHJ32" s="6714"/>
      <c r="OHK32" s="6730"/>
      <c r="OHL32" s="6731"/>
      <c r="OHM32" s="6732"/>
      <c r="OHN32" s="6729"/>
      <c r="OHO32" s="6731"/>
      <c r="OHP32" s="6730"/>
      <c r="OHQ32" s="6733"/>
      <c r="OHR32" s="6734"/>
      <c r="OHS32" s="6734"/>
      <c r="OHT32" s="6734"/>
      <c r="OHU32" s="8839" t="s">
        <v>2777</v>
      </c>
      <c r="OHV32" s="8840"/>
      <c r="OHW32" s="6728">
        <f>SUM(OHX32:OIA32)</f>
        <v>0</v>
      </c>
      <c r="OHX32" s="6729"/>
      <c r="OHY32" s="6714"/>
      <c r="OHZ32" s="6714"/>
      <c r="OIA32" s="6730"/>
      <c r="OIB32" s="6731"/>
      <c r="OIC32" s="6732"/>
      <c r="OID32" s="6729"/>
      <c r="OIE32" s="6731"/>
      <c r="OIF32" s="6730"/>
      <c r="OIG32" s="6733"/>
      <c r="OIH32" s="6734"/>
      <c r="OII32" s="6734"/>
      <c r="OIJ32" s="6734"/>
      <c r="OIK32" s="8839" t="s">
        <v>2777</v>
      </c>
      <c r="OIL32" s="8840"/>
      <c r="OIM32" s="6728">
        <f>SUM(OIN32:OIQ32)</f>
        <v>0</v>
      </c>
      <c r="OIN32" s="6729"/>
      <c r="OIO32" s="6714"/>
      <c r="OIP32" s="6714"/>
      <c r="OIQ32" s="6730"/>
      <c r="OIR32" s="6731"/>
      <c r="OIS32" s="6732"/>
      <c r="OIT32" s="6729"/>
      <c r="OIU32" s="6731"/>
      <c r="OIV32" s="6730"/>
      <c r="OIW32" s="6733"/>
      <c r="OIX32" s="6734"/>
      <c r="OIY32" s="6734"/>
      <c r="OIZ32" s="6734"/>
      <c r="OJA32" s="8839" t="s">
        <v>2777</v>
      </c>
      <c r="OJB32" s="8840"/>
      <c r="OJC32" s="6728">
        <f>SUM(OJD32:OJG32)</f>
        <v>0</v>
      </c>
      <c r="OJD32" s="6729"/>
      <c r="OJE32" s="6714"/>
      <c r="OJF32" s="6714"/>
      <c r="OJG32" s="6730"/>
      <c r="OJH32" s="6731"/>
      <c r="OJI32" s="6732"/>
      <c r="OJJ32" s="6729"/>
      <c r="OJK32" s="6731"/>
      <c r="OJL32" s="6730"/>
      <c r="OJM32" s="6733"/>
      <c r="OJN32" s="6734"/>
      <c r="OJO32" s="6734"/>
      <c r="OJP32" s="6734"/>
      <c r="OJQ32" s="8839" t="s">
        <v>2777</v>
      </c>
      <c r="OJR32" s="8840"/>
      <c r="OJS32" s="6728">
        <f>SUM(OJT32:OJW32)</f>
        <v>0</v>
      </c>
      <c r="OJT32" s="6729"/>
      <c r="OJU32" s="6714"/>
      <c r="OJV32" s="6714"/>
      <c r="OJW32" s="6730"/>
      <c r="OJX32" s="6731"/>
      <c r="OJY32" s="6732"/>
      <c r="OJZ32" s="6729"/>
      <c r="OKA32" s="6731"/>
      <c r="OKB32" s="6730"/>
      <c r="OKC32" s="6733"/>
      <c r="OKD32" s="6734"/>
      <c r="OKE32" s="6734"/>
      <c r="OKF32" s="6734"/>
      <c r="OKG32" s="8839" t="s">
        <v>2777</v>
      </c>
      <c r="OKH32" s="8840"/>
      <c r="OKI32" s="6728">
        <f>SUM(OKJ32:OKM32)</f>
        <v>0</v>
      </c>
      <c r="OKJ32" s="6729"/>
      <c r="OKK32" s="6714"/>
      <c r="OKL32" s="6714"/>
      <c r="OKM32" s="6730"/>
      <c r="OKN32" s="6731"/>
      <c r="OKO32" s="6732"/>
      <c r="OKP32" s="6729"/>
      <c r="OKQ32" s="6731"/>
      <c r="OKR32" s="6730"/>
      <c r="OKS32" s="6733"/>
      <c r="OKT32" s="6734"/>
      <c r="OKU32" s="6734"/>
      <c r="OKV32" s="6734"/>
      <c r="OKW32" s="8839" t="s">
        <v>2777</v>
      </c>
      <c r="OKX32" s="8840"/>
      <c r="OKY32" s="6728">
        <f>SUM(OKZ32:OLC32)</f>
        <v>0</v>
      </c>
      <c r="OKZ32" s="6729"/>
      <c r="OLA32" s="6714"/>
      <c r="OLB32" s="6714"/>
      <c r="OLC32" s="6730"/>
      <c r="OLD32" s="6731"/>
      <c r="OLE32" s="6732"/>
      <c r="OLF32" s="6729"/>
      <c r="OLG32" s="6731"/>
      <c r="OLH32" s="6730"/>
      <c r="OLI32" s="6733"/>
      <c r="OLJ32" s="6734"/>
      <c r="OLK32" s="6734"/>
      <c r="OLL32" s="6734"/>
      <c r="OLM32" s="8839" t="s">
        <v>2777</v>
      </c>
      <c r="OLN32" s="8840"/>
      <c r="OLO32" s="6728">
        <f>SUM(OLP32:OLS32)</f>
        <v>0</v>
      </c>
      <c r="OLP32" s="6729"/>
      <c r="OLQ32" s="6714"/>
      <c r="OLR32" s="6714"/>
      <c r="OLS32" s="6730"/>
      <c r="OLT32" s="6731"/>
      <c r="OLU32" s="6732"/>
      <c r="OLV32" s="6729"/>
      <c r="OLW32" s="6731"/>
      <c r="OLX32" s="6730"/>
      <c r="OLY32" s="6733"/>
      <c r="OLZ32" s="6734"/>
      <c r="OMA32" s="6734"/>
      <c r="OMB32" s="6734"/>
      <c r="OMC32" s="8839" t="s">
        <v>2777</v>
      </c>
      <c r="OMD32" s="8840"/>
      <c r="OME32" s="6728">
        <f>SUM(OMF32:OMI32)</f>
        <v>0</v>
      </c>
      <c r="OMF32" s="6729"/>
      <c r="OMG32" s="6714"/>
      <c r="OMH32" s="6714"/>
      <c r="OMI32" s="6730"/>
      <c r="OMJ32" s="6731"/>
      <c r="OMK32" s="6732"/>
      <c r="OML32" s="6729"/>
      <c r="OMM32" s="6731"/>
      <c r="OMN32" s="6730"/>
      <c r="OMO32" s="6733"/>
      <c r="OMP32" s="6734"/>
      <c r="OMQ32" s="6734"/>
      <c r="OMR32" s="6734"/>
      <c r="OMS32" s="8839" t="s">
        <v>2777</v>
      </c>
      <c r="OMT32" s="8840"/>
      <c r="OMU32" s="6728">
        <f>SUM(OMV32:OMY32)</f>
        <v>0</v>
      </c>
      <c r="OMV32" s="6729"/>
      <c r="OMW32" s="6714"/>
      <c r="OMX32" s="6714"/>
      <c r="OMY32" s="6730"/>
      <c r="OMZ32" s="6731"/>
      <c r="ONA32" s="6732"/>
      <c r="ONB32" s="6729"/>
      <c r="ONC32" s="6731"/>
      <c r="OND32" s="6730"/>
      <c r="ONE32" s="6733"/>
      <c r="ONF32" s="6734"/>
      <c r="ONG32" s="6734"/>
      <c r="ONH32" s="6734"/>
      <c r="ONI32" s="8839" t="s">
        <v>2777</v>
      </c>
      <c r="ONJ32" s="8840"/>
      <c r="ONK32" s="6728">
        <f>SUM(ONL32:ONO32)</f>
        <v>0</v>
      </c>
      <c r="ONL32" s="6729"/>
      <c r="ONM32" s="6714"/>
      <c r="ONN32" s="6714"/>
      <c r="ONO32" s="6730"/>
      <c r="ONP32" s="6731"/>
      <c r="ONQ32" s="6732"/>
      <c r="ONR32" s="6729"/>
      <c r="ONS32" s="6731"/>
      <c r="ONT32" s="6730"/>
      <c r="ONU32" s="6733"/>
      <c r="ONV32" s="6734"/>
      <c r="ONW32" s="6734"/>
      <c r="ONX32" s="6734"/>
      <c r="ONY32" s="8839" t="s">
        <v>2777</v>
      </c>
      <c r="ONZ32" s="8840"/>
      <c r="OOA32" s="6728">
        <f>SUM(OOB32:OOE32)</f>
        <v>0</v>
      </c>
      <c r="OOB32" s="6729"/>
      <c r="OOC32" s="6714"/>
      <c r="OOD32" s="6714"/>
      <c r="OOE32" s="6730"/>
      <c r="OOF32" s="6731"/>
      <c r="OOG32" s="6732"/>
      <c r="OOH32" s="6729"/>
      <c r="OOI32" s="6731"/>
      <c r="OOJ32" s="6730"/>
      <c r="OOK32" s="6733"/>
      <c r="OOL32" s="6734"/>
      <c r="OOM32" s="6734"/>
      <c r="OON32" s="6734"/>
      <c r="OOO32" s="8839" t="s">
        <v>2777</v>
      </c>
      <c r="OOP32" s="8840"/>
      <c r="OOQ32" s="6728">
        <f>SUM(OOR32:OOU32)</f>
        <v>0</v>
      </c>
      <c r="OOR32" s="6729"/>
      <c r="OOS32" s="6714"/>
      <c r="OOT32" s="6714"/>
      <c r="OOU32" s="6730"/>
      <c r="OOV32" s="6731"/>
      <c r="OOW32" s="6732"/>
      <c r="OOX32" s="6729"/>
      <c r="OOY32" s="6731"/>
      <c r="OOZ32" s="6730"/>
      <c r="OPA32" s="6733"/>
      <c r="OPB32" s="6734"/>
      <c r="OPC32" s="6734"/>
      <c r="OPD32" s="6734"/>
      <c r="OPE32" s="8839" t="s">
        <v>2777</v>
      </c>
      <c r="OPF32" s="8840"/>
      <c r="OPG32" s="6728">
        <f>SUM(OPH32:OPK32)</f>
        <v>0</v>
      </c>
      <c r="OPH32" s="6729"/>
      <c r="OPI32" s="6714"/>
      <c r="OPJ32" s="6714"/>
      <c r="OPK32" s="6730"/>
      <c r="OPL32" s="6731"/>
      <c r="OPM32" s="6732"/>
      <c r="OPN32" s="6729"/>
      <c r="OPO32" s="6731"/>
      <c r="OPP32" s="6730"/>
      <c r="OPQ32" s="6733"/>
      <c r="OPR32" s="6734"/>
      <c r="OPS32" s="6734"/>
      <c r="OPT32" s="6734"/>
      <c r="OPU32" s="8839" t="s">
        <v>2777</v>
      </c>
      <c r="OPV32" s="8840"/>
      <c r="OPW32" s="6728">
        <f>SUM(OPX32:OQA32)</f>
        <v>0</v>
      </c>
      <c r="OPX32" s="6729"/>
      <c r="OPY32" s="6714"/>
      <c r="OPZ32" s="6714"/>
      <c r="OQA32" s="6730"/>
      <c r="OQB32" s="6731"/>
      <c r="OQC32" s="6732"/>
      <c r="OQD32" s="6729"/>
      <c r="OQE32" s="6731"/>
      <c r="OQF32" s="6730"/>
      <c r="OQG32" s="6733"/>
      <c r="OQH32" s="6734"/>
      <c r="OQI32" s="6734"/>
      <c r="OQJ32" s="6734"/>
      <c r="OQK32" s="8839" t="s">
        <v>2777</v>
      </c>
      <c r="OQL32" s="8840"/>
      <c r="OQM32" s="6728">
        <f>SUM(OQN32:OQQ32)</f>
        <v>0</v>
      </c>
      <c r="OQN32" s="6729"/>
      <c r="OQO32" s="6714"/>
      <c r="OQP32" s="6714"/>
      <c r="OQQ32" s="6730"/>
      <c r="OQR32" s="6731"/>
      <c r="OQS32" s="6732"/>
      <c r="OQT32" s="6729"/>
      <c r="OQU32" s="6731"/>
      <c r="OQV32" s="6730"/>
      <c r="OQW32" s="6733"/>
      <c r="OQX32" s="6734"/>
      <c r="OQY32" s="6734"/>
      <c r="OQZ32" s="6734"/>
      <c r="ORA32" s="8839" t="s">
        <v>2777</v>
      </c>
      <c r="ORB32" s="8840"/>
      <c r="ORC32" s="6728">
        <f>SUM(ORD32:ORG32)</f>
        <v>0</v>
      </c>
      <c r="ORD32" s="6729"/>
      <c r="ORE32" s="6714"/>
      <c r="ORF32" s="6714"/>
      <c r="ORG32" s="6730"/>
      <c r="ORH32" s="6731"/>
      <c r="ORI32" s="6732"/>
      <c r="ORJ32" s="6729"/>
      <c r="ORK32" s="6731"/>
      <c r="ORL32" s="6730"/>
      <c r="ORM32" s="6733"/>
      <c r="ORN32" s="6734"/>
      <c r="ORO32" s="6734"/>
      <c r="ORP32" s="6734"/>
      <c r="ORQ32" s="8839" t="s">
        <v>2777</v>
      </c>
      <c r="ORR32" s="8840"/>
      <c r="ORS32" s="6728">
        <f>SUM(ORT32:ORW32)</f>
        <v>0</v>
      </c>
      <c r="ORT32" s="6729"/>
      <c r="ORU32" s="6714"/>
      <c r="ORV32" s="6714"/>
      <c r="ORW32" s="6730"/>
      <c r="ORX32" s="6731"/>
      <c r="ORY32" s="6732"/>
      <c r="ORZ32" s="6729"/>
      <c r="OSA32" s="6731"/>
      <c r="OSB32" s="6730"/>
      <c r="OSC32" s="6733"/>
      <c r="OSD32" s="6734"/>
      <c r="OSE32" s="6734"/>
      <c r="OSF32" s="6734"/>
      <c r="OSG32" s="8839" t="s">
        <v>2777</v>
      </c>
      <c r="OSH32" s="8840"/>
      <c r="OSI32" s="6728">
        <f>SUM(OSJ32:OSM32)</f>
        <v>0</v>
      </c>
      <c r="OSJ32" s="6729"/>
      <c r="OSK32" s="6714"/>
      <c r="OSL32" s="6714"/>
      <c r="OSM32" s="6730"/>
      <c r="OSN32" s="6731"/>
      <c r="OSO32" s="6732"/>
      <c r="OSP32" s="6729"/>
      <c r="OSQ32" s="6731"/>
      <c r="OSR32" s="6730"/>
      <c r="OSS32" s="6733"/>
      <c r="OST32" s="6734"/>
      <c r="OSU32" s="6734"/>
      <c r="OSV32" s="6734"/>
      <c r="OSW32" s="8839" t="s">
        <v>2777</v>
      </c>
      <c r="OSX32" s="8840"/>
      <c r="OSY32" s="6728">
        <f>SUM(OSZ32:OTC32)</f>
        <v>0</v>
      </c>
      <c r="OSZ32" s="6729"/>
      <c r="OTA32" s="6714"/>
      <c r="OTB32" s="6714"/>
      <c r="OTC32" s="6730"/>
      <c r="OTD32" s="6731"/>
      <c r="OTE32" s="6732"/>
      <c r="OTF32" s="6729"/>
      <c r="OTG32" s="6731"/>
      <c r="OTH32" s="6730"/>
      <c r="OTI32" s="6733"/>
      <c r="OTJ32" s="6734"/>
      <c r="OTK32" s="6734"/>
      <c r="OTL32" s="6734"/>
      <c r="OTM32" s="8839" t="s">
        <v>2777</v>
      </c>
      <c r="OTN32" s="8840"/>
      <c r="OTO32" s="6728">
        <f>SUM(OTP32:OTS32)</f>
        <v>0</v>
      </c>
      <c r="OTP32" s="6729"/>
      <c r="OTQ32" s="6714"/>
      <c r="OTR32" s="6714"/>
      <c r="OTS32" s="6730"/>
      <c r="OTT32" s="6731"/>
      <c r="OTU32" s="6732"/>
      <c r="OTV32" s="6729"/>
      <c r="OTW32" s="6731"/>
      <c r="OTX32" s="6730"/>
      <c r="OTY32" s="6733"/>
      <c r="OTZ32" s="6734"/>
      <c r="OUA32" s="6734"/>
      <c r="OUB32" s="6734"/>
      <c r="OUC32" s="8839" t="s">
        <v>2777</v>
      </c>
      <c r="OUD32" s="8840"/>
      <c r="OUE32" s="6728">
        <f>SUM(OUF32:OUI32)</f>
        <v>0</v>
      </c>
      <c r="OUF32" s="6729"/>
      <c r="OUG32" s="6714"/>
      <c r="OUH32" s="6714"/>
      <c r="OUI32" s="6730"/>
      <c r="OUJ32" s="6731"/>
      <c r="OUK32" s="6732"/>
      <c r="OUL32" s="6729"/>
      <c r="OUM32" s="6731"/>
      <c r="OUN32" s="6730"/>
      <c r="OUO32" s="6733"/>
      <c r="OUP32" s="6734"/>
      <c r="OUQ32" s="6734"/>
      <c r="OUR32" s="6734"/>
      <c r="OUS32" s="8839" t="s">
        <v>2777</v>
      </c>
      <c r="OUT32" s="8840"/>
      <c r="OUU32" s="6728">
        <f>SUM(OUV32:OUY32)</f>
        <v>0</v>
      </c>
      <c r="OUV32" s="6729"/>
      <c r="OUW32" s="6714"/>
      <c r="OUX32" s="6714"/>
      <c r="OUY32" s="6730"/>
      <c r="OUZ32" s="6731"/>
      <c r="OVA32" s="6732"/>
      <c r="OVB32" s="6729"/>
      <c r="OVC32" s="6731"/>
      <c r="OVD32" s="6730"/>
      <c r="OVE32" s="6733"/>
      <c r="OVF32" s="6734"/>
      <c r="OVG32" s="6734"/>
      <c r="OVH32" s="6734"/>
      <c r="OVI32" s="8839" t="s">
        <v>2777</v>
      </c>
      <c r="OVJ32" s="8840"/>
      <c r="OVK32" s="6728">
        <f>SUM(OVL32:OVO32)</f>
        <v>0</v>
      </c>
      <c r="OVL32" s="6729"/>
      <c r="OVM32" s="6714"/>
      <c r="OVN32" s="6714"/>
      <c r="OVO32" s="6730"/>
      <c r="OVP32" s="6731"/>
      <c r="OVQ32" s="6732"/>
      <c r="OVR32" s="6729"/>
      <c r="OVS32" s="6731"/>
      <c r="OVT32" s="6730"/>
      <c r="OVU32" s="6733"/>
      <c r="OVV32" s="6734"/>
      <c r="OVW32" s="6734"/>
      <c r="OVX32" s="6734"/>
      <c r="OVY32" s="8839" t="s">
        <v>2777</v>
      </c>
      <c r="OVZ32" s="8840"/>
      <c r="OWA32" s="6728">
        <f>SUM(OWB32:OWE32)</f>
        <v>0</v>
      </c>
      <c r="OWB32" s="6729"/>
      <c r="OWC32" s="6714"/>
      <c r="OWD32" s="6714"/>
      <c r="OWE32" s="6730"/>
      <c r="OWF32" s="6731"/>
      <c r="OWG32" s="6732"/>
      <c r="OWH32" s="6729"/>
      <c r="OWI32" s="6731"/>
      <c r="OWJ32" s="6730"/>
      <c r="OWK32" s="6733"/>
      <c r="OWL32" s="6734"/>
      <c r="OWM32" s="6734"/>
      <c r="OWN32" s="6734"/>
      <c r="OWO32" s="8839" t="s">
        <v>2777</v>
      </c>
      <c r="OWP32" s="8840"/>
      <c r="OWQ32" s="6728">
        <f>SUM(OWR32:OWU32)</f>
        <v>0</v>
      </c>
      <c r="OWR32" s="6729"/>
      <c r="OWS32" s="6714"/>
      <c r="OWT32" s="6714"/>
      <c r="OWU32" s="6730"/>
      <c r="OWV32" s="6731"/>
      <c r="OWW32" s="6732"/>
      <c r="OWX32" s="6729"/>
      <c r="OWY32" s="6731"/>
      <c r="OWZ32" s="6730"/>
      <c r="OXA32" s="6733"/>
      <c r="OXB32" s="6734"/>
      <c r="OXC32" s="6734"/>
      <c r="OXD32" s="6734"/>
      <c r="OXE32" s="8839" t="s">
        <v>2777</v>
      </c>
      <c r="OXF32" s="8840"/>
      <c r="OXG32" s="6728">
        <f>SUM(OXH32:OXK32)</f>
        <v>0</v>
      </c>
      <c r="OXH32" s="6729"/>
      <c r="OXI32" s="6714"/>
      <c r="OXJ32" s="6714"/>
      <c r="OXK32" s="6730"/>
      <c r="OXL32" s="6731"/>
      <c r="OXM32" s="6732"/>
      <c r="OXN32" s="6729"/>
      <c r="OXO32" s="6731"/>
      <c r="OXP32" s="6730"/>
      <c r="OXQ32" s="6733"/>
      <c r="OXR32" s="6734"/>
      <c r="OXS32" s="6734"/>
      <c r="OXT32" s="6734"/>
      <c r="OXU32" s="8839" t="s">
        <v>2777</v>
      </c>
      <c r="OXV32" s="8840"/>
      <c r="OXW32" s="6728">
        <f>SUM(OXX32:OYA32)</f>
        <v>0</v>
      </c>
      <c r="OXX32" s="6729"/>
      <c r="OXY32" s="6714"/>
      <c r="OXZ32" s="6714"/>
      <c r="OYA32" s="6730"/>
      <c r="OYB32" s="6731"/>
      <c r="OYC32" s="6732"/>
      <c r="OYD32" s="6729"/>
      <c r="OYE32" s="6731"/>
      <c r="OYF32" s="6730"/>
      <c r="OYG32" s="6733"/>
      <c r="OYH32" s="6734"/>
      <c r="OYI32" s="6734"/>
      <c r="OYJ32" s="6734"/>
      <c r="OYK32" s="8839" t="s">
        <v>2777</v>
      </c>
      <c r="OYL32" s="8840"/>
      <c r="OYM32" s="6728">
        <f>SUM(OYN32:OYQ32)</f>
        <v>0</v>
      </c>
      <c r="OYN32" s="6729"/>
      <c r="OYO32" s="6714"/>
      <c r="OYP32" s="6714"/>
      <c r="OYQ32" s="6730"/>
      <c r="OYR32" s="6731"/>
      <c r="OYS32" s="6732"/>
      <c r="OYT32" s="6729"/>
      <c r="OYU32" s="6731"/>
      <c r="OYV32" s="6730"/>
      <c r="OYW32" s="6733"/>
      <c r="OYX32" s="6734"/>
      <c r="OYY32" s="6734"/>
      <c r="OYZ32" s="6734"/>
      <c r="OZA32" s="8839" t="s">
        <v>2777</v>
      </c>
      <c r="OZB32" s="8840"/>
      <c r="OZC32" s="6728">
        <f>SUM(OZD32:OZG32)</f>
        <v>0</v>
      </c>
      <c r="OZD32" s="6729"/>
      <c r="OZE32" s="6714"/>
      <c r="OZF32" s="6714"/>
      <c r="OZG32" s="6730"/>
      <c r="OZH32" s="6731"/>
      <c r="OZI32" s="6732"/>
      <c r="OZJ32" s="6729"/>
      <c r="OZK32" s="6731"/>
      <c r="OZL32" s="6730"/>
      <c r="OZM32" s="6733"/>
      <c r="OZN32" s="6734"/>
      <c r="OZO32" s="6734"/>
      <c r="OZP32" s="6734"/>
      <c r="OZQ32" s="8839" t="s">
        <v>2777</v>
      </c>
      <c r="OZR32" s="8840"/>
      <c r="OZS32" s="6728">
        <f>SUM(OZT32:OZW32)</f>
        <v>0</v>
      </c>
      <c r="OZT32" s="6729"/>
      <c r="OZU32" s="6714"/>
      <c r="OZV32" s="6714"/>
      <c r="OZW32" s="6730"/>
      <c r="OZX32" s="6731"/>
      <c r="OZY32" s="6732"/>
      <c r="OZZ32" s="6729"/>
      <c r="PAA32" s="6731"/>
      <c r="PAB32" s="6730"/>
      <c r="PAC32" s="6733"/>
      <c r="PAD32" s="6734"/>
      <c r="PAE32" s="6734"/>
      <c r="PAF32" s="6734"/>
      <c r="PAG32" s="8839" t="s">
        <v>2777</v>
      </c>
      <c r="PAH32" s="8840"/>
      <c r="PAI32" s="6728">
        <f>SUM(PAJ32:PAM32)</f>
        <v>0</v>
      </c>
      <c r="PAJ32" s="6729"/>
      <c r="PAK32" s="6714"/>
      <c r="PAL32" s="6714"/>
      <c r="PAM32" s="6730"/>
      <c r="PAN32" s="6731"/>
      <c r="PAO32" s="6732"/>
      <c r="PAP32" s="6729"/>
      <c r="PAQ32" s="6731"/>
      <c r="PAR32" s="6730"/>
      <c r="PAS32" s="6733"/>
      <c r="PAT32" s="6734"/>
      <c r="PAU32" s="6734"/>
      <c r="PAV32" s="6734"/>
      <c r="PAW32" s="8839" t="s">
        <v>2777</v>
      </c>
      <c r="PAX32" s="8840"/>
      <c r="PAY32" s="6728">
        <f>SUM(PAZ32:PBC32)</f>
        <v>0</v>
      </c>
      <c r="PAZ32" s="6729"/>
      <c r="PBA32" s="6714"/>
      <c r="PBB32" s="6714"/>
      <c r="PBC32" s="6730"/>
      <c r="PBD32" s="6731"/>
      <c r="PBE32" s="6732"/>
      <c r="PBF32" s="6729"/>
      <c r="PBG32" s="6731"/>
      <c r="PBH32" s="6730"/>
      <c r="PBI32" s="6733"/>
      <c r="PBJ32" s="6734"/>
      <c r="PBK32" s="6734"/>
      <c r="PBL32" s="6734"/>
      <c r="PBM32" s="8839" t="s">
        <v>2777</v>
      </c>
      <c r="PBN32" s="8840"/>
      <c r="PBO32" s="6728">
        <f>SUM(PBP32:PBS32)</f>
        <v>0</v>
      </c>
      <c r="PBP32" s="6729"/>
      <c r="PBQ32" s="6714"/>
      <c r="PBR32" s="6714"/>
      <c r="PBS32" s="6730"/>
      <c r="PBT32" s="6731"/>
      <c r="PBU32" s="6732"/>
      <c r="PBV32" s="6729"/>
      <c r="PBW32" s="6731"/>
      <c r="PBX32" s="6730"/>
      <c r="PBY32" s="6733"/>
      <c r="PBZ32" s="6734"/>
      <c r="PCA32" s="6734"/>
      <c r="PCB32" s="6734"/>
      <c r="PCC32" s="8839" t="s">
        <v>2777</v>
      </c>
      <c r="PCD32" s="8840"/>
      <c r="PCE32" s="6728">
        <f>SUM(PCF32:PCI32)</f>
        <v>0</v>
      </c>
      <c r="PCF32" s="6729"/>
      <c r="PCG32" s="6714"/>
      <c r="PCH32" s="6714"/>
      <c r="PCI32" s="6730"/>
      <c r="PCJ32" s="6731"/>
      <c r="PCK32" s="6732"/>
      <c r="PCL32" s="6729"/>
      <c r="PCM32" s="6731"/>
      <c r="PCN32" s="6730"/>
      <c r="PCO32" s="6733"/>
      <c r="PCP32" s="6734"/>
      <c r="PCQ32" s="6734"/>
      <c r="PCR32" s="6734"/>
      <c r="PCS32" s="8839" t="s">
        <v>2777</v>
      </c>
      <c r="PCT32" s="8840"/>
      <c r="PCU32" s="6728">
        <f>SUM(PCV32:PCY32)</f>
        <v>0</v>
      </c>
      <c r="PCV32" s="6729"/>
      <c r="PCW32" s="6714"/>
      <c r="PCX32" s="6714"/>
      <c r="PCY32" s="6730"/>
      <c r="PCZ32" s="6731"/>
      <c r="PDA32" s="6732"/>
      <c r="PDB32" s="6729"/>
      <c r="PDC32" s="6731"/>
      <c r="PDD32" s="6730"/>
      <c r="PDE32" s="6733"/>
      <c r="PDF32" s="6734"/>
      <c r="PDG32" s="6734"/>
      <c r="PDH32" s="6734"/>
      <c r="PDI32" s="8839" t="s">
        <v>2777</v>
      </c>
      <c r="PDJ32" s="8840"/>
      <c r="PDK32" s="6728">
        <f>SUM(PDL32:PDO32)</f>
        <v>0</v>
      </c>
      <c r="PDL32" s="6729"/>
      <c r="PDM32" s="6714"/>
      <c r="PDN32" s="6714"/>
      <c r="PDO32" s="6730"/>
      <c r="PDP32" s="6731"/>
      <c r="PDQ32" s="6732"/>
      <c r="PDR32" s="6729"/>
      <c r="PDS32" s="6731"/>
      <c r="PDT32" s="6730"/>
      <c r="PDU32" s="6733"/>
      <c r="PDV32" s="6734"/>
      <c r="PDW32" s="6734"/>
      <c r="PDX32" s="6734"/>
      <c r="PDY32" s="8839" t="s">
        <v>2777</v>
      </c>
      <c r="PDZ32" s="8840"/>
      <c r="PEA32" s="6728">
        <f>SUM(PEB32:PEE32)</f>
        <v>0</v>
      </c>
      <c r="PEB32" s="6729"/>
      <c r="PEC32" s="6714"/>
      <c r="PED32" s="6714"/>
      <c r="PEE32" s="6730"/>
      <c r="PEF32" s="6731"/>
      <c r="PEG32" s="6732"/>
      <c r="PEH32" s="6729"/>
      <c r="PEI32" s="6731"/>
      <c r="PEJ32" s="6730"/>
      <c r="PEK32" s="6733"/>
      <c r="PEL32" s="6734"/>
      <c r="PEM32" s="6734"/>
      <c r="PEN32" s="6734"/>
      <c r="PEO32" s="8839" t="s">
        <v>2777</v>
      </c>
      <c r="PEP32" s="8840"/>
      <c r="PEQ32" s="6728">
        <f>SUM(PER32:PEU32)</f>
        <v>0</v>
      </c>
      <c r="PER32" s="6729"/>
      <c r="PES32" s="6714"/>
      <c r="PET32" s="6714"/>
      <c r="PEU32" s="6730"/>
      <c r="PEV32" s="6731"/>
      <c r="PEW32" s="6732"/>
      <c r="PEX32" s="6729"/>
      <c r="PEY32" s="6731"/>
      <c r="PEZ32" s="6730"/>
      <c r="PFA32" s="6733"/>
      <c r="PFB32" s="6734"/>
      <c r="PFC32" s="6734"/>
      <c r="PFD32" s="6734"/>
      <c r="PFE32" s="8839" t="s">
        <v>2777</v>
      </c>
      <c r="PFF32" s="8840"/>
      <c r="PFG32" s="6728">
        <f>SUM(PFH32:PFK32)</f>
        <v>0</v>
      </c>
      <c r="PFH32" s="6729"/>
      <c r="PFI32" s="6714"/>
      <c r="PFJ32" s="6714"/>
      <c r="PFK32" s="6730"/>
      <c r="PFL32" s="6731"/>
      <c r="PFM32" s="6732"/>
      <c r="PFN32" s="6729"/>
      <c r="PFO32" s="6731"/>
      <c r="PFP32" s="6730"/>
      <c r="PFQ32" s="6733"/>
      <c r="PFR32" s="6734"/>
      <c r="PFS32" s="6734"/>
      <c r="PFT32" s="6734"/>
      <c r="PFU32" s="8839" t="s">
        <v>2777</v>
      </c>
      <c r="PFV32" s="8840"/>
      <c r="PFW32" s="6728">
        <f>SUM(PFX32:PGA32)</f>
        <v>0</v>
      </c>
      <c r="PFX32" s="6729"/>
      <c r="PFY32" s="6714"/>
      <c r="PFZ32" s="6714"/>
      <c r="PGA32" s="6730"/>
      <c r="PGB32" s="6731"/>
      <c r="PGC32" s="6732"/>
      <c r="PGD32" s="6729"/>
      <c r="PGE32" s="6731"/>
      <c r="PGF32" s="6730"/>
      <c r="PGG32" s="6733"/>
      <c r="PGH32" s="6734"/>
      <c r="PGI32" s="6734"/>
      <c r="PGJ32" s="6734"/>
      <c r="PGK32" s="8839" t="s">
        <v>2777</v>
      </c>
      <c r="PGL32" s="8840"/>
      <c r="PGM32" s="6728">
        <f>SUM(PGN32:PGQ32)</f>
        <v>0</v>
      </c>
      <c r="PGN32" s="6729"/>
      <c r="PGO32" s="6714"/>
      <c r="PGP32" s="6714"/>
      <c r="PGQ32" s="6730"/>
      <c r="PGR32" s="6731"/>
      <c r="PGS32" s="6732"/>
      <c r="PGT32" s="6729"/>
      <c r="PGU32" s="6731"/>
      <c r="PGV32" s="6730"/>
      <c r="PGW32" s="6733"/>
      <c r="PGX32" s="6734"/>
      <c r="PGY32" s="6734"/>
      <c r="PGZ32" s="6734"/>
      <c r="PHA32" s="8839" t="s">
        <v>2777</v>
      </c>
      <c r="PHB32" s="8840"/>
      <c r="PHC32" s="6728">
        <f>SUM(PHD32:PHG32)</f>
        <v>0</v>
      </c>
      <c r="PHD32" s="6729"/>
      <c r="PHE32" s="6714"/>
      <c r="PHF32" s="6714"/>
      <c r="PHG32" s="6730"/>
      <c r="PHH32" s="6731"/>
      <c r="PHI32" s="6732"/>
      <c r="PHJ32" s="6729"/>
      <c r="PHK32" s="6731"/>
      <c r="PHL32" s="6730"/>
      <c r="PHM32" s="6733"/>
      <c r="PHN32" s="6734"/>
      <c r="PHO32" s="6734"/>
      <c r="PHP32" s="6734"/>
      <c r="PHQ32" s="8839" t="s">
        <v>2777</v>
      </c>
      <c r="PHR32" s="8840"/>
      <c r="PHS32" s="6728">
        <f>SUM(PHT32:PHW32)</f>
        <v>0</v>
      </c>
      <c r="PHT32" s="6729"/>
      <c r="PHU32" s="6714"/>
      <c r="PHV32" s="6714"/>
      <c r="PHW32" s="6730"/>
      <c r="PHX32" s="6731"/>
      <c r="PHY32" s="6732"/>
      <c r="PHZ32" s="6729"/>
      <c r="PIA32" s="6731"/>
      <c r="PIB32" s="6730"/>
      <c r="PIC32" s="6733"/>
      <c r="PID32" s="6734"/>
      <c r="PIE32" s="6734"/>
      <c r="PIF32" s="6734"/>
      <c r="PIG32" s="8839" t="s">
        <v>2777</v>
      </c>
      <c r="PIH32" s="8840"/>
      <c r="PII32" s="6728">
        <f>SUM(PIJ32:PIM32)</f>
        <v>0</v>
      </c>
      <c r="PIJ32" s="6729"/>
      <c r="PIK32" s="6714"/>
      <c r="PIL32" s="6714"/>
      <c r="PIM32" s="6730"/>
      <c r="PIN32" s="6731"/>
      <c r="PIO32" s="6732"/>
      <c r="PIP32" s="6729"/>
      <c r="PIQ32" s="6731"/>
      <c r="PIR32" s="6730"/>
      <c r="PIS32" s="6733"/>
      <c r="PIT32" s="6734"/>
      <c r="PIU32" s="6734"/>
      <c r="PIV32" s="6734"/>
      <c r="PIW32" s="8839" t="s">
        <v>2777</v>
      </c>
      <c r="PIX32" s="8840"/>
      <c r="PIY32" s="6728">
        <f>SUM(PIZ32:PJC32)</f>
        <v>0</v>
      </c>
      <c r="PIZ32" s="6729"/>
      <c r="PJA32" s="6714"/>
      <c r="PJB32" s="6714"/>
      <c r="PJC32" s="6730"/>
      <c r="PJD32" s="6731"/>
      <c r="PJE32" s="6732"/>
      <c r="PJF32" s="6729"/>
      <c r="PJG32" s="6731"/>
      <c r="PJH32" s="6730"/>
      <c r="PJI32" s="6733"/>
      <c r="PJJ32" s="6734"/>
      <c r="PJK32" s="6734"/>
      <c r="PJL32" s="6734"/>
      <c r="PJM32" s="8839" t="s">
        <v>2777</v>
      </c>
      <c r="PJN32" s="8840"/>
      <c r="PJO32" s="6728">
        <f>SUM(PJP32:PJS32)</f>
        <v>0</v>
      </c>
      <c r="PJP32" s="6729"/>
      <c r="PJQ32" s="6714"/>
      <c r="PJR32" s="6714"/>
      <c r="PJS32" s="6730"/>
      <c r="PJT32" s="6731"/>
      <c r="PJU32" s="6732"/>
      <c r="PJV32" s="6729"/>
      <c r="PJW32" s="6731"/>
      <c r="PJX32" s="6730"/>
      <c r="PJY32" s="6733"/>
      <c r="PJZ32" s="6734"/>
      <c r="PKA32" s="6734"/>
      <c r="PKB32" s="6734"/>
      <c r="PKC32" s="8839" t="s">
        <v>2777</v>
      </c>
      <c r="PKD32" s="8840"/>
      <c r="PKE32" s="6728">
        <f>SUM(PKF32:PKI32)</f>
        <v>0</v>
      </c>
      <c r="PKF32" s="6729"/>
      <c r="PKG32" s="6714"/>
      <c r="PKH32" s="6714"/>
      <c r="PKI32" s="6730"/>
      <c r="PKJ32" s="6731"/>
      <c r="PKK32" s="6732"/>
      <c r="PKL32" s="6729"/>
      <c r="PKM32" s="6731"/>
      <c r="PKN32" s="6730"/>
      <c r="PKO32" s="6733"/>
      <c r="PKP32" s="6734"/>
      <c r="PKQ32" s="6734"/>
      <c r="PKR32" s="6734"/>
      <c r="PKS32" s="8839" t="s">
        <v>2777</v>
      </c>
      <c r="PKT32" s="8840"/>
      <c r="PKU32" s="6728">
        <f>SUM(PKV32:PKY32)</f>
        <v>0</v>
      </c>
      <c r="PKV32" s="6729"/>
      <c r="PKW32" s="6714"/>
      <c r="PKX32" s="6714"/>
      <c r="PKY32" s="6730"/>
      <c r="PKZ32" s="6731"/>
      <c r="PLA32" s="6732"/>
      <c r="PLB32" s="6729"/>
      <c r="PLC32" s="6731"/>
      <c r="PLD32" s="6730"/>
      <c r="PLE32" s="6733"/>
      <c r="PLF32" s="6734"/>
      <c r="PLG32" s="6734"/>
      <c r="PLH32" s="6734"/>
      <c r="PLI32" s="8839" t="s">
        <v>2777</v>
      </c>
      <c r="PLJ32" s="8840"/>
      <c r="PLK32" s="6728">
        <f>SUM(PLL32:PLO32)</f>
        <v>0</v>
      </c>
      <c r="PLL32" s="6729"/>
      <c r="PLM32" s="6714"/>
      <c r="PLN32" s="6714"/>
      <c r="PLO32" s="6730"/>
      <c r="PLP32" s="6731"/>
      <c r="PLQ32" s="6732"/>
      <c r="PLR32" s="6729"/>
      <c r="PLS32" s="6731"/>
      <c r="PLT32" s="6730"/>
      <c r="PLU32" s="6733"/>
      <c r="PLV32" s="6734"/>
      <c r="PLW32" s="6734"/>
      <c r="PLX32" s="6734"/>
      <c r="PLY32" s="8839" t="s">
        <v>2777</v>
      </c>
      <c r="PLZ32" s="8840"/>
      <c r="PMA32" s="6728">
        <f>SUM(PMB32:PME32)</f>
        <v>0</v>
      </c>
      <c r="PMB32" s="6729"/>
      <c r="PMC32" s="6714"/>
      <c r="PMD32" s="6714"/>
      <c r="PME32" s="6730"/>
      <c r="PMF32" s="6731"/>
      <c r="PMG32" s="6732"/>
      <c r="PMH32" s="6729"/>
      <c r="PMI32" s="6731"/>
      <c r="PMJ32" s="6730"/>
      <c r="PMK32" s="6733"/>
      <c r="PML32" s="6734"/>
      <c r="PMM32" s="6734"/>
      <c r="PMN32" s="6734"/>
      <c r="PMO32" s="8839" t="s">
        <v>2777</v>
      </c>
      <c r="PMP32" s="8840"/>
      <c r="PMQ32" s="6728">
        <f>SUM(PMR32:PMU32)</f>
        <v>0</v>
      </c>
      <c r="PMR32" s="6729"/>
      <c r="PMS32" s="6714"/>
      <c r="PMT32" s="6714"/>
      <c r="PMU32" s="6730"/>
      <c r="PMV32" s="6731"/>
      <c r="PMW32" s="6732"/>
      <c r="PMX32" s="6729"/>
      <c r="PMY32" s="6731"/>
      <c r="PMZ32" s="6730"/>
      <c r="PNA32" s="6733"/>
      <c r="PNB32" s="6734"/>
      <c r="PNC32" s="6734"/>
      <c r="PND32" s="6734"/>
      <c r="PNE32" s="8839" t="s">
        <v>2777</v>
      </c>
      <c r="PNF32" s="8840"/>
      <c r="PNG32" s="6728">
        <f>SUM(PNH32:PNK32)</f>
        <v>0</v>
      </c>
      <c r="PNH32" s="6729"/>
      <c r="PNI32" s="6714"/>
      <c r="PNJ32" s="6714"/>
      <c r="PNK32" s="6730"/>
      <c r="PNL32" s="6731"/>
      <c r="PNM32" s="6732"/>
      <c r="PNN32" s="6729"/>
      <c r="PNO32" s="6731"/>
      <c r="PNP32" s="6730"/>
      <c r="PNQ32" s="6733"/>
      <c r="PNR32" s="6734"/>
      <c r="PNS32" s="6734"/>
      <c r="PNT32" s="6734"/>
      <c r="PNU32" s="8839" t="s">
        <v>2777</v>
      </c>
      <c r="PNV32" s="8840"/>
      <c r="PNW32" s="6728">
        <f>SUM(PNX32:POA32)</f>
        <v>0</v>
      </c>
      <c r="PNX32" s="6729"/>
      <c r="PNY32" s="6714"/>
      <c r="PNZ32" s="6714"/>
      <c r="POA32" s="6730"/>
      <c r="POB32" s="6731"/>
      <c r="POC32" s="6732"/>
      <c r="POD32" s="6729"/>
      <c r="POE32" s="6731"/>
      <c r="POF32" s="6730"/>
      <c r="POG32" s="6733"/>
      <c r="POH32" s="6734"/>
      <c r="POI32" s="6734"/>
      <c r="POJ32" s="6734"/>
      <c r="POK32" s="8839" t="s">
        <v>2777</v>
      </c>
      <c r="POL32" s="8840"/>
      <c r="POM32" s="6728">
        <f>SUM(PON32:POQ32)</f>
        <v>0</v>
      </c>
      <c r="PON32" s="6729"/>
      <c r="POO32" s="6714"/>
      <c r="POP32" s="6714"/>
      <c r="POQ32" s="6730"/>
      <c r="POR32" s="6731"/>
      <c r="POS32" s="6732"/>
      <c r="POT32" s="6729"/>
      <c r="POU32" s="6731"/>
      <c r="POV32" s="6730"/>
      <c r="POW32" s="6733"/>
      <c r="POX32" s="6734"/>
      <c r="POY32" s="6734"/>
      <c r="POZ32" s="6734"/>
      <c r="PPA32" s="8839" t="s">
        <v>2777</v>
      </c>
      <c r="PPB32" s="8840"/>
      <c r="PPC32" s="6728">
        <f>SUM(PPD32:PPG32)</f>
        <v>0</v>
      </c>
      <c r="PPD32" s="6729"/>
      <c r="PPE32" s="6714"/>
      <c r="PPF32" s="6714"/>
      <c r="PPG32" s="6730"/>
      <c r="PPH32" s="6731"/>
      <c r="PPI32" s="6732"/>
      <c r="PPJ32" s="6729"/>
      <c r="PPK32" s="6731"/>
      <c r="PPL32" s="6730"/>
      <c r="PPM32" s="6733"/>
      <c r="PPN32" s="6734"/>
      <c r="PPO32" s="6734"/>
      <c r="PPP32" s="6734"/>
      <c r="PPQ32" s="8839" t="s">
        <v>2777</v>
      </c>
      <c r="PPR32" s="8840"/>
      <c r="PPS32" s="6728">
        <f>SUM(PPT32:PPW32)</f>
        <v>0</v>
      </c>
      <c r="PPT32" s="6729"/>
      <c r="PPU32" s="6714"/>
      <c r="PPV32" s="6714"/>
      <c r="PPW32" s="6730"/>
      <c r="PPX32" s="6731"/>
      <c r="PPY32" s="6732"/>
      <c r="PPZ32" s="6729"/>
      <c r="PQA32" s="6731"/>
      <c r="PQB32" s="6730"/>
      <c r="PQC32" s="6733"/>
      <c r="PQD32" s="6734"/>
      <c r="PQE32" s="6734"/>
      <c r="PQF32" s="6734"/>
      <c r="PQG32" s="8839" t="s">
        <v>2777</v>
      </c>
      <c r="PQH32" s="8840"/>
      <c r="PQI32" s="6728">
        <f>SUM(PQJ32:PQM32)</f>
        <v>0</v>
      </c>
      <c r="PQJ32" s="6729"/>
      <c r="PQK32" s="6714"/>
      <c r="PQL32" s="6714"/>
      <c r="PQM32" s="6730"/>
      <c r="PQN32" s="6731"/>
      <c r="PQO32" s="6732"/>
      <c r="PQP32" s="6729"/>
      <c r="PQQ32" s="6731"/>
      <c r="PQR32" s="6730"/>
      <c r="PQS32" s="6733"/>
      <c r="PQT32" s="6734"/>
      <c r="PQU32" s="6734"/>
      <c r="PQV32" s="6734"/>
      <c r="PQW32" s="8839" t="s">
        <v>2777</v>
      </c>
      <c r="PQX32" s="8840"/>
      <c r="PQY32" s="6728">
        <f>SUM(PQZ32:PRC32)</f>
        <v>0</v>
      </c>
      <c r="PQZ32" s="6729"/>
      <c r="PRA32" s="6714"/>
      <c r="PRB32" s="6714"/>
      <c r="PRC32" s="6730"/>
      <c r="PRD32" s="6731"/>
      <c r="PRE32" s="6732"/>
      <c r="PRF32" s="6729"/>
      <c r="PRG32" s="6731"/>
      <c r="PRH32" s="6730"/>
      <c r="PRI32" s="6733"/>
      <c r="PRJ32" s="6734"/>
      <c r="PRK32" s="6734"/>
      <c r="PRL32" s="6734"/>
      <c r="PRM32" s="8839" t="s">
        <v>2777</v>
      </c>
      <c r="PRN32" s="8840"/>
      <c r="PRO32" s="6728">
        <f>SUM(PRP32:PRS32)</f>
        <v>0</v>
      </c>
      <c r="PRP32" s="6729"/>
      <c r="PRQ32" s="6714"/>
      <c r="PRR32" s="6714"/>
      <c r="PRS32" s="6730"/>
      <c r="PRT32" s="6731"/>
      <c r="PRU32" s="6732"/>
      <c r="PRV32" s="6729"/>
      <c r="PRW32" s="6731"/>
      <c r="PRX32" s="6730"/>
      <c r="PRY32" s="6733"/>
      <c r="PRZ32" s="6734"/>
      <c r="PSA32" s="6734"/>
      <c r="PSB32" s="6734"/>
      <c r="PSC32" s="8839" t="s">
        <v>2777</v>
      </c>
      <c r="PSD32" s="8840"/>
      <c r="PSE32" s="6728">
        <f>SUM(PSF32:PSI32)</f>
        <v>0</v>
      </c>
      <c r="PSF32" s="6729"/>
      <c r="PSG32" s="6714"/>
      <c r="PSH32" s="6714"/>
      <c r="PSI32" s="6730"/>
      <c r="PSJ32" s="6731"/>
      <c r="PSK32" s="6732"/>
      <c r="PSL32" s="6729"/>
      <c r="PSM32" s="6731"/>
      <c r="PSN32" s="6730"/>
      <c r="PSO32" s="6733"/>
      <c r="PSP32" s="6734"/>
      <c r="PSQ32" s="6734"/>
      <c r="PSR32" s="6734"/>
      <c r="PSS32" s="8839" t="s">
        <v>2777</v>
      </c>
      <c r="PST32" s="8840"/>
      <c r="PSU32" s="6728">
        <f>SUM(PSV32:PSY32)</f>
        <v>0</v>
      </c>
      <c r="PSV32" s="6729"/>
      <c r="PSW32" s="6714"/>
      <c r="PSX32" s="6714"/>
      <c r="PSY32" s="6730"/>
      <c r="PSZ32" s="6731"/>
      <c r="PTA32" s="6732"/>
      <c r="PTB32" s="6729"/>
      <c r="PTC32" s="6731"/>
      <c r="PTD32" s="6730"/>
      <c r="PTE32" s="6733"/>
      <c r="PTF32" s="6734"/>
      <c r="PTG32" s="6734"/>
      <c r="PTH32" s="6734"/>
      <c r="PTI32" s="8839" t="s">
        <v>2777</v>
      </c>
      <c r="PTJ32" s="8840"/>
      <c r="PTK32" s="6728">
        <f>SUM(PTL32:PTO32)</f>
        <v>0</v>
      </c>
      <c r="PTL32" s="6729"/>
      <c r="PTM32" s="6714"/>
      <c r="PTN32" s="6714"/>
      <c r="PTO32" s="6730"/>
      <c r="PTP32" s="6731"/>
      <c r="PTQ32" s="6732"/>
      <c r="PTR32" s="6729"/>
      <c r="PTS32" s="6731"/>
      <c r="PTT32" s="6730"/>
      <c r="PTU32" s="6733"/>
      <c r="PTV32" s="6734"/>
      <c r="PTW32" s="6734"/>
      <c r="PTX32" s="6734"/>
      <c r="PTY32" s="8839" t="s">
        <v>2777</v>
      </c>
      <c r="PTZ32" s="8840"/>
      <c r="PUA32" s="6728">
        <f>SUM(PUB32:PUE32)</f>
        <v>0</v>
      </c>
      <c r="PUB32" s="6729"/>
      <c r="PUC32" s="6714"/>
      <c r="PUD32" s="6714"/>
      <c r="PUE32" s="6730"/>
      <c r="PUF32" s="6731"/>
      <c r="PUG32" s="6732"/>
      <c r="PUH32" s="6729"/>
      <c r="PUI32" s="6731"/>
      <c r="PUJ32" s="6730"/>
      <c r="PUK32" s="6733"/>
      <c r="PUL32" s="6734"/>
      <c r="PUM32" s="6734"/>
      <c r="PUN32" s="6734"/>
      <c r="PUO32" s="8839" t="s">
        <v>2777</v>
      </c>
      <c r="PUP32" s="8840"/>
      <c r="PUQ32" s="6728">
        <f>SUM(PUR32:PUU32)</f>
        <v>0</v>
      </c>
      <c r="PUR32" s="6729"/>
      <c r="PUS32" s="6714"/>
      <c r="PUT32" s="6714"/>
      <c r="PUU32" s="6730"/>
      <c r="PUV32" s="6731"/>
      <c r="PUW32" s="6732"/>
      <c r="PUX32" s="6729"/>
      <c r="PUY32" s="6731"/>
      <c r="PUZ32" s="6730"/>
      <c r="PVA32" s="6733"/>
      <c r="PVB32" s="6734"/>
      <c r="PVC32" s="6734"/>
      <c r="PVD32" s="6734"/>
      <c r="PVE32" s="8839" t="s">
        <v>2777</v>
      </c>
      <c r="PVF32" s="8840"/>
      <c r="PVG32" s="6728">
        <f>SUM(PVH32:PVK32)</f>
        <v>0</v>
      </c>
      <c r="PVH32" s="6729"/>
      <c r="PVI32" s="6714"/>
      <c r="PVJ32" s="6714"/>
      <c r="PVK32" s="6730"/>
      <c r="PVL32" s="6731"/>
      <c r="PVM32" s="6732"/>
      <c r="PVN32" s="6729"/>
      <c r="PVO32" s="6731"/>
      <c r="PVP32" s="6730"/>
      <c r="PVQ32" s="6733"/>
      <c r="PVR32" s="6734"/>
      <c r="PVS32" s="6734"/>
      <c r="PVT32" s="6734"/>
      <c r="PVU32" s="8839" t="s">
        <v>2777</v>
      </c>
      <c r="PVV32" s="8840"/>
      <c r="PVW32" s="6728">
        <f>SUM(PVX32:PWA32)</f>
        <v>0</v>
      </c>
      <c r="PVX32" s="6729"/>
      <c r="PVY32" s="6714"/>
      <c r="PVZ32" s="6714"/>
      <c r="PWA32" s="6730"/>
      <c r="PWB32" s="6731"/>
      <c r="PWC32" s="6732"/>
      <c r="PWD32" s="6729"/>
      <c r="PWE32" s="6731"/>
      <c r="PWF32" s="6730"/>
      <c r="PWG32" s="6733"/>
      <c r="PWH32" s="6734"/>
      <c r="PWI32" s="6734"/>
      <c r="PWJ32" s="6734"/>
      <c r="PWK32" s="8839" t="s">
        <v>2777</v>
      </c>
      <c r="PWL32" s="8840"/>
      <c r="PWM32" s="6728">
        <f>SUM(PWN32:PWQ32)</f>
        <v>0</v>
      </c>
      <c r="PWN32" s="6729"/>
      <c r="PWO32" s="6714"/>
      <c r="PWP32" s="6714"/>
      <c r="PWQ32" s="6730"/>
      <c r="PWR32" s="6731"/>
      <c r="PWS32" s="6732"/>
      <c r="PWT32" s="6729"/>
      <c r="PWU32" s="6731"/>
      <c r="PWV32" s="6730"/>
      <c r="PWW32" s="6733"/>
      <c r="PWX32" s="6734"/>
      <c r="PWY32" s="6734"/>
      <c r="PWZ32" s="6734"/>
      <c r="PXA32" s="8839" t="s">
        <v>2777</v>
      </c>
      <c r="PXB32" s="8840"/>
      <c r="PXC32" s="6728">
        <f>SUM(PXD32:PXG32)</f>
        <v>0</v>
      </c>
      <c r="PXD32" s="6729"/>
      <c r="PXE32" s="6714"/>
      <c r="PXF32" s="6714"/>
      <c r="PXG32" s="6730"/>
      <c r="PXH32" s="6731"/>
      <c r="PXI32" s="6732"/>
      <c r="PXJ32" s="6729"/>
      <c r="PXK32" s="6731"/>
      <c r="PXL32" s="6730"/>
      <c r="PXM32" s="6733"/>
      <c r="PXN32" s="6734"/>
      <c r="PXO32" s="6734"/>
      <c r="PXP32" s="6734"/>
      <c r="PXQ32" s="8839" t="s">
        <v>2777</v>
      </c>
      <c r="PXR32" s="8840"/>
      <c r="PXS32" s="6728">
        <f>SUM(PXT32:PXW32)</f>
        <v>0</v>
      </c>
      <c r="PXT32" s="6729"/>
      <c r="PXU32" s="6714"/>
      <c r="PXV32" s="6714"/>
      <c r="PXW32" s="6730"/>
      <c r="PXX32" s="6731"/>
      <c r="PXY32" s="6732"/>
      <c r="PXZ32" s="6729"/>
      <c r="PYA32" s="6731"/>
      <c r="PYB32" s="6730"/>
      <c r="PYC32" s="6733"/>
      <c r="PYD32" s="6734"/>
      <c r="PYE32" s="6734"/>
      <c r="PYF32" s="6734"/>
      <c r="PYG32" s="8839" t="s">
        <v>2777</v>
      </c>
      <c r="PYH32" s="8840"/>
      <c r="PYI32" s="6728">
        <f>SUM(PYJ32:PYM32)</f>
        <v>0</v>
      </c>
      <c r="PYJ32" s="6729"/>
      <c r="PYK32" s="6714"/>
      <c r="PYL32" s="6714"/>
      <c r="PYM32" s="6730"/>
      <c r="PYN32" s="6731"/>
      <c r="PYO32" s="6732"/>
      <c r="PYP32" s="6729"/>
      <c r="PYQ32" s="6731"/>
      <c r="PYR32" s="6730"/>
      <c r="PYS32" s="6733"/>
      <c r="PYT32" s="6734"/>
      <c r="PYU32" s="6734"/>
      <c r="PYV32" s="6734"/>
      <c r="PYW32" s="8839" t="s">
        <v>2777</v>
      </c>
      <c r="PYX32" s="8840"/>
      <c r="PYY32" s="6728">
        <f>SUM(PYZ32:PZC32)</f>
        <v>0</v>
      </c>
      <c r="PYZ32" s="6729"/>
      <c r="PZA32" s="6714"/>
      <c r="PZB32" s="6714"/>
      <c r="PZC32" s="6730"/>
      <c r="PZD32" s="6731"/>
      <c r="PZE32" s="6732"/>
      <c r="PZF32" s="6729"/>
      <c r="PZG32" s="6731"/>
      <c r="PZH32" s="6730"/>
      <c r="PZI32" s="6733"/>
      <c r="PZJ32" s="6734"/>
      <c r="PZK32" s="6734"/>
      <c r="PZL32" s="6734"/>
      <c r="PZM32" s="8839" t="s">
        <v>2777</v>
      </c>
      <c r="PZN32" s="8840"/>
      <c r="PZO32" s="6728">
        <f>SUM(PZP32:PZS32)</f>
        <v>0</v>
      </c>
      <c r="PZP32" s="6729"/>
      <c r="PZQ32" s="6714"/>
      <c r="PZR32" s="6714"/>
      <c r="PZS32" s="6730"/>
      <c r="PZT32" s="6731"/>
      <c r="PZU32" s="6732"/>
      <c r="PZV32" s="6729"/>
      <c r="PZW32" s="6731"/>
      <c r="PZX32" s="6730"/>
      <c r="PZY32" s="6733"/>
      <c r="PZZ32" s="6734"/>
      <c r="QAA32" s="6734"/>
      <c r="QAB32" s="6734"/>
      <c r="QAC32" s="8839" t="s">
        <v>2777</v>
      </c>
      <c r="QAD32" s="8840"/>
      <c r="QAE32" s="6728">
        <f>SUM(QAF32:QAI32)</f>
        <v>0</v>
      </c>
      <c r="QAF32" s="6729"/>
      <c r="QAG32" s="6714"/>
      <c r="QAH32" s="6714"/>
      <c r="QAI32" s="6730"/>
      <c r="QAJ32" s="6731"/>
      <c r="QAK32" s="6732"/>
      <c r="QAL32" s="6729"/>
      <c r="QAM32" s="6731"/>
      <c r="QAN32" s="6730"/>
      <c r="QAO32" s="6733"/>
      <c r="QAP32" s="6734"/>
      <c r="QAQ32" s="6734"/>
      <c r="QAR32" s="6734"/>
      <c r="QAS32" s="8839" t="s">
        <v>2777</v>
      </c>
      <c r="QAT32" s="8840"/>
      <c r="QAU32" s="6728">
        <f>SUM(QAV32:QAY32)</f>
        <v>0</v>
      </c>
      <c r="QAV32" s="6729"/>
      <c r="QAW32" s="6714"/>
      <c r="QAX32" s="6714"/>
      <c r="QAY32" s="6730"/>
      <c r="QAZ32" s="6731"/>
      <c r="QBA32" s="6732"/>
      <c r="QBB32" s="6729"/>
      <c r="QBC32" s="6731"/>
      <c r="QBD32" s="6730"/>
      <c r="QBE32" s="6733"/>
      <c r="QBF32" s="6734"/>
      <c r="QBG32" s="6734"/>
      <c r="QBH32" s="6734"/>
      <c r="QBI32" s="8839" t="s">
        <v>2777</v>
      </c>
      <c r="QBJ32" s="8840"/>
      <c r="QBK32" s="6728">
        <f>SUM(QBL32:QBO32)</f>
        <v>0</v>
      </c>
      <c r="QBL32" s="6729"/>
      <c r="QBM32" s="6714"/>
      <c r="QBN32" s="6714"/>
      <c r="QBO32" s="6730"/>
      <c r="QBP32" s="6731"/>
      <c r="QBQ32" s="6732"/>
      <c r="QBR32" s="6729"/>
      <c r="QBS32" s="6731"/>
      <c r="QBT32" s="6730"/>
      <c r="QBU32" s="6733"/>
      <c r="QBV32" s="6734"/>
      <c r="QBW32" s="6734"/>
      <c r="QBX32" s="6734"/>
      <c r="QBY32" s="8839" t="s">
        <v>2777</v>
      </c>
      <c r="QBZ32" s="8840"/>
      <c r="QCA32" s="6728">
        <f>SUM(QCB32:QCE32)</f>
        <v>0</v>
      </c>
      <c r="QCB32" s="6729"/>
      <c r="QCC32" s="6714"/>
      <c r="QCD32" s="6714"/>
      <c r="QCE32" s="6730"/>
      <c r="QCF32" s="6731"/>
      <c r="QCG32" s="6732"/>
      <c r="QCH32" s="6729"/>
      <c r="QCI32" s="6731"/>
      <c r="QCJ32" s="6730"/>
      <c r="QCK32" s="6733"/>
      <c r="QCL32" s="6734"/>
      <c r="QCM32" s="6734"/>
      <c r="QCN32" s="6734"/>
      <c r="QCO32" s="8839" t="s">
        <v>2777</v>
      </c>
      <c r="QCP32" s="8840"/>
      <c r="QCQ32" s="6728">
        <f>SUM(QCR32:QCU32)</f>
        <v>0</v>
      </c>
      <c r="QCR32" s="6729"/>
      <c r="QCS32" s="6714"/>
      <c r="QCT32" s="6714"/>
      <c r="QCU32" s="6730"/>
      <c r="QCV32" s="6731"/>
      <c r="QCW32" s="6732"/>
      <c r="QCX32" s="6729"/>
      <c r="QCY32" s="6731"/>
      <c r="QCZ32" s="6730"/>
      <c r="QDA32" s="6733"/>
      <c r="QDB32" s="6734"/>
      <c r="QDC32" s="6734"/>
      <c r="QDD32" s="6734"/>
      <c r="QDE32" s="8839" t="s">
        <v>2777</v>
      </c>
      <c r="QDF32" s="8840"/>
      <c r="QDG32" s="6728">
        <f>SUM(QDH32:QDK32)</f>
        <v>0</v>
      </c>
      <c r="QDH32" s="6729"/>
      <c r="QDI32" s="6714"/>
      <c r="QDJ32" s="6714"/>
      <c r="QDK32" s="6730"/>
      <c r="QDL32" s="6731"/>
      <c r="QDM32" s="6732"/>
      <c r="QDN32" s="6729"/>
      <c r="QDO32" s="6731"/>
      <c r="QDP32" s="6730"/>
      <c r="QDQ32" s="6733"/>
      <c r="QDR32" s="6734"/>
      <c r="QDS32" s="6734"/>
      <c r="QDT32" s="6734"/>
      <c r="QDU32" s="8839" t="s">
        <v>2777</v>
      </c>
      <c r="QDV32" s="8840"/>
      <c r="QDW32" s="6728">
        <f>SUM(QDX32:QEA32)</f>
        <v>0</v>
      </c>
      <c r="QDX32" s="6729"/>
      <c r="QDY32" s="6714"/>
      <c r="QDZ32" s="6714"/>
      <c r="QEA32" s="6730"/>
      <c r="QEB32" s="6731"/>
      <c r="QEC32" s="6732"/>
      <c r="QED32" s="6729"/>
      <c r="QEE32" s="6731"/>
      <c r="QEF32" s="6730"/>
      <c r="QEG32" s="6733"/>
      <c r="QEH32" s="6734"/>
      <c r="QEI32" s="6734"/>
      <c r="QEJ32" s="6734"/>
      <c r="QEK32" s="8839" t="s">
        <v>2777</v>
      </c>
      <c r="QEL32" s="8840"/>
      <c r="QEM32" s="6728">
        <f>SUM(QEN32:QEQ32)</f>
        <v>0</v>
      </c>
      <c r="QEN32" s="6729"/>
      <c r="QEO32" s="6714"/>
      <c r="QEP32" s="6714"/>
      <c r="QEQ32" s="6730"/>
      <c r="QER32" s="6731"/>
      <c r="QES32" s="6732"/>
      <c r="QET32" s="6729"/>
      <c r="QEU32" s="6731"/>
      <c r="QEV32" s="6730"/>
      <c r="QEW32" s="6733"/>
      <c r="QEX32" s="6734"/>
      <c r="QEY32" s="6734"/>
      <c r="QEZ32" s="6734"/>
      <c r="QFA32" s="8839" t="s">
        <v>2777</v>
      </c>
      <c r="QFB32" s="8840"/>
      <c r="QFC32" s="6728">
        <f>SUM(QFD32:QFG32)</f>
        <v>0</v>
      </c>
      <c r="QFD32" s="6729"/>
      <c r="QFE32" s="6714"/>
      <c r="QFF32" s="6714"/>
      <c r="QFG32" s="6730"/>
      <c r="QFH32" s="6731"/>
      <c r="QFI32" s="6732"/>
      <c r="QFJ32" s="6729"/>
      <c r="QFK32" s="6731"/>
      <c r="QFL32" s="6730"/>
      <c r="QFM32" s="6733"/>
      <c r="QFN32" s="6734"/>
      <c r="QFO32" s="6734"/>
      <c r="QFP32" s="6734"/>
      <c r="QFQ32" s="8839" t="s">
        <v>2777</v>
      </c>
      <c r="QFR32" s="8840"/>
      <c r="QFS32" s="6728">
        <f>SUM(QFT32:QFW32)</f>
        <v>0</v>
      </c>
      <c r="QFT32" s="6729"/>
      <c r="QFU32" s="6714"/>
      <c r="QFV32" s="6714"/>
      <c r="QFW32" s="6730"/>
      <c r="QFX32" s="6731"/>
      <c r="QFY32" s="6732"/>
      <c r="QFZ32" s="6729"/>
      <c r="QGA32" s="6731"/>
      <c r="QGB32" s="6730"/>
      <c r="QGC32" s="6733"/>
      <c r="QGD32" s="6734"/>
      <c r="QGE32" s="6734"/>
      <c r="QGF32" s="6734"/>
      <c r="QGG32" s="8839" t="s">
        <v>2777</v>
      </c>
      <c r="QGH32" s="8840"/>
      <c r="QGI32" s="6728">
        <f>SUM(QGJ32:QGM32)</f>
        <v>0</v>
      </c>
      <c r="QGJ32" s="6729"/>
      <c r="QGK32" s="6714"/>
      <c r="QGL32" s="6714"/>
      <c r="QGM32" s="6730"/>
      <c r="QGN32" s="6731"/>
      <c r="QGO32" s="6732"/>
      <c r="QGP32" s="6729"/>
      <c r="QGQ32" s="6731"/>
      <c r="QGR32" s="6730"/>
      <c r="QGS32" s="6733"/>
      <c r="QGT32" s="6734"/>
      <c r="QGU32" s="6734"/>
      <c r="QGV32" s="6734"/>
      <c r="QGW32" s="8839" t="s">
        <v>2777</v>
      </c>
      <c r="QGX32" s="8840"/>
      <c r="QGY32" s="6728">
        <f>SUM(QGZ32:QHC32)</f>
        <v>0</v>
      </c>
      <c r="QGZ32" s="6729"/>
      <c r="QHA32" s="6714"/>
      <c r="QHB32" s="6714"/>
      <c r="QHC32" s="6730"/>
      <c r="QHD32" s="6731"/>
      <c r="QHE32" s="6732"/>
      <c r="QHF32" s="6729"/>
      <c r="QHG32" s="6731"/>
      <c r="QHH32" s="6730"/>
      <c r="QHI32" s="6733"/>
      <c r="QHJ32" s="6734"/>
      <c r="QHK32" s="6734"/>
      <c r="QHL32" s="6734"/>
      <c r="QHM32" s="8839" t="s">
        <v>2777</v>
      </c>
      <c r="QHN32" s="8840"/>
      <c r="QHO32" s="6728">
        <f>SUM(QHP32:QHS32)</f>
        <v>0</v>
      </c>
      <c r="QHP32" s="6729"/>
      <c r="QHQ32" s="6714"/>
      <c r="QHR32" s="6714"/>
      <c r="QHS32" s="6730"/>
      <c r="QHT32" s="6731"/>
      <c r="QHU32" s="6732"/>
      <c r="QHV32" s="6729"/>
      <c r="QHW32" s="6731"/>
      <c r="QHX32" s="6730"/>
      <c r="QHY32" s="6733"/>
      <c r="QHZ32" s="6734"/>
      <c r="QIA32" s="6734"/>
      <c r="QIB32" s="6734"/>
      <c r="QIC32" s="8839" t="s">
        <v>2777</v>
      </c>
      <c r="QID32" s="8840"/>
      <c r="QIE32" s="6728">
        <f>SUM(QIF32:QII32)</f>
        <v>0</v>
      </c>
      <c r="QIF32" s="6729"/>
      <c r="QIG32" s="6714"/>
      <c r="QIH32" s="6714"/>
      <c r="QII32" s="6730"/>
      <c r="QIJ32" s="6731"/>
      <c r="QIK32" s="6732"/>
      <c r="QIL32" s="6729"/>
      <c r="QIM32" s="6731"/>
      <c r="QIN32" s="6730"/>
      <c r="QIO32" s="6733"/>
      <c r="QIP32" s="6734"/>
      <c r="QIQ32" s="6734"/>
      <c r="QIR32" s="6734"/>
      <c r="QIS32" s="8839" t="s">
        <v>2777</v>
      </c>
      <c r="QIT32" s="8840"/>
      <c r="QIU32" s="6728">
        <f>SUM(QIV32:QIY32)</f>
        <v>0</v>
      </c>
      <c r="QIV32" s="6729"/>
      <c r="QIW32" s="6714"/>
      <c r="QIX32" s="6714"/>
      <c r="QIY32" s="6730"/>
      <c r="QIZ32" s="6731"/>
      <c r="QJA32" s="6732"/>
      <c r="QJB32" s="6729"/>
      <c r="QJC32" s="6731"/>
      <c r="QJD32" s="6730"/>
      <c r="QJE32" s="6733"/>
      <c r="QJF32" s="6734"/>
      <c r="QJG32" s="6734"/>
      <c r="QJH32" s="6734"/>
      <c r="QJI32" s="8839" t="s">
        <v>2777</v>
      </c>
      <c r="QJJ32" s="8840"/>
      <c r="QJK32" s="6728">
        <f>SUM(QJL32:QJO32)</f>
        <v>0</v>
      </c>
      <c r="QJL32" s="6729"/>
      <c r="QJM32" s="6714"/>
      <c r="QJN32" s="6714"/>
      <c r="QJO32" s="6730"/>
      <c r="QJP32" s="6731"/>
      <c r="QJQ32" s="6732"/>
      <c r="QJR32" s="6729"/>
      <c r="QJS32" s="6731"/>
      <c r="QJT32" s="6730"/>
      <c r="QJU32" s="6733"/>
      <c r="QJV32" s="6734"/>
      <c r="QJW32" s="6734"/>
      <c r="QJX32" s="6734"/>
      <c r="QJY32" s="8839" t="s">
        <v>2777</v>
      </c>
      <c r="QJZ32" s="8840"/>
      <c r="QKA32" s="6728">
        <f>SUM(QKB32:QKE32)</f>
        <v>0</v>
      </c>
      <c r="QKB32" s="6729"/>
      <c r="QKC32" s="6714"/>
      <c r="QKD32" s="6714"/>
      <c r="QKE32" s="6730"/>
      <c r="QKF32" s="6731"/>
      <c r="QKG32" s="6732"/>
      <c r="QKH32" s="6729"/>
      <c r="QKI32" s="6731"/>
      <c r="QKJ32" s="6730"/>
      <c r="QKK32" s="6733"/>
      <c r="QKL32" s="6734"/>
      <c r="QKM32" s="6734"/>
      <c r="QKN32" s="6734"/>
      <c r="QKO32" s="8839" t="s">
        <v>2777</v>
      </c>
      <c r="QKP32" s="8840"/>
      <c r="QKQ32" s="6728">
        <f>SUM(QKR32:QKU32)</f>
        <v>0</v>
      </c>
      <c r="QKR32" s="6729"/>
      <c r="QKS32" s="6714"/>
      <c r="QKT32" s="6714"/>
      <c r="QKU32" s="6730"/>
      <c r="QKV32" s="6731"/>
      <c r="QKW32" s="6732"/>
      <c r="QKX32" s="6729"/>
      <c r="QKY32" s="6731"/>
      <c r="QKZ32" s="6730"/>
      <c r="QLA32" s="6733"/>
      <c r="QLB32" s="6734"/>
      <c r="QLC32" s="6734"/>
      <c r="QLD32" s="6734"/>
      <c r="QLE32" s="8839" t="s">
        <v>2777</v>
      </c>
      <c r="QLF32" s="8840"/>
      <c r="QLG32" s="6728">
        <f>SUM(QLH32:QLK32)</f>
        <v>0</v>
      </c>
      <c r="QLH32" s="6729"/>
      <c r="QLI32" s="6714"/>
      <c r="QLJ32" s="6714"/>
      <c r="QLK32" s="6730"/>
      <c r="QLL32" s="6731"/>
      <c r="QLM32" s="6732"/>
      <c r="QLN32" s="6729"/>
      <c r="QLO32" s="6731"/>
      <c r="QLP32" s="6730"/>
      <c r="QLQ32" s="6733"/>
      <c r="QLR32" s="6734"/>
      <c r="QLS32" s="6734"/>
      <c r="QLT32" s="6734"/>
      <c r="QLU32" s="8839" t="s">
        <v>2777</v>
      </c>
      <c r="QLV32" s="8840"/>
      <c r="QLW32" s="6728">
        <f>SUM(QLX32:QMA32)</f>
        <v>0</v>
      </c>
      <c r="QLX32" s="6729"/>
      <c r="QLY32" s="6714"/>
      <c r="QLZ32" s="6714"/>
      <c r="QMA32" s="6730"/>
      <c r="QMB32" s="6731"/>
      <c r="QMC32" s="6732"/>
      <c r="QMD32" s="6729"/>
      <c r="QME32" s="6731"/>
      <c r="QMF32" s="6730"/>
      <c r="QMG32" s="6733"/>
      <c r="QMH32" s="6734"/>
      <c r="QMI32" s="6734"/>
      <c r="QMJ32" s="6734"/>
      <c r="QMK32" s="8839" t="s">
        <v>2777</v>
      </c>
      <c r="QML32" s="8840"/>
      <c r="QMM32" s="6728">
        <f>SUM(QMN32:QMQ32)</f>
        <v>0</v>
      </c>
      <c r="QMN32" s="6729"/>
      <c r="QMO32" s="6714"/>
      <c r="QMP32" s="6714"/>
      <c r="QMQ32" s="6730"/>
      <c r="QMR32" s="6731"/>
      <c r="QMS32" s="6732"/>
      <c r="QMT32" s="6729"/>
      <c r="QMU32" s="6731"/>
      <c r="QMV32" s="6730"/>
      <c r="QMW32" s="6733"/>
      <c r="QMX32" s="6734"/>
      <c r="QMY32" s="6734"/>
      <c r="QMZ32" s="6734"/>
      <c r="QNA32" s="8839" t="s">
        <v>2777</v>
      </c>
      <c r="QNB32" s="8840"/>
      <c r="QNC32" s="6728">
        <f>SUM(QND32:QNG32)</f>
        <v>0</v>
      </c>
      <c r="QND32" s="6729"/>
      <c r="QNE32" s="6714"/>
      <c r="QNF32" s="6714"/>
      <c r="QNG32" s="6730"/>
      <c r="QNH32" s="6731"/>
      <c r="QNI32" s="6732"/>
      <c r="QNJ32" s="6729"/>
      <c r="QNK32" s="6731"/>
      <c r="QNL32" s="6730"/>
      <c r="QNM32" s="6733"/>
      <c r="QNN32" s="6734"/>
      <c r="QNO32" s="6734"/>
      <c r="QNP32" s="6734"/>
      <c r="QNQ32" s="8839" t="s">
        <v>2777</v>
      </c>
      <c r="QNR32" s="8840"/>
      <c r="QNS32" s="6728">
        <f>SUM(QNT32:QNW32)</f>
        <v>0</v>
      </c>
      <c r="QNT32" s="6729"/>
      <c r="QNU32" s="6714"/>
      <c r="QNV32" s="6714"/>
      <c r="QNW32" s="6730"/>
      <c r="QNX32" s="6731"/>
      <c r="QNY32" s="6732"/>
      <c r="QNZ32" s="6729"/>
      <c r="QOA32" s="6731"/>
      <c r="QOB32" s="6730"/>
      <c r="QOC32" s="6733"/>
      <c r="QOD32" s="6734"/>
      <c r="QOE32" s="6734"/>
      <c r="QOF32" s="6734"/>
      <c r="QOG32" s="8839" t="s">
        <v>2777</v>
      </c>
      <c r="QOH32" s="8840"/>
      <c r="QOI32" s="6728">
        <f>SUM(QOJ32:QOM32)</f>
        <v>0</v>
      </c>
      <c r="QOJ32" s="6729"/>
      <c r="QOK32" s="6714"/>
      <c r="QOL32" s="6714"/>
      <c r="QOM32" s="6730"/>
      <c r="QON32" s="6731"/>
      <c r="QOO32" s="6732"/>
      <c r="QOP32" s="6729"/>
      <c r="QOQ32" s="6731"/>
      <c r="QOR32" s="6730"/>
      <c r="QOS32" s="6733"/>
      <c r="QOT32" s="6734"/>
      <c r="QOU32" s="6734"/>
      <c r="QOV32" s="6734"/>
      <c r="QOW32" s="8839" t="s">
        <v>2777</v>
      </c>
      <c r="QOX32" s="8840"/>
      <c r="QOY32" s="6728">
        <f>SUM(QOZ32:QPC32)</f>
        <v>0</v>
      </c>
      <c r="QOZ32" s="6729"/>
      <c r="QPA32" s="6714"/>
      <c r="QPB32" s="6714"/>
      <c r="QPC32" s="6730"/>
      <c r="QPD32" s="6731"/>
      <c r="QPE32" s="6732"/>
      <c r="QPF32" s="6729"/>
      <c r="QPG32" s="6731"/>
      <c r="QPH32" s="6730"/>
      <c r="QPI32" s="6733"/>
      <c r="QPJ32" s="6734"/>
      <c r="QPK32" s="6734"/>
      <c r="QPL32" s="6734"/>
      <c r="QPM32" s="8839" t="s">
        <v>2777</v>
      </c>
      <c r="QPN32" s="8840"/>
      <c r="QPO32" s="6728">
        <f>SUM(QPP32:QPS32)</f>
        <v>0</v>
      </c>
      <c r="QPP32" s="6729"/>
      <c r="QPQ32" s="6714"/>
      <c r="QPR32" s="6714"/>
      <c r="QPS32" s="6730"/>
      <c r="QPT32" s="6731"/>
      <c r="QPU32" s="6732"/>
      <c r="QPV32" s="6729"/>
      <c r="QPW32" s="6731"/>
      <c r="QPX32" s="6730"/>
      <c r="QPY32" s="6733"/>
      <c r="QPZ32" s="6734"/>
      <c r="QQA32" s="6734"/>
      <c r="QQB32" s="6734"/>
      <c r="QQC32" s="8839" t="s">
        <v>2777</v>
      </c>
      <c r="QQD32" s="8840"/>
      <c r="QQE32" s="6728">
        <f>SUM(QQF32:QQI32)</f>
        <v>0</v>
      </c>
      <c r="QQF32" s="6729"/>
      <c r="QQG32" s="6714"/>
      <c r="QQH32" s="6714"/>
      <c r="QQI32" s="6730"/>
      <c r="QQJ32" s="6731"/>
      <c r="QQK32" s="6732"/>
      <c r="QQL32" s="6729"/>
      <c r="QQM32" s="6731"/>
      <c r="QQN32" s="6730"/>
      <c r="QQO32" s="6733"/>
      <c r="QQP32" s="6734"/>
      <c r="QQQ32" s="6734"/>
      <c r="QQR32" s="6734"/>
      <c r="QQS32" s="8839" t="s">
        <v>2777</v>
      </c>
      <c r="QQT32" s="8840"/>
      <c r="QQU32" s="6728">
        <f>SUM(QQV32:QQY32)</f>
        <v>0</v>
      </c>
      <c r="QQV32" s="6729"/>
      <c r="QQW32" s="6714"/>
      <c r="QQX32" s="6714"/>
      <c r="QQY32" s="6730"/>
      <c r="QQZ32" s="6731"/>
      <c r="QRA32" s="6732"/>
      <c r="QRB32" s="6729"/>
      <c r="QRC32" s="6731"/>
      <c r="QRD32" s="6730"/>
      <c r="QRE32" s="6733"/>
      <c r="QRF32" s="6734"/>
      <c r="QRG32" s="6734"/>
      <c r="QRH32" s="6734"/>
      <c r="QRI32" s="8839" t="s">
        <v>2777</v>
      </c>
      <c r="QRJ32" s="8840"/>
      <c r="QRK32" s="6728">
        <f>SUM(QRL32:QRO32)</f>
        <v>0</v>
      </c>
      <c r="QRL32" s="6729"/>
      <c r="QRM32" s="6714"/>
      <c r="QRN32" s="6714"/>
      <c r="QRO32" s="6730"/>
      <c r="QRP32" s="6731"/>
      <c r="QRQ32" s="6732"/>
      <c r="QRR32" s="6729"/>
      <c r="QRS32" s="6731"/>
      <c r="QRT32" s="6730"/>
      <c r="QRU32" s="6733"/>
      <c r="QRV32" s="6734"/>
      <c r="QRW32" s="6734"/>
      <c r="QRX32" s="6734"/>
      <c r="QRY32" s="8839" t="s">
        <v>2777</v>
      </c>
      <c r="QRZ32" s="8840"/>
      <c r="QSA32" s="6728">
        <f>SUM(QSB32:QSE32)</f>
        <v>0</v>
      </c>
      <c r="QSB32" s="6729"/>
      <c r="QSC32" s="6714"/>
      <c r="QSD32" s="6714"/>
      <c r="QSE32" s="6730"/>
      <c r="QSF32" s="6731"/>
      <c r="QSG32" s="6732"/>
      <c r="QSH32" s="6729"/>
      <c r="QSI32" s="6731"/>
      <c r="QSJ32" s="6730"/>
      <c r="QSK32" s="6733"/>
      <c r="QSL32" s="6734"/>
      <c r="QSM32" s="6734"/>
      <c r="QSN32" s="6734"/>
      <c r="QSO32" s="8839" t="s">
        <v>2777</v>
      </c>
      <c r="QSP32" s="8840"/>
      <c r="QSQ32" s="6728">
        <f>SUM(QSR32:QSU32)</f>
        <v>0</v>
      </c>
      <c r="QSR32" s="6729"/>
      <c r="QSS32" s="6714"/>
      <c r="QST32" s="6714"/>
      <c r="QSU32" s="6730"/>
      <c r="QSV32" s="6731"/>
      <c r="QSW32" s="6732"/>
      <c r="QSX32" s="6729"/>
      <c r="QSY32" s="6731"/>
      <c r="QSZ32" s="6730"/>
      <c r="QTA32" s="6733"/>
      <c r="QTB32" s="6734"/>
      <c r="QTC32" s="6734"/>
      <c r="QTD32" s="6734"/>
      <c r="QTE32" s="8839" t="s">
        <v>2777</v>
      </c>
      <c r="QTF32" s="8840"/>
      <c r="QTG32" s="6728">
        <f>SUM(QTH32:QTK32)</f>
        <v>0</v>
      </c>
      <c r="QTH32" s="6729"/>
      <c r="QTI32" s="6714"/>
      <c r="QTJ32" s="6714"/>
      <c r="QTK32" s="6730"/>
      <c r="QTL32" s="6731"/>
      <c r="QTM32" s="6732"/>
      <c r="QTN32" s="6729"/>
      <c r="QTO32" s="6731"/>
      <c r="QTP32" s="6730"/>
      <c r="QTQ32" s="6733"/>
      <c r="QTR32" s="6734"/>
      <c r="QTS32" s="6734"/>
      <c r="QTT32" s="6734"/>
      <c r="QTU32" s="8839" t="s">
        <v>2777</v>
      </c>
      <c r="QTV32" s="8840"/>
      <c r="QTW32" s="6728">
        <f>SUM(QTX32:QUA32)</f>
        <v>0</v>
      </c>
      <c r="QTX32" s="6729"/>
      <c r="QTY32" s="6714"/>
      <c r="QTZ32" s="6714"/>
      <c r="QUA32" s="6730"/>
      <c r="QUB32" s="6731"/>
      <c r="QUC32" s="6732"/>
      <c r="QUD32" s="6729"/>
      <c r="QUE32" s="6731"/>
      <c r="QUF32" s="6730"/>
      <c r="QUG32" s="6733"/>
      <c r="QUH32" s="6734"/>
      <c r="QUI32" s="6734"/>
      <c r="QUJ32" s="6734"/>
      <c r="QUK32" s="8839" t="s">
        <v>2777</v>
      </c>
      <c r="QUL32" s="8840"/>
      <c r="QUM32" s="6728">
        <f>SUM(QUN32:QUQ32)</f>
        <v>0</v>
      </c>
      <c r="QUN32" s="6729"/>
      <c r="QUO32" s="6714"/>
      <c r="QUP32" s="6714"/>
      <c r="QUQ32" s="6730"/>
      <c r="QUR32" s="6731"/>
      <c r="QUS32" s="6732"/>
      <c r="QUT32" s="6729"/>
      <c r="QUU32" s="6731"/>
      <c r="QUV32" s="6730"/>
      <c r="QUW32" s="6733"/>
      <c r="QUX32" s="6734"/>
      <c r="QUY32" s="6734"/>
      <c r="QUZ32" s="6734"/>
      <c r="QVA32" s="8839" t="s">
        <v>2777</v>
      </c>
      <c r="QVB32" s="8840"/>
      <c r="QVC32" s="6728">
        <f>SUM(QVD32:QVG32)</f>
        <v>0</v>
      </c>
      <c r="QVD32" s="6729"/>
      <c r="QVE32" s="6714"/>
      <c r="QVF32" s="6714"/>
      <c r="QVG32" s="6730"/>
      <c r="QVH32" s="6731"/>
      <c r="QVI32" s="6732"/>
      <c r="QVJ32" s="6729"/>
      <c r="QVK32" s="6731"/>
      <c r="QVL32" s="6730"/>
      <c r="QVM32" s="6733"/>
      <c r="QVN32" s="6734"/>
      <c r="QVO32" s="6734"/>
      <c r="QVP32" s="6734"/>
      <c r="QVQ32" s="8839" t="s">
        <v>2777</v>
      </c>
      <c r="QVR32" s="8840"/>
      <c r="QVS32" s="6728">
        <f>SUM(QVT32:QVW32)</f>
        <v>0</v>
      </c>
      <c r="QVT32" s="6729"/>
      <c r="QVU32" s="6714"/>
      <c r="QVV32" s="6714"/>
      <c r="QVW32" s="6730"/>
      <c r="QVX32" s="6731"/>
      <c r="QVY32" s="6732"/>
      <c r="QVZ32" s="6729"/>
      <c r="QWA32" s="6731"/>
      <c r="QWB32" s="6730"/>
      <c r="QWC32" s="6733"/>
      <c r="QWD32" s="6734"/>
      <c r="QWE32" s="6734"/>
      <c r="QWF32" s="6734"/>
      <c r="QWG32" s="8839" t="s">
        <v>2777</v>
      </c>
      <c r="QWH32" s="8840"/>
      <c r="QWI32" s="6728">
        <f>SUM(QWJ32:QWM32)</f>
        <v>0</v>
      </c>
      <c r="QWJ32" s="6729"/>
      <c r="QWK32" s="6714"/>
      <c r="QWL32" s="6714"/>
      <c r="QWM32" s="6730"/>
      <c r="QWN32" s="6731"/>
      <c r="QWO32" s="6732"/>
      <c r="QWP32" s="6729"/>
      <c r="QWQ32" s="6731"/>
      <c r="QWR32" s="6730"/>
      <c r="QWS32" s="6733"/>
      <c r="QWT32" s="6734"/>
      <c r="QWU32" s="6734"/>
      <c r="QWV32" s="6734"/>
      <c r="QWW32" s="8839" t="s">
        <v>2777</v>
      </c>
      <c r="QWX32" s="8840"/>
      <c r="QWY32" s="6728">
        <f>SUM(QWZ32:QXC32)</f>
        <v>0</v>
      </c>
      <c r="QWZ32" s="6729"/>
      <c r="QXA32" s="6714"/>
      <c r="QXB32" s="6714"/>
      <c r="QXC32" s="6730"/>
      <c r="QXD32" s="6731"/>
      <c r="QXE32" s="6732"/>
      <c r="QXF32" s="6729"/>
      <c r="QXG32" s="6731"/>
      <c r="QXH32" s="6730"/>
      <c r="QXI32" s="6733"/>
      <c r="QXJ32" s="6734"/>
      <c r="QXK32" s="6734"/>
      <c r="QXL32" s="6734"/>
      <c r="QXM32" s="8839" t="s">
        <v>2777</v>
      </c>
      <c r="QXN32" s="8840"/>
      <c r="QXO32" s="6728">
        <f>SUM(QXP32:QXS32)</f>
        <v>0</v>
      </c>
      <c r="QXP32" s="6729"/>
      <c r="QXQ32" s="6714"/>
      <c r="QXR32" s="6714"/>
      <c r="QXS32" s="6730"/>
      <c r="QXT32" s="6731"/>
      <c r="QXU32" s="6732"/>
      <c r="QXV32" s="6729"/>
      <c r="QXW32" s="6731"/>
      <c r="QXX32" s="6730"/>
      <c r="QXY32" s="6733"/>
      <c r="QXZ32" s="6734"/>
      <c r="QYA32" s="6734"/>
      <c r="QYB32" s="6734"/>
      <c r="QYC32" s="8839" t="s">
        <v>2777</v>
      </c>
      <c r="QYD32" s="8840"/>
      <c r="QYE32" s="6728">
        <f>SUM(QYF32:QYI32)</f>
        <v>0</v>
      </c>
      <c r="QYF32" s="6729"/>
      <c r="QYG32" s="6714"/>
      <c r="QYH32" s="6714"/>
      <c r="QYI32" s="6730"/>
      <c r="QYJ32" s="6731"/>
      <c r="QYK32" s="6732"/>
      <c r="QYL32" s="6729"/>
      <c r="QYM32" s="6731"/>
      <c r="QYN32" s="6730"/>
      <c r="QYO32" s="6733"/>
      <c r="QYP32" s="6734"/>
      <c r="QYQ32" s="6734"/>
      <c r="QYR32" s="6734"/>
      <c r="QYS32" s="8839" t="s">
        <v>2777</v>
      </c>
      <c r="QYT32" s="8840"/>
      <c r="QYU32" s="6728">
        <f>SUM(QYV32:QYY32)</f>
        <v>0</v>
      </c>
      <c r="QYV32" s="6729"/>
      <c r="QYW32" s="6714"/>
      <c r="QYX32" s="6714"/>
      <c r="QYY32" s="6730"/>
      <c r="QYZ32" s="6731"/>
      <c r="QZA32" s="6732"/>
      <c r="QZB32" s="6729"/>
      <c r="QZC32" s="6731"/>
      <c r="QZD32" s="6730"/>
      <c r="QZE32" s="6733"/>
      <c r="QZF32" s="6734"/>
      <c r="QZG32" s="6734"/>
      <c r="QZH32" s="6734"/>
      <c r="QZI32" s="8839" t="s">
        <v>2777</v>
      </c>
      <c r="QZJ32" s="8840"/>
      <c r="QZK32" s="6728">
        <f>SUM(QZL32:QZO32)</f>
        <v>0</v>
      </c>
      <c r="QZL32" s="6729"/>
      <c r="QZM32" s="6714"/>
      <c r="QZN32" s="6714"/>
      <c r="QZO32" s="6730"/>
      <c r="QZP32" s="6731"/>
      <c r="QZQ32" s="6732"/>
      <c r="QZR32" s="6729"/>
      <c r="QZS32" s="6731"/>
      <c r="QZT32" s="6730"/>
      <c r="QZU32" s="6733"/>
      <c r="QZV32" s="6734"/>
      <c r="QZW32" s="6734"/>
      <c r="QZX32" s="6734"/>
      <c r="QZY32" s="8839" t="s">
        <v>2777</v>
      </c>
      <c r="QZZ32" s="8840"/>
      <c r="RAA32" s="6728">
        <f>SUM(RAB32:RAE32)</f>
        <v>0</v>
      </c>
      <c r="RAB32" s="6729"/>
      <c r="RAC32" s="6714"/>
      <c r="RAD32" s="6714"/>
      <c r="RAE32" s="6730"/>
      <c r="RAF32" s="6731"/>
      <c r="RAG32" s="6732"/>
      <c r="RAH32" s="6729"/>
      <c r="RAI32" s="6731"/>
      <c r="RAJ32" s="6730"/>
      <c r="RAK32" s="6733"/>
      <c r="RAL32" s="6734"/>
      <c r="RAM32" s="6734"/>
      <c r="RAN32" s="6734"/>
      <c r="RAO32" s="8839" t="s">
        <v>2777</v>
      </c>
      <c r="RAP32" s="8840"/>
      <c r="RAQ32" s="6728">
        <f>SUM(RAR32:RAU32)</f>
        <v>0</v>
      </c>
      <c r="RAR32" s="6729"/>
      <c r="RAS32" s="6714"/>
      <c r="RAT32" s="6714"/>
      <c r="RAU32" s="6730"/>
      <c r="RAV32" s="6731"/>
      <c r="RAW32" s="6732"/>
      <c r="RAX32" s="6729"/>
      <c r="RAY32" s="6731"/>
      <c r="RAZ32" s="6730"/>
      <c r="RBA32" s="6733"/>
      <c r="RBB32" s="6734"/>
      <c r="RBC32" s="6734"/>
      <c r="RBD32" s="6734"/>
      <c r="RBE32" s="8839" t="s">
        <v>2777</v>
      </c>
      <c r="RBF32" s="8840"/>
      <c r="RBG32" s="6728">
        <f>SUM(RBH32:RBK32)</f>
        <v>0</v>
      </c>
      <c r="RBH32" s="6729"/>
      <c r="RBI32" s="6714"/>
      <c r="RBJ32" s="6714"/>
      <c r="RBK32" s="6730"/>
      <c r="RBL32" s="6731"/>
      <c r="RBM32" s="6732"/>
      <c r="RBN32" s="6729"/>
      <c r="RBO32" s="6731"/>
      <c r="RBP32" s="6730"/>
      <c r="RBQ32" s="6733"/>
      <c r="RBR32" s="6734"/>
      <c r="RBS32" s="6734"/>
      <c r="RBT32" s="6734"/>
      <c r="RBU32" s="8839" t="s">
        <v>2777</v>
      </c>
      <c r="RBV32" s="8840"/>
      <c r="RBW32" s="6728">
        <f>SUM(RBX32:RCA32)</f>
        <v>0</v>
      </c>
      <c r="RBX32" s="6729"/>
      <c r="RBY32" s="6714"/>
      <c r="RBZ32" s="6714"/>
      <c r="RCA32" s="6730"/>
      <c r="RCB32" s="6731"/>
      <c r="RCC32" s="6732"/>
      <c r="RCD32" s="6729"/>
      <c r="RCE32" s="6731"/>
      <c r="RCF32" s="6730"/>
      <c r="RCG32" s="6733"/>
      <c r="RCH32" s="6734"/>
      <c r="RCI32" s="6734"/>
      <c r="RCJ32" s="6734"/>
      <c r="RCK32" s="8839" t="s">
        <v>2777</v>
      </c>
      <c r="RCL32" s="8840"/>
      <c r="RCM32" s="6728">
        <f>SUM(RCN32:RCQ32)</f>
        <v>0</v>
      </c>
      <c r="RCN32" s="6729"/>
      <c r="RCO32" s="6714"/>
      <c r="RCP32" s="6714"/>
      <c r="RCQ32" s="6730"/>
      <c r="RCR32" s="6731"/>
      <c r="RCS32" s="6732"/>
      <c r="RCT32" s="6729"/>
      <c r="RCU32" s="6731"/>
      <c r="RCV32" s="6730"/>
      <c r="RCW32" s="6733"/>
      <c r="RCX32" s="6734"/>
      <c r="RCY32" s="6734"/>
      <c r="RCZ32" s="6734"/>
      <c r="RDA32" s="8839" t="s">
        <v>2777</v>
      </c>
      <c r="RDB32" s="8840"/>
      <c r="RDC32" s="6728">
        <f>SUM(RDD32:RDG32)</f>
        <v>0</v>
      </c>
      <c r="RDD32" s="6729"/>
      <c r="RDE32" s="6714"/>
      <c r="RDF32" s="6714"/>
      <c r="RDG32" s="6730"/>
      <c r="RDH32" s="6731"/>
      <c r="RDI32" s="6732"/>
      <c r="RDJ32" s="6729"/>
      <c r="RDK32" s="6731"/>
      <c r="RDL32" s="6730"/>
      <c r="RDM32" s="6733"/>
      <c r="RDN32" s="6734"/>
      <c r="RDO32" s="6734"/>
      <c r="RDP32" s="6734"/>
      <c r="RDQ32" s="8839" t="s">
        <v>2777</v>
      </c>
      <c r="RDR32" s="8840"/>
      <c r="RDS32" s="6728">
        <f>SUM(RDT32:RDW32)</f>
        <v>0</v>
      </c>
      <c r="RDT32" s="6729"/>
      <c r="RDU32" s="6714"/>
      <c r="RDV32" s="6714"/>
      <c r="RDW32" s="6730"/>
      <c r="RDX32" s="6731"/>
      <c r="RDY32" s="6732"/>
      <c r="RDZ32" s="6729"/>
      <c r="REA32" s="6731"/>
      <c r="REB32" s="6730"/>
      <c r="REC32" s="6733"/>
      <c r="RED32" s="6734"/>
      <c r="REE32" s="6734"/>
      <c r="REF32" s="6734"/>
      <c r="REG32" s="8839" t="s">
        <v>2777</v>
      </c>
      <c r="REH32" s="8840"/>
      <c r="REI32" s="6728">
        <f>SUM(REJ32:REM32)</f>
        <v>0</v>
      </c>
      <c r="REJ32" s="6729"/>
      <c r="REK32" s="6714"/>
      <c r="REL32" s="6714"/>
      <c r="REM32" s="6730"/>
      <c r="REN32" s="6731"/>
      <c r="REO32" s="6732"/>
      <c r="REP32" s="6729"/>
      <c r="REQ32" s="6731"/>
      <c r="RER32" s="6730"/>
      <c r="RES32" s="6733"/>
      <c r="RET32" s="6734"/>
      <c r="REU32" s="6734"/>
      <c r="REV32" s="6734"/>
      <c r="REW32" s="8839" t="s">
        <v>2777</v>
      </c>
      <c r="REX32" s="8840"/>
      <c r="REY32" s="6728">
        <f>SUM(REZ32:RFC32)</f>
        <v>0</v>
      </c>
      <c r="REZ32" s="6729"/>
      <c r="RFA32" s="6714"/>
      <c r="RFB32" s="6714"/>
      <c r="RFC32" s="6730"/>
      <c r="RFD32" s="6731"/>
      <c r="RFE32" s="6732"/>
      <c r="RFF32" s="6729"/>
      <c r="RFG32" s="6731"/>
      <c r="RFH32" s="6730"/>
      <c r="RFI32" s="6733"/>
      <c r="RFJ32" s="6734"/>
      <c r="RFK32" s="6734"/>
      <c r="RFL32" s="6734"/>
      <c r="RFM32" s="8839" t="s">
        <v>2777</v>
      </c>
      <c r="RFN32" s="8840"/>
      <c r="RFO32" s="6728">
        <f>SUM(RFP32:RFS32)</f>
        <v>0</v>
      </c>
      <c r="RFP32" s="6729"/>
      <c r="RFQ32" s="6714"/>
      <c r="RFR32" s="6714"/>
      <c r="RFS32" s="6730"/>
      <c r="RFT32" s="6731"/>
      <c r="RFU32" s="6732"/>
      <c r="RFV32" s="6729"/>
      <c r="RFW32" s="6731"/>
      <c r="RFX32" s="6730"/>
      <c r="RFY32" s="6733"/>
      <c r="RFZ32" s="6734"/>
      <c r="RGA32" s="6734"/>
      <c r="RGB32" s="6734"/>
      <c r="RGC32" s="8839" t="s">
        <v>2777</v>
      </c>
      <c r="RGD32" s="8840"/>
      <c r="RGE32" s="6728">
        <f>SUM(RGF32:RGI32)</f>
        <v>0</v>
      </c>
      <c r="RGF32" s="6729"/>
      <c r="RGG32" s="6714"/>
      <c r="RGH32" s="6714"/>
      <c r="RGI32" s="6730"/>
      <c r="RGJ32" s="6731"/>
      <c r="RGK32" s="6732"/>
      <c r="RGL32" s="6729"/>
      <c r="RGM32" s="6731"/>
      <c r="RGN32" s="6730"/>
      <c r="RGO32" s="6733"/>
      <c r="RGP32" s="6734"/>
      <c r="RGQ32" s="6734"/>
      <c r="RGR32" s="6734"/>
      <c r="RGS32" s="8839" t="s">
        <v>2777</v>
      </c>
      <c r="RGT32" s="8840"/>
      <c r="RGU32" s="6728">
        <f>SUM(RGV32:RGY32)</f>
        <v>0</v>
      </c>
      <c r="RGV32" s="6729"/>
      <c r="RGW32" s="6714"/>
      <c r="RGX32" s="6714"/>
      <c r="RGY32" s="6730"/>
      <c r="RGZ32" s="6731"/>
      <c r="RHA32" s="6732"/>
      <c r="RHB32" s="6729"/>
      <c r="RHC32" s="6731"/>
      <c r="RHD32" s="6730"/>
      <c r="RHE32" s="6733"/>
      <c r="RHF32" s="6734"/>
      <c r="RHG32" s="6734"/>
      <c r="RHH32" s="6734"/>
      <c r="RHI32" s="8839" t="s">
        <v>2777</v>
      </c>
      <c r="RHJ32" s="8840"/>
      <c r="RHK32" s="6728">
        <f>SUM(RHL32:RHO32)</f>
        <v>0</v>
      </c>
      <c r="RHL32" s="6729"/>
      <c r="RHM32" s="6714"/>
      <c r="RHN32" s="6714"/>
      <c r="RHO32" s="6730"/>
      <c r="RHP32" s="6731"/>
      <c r="RHQ32" s="6732"/>
      <c r="RHR32" s="6729"/>
      <c r="RHS32" s="6731"/>
      <c r="RHT32" s="6730"/>
      <c r="RHU32" s="6733"/>
      <c r="RHV32" s="6734"/>
      <c r="RHW32" s="6734"/>
      <c r="RHX32" s="6734"/>
      <c r="RHY32" s="8839" t="s">
        <v>2777</v>
      </c>
      <c r="RHZ32" s="8840"/>
      <c r="RIA32" s="6728">
        <f>SUM(RIB32:RIE32)</f>
        <v>0</v>
      </c>
      <c r="RIB32" s="6729"/>
      <c r="RIC32" s="6714"/>
      <c r="RID32" s="6714"/>
      <c r="RIE32" s="6730"/>
      <c r="RIF32" s="6731"/>
      <c r="RIG32" s="6732"/>
      <c r="RIH32" s="6729"/>
      <c r="RII32" s="6731"/>
      <c r="RIJ32" s="6730"/>
      <c r="RIK32" s="6733"/>
      <c r="RIL32" s="6734"/>
      <c r="RIM32" s="6734"/>
      <c r="RIN32" s="6734"/>
      <c r="RIO32" s="8839" t="s">
        <v>2777</v>
      </c>
      <c r="RIP32" s="8840"/>
      <c r="RIQ32" s="6728">
        <f>SUM(RIR32:RIU32)</f>
        <v>0</v>
      </c>
      <c r="RIR32" s="6729"/>
      <c r="RIS32" s="6714"/>
      <c r="RIT32" s="6714"/>
      <c r="RIU32" s="6730"/>
      <c r="RIV32" s="6731"/>
      <c r="RIW32" s="6732"/>
      <c r="RIX32" s="6729"/>
      <c r="RIY32" s="6731"/>
      <c r="RIZ32" s="6730"/>
      <c r="RJA32" s="6733"/>
      <c r="RJB32" s="6734"/>
      <c r="RJC32" s="6734"/>
      <c r="RJD32" s="6734"/>
      <c r="RJE32" s="8839" t="s">
        <v>2777</v>
      </c>
      <c r="RJF32" s="8840"/>
      <c r="RJG32" s="6728">
        <f>SUM(RJH32:RJK32)</f>
        <v>0</v>
      </c>
      <c r="RJH32" s="6729"/>
      <c r="RJI32" s="6714"/>
      <c r="RJJ32" s="6714"/>
      <c r="RJK32" s="6730"/>
      <c r="RJL32" s="6731"/>
      <c r="RJM32" s="6732"/>
      <c r="RJN32" s="6729"/>
      <c r="RJO32" s="6731"/>
      <c r="RJP32" s="6730"/>
      <c r="RJQ32" s="6733"/>
      <c r="RJR32" s="6734"/>
      <c r="RJS32" s="6734"/>
      <c r="RJT32" s="6734"/>
      <c r="RJU32" s="8839" t="s">
        <v>2777</v>
      </c>
      <c r="RJV32" s="8840"/>
      <c r="RJW32" s="6728">
        <f>SUM(RJX32:RKA32)</f>
        <v>0</v>
      </c>
      <c r="RJX32" s="6729"/>
      <c r="RJY32" s="6714"/>
      <c r="RJZ32" s="6714"/>
      <c r="RKA32" s="6730"/>
      <c r="RKB32" s="6731"/>
      <c r="RKC32" s="6732"/>
      <c r="RKD32" s="6729"/>
      <c r="RKE32" s="6731"/>
      <c r="RKF32" s="6730"/>
      <c r="RKG32" s="6733"/>
      <c r="RKH32" s="6734"/>
      <c r="RKI32" s="6734"/>
      <c r="RKJ32" s="6734"/>
      <c r="RKK32" s="8839" t="s">
        <v>2777</v>
      </c>
      <c r="RKL32" s="8840"/>
      <c r="RKM32" s="6728">
        <f>SUM(RKN32:RKQ32)</f>
        <v>0</v>
      </c>
      <c r="RKN32" s="6729"/>
      <c r="RKO32" s="6714"/>
      <c r="RKP32" s="6714"/>
      <c r="RKQ32" s="6730"/>
      <c r="RKR32" s="6731"/>
      <c r="RKS32" s="6732"/>
      <c r="RKT32" s="6729"/>
      <c r="RKU32" s="6731"/>
      <c r="RKV32" s="6730"/>
      <c r="RKW32" s="6733"/>
      <c r="RKX32" s="6734"/>
      <c r="RKY32" s="6734"/>
      <c r="RKZ32" s="6734"/>
      <c r="RLA32" s="8839" t="s">
        <v>2777</v>
      </c>
      <c r="RLB32" s="8840"/>
      <c r="RLC32" s="6728">
        <f>SUM(RLD32:RLG32)</f>
        <v>0</v>
      </c>
      <c r="RLD32" s="6729"/>
      <c r="RLE32" s="6714"/>
      <c r="RLF32" s="6714"/>
      <c r="RLG32" s="6730"/>
      <c r="RLH32" s="6731"/>
      <c r="RLI32" s="6732"/>
      <c r="RLJ32" s="6729"/>
      <c r="RLK32" s="6731"/>
      <c r="RLL32" s="6730"/>
      <c r="RLM32" s="6733"/>
      <c r="RLN32" s="6734"/>
      <c r="RLO32" s="6734"/>
      <c r="RLP32" s="6734"/>
      <c r="RLQ32" s="8839" t="s">
        <v>2777</v>
      </c>
      <c r="RLR32" s="8840"/>
      <c r="RLS32" s="6728">
        <f>SUM(RLT32:RLW32)</f>
        <v>0</v>
      </c>
      <c r="RLT32" s="6729"/>
      <c r="RLU32" s="6714"/>
      <c r="RLV32" s="6714"/>
      <c r="RLW32" s="6730"/>
      <c r="RLX32" s="6731"/>
      <c r="RLY32" s="6732"/>
      <c r="RLZ32" s="6729"/>
      <c r="RMA32" s="6731"/>
      <c r="RMB32" s="6730"/>
      <c r="RMC32" s="6733"/>
      <c r="RMD32" s="6734"/>
      <c r="RME32" s="6734"/>
      <c r="RMF32" s="6734"/>
      <c r="RMG32" s="8839" t="s">
        <v>2777</v>
      </c>
      <c r="RMH32" s="8840"/>
      <c r="RMI32" s="6728">
        <f>SUM(RMJ32:RMM32)</f>
        <v>0</v>
      </c>
      <c r="RMJ32" s="6729"/>
      <c r="RMK32" s="6714"/>
      <c r="RML32" s="6714"/>
      <c r="RMM32" s="6730"/>
      <c r="RMN32" s="6731"/>
      <c r="RMO32" s="6732"/>
      <c r="RMP32" s="6729"/>
      <c r="RMQ32" s="6731"/>
      <c r="RMR32" s="6730"/>
      <c r="RMS32" s="6733"/>
      <c r="RMT32" s="6734"/>
      <c r="RMU32" s="6734"/>
      <c r="RMV32" s="6734"/>
      <c r="RMW32" s="8839" t="s">
        <v>2777</v>
      </c>
      <c r="RMX32" s="8840"/>
      <c r="RMY32" s="6728">
        <f>SUM(RMZ32:RNC32)</f>
        <v>0</v>
      </c>
      <c r="RMZ32" s="6729"/>
      <c r="RNA32" s="6714"/>
      <c r="RNB32" s="6714"/>
      <c r="RNC32" s="6730"/>
      <c r="RND32" s="6731"/>
      <c r="RNE32" s="6732"/>
      <c r="RNF32" s="6729"/>
      <c r="RNG32" s="6731"/>
      <c r="RNH32" s="6730"/>
      <c r="RNI32" s="6733"/>
      <c r="RNJ32" s="6734"/>
      <c r="RNK32" s="6734"/>
      <c r="RNL32" s="6734"/>
      <c r="RNM32" s="8839" t="s">
        <v>2777</v>
      </c>
      <c r="RNN32" s="8840"/>
      <c r="RNO32" s="6728">
        <f>SUM(RNP32:RNS32)</f>
        <v>0</v>
      </c>
      <c r="RNP32" s="6729"/>
      <c r="RNQ32" s="6714"/>
      <c r="RNR32" s="6714"/>
      <c r="RNS32" s="6730"/>
      <c r="RNT32" s="6731"/>
      <c r="RNU32" s="6732"/>
      <c r="RNV32" s="6729"/>
      <c r="RNW32" s="6731"/>
      <c r="RNX32" s="6730"/>
      <c r="RNY32" s="6733"/>
      <c r="RNZ32" s="6734"/>
      <c r="ROA32" s="6734"/>
      <c r="ROB32" s="6734"/>
      <c r="ROC32" s="8839" t="s">
        <v>2777</v>
      </c>
      <c r="ROD32" s="8840"/>
      <c r="ROE32" s="6728">
        <f>SUM(ROF32:ROI32)</f>
        <v>0</v>
      </c>
      <c r="ROF32" s="6729"/>
      <c r="ROG32" s="6714"/>
      <c r="ROH32" s="6714"/>
      <c r="ROI32" s="6730"/>
      <c r="ROJ32" s="6731"/>
      <c r="ROK32" s="6732"/>
      <c r="ROL32" s="6729"/>
      <c r="ROM32" s="6731"/>
      <c r="RON32" s="6730"/>
      <c r="ROO32" s="6733"/>
      <c r="ROP32" s="6734"/>
      <c r="ROQ32" s="6734"/>
      <c r="ROR32" s="6734"/>
      <c r="ROS32" s="8839" t="s">
        <v>2777</v>
      </c>
      <c r="ROT32" s="8840"/>
      <c r="ROU32" s="6728">
        <f>SUM(ROV32:ROY32)</f>
        <v>0</v>
      </c>
      <c r="ROV32" s="6729"/>
      <c r="ROW32" s="6714"/>
      <c r="ROX32" s="6714"/>
      <c r="ROY32" s="6730"/>
      <c r="ROZ32" s="6731"/>
      <c r="RPA32" s="6732"/>
      <c r="RPB32" s="6729"/>
      <c r="RPC32" s="6731"/>
      <c r="RPD32" s="6730"/>
      <c r="RPE32" s="6733"/>
      <c r="RPF32" s="6734"/>
      <c r="RPG32" s="6734"/>
      <c r="RPH32" s="6734"/>
      <c r="RPI32" s="8839" t="s">
        <v>2777</v>
      </c>
      <c r="RPJ32" s="8840"/>
      <c r="RPK32" s="6728">
        <f>SUM(RPL32:RPO32)</f>
        <v>0</v>
      </c>
      <c r="RPL32" s="6729"/>
      <c r="RPM32" s="6714"/>
      <c r="RPN32" s="6714"/>
      <c r="RPO32" s="6730"/>
      <c r="RPP32" s="6731"/>
      <c r="RPQ32" s="6732"/>
      <c r="RPR32" s="6729"/>
      <c r="RPS32" s="6731"/>
      <c r="RPT32" s="6730"/>
      <c r="RPU32" s="6733"/>
      <c r="RPV32" s="6734"/>
      <c r="RPW32" s="6734"/>
      <c r="RPX32" s="6734"/>
      <c r="RPY32" s="8839" t="s">
        <v>2777</v>
      </c>
      <c r="RPZ32" s="8840"/>
      <c r="RQA32" s="6728">
        <f>SUM(RQB32:RQE32)</f>
        <v>0</v>
      </c>
      <c r="RQB32" s="6729"/>
      <c r="RQC32" s="6714"/>
      <c r="RQD32" s="6714"/>
      <c r="RQE32" s="6730"/>
      <c r="RQF32" s="6731"/>
      <c r="RQG32" s="6732"/>
      <c r="RQH32" s="6729"/>
      <c r="RQI32" s="6731"/>
      <c r="RQJ32" s="6730"/>
      <c r="RQK32" s="6733"/>
      <c r="RQL32" s="6734"/>
      <c r="RQM32" s="6734"/>
      <c r="RQN32" s="6734"/>
      <c r="RQO32" s="8839" t="s">
        <v>2777</v>
      </c>
      <c r="RQP32" s="8840"/>
      <c r="RQQ32" s="6728">
        <f>SUM(RQR32:RQU32)</f>
        <v>0</v>
      </c>
      <c r="RQR32" s="6729"/>
      <c r="RQS32" s="6714"/>
      <c r="RQT32" s="6714"/>
      <c r="RQU32" s="6730"/>
      <c r="RQV32" s="6731"/>
      <c r="RQW32" s="6732"/>
      <c r="RQX32" s="6729"/>
      <c r="RQY32" s="6731"/>
      <c r="RQZ32" s="6730"/>
      <c r="RRA32" s="6733"/>
      <c r="RRB32" s="6734"/>
      <c r="RRC32" s="6734"/>
      <c r="RRD32" s="6734"/>
      <c r="RRE32" s="8839" t="s">
        <v>2777</v>
      </c>
      <c r="RRF32" s="8840"/>
      <c r="RRG32" s="6728">
        <f>SUM(RRH32:RRK32)</f>
        <v>0</v>
      </c>
      <c r="RRH32" s="6729"/>
      <c r="RRI32" s="6714"/>
      <c r="RRJ32" s="6714"/>
      <c r="RRK32" s="6730"/>
      <c r="RRL32" s="6731"/>
      <c r="RRM32" s="6732"/>
      <c r="RRN32" s="6729"/>
      <c r="RRO32" s="6731"/>
      <c r="RRP32" s="6730"/>
      <c r="RRQ32" s="6733"/>
      <c r="RRR32" s="6734"/>
      <c r="RRS32" s="6734"/>
      <c r="RRT32" s="6734"/>
      <c r="RRU32" s="8839" t="s">
        <v>2777</v>
      </c>
      <c r="RRV32" s="8840"/>
      <c r="RRW32" s="6728">
        <f>SUM(RRX32:RSA32)</f>
        <v>0</v>
      </c>
      <c r="RRX32" s="6729"/>
      <c r="RRY32" s="6714"/>
      <c r="RRZ32" s="6714"/>
      <c r="RSA32" s="6730"/>
      <c r="RSB32" s="6731"/>
      <c r="RSC32" s="6732"/>
      <c r="RSD32" s="6729"/>
      <c r="RSE32" s="6731"/>
      <c r="RSF32" s="6730"/>
      <c r="RSG32" s="6733"/>
      <c r="RSH32" s="6734"/>
      <c r="RSI32" s="6734"/>
      <c r="RSJ32" s="6734"/>
      <c r="RSK32" s="8839" t="s">
        <v>2777</v>
      </c>
      <c r="RSL32" s="8840"/>
      <c r="RSM32" s="6728">
        <f>SUM(RSN32:RSQ32)</f>
        <v>0</v>
      </c>
      <c r="RSN32" s="6729"/>
      <c r="RSO32" s="6714"/>
      <c r="RSP32" s="6714"/>
      <c r="RSQ32" s="6730"/>
      <c r="RSR32" s="6731"/>
      <c r="RSS32" s="6732"/>
      <c r="RST32" s="6729"/>
      <c r="RSU32" s="6731"/>
      <c r="RSV32" s="6730"/>
      <c r="RSW32" s="6733"/>
      <c r="RSX32" s="6734"/>
      <c r="RSY32" s="6734"/>
      <c r="RSZ32" s="6734"/>
      <c r="RTA32" s="8839" t="s">
        <v>2777</v>
      </c>
      <c r="RTB32" s="8840"/>
      <c r="RTC32" s="6728">
        <f>SUM(RTD32:RTG32)</f>
        <v>0</v>
      </c>
      <c r="RTD32" s="6729"/>
      <c r="RTE32" s="6714"/>
      <c r="RTF32" s="6714"/>
      <c r="RTG32" s="6730"/>
      <c r="RTH32" s="6731"/>
      <c r="RTI32" s="6732"/>
      <c r="RTJ32" s="6729"/>
      <c r="RTK32" s="6731"/>
      <c r="RTL32" s="6730"/>
      <c r="RTM32" s="6733"/>
      <c r="RTN32" s="6734"/>
      <c r="RTO32" s="6734"/>
      <c r="RTP32" s="6734"/>
      <c r="RTQ32" s="8839" t="s">
        <v>2777</v>
      </c>
      <c r="RTR32" s="8840"/>
      <c r="RTS32" s="6728">
        <f>SUM(RTT32:RTW32)</f>
        <v>0</v>
      </c>
      <c r="RTT32" s="6729"/>
      <c r="RTU32" s="6714"/>
      <c r="RTV32" s="6714"/>
      <c r="RTW32" s="6730"/>
      <c r="RTX32" s="6731"/>
      <c r="RTY32" s="6732"/>
      <c r="RTZ32" s="6729"/>
      <c r="RUA32" s="6731"/>
      <c r="RUB32" s="6730"/>
      <c r="RUC32" s="6733"/>
      <c r="RUD32" s="6734"/>
      <c r="RUE32" s="6734"/>
      <c r="RUF32" s="6734"/>
      <c r="RUG32" s="8839" t="s">
        <v>2777</v>
      </c>
      <c r="RUH32" s="8840"/>
      <c r="RUI32" s="6728">
        <f>SUM(RUJ32:RUM32)</f>
        <v>0</v>
      </c>
      <c r="RUJ32" s="6729"/>
      <c r="RUK32" s="6714"/>
      <c r="RUL32" s="6714"/>
      <c r="RUM32" s="6730"/>
      <c r="RUN32" s="6731"/>
      <c r="RUO32" s="6732"/>
      <c r="RUP32" s="6729"/>
      <c r="RUQ32" s="6731"/>
      <c r="RUR32" s="6730"/>
      <c r="RUS32" s="6733"/>
      <c r="RUT32" s="6734"/>
      <c r="RUU32" s="6734"/>
      <c r="RUV32" s="6734"/>
      <c r="RUW32" s="8839" t="s">
        <v>2777</v>
      </c>
      <c r="RUX32" s="8840"/>
      <c r="RUY32" s="6728">
        <f>SUM(RUZ32:RVC32)</f>
        <v>0</v>
      </c>
      <c r="RUZ32" s="6729"/>
      <c r="RVA32" s="6714"/>
      <c r="RVB32" s="6714"/>
      <c r="RVC32" s="6730"/>
      <c r="RVD32" s="6731"/>
      <c r="RVE32" s="6732"/>
      <c r="RVF32" s="6729"/>
      <c r="RVG32" s="6731"/>
      <c r="RVH32" s="6730"/>
      <c r="RVI32" s="6733"/>
      <c r="RVJ32" s="6734"/>
      <c r="RVK32" s="6734"/>
      <c r="RVL32" s="6734"/>
      <c r="RVM32" s="8839" t="s">
        <v>2777</v>
      </c>
      <c r="RVN32" s="8840"/>
      <c r="RVO32" s="6728">
        <f>SUM(RVP32:RVS32)</f>
        <v>0</v>
      </c>
      <c r="RVP32" s="6729"/>
      <c r="RVQ32" s="6714"/>
      <c r="RVR32" s="6714"/>
      <c r="RVS32" s="6730"/>
      <c r="RVT32" s="6731"/>
      <c r="RVU32" s="6732"/>
      <c r="RVV32" s="6729"/>
      <c r="RVW32" s="6731"/>
      <c r="RVX32" s="6730"/>
      <c r="RVY32" s="6733"/>
      <c r="RVZ32" s="6734"/>
      <c r="RWA32" s="6734"/>
      <c r="RWB32" s="6734"/>
      <c r="RWC32" s="8839" t="s">
        <v>2777</v>
      </c>
      <c r="RWD32" s="8840"/>
      <c r="RWE32" s="6728">
        <f>SUM(RWF32:RWI32)</f>
        <v>0</v>
      </c>
      <c r="RWF32" s="6729"/>
      <c r="RWG32" s="6714"/>
      <c r="RWH32" s="6714"/>
      <c r="RWI32" s="6730"/>
      <c r="RWJ32" s="6731"/>
      <c r="RWK32" s="6732"/>
      <c r="RWL32" s="6729"/>
      <c r="RWM32" s="6731"/>
      <c r="RWN32" s="6730"/>
      <c r="RWO32" s="6733"/>
      <c r="RWP32" s="6734"/>
      <c r="RWQ32" s="6734"/>
      <c r="RWR32" s="6734"/>
      <c r="RWS32" s="8839" t="s">
        <v>2777</v>
      </c>
      <c r="RWT32" s="8840"/>
      <c r="RWU32" s="6728">
        <f>SUM(RWV32:RWY32)</f>
        <v>0</v>
      </c>
      <c r="RWV32" s="6729"/>
      <c r="RWW32" s="6714"/>
      <c r="RWX32" s="6714"/>
      <c r="RWY32" s="6730"/>
      <c r="RWZ32" s="6731"/>
      <c r="RXA32" s="6732"/>
      <c r="RXB32" s="6729"/>
      <c r="RXC32" s="6731"/>
      <c r="RXD32" s="6730"/>
      <c r="RXE32" s="6733"/>
      <c r="RXF32" s="6734"/>
      <c r="RXG32" s="6734"/>
      <c r="RXH32" s="6734"/>
      <c r="RXI32" s="8839" t="s">
        <v>2777</v>
      </c>
      <c r="RXJ32" s="8840"/>
      <c r="RXK32" s="6728">
        <f>SUM(RXL32:RXO32)</f>
        <v>0</v>
      </c>
      <c r="RXL32" s="6729"/>
      <c r="RXM32" s="6714"/>
      <c r="RXN32" s="6714"/>
      <c r="RXO32" s="6730"/>
      <c r="RXP32" s="6731"/>
      <c r="RXQ32" s="6732"/>
      <c r="RXR32" s="6729"/>
      <c r="RXS32" s="6731"/>
      <c r="RXT32" s="6730"/>
      <c r="RXU32" s="6733"/>
      <c r="RXV32" s="6734"/>
      <c r="RXW32" s="6734"/>
      <c r="RXX32" s="6734"/>
      <c r="RXY32" s="8839" t="s">
        <v>2777</v>
      </c>
      <c r="RXZ32" s="8840"/>
      <c r="RYA32" s="6728">
        <f>SUM(RYB32:RYE32)</f>
        <v>0</v>
      </c>
      <c r="RYB32" s="6729"/>
      <c r="RYC32" s="6714"/>
      <c r="RYD32" s="6714"/>
      <c r="RYE32" s="6730"/>
      <c r="RYF32" s="6731"/>
      <c r="RYG32" s="6732"/>
      <c r="RYH32" s="6729"/>
      <c r="RYI32" s="6731"/>
      <c r="RYJ32" s="6730"/>
      <c r="RYK32" s="6733"/>
      <c r="RYL32" s="6734"/>
      <c r="RYM32" s="6734"/>
      <c r="RYN32" s="6734"/>
      <c r="RYO32" s="8839" t="s">
        <v>2777</v>
      </c>
      <c r="RYP32" s="8840"/>
      <c r="RYQ32" s="6728">
        <f>SUM(RYR32:RYU32)</f>
        <v>0</v>
      </c>
      <c r="RYR32" s="6729"/>
      <c r="RYS32" s="6714"/>
      <c r="RYT32" s="6714"/>
      <c r="RYU32" s="6730"/>
      <c r="RYV32" s="6731"/>
      <c r="RYW32" s="6732"/>
      <c r="RYX32" s="6729"/>
      <c r="RYY32" s="6731"/>
      <c r="RYZ32" s="6730"/>
      <c r="RZA32" s="6733"/>
      <c r="RZB32" s="6734"/>
      <c r="RZC32" s="6734"/>
      <c r="RZD32" s="6734"/>
      <c r="RZE32" s="8839" t="s">
        <v>2777</v>
      </c>
      <c r="RZF32" s="8840"/>
      <c r="RZG32" s="6728">
        <f>SUM(RZH32:RZK32)</f>
        <v>0</v>
      </c>
      <c r="RZH32" s="6729"/>
      <c r="RZI32" s="6714"/>
      <c r="RZJ32" s="6714"/>
      <c r="RZK32" s="6730"/>
      <c r="RZL32" s="6731"/>
      <c r="RZM32" s="6732"/>
      <c r="RZN32" s="6729"/>
      <c r="RZO32" s="6731"/>
      <c r="RZP32" s="6730"/>
      <c r="RZQ32" s="6733"/>
      <c r="RZR32" s="6734"/>
      <c r="RZS32" s="6734"/>
      <c r="RZT32" s="6734"/>
      <c r="RZU32" s="8839" t="s">
        <v>2777</v>
      </c>
      <c r="RZV32" s="8840"/>
      <c r="RZW32" s="6728">
        <f>SUM(RZX32:SAA32)</f>
        <v>0</v>
      </c>
      <c r="RZX32" s="6729"/>
      <c r="RZY32" s="6714"/>
      <c r="RZZ32" s="6714"/>
      <c r="SAA32" s="6730"/>
      <c r="SAB32" s="6731"/>
      <c r="SAC32" s="6732"/>
      <c r="SAD32" s="6729"/>
      <c r="SAE32" s="6731"/>
      <c r="SAF32" s="6730"/>
      <c r="SAG32" s="6733"/>
      <c r="SAH32" s="6734"/>
      <c r="SAI32" s="6734"/>
      <c r="SAJ32" s="6734"/>
      <c r="SAK32" s="8839" t="s">
        <v>2777</v>
      </c>
      <c r="SAL32" s="8840"/>
      <c r="SAM32" s="6728">
        <f>SUM(SAN32:SAQ32)</f>
        <v>0</v>
      </c>
      <c r="SAN32" s="6729"/>
      <c r="SAO32" s="6714"/>
      <c r="SAP32" s="6714"/>
      <c r="SAQ32" s="6730"/>
      <c r="SAR32" s="6731"/>
      <c r="SAS32" s="6732"/>
      <c r="SAT32" s="6729"/>
      <c r="SAU32" s="6731"/>
      <c r="SAV32" s="6730"/>
      <c r="SAW32" s="6733"/>
      <c r="SAX32" s="6734"/>
      <c r="SAY32" s="6734"/>
      <c r="SAZ32" s="6734"/>
      <c r="SBA32" s="8839" t="s">
        <v>2777</v>
      </c>
      <c r="SBB32" s="8840"/>
      <c r="SBC32" s="6728">
        <f>SUM(SBD32:SBG32)</f>
        <v>0</v>
      </c>
      <c r="SBD32" s="6729"/>
      <c r="SBE32" s="6714"/>
      <c r="SBF32" s="6714"/>
      <c r="SBG32" s="6730"/>
      <c r="SBH32" s="6731"/>
      <c r="SBI32" s="6732"/>
      <c r="SBJ32" s="6729"/>
      <c r="SBK32" s="6731"/>
      <c r="SBL32" s="6730"/>
      <c r="SBM32" s="6733"/>
      <c r="SBN32" s="6734"/>
      <c r="SBO32" s="6734"/>
      <c r="SBP32" s="6734"/>
      <c r="SBQ32" s="8839" t="s">
        <v>2777</v>
      </c>
      <c r="SBR32" s="8840"/>
      <c r="SBS32" s="6728">
        <f>SUM(SBT32:SBW32)</f>
        <v>0</v>
      </c>
      <c r="SBT32" s="6729"/>
      <c r="SBU32" s="6714"/>
      <c r="SBV32" s="6714"/>
      <c r="SBW32" s="6730"/>
      <c r="SBX32" s="6731"/>
      <c r="SBY32" s="6732"/>
      <c r="SBZ32" s="6729"/>
      <c r="SCA32" s="6731"/>
      <c r="SCB32" s="6730"/>
      <c r="SCC32" s="6733"/>
      <c r="SCD32" s="6734"/>
      <c r="SCE32" s="6734"/>
      <c r="SCF32" s="6734"/>
      <c r="SCG32" s="8839" t="s">
        <v>2777</v>
      </c>
      <c r="SCH32" s="8840"/>
      <c r="SCI32" s="6728">
        <f>SUM(SCJ32:SCM32)</f>
        <v>0</v>
      </c>
      <c r="SCJ32" s="6729"/>
      <c r="SCK32" s="6714"/>
      <c r="SCL32" s="6714"/>
      <c r="SCM32" s="6730"/>
      <c r="SCN32" s="6731"/>
      <c r="SCO32" s="6732"/>
      <c r="SCP32" s="6729"/>
      <c r="SCQ32" s="6731"/>
      <c r="SCR32" s="6730"/>
      <c r="SCS32" s="6733"/>
      <c r="SCT32" s="6734"/>
      <c r="SCU32" s="6734"/>
      <c r="SCV32" s="6734"/>
      <c r="SCW32" s="8839" t="s">
        <v>2777</v>
      </c>
      <c r="SCX32" s="8840"/>
      <c r="SCY32" s="6728">
        <f>SUM(SCZ32:SDC32)</f>
        <v>0</v>
      </c>
      <c r="SCZ32" s="6729"/>
      <c r="SDA32" s="6714"/>
      <c r="SDB32" s="6714"/>
      <c r="SDC32" s="6730"/>
      <c r="SDD32" s="6731"/>
      <c r="SDE32" s="6732"/>
      <c r="SDF32" s="6729"/>
      <c r="SDG32" s="6731"/>
      <c r="SDH32" s="6730"/>
      <c r="SDI32" s="6733"/>
      <c r="SDJ32" s="6734"/>
      <c r="SDK32" s="6734"/>
      <c r="SDL32" s="6734"/>
      <c r="SDM32" s="8839" t="s">
        <v>2777</v>
      </c>
      <c r="SDN32" s="8840"/>
      <c r="SDO32" s="6728">
        <f>SUM(SDP32:SDS32)</f>
        <v>0</v>
      </c>
      <c r="SDP32" s="6729"/>
      <c r="SDQ32" s="6714"/>
      <c r="SDR32" s="6714"/>
      <c r="SDS32" s="6730"/>
      <c r="SDT32" s="6731"/>
      <c r="SDU32" s="6732"/>
      <c r="SDV32" s="6729"/>
      <c r="SDW32" s="6731"/>
      <c r="SDX32" s="6730"/>
      <c r="SDY32" s="6733"/>
      <c r="SDZ32" s="6734"/>
      <c r="SEA32" s="6734"/>
      <c r="SEB32" s="6734"/>
      <c r="SEC32" s="8839" t="s">
        <v>2777</v>
      </c>
      <c r="SED32" s="8840"/>
      <c r="SEE32" s="6728">
        <f>SUM(SEF32:SEI32)</f>
        <v>0</v>
      </c>
      <c r="SEF32" s="6729"/>
      <c r="SEG32" s="6714"/>
      <c r="SEH32" s="6714"/>
      <c r="SEI32" s="6730"/>
      <c r="SEJ32" s="6731"/>
      <c r="SEK32" s="6732"/>
      <c r="SEL32" s="6729"/>
      <c r="SEM32" s="6731"/>
      <c r="SEN32" s="6730"/>
      <c r="SEO32" s="6733"/>
      <c r="SEP32" s="6734"/>
      <c r="SEQ32" s="6734"/>
      <c r="SER32" s="6734"/>
      <c r="SES32" s="8839" t="s">
        <v>2777</v>
      </c>
      <c r="SET32" s="8840"/>
      <c r="SEU32" s="6728">
        <f>SUM(SEV32:SEY32)</f>
        <v>0</v>
      </c>
      <c r="SEV32" s="6729"/>
      <c r="SEW32" s="6714"/>
      <c r="SEX32" s="6714"/>
      <c r="SEY32" s="6730"/>
      <c r="SEZ32" s="6731"/>
      <c r="SFA32" s="6732"/>
      <c r="SFB32" s="6729"/>
      <c r="SFC32" s="6731"/>
      <c r="SFD32" s="6730"/>
      <c r="SFE32" s="6733"/>
      <c r="SFF32" s="6734"/>
      <c r="SFG32" s="6734"/>
      <c r="SFH32" s="6734"/>
      <c r="SFI32" s="8839" t="s">
        <v>2777</v>
      </c>
      <c r="SFJ32" s="8840"/>
      <c r="SFK32" s="6728">
        <f>SUM(SFL32:SFO32)</f>
        <v>0</v>
      </c>
      <c r="SFL32" s="6729"/>
      <c r="SFM32" s="6714"/>
      <c r="SFN32" s="6714"/>
      <c r="SFO32" s="6730"/>
      <c r="SFP32" s="6731"/>
      <c r="SFQ32" s="6732"/>
      <c r="SFR32" s="6729"/>
      <c r="SFS32" s="6731"/>
      <c r="SFT32" s="6730"/>
      <c r="SFU32" s="6733"/>
      <c r="SFV32" s="6734"/>
      <c r="SFW32" s="6734"/>
      <c r="SFX32" s="6734"/>
      <c r="SFY32" s="8839" t="s">
        <v>2777</v>
      </c>
      <c r="SFZ32" s="8840"/>
      <c r="SGA32" s="6728">
        <f>SUM(SGB32:SGE32)</f>
        <v>0</v>
      </c>
      <c r="SGB32" s="6729"/>
      <c r="SGC32" s="6714"/>
      <c r="SGD32" s="6714"/>
      <c r="SGE32" s="6730"/>
      <c r="SGF32" s="6731"/>
      <c r="SGG32" s="6732"/>
      <c r="SGH32" s="6729"/>
      <c r="SGI32" s="6731"/>
      <c r="SGJ32" s="6730"/>
      <c r="SGK32" s="6733"/>
      <c r="SGL32" s="6734"/>
      <c r="SGM32" s="6734"/>
      <c r="SGN32" s="6734"/>
      <c r="SGO32" s="8839" t="s">
        <v>2777</v>
      </c>
      <c r="SGP32" s="8840"/>
      <c r="SGQ32" s="6728">
        <f>SUM(SGR32:SGU32)</f>
        <v>0</v>
      </c>
      <c r="SGR32" s="6729"/>
      <c r="SGS32" s="6714"/>
      <c r="SGT32" s="6714"/>
      <c r="SGU32" s="6730"/>
      <c r="SGV32" s="6731"/>
      <c r="SGW32" s="6732"/>
      <c r="SGX32" s="6729"/>
      <c r="SGY32" s="6731"/>
      <c r="SGZ32" s="6730"/>
      <c r="SHA32" s="6733"/>
      <c r="SHB32" s="6734"/>
      <c r="SHC32" s="6734"/>
      <c r="SHD32" s="6734"/>
      <c r="SHE32" s="8839" t="s">
        <v>2777</v>
      </c>
      <c r="SHF32" s="8840"/>
      <c r="SHG32" s="6728">
        <f>SUM(SHH32:SHK32)</f>
        <v>0</v>
      </c>
      <c r="SHH32" s="6729"/>
      <c r="SHI32" s="6714"/>
      <c r="SHJ32" s="6714"/>
      <c r="SHK32" s="6730"/>
      <c r="SHL32" s="6731"/>
      <c r="SHM32" s="6732"/>
      <c r="SHN32" s="6729"/>
      <c r="SHO32" s="6731"/>
      <c r="SHP32" s="6730"/>
      <c r="SHQ32" s="6733"/>
      <c r="SHR32" s="6734"/>
      <c r="SHS32" s="6734"/>
      <c r="SHT32" s="6734"/>
      <c r="SHU32" s="8839" t="s">
        <v>2777</v>
      </c>
      <c r="SHV32" s="8840"/>
      <c r="SHW32" s="6728">
        <f>SUM(SHX32:SIA32)</f>
        <v>0</v>
      </c>
      <c r="SHX32" s="6729"/>
      <c r="SHY32" s="6714"/>
      <c r="SHZ32" s="6714"/>
      <c r="SIA32" s="6730"/>
      <c r="SIB32" s="6731"/>
      <c r="SIC32" s="6732"/>
      <c r="SID32" s="6729"/>
      <c r="SIE32" s="6731"/>
      <c r="SIF32" s="6730"/>
      <c r="SIG32" s="6733"/>
      <c r="SIH32" s="6734"/>
      <c r="SII32" s="6734"/>
      <c r="SIJ32" s="6734"/>
      <c r="SIK32" s="8839" t="s">
        <v>2777</v>
      </c>
      <c r="SIL32" s="8840"/>
      <c r="SIM32" s="6728">
        <f>SUM(SIN32:SIQ32)</f>
        <v>0</v>
      </c>
      <c r="SIN32" s="6729"/>
      <c r="SIO32" s="6714"/>
      <c r="SIP32" s="6714"/>
      <c r="SIQ32" s="6730"/>
      <c r="SIR32" s="6731"/>
      <c r="SIS32" s="6732"/>
      <c r="SIT32" s="6729"/>
      <c r="SIU32" s="6731"/>
      <c r="SIV32" s="6730"/>
      <c r="SIW32" s="6733"/>
      <c r="SIX32" s="6734"/>
      <c r="SIY32" s="6734"/>
      <c r="SIZ32" s="6734"/>
      <c r="SJA32" s="8839" t="s">
        <v>2777</v>
      </c>
      <c r="SJB32" s="8840"/>
      <c r="SJC32" s="6728">
        <f>SUM(SJD32:SJG32)</f>
        <v>0</v>
      </c>
      <c r="SJD32" s="6729"/>
      <c r="SJE32" s="6714"/>
      <c r="SJF32" s="6714"/>
      <c r="SJG32" s="6730"/>
      <c r="SJH32" s="6731"/>
      <c r="SJI32" s="6732"/>
      <c r="SJJ32" s="6729"/>
      <c r="SJK32" s="6731"/>
      <c r="SJL32" s="6730"/>
      <c r="SJM32" s="6733"/>
      <c r="SJN32" s="6734"/>
      <c r="SJO32" s="6734"/>
      <c r="SJP32" s="6734"/>
      <c r="SJQ32" s="8839" t="s">
        <v>2777</v>
      </c>
      <c r="SJR32" s="8840"/>
      <c r="SJS32" s="6728">
        <f>SUM(SJT32:SJW32)</f>
        <v>0</v>
      </c>
      <c r="SJT32" s="6729"/>
      <c r="SJU32" s="6714"/>
      <c r="SJV32" s="6714"/>
      <c r="SJW32" s="6730"/>
      <c r="SJX32" s="6731"/>
      <c r="SJY32" s="6732"/>
      <c r="SJZ32" s="6729"/>
      <c r="SKA32" s="6731"/>
      <c r="SKB32" s="6730"/>
      <c r="SKC32" s="6733"/>
      <c r="SKD32" s="6734"/>
      <c r="SKE32" s="6734"/>
      <c r="SKF32" s="6734"/>
      <c r="SKG32" s="8839" t="s">
        <v>2777</v>
      </c>
      <c r="SKH32" s="8840"/>
      <c r="SKI32" s="6728">
        <f>SUM(SKJ32:SKM32)</f>
        <v>0</v>
      </c>
      <c r="SKJ32" s="6729"/>
      <c r="SKK32" s="6714"/>
      <c r="SKL32" s="6714"/>
      <c r="SKM32" s="6730"/>
      <c r="SKN32" s="6731"/>
      <c r="SKO32" s="6732"/>
      <c r="SKP32" s="6729"/>
      <c r="SKQ32" s="6731"/>
      <c r="SKR32" s="6730"/>
      <c r="SKS32" s="6733"/>
      <c r="SKT32" s="6734"/>
      <c r="SKU32" s="6734"/>
      <c r="SKV32" s="6734"/>
      <c r="SKW32" s="8839" t="s">
        <v>2777</v>
      </c>
      <c r="SKX32" s="8840"/>
      <c r="SKY32" s="6728">
        <f>SUM(SKZ32:SLC32)</f>
        <v>0</v>
      </c>
      <c r="SKZ32" s="6729"/>
      <c r="SLA32" s="6714"/>
      <c r="SLB32" s="6714"/>
      <c r="SLC32" s="6730"/>
      <c r="SLD32" s="6731"/>
      <c r="SLE32" s="6732"/>
      <c r="SLF32" s="6729"/>
      <c r="SLG32" s="6731"/>
      <c r="SLH32" s="6730"/>
      <c r="SLI32" s="6733"/>
      <c r="SLJ32" s="6734"/>
      <c r="SLK32" s="6734"/>
      <c r="SLL32" s="6734"/>
      <c r="SLM32" s="8839" t="s">
        <v>2777</v>
      </c>
      <c r="SLN32" s="8840"/>
      <c r="SLO32" s="6728">
        <f>SUM(SLP32:SLS32)</f>
        <v>0</v>
      </c>
      <c r="SLP32" s="6729"/>
      <c r="SLQ32" s="6714"/>
      <c r="SLR32" s="6714"/>
      <c r="SLS32" s="6730"/>
      <c r="SLT32" s="6731"/>
      <c r="SLU32" s="6732"/>
      <c r="SLV32" s="6729"/>
      <c r="SLW32" s="6731"/>
      <c r="SLX32" s="6730"/>
      <c r="SLY32" s="6733"/>
      <c r="SLZ32" s="6734"/>
      <c r="SMA32" s="6734"/>
      <c r="SMB32" s="6734"/>
      <c r="SMC32" s="8839" t="s">
        <v>2777</v>
      </c>
      <c r="SMD32" s="8840"/>
      <c r="SME32" s="6728">
        <f>SUM(SMF32:SMI32)</f>
        <v>0</v>
      </c>
      <c r="SMF32" s="6729"/>
      <c r="SMG32" s="6714"/>
      <c r="SMH32" s="6714"/>
      <c r="SMI32" s="6730"/>
      <c r="SMJ32" s="6731"/>
      <c r="SMK32" s="6732"/>
      <c r="SML32" s="6729"/>
      <c r="SMM32" s="6731"/>
      <c r="SMN32" s="6730"/>
      <c r="SMO32" s="6733"/>
      <c r="SMP32" s="6734"/>
      <c r="SMQ32" s="6734"/>
      <c r="SMR32" s="6734"/>
      <c r="SMS32" s="8839" t="s">
        <v>2777</v>
      </c>
      <c r="SMT32" s="8840"/>
      <c r="SMU32" s="6728">
        <f>SUM(SMV32:SMY32)</f>
        <v>0</v>
      </c>
      <c r="SMV32" s="6729"/>
      <c r="SMW32" s="6714"/>
      <c r="SMX32" s="6714"/>
      <c r="SMY32" s="6730"/>
      <c r="SMZ32" s="6731"/>
      <c r="SNA32" s="6732"/>
      <c r="SNB32" s="6729"/>
      <c r="SNC32" s="6731"/>
      <c r="SND32" s="6730"/>
      <c r="SNE32" s="6733"/>
      <c r="SNF32" s="6734"/>
      <c r="SNG32" s="6734"/>
      <c r="SNH32" s="6734"/>
      <c r="SNI32" s="8839" t="s">
        <v>2777</v>
      </c>
      <c r="SNJ32" s="8840"/>
      <c r="SNK32" s="6728">
        <f>SUM(SNL32:SNO32)</f>
        <v>0</v>
      </c>
      <c r="SNL32" s="6729"/>
      <c r="SNM32" s="6714"/>
      <c r="SNN32" s="6714"/>
      <c r="SNO32" s="6730"/>
      <c r="SNP32" s="6731"/>
      <c r="SNQ32" s="6732"/>
      <c r="SNR32" s="6729"/>
      <c r="SNS32" s="6731"/>
      <c r="SNT32" s="6730"/>
      <c r="SNU32" s="6733"/>
      <c r="SNV32" s="6734"/>
      <c r="SNW32" s="6734"/>
      <c r="SNX32" s="6734"/>
      <c r="SNY32" s="8839" t="s">
        <v>2777</v>
      </c>
      <c r="SNZ32" s="8840"/>
      <c r="SOA32" s="6728">
        <f>SUM(SOB32:SOE32)</f>
        <v>0</v>
      </c>
      <c r="SOB32" s="6729"/>
      <c r="SOC32" s="6714"/>
      <c r="SOD32" s="6714"/>
      <c r="SOE32" s="6730"/>
      <c r="SOF32" s="6731"/>
      <c r="SOG32" s="6732"/>
      <c r="SOH32" s="6729"/>
      <c r="SOI32" s="6731"/>
      <c r="SOJ32" s="6730"/>
      <c r="SOK32" s="6733"/>
      <c r="SOL32" s="6734"/>
      <c r="SOM32" s="6734"/>
      <c r="SON32" s="6734"/>
      <c r="SOO32" s="8839" t="s">
        <v>2777</v>
      </c>
      <c r="SOP32" s="8840"/>
      <c r="SOQ32" s="6728">
        <f>SUM(SOR32:SOU32)</f>
        <v>0</v>
      </c>
      <c r="SOR32" s="6729"/>
      <c r="SOS32" s="6714"/>
      <c r="SOT32" s="6714"/>
      <c r="SOU32" s="6730"/>
      <c r="SOV32" s="6731"/>
      <c r="SOW32" s="6732"/>
      <c r="SOX32" s="6729"/>
      <c r="SOY32" s="6731"/>
      <c r="SOZ32" s="6730"/>
      <c r="SPA32" s="6733"/>
      <c r="SPB32" s="6734"/>
      <c r="SPC32" s="6734"/>
      <c r="SPD32" s="6734"/>
      <c r="SPE32" s="8839" t="s">
        <v>2777</v>
      </c>
      <c r="SPF32" s="8840"/>
      <c r="SPG32" s="6728">
        <f>SUM(SPH32:SPK32)</f>
        <v>0</v>
      </c>
      <c r="SPH32" s="6729"/>
      <c r="SPI32" s="6714"/>
      <c r="SPJ32" s="6714"/>
      <c r="SPK32" s="6730"/>
      <c r="SPL32" s="6731"/>
      <c r="SPM32" s="6732"/>
      <c r="SPN32" s="6729"/>
      <c r="SPO32" s="6731"/>
      <c r="SPP32" s="6730"/>
      <c r="SPQ32" s="6733"/>
      <c r="SPR32" s="6734"/>
      <c r="SPS32" s="6734"/>
      <c r="SPT32" s="6734"/>
      <c r="SPU32" s="8839" t="s">
        <v>2777</v>
      </c>
      <c r="SPV32" s="8840"/>
      <c r="SPW32" s="6728">
        <f>SUM(SPX32:SQA32)</f>
        <v>0</v>
      </c>
      <c r="SPX32" s="6729"/>
      <c r="SPY32" s="6714"/>
      <c r="SPZ32" s="6714"/>
      <c r="SQA32" s="6730"/>
      <c r="SQB32" s="6731"/>
      <c r="SQC32" s="6732"/>
      <c r="SQD32" s="6729"/>
      <c r="SQE32" s="6731"/>
      <c r="SQF32" s="6730"/>
      <c r="SQG32" s="6733"/>
      <c r="SQH32" s="6734"/>
      <c r="SQI32" s="6734"/>
      <c r="SQJ32" s="6734"/>
      <c r="SQK32" s="8839" t="s">
        <v>2777</v>
      </c>
      <c r="SQL32" s="8840"/>
      <c r="SQM32" s="6728">
        <f>SUM(SQN32:SQQ32)</f>
        <v>0</v>
      </c>
      <c r="SQN32" s="6729"/>
      <c r="SQO32" s="6714"/>
      <c r="SQP32" s="6714"/>
      <c r="SQQ32" s="6730"/>
      <c r="SQR32" s="6731"/>
      <c r="SQS32" s="6732"/>
      <c r="SQT32" s="6729"/>
      <c r="SQU32" s="6731"/>
      <c r="SQV32" s="6730"/>
      <c r="SQW32" s="6733"/>
      <c r="SQX32" s="6734"/>
      <c r="SQY32" s="6734"/>
      <c r="SQZ32" s="6734"/>
      <c r="SRA32" s="8839" t="s">
        <v>2777</v>
      </c>
      <c r="SRB32" s="8840"/>
      <c r="SRC32" s="6728">
        <f>SUM(SRD32:SRG32)</f>
        <v>0</v>
      </c>
      <c r="SRD32" s="6729"/>
      <c r="SRE32" s="6714"/>
      <c r="SRF32" s="6714"/>
      <c r="SRG32" s="6730"/>
      <c r="SRH32" s="6731"/>
      <c r="SRI32" s="6732"/>
      <c r="SRJ32" s="6729"/>
      <c r="SRK32" s="6731"/>
      <c r="SRL32" s="6730"/>
      <c r="SRM32" s="6733"/>
      <c r="SRN32" s="6734"/>
      <c r="SRO32" s="6734"/>
      <c r="SRP32" s="6734"/>
      <c r="SRQ32" s="8839" t="s">
        <v>2777</v>
      </c>
      <c r="SRR32" s="8840"/>
      <c r="SRS32" s="6728">
        <f>SUM(SRT32:SRW32)</f>
        <v>0</v>
      </c>
      <c r="SRT32" s="6729"/>
      <c r="SRU32" s="6714"/>
      <c r="SRV32" s="6714"/>
      <c r="SRW32" s="6730"/>
      <c r="SRX32" s="6731"/>
      <c r="SRY32" s="6732"/>
      <c r="SRZ32" s="6729"/>
      <c r="SSA32" s="6731"/>
      <c r="SSB32" s="6730"/>
      <c r="SSC32" s="6733"/>
      <c r="SSD32" s="6734"/>
      <c r="SSE32" s="6734"/>
      <c r="SSF32" s="6734"/>
      <c r="SSG32" s="8839" t="s">
        <v>2777</v>
      </c>
      <c r="SSH32" s="8840"/>
      <c r="SSI32" s="6728">
        <f>SUM(SSJ32:SSM32)</f>
        <v>0</v>
      </c>
      <c r="SSJ32" s="6729"/>
      <c r="SSK32" s="6714"/>
      <c r="SSL32" s="6714"/>
      <c r="SSM32" s="6730"/>
      <c r="SSN32" s="6731"/>
      <c r="SSO32" s="6732"/>
      <c r="SSP32" s="6729"/>
      <c r="SSQ32" s="6731"/>
      <c r="SSR32" s="6730"/>
      <c r="SSS32" s="6733"/>
      <c r="SST32" s="6734"/>
      <c r="SSU32" s="6734"/>
      <c r="SSV32" s="6734"/>
      <c r="SSW32" s="8839" t="s">
        <v>2777</v>
      </c>
      <c r="SSX32" s="8840"/>
      <c r="SSY32" s="6728">
        <f>SUM(SSZ32:STC32)</f>
        <v>0</v>
      </c>
      <c r="SSZ32" s="6729"/>
      <c r="STA32" s="6714"/>
      <c r="STB32" s="6714"/>
      <c r="STC32" s="6730"/>
      <c r="STD32" s="6731"/>
      <c r="STE32" s="6732"/>
      <c r="STF32" s="6729"/>
      <c r="STG32" s="6731"/>
      <c r="STH32" s="6730"/>
      <c r="STI32" s="6733"/>
      <c r="STJ32" s="6734"/>
      <c r="STK32" s="6734"/>
      <c r="STL32" s="6734"/>
      <c r="STM32" s="8839" t="s">
        <v>2777</v>
      </c>
      <c r="STN32" s="8840"/>
      <c r="STO32" s="6728">
        <f>SUM(STP32:STS32)</f>
        <v>0</v>
      </c>
      <c r="STP32" s="6729"/>
      <c r="STQ32" s="6714"/>
      <c r="STR32" s="6714"/>
      <c r="STS32" s="6730"/>
      <c r="STT32" s="6731"/>
      <c r="STU32" s="6732"/>
      <c r="STV32" s="6729"/>
      <c r="STW32" s="6731"/>
      <c r="STX32" s="6730"/>
      <c r="STY32" s="6733"/>
      <c r="STZ32" s="6734"/>
      <c r="SUA32" s="6734"/>
      <c r="SUB32" s="6734"/>
      <c r="SUC32" s="8839" t="s">
        <v>2777</v>
      </c>
      <c r="SUD32" s="8840"/>
      <c r="SUE32" s="6728">
        <f>SUM(SUF32:SUI32)</f>
        <v>0</v>
      </c>
      <c r="SUF32" s="6729"/>
      <c r="SUG32" s="6714"/>
      <c r="SUH32" s="6714"/>
      <c r="SUI32" s="6730"/>
      <c r="SUJ32" s="6731"/>
      <c r="SUK32" s="6732"/>
      <c r="SUL32" s="6729"/>
      <c r="SUM32" s="6731"/>
      <c r="SUN32" s="6730"/>
      <c r="SUO32" s="6733"/>
      <c r="SUP32" s="6734"/>
      <c r="SUQ32" s="6734"/>
      <c r="SUR32" s="6734"/>
      <c r="SUS32" s="8839" t="s">
        <v>2777</v>
      </c>
      <c r="SUT32" s="8840"/>
      <c r="SUU32" s="6728">
        <f>SUM(SUV32:SUY32)</f>
        <v>0</v>
      </c>
      <c r="SUV32" s="6729"/>
      <c r="SUW32" s="6714"/>
      <c r="SUX32" s="6714"/>
      <c r="SUY32" s="6730"/>
      <c r="SUZ32" s="6731"/>
      <c r="SVA32" s="6732"/>
      <c r="SVB32" s="6729"/>
      <c r="SVC32" s="6731"/>
      <c r="SVD32" s="6730"/>
      <c r="SVE32" s="6733"/>
      <c r="SVF32" s="6734"/>
      <c r="SVG32" s="6734"/>
      <c r="SVH32" s="6734"/>
      <c r="SVI32" s="8839" t="s">
        <v>2777</v>
      </c>
      <c r="SVJ32" s="8840"/>
      <c r="SVK32" s="6728">
        <f>SUM(SVL32:SVO32)</f>
        <v>0</v>
      </c>
      <c r="SVL32" s="6729"/>
      <c r="SVM32" s="6714"/>
      <c r="SVN32" s="6714"/>
      <c r="SVO32" s="6730"/>
      <c r="SVP32" s="6731"/>
      <c r="SVQ32" s="6732"/>
      <c r="SVR32" s="6729"/>
      <c r="SVS32" s="6731"/>
      <c r="SVT32" s="6730"/>
      <c r="SVU32" s="6733"/>
      <c r="SVV32" s="6734"/>
      <c r="SVW32" s="6734"/>
      <c r="SVX32" s="6734"/>
      <c r="SVY32" s="8839" t="s">
        <v>2777</v>
      </c>
      <c r="SVZ32" s="8840"/>
      <c r="SWA32" s="6728">
        <f>SUM(SWB32:SWE32)</f>
        <v>0</v>
      </c>
      <c r="SWB32" s="6729"/>
      <c r="SWC32" s="6714"/>
      <c r="SWD32" s="6714"/>
      <c r="SWE32" s="6730"/>
      <c r="SWF32" s="6731"/>
      <c r="SWG32" s="6732"/>
      <c r="SWH32" s="6729"/>
      <c r="SWI32" s="6731"/>
      <c r="SWJ32" s="6730"/>
      <c r="SWK32" s="6733"/>
      <c r="SWL32" s="6734"/>
      <c r="SWM32" s="6734"/>
      <c r="SWN32" s="6734"/>
      <c r="SWO32" s="8839" t="s">
        <v>2777</v>
      </c>
      <c r="SWP32" s="8840"/>
      <c r="SWQ32" s="6728">
        <f>SUM(SWR32:SWU32)</f>
        <v>0</v>
      </c>
      <c r="SWR32" s="6729"/>
      <c r="SWS32" s="6714"/>
      <c r="SWT32" s="6714"/>
      <c r="SWU32" s="6730"/>
      <c r="SWV32" s="6731"/>
      <c r="SWW32" s="6732"/>
      <c r="SWX32" s="6729"/>
      <c r="SWY32" s="6731"/>
      <c r="SWZ32" s="6730"/>
      <c r="SXA32" s="6733"/>
      <c r="SXB32" s="6734"/>
      <c r="SXC32" s="6734"/>
      <c r="SXD32" s="6734"/>
      <c r="SXE32" s="8839" t="s">
        <v>2777</v>
      </c>
      <c r="SXF32" s="8840"/>
      <c r="SXG32" s="6728">
        <f>SUM(SXH32:SXK32)</f>
        <v>0</v>
      </c>
      <c r="SXH32" s="6729"/>
      <c r="SXI32" s="6714"/>
      <c r="SXJ32" s="6714"/>
      <c r="SXK32" s="6730"/>
      <c r="SXL32" s="6731"/>
      <c r="SXM32" s="6732"/>
      <c r="SXN32" s="6729"/>
      <c r="SXO32" s="6731"/>
      <c r="SXP32" s="6730"/>
      <c r="SXQ32" s="6733"/>
      <c r="SXR32" s="6734"/>
      <c r="SXS32" s="6734"/>
      <c r="SXT32" s="6734"/>
      <c r="SXU32" s="8839" t="s">
        <v>2777</v>
      </c>
      <c r="SXV32" s="8840"/>
      <c r="SXW32" s="6728">
        <f>SUM(SXX32:SYA32)</f>
        <v>0</v>
      </c>
      <c r="SXX32" s="6729"/>
      <c r="SXY32" s="6714"/>
      <c r="SXZ32" s="6714"/>
      <c r="SYA32" s="6730"/>
      <c r="SYB32" s="6731"/>
      <c r="SYC32" s="6732"/>
      <c r="SYD32" s="6729"/>
      <c r="SYE32" s="6731"/>
      <c r="SYF32" s="6730"/>
      <c r="SYG32" s="6733"/>
      <c r="SYH32" s="6734"/>
      <c r="SYI32" s="6734"/>
      <c r="SYJ32" s="6734"/>
      <c r="SYK32" s="8839" t="s">
        <v>2777</v>
      </c>
      <c r="SYL32" s="8840"/>
      <c r="SYM32" s="6728">
        <f>SUM(SYN32:SYQ32)</f>
        <v>0</v>
      </c>
      <c r="SYN32" s="6729"/>
      <c r="SYO32" s="6714"/>
      <c r="SYP32" s="6714"/>
      <c r="SYQ32" s="6730"/>
      <c r="SYR32" s="6731"/>
      <c r="SYS32" s="6732"/>
      <c r="SYT32" s="6729"/>
      <c r="SYU32" s="6731"/>
      <c r="SYV32" s="6730"/>
      <c r="SYW32" s="6733"/>
      <c r="SYX32" s="6734"/>
      <c r="SYY32" s="6734"/>
      <c r="SYZ32" s="6734"/>
      <c r="SZA32" s="8839" t="s">
        <v>2777</v>
      </c>
      <c r="SZB32" s="8840"/>
      <c r="SZC32" s="6728">
        <f>SUM(SZD32:SZG32)</f>
        <v>0</v>
      </c>
      <c r="SZD32" s="6729"/>
      <c r="SZE32" s="6714"/>
      <c r="SZF32" s="6714"/>
      <c r="SZG32" s="6730"/>
      <c r="SZH32" s="6731"/>
      <c r="SZI32" s="6732"/>
      <c r="SZJ32" s="6729"/>
      <c r="SZK32" s="6731"/>
      <c r="SZL32" s="6730"/>
      <c r="SZM32" s="6733"/>
      <c r="SZN32" s="6734"/>
      <c r="SZO32" s="6734"/>
      <c r="SZP32" s="6734"/>
      <c r="SZQ32" s="8839" t="s">
        <v>2777</v>
      </c>
      <c r="SZR32" s="8840"/>
      <c r="SZS32" s="6728">
        <f>SUM(SZT32:SZW32)</f>
        <v>0</v>
      </c>
      <c r="SZT32" s="6729"/>
      <c r="SZU32" s="6714"/>
      <c r="SZV32" s="6714"/>
      <c r="SZW32" s="6730"/>
      <c r="SZX32" s="6731"/>
      <c r="SZY32" s="6732"/>
      <c r="SZZ32" s="6729"/>
      <c r="TAA32" s="6731"/>
      <c r="TAB32" s="6730"/>
      <c r="TAC32" s="6733"/>
      <c r="TAD32" s="6734"/>
      <c r="TAE32" s="6734"/>
      <c r="TAF32" s="6734"/>
      <c r="TAG32" s="8839" t="s">
        <v>2777</v>
      </c>
      <c r="TAH32" s="8840"/>
      <c r="TAI32" s="6728">
        <f>SUM(TAJ32:TAM32)</f>
        <v>0</v>
      </c>
      <c r="TAJ32" s="6729"/>
      <c r="TAK32" s="6714"/>
      <c r="TAL32" s="6714"/>
      <c r="TAM32" s="6730"/>
      <c r="TAN32" s="6731"/>
      <c r="TAO32" s="6732"/>
      <c r="TAP32" s="6729"/>
      <c r="TAQ32" s="6731"/>
      <c r="TAR32" s="6730"/>
      <c r="TAS32" s="6733"/>
      <c r="TAT32" s="6734"/>
      <c r="TAU32" s="6734"/>
      <c r="TAV32" s="6734"/>
      <c r="TAW32" s="8839" t="s">
        <v>2777</v>
      </c>
      <c r="TAX32" s="8840"/>
      <c r="TAY32" s="6728">
        <f>SUM(TAZ32:TBC32)</f>
        <v>0</v>
      </c>
      <c r="TAZ32" s="6729"/>
      <c r="TBA32" s="6714"/>
      <c r="TBB32" s="6714"/>
      <c r="TBC32" s="6730"/>
      <c r="TBD32" s="6731"/>
      <c r="TBE32" s="6732"/>
      <c r="TBF32" s="6729"/>
      <c r="TBG32" s="6731"/>
      <c r="TBH32" s="6730"/>
      <c r="TBI32" s="6733"/>
      <c r="TBJ32" s="6734"/>
      <c r="TBK32" s="6734"/>
      <c r="TBL32" s="6734"/>
      <c r="TBM32" s="8839" t="s">
        <v>2777</v>
      </c>
      <c r="TBN32" s="8840"/>
      <c r="TBO32" s="6728">
        <f>SUM(TBP32:TBS32)</f>
        <v>0</v>
      </c>
      <c r="TBP32" s="6729"/>
      <c r="TBQ32" s="6714"/>
      <c r="TBR32" s="6714"/>
      <c r="TBS32" s="6730"/>
      <c r="TBT32" s="6731"/>
      <c r="TBU32" s="6732"/>
      <c r="TBV32" s="6729"/>
      <c r="TBW32" s="6731"/>
      <c r="TBX32" s="6730"/>
      <c r="TBY32" s="6733"/>
      <c r="TBZ32" s="6734"/>
      <c r="TCA32" s="6734"/>
      <c r="TCB32" s="6734"/>
      <c r="TCC32" s="8839" t="s">
        <v>2777</v>
      </c>
      <c r="TCD32" s="8840"/>
      <c r="TCE32" s="6728">
        <f>SUM(TCF32:TCI32)</f>
        <v>0</v>
      </c>
      <c r="TCF32" s="6729"/>
      <c r="TCG32" s="6714"/>
      <c r="TCH32" s="6714"/>
      <c r="TCI32" s="6730"/>
      <c r="TCJ32" s="6731"/>
      <c r="TCK32" s="6732"/>
      <c r="TCL32" s="6729"/>
      <c r="TCM32" s="6731"/>
      <c r="TCN32" s="6730"/>
      <c r="TCO32" s="6733"/>
      <c r="TCP32" s="6734"/>
      <c r="TCQ32" s="6734"/>
      <c r="TCR32" s="6734"/>
      <c r="TCS32" s="8839" t="s">
        <v>2777</v>
      </c>
      <c r="TCT32" s="8840"/>
      <c r="TCU32" s="6728">
        <f>SUM(TCV32:TCY32)</f>
        <v>0</v>
      </c>
      <c r="TCV32" s="6729"/>
      <c r="TCW32" s="6714"/>
      <c r="TCX32" s="6714"/>
      <c r="TCY32" s="6730"/>
      <c r="TCZ32" s="6731"/>
      <c r="TDA32" s="6732"/>
      <c r="TDB32" s="6729"/>
      <c r="TDC32" s="6731"/>
      <c r="TDD32" s="6730"/>
      <c r="TDE32" s="6733"/>
      <c r="TDF32" s="6734"/>
      <c r="TDG32" s="6734"/>
      <c r="TDH32" s="6734"/>
      <c r="TDI32" s="8839" t="s">
        <v>2777</v>
      </c>
      <c r="TDJ32" s="8840"/>
      <c r="TDK32" s="6728">
        <f>SUM(TDL32:TDO32)</f>
        <v>0</v>
      </c>
      <c r="TDL32" s="6729"/>
      <c r="TDM32" s="6714"/>
      <c r="TDN32" s="6714"/>
      <c r="TDO32" s="6730"/>
      <c r="TDP32" s="6731"/>
      <c r="TDQ32" s="6732"/>
      <c r="TDR32" s="6729"/>
      <c r="TDS32" s="6731"/>
      <c r="TDT32" s="6730"/>
      <c r="TDU32" s="6733"/>
      <c r="TDV32" s="6734"/>
      <c r="TDW32" s="6734"/>
      <c r="TDX32" s="6734"/>
      <c r="TDY32" s="8839" t="s">
        <v>2777</v>
      </c>
      <c r="TDZ32" s="8840"/>
      <c r="TEA32" s="6728">
        <f>SUM(TEB32:TEE32)</f>
        <v>0</v>
      </c>
      <c r="TEB32" s="6729"/>
      <c r="TEC32" s="6714"/>
      <c r="TED32" s="6714"/>
      <c r="TEE32" s="6730"/>
      <c r="TEF32" s="6731"/>
      <c r="TEG32" s="6732"/>
      <c r="TEH32" s="6729"/>
      <c r="TEI32" s="6731"/>
      <c r="TEJ32" s="6730"/>
      <c r="TEK32" s="6733"/>
      <c r="TEL32" s="6734"/>
      <c r="TEM32" s="6734"/>
      <c r="TEN32" s="6734"/>
      <c r="TEO32" s="8839" t="s">
        <v>2777</v>
      </c>
      <c r="TEP32" s="8840"/>
      <c r="TEQ32" s="6728">
        <f>SUM(TER32:TEU32)</f>
        <v>0</v>
      </c>
      <c r="TER32" s="6729"/>
      <c r="TES32" s="6714"/>
      <c r="TET32" s="6714"/>
      <c r="TEU32" s="6730"/>
      <c r="TEV32" s="6731"/>
      <c r="TEW32" s="6732"/>
      <c r="TEX32" s="6729"/>
      <c r="TEY32" s="6731"/>
      <c r="TEZ32" s="6730"/>
      <c r="TFA32" s="6733"/>
      <c r="TFB32" s="6734"/>
      <c r="TFC32" s="6734"/>
      <c r="TFD32" s="6734"/>
      <c r="TFE32" s="8839" t="s">
        <v>2777</v>
      </c>
      <c r="TFF32" s="8840"/>
      <c r="TFG32" s="6728">
        <f>SUM(TFH32:TFK32)</f>
        <v>0</v>
      </c>
      <c r="TFH32" s="6729"/>
      <c r="TFI32" s="6714"/>
      <c r="TFJ32" s="6714"/>
      <c r="TFK32" s="6730"/>
      <c r="TFL32" s="6731"/>
      <c r="TFM32" s="6732"/>
      <c r="TFN32" s="6729"/>
      <c r="TFO32" s="6731"/>
      <c r="TFP32" s="6730"/>
      <c r="TFQ32" s="6733"/>
      <c r="TFR32" s="6734"/>
      <c r="TFS32" s="6734"/>
      <c r="TFT32" s="6734"/>
      <c r="TFU32" s="8839" t="s">
        <v>2777</v>
      </c>
      <c r="TFV32" s="8840"/>
      <c r="TFW32" s="6728">
        <f>SUM(TFX32:TGA32)</f>
        <v>0</v>
      </c>
      <c r="TFX32" s="6729"/>
      <c r="TFY32" s="6714"/>
      <c r="TFZ32" s="6714"/>
      <c r="TGA32" s="6730"/>
      <c r="TGB32" s="6731"/>
      <c r="TGC32" s="6732"/>
      <c r="TGD32" s="6729"/>
      <c r="TGE32" s="6731"/>
      <c r="TGF32" s="6730"/>
      <c r="TGG32" s="6733"/>
      <c r="TGH32" s="6734"/>
      <c r="TGI32" s="6734"/>
      <c r="TGJ32" s="6734"/>
      <c r="TGK32" s="8839" t="s">
        <v>2777</v>
      </c>
      <c r="TGL32" s="8840"/>
      <c r="TGM32" s="6728">
        <f>SUM(TGN32:TGQ32)</f>
        <v>0</v>
      </c>
      <c r="TGN32" s="6729"/>
      <c r="TGO32" s="6714"/>
      <c r="TGP32" s="6714"/>
      <c r="TGQ32" s="6730"/>
      <c r="TGR32" s="6731"/>
      <c r="TGS32" s="6732"/>
      <c r="TGT32" s="6729"/>
      <c r="TGU32" s="6731"/>
      <c r="TGV32" s="6730"/>
      <c r="TGW32" s="6733"/>
      <c r="TGX32" s="6734"/>
      <c r="TGY32" s="6734"/>
      <c r="TGZ32" s="6734"/>
      <c r="THA32" s="8839" t="s">
        <v>2777</v>
      </c>
      <c r="THB32" s="8840"/>
      <c r="THC32" s="6728">
        <f>SUM(THD32:THG32)</f>
        <v>0</v>
      </c>
      <c r="THD32" s="6729"/>
      <c r="THE32" s="6714"/>
      <c r="THF32" s="6714"/>
      <c r="THG32" s="6730"/>
      <c r="THH32" s="6731"/>
      <c r="THI32" s="6732"/>
      <c r="THJ32" s="6729"/>
      <c r="THK32" s="6731"/>
      <c r="THL32" s="6730"/>
      <c r="THM32" s="6733"/>
      <c r="THN32" s="6734"/>
      <c r="THO32" s="6734"/>
      <c r="THP32" s="6734"/>
      <c r="THQ32" s="8839" t="s">
        <v>2777</v>
      </c>
      <c r="THR32" s="8840"/>
      <c r="THS32" s="6728">
        <f>SUM(THT32:THW32)</f>
        <v>0</v>
      </c>
      <c r="THT32" s="6729"/>
      <c r="THU32" s="6714"/>
      <c r="THV32" s="6714"/>
      <c r="THW32" s="6730"/>
      <c r="THX32" s="6731"/>
      <c r="THY32" s="6732"/>
      <c r="THZ32" s="6729"/>
      <c r="TIA32" s="6731"/>
      <c r="TIB32" s="6730"/>
      <c r="TIC32" s="6733"/>
      <c r="TID32" s="6734"/>
      <c r="TIE32" s="6734"/>
      <c r="TIF32" s="6734"/>
      <c r="TIG32" s="8839" t="s">
        <v>2777</v>
      </c>
      <c r="TIH32" s="8840"/>
      <c r="TII32" s="6728">
        <f>SUM(TIJ32:TIM32)</f>
        <v>0</v>
      </c>
      <c r="TIJ32" s="6729"/>
      <c r="TIK32" s="6714"/>
      <c r="TIL32" s="6714"/>
      <c r="TIM32" s="6730"/>
      <c r="TIN32" s="6731"/>
      <c r="TIO32" s="6732"/>
      <c r="TIP32" s="6729"/>
      <c r="TIQ32" s="6731"/>
      <c r="TIR32" s="6730"/>
      <c r="TIS32" s="6733"/>
      <c r="TIT32" s="6734"/>
      <c r="TIU32" s="6734"/>
      <c r="TIV32" s="6734"/>
      <c r="TIW32" s="8839" t="s">
        <v>2777</v>
      </c>
      <c r="TIX32" s="8840"/>
      <c r="TIY32" s="6728">
        <f>SUM(TIZ32:TJC32)</f>
        <v>0</v>
      </c>
      <c r="TIZ32" s="6729"/>
      <c r="TJA32" s="6714"/>
      <c r="TJB32" s="6714"/>
      <c r="TJC32" s="6730"/>
      <c r="TJD32" s="6731"/>
      <c r="TJE32" s="6732"/>
      <c r="TJF32" s="6729"/>
      <c r="TJG32" s="6731"/>
      <c r="TJH32" s="6730"/>
      <c r="TJI32" s="6733"/>
      <c r="TJJ32" s="6734"/>
      <c r="TJK32" s="6734"/>
      <c r="TJL32" s="6734"/>
      <c r="TJM32" s="8839" t="s">
        <v>2777</v>
      </c>
      <c r="TJN32" s="8840"/>
      <c r="TJO32" s="6728">
        <f>SUM(TJP32:TJS32)</f>
        <v>0</v>
      </c>
      <c r="TJP32" s="6729"/>
      <c r="TJQ32" s="6714"/>
      <c r="TJR32" s="6714"/>
      <c r="TJS32" s="6730"/>
      <c r="TJT32" s="6731"/>
      <c r="TJU32" s="6732"/>
      <c r="TJV32" s="6729"/>
      <c r="TJW32" s="6731"/>
      <c r="TJX32" s="6730"/>
      <c r="TJY32" s="6733"/>
      <c r="TJZ32" s="6734"/>
      <c r="TKA32" s="6734"/>
      <c r="TKB32" s="6734"/>
      <c r="TKC32" s="8839" t="s">
        <v>2777</v>
      </c>
      <c r="TKD32" s="8840"/>
      <c r="TKE32" s="6728">
        <f>SUM(TKF32:TKI32)</f>
        <v>0</v>
      </c>
      <c r="TKF32" s="6729"/>
      <c r="TKG32" s="6714"/>
      <c r="TKH32" s="6714"/>
      <c r="TKI32" s="6730"/>
      <c r="TKJ32" s="6731"/>
      <c r="TKK32" s="6732"/>
      <c r="TKL32" s="6729"/>
      <c r="TKM32" s="6731"/>
      <c r="TKN32" s="6730"/>
      <c r="TKO32" s="6733"/>
      <c r="TKP32" s="6734"/>
      <c r="TKQ32" s="6734"/>
      <c r="TKR32" s="6734"/>
      <c r="TKS32" s="8839" t="s">
        <v>2777</v>
      </c>
      <c r="TKT32" s="8840"/>
      <c r="TKU32" s="6728">
        <f>SUM(TKV32:TKY32)</f>
        <v>0</v>
      </c>
      <c r="TKV32" s="6729"/>
      <c r="TKW32" s="6714"/>
      <c r="TKX32" s="6714"/>
      <c r="TKY32" s="6730"/>
      <c r="TKZ32" s="6731"/>
      <c r="TLA32" s="6732"/>
      <c r="TLB32" s="6729"/>
      <c r="TLC32" s="6731"/>
      <c r="TLD32" s="6730"/>
      <c r="TLE32" s="6733"/>
      <c r="TLF32" s="6734"/>
      <c r="TLG32" s="6734"/>
      <c r="TLH32" s="6734"/>
      <c r="TLI32" s="8839" t="s">
        <v>2777</v>
      </c>
      <c r="TLJ32" s="8840"/>
      <c r="TLK32" s="6728">
        <f>SUM(TLL32:TLO32)</f>
        <v>0</v>
      </c>
      <c r="TLL32" s="6729"/>
      <c r="TLM32" s="6714"/>
      <c r="TLN32" s="6714"/>
      <c r="TLO32" s="6730"/>
      <c r="TLP32" s="6731"/>
      <c r="TLQ32" s="6732"/>
      <c r="TLR32" s="6729"/>
      <c r="TLS32" s="6731"/>
      <c r="TLT32" s="6730"/>
      <c r="TLU32" s="6733"/>
      <c r="TLV32" s="6734"/>
      <c r="TLW32" s="6734"/>
      <c r="TLX32" s="6734"/>
      <c r="TLY32" s="8839" t="s">
        <v>2777</v>
      </c>
      <c r="TLZ32" s="8840"/>
      <c r="TMA32" s="6728">
        <f>SUM(TMB32:TME32)</f>
        <v>0</v>
      </c>
      <c r="TMB32" s="6729"/>
      <c r="TMC32" s="6714"/>
      <c r="TMD32" s="6714"/>
      <c r="TME32" s="6730"/>
      <c r="TMF32" s="6731"/>
      <c r="TMG32" s="6732"/>
      <c r="TMH32" s="6729"/>
      <c r="TMI32" s="6731"/>
      <c r="TMJ32" s="6730"/>
      <c r="TMK32" s="6733"/>
      <c r="TML32" s="6734"/>
      <c r="TMM32" s="6734"/>
      <c r="TMN32" s="6734"/>
      <c r="TMO32" s="8839" t="s">
        <v>2777</v>
      </c>
      <c r="TMP32" s="8840"/>
      <c r="TMQ32" s="6728">
        <f>SUM(TMR32:TMU32)</f>
        <v>0</v>
      </c>
      <c r="TMR32" s="6729"/>
      <c r="TMS32" s="6714"/>
      <c r="TMT32" s="6714"/>
      <c r="TMU32" s="6730"/>
      <c r="TMV32" s="6731"/>
      <c r="TMW32" s="6732"/>
      <c r="TMX32" s="6729"/>
      <c r="TMY32" s="6731"/>
      <c r="TMZ32" s="6730"/>
      <c r="TNA32" s="6733"/>
      <c r="TNB32" s="6734"/>
      <c r="TNC32" s="6734"/>
      <c r="TND32" s="6734"/>
      <c r="TNE32" s="8839" t="s">
        <v>2777</v>
      </c>
      <c r="TNF32" s="8840"/>
      <c r="TNG32" s="6728">
        <f>SUM(TNH32:TNK32)</f>
        <v>0</v>
      </c>
      <c r="TNH32" s="6729"/>
      <c r="TNI32" s="6714"/>
      <c r="TNJ32" s="6714"/>
      <c r="TNK32" s="6730"/>
      <c r="TNL32" s="6731"/>
      <c r="TNM32" s="6732"/>
      <c r="TNN32" s="6729"/>
      <c r="TNO32" s="6731"/>
      <c r="TNP32" s="6730"/>
      <c r="TNQ32" s="6733"/>
      <c r="TNR32" s="6734"/>
      <c r="TNS32" s="6734"/>
      <c r="TNT32" s="6734"/>
      <c r="TNU32" s="8839" t="s">
        <v>2777</v>
      </c>
      <c r="TNV32" s="8840"/>
      <c r="TNW32" s="6728">
        <f>SUM(TNX32:TOA32)</f>
        <v>0</v>
      </c>
      <c r="TNX32" s="6729"/>
      <c r="TNY32" s="6714"/>
      <c r="TNZ32" s="6714"/>
      <c r="TOA32" s="6730"/>
      <c r="TOB32" s="6731"/>
      <c r="TOC32" s="6732"/>
      <c r="TOD32" s="6729"/>
      <c r="TOE32" s="6731"/>
      <c r="TOF32" s="6730"/>
      <c r="TOG32" s="6733"/>
      <c r="TOH32" s="6734"/>
      <c r="TOI32" s="6734"/>
      <c r="TOJ32" s="6734"/>
      <c r="TOK32" s="8839" t="s">
        <v>2777</v>
      </c>
      <c r="TOL32" s="8840"/>
      <c r="TOM32" s="6728">
        <f>SUM(TON32:TOQ32)</f>
        <v>0</v>
      </c>
      <c r="TON32" s="6729"/>
      <c r="TOO32" s="6714"/>
      <c r="TOP32" s="6714"/>
      <c r="TOQ32" s="6730"/>
      <c r="TOR32" s="6731"/>
      <c r="TOS32" s="6732"/>
      <c r="TOT32" s="6729"/>
      <c r="TOU32" s="6731"/>
      <c r="TOV32" s="6730"/>
      <c r="TOW32" s="6733"/>
      <c r="TOX32" s="6734"/>
      <c r="TOY32" s="6734"/>
      <c r="TOZ32" s="6734"/>
      <c r="TPA32" s="8839" t="s">
        <v>2777</v>
      </c>
      <c r="TPB32" s="8840"/>
      <c r="TPC32" s="6728">
        <f>SUM(TPD32:TPG32)</f>
        <v>0</v>
      </c>
      <c r="TPD32" s="6729"/>
      <c r="TPE32" s="6714"/>
      <c r="TPF32" s="6714"/>
      <c r="TPG32" s="6730"/>
      <c r="TPH32" s="6731"/>
      <c r="TPI32" s="6732"/>
      <c r="TPJ32" s="6729"/>
      <c r="TPK32" s="6731"/>
      <c r="TPL32" s="6730"/>
      <c r="TPM32" s="6733"/>
      <c r="TPN32" s="6734"/>
      <c r="TPO32" s="6734"/>
      <c r="TPP32" s="6734"/>
      <c r="TPQ32" s="8839" t="s">
        <v>2777</v>
      </c>
      <c r="TPR32" s="8840"/>
      <c r="TPS32" s="6728">
        <f>SUM(TPT32:TPW32)</f>
        <v>0</v>
      </c>
      <c r="TPT32" s="6729"/>
      <c r="TPU32" s="6714"/>
      <c r="TPV32" s="6714"/>
      <c r="TPW32" s="6730"/>
      <c r="TPX32" s="6731"/>
      <c r="TPY32" s="6732"/>
      <c r="TPZ32" s="6729"/>
      <c r="TQA32" s="6731"/>
      <c r="TQB32" s="6730"/>
      <c r="TQC32" s="6733"/>
      <c r="TQD32" s="6734"/>
      <c r="TQE32" s="6734"/>
      <c r="TQF32" s="6734"/>
      <c r="TQG32" s="8839" t="s">
        <v>2777</v>
      </c>
      <c r="TQH32" s="8840"/>
      <c r="TQI32" s="6728">
        <f>SUM(TQJ32:TQM32)</f>
        <v>0</v>
      </c>
      <c r="TQJ32" s="6729"/>
      <c r="TQK32" s="6714"/>
      <c r="TQL32" s="6714"/>
      <c r="TQM32" s="6730"/>
      <c r="TQN32" s="6731"/>
      <c r="TQO32" s="6732"/>
      <c r="TQP32" s="6729"/>
      <c r="TQQ32" s="6731"/>
      <c r="TQR32" s="6730"/>
      <c r="TQS32" s="6733"/>
      <c r="TQT32" s="6734"/>
      <c r="TQU32" s="6734"/>
      <c r="TQV32" s="6734"/>
      <c r="TQW32" s="8839" t="s">
        <v>2777</v>
      </c>
      <c r="TQX32" s="8840"/>
      <c r="TQY32" s="6728">
        <f>SUM(TQZ32:TRC32)</f>
        <v>0</v>
      </c>
      <c r="TQZ32" s="6729"/>
      <c r="TRA32" s="6714"/>
      <c r="TRB32" s="6714"/>
      <c r="TRC32" s="6730"/>
      <c r="TRD32" s="6731"/>
      <c r="TRE32" s="6732"/>
      <c r="TRF32" s="6729"/>
      <c r="TRG32" s="6731"/>
      <c r="TRH32" s="6730"/>
      <c r="TRI32" s="6733"/>
      <c r="TRJ32" s="6734"/>
      <c r="TRK32" s="6734"/>
      <c r="TRL32" s="6734"/>
      <c r="TRM32" s="8839" t="s">
        <v>2777</v>
      </c>
      <c r="TRN32" s="8840"/>
      <c r="TRO32" s="6728">
        <f>SUM(TRP32:TRS32)</f>
        <v>0</v>
      </c>
      <c r="TRP32" s="6729"/>
      <c r="TRQ32" s="6714"/>
      <c r="TRR32" s="6714"/>
      <c r="TRS32" s="6730"/>
      <c r="TRT32" s="6731"/>
      <c r="TRU32" s="6732"/>
      <c r="TRV32" s="6729"/>
      <c r="TRW32" s="6731"/>
      <c r="TRX32" s="6730"/>
      <c r="TRY32" s="6733"/>
      <c r="TRZ32" s="6734"/>
      <c r="TSA32" s="6734"/>
      <c r="TSB32" s="6734"/>
      <c r="TSC32" s="8839" t="s">
        <v>2777</v>
      </c>
      <c r="TSD32" s="8840"/>
      <c r="TSE32" s="6728">
        <f>SUM(TSF32:TSI32)</f>
        <v>0</v>
      </c>
      <c r="TSF32" s="6729"/>
      <c r="TSG32" s="6714"/>
      <c r="TSH32" s="6714"/>
      <c r="TSI32" s="6730"/>
      <c r="TSJ32" s="6731"/>
      <c r="TSK32" s="6732"/>
      <c r="TSL32" s="6729"/>
      <c r="TSM32" s="6731"/>
      <c r="TSN32" s="6730"/>
      <c r="TSO32" s="6733"/>
      <c r="TSP32" s="6734"/>
      <c r="TSQ32" s="6734"/>
      <c r="TSR32" s="6734"/>
      <c r="TSS32" s="8839" t="s">
        <v>2777</v>
      </c>
      <c r="TST32" s="8840"/>
      <c r="TSU32" s="6728">
        <f>SUM(TSV32:TSY32)</f>
        <v>0</v>
      </c>
      <c r="TSV32" s="6729"/>
      <c r="TSW32" s="6714"/>
      <c r="TSX32" s="6714"/>
      <c r="TSY32" s="6730"/>
      <c r="TSZ32" s="6731"/>
      <c r="TTA32" s="6732"/>
      <c r="TTB32" s="6729"/>
      <c r="TTC32" s="6731"/>
      <c r="TTD32" s="6730"/>
      <c r="TTE32" s="6733"/>
      <c r="TTF32" s="6734"/>
      <c r="TTG32" s="6734"/>
      <c r="TTH32" s="6734"/>
      <c r="TTI32" s="8839" t="s">
        <v>2777</v>
      </c>
      <c r="TTJ32" s="8840"/>
      <c r="TTK32" s="6728">
        <f>SUM(TTL32:TTO32)</f>
        <v>0</v>
      </c>
      <c r="TTL32" s="6729"/>
      <c r="TTM32" s="6714"/>
      <c r="TTN32" s="6714"/>
      <c r="TTO32" s="6730"/>
      <c r="TTP32" s="6731"/>
      <c r="TTQ32" s="6732"/>
      <c r="TTR32" s="6729"/>
      <c r="TTS32" s="6731"/>
      <c r="TTT32" s="6730"/>
      <c r="TTU32" s="6733"/>
      <c r="TTV32" s="6734"/>
      <c r="TTW32" s="6734"/>
      <c r="TTX32" s="6734"/>
      <c r="TTY32" s="8839" t="s">
        <v>2777</v>
      </c>
      <c r="TTZ32" s="8840"/>
      <c r="TUA32" s="6728">
        <f>SUM(TUB32:TUE32)</f>
        <v>0</v>
      </c>
      <c r="TUB32" s="6729"/>
      <c r="TUC32" s="6714"/>
      <c r="TUD32" s="6714"/>
      <c r="TUE32" s="6730"/>
      <c r="TUF32" s="6731"/>
      <c r="TUG32" s="6732"/>
      <c r="TUH32" s="6729"/>
      <c r="TUI32" s="6731"/>
      <c r="TUJ32" s="6730"/>
      <c r="TUK32" s="6733"/>
      <c r="TUL32" s="6734"/>
      <c r="TUM32" s="6734"/>
      <c r="TUN32" s="6734"/>
      <c r="TUO32" s="8839" t="s">
        <v>2777</v>
      </c>
      <c r="TUP32" s="8840"/>
      <c r="TUQ32" s="6728">
        <f>SUM(TUR32:TUU32)</f>
        <v>0</v>
      </c>
      <c r="TUR32" s="6729"/>
      <c r="TUS32" s="6714"/>
      <c r="TUT32" s="6714"/>
      <c r="TUU32" s="6730"/>
      <c r="TUV32" s="6731"/>
      <c r="TUW32" s="6732"/>
      <c r="TUX32" s="6729"/>
      <c r="TUY32" s="6731"/>
      <c r="TUZ32" s="6730"/>
      <c r="TVA32" s="6733"/>
      <c r="TVB32" s="6734"/>
      <c r="TVC32" s="6734"/>
      <c r="TVD32" s="6734"/>
      <c r="TVE32" s="8839" t="s">
        <v>2777</v>
      </c>
      <c r="TVF32" s="8840"/>
      <c r="TVG32" s="6728">
        <f>SUM(TVH32:TVK32)</f>
        <v>0</v>
      </c>
      <c r="TVH32" s="6729"/>
      <c r="TVI32" s="6714"/>
      <c r="TVJ32" s="6714"/>
      <c r="TVK32" s="6730"/>
      <c r="TVL32" s="6731"/>
      <c r="TVM32" s="6732"/>
      <c r="TVN32" s="6729"/>
      <c r="TVO32" s="6731"/>
      <c r="TVP32" s="6730"/>
      <c r="TVQ32" s="6733"/>
      <c r="TVR32" s="6734"/>
      <c r="TVS32" s="6734"/>
      <c r="TVT32" s="6734"/>
      <c r="TVU32" s="8839" t="s">
        <v>2777</v>
      </c>
      <c r="TVV32" s="8840"/>
      <c r="TVW32" s="6728">
        <f>SUM(TVX32:TWA32)</f>
        <v>0</v>
      </c>
      <c r="TVX32" s="6729"/>
      <c r="TVY32" s="6714"/>
      <c r="TVZ32" s="6714"/>
      <c r="TWA32" s="6730"/>
      <c r="TWB32" s="6731"/>
      <c r="TWC32" s="6732"/>
      <c r="TWD32" s="6729"/>
      <c r="TWE32" s="6731"/>
      <c r="TWF32" s="6730"/>
      <c r="TWG32" s="6733"/>
      <c r="TWH32" s="6734"/>
      <c r="TWI32" s="6734"/>
      <c r="TWJ32" s="6734"/>
      <c r="TWK32" s="8839" t="s">
        <v>2777</v>
      </c>
      <c r="TWL32" s="8840"/>
      <c r="TWM32" s="6728">
        <f>SUM(TWN32:TWQ32)</f>
        <v>0</v>
      </c>
      <c r="TWN32" s="6729"/>
      <c r="TWO32" s="6714"/>
      <c r="TWP32" s="6714"/>
      <c r="TWQ32" s="6730"/>
      <c r="TWR32" s="6731"/>
      <c r="TWS32" s="6732"/>
      <c r="TWT32" s="6729"/>
      <c r="TWU32" s="6731"/>
      <c r="TWV32" s="6730"/>
      <c r="TWW32" s="6733"/>
      <c r="TWX32" s="6734"/>
      <c r="TWY32" s="6734"/>
      <c r="TWZ32" s="6734"/>
      <c r="TXA32" s="8839" t="s">
        <v>2777</v>
      </c>
      <c r="TXB32" s="8840"/>
      <c r="TXC32" s="6728">
        <f>SUM(TXD32:TXG32)</f>
        <v>0</v>
      </c>
      <c r="TXD32" s="6729"/>
      <c r="TXE32" s="6714"/>
      <c r="TXF32" s="6714"/>
      <c r="TXG32" s="6730"/>
      <c r="TXH32" s="6731"/>
      <c r="TXI32" s="6732"/>
      <c r="TXJ32" s="6729"/>
      <c r="TXK32" s="6731"/>
      <c r="TXL32" s="6730"/>
      <c r="TXM32" s="6733"/>
      <c r="TXN32" s="6734"/>
      <c r="TXO32" s="6734"/>
      <c r="TXP32" s="6734"/>
      <c r="TXQ32" s="8839" t="s">
        <v>2777</v>
      </c>
      <c r="TXR32" s="8840"/>
      <c r="TXS32" s="6728">
        <f>SUM(TXT32:TXW32)</f>
        <v>0</v>
      </c>
      <c r="TXT32" s="6729"/>
      <c r="TXU32" s="6714"/>
      <c r="TXV32" s="6714"/>
      <c r="TXW32" s="6730"/>
      <c r="TXX32" s="6731"/>
      <c r="TXY32" s="6732"/>
      <c r="TXZ32" s="6729"/>
      <c r="TYA32" s="6731"/>
      <c r="TYB32" s="6730"/>
      <c r="TYC32" s="6733"/>
      <c r="TYD32" s="6734"/>
      <c r="TYE32" s="6734"/>
      <c r="TYF32" s="6734"/>
      <c r="TYG32" s="8839" t="s">
        <v>2777</v>
      </c>
      <c r="TYH32" s="8840"/>
      <c r="TYI32" s="6728">
        <f>SUM(TYJ32:TYM32)</f>
        <v>0</v>
      </c>
      <c r="TYJ32" s="6729"/>
      <c r="TYK32" s="6714"/>
      <c r="TYL32" s="6714"/>
      <c r="TYM32" s="6730"/>
      <c r="TYN32" s="6731"/>
      <c r="TYO32" s="6732"/>
      <c r="TYP32" s="6729"/>
      <c r="TYQ32" s="6731"/>
      <c r="TYR32" s="6730"/>
      <c r="TYS32" s="6733"/>
      <c r="TYT32" s="6734"/>
      <c r="TYU32" s="6734"/>
      <c r="TYV32" s="6734"/>
      <c r="TYW32" s="8839" t="s">
        <v>2777</v>
      </c>
      <c r="TYX32" s="8840"/>
      <c r="TYY32" s="6728">
        <f>SUM(TYZ32:TZC32)</f>
        <v>0</v>
      </c>
      <c r="TYZ32" s="6729"/>
      <c r="TZA32" s="6714"/>
      <c r="TZB32" s="6714"/>
      <c r="TZC32" s="6730"/>
      <c r="TZD32" s="6731"/>
      <c r="TZE32" s="6732"/>
      <c r="TZF32" s="6729"/>
      <c r="TZG32" s="6731"/>
      <c r="TZH32" s="6730"/>
      <c r="TZI32" s="6733"/>
      <c r="TZJ32" s="6734"/>
      <c r="TZK32" s="6734"/>
      <c r="TZL32" s="6734"/>
      <c r="TZM32" s="8839" t="s">
        <v>2777</v>
      </c>
      <c r="TZN32" s="8840"/>
      <c r="TZO32" s="6728">
        <f>SUM(TZP32:TZS32)</f>
        <v>0</v>
      </c>
      <c r="TZP32" s="6729"/>
      <c r="TZQ32" s="6714"/>
      <c r="TZR32" s="6714"/>
      <c r="TZS32" s="6730"/>
      <c r="TZT32" s="6731"/>
      <c r="TZU32" s="6732"/>
      <c r="TZV32" s="6729"/>
      <c r="TZW32" s="6731"/>
      <c r="TZX32" s="6730"/>
      <c r="TZY32" s="6733"/>
      <c r="TZZ32" s="6734"/>
      <c r="UAA32" s="6734"/>
      <c r="UAB32" s="6734"/>
      <c r="UAC32" s="8839" t="s">
        <v>2777</v>
      </c>
      <c r="UAD32" s="8840"/>
      <c r="UAE32" s="6728">
        <f>SUM(UAF32:UAI32)</f>
        <v>0</v>
      </c>
      <c r="UAF32" s="6729"/>
      <c r="UAG32" s="6714"/>
      <c r="UAH32" s="6714"/>
      <c r="UAI32" s="6730"/>
      <c r="UAJ32" s="6731"/>
      <c r="UAK32" s="6732"/>
      <c r="UAL32" s="6729"/>
      <c r="UAM32" s="6731"/>
      <c r="UAN32" s="6730"/>
      <c r="UAO32" s="6733"/>
      <c r="UAP32" s="6734"/>
      <c r="UAQ32" s="6734"/>
      <c r="UAR32" s="6734"/>
      <c r="UAS32" s="8839" t="s">
        <v>2777</v>
      </c>
      <c r="UAT32" s="8840"/>
      <c r="UAU32" s="6728">
        <f>SUM(UAV32:UAY32)</f>
        <v>0</v>
      </c>
      <c r="UAV32" s="6729"/>
      <c r="UAW32" s="6714"/>
      <c r="UAX32" s="6714"/>
      <c r="UAY32" s="6730"/>
      <c r="UAZ32" s="6731"/>
      <c r="UBA32" s="6732"/>
      <c r="UBB32" s="6729"/>
      <c r="UBC32" s="6731"/>
      <c r="UBD32" s="6730"/>
      <c r="UBE32" s="6733"/>
      <c r="UBF32" s="6734"/>
      <c r="UBG32" s="6734"/>
      <c r="UBH32" s="6734"/>
      <c r="UBI32" s="8839" t="s">
        <v>2777</v>
      </c>
      <c r="UBJ32" s="8840"/>
      <c r="UBK32" s="6728">
        <f>SUM(UBL32:UBO32)</f>
        <v>0</v>
      </c>
      <c r="UBL32" s="6729"/>
      <c r="UBM32" s="6714"/>
      <c r="UBN32" s="6714"/>
      <c r="UBO32" s="6730"/>
      <c r="UBP32" s="6731"/>
      <c r="UBQ32" s="6732"/>
      <c r="UBR32" s="6729"/>
      <c r="UBS32" s="6731"/>
      <c r="UBT32" s="6730"/>
      <c r="UBU32" s="6733"/>
      <c r="UBV32" s="6734"/>
      <c r="UBW32" s="6734"/>
      <c r="UBX32" s="6734"/>
      <c r="UBY32" s="8839" t="s">
        <v>2777</v>
      </c>
      <c r="UBZ32" s="8840"/>
      <c r="UCA32" s="6728">
        <f>SUM(UCB32:UCE32)</f>
        <v>0</v>
      </c>
      <c r="UCB32" s="6729"/>
      <c r="UCC32" s="6714"/>
      <c r="UCD32" s="6714"/>
      <c r="UCE32" s="6730"/>
      <c r="UCF32" s="6731"/>
      <c r="UCG32" s="6732"/>
      <c r="UCH32" s="6729"/>
      <c r="UCI32" s="6731"/>
      <c r="UCJ32" s="6730"/>
      <c r="UCK32" s="6733"/>
      <c r="UCL32" s="6734"/>
      <c r="UCM32" s="6734"/>
      <c r="UCN32" s="6734"/>
      <c r="UCO32" s="8839" t="s">
        <v>2777</v>
      </c>
      <c r="UCP32" s="8840"/>
      <c r="UCQ32" s="6728">
        <f>SUM(UCR32:UCU32)</f>
        <v>0</v>
      </c>
      <c r="UCR32" s="6729"/>
      <c r="UCS32" s="6714"/>
      <c r="UCT32" s="6714"/>
      <c r="UCU32" s="6730"/>
      <c r="UCV32" s="6731"/>
      <c r="UCW32" s="6732"/>
      <c r="UCX32" s="6729"/>
      <c r="UCY32" s="6731"/>
      <c r="UCZ32" s="6730"/>
      <c r="UDA32" s="6733"/>
      <c r="UDB32" s="6734"/>
      <c r="UDC32" s="6734"/>
      <c r="UDD32" s="6734"/>
      <c r="UDE32" s="8839" t="s">
        <v>2777</v>
      </c>
      <c r="UDF32" s="8840"/>
      <c r="UDG32" s="6728">
        <f>SUM(UDH32:UDK32)</f>
        <v>0</v>
      </c>
      <c r="UDH32" s="6729"/>
      <c r="UDI32" s="6714"/>
      <c r="UDJ32" s="6714"/>
      <c r="UDK32" s="6730"/>
      <c r="UDL32" s="6731"/>
      <c r="UDM32" s="6732"/>
      <c r="UDN32" s="6729"/>
      <c r="UDO32" s="6731"/>
      <c r="UDP32" s="6730"/>
      <c r="UDQ32" s="6733"/>
      <c r="UDR32" s="6734"/>
      <c r="UDS32" s="6734"/>
      <c r="UDT32" s="6734"/>
      <c r="UDU32" s="8839" t="s">
        <v>2777</v>
      </c>
      <c r="UDV32" s="8840"/>
      <c r="UDW32" s="6728">
        <f>SUM(UDX32:UEA32)</f>
        <v>0</v>
      </c>
      <c r="UDX32" s="6729"/>
      <c r="UDY32" s="6714"/>
      <c r="UDZ32" s="6714"/>
      <c r="UEA32" s="6730"/>
      <c r="UEB32" s="6731"/>
      <c r="UEC32" s="6732"/>
      <c r="UED32" s="6729"/>
      <c r="UEE32" s="6731"/>
      <c r="UEF32" s="6730"/>
      <c r="UEG32" s="6733"/>
      <c r="UEH32" s="6734"/>
      <c r="UEI32" s="6734"/>
      <c r="UEJ32" s="6734"/>
      <c r="UEK32" s="8839" t="s">
        <v>2777</v>
      </c>
      <c r="UEL32" s="8840"/>
      <c r="UEM32" s="6728">
        <f>SUM(UEN32:UEQ32)</f>
        <v>0</v>
      </c>
      <c r="UEN32" s="6729"/>
      <c r="UEO32" s="6714"/>
      <c r="UEP32" s="6714"/>
      <c r="UEQ32" s="6730"/>
      <c r="UER32" s="6731"/>
      <c r="UES32" s="6732"/>
      <c r="UET32" s="6729"/>
      <c r="UEU32" s="6731"/>
      <c r="UEV32" s="6730"/>
      <c r="UEW32" s="6733"/>
      <c r="UEX32" s="6734"/>
      <c r="UEY32" s="6734"/>
      <c r="UEZ32" s="6734"/>
      <c r="UFA32" s="8839" t="s">
        <v>2777</v>
      </c>
      <c r="UFB32" s="8840"/>
      <c r="UFC32" s="6728">
        <f>SUM(UFD32:UFG32)</f>
        <v>0</v>
      </c>
      <c r="UFD32" s="6729"/>
      <c r="UFE32" s="6714"/>
      <c r="UFF32" s="6714"/>
      <c r="UFG32" s="6730"/>
      <c r="UFH32" s="6731"/>
      <c r="UFI32" s="6732"/>
      <c r="UFJ32" s="6729"/>
      <c r="UFK32" s="6731"/>
      <c r="UFL32" s="6730"/>
      <c r="UFM32" s="6733"/>
      <c r="UFN32" s="6734"/>
      <c r="UFO32" s="6734"/>
      <c r="UFP32" s="6734"/>
      <c r="UFQ32" s="8839" t="s">
        <v>2777</v>
      </c>
      <c r="UFR32" s="8840"/>
      <c r="UFS32" s="6728">
        <f>SUM(UFT32:UFW32)</f>
        <v>0</v>
      </c>
      <c r="UFT32" s="6729"/>
      <c r="UFU32" s="6714"/>
      <c r="UFV32" s="6714"/>
      <c r="UFW32" s="6730"/>
      <c r="UFX32" s="6731"/>
      <c r="UFY32" s="6732"/>
      <c r="UFZ32" s="6729"/>
      <c r="UGA32" s="6731"/>
      <c r="UGB32" s="6730"/>
      <c r="UGC32" s="6733"/>
      <c r="UGD32" s="6734"/>
      <c r="UGE32" s="6734"/>
      <c r="UGF32" s="6734"/>
      <c r="UGG32" s="8839" t="s">
        <v>2777</v>
      </c>
      <c r="UGH32" s="8840"/>
      <c r="UGI32" s="6728">
        <f>SUM(UGJ32:UGM32)</f>
        <v>0</v>
      </c>
      <c r="UGJ32" s="6729"/>
      <c r="UGK32" s="6714"/>
      <c r="UGL32" s="6714"/>
      <c r="UGM32" s="6730"/>
      <c r="UGN32" s="6731"/>
      <c r="UGO32" s="6732"/>
      <c r="UGP32" s="6729"/>
      <c r="UGQ32" s="6731"/>
      <c r="UGR32" s="6730"/>
      <c r="UGS32" s="6733"/>
      <c r="UGT32" s="6734"/>
      <c r="UGU32" s="6734"/>
      <c r="UGV32" s="6734"/>
      <c r="UGW32" s="8839" t="s">
        <v>2777</v>
      </c>
      <c r="UGX32" s="8840"/>
      <c r="UGY32" s="6728">
        <f>SUM(UGZ32:UHC32)</f>
        <v>0</v>
      </c>
      <c r="UGZ32" s="6729"/>
      <c r="UHA32" s="6714"/>
      <c r="UHB32" s="6714"/>
      <c r="UHC32" s="6730"/>
      <c r="UHD32" s="6731"/>
      <c r="UHE32" s="6732"/>
      <c r="UHF32" s="6729"/>
      <c r="UHG32" s="6731"/>
      <c r="UHH32" s="6730"/>
      <c r="UHI32" s="6733"/>
      <c r="UHJ32" s="6734"/>
      <c r="UHK32" s="6734"/>
      <c r="UHL32" s="6734"/>
      <c r="UHM32" s="8839" t="s">
        <v>2777</v>
      </c>
      <c r="UHN32" s="8840"/>
      <c r="UHO32" s="6728">
        <f>SUM(UHP32:UHS32)</f>
        <v>0</v>
      </c>
      <c r="UHP32" s="6729"/>
      <c r="UHQ32" s="6714"/>
      <c r="UHR32" s="6714"/>
      <c r="UHS32" s="6730"/>
      <c r="UHT32" s="6731"/>
      <c r="UHU32" s="6732"/>
      <c r="UHV32" s="6729"/>
      <c r="UHW32" s="6731"/>
      <c r="UHX32" s="6730"/>
      <c r="UHY32" s="6733"/>
      <c r="UHZ32" s="6734"/>
      <c r="UIA32" s="6734"/>
      <c r="UIB32" s="6734"/>
      <c r="UIC32" s="8839" t="s">
        <v>2777</v>
      </c>
      <c r="UID32" s="8840"/>
      <c r="UIE32" s="6728">
        <f>SUM(UIF32:UII32)</f>
        <v>0</v>
      </c>
      <c r="UIF32" s="6729"/>
      <c r="UIG32" s="6714"/>
      <c r="UIH32" s="6714"/>
      <c r="UII32" s="6730"/>
      <c r="UIJ32" s="6731"/>
      <c r="UIK32" s="6732"/>
      <c r="UIL32" s="6729"/>
      <c r="UIM32" s="6731"/>
      <c r="UIN32" s="6730"/>
      <c r="UIO32" s="6733"/>
      <c r="UIP32" s="6734"/>
      <c r="UIQ32" s="6734"/>
      <c r="UIR32" s="6734"/>
      <c r="UIS32" s="8839" t="s">
        <v>2777</v>
      </c>
      <c r="UIT32" s="8840"/>
      <c r="UIU32" s="6728">
        <f>SUM(UIV32:UIY32)</f>
        <v>0</v>
      </c>
      <c r="UIV32" s="6729"/>
      <c r="UIW32" s="6714"/>
      <c r="UIX32" s="6714"/>
      <c r="UIY32" s="6730"/>
      <c r="UIZ32" s="6731"/>
      <c r="UJA32" s="6732"/>
      <c r="UJB32" s="6729"/>
      <c r="UJC32" s="6731"/>
      <c r="UJD32" s="6730"/>
      <c r="UJE32" s="6733"/>
      <c r="UJF32" s="6734"/>
      <c r="UJG32" s="6734"/>
      <c r="UJH32" s="6734"/>
      <c r="UJI32" s="8839" t="s">
        <v>2777</v>
      </c>
      <c r="UJJ32" s="8840"/>
      <c r="UJK32" s="6728">
        <f>SUM(UJL32:UJO32)</f>
        <v>0</v>
      </c>
      <c r="UJL32" s="6729"/>
      <c r="UJM32" s="6714"/>
      <c r="UJN32" s="6714"/>
      <c r="UJO32" s="6730"/>
      <c r="UJP32" s="6731"/>
      <c r="UJQ32" s="6732"/>
      <c r="UJR32" s="6729"/>
      <c r="UJS32" s="6731"/>
      <c r="UJT32" s="6730"/>
      <c r="UJU32" s="6733"/>
      <c r="UJV32" s="6734"/>
      <c r="UJW32" s="6734"/>
      <c r="UJX32" s="6734"/>
      <c r="UJY32" s="8839" t="s">
        <v>2777</v>
      </c>
      <c r="UJZ32" s="8840"/>
      <c r="UKA32" s="6728">
        <f>SUM(UKB32:UKE32)</f>
        <v>0</v>
      </c>
      <c r="UKB32" s="6729"/>
      <c r="UKC32" s="6714"/>
      <c r="UKD32" s="6714"/>
      <c r="UKE32" s="6730"/>
      <c r="UKF32" s="6731"/>
      <c r="UKG32" s="6732"/>
      <c r="UKH32" s="6729"/>
      <c r="UKI32" s="6731"/>
      <c r="UKJ32" s="6730"/>
      <c r="UKK32" s="6733"/>
      <c r="UKL32" s="6734"/>
      <c r="UKM32" s="6734"/>
      <c r="UKN32" s="6734"/>
      <c r="UKO32" s="8839" t="s">
        <v>2777</v>
      </c>
      <c r="UKP32" s="8840"/>
      <c r="UKQ32" s="6728">
        <f>SUM(UKR32:UKU32)</f>
        <v>0</v>
      </c>
      <c r="UKR32" s="6729"/>
      <c r="UKS32" s="6714"/>
      <c r="UKT32" s="6714"/>
      <c r="UKU32" s="6730"/>
      <c r="UKV32" s="6731"/>
      <c r="UKW32" s="6732"/>
      <c r="UKX32" s="6729"/>
      <c r="UKY32" s="6731"/>
      <c r="UKZ32" s="6730"/>
      <c r="ULA32" s="6733"/>
      <c r="ULB32" s="6734"/>
      <c r="ULC32" s="6734"/>
      <c r="ULD32" s="6734"/>
      <c r="ULE32" s="8839" t="s">
        <v>2777</v>
      </c>
      <c r="ULF32" s="8840"/>
      <c r="ULG32" s="6728">
        <f>SUM(ULH32:ULK32)</f>
        <v>0</v>
      </c>
      <c r="ULH32" s="6729"/>
      <c r="ULI32" s="6714"/>
      <c r="ULJ32" s="6714"/>
      <c r="ULK32" s="6730"/>
      <c r="ULL32" s="6731"/>
      <c r="ULM32" s="6732"/>
      <c r="ULN32" s="6729"/>
      <c r="ULO32" s="6731"/>
      <c r="ULP32" s="6730"/>
      <c r="ULQ32" s="6733"/>
      <c r="ULR32" s="6734"/>
      <c r="ULS32" s="6734"/>
      <c r="ULT32" s="6734"/>
      <c r="ULU32" s="8839" t="s">
        <v>2777</v>
      </c>
      <c r="ULV32" s="8840"/>
      <c r="ULW32" s="6728">
        <f>SUM(ULX32:UMA32)</f>
        <v>0</v>
      </c>
      <c r="ULX32" s="6729"/>
      <c r="ULY32" s="6714"/>
      <c r="ULZ32" s="6714"/>
      <c r="UMA32" s="6730"/>
      <c r="UMB32" s="6731"/>
      <c r="UMC32" s="6732"/>
      <c r="UMD32" s="6729"/>
      <c r="UME32" s="6731"/>
      <c r="UMF32" s="6730"/>
      <c r="UMG32" s="6733"/>
      <c r="UMH32" s="6734"/>
      <c r="UMI32" s="6734"/>
      <c r="UMJ32" s="6734"/>
      <c r="UMK32" s="8839" t="s">
        <v>2777</v>
      </c>
      <c r="UML32" s="8840"/>
      <c r="UMM32" s="6728">
        <f>SUM(UMN32:UMQ32)</f>
        <v>0</v>
      </c>
      <c r="UMN32" s="6729"/>
      <c r="UMO32" s="6714"/>
      <c r="UMP32" s="6714"/>
      <c r="UMQ32" s="6730"/>
      <c r="UMR32" s="6731"/>
      <c r="UMS32" s="6732"/>
      <c r="UMT32" s="6729"/>
      <c r="UMU32" s="6731"/>
      <c r="UMV32" s="6730"/>
      <c r="UMW32" s="6733"/>
      <c r="UMX32" s="6734"/>
      <c r="UMY32" s="6734"/>
      <c r="UMZ32" s="6734"/>
      <c r="UNA32" s="8839" t="s">
        <v>2777</v>
      </c>
      <c r="UNB32" s="8840"/>
      <c r="UNC32" s="6728">
        <f>SUM(UND32:UNG32)</f>
        <v>0</v>
      </c>
      <c r="UND32" s="6729"/>
      <c r="UNE32" s="6714"/>
      <c r="UNF32" s="6714"/>
      <c r="UNG32" s="6730"/>
      <c r="UNH32" s="6731"/>
      <c r="UNI32" s="6732"/>
      <c r="UNJ32" s="6729"/>
      <c r="UNK32" s="6731"/>
      <c r="UNL32" s="6730"/>
      <c r="UNM32" s="6733"/>
      <c r="UNN32" s="6734"/>
      <c r="UNO32" s="6734"/>
      <c r="UNP32" s="6734"/>
      <c r="UNQ32" s="8839" t="s">
        <v>2777</v>
      </c>
      <c r="UNR32" s="8840"/>
      <c r="UNS32" s="6728">
        <f>SUM(UNT32:UNW32)</f>
        <v>0</v>
      </c>
      <c r="UNT32" s="6729"/>
      <c r="UNU32" s="6714"/>
      <c r="UNV32" s="6714"/>
      <c r="UNW32" s="6730"/>
      <c r="UNX32" s="6731"/>
      <c r="UNY32" s="6732"/>
      <c r="UNZ32" s="6729"/>
      <c r="UOA32" s="6731"/>
      <c r="UOB32" s="6730"/>
      <c r="UOC32" s="6733"/>
      <c r="UOD32" s="6734"/>
      <c r="UOE32" s="6734"/>
      <c r="UOF32" s="6734"/>
      <c r="UOG32" s="8839" t="s">
        <v>2777</v>
      </c>
      <c r="UOH32" s="8840"/>
      <c r="UOI32" s="6728">
        <f>SUM(UOJ32:UOM32)</f>
        <v>0</v>
      </c>
      <c r="UOJ32" s="6729"/>
      <c r="UOK32" s="6714"/>
      <c r="UOL32" s="6714"/>
      <c r="UOM32" s="6730"/>
      <c r="UON32" s="6731"/>
      <c r="UOO32" s="6732"/>
      <c r="UOP32" s="6729"/>
      <c r="UOQ32" s="6731"/>
      <c r="UOR32" s="6730"/>
      <c r="UOS32" s="6733"/>
      <c r="UOT32" s="6734"/>
      <c r="UOU32" s="6734"/>
      <c r="UOV32" s="6734"/>
      <c r="UOW32" s="8839" t="s">
        <v>2777</v>
      </c>
      <c r="UOX32" s="8840"/>
      <c r="UOY32" s="6728">
        <f>SUM(UOZ32:UPC32)</f>
        <v>0</v>
      </c>
      <c r="UOZ32" s="6729"/>
      <c r="UPA32" s="6714"/>
      <c r="UPB32" s="6714"/>
      <c r="UPC32" s="6730"/>
      <c r="UPD32" s="6731"/>
      <c r="UPE32" s="6732"/>
      <c r="UPF32" s="6729"/>
      <c r="UPG32" s="6731"/>
      <c r="UPH32" s="6730"/>
      <c r="UPI32" s="6733"/>
      <c r="UPJ32" s="6734"/>
      <c r="UPK32" s="6734"/>
      <c r="UPL32" s="6734"/>
      <c r="UPM32" s="8839" t="s">
        <v>2777</v>
      </c>
      <c r="UPN32" s="8840"/>
      <c r="UPO32" s="6728">
        <f>SUM(UPP32:UPS32)</f>
        <v>0</v>
      </c>
      <c r="UPP32" s="6729"/>
      <c r="UPQ32" s="6714"/>
      <c r="UPR32" s="6714"/>
      <c r="UPS32" s="6730"/>
      <c r="UPT32" s="6731"/>
      <c r="UPU32" s="6732"/>
      <c r="UPV32" s="6729"/>
      <c r="UPW32" s="6731"/>
      <c r="UPX32" s="6730"/>
      <c r="UPY32" s="6733"/>
      <c r="UPZ32" s="6734"/>
      <c r="UQA32" s="6734"/>
      <c r="UQB32" s="6734"/>
      <c r="UQC32" s="8839" t="s">
        <v>2777</v>
      </c>
      <c r="UQD32" s="8840"/>
      <c r="UQE32" s="6728">
        <f>SUM(UQF32:UQI32)</f>
        <v>0</v>
      </c>
      <c r="UQF32" s="6729"/>
      <c r="UQG32" s="6714"/>
      <c r="UQH32" s="6714"/>
      <c r="UQI32" s="6730"/>
      <c r="UQJ32" s="6731"/>
      <c r="UQK32" s="6732"/>
      <c r="UQL32" s="6729"/>
      <c r="UQM32" s="6731"/>
      <c r="UQN32" s="6730"/>
      <c r="UQO32" s="6733"/>
      <c r="UQP32" s="6734"/>
      <c r="UQQ32" s="6734"/>
      <c r="UQR32" s="6734"/>
      <c r="UQS32" s="8839" t="s">
        <v>2777</v>
      </c>
      <c r="UQT32" s="8840"/>
      <c r="UQU32" s="6728">
        <f>SUM(UQV32:UQY32)</f>
        <v>0</v>
      </c>
      <c r="UQV32" s="6729"/>
      <c r="UQW32" s="6714"/>
      <c r="UQX32" s="6714"/>
      <c r="UQY32" s="6730"/>
      <c r="UQZ32" s="6731"/>
      <c r="URA32" s="6732"/>
      <c r="URB32" s="6729"/>
      <c r="URC32" s="6731"/>
      <c r="URD32" s="6730"/>
      <c r="URE32" s="6733"/>
      <c r="URF32" s="6734"/>
      <c r="URG32" s="6734"/>
      <c r="URH32" s="6734"/>
      <c r="URI32" s="8839" t="s">
        <v>2777</v>
      </c>
      <c r="URJ32" s="8840"/>
      <c r="URK32" s="6728">
        <f>SUM(URL32:URO32)</f>
        <v>0</v>
      </c>
      <c r="URL32" s="6729"/>
      <c r="URM32" s="6714"/>
      <c r="URN32" s="6714"/>
      <c r="URO32" s="6730"/>
      <c r="URP32" s="6731"/>
      <c r="URQ32" s="6732"/>
      <c r="URR32" s="6729"/>
      <c r="URS32" s="6731"/>
      <c r="URT32" s="6730"/>
      <c r="URU32" s="6733"/>
      <c r="URV32" s="6734"/>
      <c r="URW32" s="6734"/>
      <c r="URX32" s="6734"/>
      <c r="URY32" s="8839" t="s">
        <v>2777</v>
      </c>
      <c r="URZ32" s="8840"/>
      <c r="USA32" s="6728">
        <f>SUM(USB32:USE32)</f>
        <v>0</v>
      </c>
      <c r="USB32" s="6729"/>
      <c r="USC32" s="6714"/>
      <c r="USD32" s="6714"/>
      <c r="USE32" s="6730"/>
      <c r="USF32" s="6731"/>
      <c r="USG32" s="6732"/>
      <c r="USH32" s="6729"/>
      <c r="USI32" s="6731"/>
      <c r="USJ32" s="6730"/>
      <c r="USK32" s="6733"/>
      <c r="USL32" s="6734"/>
      <c r="USM32" s="6734"/>
      <c r="USN32" s="6734"/>
      <c r="USO32" s="8839" t="s">
        <v>2777</v>
      </c>
      <c r="USP32" s="8840"/>
      <c r="USQ32" s="6728">
        <f>SUM(USR32:USU32)</f>
        <v>0</v>
      </c>
      <c r="USR32" s="6729"/>
      <c r="USS32" s="6714"/>
      <c r="UST32" s="6714"/>
      <c r="USU32" s="6730"/>
      <c r="USV32" s="6731"/>
      <c r="USW32" s="6732"/>
      <c r="USX32" s="6729"/>
      <c r="USY32" s="6731"/>
      <c r="USZ32" s="6730"/>
      <c r="UTA32" s="6733"/>
      <c r="UTB32" s="6734"/>
      <c r="UTC32" s="6734"/>
      <c r="UTD32" s="6734"/>
      <c r="UTE32" s="8839" t="s">
        <v>2777</v>
      </c>
      <c r="UTF32" s="8840"/>
      <c r="UTG32" s="6728">
        <f>SUM(UTH32:UTK32)</f>
        <v>0</v>
      </c>
      <c r="UTH32" s="6729"/>
      <c r="UTI32" s="6714"/>
      <c r="UTJ32" s="6714"/>
      <c r="UTK32" s="6730"/>
      <c r="UTL32" s="6731"/>
      <c r="UTM32" s="6732"/>
      <c r="UTN32" s="6729"/>
      <c r="UTO32" s="6731"/>
      <c r="UTP32" s="6730"/>
      <c r="UTQ32" s="6733"/>
      <c r="UTR32" s="6734"/>
      <c r="UTS32" s="6734"/>
      <c r="UTT32" s="6734"/>
      <c r="UTU32" s="8839" t="s">
        <v>2777</v>
      </c>
      <c r="UTV32" s="8840"/>
      <c r="UTW32" s="6728">
        <f>SUM(UTX32:UUA32)</f>
        <v>0</v>
      </c>
      <c r="UTX32" s="6729"/>
      <c r="UTY32" s="6714"/>
      <c r="UTZ32" s="6714"/>
      <c r="UUA32" s="6730"/>
      <c r="UUB32" s="6731"/>
      <c r="UUC32" s="6732"/>
      <c r="UUD32" s="6729"/>
      <c r="UUE32" s="6731"/>
      <c r="UUF32" s="6730"/>
      <c r="UUG32" s="6733"/>
      <c r="UUH32" s="6734"/>
      <c r="UUI32" s="6734"/>
      <c r="UUJ32" s="6734"/>
      <c r="UUK32" s="8839" t="s">
        <v>2777</v>
      </c>
      <c r="UUL32" s="8840"/>
      <c r="UUM32" s="6728">
        <f>SUM(UUN32:UUQ32)</f>
        <v>0</v>
      </c>
      <c r="UUN32" s="6729"/>
      <c r="UUO32" s="6714"/>
      <c r="UUP32" s="6714"/>
      <c r="UUQ32" s="6730"/>
      <c r="UUR32" s="6731"/>
      <c r="UUS32" s="6732"/>
      <c r="UUT32" s="6729"/>
      <c r="UUU32" s="6731"/>
      <c r="UUV32" s="6730"/>
      <c r="UUW32" s="6733"/>
      <c r="UUX32" s="6734"/>
      <c r="UUY32" s="6734"/>
      <c r="UUZ32" s="6734"/>
      <c r="UVA32" s="8839" t="s">
        <v>2777</v>
      </c>
      <c r="UVB32" s="8840"/>
      <c r="UVC32" s="6728">
        <f>SUM(UVD32:UVG32)</f>
        <v>0</v>
      </c>
      <c r="UVD32" s="6729"/>
      <c r="UVE32" s="6714"/>
      <c r="UVF32" s="6714"/>
      <c r="UVG32" s="6730"/>
      <c r="UVH32" s="6731"/>
      <c r="UVI32" s="6732"/>
      <c r="UVJ32" s="6729"/>
      <c r="UVK32" s="6731"/>
      <c r="UVL32" s="6730"/>
      <c r="UVM32" s="6733"/>
      <c r="UVN32" s="6734"/>
      <c r="UVO32" s="6734"/>
      <c r="UVP32" s="6734"/>
      <c r="UVQ32" s="8839" t="s">
        <v>2777</v>
      </c>
      <c r="UVR32" s="8840"/>
      <c r="UVS32" s="6728">
        <f>SUM(UVT32:UVW32)</f>
        <v>0</v>
      </c>
      <c r="UVT32" s="6729"/>
      <c r="UVU32" s="6714"/>
      <c r="UVV32" s="6714"/>
      <c r="UVW32" s="6730"/>
      <c r="UVX32" s="6731"/>
      <c r="UVY32" s="6732"/>
      <c r="UVZ32" s="6729"/>
      <c r="UWA32" s="6731"/>
      <c r="UWB32" s="6730"/>
      <c r="UWC32" s="6733"/>
      <c r="UWD32" s="6734"/>
      <c r="UWE32" s="6734"/>
      <c r="UWF32" s="6734"/>
      <c r="UWG32" s="8839" t="s">
        <v>2777</v>
      </c>
      <c r="UWH32" s="8840"/>
      <c r="UWI32" s="6728">
        <f>SUM(UWJ32:UWM32)</f>
        <v>0</v>
      </c>
      <c r="UWJ32" s="6729"/>
      <c r="UWK32" s="6714"/>
      <c r="UWL32" s="6714"/>
      <c r="UWM32" s="6730"/>
      <c r="UWN32" s="6731"/>
      <c r="UWO32" s="6732"/>
      <c r="UWP32" s="6729"/>
      <c r="UWQ32" s="6731"/>
      <c r="UWR32" s="6730"/>
      <c r="UWS32" s="6733"/>
      <c r="UWT32" s="6734"/>
      <c r="UWU32" s="6734"/>
      <c r="UWV32" s="6734"/>
      <c r="UWW32" s="8839" t="s">
        <v>2777</v>
      </c>
      <c r="UWX32" s="8840"/>
      <c r="UWY32" s="6728">
        <f>SUM(UWZ32:UXC32)</f>
        <v>0</v>
      </c>
      <c r="UWZ32" s="6729"/>
      <c r="UXA32" s="6714"/>
      <c r="UXB32" s="6714"/>
      <c r="UXC32" s="6730"/>
      <c r="UXD32" s="6731"/>
      <c r="UXE32" s="6732"/>
      <c r="UXF32" s="6729"/>
      <c r="UXG32" s="6731"/>
      <c r="UXH32" s="6730"/>
      <c r="UXI32" s="6733"/>
      <c r="UXJ32" s="6734"/>
      <c r="UXK32" s="6734"/>
      <c r="UXL32" s="6734"/>
      <c r="UXM32" s="8839" t="s">
        <v>2777</v>
      </c>
      <c r="UXN32" s="8840"/>
      <c r="UXO32" s="6728">
        <f>SUM(UXP32:UXS32)</f>
        <v>0</v>
      </c>
      <c r="UXP32" s="6729"/>
      <c r="UXQ32" s="6714"/>
      <c r="UXR32" s="6714"/>
      <c r="UXS32" s="6730"/>
      <c r="UXT32" s="6731"/>
      <c r="UXU32" s="6732"/>
      <c r="UXV32" s="6729"/>
      <c r="UXW32" s="6731"/>
      <c r="UXX32" s="6730"/>
      <c r="UXY32" s="6733"/>
      <c r="UXZ32" s="6734"/>
      <c r="UYA32" s="6734"/>
      <c r="UYB32" s="6734"/>
      <c r="UYC32" s="8839" t="s">
        <v>2777</v>
      </c>
      <c r="UYD32" s="8840"/>
      <c r="UYE32" s="6728">
        <f>SUM(UYF32:UYI32)</f>
        <v>0</v>
      </c>
      <c r="UYF32" s="6729"/>
      <c r="UYG32" s="6714"/>
      <c r="UYH32" s="6714"/>
      <c r="UYI32" s="6730"/>
      <c r="UYJ32" s="6731"/>
      <c r="UYK32" s="6732"/>
      <c r="UYL32" s="6729"/>
      <c r="UYM32" s="6731"/>
      <c r="UYN32" s="6730"/>
      <c r="UYO32" s="6733"/>
      <c r="UYP32" s="6734"/>
      <c r="UYQ32" s="6734"/>
      <c r="UYR32" s="6734"/>
      <c r="UYS32" s="8839" t="s">
        <v>2777</v>
      </c>
      <c r="UYT32" s="8840"/>
      <c r="UYU32" s="6728">
        <f>SUM(UYV32:UYY32)</f>
        <v>0</v>
      </c>
      <c r="UYV32" s="6729"/>
      <c r="UYW32" s="6714"/>
      <c r="UYX32" s="6714"/>
      <c r="UYY32" s="6730"/>
      <c r="UYZ32" s="6731"/>
      <c r="UZA32" s="6732"/>
      <c r="UZB32" s="6729"/>
      <c r="UZC32" s="6731"/>
      <c r="UZD32" s="6730"/>
      <c r="UZE32" s="6733"/>
      <c r="UZF32" s="6734"/>
      <c r="UZG32" s="6734"/>
      <c r="UZH32" s="6734"/>
      <c r="UZI32" s="8839" t="s">
        <v>2777</v>
      </c>
      <c r="UZJ32" s="8840"/>
      <c r="UZK32" s="6728">
        <f>SUM(UZL32:UZO32)</f>
        <v>0</v>
      </c>
      <c r="UZL32" s="6729"/>
      <c r="UZM32" s="6714"/>
      <c r="UZN32" s="6714"/>
      <c r="UZO32" s="6730"/>
      <c r="UZP32" s="6731"/>
      <c r="UZQ32" s="6732"/>
      <c r="UZR32" s="6729"/>
      <c r="UZS32" s="6731"/>
      <c r="UZT32" s="6730"/>
      <c r="UZU32" s="6733"/>
      <c r="UZV32" s="6734"/>
      <c r="UZW32" s="6734"/>
      <c r="UZX32" s="6734"/>
      <c r="UZY32" s="8839" t="s">
        <v>2777</v>
      </c>
      <c r="UZZ32" s="8840"/>
      <c r="VAA32" s="6728">
        <f>SUM(VAB32:VAE32)</f>
        <v>0</v>
      </c>
      <c r="VAB32" s="6729"/>
      <c r="VAC32" s="6714"/>
      <c r="VAD32" s="6714"/>
      <c r="VAE32" s="6730"/>
      <c r="VAF32" s="6731"/>
      <c r="VAG32" s="6732"/>
      <c r="VAH32" s="6729"/>
      <c r="VAI32" s="6731"/>
      <c r="VAJ32" s="6730"/>
      <c r="VAK32" s="6733"/>
      <c r="VAL32" s="6734"/>
      <c r="VAM32" s="6734"/>
      <c r="VAN32" s="6734"/>
      <c r="VAO32" s="8839" t="s">
        <v>2777</v>
      </c>
      <c r="VAP32" s="8840"/>
      <c r="VAQ32" s="6728">
        <f>SUM(VAR32:VAU32)</f>
        <v>0</v>
      </c>
      <c r="VAR32" s="6729"/>
      <c r="VAS32" s="6714"/>
      <c r="VAT32" s="6714"/>
      <c r="VAU32" s="6730"/>
      <c r="VAV32" s="6731"/>
      <c r="VAW32" s="6732"/>
      <c r="VAX32" s="6729"/>
      <c r="VAY32" s="6731"/>
      <c r="VAZ32" s="6730"/>
      <c r="VBA32" s="6733"/>
      <c r="VBB32" s="6734"/>
      <c r="VBC32" s="6734"/>
      <c r="VBD32" s="6734"/>
      <c r="VBE32" s="8839" t="s">
        <v>2777</v>
      </c>
      <c r="VBF32" s="8840"/>
      <c r="VBG32" s="6728">
        <f>SUM(VBH32:VBK32)</f>
        <v>0</v>
      </c>
      <c r="VBH32" s="6729"/>
      <c r="VBI32" s="6714"/>
      <c r="VBJ32" s="6714"/>
      <c r="VBK32" s="6730"/>
      <c r="VBL32" s="6731"/>
      <c r="VBM32" s="6732"/>
      <c r="VBN32" s="6729"/>
      <c r="VBO32" s="6731"/>
      <c r="VBP32" s="6730"/>
      <c r="VBQ32" s="6733"/>
      <c r="VBR32" s="6734"/>
      <c r="VBS32" s="6734"/>
      <c r="VBT32" s="6734"/>
      <c r="VBU32" s="8839" t="s">
        <v>2777</v>
      </c>
      <c r="VBV32" s="8840"/>
      <c r="VBW32" s="6728">
        <f>SUM(VBX32:VCA32)</f>
        <v>0</v>
      </c>
      <c r="VBX32" s="6729"/>
      <c r="VBY32" s="6714"/>
      <c r="VBZ32" s="6714"/>
      <c r="VCA32" s="6730"/>
      <c r="VCB32" s="6731"/>
      <c r="VCC32" s="6732"/>
      <c r="VCD32" s="6729"/>
      <c r="VCE32" s="6731"/>
      <c r="VCF32" s="6730"/>
      <c r="VCG32" s="6733"/>
      <c r="VCH32" s="6734"/>
      <c r="VCI32" s="6734"/>
      <c r="VCJ32" s="6734"/>
      <c r="VCK32" s="8839" t="s">
        <v>2777</v>
      </c>
      <c r="VCL32" s="8840"/>
      <c r="VCM32" s="6728">
        <f>SUM(VCN32:VCQ32)</f>
        <v>0</v>
      </c>
      <c r="VCN32" s="6729"/>
      <c r="VCO32" s="6714"/>
      <c r="VCP32" s="6714"/>
      <c r="VCQ32" s="6730"/>
      <c r="VCR32" s="6731"/>
      <c r="VCS32" s="6732"/>
      <c r="VCT32" s="6729"/>
      <c r="VCU32" s="6731"/>
      <c r="VCV32" s="6730"/>
      <c r="VCW32" s="6733"/>
      <c r="VCX32" s="6734"/>
      <c r="VCY32" s="6734"/>
      <c r="VCZ32" s="6734"/>
      <c r="VDA32" s="8839" t="s">
        <v>2777</v>
      </c>
      <c r="VDB32" s="8840"/>
      <c r="VDC32" s="6728">
        <f>SUM(VDD32:VDG32)</f>
        <v>0</v>
      </c>
      <c r="VDD32" s="6729"/>
      <c r="VDE32" s="6714"/>
      <c r="VDF32" s="6714"/>
      <c r="VDG32" s="6730"/>
      <c r="VDH32" s="6731"/>
      <c r="VDI32" s="6732"/>
      <c r="VDJ32" s="6729"/>
      <c r="VDK32" s="6731"/>
      <c r="VDL32" s="6730"/>
      <c r="VDM32" s="6733"/>
      <c r="VDN32" s="6734"/>
      <c r="VDO32" s="6734"/>
      <c r="VDP32" s="6734"/>
      <c r="VDQ32" s="8839" t="s">
        <v>2777</v>
      </c>
      <c r="VDR32" s="8840"/>
      <c r="VDS32" s="6728">
        <f>SUM(VDT32:VDW32)</f>
        <v>0</v>
      </c>
      <c r="VDT32" s="6729"/>
      <c r="VDU32" s="6714"/>
      <c r="VDV32" s="6714"/>
      <c r="VDW32" s="6730"/>
      <c r="VDX32" s="6731"/>
      <c r="VDY32" s="6732"/>
      <c r="VDZ32" s="6729"/>
      <c r="VEA32" s="6731"/>
      <c r="VEB32" s="6730"/>
      <c r="VEC32" s="6733"/>
      <c r="VED32" s="6734"/>
      <c r="VEE32" s="6734"/>
      <c r="VEF32" s="6734"/>
      <c r="VEG32" s="8839" t="s">
        <v>2777</v>
      </c>
      <c r="VEH32" s="8840"/>
      <c r="VEI32" s="6728">
        <f>SUM(VEJ32:VEM32)</f>
        <v>0</v>
      </c>
      <c r="VEJ32" s="6729"/>
      <c r="VEK32" s="6714"/>
      <c r="VEL32" s="6714"/>
      <c r="VEM32" s="6730"/>
      <c r="VEN32" s="6731"/>
      <c r="VEO32" s="6732"/>
      <c r="VEP32" s="6729"/>
      <c r="VEQ32" s="6731"/>
      <c r="VER32" s="6730"/>
      <c r="VES32" s="6733"/>
      <c r="VET32" s="6734"/>
      <c r="VEU32" s="6734"/>
      <c r="VEV32" s="6734"/>
      <c r="VEW32" s="8839" t="s">
        <v>2777</v>
      </c>
      <c r="VEX32" s="8840"/>
      <c r="VEY32" s="6728">
        <f>SUM(VEZ32:VFC32)</f>
        <v>0</v>
      </c>
      <c r="VEZ32" s="6729"/>
      <c r="VFA32" s="6714"/>
      <c r="VFB32" s="6714"/>
      <c r="VFC32" s="6730"/>
      <c r="VFD32" s="6731"/>
      <c r="VFE32" s="6732"/>
      <c r="VFF32" s="6729"/>
      <c r="VFG32" s="6731"/>
      <c r="VFH32" s="6730"/>
      <c r="VFI32" s="6733"/>
      <c r="VFJ32" s="6734"/>
      <c r="VFK32" s="6734"/>
      <c r="VFL32" s="6734"/>
      <c r="VFM32" s="8839" t="s">
        <v>2777</v>
      </c>
      <c r="VFN32" s="8840"/>
      <c r="VFO32" s="6728">
        <f>SUM(VFP32:VFS32)</f>
        <v>0</v>
      </c>
      <c r="VFP32" s="6729"/>
      <c r="VFQ32" s="6714"/>
      <c r="VFR32" s="6714"/>
      <c r="VFS32" s="6730"/>
      <c r="VFT32" s="6731"/>
      <c r="VFU32" s="6732"/>
      <c r="VFV32" s="6729"/>
      <c r="VFW32" s="6731"/>
      <c r="VFX32" s="6730"/>
      <c r="VFY32" s="6733"/>
      <c r="VFZ32" s="6734"/>
      <c r="VGA32" s="6734"/>
      <c r="VGB32" s="6734"/>
      <c r="VGC32" s="8839" t="s">
        <v>2777</v>
      </c>
      <c r="VGD32" s="8840"/>
      <c r="VGE32" s="6728">
        <f>SUM(VGF32:VGI32)</f>
        <v>0</v>
      </c>
      <c r="VGF32" s="6729"/>
      <c r="VGG32" s="6714"/>
      <c r="VGH32" s="6714"/>
      <c r="VGI32" s="6730"/>
      <c r="VGJ32" s="6731"/>
      <c r="VGK32" s="6732"/>
      <c r="VGL32" s="6729"/>
      <c r="VGM32" s="6731"/>
      <c r="VGN32" s="6730"/>
      <c r="VGO32" s="6733"/>
      <c r="VGP32" s="6734"/>
      <c r="VGQ32" s="6734"/>
      <c r="VGR32" s="6734"/>
      <c r="VGS32" s="8839" t="s">
        <v>2777</v>
      </c>
      <c r="VGT32" s="8840"/>
      <c r="VGU32" s="6728">
        <f>SUM(VGV32:VGY32)</f>
        <v>0</v>
      </c>
      <c r="VGV32" s="6729"/>
      <c r="VGW32" s="6714"/>
      <c r="VGX32" s="6714"/>
      <c r="VGY32" s="6730"/>
      <c r="VGZ32" s="6731"/>
      <c r="VHA32" s="6732"/>
      <c r="VHB32" s="6729"/>
      <c r="VHC32" s="6731"/>
      <c r="VHD32" s="6730"/>
      <c r="VHE32" s="6733"/>
      <c r="VHF32" s="6734"/>
      <c r="VHG32" s="6734"/>
      <c r="VHH32" s="6734"/>
      <c r="VHI32" s="8839" t="s">
        <v>2777</v>
      </c>
      <c r="VHJ32" s="8840"/>
      <c r="VHK32" s="6728">
        <f>SUM(VHL32:VHO32)</f>
        <v>0</v>
      </c>
      <c r="VHL32" s="6729"/>
      <c r="VHM32" s="6714"/>
      <c r="VHN32" s="6714"/>
      <c r="VHO32" s="6730"/>
      <c r="VHP32" s="6731"/>
      <c r="VHQ32" s="6732"/>
      <c r="VHR32" s="6729"/>
      <c r="VHS32" s="6731"/>
      <c r="VHT32" s="6730"/>
      <c r="VHU32" s="6733"/>
      <c r="VHV32" s="6734"/>
      <c r="VHW32" s="6734"/>
      <c r="VHX32" s="6734"/>
      <c r="VHY32" s="8839" t="s">
        <v>2777</v>
      </c>
      <c r="VHZ32" s="8840"/>
      <c r="VIA32" s="6728">
        <f>SUM(VIB32:VIE32)</f>
        <v>0</v>
      </c>
      <c r="VIB32" s="6729"/>
      <c r="VIC32" s="6714"/>
      <c r="VID32" s="6714"/>
      <c r="VIE32" s="6730"/>
      <c r="VIF32" s="6731"/>
      <c r="VIG32" s="6732"/>
      <c r="VIH32" s="6729"/>
      <c r="VII32" s="6731"/>
      <c r="VIJ32" s="6730"/>
      <c r="VIK32" s="6733"/>
      <c r="VIL32" s="6734"/>
      <c r="VIM32" s="6734"/>
      <c r="VIN32" s="6734"/>
      <c r="VIO32" s="8839" t="s">
        <v>2777</v>
      </c>
      <c r="VIP32" s="8840"/>
      <c r="VIQ32" s="6728">
        <f>SUM(VIR32:VIU32)</f>
        <v>0</v>
      </c>
      <c r="VIR32" s="6729"/>
      <c r="VIS32" s="6714"/>
      <c r="VIT32" s="6714"/>
      <c r="VIU32" s="6730"/>
      <c r="VIV32" s="6731"/>
      <c r="VIW32" s="6732"/>
      <c r="VIX32" s="6729"/>
      <c r="VIY32" s="6731"/>
      <c r="VIZ32" s="6730"/>
      <c r="VJA32" s="6733"/>
      <c r="VJB32" s="6734"/>
      <c r="VJC32" s="6734"/>
      <c r="VJD32" s="6734"/>
      <c r="VJE32" s="8839" t="s">
        <v>2777</v>
      </c>
      <c r="VJF32" s="8840"/>
      <c r="VJG32" s="6728">
        <f>SUM(VJH32:VJK32)</f>
        <v>0</v>
      </c>
      <c r="VJH32" s="6729"/>
      <c r="VJI32" s="6714"/>
      <c r="VJJ32" s="6714"/>
      <c r="VJK32" s="6730"/>
      <c r="VJL32" s="6731"/>
      <c r="VJM32" s="6732"/>
      <c r="VJN32" s="6729"/>
      <c r="VJO32" s="6731"/>
      <c r="VJP32" s="6730"/>
      <c r="VJQ32" s="6733"/>
      <c r="VJR32" s="6734"/>
      <c r="VJS32" s="6734"/>
      <c r="VJT32" s="6734"/>
      <c r="VJU32" s="8839" t="s">
        <v>2777</v>
      </c>
      <c r="VJV32" s="8840"/>
      <c r="VJW32" s="6728">
        <f>SUM(VJX32:VKA32)</f>
        <v>0</v>
      </c>
      <c r="VJX32" s="6729"/>
      <c r="VJY32" s="6714"/>
      <c r="VJZ32" s="6714"/>
      <c r="VKA32" s="6730"/>
      <c r="VKB32" s="6731"/>
      <c r="VKC32" s="6732"/>
      <c r="VKD32" s="6729"/>
      <c r="VKE32" s="6731"/>
      <c r="VKF32" s="6730"/>
      <c r="VKG32" s="6733"/>
      <c r="VKH32" s="6734"/>
      <c r="VKI32" s="6734"/>
      <c r="VKJ32" s="6734"/>
      <c r="VKK32" s="8839" t="s">
        <v>2777</v>
      </c>
      <c r="VKL32" s="8840"/>
      <c r="VKM32" s="6728">
        <f>SUM(VKN32:VKQ32)</f>
        <v>0</v>
      </c>
      <c r="VKN32" s="6729"/>
      <c r="VKO32" s="6714"/>
      <c r="VKP32" s="6714"/>
      <c r="VKQ32" s="6730"/>
      <c r="VKR32" s="6731"/>
      <c r="VKS32" s="6732"/>
      <c r="VKT32" s="6729"/>
      <c r="VKU32" s="6731"/>
      <c r="VKV32" s="6730"/>
      <c r="VKW32" s="6733"/>
      <c r="VKX32" s="6734"/>
      <c r="VKY32" s="6734"/>
      <c r="VKZ32" s="6734"/>
      <c r="VLA32" s="8839" t="s">
        <v>2777</v>
      </c>
      <c r="VLB32" s="8840"/>
      <c r="VLC32" s="6728">
        <f>SUM(VLD32:VLG32)</f>
        <v>0</v>
      </c>
      <c r="VLD32" s="6729"/>
      <c r="VLE32" s="6714"/>
      <c r="VLF32" s="6714"/>
      <c r="VLG32" s="6730"/>
      <c r="VLH32" s="6731"/>
      <c r="VLI32" s="6732"/>
      <c r="VLJ32" s="6729"/>
      <c r="VLK32" s="6731"/>
      <c r="VLL32" s="6730"/>
      <c r="VLM32" s="6733"/>
      <c r="VLN32" s="6734"/>
      <c r="VLO32" s="6734"/>
      <c r="VLP32" s="6734"/>
      <c r="VLQ32" s="8839" t="s">
        <v>2777</v>
      </c>
      <c r="VLR32" s="8840"/>
      <c r="VLS32" s="6728">
        <f>SUM(VLT32:VLW32)</f>
        <v>0</v>
      </c>
      <c r="VLT32" s="6729"/>
      <c r="VLU32" s="6714"/>
      <c r="VLV32" s="6714"/>
      <c r="VLW32" s="6730"/>
      <c r="VLX32" s="6731"/>
      <c r="VLY32" s="6732"/>
      <c r="VLZ32" s="6729"/>
      <c r="VMA32" s="6731"/>
      <c r="VMB32" s="6730"/>
      <c r="VMC32" s="6733"/>
      <c r="VMD32" s="6734"/>
      <c r="VME32" s="6734"/>
      <c r="VMF32" s="6734"/>
      <c r="VMG32" s="8839" t="s">
        <v>2777</v>
      </c>
      <c r="VMH32" s="8840"/>
      <c r="VMI32" s="6728">
        <f>SUM(VMJ32:VMM32)</f>
        <v>0</v>
      </c>
      <c r="VMJ32" s="6729"/>
      <c r="VMK32" s="6714"/>
      <c r="VML32" s="6714"/>
      <c r="VMM32" s="6730"/>
      <c r="VMN32" s="6731"/>
      <c r="VMO32" s="6732"/>
      <c r="VMP32" s="6729"/>
      <c r="VMQ32" s="6731"/>
      <c r="VMR32" s="6730"/>
      <c r="VMS32" s="6733"/>
      <c r="VMT32" s="6734"/>
      <c r="VMU32" s="6734"/>
      <c r="VMV32" s="6734"/>
      <c r="VMW32" s="8839" t="s">
        <v>2777</v>
      </c>
      <c r="VMX32" s="8840"/>
      <c r="VMY32" s="6728">
        <f>SUM(VMZ32:VNC32)</f>
        <v>0</v>
      </c>
      <c r="VMZ32" s="6729"/>
      <c r="VNA32" s="6714"/>
      <c r="VNB32" s="6714"/>
      <c r="VNC32" s="6730"/>
      <c r="VND32" s="6731"/>
      <c r="VNE32" s="6732"/>
      <c r="VNF32" s="6729"/>
      <c r="VNG32" s="6731"/>
      <c r="VNH32" s="6730"/>
      <c r="VNI32" s="6733"/>
      <c r="VNJ32" s="6734"/>
      <c r="VNK32" s="6734"/>
      <c r="VNL32" s="6734"/>
      <c r="VNM32" s="8839" t="s">
        <v>2777</v>
      </c>
      <c r="VNN32" s="8840"/>
      <c r="VNO32" s="6728">
        <f>SUM(VNP32:VNS32)</f>
        <v>0</v>
      </c>
      <c r="VNP32" s="6729"/>
      <c r="VNQ32" s="6714"/>
      <c r="VNR32" s="6714"/>
      <c r="VNS32" s="6730"/>
      <c r="VNT32" s="6731"/>
      <c r="VNU32" s="6732"/>
      <c r="VNV32" s="6729"/>
      <c r="VNW32" s="6731"/>
      <c r="VNX32" s="6730"/>
      <c r="VNY32" s="6733"/>
      <c r="VNZ32" s="6734"/>
      <c r="VOA32" s="6734"/>
      <c r="VOB32" s="6734"/>
      <c r="VOC32" s="8839" t="s">
        <v>2777</v>
      </c>
      <c r="VOD32" s="8840"/>
      <c r="VOE32" s="6728">
        <f>SUM(VOF32:VOI32)</f>
        <v>0</v>
      </c>
      <c r="VOF32" s="6729"/>
      <c r="VOG32" s="6714"/>
      <c r="VOH32" s="6714"/>
      <c r="VOI32" s="6730"/>
      <c r="VOJ32" s="6731"/>
      <c r="VOK32" s="6732"/>
      <c r="VOL32" s="6729"/>
      <c r="VOM32" s="6731"/>
      <c r="VON32" s="6730"/>
      <c r="VOO32" s="6733"/>
      <c r="VOP32" s="6734"/>
      <c r="VOQ32" s="6734"/>
      <c r="VOR32" s="6734"/>
      <c r="VOS32" s="8839" t="s">
        <v>2777</v>
      </c>
      <c r="VOT32" s="8840"/>
      <c r="VOU32" s="6728">
        <f>SUM(VOV32:VOY32)</f>
        <v>0</v>
      </c>
      <c r="VOV32" s="6729"/>
      <c r="VOW32" s="6714"/>
      <c r="VOX32" s="6714"/>
      <c r="VOY32" s="6730"/>
      <c r="VOZ32" s="6731"/>
      <c r="VPA32" s="6732"/>
      <c r="VPB32" s="6729"/>
      <c r="VPC32" s="6731"/>
      <c r="VPD32" s="6730"/>
      <c r="VPE32" s="6733"/>
      <c r="VPF32" s="6734"/>
      <c r="VPG32" s="6734"/>
      <c r="VPH32" s="6734"/>
      <c r="VPI32" s="8839" t="s">
        <v>2777</v>
      </c>
      <c r="VPJ32" s="8840"/>
      <c r="VPK32" s="6728">
        <f>SUM(VPL32:VPO32)</f>
        <v>0</v>
      </c>
      <c r="VPL32" s="6729"/>
      <c r="VPM32" s="6714"/>
      <c r="VPN32" s="6714"/>
      <c r="VPO32" s="6730"/>
      <c r="VPP32" s="6731"/>
      <c r="VPQ32" s="6732"/>
      <c r="VPR32" s="6729"/>
      <c r="VPS32" s="6731"/>
      <c r="VPT32" s="6730"/>
      <c r="VPU32" s="6733"/>
      <c r="VPV32" s="6734"/>
      <c r="VPW32" s="6734"/>
      <c r="VPX32" s="6734"/>
      <c r="VPY32" s="8839" t="s">
        <v>2777</v>
      </c>
      <c r="VPZ32" s="8840"/>
      <c r="VQA32" s="6728">
        <f>SUM(VQB32:VQE32)</f>
        <v>0</v>
      </c>
      <c r="VQB32" s="6729"/>
      <c r="VQC32" s="6714"/>
      <c r="VQD32" s="6714"/>
      <c r="VQE32" s="6730"/>
      <c r="VQF32" s="6731"/>
      <c r="VQG32" s="6732"/>
      <c r="VQH32" s="6729"/>
      <c r="VQI32" s="6731"/>
      <c r="VQJ32" s="6730"/>
      <c r="VQK32" s="6733"/>
      <c r="VQL32" s="6734"/>
      <c r="VQM32" s="6734"/>
      <c r="VQN32" s="6734"/>
      <c r="VQO32" s="8839" t="s">
        <v>2777</v>
      </c>
      <c r="VQP32" s="8840"/>
      <c r="VQQ32" s="6728">
        <f>SUM(VQR32:VQU32)</f>
        <v>0</v>
      </c>
      <c r="VQR32" s="6729"/>
      <c r="VQS32" s="6714"/>
      <c r="VQT32" s="6714"/>
      <c r="VQU32" s="6730"/>
      <c r="VQV32" s="6731"/>
      <c r="VQW32" s="6732"/>
      <c r="VQX32" s="6729"/>
      <c r="VQY32" s="6731"/>
      <c r="VQZ32" s="6730"/>
      <c r="VRA32" s="6733"/>
      <c r="VRB32" s="6734"/>
      <c r="VRC32" s="6734"/>
      <c r="VRD32" s="6734"/>
      <c r="VRE32" s="8839" t="s">
        <v>2777</v>
      </c>
      <c r="VRF32" s="8840"/>
      <c r="VRG32" s="6728">
        <f>SUM(VRH32:VRK32)</f>
        <v>0</v>
      </c>
      <c r="VRH32" s="6729"/>
      <c r="VRI32" s="6714"/>
      <c r="VRJ32" s="6714"/>
      <c r="VRK32" s="6730"/>
      <c r="VRL32" s="6731"/>
      <c r="VRM32" s="6732"/>
      <c r="VRN32" s="6729"/>
      <c r="VRO32" s="6731"/>
      <c r="VRP32" s="6730"/>
      <c r="VRQ32" s="6733"/>
      <c r="VRR32" s="6734"/>
      <c r="VRS32" s="6734"/>
      <c r="VRT32" s="6734"/>
      <c r="VRU32" s="8839" t="s">
        <v>2777</v>
      </c>
      <c r="VRV32" s="8840"/>
      <c r="VRW32" s="6728">
        <f>SUM(VRX32:VSA32)</f>
        <v>0</v>
      </c>
      <c r="VRX32" s="6729"/>
      <c r="VRY32" s="6714"/>
      <c r="VRZ32" s="6714"/>
      <c r="VSA32" s="6730"/>
      <c r="VSB32" s="6731"/>
      <c r="VSC32" s="6732"/>
      <c r="VSD32" s="6729"/>
      <c r="VSE32" s="6731"/>
      <c r="VSF32" s="6730"/>
      <c r="VSG32" s="6733"/>
      <c r="VSH32" s="6734"/>
      <c r="VSI32" s="6734"/>
      <c r="VSJ32" s="6734"/>
      <c r="VSK32" s="8839" t="s">
        <v>2777</v>
      </c>
      <c r="VSL32" s="8840"/>
      <c r="VSM32" s="6728">
        <f>SUM(VSN32:VSQ32)</f>
        <v>0</v>
      </c>
      <c r="VSN32" s="6729"/>
      <c r="VSO32" s="6714"/>
      <c r="VSP32" s="6714"/>
      <c r="VSQ32" s="6730"/>
      <c r="VSR32" s="6731"/>
      <c r="VSS32" s="6732"/>
      <c r="VST32" s="6729"/>
      <c r="VSU32" s="6731"/>
      <c r="VSV32" s="6730"/>
      <c r="VSW32" s="6733"/>
      <c r="VSX32" s="6734"/>
      <c r="VSY32" s="6734"/>
      <c r="VSZ32" s="6734"/>
      <c r="VTA32" s="8839" t="s">
        <v>2777</v>
      </c>
      <c r="VTB32" s="8840"/>
      <c r="VTC32" s="6728">
        <f>SUM(VTD32:VTG32)</f>
        <v>0</v>
      </c>
      <c r="VTD32" s="6729"/>
      <c r="VTE32" s="6714"/>
      <c r="VTF32" s="6714"/>
      <c r="VTG32" s="6730"/>
      <c r="VTH32" s="6731"/>
      <c r="VTI32" s="6732"/>
      <c r="VTJ32" s="6729"/>
      <c r="VTK32" s="6731"/>
      <c r="VTL32" s="6730"/>
      <c r="VTM32" s="6733"/>
      <c r="VTN32" s="6734"/>
      <c r="VTO32" s="6734"/>
      <c r="VTP32" s="6734"/>
      <c r="VTQ32" s="8839" t="s">
        <v>2777</v>
      </c>
      <c r="VTR32" s="8840"/>
      <c r="VTS32" s="6728">
        <f>SUM(VTT32:VTW32)</f>
        <v>0</v>
      </c>
      <c r="VTT32" s="6729"/>
      <c r="VTU32" s="6714"/>
      <c r="VTV32" s="6714"/>
      <c r="VTW32" s="6730"/>
      <c r="VTX32" s="6731"/>
      <c r="VTY32" s="6732"/>
      <c r="VTZ32" s="6729"/>
      <c r="VUA32" s="6731"/>
      <c r="VUB32" s="6730"/>
      <c r="VUC32" s="6733"/>
      <c r="VUD32" s="6734"/>
      <c r="VUE32" s="6734"/>
      <c r="VUF32" s="6734"/>
      <c r="VUG32" s="8839" t="s">
        <v>2777</v>
      </c>
      <c r="VUH32" s="8840"/>
      <c r="VUI32" s="6728">
        <f>SUM(VUJ32:VUM32)</f>
        <v>0</v>
      </c>
      <c r="VUJ32" s="6729"/>
      <c r="VUK32" s="6714"/>
      <c r="VUL32" s="6714"/>
      <c r="VUM32" s="6730"/>
      <c r="VUN32" s="6731"/>
      <c r="VUO32" s="6732"/>
      <c r="VUP32" s="6729"/>
      <c r="VUQ32" s="6731"/>
      <c r="VUR32" s="6730"/>
      <c r="VUS32" s="6733"/>
      <c r="VUT32" s="6734"/>
      <c r="VUU32" s="6734"/>
      <c r="VUV32" s="6734"/>
      <c r="VUW32" s="8839" t="s">
        <v>2777</v>
      </c>
      <c r="VUX32" s="8840"/>
      <c r="VUY32" s="6728">
        <f>SUM(VUZ32:VVC32)</f>
        <v>0</v>
      </c>
      <c r="VUZ32" s="6729"/>
      <c r="VVA32" s="6714"/>
      <c r="VVB32" s="6714"/>
      <c r="VVC32" s="6730"/>
      <c r="VVD32" s="6731"/>
      <c r="VVE32" s="6732"/>
      <c r="VVF32" s="6729"/>
      <c r="VVG32" s="6731"/>
      <c r="VVH32" s="6730"/>
      <c r="VVI32" s="6733"/>
      <c r="VVJ32" s="6734"/>
      <c r="VVK32" s="6734"/>
      <c r="VVL32" s="6734"/>
      <c r="VVM32" s="8839" t="s">
        <v>2777</v>
      </c>
      <c r="VVN32" s="8840"/>
      <c r="VVO32" s="6728">
        <f>SUM(VVP32:VVS32)</f>
        <v>0</v>
      </c>
      <c r="VVP32" s="6729"/>
      <c r="VVQ32" s="6714"/>
      <c r="VVR32" s="6714"/>
      <c r="VVS32" s="6730"/>
      <c r="VVT32" s="6731"/>
      <c r="VVU32" s="6732"/>
      <c r="VVV32" s="6729"/>
      <c r="VVW32" s="6731"/>
      <c r="VVX32" s="6730"/>
      <c r="VVY32" s="6733"/>
      <c r="VVZ32" s="6734"/>
      <c r="VWA32" s="6734"/>
      <c r="VWB32" s="6734"/>
      <c r="VWC32" s="8839" t="s">
        <v>2777</v>
      </c>
      <c r="VWD32" s="8840"/>
      <c r="VWE32" s="6728">
        <f>SUM(VWF32:VWI32)</f>
        <v>0</v>
      </c>
      <c r="VWF32" s="6729"/>
      <c r="VWG32" s="6714"/>
      <c r="VWH32" s="6714"/>
      <c r="VWI32" s="6730"/>
      <c r="VWJ32" s="6731"/>
      <c r="VWK32" s="6732"/>
      <c r="VWL32" s="6729"/>
      <c r="VWM32" s="6731"/>
      <c r="VWN32" s="6730"/>
      <c r="VWO32" s="6733"/>
      <c r="VWP32" s="6734"/>
      <c r="VWQ32" s="6734"/>
      <c r="VWR32" s="6734"/>
      <c r="VWS32" s="8839" t="s">
        <v>2777</v>
      </c>
      <c r="VWT32" s="8840"/>
      <c r="VWU32" s="6728">
        <f>SUM(VWV32:VWY32)</f>
        <v>0</v>
      </c>
      <c r="VWV32" s="6729"/>
      <c r="VWW32" s="6714"/>
      <c r="VWX32" s="6714"/>
      <c r="VWY32" s="6730"/>
      <c r="VWZ32" s="6731"/>
      <c r="VXA32" s="6732"/>
      <c r="VXB32" s="6729"/>
      <c r="VXC32" s="6731"/>
      <c r="VXD32" s="6730"/>
      <c r="VXE32" s="6733"/>
      <c r="VXF32" s="6734"/>
      <c r="VXG32" s="6734"/>
      <c r="VXH32" s="6734"/>
      <c r="VXI32" s="8839" t="s">
        <v>2777</v>
      </c>
      <c r="VXJ32" s="8840"/>
      <c r="VXK32" s="6728">
        <f>SUM(VXL32:VXO32)</f>
        <v>0</v>
      </c>
      <c r="VXL32" s="6729"/>
      <c r="VXM32" s="6714"/>
      <c r="VXN32" s="6714"/>
      <c r="VXO32" s="6730"/>
      <c r="VXP32" s="6731"/>
      <c r="VXQ32" s="6732"/>
      <c r="VXR32" s="6729"/>
      <c r="VXS32" s="6731"/>
      <c r="VXT32" s="6730"/>
      <c r="VXU32" s="6733"/>
      <c r="VXV32" s="6734"/>
      <c r="VXW32" s="6734"/>
      <c r="VXX32" s="6734"/>
      <c r="VXY32" s="8839" t="s">
        <v>2777</v>
      </c>
      <c r="VXZ32" s="8840"/>
      <c r="VYA32" s="6728">
        <f>SUM(VYB32:VYE32)</f>
        <v>0</v>
      </c>
      <c r="VYB32" s="6729"/>
      <c r="VYC32" s="6714"/>
      <c r="VYD32" s="6714"/>
      <c r="VYE32" s="6730"/>
      <c r="VYF32" s="6731"/>
      <c r="VYG32" s="6732"/>
      <c r="VYH32" s="6729"/>
      <c r="VYI32" s="6731"/>
      <c r="VYJ32" s="6730"/>
      <c r="VYK32" s="6733"/>
      <c r="VYL32" s="6734"/>
      <c r="VYM32" s="6734"/>
      <c r="VYN32" s="6734"/>
      <c r="VYO32" s="8839" t="s">
        <v>2777</v>
      </c>
      <c r="VYP32" s="8840"/>
      <c r="VYQ32" s="6728">
        <f>SUM(VYR32:VYU32)</f>
        <v>0</v>
      </c>
      <c r="VYR32" s="6729"/>
      <c r="VYS32" s="6714"/>
      <c r="VYT32" s="6714"/>
      <c r="VYU32" s="6730"/>
      <c r="VYV32" s="6731"/>
      <c r="VYW32" s="6732"/>
      <c r="VYX32" s="6729"/>
      <c r="VYY32" s="6731"/>
      <c r="VYZ32" s="6730"/>
      <c r="VZA32" s="6733"/>
      <c r="VZB32" s="6734"/>
      <c r="VZC32" s="6734"/>
      <c r="VZD32" s="6734"/>
      <c r="VZE32" s="8839" t="s">
        <v>2777</v>
      </c>
      <c r="VZF32" s="8840"/>
      <c r="VZG32" s="6728">
        <f>SUM(VZH32:VZK32)</f>
        <v>0</v>
      </c>
      <c r="VZH32" s="6729"/>
      <c r="VZI32" s="6714"/>
      <c r="VZJ32" s="6714"/>
      <c r="VZK32" s="6730"/>
      <c r="VZL32" s="6731"/>
      <c r="VZM32" s="6732"/>
      <c r="VZN32" s="6729"/>
      <c r="VZO32" s="6731"/>
      <c r="VZP32" s="6730"/>
      <c r="VZQ32" s="6733"/>
      <c r="VZR32" s="6734"/>
      <c r="VZS32" s="6734"/>
      <c r="VZT32" s="6734"/>
      <c r="VZU32" s="8839" t="s">
        <v>2777</v>
      </c>
      <c r="VZV32" s="8840"/>
      <c r="VZW32" s="6728">
        <f>SUM(VZX32:WAA32)</f>
        <v>0</v>
      </c>
      <c r="VZX32" s="6729"/>
      <c r="VZY32" s="6714"/>
      <c r="VZZ32" s="6714"/>
      <c r="WAA32" s="6730"/>
      <c r="WAB32" s="6731"/>
      <c r="WAC32" s="6732"/>
      <c r="WAD32" s="6729"/>
      <c r="WAE32" s="6731"/>
      <c r="WAF32" s="6730"/>
      <c r="WAG32" s="6733"/>
      <c r="WAH32" s="6734"/>
      <c r="WAI32" s="6734"/>
      <c r="WAJ32" s="6734"/>
      <c r="WAK32" s="8839" t="s">
        <v>2777</v>
      </c>
      <c r="WAL32" s="8840"/>
      <c r="WAM32" s="6728">
        <f>SUM(WAN32:WAQ32)</f>
        <v>0</v>
      </c>
      <c r="WAN32" s="6729"/>
      <c r="WAO32" s="6714"/>
      <c r="WAP32" s="6714"/>
      <c r="WAQ32" s="6730"/>
      <c r="WAR32" s="6731"/>
      <c r="WAS32" s="6732"/>
      <c r="WAT32" s="6729"/>
      <c r="WAU32" s="6731"/>
      <c r="WAV32" s="6730"/>
      <c r="WAW32" s="6733"/>
      <c r="WAX32" s="6734"/>
      <c r="WAY32" s="6734"/>
      <c r="WAZ32" s="6734"/>
      <c r="WBA32" s="8839" t="s">
        <v>2777</v>
      </c>
      <c r="WBB32" s="8840"/>
      <c r="WBC32" s="6728">
        <f>SUM(WBD32:WBG32)</f>
        <v>0</v>
      </c>
      <c r="WBD32" s="6729"/>
      <c r="WBE32" s="6714"/>
      <c r="WBF32" s="6714"/>
      <c r="WBG32" s="6730"/>
      <c r="WBH32" s="6731"/>
      <c r="WBI32" s="6732"/>
      <c r="WBJ32" s="6729"/>
      <c r="WBK32" s="6731"/>
      <c r="WBL32" s="6730"/>
      <c r="WBM32" s="6733"/>
      <c r="WBN32" s="6734"/>
      <c r="WBO32" s="6734"/>
      <c r="WBP32" s="6734"/>
      <c r="WBQ32" s="8839" t="s">
        <v>2777</v>
      </c>
      <c r="WBR32" s="8840"/>
      <c r="WBS32" s="6728">
        <f>SUM(WBT32:WBW32)</f>
        <v>0</v>
      </c>
      <c r="WBT32" s="6729"/>
      <c r="WBU32" s="6714"/>
      <c r="WBV32" s="6714"/>
      <c r="WBW32" s="6730"/>
      <c r="WBX32" s="6731"/>
      <c r="WBY32" s="6732"/>
      <c r="WBZ32" s="6729"/>
      <c r="WCA32" s="6731"/>
      <c r="WCB32" s="6730"/>
      <c r="WCC32" s="6733"/>
      <c r="WCD32" s="6734"/>
      <c r="WCE32" s="6734"/>
      <c r="WCF32" s="6734"/>
      <c r="WCG32" s="8839" t="s">
        <v>2777</v>
      </c>
      <c r="WCH32" s="8840"/>
      <c r="WCI32" s="6728">
        <f>SUM(WCJ32:WCM32)</f>
        <v>0</v>
      </c>
      <c r="WCJ32" s="6729"/>
      <c r="WCK32" s="6714"/>
      <c r="WCL32" s="6714"/>
      <c r="WCM32" s="6730"/>
      <c r="WCN32" s="6731"/>
      <c r="WCO32" s="6732"/>
      <c r="WCP32" s="6729"/>
      <c r="WCQ32" s="6731"/>
      <c r="WCR32" s="6730"/>
      <c r="WCS32" s="6733"/>
      <c r="WCT32" s="6734"/>
      <c r="WCU32" s="6734"/>
      <c r="WCV32" s="6734"/>
      <c r="WCW32" s="8839" t="s">
        <v>2777</v>
      </c>
      <c r="WCX32" s="8840"/>
      <c r="WCY32" s="6728">
        <f>SUM(WCZ32:WDC32)</f>
        <v>0</v>
      </c>
      <c r="WCZ32" s="6729"/>
      <c r="WDA32" s="6714"/>
      <c r="WDB32" s="6714"/>
      <c r="WDC32" s="6730"/>
      <c r="WDD32" s="6731"/>
      <c r="WDE32" s="6732"/>
      <c r="WDF32" s="6729"/>
      <c r="WDG32" s="6731"/>
      <c r="WDH32" s="6730"/>
      <c r="WDI32" s="6733"/>
      <c r="WDJ32" s="6734"/>
      <c r="WDK32" s="6734"/>
      <c r="WDL32" s="6734"/>
      <c r="WDM32" s="8839" t="s">
        <v>2777</v>
      </c>
      <c r="WDN32" s="8840"/>
      <c r="WDO32" s="6728">
        <f>SUM(WDP32:WDS32)</f>
        <v>0</v>
      </c>
      <c r="WDP32" s="6729"/>
      <c r="WDQ32" s="6714"/>
      <c r="WDR32" s="6714"/>
      <c r="WDS32" s="6730"/>
      <c r="WDT32" s="6731"/>
      <c r="WDU32" s="6732"/>
      <c r="WDV32" s="6729"/>
      <c r="WDW32" s="6731"/>
      <c r="WDX32" s="6730"/>
      <c r="WDY32" s="6733"/>
      <c r="WDZ32" s="6734"/>
      <c r="WEA32" s="6734"/>
      <c r="WEB32" s="6734"/>
      <c r="WEC32" s="8839" t="s">
        <v>2777</v>
      </c>
      <c r="WED32" s="8840"/>
      <c r="WEE32" s="6728">
        <f>SUM(WEF32:WEI32)</f>
        <v>0</v>
      </c>
      <c r="WEF32" s="6729"/>
      <c r="WEG32" s="6714"/>
      <c r="WEH32" s="6714"/>
      <c r="WEI32" s="6730"/>
      <c r="WEJ32" s="6731"/>
      <c r="WEK32" s="6732"/>
      <c r="WEL32" s="6729"/>
      <c r="WEM32" s="6731"/>
      <c r="WEN32" s="6730"/>
      <c r="WEO32" s="6733"/>
      <c r="WEP32" s="6734"/>
      <c r="WEQ32" s="6734"/>
      <c r="WER32" s="6734"/>
      <c r="WES32" s="8839" t="s">
        <v>2777</v>
      </c>
      <c r="WET32" s="8840"/>
      <c r="WEU32" s="6728">
        <f>SUM(WEV32:WEY32)</f>
        <v>0</v>
      </c>
      <c r="WEV32" s="6729"/>
      <c r="WEW32" s="6714"/>
      <c r="WEX32" s="6714"/>
      <c r="WEY32" s="6730"/>
      <c r="WEZ32" s="6731"/>
      <c r="WFA32" s="6732"/>
      <c r="WFB32" s="6729"/>
      <c r="WFC32" s="6731"/>
      <c r="WFD32" s="6730"/>
      <c r="WFE32" s="6733"/>
      <c r="WFF32" s="6734"/>
      <c r="WFG32" s="6734"/>
      <c r="WFH32" s="6734"/>
      <c r="WFI32" s="8839" t="s">
        <v>2777</v>
      </c>
      <c r="WFJ32" s="8840"/>
      <c r="WFK32" s="6728">
        <f>SUM(WFL32:WFO32)</f>
        <v>0</v>
      </c>
      <c r="WFL32" s="6729"/>
      <c r="WFM32" s="6714"/>
      <c r="WFN32" s="6714"/>
      <c r="WFO32" s="6730"/>
      <c r="WFP32" s="6731"/>
      <c r="WFQ32" s="6732"/>
      <c r="WFR32" s="6729"/>
      <c r="WFS32" s="6731"/>
      <c r="WFT32" s="6730"/>
      <c r="WFU32" s="6733"/>
      <c r="WFV32" s="6734"/>
      <c r="WFW32" s="6734"/>
      <c r="WFX32" s="6734"/>
      <c r="WFY32" s="8839" t="s">
        <v>2777</v>
      </c>
      <c r="WFZ32" s="8840"/>
      <c r="WGA32" s="6728">
        <f>SUM(WGB32:WGE32)</f>
        <v>0</v>
      </c>
      <c r="WGB32" s="6729"/>
      <c r="WGC32" s="6714"/>
      <c r="WGD32" s="6714"/>
      <c r="WGE32" s="6730"/>
      <c r="WGF32" s="6731"/>
      <c r="WGG32" s="6732"/>
      <c r="WGH32" s="6729"/>
      <c r="WGI32" s="6731"/>
      <c r="WGJ32" s="6730"/>
      <c r="WGK32" s="6733"/>
      <c r="WGL32" s="6734"/>
      <c r="WGM32" s="6734"/>
      <c r="WGN32" s="6734"/>
      <c r="WGO32" s="8839" t="s">
        <v>2777</v>
      </c>
      <c r="WGP32" s="8840"/>
      <c r="WGQ32" s="6728">
        <f>SUM(WGR32:WGU32)</f>
        <v>0</v>
      </c>
      <c r="WGR32" s="6729"/>
      <c r="WGS32" s="6714"/>
      <c r="WGT32" s="6714"/>
      <c r="WGU32" s="6730"/>
      <c r="WGV32" s="6731"/>
      <c r="WGW32" s="6732"/>
      <c r="WGX32" s="6729"/>
      <c r="WGY32" s="6731"/>
      <c r="WGZ32" s="6730"/>
      <c r="WHA32" s="6733"/>
      <c r="WHB32" s="6734"/>
      <c r="WHC32" s="6734"/>
      <c r="WHD32" s="6734"/>
      <c r="WHE32" s="8839" t="s">
        <v>2777</v>
      </c>
      <c r="WHF32" s="8840"/>
      <c r="WHG32" s="6728">
        <f>SUM(WHH32:WHK32)</f>
        <v>0</v>
      </c>
      <c r="WHH32" s="6729"/>
      <c r="WHI32" s="6714"/>
      <c r="WHJ32" s="6714"/>
      <c r="WHK32" s="6730"/>
      <c r="WHL32" s="6731"/>
      <c r="WHM32" s="6732"/>
      <c r="WHN32" s="6729"/>
      <c r="WHO32" s="6731"/>
      <c r="WHP32" s="6730"/>
      <c r="WHQ32" s="6733"/>
      <c r="WHR32" s="6734"/>
      <c r="WHS32" s="6734"/>
      <c r="WHT32" s="6734"/>
      <c r="WHU32" s="8839" t="s">
        <v>2777</v>
      </c>
      <c r="WHV32" s="8840"/>
      <c r="WHW32" s="6728">
        <f>SUM(WHX32:WIA32)</f>
        <v>0</v>
      </c>
      <c r="WHX32" s="6729"/>
      <c r="WHY32" s="6714"/>
      <c r="WHZ32" s="6714"/>
      <c r="WIA32" s="6730"/>
      <c r="WIB32" s="6731"/>
      <c r="WIC32" s="6732"/>
      <c r="WID32" s="6729"/>
      <c r="WIE32" s="6731"/>
      <c r="WIF32" s="6730"/>
      <c r="WIG32" s="6733"/>
      <c r="WIH32" s="6734"/>
      <c r="WII32" s="6734"/>
      <c r="WIJ32" s="6734"/>
      <c r="WIK32" s="8839" t="s">
        <v>2777</v>
      </c>
      <c r="WIL32" s="8840"/>
      <c r="WIM32" s="6728">
        <f>SUM(WIN32:WIQ32)</f>
        <v>0</v>
      </c>
      <c r="WIN32" s="6729"/>
      <c r="WIO32" s="6714"/>
      <c r="WIP32" s="6714"/>
      <c r="WIQ32" s="6730"/>
      <c r="WIR32" s="6731"/>
      <c r="WIS32" s="6732"/>
      <c r="WIT32" s="6729"/>
      <c r="WIU32" s="6731"/>
      <c r="WIV32" s="6730"/>
      <c r="WIW32" s="6733"/>
      <c r="WIX32" s="6734"/>
      <c r="WIY32" s="6734"/>
      <c r="WIZ32" s="6734"/>
      <c r="WJA32" s="8839" t="s">
        <v>2777</v>
      </c>
      <c r="WJB32" s="8840"/>
      <c r="WJC32" s="6728">
        <f>SUM(WJD32:WJG32)</f>
        <v>0</v>
      </c>
      <c r="WJD32" s="6729"/>
      <c r="WJE32" s="6714"/>
      <c r="WJF32" s="6714"/>
      <c r="WJG32" s="6730"/>
      <c r="WJH32" s="6731"/>
      <c r="WJI32" s="6732"/>
      <c r="WJJ32" s="6729"/>
      <c r="WJK32" s="6731"/>
      <c r="WJL32" s="6730"/>
      <c r="WJM32" s="6733"/>
      <c r="WJN32" s="6734"/>
      <c r="WJO32" s="6734"/>
      <c r="WJP32" s="6734"/>
      <c r="WJQ32" s="8839" t="s">
        <v>2777</v>
      </c>
      <c r="WJR32" s="8840"/>
      <c r="WJS32" s="6728">
        <f>SUM(WJT32:WJW32)</f>
        <v>0</v>
      </c>
      <c r="WJT32" s="6729"/>
      <c r="WJU32" s="6714"/>
      <c r="WJV32" s="6714"/>
      <c r="WJW32" s="6730"/>
      <c r="WJX32" s="6731"/>
      <c r="WJY32" s="6732"/>
      <c r="WJZ32" s="6729"/>
      <c r="WKA32" s="6731"/>
      <c r="WKB32" s="6730"/>
      <c r="WKC32" s="6733"/>
      <c r="WKD32" s="6734"/>
      <c r="WKE32" s="6734"/>
      <c r="WKF32" s="6734"/>
      <c r="WKG32" s="8839" t="s">
        <v>2777</v>
      </c>
      <c r="WKH32" s="8840"/>
      <c r="WKI32" s="6728">
        <f>SUM(WKJ32:WKM32)</f>
        <v>0</v>
      </c>
      <c r="WKJ32" s="6729"/>
      <c r="WKK32" s="6714"/>
      <c r="WKL32" s="6714"/>
      <c r="WKM32" s="6730"/>
      <c r="WKN32" s="6731"/>
      <c r="WKO32" s="6732"/>
      <c r="WKP32" s="6729"/>
      <c r="WKQ32" s="6731"/>
      <c r="WKR32" s="6730"/>
      <c r="WKS32" s="6733"/>
      <c r="WKT32" s="6734"/>
      <c r="WKU32" s="6734"/>
      <c r="WKV32" s="6734"/>
      <c r="WKW32" s="8839" t="s">
        <v>2777</v>
      </c>
      <c r="WKX32" s="8840"/>
      <c r="WKY32" s="6728">
        <f>SUM(WKZ32:WLC32)</f>
        <v>0</v>
      </c>
      <c r="WKZ32" s="6729"/>
      <c r="WLA32" s="6714"/>
      <c r="WLB32" s="6714"/>
      <c r="WLC32" s="6730"/>
      <c r="WLD32" s="6731"/>
      <c r="WLE32" s="6732"/>
      <c r="WLF32" s="6729"/>
      <c r="WLG32" s="6731"/>
      <c r="WLH32" s="6730"/>
      <c r="WLI32" s="6733"/>
      <c r="WLJ32" s="6734"/>
      <c r="WLK32" s="6734"/>
      <c r="WLL32" s="6734"/>
      <c r="WLM32" s="8839" t="s">
        <v>2777</v>
      </c>
      <c r="WLN32" s="8840"/>
      <c r="WLO32" s="6728">
        <f>SUM(WLP32:WLS32)</f>
        <v>0</v>
      </c>
      <c r="WLP32" s="6729"/>
      <c r="WLQ32" s="6714"/>
      <c r="WLR32" s="6714"/>
      <c r="WLS32" s="6730"/>
      <c r="WLT32" s="6731"/>
      <c r="WLU32" s="6732"/>
      <c r="WLV32" s="6729"/>
      <c r="WLW32" s="6731"/>
      <c r="WLX32" s="6730"/>
      <c r="WLY32" s="6733"/>
      <c r="WLZ32" s="6734"/>
      <c r="WMA32" s="6734"/>
      <c r="WMB32" s="6734"/>
      <c r="WMC32" s="8839" t="s">
        <v>2777</v>
      </c>
      <c r="WMD32" s="8840"/>
      <c r="WME32" s="6728">
        <f>SUM(WMF32:WMI32)</f>
        <v>0</v>
      </c>
      <c r="WMF32" s="6729"/>
      <c r="WMG32" s="6714"/>
      <c r="WMH32" s="6714"/>
      <c r="WMI32" s="6730"/>
      <c r="WMJ32" s="6731"/>
      <c r="WMK32" s="6732"/>
      <c r="WML32" s="6729"/>
      <c r="WMM32" s="6731"/>
      <c r="WMN32" s="6730"/>
      <c r="WMO32" s="6733"/>
      <c r="WMP32" s="6734"/>
      <c r="WMQ32" s="6734"/>
      <c r="WMR32" s="6734"/>
      <c r="WMS32" s="8839" t="s">
        <v>2777</v>
      </c>
      <c r="WMT32" s="8840"/>
      <c r="WMU32" s="6728">
        <f>SUM(WMV32:WMY32)</f>
        <v>0</v>
      </c>
      <c r="WMV32" s="6729"/>
      <c r="WMW32" s="6714"/>
      <c r="WMX32" s="6714"/>
      <c r="WMY32" s="6730"/>
      <c r="WMZ32" s="6731"/>
      <c r="WNA32" s="6732"/>
      <c r="WNB32" s="6729"/>
      <c r="WNC32" s="6731"/>
      <c r="WND32" s="6730"/>
      <c r="WNE32" s="6733"/>
      <c r="WNF32" s="6734"/>
      <c r="WNG32" s="6734"/>
      <c r="WNH32" s="6734"/>
      <c r="WNI32" s="8839" t="s">
        <v>2777</v>
      </c>
      <c r="WNJ32" s="8840"/>
      <c r="WNK32" s="6728">
        <f>SUM(WNL32:WNO32)</f>
        <v>0</v>
      </c>
      <c r="WNL32" s="6729"/>
      <c r="WNM32" s="6714"/>
      <c r="WNN32" s="6714"/>
      <c r="WNO32" s="6730"/>
      <c r="WNP32" s="6731"/>
      <c r="WNQ32" s="6732"/>
      <c r="WNR32" s="6729"/>
      <c r="WNS32" s="6731"/>
      <c r="WNT32" s="6730"/>
      <c r="WNU32" s="6733"/>
      <c r="WNV32" s="6734"/>
      <c r="WNW32" s="6734"/>
      <c r="WNX32" s="6734"/>
      <c r="WNY32" s="8839" t="s">
        <v>2777</v>
      </c>
      <c r="WNZ32" s="8840"/>
      <c r="WOA32" s="6728">
        <f>SUM(WOB32:WOE32)</f>
        <v>0</v>
      </c>
      <c r="WOB32" s="6729"/>
      <c r="WOC32" s="6714"/>
      <c r="WOD32" s="6714"/>
      <c r="WOE32" s="6730"/>
      <c r="WOF32" s="6731"/>
      <c r="WOG32" s="6732"/>
      <c r="WOH32" s="6729"/>
      <c r="WOI32" s="6731"/>
      <c r="WOJ32" s="6730"/>
      <c r="WOK32" s="6733"/>
      <c r="WOL32" s="6734"/>
      <c r="WOM32" s="6734"/>
      <c r="WON32" s="6734"/>
      <c r="WOO32" s="8839" t="s">
        <v>2777</v>
      </c>
      <c r="WOP32" s="8840"/>
      <c r="WOQ32" s="6728">
        <f>SUM(WOR32:WOU32)</f>
        <v>0</v>
      </c>
      <c r="WOR32" s="6729"/>
      <c r="WOS32" s="6714"/>
      <c r="WOT32" s="6714"/>
      <c r="WOU32" s="6730"/>
      <c r="WOV32" s="6731"/>
      <c r="WOW32" s="6732"/>
      <c r="WOX32" s="6729"/>
      <c r="WOY32" s="6731"/>
      <c r="WOZ32" s="6730"/>
      <c r="WPA32" s="6733"/>
      <c r="WPB32" s="6734"/>
      <c r="WPC32" s="6734"/>
      <c r="WPD32" s="6734"/>
      <c r="WPE32" s="8839" t="s">
        <v>2777</v>
      </c>
      <c r="WPF32" s="8840"/>
      <c r="WPG32" s="6728">
        <f>SUM(WPH32:WPK32)</f>
        <v>0</v>
      </c>
      <c r="WPH32" s="6729"/>
      <c r="WPI32" s="6714"/>
      <c r="WPJ32" s="6714"/>
      <c r="WPK32" s="6730"/>
      <c r="WPL32" s="6731"/>
      <c r="WPM32" s="6732"/>
      <c r="WPN32" s="6729"/>
      <c r="WPO32" s="6731"/>
      <c r="WPP32" s="6730"/>
      <c r="WPQ32" s="6733"/>
      <c r="WPR32" s="6734"/>
      <c r="WPS32" s="6734"/>
      <c r="WPT32" s="6734"/>
      <c r="WPU32" s="8839" t="s">
        <v>2777</v>
      </c>
      <c r="WPV32" s="8840"/>
      <c r="WPW32" s="6728">
        <f>SUM(WPX32:WQA32)</f>
        <v>0</v>
      </c>
      <c r="WPX32" s="6729"/>
      <c r="WPY32" s="6714"/>
      <c r="WPZ32" s="6714"/>
      <c r="WQA32" s="6730"/>
      <c r="WQB32" s="6731"/>
      <c r="WQC32" s="6732"/>
      <c r="WQD32" s="6729"/>
      <c r="WQE32" s="6731"/>
      <c r="WQF32" s="6730"/>
      <c r="WQG32" s="6733"/>
      <c r="WQH32" s="6734"/>
      <c r="WQI32" s="6734"/>
      <c r="WQJ32" s="6734"/>
      <c r="WQK32" s="8839" t="s">
        <v>2777</v>
      </c>
      <c r="WQL32" s="8840"/>
      <c r="WQM32" s="6728">
        <f>SUM(WQN32:WQQ32)</f>
        <v>0</v>
      </c>
      <c r="WQN32" s="6729"/>
      <c r="WQO32" s="6714"/>
      <c r="WQP32" s="6714"/>
      <c r="WQQ32" s="6730"/>
      <c r="WQR32" s="6731"/>
      <c r="WQS32" s="6732"/>
      <c r="WQT32" s="6729"/>
      <c r="WQU32" s="6731"/>
      <c r="WQV32" s="6730"/>
      <c r="WQW32" s="6733"/>
      <c r="WQX32" s="6734"/>
      <c r="WQY32" s="6734"/>
      <c r="WQZ32" s="6734"/>
      <c r="WRA32" s="8839" t="s">
        <v>2777</v>
      </c>
      <c r="WRB32" s="8840"/>
      <c r="WRC32" s="6728">
        <f>SUM(WRD32:WRG32)</f>
        <v>0</v>
      </c>
      <c r="WRD32" s="6729"/>
      <c r="WRE32" s="6714"/>
      <c r="WRF32" s="6714"/>
      <c r="WRG32" s="6730"/>
      <c r="WRH32" s="6731"/>
      <c r="WRI32" s="6732"/>
      <c r="WRJ32" s="6729"/>
      <c r="WRK32" s="6731"/>
      <c r="WRL32" s="6730"/>
      <c r="WRM32" s="6733"/>
      <c r="WRN32" s="6734"/>
      <c r="WRO32" s="6734"/>
      <c r="WRP32" s="6734"/>
      <c r="WRQ32" s="8839" t="s">
        <v>2777</v>
      </c>
      <c r="WRR32" s="8840"/>
      <c r="WRS32" s="6728">
        <f>SUM(WRT32:WRW32)</f>
        <v>0</v>
      </c>
      <c r="WRT32" s="6729"/>
      <c r="WRU32" s="6714"/>
      <c r="WRV32" s="6714"/>
      <c r="WRW32" s="6730"/>
      <c r="WRX32" s="6731"/>
      <c r="WRY32" s="6732"/>
      <c r="WRZ32" s="6729"/>
      <c r="WSA32" s="6731"/>
      <c r="WSB32" s="6730"/>
      <c r="WSC32" s="6733"/>
      <c r="WSD32" s="6734"/>
      <c r="WSE32" s="6734"/>
      <c r="WSF32" s="6734"/>
      <c r="WSG32" s="8839" t="s">
        <v>2777</v>
      </c>
      <c r="WSH32" s="8840"/>
      <c r="WSI32" s="6728">
        <f>SUM(WSJ32:WSM32)</f>
        <v>0</v>
      </c>
      <c r="WSJ32" s="6729"/>
      <c r="WSK32" s="6714"/>
      <c r="WSL32" s="6714"/>
      <c r="WSM32" s="6730"/>
      <c r="WSN32" s="6731"/>
      <c r="WSO32" s="6732"/>
      <c r="WSP32" s="6729"/>
      <c r="WSQ32" s="6731"/>
      <c r="WSR32" s="6730"/>
      <c r="WSS32" s="6733"/>
      <c r="WST32" s="6734"/>
      <c r="WSU32" s="6734"/>
      <c r="WSV32" s="6734"/>
      <c r="WSW32" s="8839" t="s">
        <v>2777</v>
      </c>
      <c r="WSX32" s="8840"/>
      <c r="WSY32" s="6728">
        <f>SUM(WSZ32:WTC32)</f>
        <v>0</v>
      </c>
      <c r="WSZ32" s="6729"/>
      <c r="WTA32" s="6714"/>
      <c r="WTB32" s="6714"/>
      <c r="WTC32" s="6730"/>
      <c r="WTD32" s="6731"/>
      <c r="WTE32" s="6732"/>
      <c r="WTF32" s="6729"/>
      <c r="WTG32" s="6731"/>
      <c r="WTH32" s="6730"/>
      <c r="WTI32" s="6733"/>
      <c r="WTJ32" s="6734"/>
      <c r="WTK32" s="6734"/>
      <c r="WTL32" s="6734"/>
      <c r="WTM32" s="8839" t="s">
        <v>2777</v>
      </c>
      <c r="WTN32" s="8840"/>
      <c r="WTO32" s="6728">
        <f>SUM(WTP32:WTS32)</f>
        <v>0</v>
      </c>
      <c r="WTP32" s="6729"/>
      <c r="WTQ32" s="6714"/>
      <c r="WTR32" s="6714"/>
      <c r="WTS32" s="6730"/>
      <c r="WTT32" s="6731"/>
      <c r="WTU32" s="6732"/>
      <c r="WTV32" s="6729"/>
      <c r="WTW32" s="6731"/>
      <c r="WTX32" s="6730"/>
      <c r="WTY32" s="6733"/>
      <c r="WTZ32" s="6734"/>
      <c r="WUA32" s="6734"/>
      <c r="WUB32" s="6734"/>
      <c r="WUC32" s="8839" t="s">
        <v>2777</v>
      </c>
      <c r="WUD32" s="8840"/>
      <c r="WUE32" s="6728">
        <f>SUM(WUF32:WUI32)</f>
        <v>0</v>
      </c>
      <c r="WUF32" s="6729"/>
      <c r="WUG32" s="6714"/>
      <c r="WUH32" s="6714"/>
      <c r="WUI32" s="6730"/>
      <c r="WUJ32" s="6731"/>
      <c r="WUK32" s="6732"/>
      <c r="WUL32" s="6729"/>
      <c r="WUM32" s="6731"/>
      <c r="WUN32" s="6730"/>
      <c r="WUO32" s="6733"/>
      <c r="WUP32" s="6734"/>
      <c r="WUQ32" s="6734"/>
      <c r="WUR32" s="6734"/>
      <c r="WUS32" s="8839" t="s">
        <v>2777</v>
      </c>
      <c r="WUT32" s="8840"/>
      <c r="WUU32" s="6728">
        <f>SUM(WUV32:WUY32)</f>
        <v>0</v>
      </c>
      <c r="WUV32" s="6729"/>
      <c r="WUW32" s="6714"/>
      <c r="WUX32" s="6714"/>
      <c r="WUY32" s="6730"/>
      <c r="WUZ32" s="6731"/>
      <c r="WVA32" s="6732"/>
      <c r="WVB32" s="6729"/>
      <c r="WVC32" s="6731"/>
      <c r="WVD32" s="6730"/>
      <c r="WVE32" s="6733"/>
      <c r="WVF32" s="6734"/>
      <c r="WVG32" s="6734"/>
      <c r="WVH32" s="6734"/>
      <c r="WVI32" s="8839" t="s">
        <v>2777</v>
      </c>
      <c r="WVJ32" s="8840"/>
      <c r="WVK32" s="6728">
        <f>SUM(WVL32:WVO32)</f>
        <v>0</v>
      </c>
      <c r="WVL32" s="6729"/>
      <c r="WVM32" s="6714"/>
      <c r="WVN32" s="6714"/>
      <c r="WVO32" s="6730"/>
      <c r="WVP32" s="6731"/>
      <c r="WVQ32" s="6732"/>
      <c r="WVR32" s="6729"/>
      <c r="WVS32" s="6731"/>
      <c r="WVT32" s="6730"/>
      <c r="WVU32" s="6733"/>
      <c r="WVV32" s="6734"/>
      <c r="WVW32" s="6734"/>
      <c r="WVX32" s="6734"/>
      <c r="WVY32" s="8839" t="s">
        <v>2777</v>
      </c>
      <c r="WVZ32" s="8840"/>
      <c r="WWA32" s="6728">
        <f>SUM(WWB32:WWE32)</f>
        <v>0</v>
      </c>
      <c r="WWB32" s="6729"/>
      <c r="WWC32" s="6714"/>
      <c r="WWD32" s="6714"/>
      <c r="WWE32" s="6730"/>
      <c r="WWF32" s="6731"/>
      <c r="WWG32" s="6732"/>
      <c r="WWH32" s="6729"/>
      <c r="WWI32" s="6731"/>
      <c r="WWJ32" s="6730"/>
      <c r="WWK32" s="6733"/>
      <c r="WWL32" s="6734"/>
      <c r="WWM32" s="6734"/>
      <c r="WWN32" s="6734"/>
      <c r="WWO32" s="8839" t="s">
        <v>2777</v>
      </c>
      <c r="WWP32" s="8840"/>
      <c r="WWQ32" s="6728">
        <f>SUM(WWR32:WWU32)</f>
        <v>0</v>
      </c>
      <c r="WWR32" s="6729"/>
      <c r="WWS32" s="6714"/>
      <c r="WWT32" s="6714"/>
      <c r="WWU32" s="6730"/>
      <c r="WWV32" s="6731"/>
      <c r="WWW32" s="6732"/>
      <c r="WWX32" s="6729"/>
      <c r="WWY32" s="6731"/>
      <c r="WWZ32" s="6730"/>
      <c r="WXA32" s="6733"/>
      <c r="WXB32" s="6734"/>
      <c r="WXC32" s="6734"/>
      <c r="WXD32" s="6734"/>
      <c r="WXE32" s="8839" t="s">
        <v>2777</v>
      </c>
      <c r="WXF32" s="8840"/>
      <c r="WXG32" s="6728">
        <f>SUM(WXH32:WXK32)</f>
        <v>0</v>
      </c>
      <c r="WXH32" s="6729"/>
      <c r="WXI32" s="6714"/>
      <c r="WXJ32" s="6714"/>
      <c r="WXK32" s="6730"/>
      <c r="WXL32" s="6731"/>
      <c r="WXM32" s="6732"/>
      <c r="WXN32" s="6729"/>
      <c r="WXO32" s="6731"/>
      <c r="WXP32" s="6730"/>
      <c r="WXQ32" s="6733"/>
      <c r="WXR32" s="6734"/>
      <c r="WXS32" s="6734"/>
      <c r="WXT32" s="6734"/>
      <c r="WXU32" s="8839" t="s">
        <v>2777</v>
      </c>
      <c r="WXV32" s="8840"/>
      <c r="WXW32" s="6728">
        <f>SUM(WXX32:WYA32)</f>
        <v>0</v>
      </c>
      <c r="WXX32" s="6729"/>
      <c r="WXY32" s="6714"/>
      <c r="WXZ32" s="6714"/>
      <c r="WYA32" s="6730"/>
      <c r="WYB32" s="6731"/>
      <c r="WYC32" s="6732"/>
      <c r="WYD32" s="6729"/>
      <c r="WYE32" s="6731"/>
      <c r="WYF32" s="6730"/>
      <c r="WYG32" s="6733"/>
      <c r="WYH32" s="6734"/>
      <c r="WYI32" s="6734"/>
      <c r="WYJ32" s="6734"/>
      <c r="WYK32" s="8839" t="s">
        <v>2777</v>
      </c>
      <c r="WYL32" s="8840"/>
      <c r="WYM32" s="6728">
        <f>SUM(WYN32:WYQ32)</f>
        <v>0</v>
      </c>
      <c r="WYN32" s="6729"/>
      <c r="WYO32" s="6714"/>
      <c r="WYP32" s="6714"/>
      <c r="WYQ32" s="6730"/>
      <c r="WYR32" s="6731"/>
      <c r="WYS32" s="6732"/>
      <c r="WYT32" s="6729"/>
      <c r="WYU32" s="6731"/>
      <c r="WYV32" s="6730"/>
      <c r="WYW32" s="6733"/>
      <c r="WYX32" s="6734"/>
      <c r="WYY32" s="6734"/>
      <c r="WYZ32" s="6734"/>
      <c r="WZA32" s="8839" t="s">
        <v>2777</v>
      </c>
      <c r="WZB32" s="8840"/>
      <c r="WZC32" s="6728">
        <f>SUM(WZD32:WZG32)</f>
        <v>0</v>
      </c>
      <c r="WZD32" s="6729"/>
      <c r="WZE32" s="6714"/>
      <c r="WZF32" s="6714"/>
      <c r="WZG32" s="6730"/>
      <c r="WZH32" s="6731"/>
      <c r="WZI32" s="6732"/>
      <c r="WZJ32" s="6729"/>
      <c r="WZK32" s="6731"/>
      <c r="WZL32" s="6730"/>
      <c r="WZM32" s="6733"/>
      <c r="WZN32" s="6734"/>
      <c r="WZO32" s="6734"/>
      <c r="WZP32" s="6734"/>
      <c r="WZQ32" s="8839" t="s">
        <v>2777</v>
      </c>
      <c r="WZR32" s="8840"/>
      <c r="WZS32" s="6728">
        <f>SUM(WZT32:WZW32)</f>
        <v>0</v>
      </c>
      <c r="WZT32" s="6729"/>
      <c r="WZU32" s="6714"/>
      <c r="WZV32" s="6714"/>
      <c r="WZW32" s="6730"/>
      <c r="WZX32" s="6731"/>
      <c r="WZY32" s="6732"/>
      <c r="WZZ32" s="6729"/>
      <c r="XAA32" s="6731"/>
      <c r="XAB32" s="6730"/>
      <c r="XAC32" s="6733"/>
      <c r="XAD32" s="6734"/>
      <c r="XAE32" s="6734"/>
      <c r="XAF32" s="6734"/>
      <c r="XAG32" s="8839" t="s">
        <v>2777</v>
      </c>
      <c r="XAH32" s="8840"/>
      <c r="XAI32" s="6728">
        <f>SUM(XAJ32:XAM32)</f>
        <v>0</v>
      </c>
      <c r="XAJ32" s="6729"/>
      <c r="XAK32" s="6714"/>
      <c r="XAL32" s="6714"/>
      <c r="XAM32" s="6730"/>
      <c r="XAN32" s="6731"/>
      <c r="XAO32" s="6732"/>
      <c r="XAP32" s="6729"/>
      <c r="XAQ32" s="6731"/>
      <c r="XAR32" s="6730"/>
      <c r="XAS32" s="6733"/>
      <c r="XAT32" s="6734"/>
      <c r="XAU32" s="6734"/>
      <c r="XAV32" s="6734"/>
      <c r="XAW32" s="8839" t="s">
        <v>2777</v>
      </c>
      <c r="XAX32" s="8840"/>
      <c r="XAY32" s="6728">
        <f>SUM(XAZ32:XBC32)</f>
        <v>0</v>
      </c>
      <c r="XAZ32" s="6729"/>
      <c r="XBA32" s="6714"/>
      <c r="XBB32" s="6714"/>
      <c r="XBC32" s="6730"/>
      <c r="XBD32" s="6731"/>
      <c r="XBE32" s="6732"/>
      <c r="XBF32" s="6729"/>
      <c r="XBG32" s="6731"/>
      <c r="XBH32" s="6730"/>
      <c r="XBI32" s="6733"/>
      <c r="XBJ32" s="6734"/>
      <c r="XBK32" s="6734"/>
      <c r="XBL32" s="6734"/>
      <c r="XBM32" s="8839" t="s">
        <v>2777</v>
      </c>
      <c r="XBN32" s="8840"/>
      <c r="XBO32" s="6728">
        <f>SUM(XBP32:XBS32)</f>
        <v>0</v>
      </c>
      <c r="XBP32" s="6729"/>
      <c r="XBQ32" s="6714"/>
      <c r="XBR32" s="6714"/>
      <c r="XBS32" s="6730"/>
      <c r="XBT32" s="6731"/>
      <c r="XBU32" s="6732"/>
      <c r="XBV32" s="6729"/>
      <c r="XBW32" s="6731"/>
      <c r="XBX32" s="6730"/>
      <c r="XBY32" s="6733"/>
      <c r="XBZ32" s="6734"/>
      <c r="XCA32" s="6734"/>
      <c r="XCB32" s="6734"/>
      <c r="XCC32" s="8839" t="s">
        <v>2777</v>
      </c>
      <c r="XCD32" s="8840"/>
      <c r="XCE32" s="6728">
        <f>SUM(XCF32:XCI32)</f>
        <v>0</v>
      </c>
      <c r="XCF32" s="6729"/>
      <c r="XCG32" s="6714"/>
      <c r="XCH32" s="6714"/>
      <c r="XCI32" s="6730"/>
      <c r="XCJ32" s="6731"/>
      <c r="XCK32" s="6732"/>
      <c r="XCL32" s="6729"/>
      <c r="XCM32" s="6731"/>
      <c r="XCN32" s="6730"/>
      <c r="XCO32" s="6733"/>
      <c r="XCP32" s="6734"/>
      <c r="XCQ32" s="6734"/>
      <c r="XCR32" s="6734"/>
      <c r="XCS32" s="8839" t="s">
        <v>2777</v>
      </c>
      <c r="XCT32" s="8840"/>
      <c r="XCU32" s="6728">
        <f>SUM(XCV32:XCY32)</f>
        <v>0</v>
      </c>
      <c r="XCV32" s="6729"/>
      <c r="XCW32" s="6714"/>
      <c r="XCX32" s="6714"/>
      <c r="XCY32" s="6730"/>
      <c r="XCZ32" s="6731"/>
      <c r="XDA32" s="6732"/>
      <c r="XDB32" s="6729"/>
      <c r="XDC32" s="6731"/>
      <c r="XDD32" s="6730"/>
      <c r="XDE32" s="6733"/>
      <c r="XDF32" s="6734"/>
      <c r="XDG32" s="6734"/>
      <c r="XDH32" s="6734"/>
      <c r="XDI32" s="8839" t="s">
        <v>2777</v>
      </c>
      <c r="XDJ32" s="8840"/>
      <c r="XDK32" s="6728">
        <f>SUM(XDL32:XDO32)</f>
        <v>0</v>
      </c>
      <c r="XDL32" s="6729"/>
      <c r="XDM32" s="6714"/>
      <c r="XDN32" s="6714"/>
      <c r="XDO32" s="6730"/>
      <c r="XDP32" s="6731"/>
      <c r="XDQ32" s="6732"/>
      <c r="XDR32" s="6729"/>
      <c r="XDS32" s="6731"/>
      <c r="XDT32" s="6730"/>
      <c r="XDU32" s="6733"/>
      <c r="XDV32" s="6734"/>
      <c r="XDW32" s="6734"/>
      <c r="XDX32" s="6734"/>
      <c r="XDY32" s="8839" t="s">
        <v>2777</v>
      </c>
      <c r="XDZ32" s="8840"/>
      <c r="XEA32" s="6728">
        <f>SUM(XEB32:XEE32)</f>
        <v>0</v>
      </c>
      <c r="XEB32" s="6729"/>
      <c r="XEC32" s="6714"/>
      <c r="XED32" s="6714"/>
      <c r="XEE32" s="6730"/>
      <c r="XEF32" s="6731"/>
      <c r="XEG32" s="6732"/>
      <c r="XEH32" s="6729"/>
      <c r="XEI32" s="6731"/>
      <c r="XEJ32" s="6730"/>
      <c r="XEK32" s="6733"/>
      <c r="XEL32" s="6734"/>
      <c r="XEM32" s="6734"/>
      <c r="XEN32" s="6734"/>
      <c r="XEO32" s="8839" t="s">
        <v>2777</v>
      </c>
      <c r="XEP32" s="8840"/>
      <c r="XEQ32" s="6728">
        <f>SUM(XER32:XEU32)</f>
        <v>0</v>
      </c>
      <c r="XER32" s="6729"/>
      <c r="XES32" s="6714"/>
      <c r="XET32" s="6714"/>
      <c r="XEU32" s="6730"/>
      <c r="XEV32" s="6731"/>
      <c r="XEW32" s="6732"/>
      <c r="XEX32" s="6729"/>
      <c r="XEY32" s="6731"/>
      <c r="XEZ32" s="6730"/>
      <c r="XFA32" s="6733"/>
      <c r="XFB32" s="6734"/>
      <c r="XFC32" s="6734"/>
      <c r="XFD32" s="6734"/>
    </row>
    <row r="33" spans="1:16384" s="274" customFormat="1" ht="24" customHeight="1" x14ac:dyDescent="0.35">
      <c r="A33" s="8841" t="s">
        <v>2778</v>
      </c>
      <c r="B33" s="8842"/>
      <c r="C33" s="6725">
        <f>SUM(D33:G33)</f>
        <v>0</v>
      </c>
      <c r="D33" s="6723"/>
      <c r="E33" s="6718"/>
      <c r="F33" s="6718"/>
      <c r="G33" s="6718"/>
      <c r="H33" s="6718"/>
      <c r="I33" s="6718"/>
      <c r="J33" s="6718"/>
      <c r="K33" s="6718"/>
      <c r="L33" s="6718"/>
      <c r="M33" s="6710"/>
      <c r="N33" s="6711"/>
      <c r="O33" s="6714"/>
      <c r="P33" s="6726">
        <f>SUM(Q33:T33)</f>
        <v>0</v>
      </c>
      <c r="Q33" s="366"/>
      <c r="R33" s="367"/>
      <c r="S33" s="367"/>
      <c r="T33" s="367"/>
      <c r="U33" s="6577"/>
      <c r="V33" s="367"/>
      <c r="W33" s="367"/>
      <c r="X33" s="367"/>
      <c r="Y33" s="367"/>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368"/>
      <c r="BZ33" s="368"/>
      <c r="CA33" s="368"/>
      <c r="CB33" s="298"/>
      <c r="CC33" s="298"/>
      <c r="CD33" s="298"/>
      <c r="CE33" s="298"/>
      <c r="CF33" s="298"/>
      <c r="CG33" s="298"/>
      <c r="CH33" s="298"/>
      <c r="CI33" s="298"/>
      <c r="CJ33" s="368"/>
      <c r="CK33" s="368"/>
      <c r="CL33" s="368"/>
      <c r="CM33" s="368"/>
      <c r="CN33" s="368"/>
      <c r="CO33" s="368"/>
      <c r="CP33" s="368"/>
      <c r="CQ33" s="368"/>
      <c r="CR33" s="368"/>
      <c r="CS33" s="368"/>
      <c r="CT33" s="368"/>
      <c r="CU33" s="368"/>
      <c r="CV33" s="368"/>
      <c r="CW33" s="368"/>
      <c r="CX33" s="368"/>
      <c r="CY33" s="368"/>
      <c r="CZ33" s="368"/>
      <c r="DA33" s="368"/>
      <c r="DB33" s="298"/>
      <c r="DC33" s="368"/>
      <c r="DD33" s="368"/>
      <c r="DE33" s="368"/>
      <c r="DF33" s="368"/>
      <c r="DG33" s="368"/>
      <c r="DH33" s="368"/>
      <c r="DI33" s="368"/>
      <c r="DJ33" s="368"/>
      <c r="DK33" s="368"/>
      <c r="DL33" s="368"/>
      <c r="DM33" s="368"/>
      <c r="DN33" s="368"/>
      <c r="DO33" s="368"/>
      <c r="DP33" s="368"/>
      <c r="DQ33" s="368"/>
      <c r="DR33" s="368"/>
      <c r="DS33" s="368"/>
      <c r="DT33" s="368"/>
      <c r="DU33" s="368"/>
      <c r="DV33" s="368"/>
      <c r="DW33" s="368"/>
      <c r="DX33" s="368"/>
      <c r="DY33" s="368"/>
      <c r="DZ33" s="368"/>
      <c r="EA33" s="368"/>
      <c r="EB33" s="368"/>
      <c r="EC33" s="368"/>
      <c r="ED33" s="368"/>
      <c r="EE33" s="368"/>
      <c r="EF33" s="368"/>
      <c r="EG33" s="368"/>
      <c r="EH33" s="368"/>
      <c r="EI33" s="368"/>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8"/>
      <c r="FU33" s="368"/>
      <c r="FV33" s="368"/>
      <c r="FW33" s="368"/>
      <c r="FX33" s="368"/>
      <c r="FY33" s="368"/>
      <c r="FZ33" s="368"/>
      <c r="GA33" s="368"/>
      <c r="GB33" s="368"/>
      <c r="GC33" s="368"/>
      <c r="GD33" s="368"/>
      <c r="GE33" s="368"/>
      <c r="GF33" s="368"/>
      <c r="GG33" s="368"/>
      <c r="GH33" s="368"/>
      <c r="GI33" s="368"/>
      <c r="GJ33" s="368"/>
      <c r="GK33" s="368"/>
      <c r="GL33" s="368"/>
      <c r="GM33" s="368"/>
      <c r="GN33" s="368"/>
      <c r="GO33" s="368"/>
      <c r="GP33" s="368"/>
      <c r="GQ33" s="368"/>
      <c r="GR33" s="368"/>
      <c r="GS33" s="368"/>
      <c r="GT33" s="368"/>
      <c r="GU33" s="368"/>
      <c r="GV33" s="368"/>
      <c r="GW33" s="368"/>
      <c r="GX33" s="368"/>
      <c r="GY33" s="368"/>
      <c r="GZ33" s="368"/>
      <c r="HA33" s="368"/>
      <c r="HB33" s="368"/>
      <c r="HC33" s="368"/>
      <c r="HD33" s="368"/>
      <c r="HE33" s="368"/>
      <c r="HF33" s="368"/>
      <c r="HG33" s="368"/>
      <c r="HH33" s="368"/>
      <c r="HI33" s="368"/>
      <c r="HJ33" s="368"/>
      <c r="HK33" s="368"/>
      <c r="HL33" s="368"/>
      <c r="HM33" s="368"/>
      <c r="HN33" s="368"/>
      <c r="HO33" s="368"/>
      <c r="HP33" s="368"/>
      <c r="HQ33" s="368"/>
      <c r="HR33" s="368"/>
      <c r="HS33" s="368"/>
      <c r="HT33" s="368"/>
      <c r="HU33" s="368"/>
      <c r="HV33" s="368"/>
      <c r="HW33" s="368"/>
      <c r="HX33" s="368"/>
      <c r="HY33" s="368"/>
      <c r="HZ33" s="368"/>
      <c r="IA33" s="368"/>
      <c r="IB33" s="368"/>
      <c r="IC33" s="368"/>
      <c r="ID33" s="368"/>
      <c r="IE33" s="368"/>
      <c r="IF33" s="368"/>
      <c r="IG33" s="368"/>
      <c r="IH33" s="368"/>
      <c r="II33" s="368"/>
      <c r="IJ33" s="368"/>
      <c r="IK33" s="368"/>
      <c r="IL33" s="368"/>
      <c r="IM33" s="368"/>
      <c r="IN33" s="368"/>
      <c r="IO33" s="368"/>
      <c r="IP33" s="368"/>
      <c r="IQ33" s="368"/>
      <c r="IR33" s="368"/>
      <c r="IS33" s="368"/>
      <c r="IT33" s="368"/>
      <c r="IU33" s="368"/>
      <c r="IV33" s="368"/>
      <c r="IW33" s="368"/>
      <c r="IX33" s="368"/>
      <c r="IY33" s="368"/>
      <c r="IZ33" s="368"/>
      <c r="JA33" s="368"/>
      <c r="JB33" s="368"/>
      <c r="JC33" s="368"/>
      <c r="JD33" s="368"/>
      <c r="JE33" s="368"/>
      <c r="JF33" s="368"/>
      <c r="JG33" s="368"/>
      <c r="JH33" s="368"/>
      <c r="JI33" s="368"/>
      <c r="JJ33" s="368"/>
      <c r="JK33" s="368"/>
      <c r="JL33" s="368"/>
      <c r="JM33" s="368"/>
      <c r="JN33" s="368"/>
      <c r="JO33" s="368"/>
      <c r="JP33" s="368"/>
      <c r="JQ33" s="368"/>
      <c r="JR33" s="368"/>
      <c r="JS33" s="368"/>
      <c r="JT33" s="368"/>
      <c r="JU33" s="368"/>
      <c r="JV33" s="368"/>
      <c r="JW33" s="368"/>
      <c r="JX33" s="368"/>
      <c r="JY33" s="368"/>
      <c r="JZ33" s="368"/>
      <c r="KA33" s="368"/>
      <c r="KB33" s="368"/>
      <c r="KC33" s="368"/>
      <c r="KD33" s="368"/>
      <c r="KE33" s="368"/>
      <c r="KF33" s="368"/>
      <c r="KG33" s="368"/>
      <c r="KH33" s="368"/>
      <c r="KI33" s="368"/>
      <c r="KJ33" s="368"/>
      <c r="KK33" s="368"/>
      <c r="KL33" s="368"/>
      <c r="KM33" s="368"/>
      <c r="KN33" s="368"/>
      <c r="KO33" s="368"/>
      <c r="KP33" s="368"/>
      <c r="KQ33" s="368"/>
      <c r="KR33" s="368"/>
      <c r="KS33" s="368"/>
      <c r="KT33" s="368"/>
      <c r="KU33" s="368"/>
      <c r="KV33" s="368"/>
      <c r="KW33" s="368"/>
      <c r="KX33" s="368"/>
      <c r="KY33" s="368"/>
      <c r="KZ33" s="368"/>
      <c r="LA33" s="368"/>
      <c r="LB33" s="368"/>
      <c r="LC33" s="368"/>
      <c r="LD33" s="368"/>
      <c r="LE33" s="368"/>
      <c r="LF33" s="368"/>
      <c r="LG33" s="368"/>
      <c r="LH33" s="368"/>
      <c r="LI33" s="368"/>
      <c r="LJ33" s="368"/>
      <c r="LK33" s="368"/>
      <c r="LL33" s="368"/>
      <c r="LM33" s="368"/>
      <c r="LN33" s="368"/>
      <c r="LO33" s="368"/>
      <c r="LP33" s="368"/>
      <c r="LQ33" s="368"/>
      <c r="LR33" s="368"/>
      <c r="LS33" s="368"/>
      <c r="LT33" s="368"/>
      <c r="LU33" s="368"/>
      <c r="LV33" s="368"/>
      <c r="LW33" s="368"/>
      <c r="LX33" s="368"/>
      <c r="LY33" s="368"/>
      <c r="LZ33" s="368"/>
      <c r="MA33" s="368"/>
      <c r="MB33" s="368"/>
      <c r="MC33" s="368"/>
      <c r="MD33" s="368"/>
      <c r="ME33" s="368"/>
      <c r="MF33" s="368"/>
      <c r="MG33" s="368"/>
      <c r="MH33" s="368"/>
      <c r="MI33" s="368"/>
      <c r="MJ33" s="368"/>
      <c r="MK33" s="368"/>
      <c r="ML33" s="368"/>
      <c r="MM33" s="368"/>
      <c r="MN33" s="368"/>
      <c r="MO33" s="368"/>
      <c r="MP33" s="368"/>
      <c r="MQ33" s="368"/>
      <c r="MR33" s="368"/>
      <c r="MS33" s="368"/>
      <c r="MT33" s="368"/>
      <c r="MU33" s="368"/>
      <c r="MV33" s="368"/>
      <c r="MW33" s="368"/>
      <c r="MX33" s="368"/>
      <c r="MY33" s="368"/>
      <c r="MZ33" s="368"/>
      <c r="NA33" s="368"/>
      <c r="NB33" s="368"/>
      <c r="NC33" s="368"/>
      <c r="ND33" s="368"/>
      <c r="NE33" s="368"/>
      <c r="NF33" s="368"/>
      <c r="NG33" s="368"/>
      <c r="NH33" s="368"/>
      <c r="NI33" s="368"/>
      <c r="NJ33" s="368"/>
      <c r="NK33" s="368"/>
      <c r="NL33" s="368"/>
      <c r="NM33" s="368"/>
      <c r="NN33" s="368"/>
      <c r="NO33" s="368"/>
      <c r="NP33" s="368"/>
      <c r="NQ33" s="368"/>
      <c r="NR33" s="368"/>
      <c r="NS33" s="368"/>
      <c r="NT33" s="368"/>
      <c r="NU33" s="368"/>
      <c r="NV33" s="368"/>
      <c r="NW33" s="368"/>
      <c r="NX33" s="368"/>
      <c r="NY33" s="368"/>
      <c r="NZ33" s="368"/>
      <c r="OA33" s="368"/>
      <c r="OB33" s="368"/>
      <c r="OC33" s="368"/>
      <c r="OD33" s="368"/>
      <c r="OE33" s="368"/>
      <c r="OF33" s="368"/>
      <c r="OG33" s="368"/>
      <c r="OH33" s="368"/>
      <c r="OI33" s="368"/>
      <c r="OJ33" s="368"/>
      <c r="OK33" s="368"/>
      <c r="OL33" s="368"/>
      <c r="OM33" s="368"/>
      <c r="ON33" s="368"/>
      <c r="OO33" s="368"/>
      <c r="OP33" s="368"/>
      <c r="OQ33" s="368"/>
      <c r="OR33" s="368"/>
      <c r="OS33" s="368"/>
      <c r="OT33" s="368"/>
      <c r="OU33" s="368"/>
      <c r="OV33" s="368"/>
      <c r="OW33" s="368"/>
      <c r="OX33" s="368"/>
      <c r="OY33" s="368"/>
      <c r="OZ33" s="368"/>
      <c r="PA33" s="368"/>
      <c r="PB33" s="368"/>
      <c r="PC33" s="368"/>
      <c r="PD33" s="368"/>
      <c r="PE33" s="368"/>
      <c r="PF33" s="368"/>
      <c r="PG33" s="368"/>
      <c r="PH33" s="368"/>
    </row>
    <row r="34" spans="1:16384" s="274" customFormat="1" ht="24" customHeight="1" x14ac:dyDescent="0.35">
      <c r="A34" s="8843" t="s">
        <v>2779</v>
      </c>
      <c r="B34" s="8844"/>
      <c r="C34" s="6727">
        <f>SUM(D34:G34)</f>
        <v>0</v>
      </c>
      <c r="D34" s="6723"/>
      <c r="E34" s="6718"/>
      <c r="F34" s="6718"/>
      <c r="G34" s="6718"/>
      <c r="H34" s="6718"/>
      <c r="I34" s="6718"/>
      <c r="J34" s="6718"/>
      <c r="K34" s="6718"/>
      <c r="L34" s="6718"/>
      <c r="M34" s="6710"/>
      <c r="N34" s="6711"/>
      <c r="O34" s="6714"/>
      <c r="P34" s="6726">
        <f>SUM(Q34:T34)</f>
        <v>0</v>
      </c>
      <c r="Q34" s="8835"/>
      <c r="R34" s="8835"/>
      <c r="S34" s="364"/>
      <c r="T34" s="365"/>
      <c r="U34" s="6577"/>
      <c r="V34" s="365"/>
      <c r="W34" s="365"/>
      <c r="X34" s="365"/>
      <c r="Y34" s="365"/>
      <c r="Z34" s="365"/>
      <c r="AA34" s="365"/>
      <c r="AB34" s="365"/>
      <c r="AC34" s="365"/>
      <c r="AD34" s="365"/>
      <c r="AE34" s="365"/>
      <c r="AF34" s="365"/>
      <c r="AG34" s="8835"/>
      <c r="AH34" s="8835"/>
      <c r="AI34" s="364"/>
      <c r="AJ34" s="365"/>
      <c r="AK34" s="365"/>
      <c r="AL34" s="365"/>
      <c r="AM34" s="365"/>
      <c r="AN34" s="365"/>
      <c r="AO34" s="365"/>
      <c r="AP34" s="365"/>
      <c r="AQ34" s="365"/>
      <c r="AR34" s="365"/>
      <c r="AS34" s="365"/>
      <c r="AT34" s="365"/>
      <c r="AU34" s="365"/>
      <c r="AV34" s="365"/>
      <c r="AW34" s="8835"/>
      <c r="AX34" s="8835"/>
      <c r="AY34" s="364"/>
      <c r="AZ34" s="365"/>
      <c r="BA34" s="365"/>
      <c r="BB34" s="365"/>
      <c r="BC34" s="365"/>
      <c r="BD34" s="365"/>
      <c r="BE34" s="365"/>
      <c r="BF34" s="365"/>
      <c r="BG34" s="365"/>
      <c r="BH34" s="365"/>
      <c r="BI34" s="365"/>
      <c r="BJ34" s="365"/>
      <c r="BK34" s="365"/>
      <c r="BL34" s="365"/>
      <c r="BM34" s="8835"/>
      <c r="BN34" s="8835"/>
      <c r="BO34" s="364"/>
      <c r="BP34" s="365"/>
      <c r="BQ34" s="365"/>
      <c r="BR34" s="365"/>
      <c r="BS34" s="365"/>
      <c r="BT34" s="365"/>
      <c r="BU34" s="365"/>
      <c r="BV34" s="365"/>
      <c r="BW34" s="365"/>
      <c r="BX34" s="365"/>
      <c r="BY34" s="365"/>
      <c r="BZ34" s="365"/>
      <c r="CA34" s="365"/>
      <c r="CB34" s="365"/>
      <c r="CC34" s="8835"/>
      <c r="CD34" s="8835"/>
      <c r="CE34" s="364"/>
      <c r="CF34" s="365"/>
      <c r="CG34" s="365"/>
      <c r="CH34" s="365"/>
      <c r="CI34" s="365"/>
      <c r="CJ34" s="365"/>
      <c r="CK34" s="365"/>
      <c r="CL34" s="365"/>
      <c r="CM34" s="365"/>
      <c r="CN34" s="365"/>
      <c r="CO34" s="365"/>
      <c r="CP34" s="365"/>
      <c r="CQ34" s="365"/>
      <c r="CR34" s="365"/>
      <c r="CS34" s="8835"/>
      <c r="CT34" s="8835"/>
      <c r="CU34" s="364"/>
      <c r="CV34" s="365"/>
      <c r="CW34" s="365"/>
      <c r="CX34" s="365"/>
      <c r="CY34" s="365"/>
      <c r="CZ34" s="365"/>
      <c r="DA34" s="365"/>
      <c r="DB34" s="365"/>
      <c r="DC34" s="365"/>
      <c r="DD34" s="365"/>
      <c r="DE34" s="365"/>
      <c r="DF34" s="365"/>
      <c r="DG34" s="365"/>
      <c r="DH34" s="365"/>
      <c r="DI34" s="8835"/>
      <c r="DJ34" s="8835"/>
      <c r="DK34" s="364"/>
      <c r="DL34" s="365"/>
      <c r="DM34" s="365"/>
      <c r="DN34" s="365"/>
      <c r="DO34" s="365"/>
      <c r="DP34" s="365"/>
      <c r="DQ34" s="365"/>
      <c r="DR34" s="365"/>
      <c r="DS34" s="365"/>
      <c r="DT34" s="365"/>
      <c r="DU34" s="365"/>
      <c r="DV34" s="365"/>
      <c r="DW34" s="365"/>
      <c r="DX34" s="365"/>
      <c r="DY34" s="8835"/>
      <c r="DZ34" s="8835"/>
      <c r="EA34" s="364"/>
      <c r="EB34" s="365"/>
      <c r="EC34" s="365"/>
      <c r="ED34" s="365"/>
      <c r="EE34" s="365"/>
      <c r="EF34" s="365"/>
      <c r="EG34" s="365"/>
      <c r="EH34" s="365"/>
      <c r="EI34" s="365"/>
      <c r="EJ34" s="365"/>
      <c r="EK34" s="365"/>
      <c r="EL34" s="365"/>
      <c r="EM34" s="365"/>
      <c r="EN34" s="365"/>
      <c r="EO34" s="8835"/>
      <c r="EP34" s="8835"/>
      <c r="EQ34" s="364"/>
      <c r="ER34" s="365"/>
      <c r="ES34" s="365"/>
      <c r="ET34" s="365"/>
      <c r="EU34" s="365"/>
      <c r="EV34" s="365"/>
      <c r="EW34" s="365"/>
      <c r="EX34" s="365"/>
      <c r="EY34" s="365"/>
      <c r="EZ34" s="365"/>
      <c r="FA34" s="365"/>
      <c r="FB34" s="365"/>
      <c r="FC34" s="365"/>
      <c r="FD34" s="365"/>
      <c r="FE34" s="8835"/>
      <c r="FF34" s="8835"/>
      <c r="FG34" s="364"/>
      <c r="FH34" s="365"/>
      <c r="FI34" s="365"/>
      <c r="FJ34" s="365"/>
      <c r="FK34" s="365"/>
      <c r="FL34" s="365"/>
      <c r="FM34" s="365"/>
      <c r="FN34" s="365"/>
      <c r="FO34" s="365"/>
      <c r="FP34" s="365"/>
      <c r="FQ34" s="365"/>
      <c r="FR34" s="365"/>
      <c r="FS34" s="365"/>
      <c r="FT34" s="365"/>
      <c r="FU34" s="8835"/>
      <c r="FV34" s="8835"/>
      <c r="FW34" s="364"/>
      <c r="FX34" s="365"/>
      <c r="FY34" s="365"/>
      <c r="FZ34" s="365"/>
      <c r="GA34" s="365"/>
      <c r="GB34" s="365"/>
      <c r="GC34" s="365"/>
      <c r="GD34" s="365"/>
      <c r="GE34" s="365"/>
      <c r="GF34" s="365"/>
      <c r="GG34" s="365"/>
      <c r="GH34" s="365"/>
      <c r="GI34" s="365"/>
      <c r="GJ34" s="365"/>
      <c r="GK34" s="8835"/>
      <c r="GL34" s="8835"/>
      <c r="GM34" s="364"/>
      <c r="GN34" s="365"/>
      <c r="GO34" s="365"/>
      <c r="GP34" s="365"/>
      <c r="GQ34" s="365"/>
      <c r="GR34" s="365"/>
      <c r="GS34" s="365"/>
      <c r="GT34" s="365"/>
      <c r="GU34" s="365"/>
      <c r="GV34" s="365"/>
      <c r="GW34" s="365"/>
      <c r="GX34" s="365"/>
      <c r="GY34" s="365"/>
      <c r="GZ34" s="365"/>
      <c r="HA34" s="8835"/>
      <c r="HB34" s="8835"/>
      <c r="HC34" s="364"/>
      <c r="HD34" s="365"/>
      <c r="HE34" s="365"/>
      <c r="HF34" s="365"/>
      <c r="HG34" s="365"/>
      <c r="HH34" s="365"/>
      <c r="HI34" s="365"/>
      <c r="HJ34" s="365"/>
      <c r="HK34" s="365"/>
      <c r="HL34" s="365"/>
      <c r="HM34" s="365"/>
      <c r="HN34" s="365"/>
      <c r="HO34" s="365"/>
      <c r="HP34" s="365"/>
      <c r="HQ34" s="8835"/>
      <c r="HR34" s="8835"/>
      <c r="HS34" s="364"/>
      <c r="HT34" s="365"/>
      <c r="HU34" s="365"/>
      <c r="HV34" s="365"/>
      <c r="HW34" s="365"/>
      <c r="HX34" s="365"/>
      <c r="HY34" s="365"/>
      <c r="HZ34" s="365"/>
      <c r="IA34" s="365"/>
      <c r="IB34" s="365"/>
      <c r="IC34" s="365"/>
      <c r="ID34" s="365"/>
      <c r="IE34" s="365"/>
      <c r="IF34" s="365"/>
      <c r="IG34" s="8835"/>
      <c r="IH34" s="8835"/>
      <c r="II34" s="364"/>
      <c r="IJ34" s="365"/>
      <c r="IK34" s="365"/>
      <c r="IL34" s="365"/>
      <c r="IM34" s="365"/>
      <c r="IN34" s="365"/>
      <c r="IO34" s="365"/>
      <c r="IP34" s="365"/>
      <c r="IQ34" s="365"/>
      <c r="IR34" s="365"/>
      <c r="IS34" s="365"/>
      <c r="IT34" s="365"/>
      <c r="IU34" s="365"/>
      <c r="IV34" s="365"/>
      <c r="IW34" s="8835"/>
      <c r="IX34" s="8835"/>
      <c r="IY34" s="364"/>
      <c r="IZ34" s="365"/>
      <c r="JA34" s="365"/>
      <c r="JB34" s="365"/>
      <c r="JC34" s="365"/>
      <c r="JD34" s="365"/>
      <c r="JE34" s="365"/>
      <c r="JF34" s="365"/>
      <c r="JG34" s="365"/>
      <c r="JH34" s="365"/>
      <c r="JI34" s="365"/>
      <c r="JJ34" s="365"/>
      <c r="JK34" s="365"/>
      <c r="JL34" s="365"/>
      <c r="JM34" s="8835"/>
      <c r="JN34" s="8835"/>
      <c r="JO34" s="364"/>
      <c r="JP34" s="365"/>
      <c r="JQ34" s="365"/>
      <c r="JR34" s="365"/>
      <c r="JS34" s="365"/>
      <c r="JT34" s="365"/>
      <c r="JU34" s="365"/>
      <c r="JV34" s="365"/>
      <c r="JW34" s="365"/>
      <c r="JX34" s="365"/>
      <c r="JY34" s="365"/>
      <c r="JZ34" s="365"/>
      <c r="KA34" s="365"/>
      <c r="KB34" s="365"/>
      <c r="KC34" s="8835"/>
      <c r="KD34" s="8835"/>
      <c r="KE34" s="364"/>
      <c r="KF34" s="365"/>
      <c r="KG34" s="365"/>
      <c r="KH34" s="365"/>
      <c r="KI34" s="365"/>
      <c r="KJ34" s="365"/>
      <c r="KK34" s="365"/>
      <c r="KL34" s="365"/>
      <c r="KM34" s="365"/>
      <c r="KN34" s="365"/>
      <c r="KO34" s="365"/>
      <c r="KP34" s="365"/>
      <c r="KQ34" s="365"/>
      <c r="KR34" s="365"/>
      <c r="KS34" s="8835"/>
      <c r="KT34" s="8835"/>
      <c r="KU34" s="364"/>
      <c r="KV34" s="365"/>
      <c r="KW34" s="365"/>
      <c r="KX34" s="365"/>
      <c r="KY34" s="365"/>
      <c r="KZ34" s="365"/>
      <c r="LA34" s="365"/>
      <c r="LB34" s="365"/>
      <c r="LC34" s="365"/>
      <c r="LD34" s="365"/>
      <c r="LE34" s="365"/>
      <c r="LF34" s="365"/>
      <c r="LG34" s="365"/>
      <c r="LH34" s="365"/>
      <c r="LI34" s="8835"/>
      <c r="LJ34" s="8835"/>
      <c r="LK34" s="364"/>
      <c r="LL34" s="365"/>
      <c r="LM34" s="365"/>
      <c r="LN34" s="365"/>
      <c r="LO34" s="365"/>
      <c r="LP34" s="365"/>
      <c r="LQ34" s="365"/>
      <c r="LR34" s="365"/>
      <c r="LS34" s="365"/>
      <c r="LT34" s="365"/>
      <c r="LU34" s="365"/>
      <c r="LV34" s="365"/>
      <c r="LW34" s="365"/>
      <c r="LX34" s="365"/>
      <c r="LY34" s="8835"/>
      <c r="LZ34" s="8835"/>
      <c r="MA34" s="364"/>
      <c r="MB34" s="365"/>
      <c r="MC34" s="365"/>
      <c r="MD34" s="365"/>
      <c r="ME34" s="365"/>
      <c r="MF34" s="365"/>
      <c r="MG34" s="365"/>
      <c r="MH34" s="365"/>
      <c r="MI34" s="365"/>
      <c r="MJ34" s="365"/>
      <c r="MK34" s="365"/>
      <c r="ML34" s="365"/>
      <c r="MM34" s="365"/>
      <c r="MN34" s="365"/>
      <c r="MO34" s="8835"/>
      <c r="MP34" s="8835"/>
      <c r="MQ34" s="364"/>
      <c r="MR34" s="365"/>
      <c r="MS34" s="365"/>
      <c r="MT34" s="365"/>
      <c r="MU34" s="365"/>
      <c r="MV34" s="365"/>
      <c r="MW34" s="365"/>
      <c r="MX34" s="365"/>
      <c r="MY34" s="365"/>
      <c r="MZ34" s="365"/>
      <c r="NA34" s="365"/>
      <c r="NB34" s="365"/>
      <c r="NC34" s="365"/>
      <c r="ND34" s="365"/>
      <c r="NE34" s="8835"/>
      <c r="NF34" s="8835"/>
      <c r="NG34" s="364"/>
      <c r="NH34" s="365"/>
      <c r="NI34" s="365"/>
      <c r="NJ34" s="365"/>
      <c r="NK34" s="365"/>
      <c r="NL34" s="365"/>
      <c r="NM34" s="365"/>
      <c r="NN34" s="365"/>
      <c r="NO34" s="365"/>
      <c r="NP34" s="365"/>
      <c r="NQ34" s="365"/>
      <c r="NR34" s="365"/>
      <c r="NS34" s="365"/>
      <c r="NT34" s="365"/>
      <c r="NU34" s="8836"/>
      <c r="NV34" s="8837"/>
      <c r="NW34" s="1036"/>
      <c r="NX34" s="369"/>
      <c r="NY34" s="370"/>
      <c r="NZ34" s="370"/>
      <c r="OA34" s="371"/>
      <c r="OB34" s="372"/>
      <c r="OC34" s="373"/>
      <c r="OD34" s="369"/>
      <c r="OE34" s="372"/>
      <c r="OF34" s="371"/>
      <c r="OG34" s="374"/>
      <c r="OH34" s="6735"/>
      <c r="OI34" s="6735"/>
      <c r="OJ34" s="6735"/>
      <c r="OK34" s="8836"/>
      <c r="OL34" s="8837"/>
      <c r="OM34" s="1036"/>
      <c r="ON34" s="369"/>
      <c r="OO34" s="370"/>
      <c r="OP34" s="370"/>
      <c r="OQ34" s="371"/>
      <c r="OR34" s="372"/>
      <c r="OS34" s="373"/>
      <c r="OT34" s="369"/>
      <c r="OU34" s="372"/>
      <c r="OV34" s="371"/>
      <c r="OW34" s="374"/>
      <c r="OX34" s="6735"/>
      <c r="OY34" s="6735"/>
      <c r="OZ34" s="6735"/>
      <c r="PA34" s="8836"/>
      <c r="PB34" s="8837"/>
      <c r="PC34" s="1036"/>
      <c r="PD34" s="369"/>
      <c r="PE34" s="370"/>
      <c r="PF34" s="370"/>
      <c r="PG34" s="371"/>
      <c r="PH34" s="372"/>
      <c r="PI34" s="373"/>
      <c r="PJ34" s="369"/>
      <c r="PK34" s="372"/>
      <c r="PL34" s="371"/>
      <c r="PM34" s="374"/>
      <c r="PN34" s="6735"/>
      <c r="PO34" s="6735"/>
      <c r="PP34" s="6735"/>
      <c r="PQ34" s="8836"/>
      <c r="PR34" s="8837"/>
      <c r="PS34" s="1036"/>
      <c r="PT34" s="369"/>
      <c r="PU34" s="370"/>
      <c r="PV34" s="370"/>
      <c r="PW34" s="371"/>
      <c r="PX34" s="372"/>
      <c r="PY34" s="373"/>
      <c r="PZ34" s="369"/>
      <c r="QA34" s="372"/>
      <c r="QB34" s="371"/>
      <c r="QC34" s="374"/>
      <c r="QD34" s="6735"/>
      <c r="QE34" s="6735"/>
      <c r="QF34" s="6735"/>
      <c r="QG34" s="8836"/>
      <c r="QH34" s="8837"/>
      <c r="QI34" s="1036"/>
      <c r="QJ34" s="369"/>
      <c r="QK34" s="370"/>
      <c r="QL34" s="370"/>
      <c r="QM34" s="371"/>
      <c r="QN34" s="372"/>
      <c r="QO34" s="373"/>
      <c r="QP34" s="369"/>
      <c r="QQ34" s="372"/>
      <c r="QR34" s="371"/>
      <c r="QS34" s="374"/>
      <c r="QT34" s="6735"/>
      <c r="QU34" s="6735"/>
      <c r="QV34" s="6735"/>
      <c r="QW34" s="8836"/>
      <c r="QX34" s="8837"/>
      <c r="QY34" s="1036"/>
      <c r="QZ34" s="369"/>
      <c r="RA34" s="370"/>
      <c r="RB34" s="370"/>
      <c r="RC34" s="371"/>
      <c r="RD34" s="372"/>
      <c r="RE34" s="373"/>
      <c r="RF34" s="369"/>
      <c r="RG34" s="372"/>
      <c r="RH34" s="371"/>
      <c r="RI34" s="374"/>
      <c r="RJ34" s="6735"/>
      <c r="RK34" s="6735"/>
      <c r="RL34" s="6735"/>
      <c r="RM34" s="8836"/>
      <c r="RN34" s="8837"/>
      <c r="RO34" s="1036"/>
      <c r="RP34" s="369"/>
      <c r="RQ34" s="370"/>
      <c r="RR34" s="370"/>
      <c r="RS34" s="371"/>
      <c r="RT34" s="372"/>
      <c r="RU34" s="373"/>
      <c r="RV34" s="369"/>
      <c r="RW34" s="372"/>
      <c r="RX34" s="371"/>
      <c r="RY34" s="374"/>
      <c r="RZ34" s="6735"/>
      <c r="SA34" s="6735"/>
      <c r="SB34" s="6735"/>
      <c r="SC34" s="8836"/>
      <c r="SD34" s="8837"/>
      <c r="SE34" s="1036"/>
      <c r="SF34" s="369"/>
      <c r="SG34" s="370"/>
      <c r="SH34" s="370"/>
      <c r="SI34" s="371"/>
      <c r="SJ34" s="372"/>
      <c r="SK34" s="373"/>
      <c r="SL34" s="369"/>
      <c r="SM34" s="372"/>
      <c r="SN34" s="371"/>
      <c r="SO34" s="374"/>
      <c r="SP34" s="6735"/>
      <c r="SQ34" s="6735"/>
      <c r="SR34" s="6735"/>
      <c r="SS34" s="8836"/>
      <c r="ST34" s="8837"/>
      <c r="SU34" s="1036"/>
      <c r="SV34" s="369"/>
      <c r="SW34" s="370"/>
      <c r="SX34" s="370"/>
      <c r="SY34" s="371"/>
      <c r="SZ34" s="372"/>
      <c r="TA34" s="373"/>
      <c r="TB34" s="369"/>
      <c r="TC34" s="372"/>
      <c r="TD34" s="371"/>
      <c r="TE34" s="374"/>
      <c r="TF34" s="6735"/>
      <c r="TG34" s="6735"/>
      <c r="TH34" s="6735"/>
      <c r="TI34" s="8836"/>
      <c r="TJ34" s="8837"/>
      <c r="TK34" s="1036"/>
      <c r="TL34" s="369"/>
      <c r="TM34" s="370"/>
      <c r="TN34" s="370"/>
      <c r="TO34" s="371"/>
      <c r="TP34" s="372"/>
      <c r="TQ34" s="373"/>
      <c r="TR34" s="369"/>
      <c r="TS34" s="372"/>
      <c r="TT34" s="371"/>
      <c r="TU34" s="374"/>
      <c r="TV34" s="6735"/>
      <c r="TW34" s="6735"/>
      <c r="TX34" s="6735"/>
      <c r="TY34" s="8836"/>
      <c r="TZ34" s="8837"/>
      <c r="UA34" s="1036"/>
      <c r="UB34" s="369"/>
      <c r="UC34" s="370"/>
      <c r="UD34" s="370"/>
      <c r="UE34" s="371"/>
      <c r="UF34" s="372"/>
      <c r="UG34" s="373"/>
      <c r="UH34" s="369"/>
      <c r="UI34" s="372"/>
      <c r="UJ34" s="371"/>
      <c r="UK34" s="374"/>
      <c r="UL34" s="6735"/>
      <c r="UM34" s="6735"/>
      <c r="UN34" s="6735"/>
      <c r="UO34" s="8836"/>
      <c r="UP34" s="8837"/>
      <c r="UQ34" s="1036"/>
      <c r="UR34" s="369"/>
      <c r="US34" s="370"/>
      <c r="UT34" s="370"/>
      <c r="UU34" s="371"/>
      <c r="UV34" s="372"/>
      <c r="UW34" s="373"/>
      <c r="UX34" s="369"/>
      <c r="UY34" s="372"/>
      <c r="UZ34" s="371"/>
      <c r="VA34" s="374"/>
      <c r="VB34" s="6735"/>
      <c r="VC34" s="6735"/>
      <c r="VD34" s="6735"/>
      <c r="VE34" s="8836"/>
      <c r="VF34" s="8837"/>
      <c r="VG34" s="1036"/>
      <c r="VH34" s="369"/>
      <c r="VI34" s="370"/>
      <c r="VJ34" s="370"/>
      <c r="VK34" s="371"/>
      <c r="VL34" s="372"/>
      <c r="VM34" s="373"/>
      <c r="VN34" s="369"/>
      <c r="VO34" s="372"/>
      <c r="VP34" s="371"/>
      <c r="VQ34" s="374"/>
      <c r="VR34" s="6735"/>
      <c r="VS34" s="6735"/>
      <c r="VT34" s="6735"/>
      <c r="VU34" s="8836"/>
      <c r="VV34" s="8837"/>
      <c r="VW34" s="1036"/>
      <c r="VX34" s="369"/>
      <c r="VY34" s="370"/>
      <c r="VZ34" s="370"/>
      <c r="WA34" s="371"/>
      <c r="WB34" s="372"/>
      <c r="WC34" s="373"/>
      <c r="WD34" s="369"/>
      <c r="WE34" s="372"/>
      <c r="WF34" s="371"/>
      <c r="WG34" s="374"/>
      <c r="WH34" s="6735"/>
      <c r="WI34" s="6735"/>
      <c r="WJ34" s="6735"/>
      <c r="WK34" s="8836"/>
      <c r="WL34" s="8837"/>
      <c r="WM34" s="1036"/>
      <c r="WN34" s="369"/>
      <c r="WO34" s="370"/>
      <c r="WP34" s="370"/>
      <c r="WQ34" s="371"/>
      <c r="WR34" s="372"/>
      <c r="WS34" s="373"/>
      <c r="WT34" s="369"/>
      <c r="WU34" s="372"/>
      <c r="WV34" s="371"/>
      <c r="WW34" s="374"/>
      <c r="WX34" s="6735"/>
      <c r="WY34" s="6735"/>
      <c r="WZ34" s="6735"/>
      <c r="XA34" s="8836"/>
      <c r="XB34" s="8837"/>
      <c r="XC34" s="1036"/>
      <c r="XD34" s="369"/>
      <c r="XE34" s="370"/>
      <c r="XF34" s="370"/>
      <c r="XG34" s="371"/>
      <c r="XH34" s="372"/>
      <c r="XI34" s="373"/>
      <c r="XJ34" s="369"/>
      <c r="XK34" s="372"/>
      <c r="XL34" s="371"/>
      <c r="XM34" s="374"/>
      <c r="XN34" s="6735"/>
      <c r="XO34" s="6735"/>
      <c r="XP34" s="6735"/>
      <c r="XQ34" s="8836"/>
      <c r="XR34" s="8837"/>
      <c r="XS34" s="1036"/>
      <c r="XT34" s="369"/>
      <c r="XU34" s="370"/>
      <c r="XV34" s="370"/>
      <c r="XW34" s="371"/>
      <c r="XX34" s="372"/>
      <c r="XY34" s="373"/>
      <c r="XZ34" s="369"/>
      <c r="YA34" s="372"/>
      <c r="YB34" s="371"/>
      <c r="YC34" s="374"/>
      <c r="YD34" s="6735"/>
      <c r="YE34" s="6735"/>
      <c r="YF34" s="6735"/>
      <c r="YG34" s="8836"/>
      <c r="YH34" s="8837"/>
      <c r="YI34" s="1036"/>
      <c r="YJ34" s="369"/>
      <c r="YK34" s="370"/>
      <c r="YL34" s="370"/>
      <c r="YM34" s="371"/>
      <c r="YN34" s="372"/>
      <c r="YO34" s="373"/>
      <c r="YP34" s="369"/>
      <c r="YQ34" s="372"/>
      <c r="YR34" s="371"/>
      <c r="YS34" s="374"/>
      <c r="YT34" s="6735"/>
      <c r="YU34" s="6735"/>
      <c r="YV34" s="6735"/>
      <c r="YW34" s="8836"/>
      <c r="YX34" s="8837"/>
      <c r="YY34" s="1036"/>
      <c r="YZ34" s="369"/>
      <c r="ZA34" s="370"/>
      <c r="ZB34" s="370"/>
      <c r="ZC34" s="371"/>
      <c r="ZD34" s="372"/>
      <c r="ZE34" s="373"/>
      <c r="ZF34" s="369"/>
      <c r="ZG34" s="372"/>
      <c r="ZH34" s="371"/>
      <c r="ZI34" s="374"/>
      <c r="ZJ34" s="6735"/>
      <c r="ZK34" s="6735"/>
      <c r="ZL34" s="6735"/>
      <c r="ZM34" s="8836"/>
      <c r="ZN34" s="8837"/>
      <c r="ZO34" s="1036"/>
      <c r="ZP34" s="369"/>
      <c r="ZQ34" s="370"/>
      <c r="ZR34" s="370"/>
      <c r="ZS34" s="371"/>
      <c r="ZT34" s="372"/>
      <c r="ZU34" s="373"/>
      <c r="ZV34" s="369"/>
      <c r="ZW34" s="372"/>
      <c r="ZX34" s="371"/>
      <c r="ZY34" s="374"/>
      <c r="ZZ34" s="6735"/>
      <c r="AAA34" s="6735"/>
      <c r="AAB34" s="6735"/>
      <c r="AAC34" s="8836"/>
      <c r="AAD34" s="8837"/>
      <c r="AAE34" s="1036"/>
      <c r="AAF34" s="369"/>
      <c r="AAG34" s="370"/>
      <c r="AAH34" s="370"/>
      <c r="AAI34" s="371"/>
      <c r="AAJ34" s="372"/>
      <c r="AAK34" s="373"/>
      <c r="AAL34" s="369"/>
      <c r="AAM34" s="372"/>
      <c r="AAN34" s="371"/>
      <c r="AAO34" s="374"/>
      <c r="AAP34" s="6735"/>
      <c r="AAQ34" s="6735"/>
      <c r="AAR34" s="6735"/>
      <c r="AAS34" s="8836"/>
      <c r="AAT34" s="8837"/>
      <c r="AAU34" s="1036"/>
      <c r="AAV34" s="369"/>
      <c r="AAW34" s="370"/>
      <c r="AAX34" s="370"/>
      <c r="AAY34" s="371"/>
      <c r="AAZ34" s="372"/>
      <c r="ABA34" s="373"/>
      <c r="ABB34" s="369"/>
      <c r="ABC34" s="372"/>
      <c r="ABD34" s="371"/>
      <c r="ABE34" s="374"/>
      <c r="ABF34" s="6735"/>
      <c r="ABG34" s="6735"/>
      <c r="ABH34" s="6735"/>
      <c r="ABI34" s="8836"/>
      <c r="ABJ34" s="8837"/>
      <c r="ABK34" s="1036"/>
      <c r="ABL34" s="369"/>
      <c r="ABM34" s="370"/>
      <c r="ABN34" s="370"/>
      <c r="ABO34" s="371"/>
      <c r="ABP34" s="372"/>
      <c r="ABQ34" s="373"/>
      <c r="ABR34" s="369"/>
      <c r="ABS34" s="372"/>
      <c r="ABT34" s="371"/>
      <c r="ABU34" s="374"/>
      <c r="ABV34" s="6735"/>
      <c r="ABW34" s="6735"/>
      <c r="ABX34" s="6735"/>
      <c r="ABY34" s="8836"/>
      <c r="ABZ34" s="8837"/>
      <c r="ACA34" s="1036"/>
      <c r="ACB34" s="369"/>
      <c r="ACC34" s="370"/>
      <c r="ACD34" s="370"/>
      <c r="ACE34" s="371"/>
      <c r="ACF34" s="372"/>
      <c r="ACG34" s="373"/>
      <c r="ACH34" s="369"/>
      <c r="ACI34" s="372"/>
      <c r="ACJ34" s="371"/>
      <c r="ACK34" s="374"/>
      <c r="ACL34" s="6735"/>
      <c r="ACM34" s="6735"/>
      <c r="ACN34" s="6735"/>
      <c r="ACO34" s="8836"/>
      <c r="ACP34" s="8837"/>
      <c r="ACQ34" s="1036"/>
      <c r="ACR34" s="369"/>
      <c r="ACS34" s="370"/>
      <c r="ACT34" s="370"/>
      <c r="ACU34" s="371"/>
      <c r="ACV34" s="372"/>
      <c r="ACW34" s="373"/>
      <c r="ACX34" s="369"/>
      <c r="ACY34" s="372"/>
      <c r="ACZ34" s="371"/>
      <c r="ADA34" s="374"/>
      <c r="ADB34" s="6735"/>
      <c r="ADC34" s="6735"/>
      <c r="ADD34" s="6735"/>
      <c r="ADE34" s="8836"/>
      <c r="ADF34" s="8837"/>
      <c r="ADG34" s="1036"/>
      <c r="ADH34" s="369"/>
      <c r="ADI34" s="370"/>
      <c r="ADJ34" s="370"/>
      <c r="ADK34" s="371"/>
      <c r="ADL34" s="372"/>
      <c r="ADM34" s="373"/>
      <c r="ADN34" s="369"/>
      <c r="ADO34" s="372"/>
      <c r="ADP34" s="371"/>
      <c r="ADQ34" s="374"/>
      <c r="ADR34" s="6735"/>
      <c r="ADS34" s="6735"/>
      <c r="ADT34" s="6735"/>
      <c r="ADU34" s="8836"/>
      <c r="ADV34" s="8837"/>
      <c r="ADW34" s="1036"/>
      <c r="ADX34" s="369"/>
      <c r="ADY34" s="370"/>
      <c r="ADZ34" s="370"/>
      <c r="AEA34" s="371"/>
      <c r="AEB34" s="372"/>
      <c r="AEC34" s="373"/>
      <c r="AED34" s="369"/>
      <c r="AEE34" s="372"/>
      <c r="AEF34" s="371"/>
      <c r="AEG34" s="374"/>
      <c r="AEH34" s="6735"/>
      <c r="AEI34" s="6735"/>
      <c r="AEJ34" s="6735"/>
      <c r="AEK34" s="8836"/>
      <c r="AEL34" s="8837"/>
      <c r="AEM34" s="1036"/>
      <c r="AEN34" s="369"/>
      <c r="AEO34" s="370"/>
      <c r="AEP34" s="370"/>
      <c r="AEQ34" s="371"/>
      <c r="AER34" s="372"/>
      <c r="AES34" s="373"/>
      <c r="AET34" s="369"/>
      <c r="AEU34" s="372"/>
      <c r="AEV34" s="371"/>
      <c r="AEW34" s="374"/>
      <c r="AEX34" s="6735"/>
      <c r="AEY34" s="6735"/>
      <c r="AEZ34" s="6735"/>
      <c r="AFA34" s="8836"/>
      <c r="AFB34" s="8837"/>
      <c r="AFC34" s="1036"/>
      <c r="AFD34" s="369"/>
      <c r="AFE34" s="370"/>
      <c r="AFF34" s="370"/>
      <c r="AFG34" s="371"/>
      <c r="AFH34" s="372"/>
      <c r="AFI34" s="373"/>
      <c r="AFJ34" s="369"/>
      <c r="AFK34" s="372"/>
      <c r="AFL34" s="371"/>
      <c r="AFM34" s="374"/>
      <c r="AFN34" s="6735"/>
      <c r="AFO34" s="6735"/>
      <c r="AFP34" s="6735"/>
      <c r="AFQ34" s="8836"/>
      <c r="AFR34" s="8837"/>
      <c r="AFS34" s="1036"/>
      <c r="AFT34" s="369"/>
      <c r="AFU34" s="370"/>
      <c r="AFV34" s="370"/>
      <c r="AFW34" s="371"/>
      <c r="AFX34" s="372"/>
      <c r="AFY34" s="373"/>
      <c r="AFZ34" s="369"/>
      <c r="AGA34" s="372"/>
      <c r="AGB34" s="371"/>
      <c r="AGC34" s="374"/>
      <c r="AGD34" s="6735"/>
      <c r="AGE34" s="6735"/>
      <c r="AGF34" s="6735"/>
      <c r="AGG34" s="8836"/>
      <c r="AGH34" s="8837"/>
      <c r="AGI34" s="1036"/>
      <c r="AGJ34" s="369"/>
      <c r="AGK34" s="370"/>
      <c r="AGL34" s="370"/>
      <c r="AGM34" s="371"/>
      <c r="AGN34" s="372"/>
      <c r="AGO34" s="373"/>
      <c r="AGP34" s="369"/>
      <c r="AGQ34" s="372"/>
      <c r="AGR34" s="371"/>
      <c r="AGS34" s="374"/>
      <c r="AGT34" s="6735"/>
      <c r="AGU34" s="6735"/>
      <c r="AGV34" s="6735"/>
      <c r="AGW34" s="8836"/>
      <c r="AGX34" s="8837"/>
      <c r="AGY34" s="1036"/>
      <c r="AGZ34" s="369"/>
      <c r="AHA34" s="370"/>
      <c r="AHB34" s="370"/>
      <c r="AHC34" s="371"/>
      <c r="AHD34" s="372"/>
      <c r="AHE34" s="373"/>
      <c r="AHF34" s="369"/>
      <c r="AHG34" s="372"/>
      <c r="AHH34" s="371"/>
      <c r="AHI34" s="374"/>
      <c r="AHJ34" s="6735"/>
      <c r="AHK34" s="6735"/>
      <c r="AHL34" s="6735"/>
      <c r="AHM34" s="8836"/>
      <c r="AHN34" s="8837"/>
      <c r="AHO34" s="1036"/>
      <c r="AHP34" s="369"/>
      <c r="AHQ34" s="370"/>
      <c r="AHR34" s="370"/>
      <c r="AHS34" s="371"/>
      <c r="AHT34" s="372"/>
      <c r="AHU34" s="373"/>
      <c r="AHV34" s="369"/>
      <c r="AHW34" s="372"/>
      <c r="AHX34" s="371"/>
      <c r="AHY34" s="374"/>
      <c r="AHZ34" s="6735"/>
      <c r="AIA34" s="6735"/>
      <c r="AIB34" s="6735"/>
      <c r="AIC34" s="8836"/>
      <c r="AID34" s="8837"/>
      <c r="AIE34" s="1036"/>
      <c r="AIF34" s="369"/>
      <c r="AIG34" s="370"/>
      <c r="AIH34" s="370"/>
      <c r="AII34" s="371"/>
      <c r="AIJ34" s="372"/>
      <c r="AIK34" s="373"/>
      <c r="AIL34" s="369"/>
      <c r="AIM34" s="372"/>
      <c r="AIN34" s="371"/>
      <c r="AIO34" s="374"/>
      <c r="AIP34" s="6735"/>
      <c r="AIQ34" s="6735"/>
      <c r="AIR34" s="6735"/>
      <c r="AIS34" s="8836"/>
      <c r="AIT34" s="8837"/>
      <c r="AIU34" s="1036"/>
      <c r="AIV34" s="369"/>
      <c r="AIW34" s="370"/>
      <c r="AIX34" s="370"/>
      <c r="AIY34" s="371"/>
      <c r="AIZ34" s="372"/>
      <c r="AJA34" s="373"/>
      <c r="AJB34" s="369"/>
      <c r="AJC34" s="372"/>
      <c r="AJD34" s="371"/>
      <c r="AJE34" s="374"/>
      <c r="AJF34" s="6735"/>
      <c r="AJG34" s="6735"/>
      <c r="AJH34" s="6735"/>
      <c r="AJI34" s="8836"/>
      <c r="AJJ34" s="8837"/>
      <c r="AJK34" s="1036"/>
      <c r="AJL34" s="369"/>
      <c r="AJM34" s="370"/>
      <c r="AJN34" s="370"/>
      <c r="AJO34" s="371"/>
      <c r="AJP34" s="372"/>
      <c r="AJQ34" s="373"/>
      <c r="AJR34" s="369"/>
      <c r="AJS34" s="372"/>
      <c r="AJT34" s="371"/>
      <c r="AJU34" s="374"/>
      <c r="AJV34" s="6735"/>
      <c r="AJW34" s="6735"/>
      <c r="AJX34" s="6735"/>
      <c r="AJY34" s="8836" t="s">
        <v>2779</v>
      </c>
      <c r="AJZ34" s="8837"/>
      <c r="AKA34" s="1036">
        <f>SUM(AKB34:AKE34)</f>
        <v>0</v>
      </c>
      <c r="AKB34" s="369"/>
      <c r="AKC34" s="370"/>
      <c r="AKD34" s="370"/>
      <c r="AKE34" s="371"/>
      <c r="AKF34" s="372"/>
      <c r="AKG34" s="373"/>
      <c r="AKH34" s="369"/>
      <c r="AKI34" s="372"/>
      <c r="AKJ34" s="371"/>
      <c r="AKK34" s="374"/>
      <c r="AKL34" s="6735"/>
      <c r="AKM34" s="6735"/>
      <c r="AKN34" s="6735"/>
      <c r="AKO34" s="8836" t="s">
        <v>2779</v>
      </c>
      <c r="AKP34" s="8837"/>
      <c r="AKQ34" s="1036">
        <f>SUM(AKR34:AKU34)</f>
        <v>0</v>
      </c>
      <c r="AKR34" s="369"/>
      <c r="AKS34" s="370"/>
      <c r="AKT34" s="370"/>
      <c r="AKU34" s="371"/>
      <c r="AKV34" s="372"/>
      <c r="AKW34" s="373"/>
      <c r="AKX34" s="369"/>
      <c r="AKY34" s="372"/>
      <c r="AKZ34" s="371"/>
      <c r="ALA34" s="374"/>
      <c r="ALB34" s="6735"/>
      <c r="ALC34" s="6735"/>
      <c r="ALD34" s="6735"/>
      <c r="ALE34" s="8836" t="s">
        <v>2779</v>
      </c>
      <c r="ALF34" s="8837"/>
      <c r="ALG34" s="1036">
        <f>SUM(ALH34:ALK34)</f>
        <v>0</v>
      </c>
      <c r="ALH34" s="369"/>
      <c r="ALI34" s="370"/>
      <c r="ALJ34" s="370"/>
      <c r="ALK34" s="371"/>
      <c r="ALL34" s="372"/>
      <c r="ALM34" s="373"/>
      <c r="ALN34" s="369"/>
      <c r="ALO34" s="372"/>
      <c r="ALP34" s="371"/>
      <c r="ALQ34" s="374"/>
      <c r="ALR34" s="6735"/>
      <c r="ALS34" s="6735"/>
      <c r="ALT34" s="6735"/>
      <c r="ALU34" s="8836" t="s">
        <v>2779</v>
      </c>
      <c r="ALV34" s="8837"/>
      <c r="ALW34" s="1036">
        <f>SUM(ALX34:AMA34)</f>
        <v>0</v>
      </c>
      <c r="ALX34" s="369"/>
      <c r="ALY34" s="370"/>
      <c r="ALZ34" s="370"/>
      <c r="AMA34" s="371"/>
      <c r="AMB34" s="372"/>
      <c r="AMC34" s="373"/>
      <c r="AMD34" s="369"/>
      <c r="AME34" s="372"/>
      <c r="AMF34" s="371"/>
      <c r="AMG34" s="374"/>
      <c r="AMH34" s="6735"/>
      <c r="AMI34" s="6735"/>
      <c r="AMJ34" s="6735"/>
      <c r="AMK34" s="8836" t="s">
        <v>2779</v>
      </c>
      <c r="AML34" s="8837"/>
      <c r="AMM34" s="1036">
        <f>SUM(AMN34:AMQ34)</f>
        <v>0</v>
      </c>
      <c r="AMN34" s="369"/>
      <c r="AMO34" s="370"/>
      <c r="AMP34" s="370"/>
      <c r="AMQ34" s="371"/>
      <c r="AMR34" s="372"/>
      <c r="AMS34" s="373"/>
      <c r="AMT34" s="369"/>
      <c r="AMU34" s="372"/>
      <c r="AMV34" s="371"/>
      <c r="AMW34" s="374"/>
      <c r="AMX34" s="6735"/>
      <c r="AMY34" s="6735"/>
      <c r="AMZ34" s="6735"/>
      <c r="ANA34" s="8836" t="s">
        <v>2779</v>
      </c>
      <c r="ANB34" s="8837"/>
      <c r="ANC34" s="1036">
        <f>SUM(AND34:ANG34)</f>
        <v>0</v>
      </c>
      <c r="AND34" s="369"/>
      <c r="ANE34" s="370"/>
      <c r="ANF34" s="370"/>
      <c r="ANG34" s="371"/>
      <c r="ANH34" s="372"/>
      <c r="ANI34" s="373"/>
      <c r="ANJ34" s="369"/>
      <c r="ANK34" s="372"/>
      <c r="ANL34" s="371"/>
      <c r="ANM34" s="374"/>
      <c r="ANN34" s="6735"/>
      <c r="ANO34" s="6735"/>
      <c r="ANP34" s="6735"/>
      <c r="ANQ34" s="8836" t="s">
        <v>2779</v>
      </c>
      <c r="ANR34" s="8837"/>
      <c r="ANS34" s="1036">
        <f>SUM(ANT34:ANW34)</f>
        <v>0</v>
      </c>
      <c r="ANT34" s="369"/>
      <c r="ANU34" s="370"/>
      <c r="ANV34" s="370"/>
      <c r="ANW34" s="371"/>
      <c r="ANX34" s="372"/>
      <c r="ANY34" s="373"/>
      <c r="ANZ34" s="369"/>
      <c r="AOA34" s="372"/>
      <c r="AOB34" s="371"/>
      <c r="AOC34" s="374"/>
      <c r="AOD34" s="6735"/>
      <c r="AOE34" s="6735"/>
      <c r="AOF34" s="6735"/>
      <c r="AOG34" s="8836" t="s">
        <v>2779</v>
      </c>
      <c r="AOH34" s="8837"/>
      <c r="AOI34" s="1036">
        <f>SUM(AOJ34:AOM34)</f>
        <v>0</v>
      </c>
      <c r="AOJ34" s="369"/>
      <c r="AOK34" s="370"/>
      <c r="AOL34" s="370"/>
      <c r="AOM34" s="371"/>
      <c r="AON34" s="372"/>
      <c r="AOO34" s="373"/>
      <c r="AOP34" s="369"/>
      <c r="AOQ34" s="372"/>
      <c r="AOR34" s="371"/>
      <c r="AOS34" s="374"/>
      <c r="AOT34" s="6735"/>
      <c r="AOU34" s="6735"/>
      <c r="AOV34" s="6735"/>
      <c r="AOW34" s="8836" t="s">
        <v>2779</v>
      </c>
      <c r="AOX34" s="8837"/>
      <c r="AOY34" s="1036">
        <f>SUM(AOZ34:APC34)</f>
        <v>0</v>
      </c>
      <c r="AOZ34" s="369"/>
      <c r="APA34" s="370"/>
      <c r="APB34" s="370"/>
      <c r="APC34" s="371"/>
      <c r="APD34" s="372"/>
      <c r="APE34" s="373"/>
      <c r="APF34" s="369"/>
      <c r="APG34" s="372"/>
      <c r="APH34" s="371"/>
      <c r="API34" s="374"/>
      <c r="APJ34" s="6735"/>
      <c r="APK34" s="6735"/>
      <c r="APL34" s="6735"/>
      <c r="APM34" s="8836" t="s">
        <v>2779</v>
      </c>
      <c r="APN34" s="8837"/>
      <c r="APO34" s="1036">
        <f>SUM(APP34:APS34)</f>
        <v>0</v>
      </c>
      <c r="APP34" s="369"/>
      <c r="APQ34" s="370"/>
      <c r="APR34" s="370"/>
      <c r="APS34" s="371"/>
      <c r="APT34" s="372"/>
      <c r="APU34" s="373"/>
      <c r="APV34" s="369"/>
      <c r="APW34" s="372"/>
      <c r="APX34" s="371"/>
      <c r="APY34" s="374"/>
      <c r="APZ34" s="6735"/>
      <c r="AQA34" s="6735"/>
      <c r="AQB34" s="6735"/>
      <c r="AQC34" s="8836" t="s">
        <v>2779</v>
      </c>
      <c r="AQD34" s="8837"/>
      <c r="AQE34" s="1036">
        <f>SUM(AQF34:AQI34)</f>
        <v>0</v>
      </c>
      <c r="AQF34" s="369"/>
      <c r="AQG34" s="370"/>
      <c r="AQH34" s="370"/>
      <c r="AQI34" s="371"/>
      <c r="AQJ34" s="372"/>
      <c r="AQK34" s="373"/>
      <c r="AQL34" s="369"/>
      <c r="AQM34" s="372"/>
      <c r="AQN34" s="371"/>
      <c r="AQO34" s="374"/>
      <c r="AQP34" s="6735"/>
      <c r="AQQ34" s="6735"/>
      <c r="AQR34" s="6735"/>
      <c r="AQS34" s="8836" t="s">
        <v>2779</v>
      </c>
      <c r="AQT34" s="8837"/>
      <c r="AQU34" s="1036">
        <f>SUM(AQV34:AQY34)</f>
        <v>0</v>
      </c>
      <c r="AQV34" s="369"/>
      <c r="AQW34" s="370"/>
      <c r="AQX34" s="370"/>
      <c r="AQY34" s="371"/>
      <c r="AQZ34" s="372"/>
      <c r="ARA34" s="373"/>
      <c r="ARB34" s="369"/>
      <c r="ARC34" s="372"/>
      <c r="ARD34" s="371"/>
      <c r="ARE34" s="374"/>
      <c r="ARF34" s="6735"/>
      <c r="ARG34" s="6735"/>
      <c r="ARH34" s="6735"/>
      <c r="ARI34" s="8836" t="s">
        <v>2779</v>
      </c>
      <c r="ARJ34" s="8837"/>
      <c r="ARK34" s="1036">
        <f>SUM(ARL34:ARO34)</f>
        <v>0</v>
      </c>
      <c r="ARL34" s="369"/>
      <c r="ARM34" s="370"/>
      <c r="ARN34" s="370"/>
      <c r="ARO34" s="371"/>
      <c r="ARP34" s="372"/>
      <c r="ARQ34" s="373"/>
      <c r="ARR34" s="369"/>
      <c r="ARS34" s="372"/>
      <c r="ART34" s="371"/>
      <c r="ARU34" s="374"/>
      <c r="ARV34" s="6735"/>
      <c r="ARW34" s="6735"/>
      <c r="ARX34" s="6735"/>
      <c r="ARY34" s="8836" t="s">
        <v>2779</v>
      </c>
      <c r="ARZ34" s="8837"/>
      <c r="ASA34" s="1036">
        <f>SUM(ASB34:ASE34)</f>
        <v>0</v>
      </c>
      <c r="ASB34" s="369"/>
      <c r="ASC34" s="370"/>
      <c r="ASD34" s="370"/>
      <c r="ASE34" s="371"/>
      <c r="ASF34" s="372"/>
      <c r="ASG34" s="373"/>
      <c r="ASH34" s="369"/>
      <c r="ASI34" s="372"/>
      <c r="ASJ34" s="371"/>
      <c r="ASK34" s="374"/>
      <c r="ASL34" s="6735"/>
      <c r="ASM34" s="6735"/>
      <c r="ASN34" s="6735"/>
      <c r="ASO34" s="8836" t="s">
        <v>2779</v>
      </c>
      <c r="ASP34" s="8837"/>
      <c r="ASQ34" s="1036">
        <f>SUM(ASR34:ASU34)</f>
        <v>0</v>
      </c>
      <c r="ASR34" s="369"/>
      <c r="ASS34" s="370"/>
      <c r="AST34" s="370"/>
      <c r="ASU34" s="371"/>
      <c r="ASV34" s="372"/>
      <c r="ASW34" s="373"/>
      <c r="ASX34" s="369"/>
      <c r="ASY34" s="372"/>
      <c r="ASZ34" s="371"/>
      <c r="ATA34" s="374"/>
      <c r="ATB34" s="6735"/>
      <c r="ATC34" s="6735"/>
      <c r="ATD34" s="6735"/>
      <c r="ATE34" s="8836" t="s">
        <v>2779</v>
      </c>
      <c r="ATF34" s="8837"/>
      <c r="ATG34" s="1036">
        <f>SUM(ATH34:ATK34)</f>
        <v>0</v>
      </c>
      <c r="ATH34" s="369"/>
      <c r="ATI34" s="370"/>
      <c r="ATJ34" s="370"/>
      <c r="ATK34" s="371"/>
      <c r="ATL34" s="372"/>
      <c r="ATM34" s="373"/>
      <c r="ATN34" s="369"/>
      <c r="ATO34" s="372"/>
      <c r="ATP34" s="371"/>
      <c r="ATQ34" s="374"/>
      <c r="ATR34" s="6735"/>
      <c r="ATS34" s="6735"/>
      <c r="ATT34" s="6735"/>
      <c r="ATU34" s="8836" t="s">
        <v>2779</v>
      </c>
      <c r="ATV34" s="8837"/>
      <c r="ATW34" s="1036">
        <f>SUM(ATX34:AUA34)</f>
        <v>0</v>
      </c>
      <c r="ATX34" s="369"/>
      <c r="ATY34" s="370"/>
      <c r="ATZ34" s="370"/>
      <c r="AUA34" s="371"/>
      <c r="AUB34" s="372"/>
      <c r="AUC34" s="373"/>
      <c r="AUD34" s="369"/>
      <c r="AUE34" s="372"/>
      <c r="AUF34" s="371"/>
      <c r="AUG34" s="374"/>
      <c r="AUH34" s="6735"/>
      <c r="AUI34" s="6735"/>
      <c r="AUJ34" s="6735"/>
      <c r="AUK34" s="8836" t="s">
        <v>2779</v>
      </c>
      <c r="AUL34" s="8837"/>
      <c r="AUM34" s="1036">
        <f>SUM(AUN34:AUQ34)</f>
        <v>0</v>
      </c>
      <c r="AUN34" s="369"/>
      <c r="AUO34" s="370"/>
      <c r="AUP34" s="370"/>
      <c r="AUQ34" s="371"/>
      <c r="AUR34" s="372"/>
      <c r="AUS34" s="373"/>
      <c r="AUT34" s="369"/>
      <c r="AUU34" s="372"/>
      <c r="AUV34" s="371"/>
      <c r="AUW34" s="374"/>
      <c r="AUX34" s="6735"/>
      <c r="AUY34" s="6735"/>
      <c r="AUZ34" s="6735"/>
      <c r="AVA34" s="8836" t="s">
        <v>2779</v>
      </c>
      <c r="AVB34" s="8837"/>
      <c r="AVC34" s="1036">
        <f>SUM(AVD34:AVG34)</f>
        <v>0</v>
      </c>
      <c r="AVD34" s="369"/>
      <c r="AVE34" s="370"/>
      <c r="AVF34" s="370"/>
      <c r="AVG34" s="371"/>
      <c r="AVH34" s="372"/>
      <c r="AVI34" s="373"/>
      <c r="AVJ34" s="369"/>
      <c r="AVK34" s="372"/>
      <c r="AVL34" s="371"/>
      <c r="AVM34" s="374"/>
      <c r="AVN34" s="6735"/>
      <c r="AVO34" s="6735"/>
      <c r="AVP34" s="6735"/>
      <c r="AVQ34" s="8836" t="s">
        <v>2779</v>
      </c>
      <c r="AVR34" s="8837"/>
      <c r="AVS34" s="1036">
        <f>SUM(AVT34:AVW34)</f>
        <v>0</v>
      </c>
      <c r="AVT34" s="369"/>
      <c r="AVU34" s="370"/>
      <c r="AVV34" s="370"/>
      <c r="AVW34" s="371"/>
      <c r="AVX34" s="372"/>
      <c r="AVY34" s="373"/>
      <c r="AVZ34" s="369"/>
      <c r="AWA34" s="372"/>
      <c r="AWB34" s="371"/>
      <c r="AWC34" s="374"/>
      <c r="AWD34" s="6735"/>
      <c r="AWE34" s="6735"/>
      <c r="AWF34" s="6735"/>
      <c r="AWG34" s="8836" t="s">
        <v>2779</v>
      </c>
      <c r="AWH34" s="8837"/>
      <c r="AWI34" s="1036">
        <f>SUM(AWJ34:AWM34)</f>
        <v>0</v>
      </c>
      <c r="AWJ34" s="369"/>
      <c r="AWK34" s="370"/>
      <c r="AWL34" s="370"/>
      <c r="AWM34" s="371"/>
      <c r="AWN34" s="372"/>
      <c r="AWO34" s="373"/>
      <c r="AWP34" s="369"/>
      <c r="AWQ34" s="372"/>
      <c r="AWR34" s="371"/>
      <c r="AWS34" s="374"/>
      <c r="AWT34" s="6735"/>
      <c r="AWU34" s="6735"/>
      <c r="AWV34" s="6735"/>
      <c r="AWW34" s="8836" t="s">
        <v>2779</v>
      </c>
      <c r="AWX34" s="8837"/>
      <c r="AWY34" s="1036">
        <f>SUM(AWZ34:AXC34)</f>
        <v>0</v>
      </c>
      <c r="AWZ34" s="369"/>
      <c r="AXA34" s="370"/>
      <c r="AXB34" s="370"/>
      <c r="AXC34" s="371"/>
      <c r="AXD34" s="372"/>
      <c r="AXE34" s="373"/>
      <c r="AXF34" s="369"/>
      <c r="AXG34" s="372"/>
      <c r="AXH34" s="371"/>
      <c r="AXI34" s="374"/>
      <c r="AXJ34" s="6735"/>
      <c r="AXK34" s="6735"/>
      <c r="AXL34" s="6735"/>
      <c r="AXM34" s="8836" t="s">
        <v>2779</v>
      </c>
      <c r="AXN34" s="8837"/>
      <c r="AXO34" s="1036">
        <f>SUM(AXP34:AXS34)</f>
        <v>0</v>
      </c>
      <c r="AXP34" s="369"/>
      <c r="AXQ34" s="370"/>
      <c r="AXR34" s="370"/>
      <c r="AXS34" s="371"/>
      <c r="AXT34" s="372"/>
      <c r="AXU34" s="373"/>
      <c r="AXV34" s="369"/>
      <c r="AXW34" s="372"/>
      <c r="AXX34" s="371"/>
      <c r="AXY34" s="374"/>
      <c r="AXZ34" s="6735"/>
      <c r="AYA34" s="6735"/>
      <c r="AYB34" s="6735"/>
      <c r="AYC34" s="8836" t="s">
        <v>2779</v>
      </c>
      <c r="AYD34" s="8837"/>
      <c r="AYE34" s="1036">
        <f>SUM(AYF34:AYI34)</f>
        <v>0</v>
      </c>
      <c r="AYF34" s="369"/>
      <c r="AYG34" s="370"/>
      <c r="AYH34" s="370"/>
      <c r="AYI34" s="371"/>
      <c r="AYJ34" s="372"/>
      <c r="AYK34" s="373"/>
      <c r="AYL34" s="369"/>
      <c r="AYM34" s="372"/>
      <c r="AYN34" s="371"/>
      <c r="AYO34" s="374"/>
      <c r="AYP34" s="6735"/>
      <c r="AYQ34" s="6735"/>
      <c r="AYR34" s="6735"/>
      <c r="AYS34" s="8836" t="s">
        <v>2779</v>
      </c>
      <c r="AYT34" s="8837"/>
      <c r="AYU34" s="1036">
        <f>SUM(AYV34:AYY34)</f>
        <v>0</v>
      </c>
      <c r="AYV34" s="369"/>
      <c r="AYW34" s="370"/>
      <c r="AYX34" s="370"/>
      <c r="AYY34" s="371"/>
      <c r="AYZ34" s="372"/>
      <c r="AZA34" s="373"/>
      <c r="AZB34" s="369"/>
      <c r="AZC34" s="372"/>
      <c r="AZD34" s="371"/>
      <c r="AZE34" s="374"/>
      <c r="AZF34" s="6735"/>
      <c r="AZG34" s="6735"/>
      <c r="AZH34" s="6735"/>
      <c r="AZI34" s="8836" t="s">
        <v>2779</v>
      </c>
      <c r="AZJ34" s="8837"/>
      <c r="AZK34" s="1036">
        <f>SUM(AZL34:AZO34)</f>
        <v>0</v>
      </c>
      <c r="AZL34" s="369"/>
      <c r="AZM34" s="370"/>
      <c r="AZN34" s="370"/>
      <c r="AZO34" s="371"/>
      <c r="AZP34" s="372"/>
      <c r="AZQ34" s="373"/>
      <c r="AZR34" s="369"/>
      <c r="AZS34" s="372"/>
      <c r="AZT34" s="371"/>
      <c r="AZU34" s="374"/>
      <c r="AZV34" s="6735"/>
      <c r="AZW34" s="6735"/>
      <c r="AZX34" s="6735"/>
      <c r="AZY34" s="8836" t="s">
        <v>2779</v>
      </c>
      <c r="AZZ34" s="8837"/>
      <c r="BAA34" s="1036">
        <f>SUM(BAB34:BAE34)</f>
        <v>0</v>
      </c>
      <c r="BAB34" s="369"/>
      <c r="BAC34" s="370"/>
      <c r="BAD34" s="370"/>
      <c r="BAE34" s="371"/>
      <c r="BAF34" s="372"/>
      <c r="BAG34" s="373"/>
      <c r="BAH34" s="369"/>
      <c r="BAI34" s="372"/>
      <c r="BAJ34" s="371"/>
      <c r="BAK34" s="374"/>
      <c r="BAL34" s="6735"/>
      <c r="BAM34" s="6735"/>
      <c r="BAN34" s="6735"/>
      <c r="BAO34" s="8836" t="s">
        <v>2779</v>
      </c>
      <c r="BAP34" s="8837"/>
      <c r="BAQ34" s="1036">
        <f>SUM(BAR34:BAU34)</f>
        <v>0</v>
      </c>
      <c r="BAR34" s="369"/>
      <c r="BAS34" s="370"/>
      <c r="BAT34" s="370"/>
      <c r="BAU34" s="371"/>
      <c r="BAV34" s="372"/>
      <c r="BAW34" s="373"/>
      <c r="BAX34" s="369"/>
      <c r="BAY34" s="372"/>
      <c r="BAZ34" s="371"/>
      <c r="BBA34" s="374"/>
      <c r="BBB34" s="6735"/>
      <c r="BBC34" s="6735"/>
      <c r="BBD34" s="6735"/>
      <c r="BBE34" s="8836" t="s">
        <v>2779</v>
      </c>
      <c r="BBF34" s="8837"/>
      <c r="BBG34" s="1036">
        <f>SUM(BBH34:BBK34)</f>
        <v>0</v>
      </c>
      <c r="BBH34" s="369"/>
      <c r="BBI34" s="370"/>
      <c r="BBJ34" s="370"/>
      <c r="BBK34" s="371"/>
      <c r="BBL34" s="372"/>
      <c r="BBM34" s="373"/>
      <c r="BBN34" s="369"/>
      <c r="BBO34" s="372"/>
      <c r="BBP34" s="371"/>
      <c r="BBQ34" s="374"/>
      <c r="BBR34" s="6735"/>
      <c r="BBS34" s="6735"/>
      <c r="BBT34" s="6735"/>
      <c r="BBU34" s="8836" t="s">
        <v>2779</v>
      </c>
      <c r="BBV34" s="8837"/>
      <c r="BBW34" s="1036">
        <f>SUM(BBX34:BCA34)</f>
        <v>0</v>
      </c>
      <c r="BBX34" s="369"/>
      <c r="BBY34" s="370"/>
      <c r="BBZ34" s="370"/>
      <c r="BCA34" s="371"/>
      <c r="BCB34" s="372"/>
      <c r="BCC34" s="373"/>
      <c r="BCD34" s="369"/>
      <c r="BCE34" s="372"/>
      <c r="BCF34" s="371"/>
      <c r="BCG34" s="374"/>
      <c r="BCH34" s="6735"/>
      <c r="BCI34" s="6735"/>
      <c r="BCJ34" s="6735"/>
      <c r="BCK34" s="8836" t="s">
        <v>2779</v>
      </c>
      <c r="BCL34" s="8837"/>
      <c r="BCM34" s="1036">
        <f>SUM(BCN34:BCQ34)</f>
        <v>0</v>
      </c>
      <c r="BCN34" s="369"/>
      <c r="BCO34" s="370"/>
      <c r="BCP34" s="370"/>
      <c r="BCQ34" s="371"/>
      <c r="BCR34" s="372"/>
      <c r="BCS34" s="373"/>
      <c r="BCT34" s="369"/>
      <c r="BCU34" s="372"/>
      <c r="BCV34" s="371"/>
      <c r="BCW34" s="374"/>
      <c r="BCX34" s="6735"/>
      <c r="BCY34" s="6735"/>
      <c r="BCZ34" s="6735"/>
      <c r="BDA34" s="8836" t="s">
        <v>2779</v>
      </c>
      <c r="BDB34" s="8837"/>
      <c r="BDC34" s="1036">
        <f>SUM(BDD34:BDG34)</f>
        <v>0</v>
      </c>
      <c r="BDD34" s="369"/>
      <c r="BDE34" s="370"/>
      <c r="BDF34" s="370"/>
      <c r="BDG34" s="371"/>
      <c r="BDH34" s="372"/>
      <c r="BDI34" s="373"/>
      <c r="BDJ34" s="369"/>
      <c r="BDK34" s="372"/>
      <c r="BDL34" s="371"/>
      <c r="BDM34" s="374"/>
      <c r="BDN34" s="6735"/>
      <c r="BDO34" s="6735"/>
      <c r="BDP34" s="6735"/>
      <c r="BDQ34" s="8836" t="s">
        <v>2779</v>
      </c>
      <c r="BDR34" s="8837"/>
      <c r="BDS34" s="1036">
        <f>SUM(BDT34:BDW34)</f>
        <v>0</v>
      </c>
      <c r="BDT34" s="369"/>
      <c r="BDU34" s="370"/>
      <c r="BDV34" s="370"/>
      <c r="BDW34" s="371"/>
      <c r="BDX34" s="372"/>
      <c r="BDY34" s="373"/>
      <c r="BDZ34" s="369"/>
      <c r="BEA34" s="372"/>
      <c r="BEB34" s="371"/>
      <c r="BEC34" s="374"/>
      <c r="BED34" s="6735"/>
      <c r="BEE34" s="6735"/>
      <c r="BEF34" s="6735"/>
      <c r="BEG34" s="8836" t="s">
        <v>2779</v>
      </c>
      <c r="BEH34" s="8837"/>
      <c r="BEI34" s="1036">
        <f>SUM(BEJ34:BEM34)</f>
        <v>0</v>
      </c>
      <c r="BEJ34" s="369"/>
      <c r="BEK34" s="370"/>
      <c r="BEL34" s="370"/>
      <c r="BEM34" s="371"/>
      <c r="BEN34" s="372"/>
      <c r="BEO34" s="373"/>
      <c r="BEP34" s="369"/>
      <c r="BEQ34" s="372"/>
      <c r="BER34" s="371"/>
      <c r="BES34" s="374"/>
      <c r="BET34" s="6735"/>
      <c r="BEU34" s="6735"/>
      <c r="BEV34" s="6735"/>
      <c r="BEW34" s="8836" t="s">
        <v>2779</v>
      </c>
      <c r="BEX34" s="8837"/>
      <c r="BEY34" s="1036">
        <f>SUM(BEZ34:BFC34)</f>
        <v>0</v>
      </c>
      <c r="BEZ34" s="369"/>
      <c r="BFA34" s="370"/>
      <c r="BFB34" s="370"/>
      <c r="BFC34" s="371"/>
      <c r="BFD34" s="372"/>
      <c r="BFE34" s="373"/>
      <c r="BFF34" s="369"/>
      <c r="BFG34" s="372"/>
      <c r="BFH34" s="371"/>
      <c r="BFI34" s="374"/>
      <c r="BFJ34" s="6735"/>
      <c r="BFK34" s="6735"/>
      <c r="BFL34" s="6735"/>
      <c r="BFM34" s="8836" t="s">
        <v>2779</v>
      </c>
      <c r="BFN34" s="8837"/>
      <c r="BFO34" s="1036">
        <f>SUM(BFP34:BFS34)</f>
        <v>0</v>
      </c>
      <c r="BFP34" s="369"/>
      <c r="BFQ34" s="370"/>
      <c r="BFR34" s="370"/>
      <c r="BFS34" s="371"/>
      <c r="BFT34" s="372"/>
      <c r="BFU34" s="373"/>
      <c r="BFV34" s="369"/>
      <c r="BFW34" s="372"/>
      <c r="BFX34" s="371"/>
      <c r="BFY34" s="374"/>
      <c r="BFZ34" s="6735"/>
      <c r="BGA34" s="6735"/>
      <c r="BGB34" s="6735"/>
      <c r="BGC34" s="8836" t="s">
        <v>2779</v>
      </c>
      <c r="BGD34" s="8837"/>
      <c r="BGE34" s="1036">
        <f>SUM(BGF34:BGI34)</f>
        <v>0</v>
      </c>
      <c r="BGF34" s="369"/>
      <c r="BGG34" s="370"/>
      <c r="BGH34" s="370"/>
      <c r="BGI34" s="371"/>
      <c r="BGJ34" s="372"/>
      <c r="BGK34" s="373"/>
      <c r="BGL34" s="369"/>
      <c r="BGM34" s="372"/>
      <c r="BGN34" s="371"/>
      <c r="BGO34" s="374"/>
      <c r="BGP34" s="6735"/>
      <c r="BGQ34" s="6735"/>
      <c r="BGR34" s="6735"/>
      <c r="BGS34" s="8836" t="s">
        <v>2779</v>
      </c>
      <c r="BGT34" s="8837"/>
      <c r="BGU34" s="1036">
        <f>SUM(BGV34:BGY34)</f>
        <v>0</v>
      </c>
      <c r="BGV34" s="369"/>
      <c r="BGW34" s="370"/>
      <c r="BGX34" s="370"/>
      <c r="BGY34" s="371"/>
      <c r="BGZ34" s="372"/>
      <c r="BHA34" s="373"/>
      <c r="BHB34" s="369"/>
      <c r="BHC34" s="372"/>
      <c r="BHD34" s="371"/>
      <c r="BHE34" s="374"/>
      <c r="BHF34" s="6735"/>
      <c r="BHG34" s="6735"/>
      <c r="BHH34" s="6735"/>
      <c r="BHI34" s="8836" t="s">
        <v>2779</v>
      </c>
      <c r="BHJ34" s="8837"/>
      <c r="BHK34" s="1036">
        <f>SUM(BHL34:BHO34)</f>
        <v>0</v>
      </c>
      <c r="BHL34" s="369"/>
      <c r="BHM34" s="370"/>
      <c r="BHN34" s="370"/>
      <c r="BHO34" s="371"/>
      <c r="BHP34" s="372"/>
      <c r="BHQ34" s="373"/>
      <c r="BHR34" s="369"/>
      <c r="BHS34" s="372"/>
      <c r="BHT34" s="371"/>
      <c r="BHU34" s="374"/>
      <c r="BHV34" s="6735"/>
      <c r="BHW34" s="6735"/>
      <c r="BHX34" s="6735"/>
      <c r="BHY34" s="8836" t="s">
        <v>2779</v>
      </c>
      <c r="BHZ34" s="8837"/>
      <c r="BIA34" s="1036">
        <f>SUM(BIB34:BIE34)</f>
        <v>0</v>
      </c>
      <c r="BIB34" s="369"/>
      <c r="BIC34" s="370"/>
      <c r="BID34" s="370"/>
      <c r="BIE34" s="371"/>
      <c r="BIF34" s="372"/>
      <c r="BIG34" s="373"/>
      <c r="BIH34" s="369"/>
      <c r="BII34" s="372"/>
      <c r="BIJ34" s="371"/>
      <c r="BIK34" s="374"/>
      <c r="BIL34" s="6735"/>
      <c r="BIM34" s="6735"/>
      <c r="BIN34" s="6735"/>
      <c r="BIO34" s="8836" t="s">
        <v>2779</v>
      </c>
      <c r="BIP34" s="8837"/>
      <c r="BIQ34" s="1036">
        <f>SUM(BIR34:BIU34)</f>
        <v>0</v>
      </c>
      <c r="BIR34" s="369"/>
      <c r="BIS34" s="370"/>
      <c r="BIT34" s="370"/>
      <c r="BIU34" s="371"/>
      <c r="BIV34" s="372"/>
      <c r="BIW34" s="373"/>
      <c r="BIX34" s="369"/>
      <c r="BIY34" s="372"/>
      <c r="BIZ34" s="371"/>
      <c r="BJA34" s="374"/>
      <c r="BJB34" s="6735"/>
      <c r="BJC34" s="6735"/>
      <c r="BJD34" s="6735"/>
      <c r="BJE34" s="8836" t="s">
        <v>2779</v>
      </c>
      <c r="BJF34" s="8837"/>
      <c r="BJG34" s="1036">
        <f>SUM(BJH34:BJK34)</f>
        <v>0</v>
      </c>
      <c r="BJH34" s="369"/>
      <c r="BJI34" s="370"/>
      <c r="BJJ34" s="370"/>
      <c r="BJK34" s="371"/>
      <c r="BJL34" s="372"/>
      <c r="BJM34" s="373"/>
      <c r="BJN34" s="369"/>
      <c r="BJO34" s="372"/>
      <c r="BJP34" s="371"/>
      <c r="BJQ34" s="374"/>
      <c r="BJR34" s="6735"/>
      <c r="BJS34" s="6735"/>
      <c r="BJT34" s="6735"/>
      <c r="BJU34" s="8836" t="s">
        <v>2779</v>
      </c>
      <c r="BJV34" s="8837"/>
      <c r="BJW34" s="1036">
        <f>SUM(BJX34:BKA34)</f>
        <v>0</v>
      </c>
      <c r="BJX34" s="369"/>
      <c r="BJY34" s="370"/>
      <c r="BJZ34" s="370"/>
      <c r="BKA34" s="371"/>
      <c r="BKB34" s="372"/>
      <c r="BKC34" s="373"/>
      <c r="BKD34" s="369"/>
      <c r="BKE34" s="372"/>
      <c r="BKF34" s="371"/>
      <c r="BKG34" s="374"/>
      <c r="BKH34" s="6735"/>
      <c r="BKI34" s="6735"/>
      <c r="BKJ34" s="6735"/>
      <c r="BKK34" s="8836" t="s">
        <v>2779</v>
      </c>
      <c r="BKL34" s="8837"/>
      <c r="BKM34" s="1036">
        <f>SUM(BKN34:BKQ34)</f>
        <v>0</v>
      </c>
      <c r="BKN34" s="369"/>
      <c r="BKO34" s="370"/>
      <c r="BKP34" s="370"/>
      <c r="BKQ34" s="371"/>
      <c r="BKR34" s="372"/>
      <c r="BKS34" s="373"/>
      <c r="BKT34" s="369"/>
      <c r="BKU34" s="372"/>
      <c r="BKV34" s="371"/>
      <c r="BKW34" s="374"/>
      <c r="BKX34" s="6735"/>
      <c r="BKY34" s="6735"/>
      <c r="BKZ34" s="6735"/>
      <c r="BLA34" s="8836" t="s">
        <v>2779</v>
      </c>
      <c r="BLB34" s="8837"/>
      <c r="BLC34" s="1036">
        <f>SUM(BLD34:BLG34)</f>
        <v>0</v>
      </c>
      <c r="BLD34" s="369"/>
      <c r="BLE34" s="370"/>
      <c r="BLF34" s="370"/>
      <c r="BLG34" s="371"/>
      <c r="BLH34" s="372"/>
      <c r="BLI34" s="373"/>
      <c r="BLJ34" s="369"/>
      <c r="BLK34" s="372"/>
      <c r="BLL34" s="371"/>
      <c r="BLM34" s="374"/>
      <c r="BLN34" s="6735"/>
      <c r="BLO34" s="6735"/>
      <c r="BLP34" s="6735"/>
      <c r="BLQ34" s="8836" t="s">
        <v>2779</v>
      </c>
      <c r="BLR34" s="8837"/>
      <c r="BLS34" s="1036">
        <f>SUM(BLT34:BLW34)</f>
        <v>0</v>
      </c>
      <c r="BLT34" s="369"/>
      <c r="BLU34" s="370"/>
      <c r="BLV34" s="370"/>
      <c r="BLW34" s="371"/>
      <c r="BLX34" s="372"/>
      <c r="BLY34" s="373"/>
      <c r="BLZ34" s="369"/>
      <c r="BMA34" s="372"/>
      <c r="BMB34" s="371"/>
      <c r="BMC34" s="374"/>
      <c r="BMD34" s="6735"/>
      <c r="BME34" s="6735"/>
      <c r="BMF34" s="6735"/>
      <c r="BMG34" s="8836" t="s">
        <v>2779</v>
      </c>
      <c r="BMH34" s="8837"/>
      <c r="BMI34" s="1036">
        <f>SUM(BMJ34:BMM34)</f>
        <v>0</v>
      </c>
      <c r="BMJ34" s="369"/>
      <c r="BMK34" s="370"/>
      <c r="BML34" s="370"/>
      <c r="BMM34" s="371"/>
      <c r="BMN34" s="372"/>
      <c r="BMO34" s="373"/>
      <c r="BMP34" s="369"/>
      <c r="BMQ34" s="372"/>
      <c r="BMR34" s="371"/>
      <c r="BMS34" s="374"/>
      <c r="BMT34" s="6735"/>
      <c r="BMU34" s="6735"/>
      <c r="BMV34" s="6735"/>
      <c r="BMW34" s="8836" t="s">
        <v>2779</v>
      </c>
      <c r="BMX34" s="8837"/>
      <c r="BMY34" s="1036">
        <f>SUM(BMZ34:BNC34)</f>
        <v>0</v>
      </c>
      <c r="BMZ34" s="369"/>
      <c r="BNA34" s="370"/>
      <c r="BNB34" s="370"/>
      <c r="BNC34" s="371"/>
      <c r="BND34" s="372"/>
      <c r="BNE34" s="373"/>
      <c r="BNF34" s="369"/>
      <c r="BNG34" s="372"/>
      <c r="BNH34" s="371"/>
      <c r="BNI34" s="374"/>
      <c r="BNJ34" s="6735"/>
      <c r="BNK34" s="6735"/>
      <c r="BNL34" s="6735"/>
      <c r="BNM34" s="8836" t="s">
        <v>2779</v>
      </c>
      <c r="BNN34" s="8837"/>
      <c r="BNO34" s="1036">
        <f>SUM(BNP34:BNS34)</f>
        <v>0</v>
      </c>
      <c r="BNP34" s="369"/>
      <c r="BNQ34" s="370"/>
      <c r="BNR34" s="370"/>
      <c r="BNS34" s="371"/>
      <c r="BNT34" s="372"/>
      <c r="BNU34" s="373"/>
      <c r="BNV34" s="369"/>
      <c r="BNW34" s="372"/>
      <c r="BNX34" s="371"/>
      <c r="BNY34" s="374"/>
      <c r="BNZ34" s="6735"/>
      <c r="BOA34" s="6735"/>
      <c r="BOB34" s="6735"/>
      <c r="BOC34" s="8836" t="s">
        <v>2779</v>
      </c>
      <c r="BOD34" s="8837"/>
      <c r="BOE34" s="1036">
        <f>SUM(BOF34:BOI34)</f>
        <v>0</v>
      </c>
      <c r="BOF34" s="369"/>
      <c r="BOG34" s="370"/>
      <c r="BOH34" s="370"/>
      <c r="BOI34" s="371"/>
      <c r="BOJ34" s="372"/>
      <c r="BOK34" s="373"/>
      <c r="BOL34" s="369"/>
      <c r="BOM34" s="372"/>
      <c r="BON34" s="371"/>
      <c r="BOO34" s="374"/>
      <c r="BOP34" s="6735"/>
      <c r="BOQ34" s="6735"/>
      <c r="BOR34" s="6735"/>
      <c r="BOS34" s="8836" t="s">
        <v>2779</v>
      </c>
      <c r="BOT34" s="8837"/>
      <c r="BOU34" s="1036">
        <f>SUM(BOV34:BOY34)</f>
        <v>0</v>
      </c>
      <c r="BOV34" s="369"/>
      <c r="BOW34" s="370"/>
      <c r="BOX34" s="370"/>
      <c r="BOY34" s="371"/>
      <c r="BOZ34" s="372"/>
      <c r="BPA34" s="373"/>
      <c r="BPB34" s="369"/>
      <c r="BPC34" s="372"/>
      <c r="BPD34" s="371"/>
      <c r="BPE34" s="374"/>
      <c r="BPF34" s="6735"/>
      <c r="BPG34" s="6735"/>
      <c r="BPH34" s="6735"/>
      <c r="BPI34" s="8836" t="s">
        <v>2779</v>
      </c>
      <c r="BPJ34" s="8837"/>
      <c r="BPK34" s="1036">
        <f>SUM(BPL34:BPO34)</f>
        <v>0</v>
      </c>
      <c r="BPL34" s="369"/>
      <c r="BPM34" s="370"/>
      <c r="BPN34" s="370"/>
      <c r="BPO34" s="371"/>
      <c r="BPP34" s="372"/>
      <c r="BPQ34" s="373"/>
      <c r="BPR34" s="369"/>
      <c r="BPS34" s="372"/>
      <c r="BPT34" s="371"/>
      <c r="BPU34" s="374"/>
      <c r="BPV34" s="6735"/>
      <c r="BPW34" s="6735"/>
      <c r="BPX34" s="6735"/>
      <c r="BPY34" s="8836" t="s">
        <v>2779</v>
      </c>
      <c r="BPZ34" s="8837"/>
      <c r="BQA34" s="1036">
        <f>SUM(BQB34:BQE34)</f>
        <v>0</v>
      </c>
      <c r="BQB34" s="369"/>
      <c r="BQC34" s="370"/>
      <c r="BQD34" s="370"/>
      <c r="BQE34" s="371"/>
      <c r="BQF34" s="372"/>
      <c r="BQG34" s="373"/>
      <c r="BQH34" s="369"/>
      <c r="BQI34" s="372"/>
      <c r="BQJ34" s="371"/>
      <c r="BQK34" s="374"/>
      <c r="BQL34" s="6735"/>
      <c r="BQM34" s="6735"/>
      <c r="BQN34" s="6735"/>
      <c r="BQO34" s="8836" t="s">
        <v>2779</v>
      </c>
      <c r="BQP34" s="8837"/>
      <c r="BQQ34" s="1036">
        <f>SUM(BQR34:BQU34)</f>
        <v>0</v>
      </c>
      <c r="BQR34" s="369"/>
      <c r="BQS34" s="370"/>
      <c r="BQT34" s="370"/>
      <c r="BQU34" s="371"/>
      <c r="BQV34" s="372"/>
      <c r="BQW34" s="373"/>
      <c r="BQX34" s="369"/>
      <c r="BQY34" s="372"/>
      <c r="BQZ34" s="371"/>
      <c r="BRA34" s="374"/>
      <c r="BRB34" s="6735"/>
      <c r="BRC34" s="6735"/>
      <c r="BRD34" s="6735"/>
      <c r="BRE34" s="8836" t="s">
        <v>2779</v>
      </c>
      <c r="BRF34" s="8837"/>
      <c r="BRG34" s="1036">
        <f>SUM(BRH34:BRK34)</f>
        <v>0</v>
      </c>
      <c r="BRH34" s="369"/>
      <c r="BRI34" s="370"/>
      <c r="BRJ34" s="370"/>
      <c r="BRK34" s="371"/>
      <c r="BRL34" s="372"/>
      <c r="BRM34" s="373"/>
      <c r="BRN34" s="369"/>
      <c r="BRO34" s="372"/>
      <c r="BRP34" s="371"/>
      <c r="BRQ34" s="374"/>
      <c r="BRR34" s="6735"/>
      <c r="BRS34" s="6735"/>
      <c r="BRT34" s="6735"/>
      <c r="BRU34" s="8836" t="s">
        <v>2779</v>
      </c>
      <c r="BRV34" s="8837"/>
      <c r="BRW34" s="1036">
        <f>SUM(BRX34:BSA34)</f>
        <v>0</v>
      </c>
      <c r="BRX34" s="369"/>
      <c r="BRY34" s="370"/>
      <c r="BRZ34" s="370"/>
      <c r="BSA34" s="371"/>
      <c r="BSB34" s="372"/>
      <c r="BSC34" s="373"/>
      <c r="BSD34" s="369"/>
      <c r="BSE34" s="372"/>
      <c r="BSF34" s="371"/>
      <c r="BSG34" s="374"/>
      <c r="BSH34" s="6735"/>
      <c r="BSI34" s="6735"/>
      <c r="BSJ34" s="6735"/>
      <c r="BSK34" s="8836" t="s">
        <v>2779</v>
      </c>
      <c r="BSL34" s="8837"/>
      <c r="BSM34" s="1036">
        <f>SUM(BSN34:BSQ34)</f>
        <v>0</v>
      </c>
      <c r="BSN34" s="369"/>
      <c r="BSO34" s="370"/>
      <c r="BSP34" s="370"/>
      <c r="BSQ34" s="371"/>
      <c r="BSR34" s="372"/>
      <c r="BSS34" s="373"/>
      <c r="BST34" s="369"/>
      <c r="BSU34" s="372"/>
      <c r="BSV34" s="371"/>
      <c r="BSW34" s="374"/>
      <c r="BSX34" s="6735"/>
      <c r="BSY34" s="6735"/>
      <c r="BSZ34" s="6735"/>
      <c r="BTA34" s="8836" t="s">
        <v>2779</v>
      </c>
      <c r="BTB34" s="8837"/>
      <c r="BTC34" s="1036">
        <f>SUM(BTD34:BTG34)</f>
        <v>0</v>
      </c>
      <c r="BTD34" s="369"/>
      <c r="BTE34" s="370"/>
      <c r="BTF34" s="370"/>
      <c r="BTG34" s="371"/>
      <c r="BTH34" s="372"/>
      <c r="BTI34" s="373"/>
      <c r="BTJ34" s="369"/>
      <c r="BTK34" s="372"/>
      <c r="BTL34" s="371"/>
      <c r="BTM34" s="374"/>
      <c r="BTN34" s="6735"/>
      <c r="BTO34" s="6735"/>
      <c r="BTP34" s="6735"/>
      <c r="BTQ34" s="8836" t="s">
        <v>2779</v>
      </c>
      <c r="BTR34" s="8837"/>
      <c r="BTS34" s="1036">
        <f>SUM(BTT34:BTW34)</f>
        <v>0</v>
      </c>
      <c r="BTT34" s="369"/>
      <c r="BTU34" s="370"/>
      <c r="BTV34" s="370"/>
      <c r="BTW34" s="371"/>
      <c r="BTX34" s="372"/>
      <c r="BTY34" s="373"/>
      <c r="BTZ34" s="369"/>
      <c r="BUA34" s="372"/>
      <c r="BUB34" s="371"/>
      <c r="BUC34" s="374"/>
      <c r="BUD34" s="6735"/>
      <c r="BUE34" s="6735"/>
      <c r="BUF34" s="6735"/>
      <c r="BUG34" s="8836" t="s">
        <v>2779</v>
      </c>
      <c r="BUH34" s="8837"/>
      <c r="BUI34" s="1036">
        <f>SUM(BUJ34:BUM34)</f>
        <v>0</v>
      </c>
      <c r="BUJ34" s="369"/>
      <c r="BUK34" s="370"/>
      <c r="BUL34" s="370"/>
      <c r="BUM34" s="371"/>
      <c r="BUN34" s="372"/>
      <c r="BUO34" s="373"/>
      <c r="BUP34" s="369"/>
      <c r="BUQ34" s="372"/>
      <c r="BUR34" s="371"/>
      <c r="BUS34" s="374"/>
      <c r="BUT34" s="6735"/>
      <c r="BUU34" s="6735"/>
      <c r="BUV34" s="6735"/>
      <c r="BUW34" s="8836" t="s">
        <v>2779</v>
      </c>
      <c r="BUX34" s="8837"/>
      <c r="BUY34" s="1036">
        <f>SUM(BUZ34:BVC34)</f>
        <v>0</v>
      </c>
      <c r="BUZ34" s="369"/>
      <c r="BVA34" s="370"/>
      <c r="BVB34" s="370"/>
      <c r="BVC34" s="371"/>
      <c r="BVD34" s="372"/>
      <c r="BVE34" s="373"/>
      <c r="BVF34" s="369"/>
      <c r="BVG34" s="372"/>
      <c r="BVH34" s="371"/>
      <c r="BVI34" s="374"/>
      <c r="BVJ34" s="6735"/>
      <c r="BVK34" s="6735"/>
      <c r="BVL34" s="6735"/>
      <c r="BVM34" s="8836" t="s">
        <v>2779</v>
      </c>
      <c r="BVN34" s="8837"/>
      <c r="BVO34" s="1036">
        <f>SUM(BVP34:BVS34)</f>
        <v>0</v>
      </c>
      <c r="BVP34" s="369"/>
      <c r="BVQ34" s="370"/>
      <c r="BVR34" s="370"/>
      <c r="BVS34" s="371"/>
      <c r="BVT34" s="372"/>
      <c r="BVU34" s="373"/>
      <c r="BVV34" s="369"/>
      <c r="BVW34" s="372"/>
      <c r="BVX34" s="371"/>
      <c r="BVY34" s="374"/>
      <c r="BVZ34" s="6735"/>
      <c r="BWA34" s="6735"/>
      <c r="BWB34" s="6735"/>
      <c r="BWC34" s="8836" t="s">
        <v>2779</v>
      </c>
      <c r="BWD34" s="8837"/>
      <c r="BWE34" s="1036">
        <f>SUM(BWF34:BWI34)</f>
        <v>0</v>
      </c>
      <c r="BWF34" s="369"/>
      <c r="BWG34" s="370"/>
      <c r="BWH34" s="370"/>
      <c r="BWI34" s="371"/>
      <c r="BWJ34" s="372"/>
      <c r="BWK34" s="373"/>
      <c r="BWL34" s="369"/>
      <c r="BWM34" s="372"/>
      <c r="BWN34" s="371"/>
      <c r="BWO34" s="374"/>
      <c r="BWP34" s="6735"/>
      <c r="BWQ34" s="6735"/>
      <c r="BWR34" s="6735"/>
      <c r="BWS34" s="8836" t="s">
        <v>2779</v>
      </c>
      <c r="BWT34" s="8837"/>
      <c r="BWU34" s="1036">
        <f>SUM(BWV34:BWY34)</f>
        <v>0</v>
      </c>
      <c r="BWV34" s="369"/>
      <c r="BWW34" s="370"/>
      <c r="BWX34" s="370"/>
      <c r="BWY34" s="371"/>
      <c r="BWZ34" s="372"/>
      <c r="BXA34" s="373"/>
      <c r="BXB34" s="369"/>
      <c r="BXC34" s="372"/>
      <c r="BXD34" s="371"/>
      <c r="BXE34" s="374"/>
      <c r="BXF34" s="6735"/>
      <c r="BXG34" s="6735"/>
      <c r="BXH34" s="6735"/>
      <c r="BXI34" s="8836" t="s">
        <v>2779</v>
      </c>
      <c r="BXJ34" s="8837"/>
      <c r="BXK34" s="1036">
        <f>SUM(BXL34:BXO34)</f>
        <v>0</v>
      </c>
      <c r="BXL34" s="369"/>
      <c r="BXM34" s="370"/>
      <c r="BXN34" s="370"/>
      <c r="BXO34" s="371"/>
      <c r="BXP34" s="372"/>
      <c r="BXQ34" s="373"/>
      <c r="BXR34" s="369"/>
      <c r="BXS34" s="372"/>
      <c r="BXT34" s="371"/>
      <c r="BXU34" s="374"/>
      <c r="BXV34" s="6735"/>
      <c r="BXW34" s="6735"/>
      <c r="BXX34" s="6735"/>
      <c r="BXY34" s="8836" t="s">
        <v>2779</v>
      </c>
      <c r="BXZ34" s="8837"/>
      <c r="BYA34" s="1036">
        <f>SUM(BYB34:BYE34)</f>
        <v>0</v>
      </c>
      <c r="BYB34" s="369"/>
      <c r="BYC34" s="370"/>
      <c r="BYD34" s="370"/>
      <c r="BYE34" s="371"/>
      <c r="BYF34" s="372"/>
      <c r="BYG34" s="373"/>
      <c r="BYH34" s="369"/>
      <c r="BYI34" s="372"/>
      <c r="BYJ34" s="371"/>
      <c r="BYK34" s="374"/>
      <c r="BYL34" s="6735"/>
      <c r="BYM34" s="6735"/>
      <c r="BYN34" s="6735"/>
      <c r="BYO34" s="8836" t="s">
        <v>2779</v>
      </c>
      <c r="BYP34" s="8837"/>
      <c r="BYQ34" s="1036">
        <f>SUM(BYR34:BYU34)</f>
        <v>0</v>
      </c>
      <c r="BYR34" s="369"/>
      <c r="BYS34" s="370"/>
      <c r="BYT34" s="370"/>
      <c r="BYU34" s="371"/>
      <c r="BYV34" s="372"/>
      <c r="BYW34" s="373"/>
      <c r="BYX34" s="369"/>
      <c r="BYY34" s="372"/>
      <c r="BYZ34" s="371"/>
      <c r="BZA34" s="374"/>
      <c r="BZB34" s="6735"/>
      <c r="BZC34" s="6735"/>
      <c r="BZD34" s="6735"/>
      <c r="BZE34" s="8836" t="s">
        <v>2779</v>
      </c>
      <c r="BZF34" s="8837"/>
      <c r="BZG34" s="1036">
        <f>SUM(BZH34:BZK34)</f>
        <v>0</v>
      </c>
      <c r="BZH34" s="369"/>
      <c r="BZI34" s="370"/>
      <c r="BZJ34" s="370"/>
      <c r="BZK34" s="371"/>
      <c r="BZL34" s="372"/>
      <c r="BZM34" s="373"/>
      <c r="BZN34" s="369"/>
      <c r="BZO34" s="372"/>
      <c r="BZP34" s="371"/>
      <c r="BZQ34" s="374"/>
      <c r="BZR34" s="6735"/>
      <c r="BZS34" s="6735"/>
      <c r="BZT34" s="6735"/>
      <c r="BZU34" s="8836" t="s">
        <v>2779</v>
      </c>
      <c r="BZV34" s="8837"/>
      <c r="BZW34" s="1036">
        <f>SUM(BZX34:CAA34)</f>
        <v>0</v>
      </c>
      <c r="BZX34" s="369"/>
      <c r="BZY34" s="370"/>
      <c r="BZZ34" s="370"/>
      <c r="CAA34" s="371"/>
      <c r="CAB34" s="372"/>
      <c r="CAC34" s="373"/>
      <c r="CAD34" s="369"/>
      <c r="CAE34" s="372"/>
      <c r="CAF34" s="371"/>
      <c r="CAG34" s="374"/>
      <c r="CAH34" s="6735"/>
      <c r="CAI34" s="6735"/>
      <c r="CAJ34" s="6735"/>
      <c r="CAK34" s="8836" t="s">
        <v>2779</v>
      </c>
      <c r="CAL34" s="8837"/>
      <c r="CAM34" s="1036">
        <f>SUM(CAN34:CAQ34)</f>
        <v>0</v>
      </c>
      <c r="CAN34" s="369"/>
      <c r="CAO34" s="370"/>
      <c r="CAP34" s="370"/>
      <c r="CAQ34" s="371"/>
      <c r="CAR34" s="372"/>
      <c r="CAS34" s="373"/>
      <c r="CAT34" s="369"/>
      <c r="CAU34" s="372"/>
      <c r="CAV34" s="371"/>
      <c r="CAW34" s="374"/>
      <c r="CAX34" s="6735"/>
      <c r="CAY34" s="6735"/>
      <c r="CAZ34" s="6735"/>
      <c r="CBA34" s="8836" t="s">
        <v>2779</v>
      </c>
      <c r="CBB34" s="8837"/>
      <c r="CBC34" s="1036">
        <f>SUM(CBD34:CBG34)</f>
        <v>0</v>
      </c>
      <c r="CBD34" s="369"/>
      <c r="CBE34" s="370"/>
      <c r="CBF34" s="370"/>
      <c r="CBG34" s="371"/>
      <c r="CBH34" s="372"/>
      <c r="CBI34" s="373"/>
      <c r="CBJ34" s="369"/>
      <c r="CBK34" s="372"/>
      <c r="CBL34" s="371"/>
      <c r="CBM34" s="374"/>
      <c r="CBN34" s="6735"/>
      <c r="CBO34" s="6735"/>
      <c r="CBP34" s="6735"/>
      <c r="CBQ34" s="8836" t="s">
        <v>2779</v>
      </c>
      <c r="CBR34" s="8837"/>
      <c r="CBS34" s="1036">
        <f>SUM(CBT34:CBW34)</f>
        <v>0</v>
      </c>
      <c r="CBT34" s="369"/>
      <c r="CBU34" s="370"/>
      <c r="CBV34" s="370"/>
      <c r="CBW34" s="371"/>
      <c r="CBX34" s="372"/>
      <c r="CBY34" s="373"/>
      <c r="CBZ34" s="369"/>
      <c r="CCA34" s="372"/>
      <c r="CCB34" s="371"/>
      <c r="CCC34" s="374"/>
      <c r="CCD34" s="6735"/>
      <c r="CCE34" s="6735"/>
      <c r="CCF34" s="6735"/>
      <c r="CCG34" s="8836" t="s">
        <v>2779</v>
      </c>
      <c r="CCH34" s="8837"/>
      <c r="CCI34" s="1036">
        <f>SUM(CCJ34:CCM34)</f>
        <v>0</v>
      </c>
      <c r="CCJ34" s="369"/>
      <c r="CCK34" s="370"/>
      <c r="CCL34" s="370"/>
      <c r="CCM34" s="371"/>
      <c r="CCN34" s="372"/>
      <c r="CCO34" s="373"/>
      <c r="CCP34" s="369"/>
      <c r="CCQ34" s="372"/>
      <c r="CCR34" s="371"/>
      <c r="CCS34" s="374"/>
      <c r="CCT34" s="6735"/>
      <c r="CCU34" s="6735"/>
      <c r="CCV34" s="6735"/>
      <c r="CCW34" s="8836" t="s">
        <v>2779</v>
      </c>
      <c r="CCX34" s="8837"/>
      <c r="CCY34" s="1036">
        <f>SUM(CCZ34:CDC34)</f>
        <v>0</v>
      </c>
      <c r="CCZ34" s="369"/>
      <c r="CDA34" s="370"/>
      <c r="CDB34" s="370"/>
      <c r="CDC34" s="371"/>
      <c r="CDD34" s="372"/>
      <c r="CDE34" s="373"/>
      <c r="CDF34" s="369"/>
      <c r="CDG34" s="372"/>
      <c r="CDH34" s="371"/>
      <c r="CDI34" s="374"/>
      <c r="CDJ34" s="6735"/>
      <c r="CDK34" s="6735"/>
      <c r="CDL34" s="6735"/>
      <c r="CDM34" s="8836" t="s">
        <v>2779</v>
      </c>
      <c r="CDN34" s="8837"/>
      <c r="CDO34" s="1036">
        <f>SUM(CDP34:CDS34)</f>
        <v>0</v>
      </c>
      <c r="CDP34" s="369"/>
      <c r="CDQ34" s="370"/>
      <c r="CDR34" s="370"/>
      <c r="CDS34" s="371"/>
      <c r="CDT34" s="372"/>
      <c r="CDU34" s="373"/>
      <c r="CDV34" s="369"/>
      <c r="CDW34" s="372"/>
      <c r="CDX34" s="371"/>
      <c r="CDY34" s="374"/>
      <c r="CDZ34" s="6735"/>
      <c r="CEA34" s="6735"/>
      <c r="CEB34" s="6735"/>
      <c r="CEC34" s="8836" t="s">
        <v>2779</v>
      </c>
      <c r="CED34" s="8837"/>
      <c r="CEE34" s="1036">
        <f>SUM(CEF34:CEI34)</f>
        <v>0</v>
      </c>
      <c r="CEF34" s="369"/>
      <c r="CEG34" s="370"/>
      <c r="CEH34" s="370"/>
      <c r="CEI34" s="371"/>
      <c r="CEJ34" s="372"/>
      <c r="CEK34" s="373"/>
      <c r="CEL34" s="369"/>
      <c r="CEM34" s="372"/>
      <c r="CEN34" s="371"/>
      <c r="CEO34" s="374"/>
      <c r="CEP34" s="6735"/>
      <c r="CEQ34" s="6735"/>
      <c r="CER34" s="6735"/>
      <c r="CES34" s="8836" t="s">
        <v>2779</v>
      </c>
      <c r="CET34" s="8837"/>
      <c r="CEU34" s="1036">
        <f>SUM(CEV34:CEY34)</f>
        <v>0</v>
      </c>
      <c r="CEV34" s="369"/>
      <c r="CEW34" s="370"/>
      <c r="CEX34" s="370"/>
      <c r="CEY34" s="371"/>
      <c r="CEZ34" s="372"/>
      <c r="CFA34" s="373"/>
      <c r="CFB34" s="369"/>
      <c r="CFC34" s="372"/>
      <c r="CFD34" s="371"/>
      <c r="CFE34" s="374"/>
      <c r="CFF34" s="6735"/>
      <c r="CFG34" s="6735"/>
      <c r="CFH34" s="6735"/>
      <c r="CFI34" s="8836" t="s">
        <v>2779</v>
      </c>
      <c r="CFJ34" s="8837"/>
      <c r="CFK34" s="1036">
        <f>SUM(CFL34:CFO34)</f>
        <v>0</v>
      </c>
      <c r="CFL34" s="369"/>
      <c r="CFM34" s="370"/>
      <c r="CFN34" s="370"/>
      <c r="CFO34" s="371"/>
      <c r="CFP34" s="372"/>
      <c r="CFQ34" s="373"/>
      <c r="CFR34" s="369"/>
      <c r="CFS34" s="372"/>
      <c r="CFT34" s="371"/>
      <c r="CFU34" s="374"/>
      <c r="CFV34" s="6735"/>
      <c r="CFW34" s="6735"/>
      <c r="CFX34" s="6735"/>
      <c r="CFY34" s="8836" t="s">
        <v>2779</v>
      </c>
      <c r="CFZ34" s="8837"/>
      <c r="CGA34" s="1036">
        <f>SUM(CGB34:CGE34)</f>
        <v>0</v>
      </c>
      <c r="CGB34" s="369"/>
      <c r="CGC34" s="370"/>
      <c r="CGD34" s="370"/>
      <c r="CGE34" s="371"/>
      <c r="CGF34" s="372"/>
      <c r="CGG34" s="373"/>
      <c r="CGH34" s="369"/>
      <c r="CGI34" s="372"/>
      <c r="CGJ34" s="371"/>
      <c r="CGK34" s="374"/>
      <c r="CGL34" s="6735"/>
      <c r="CGM34" s="6735"/>
      <c r="CGN34" s="6735"/>
      <c r="CGO34" s="8836" t="s">
        <v>2779</v>
      </c>
      <c r="CGP34" s="8837"/>
      <c r="CGQ34" s="1036">
        <f>SUM(CGR34:CGU34)</f>
        <v>0</v>
      </c>
      <c r="CGR34" s="369"/>
      <c r="CGS34" s="370"/>
      <c r="CGT34" s="370"/>
      <c r="CGU34" s="371"/>
      <c r="CGV34" s="372"/>
      <c r="CGW34" s="373"/>
      <c r="CGX34" s="369"/>
      <c r="CGY34" s="372"/>
      <c r="CGZ34" s="371"/>
      <c r="CHA34" s="374"/>
      <c r="CHB34" s="6735"/>
      <c r="CHC34" s="6735"/>
      <c r="CHD34" s="6735"/>
      <c r="CHE34" s="8836" t="s">
        <v>2779</v>
      </c>
      <c r="CHF34" s="8837"/>
      <c r="CHG34" s="1036">
        <f>SUM(CHH34:CHK34)</f>
        <v>0</v>
      </c>
      <c r="CHH34" s="369"/>
      <c r="CHI34" s="370"/>
      <c r="CHJ34" s="370"/>
      <c r="CHK34" s="371"/>
      <c r="CHL34" s="372"/>
      <c r="CHM34" s="373"/>
      <c r="CHN34" s="369"/>
      <c r="CHO34" s="372"/>
      <c r="CHP34" s="371"/>
      <c r="CHQ34" s="374"/>
      <c r="CHR34" s="6735"/>
      <c r="CHS34" s="6735"/>
      <c r="CHT34" s="6735"/>
      <c r="CHU34" s="8836" t="s">
        <v>2779</v>
      </c>
      <c r="CHV34" s="8837"/>
      <c r="CHW34" s="1036">
        <f>SUM(CHX34:CIA34)</f>
        <v>0</v>
      </c>
      <c r="CHX34" s="369"/>
      <c r="CHY34" s="370"/>
      <c r="CHZ34" s="370"/>
      <c r="CIA34" s="371"/>
      <c r="CIB34" s="372"/>
      <c r="CIC34" s="373"/>
      <c r="CID34" s="369"/>
      <c r="CIE34" s="372"/>
      <c r="CIF34" s="371"/>
      <c r="CIG34" s="374"/>
      <c r="CIH34" s="6735"/>
      <c r="CII34" s="6735"/>
      <c r="CIJ34" s="6735"/>
      <c r="CIK34" s="8836" t="s">
        <v>2779</v>
      </c>
      <c r="CIL34" s="8837"/>
      <c r="CIM34" s="1036">
        <f>SUM(CIN34:CIQ34)</f>
        <v>0</v>
      </c>
      <c r="CIN34" s="369"/>
      <c r="CIO34" s="370"/>
      <c r="CIP34" s="370"/>
      <c r="CIQ34" s="371"/>
      <c r="CIR34" s="372"/>
      <c r="CIS34" s="373"/>
      <c r="CIT34" s="369"/>
      <c r="CIU34" s="372"/>
      <c r="CIV34" s="371"/>
      <c r="CIW34" s="374"/>
      <c r="CIX34" s="6735"/>
      <c r="CIY34" s="6735"/>
      <c r="CIZ34" s="6735"/>
      <c r="CJA34" s="8836" t="s">
        <v>2779</v>
      </c>
      <c r="CJB34" s="8837"/>
      <c r="CJC34" s="1036">
        <f>SUM(CJD34:CJG34)</f>
        <v>0</v>
      </c>
      <c r="CJD34" s="369"/>
      <c r="CJE34" s="370"/>
      <c r="CJF34" s="370"/>
      <c r="CJG34" s="371"/>
      <c r="CJH34" s="372"/>
      <c r="CJI34" s="373"/>
      <c r="CJJ34" s="369"/>
      <c r="CJK34" s="372"/>
      <c r="CJL34" s="371"/>
      <c r="CJM34" s="374"/>
      <c r="CJN34" s="6735"/>
      <c r="CJO34" s="6735"/>
      <c r="CJP34" s="6735"/>
      <c r="CJQ34" s="8836" t="s">
        <v>2779</v>
      </c>
      <c r="CJR34" s="8837"/>
      <c r="CJS34" s="1036">
        <f>SUM(CJT34:CJW34)</f>
        <v>0</v>
      </c>
      <c r="CJT34" s="369"/>
      <c r="CJU34" s="370"/>
      <c r="CJV34" s="370"/>
      <c r="CJW34" s="371"/>
      <c r="CJX34" s="372"/>
      <c r="CJY34" s="373"/>
      <c r="CJZ34" s="369"/>
      <c r="CKA34" s="372"/>
      <c r="CKB34" s="371"/>
      <c r="CKC34" s="374"/>
      <c r="CKD34" s="6735"/>
      <c r="CKE34" s="6735"/>
      <c r="CKF34" s="6735"/>
      <c r="CKG34" s="8836" t="s">
        <v>2779</v>
      </c>
      <c r="CKH34" s="8837"/>
      <c r="CKI34" s="1036">
        <f>SUM(CKJ34:CKM34)</f>
        <v>0</v>
      </c>
      <c r="CKJ34" s="369"/>
      <c r="CKK34" s="370"/>
      <c r="CKL34" s="370"/>
      <c r="CKM34" s="371"/>
      <c r="CKN34" s="372"/>
      <c r="CKO34" s="373"/>
      <c r="CKP34" s="369"/>
      <c r="CKQ34" s="372"/>
      <c r="CKR34" s="371"/>
      <c r="CKS34" s="374"/>
      <c r="CKT34" s="6735"/>
      <c r="CKU34" s="6735"/>
      <c r="CKV34" s="6735"/>
      <c r="CKW34" s="8836" t="s">
        <v>2779</v>
      </c>
      <c r="CKX34" s="8837"/>
      <c r="CKY34" s="1036">
        <f>SUM(CKZ34:CLC34)</f>
        <v>0</v>
      </c>
      <c r="CKZ34" s="369"/>
      <c r="CLA34" s="370"/>
      <c r="CLB34" s="370"/>
      <c r="CLC34" s="371"/>
      <c r="CLD34" s="372"/>
      <c r="CLE34" s="373"/>
      <c r="CLF34" s="369"/>
      <c r="CLG34" s="372"/>
      <c r="CLH34" s="371"/>
      <c r="CLI34" s="374"/>
      <c r="CLJ34" s="6735"/>
      <c r="CLK34" s="6735"/>
      <c r="CLL34" s="6735"/>
      <c r="CLM34" s="8836" t="s">
        <v>2779</v>
      </c>
      <c r="CLN34" s="8837"/>
      <c r="CLO34" s="1036">
        <f>SUM(CLP34:CLS34)</f>
        <v>0</v>
      </c>
      <c r="CLP34" s="369"/>
      <c r="CLQ34" s="370"/>
      <c r="CLR34" s="370"/>
      <c r="CLS34" s="371"/>
      <c r="CLT34" s="372"/>
      <c r="CLU34" s="373"/>
      <c r="CLV34" s="369"/>
      <c r="CLW34" s="372"/>
      <c r="CLX34" s="371"/>
      <c r="CLY34" s="374"/>
      <c r="CLZ34" s="6735"/>
      <c r="CMA34" s="6735"/>
      <c r="CMB34" s="6735"/>
      <c r="CMC34" s="8836" t="s">
        <v>2779</v>
      </c>
      <c r="CMD34" s="8837"/>
      <c r="CME34" s="1036">
        <f>SUM(CMF34:CMI34)</f>
        <v>0</v>
      </c>
      <c r="CMF34" s="369"/>
      <c r="CMG34" s="370"/>
      <c r="CMH34" s="370"/>
      <c r="CMI34" s="371"/>
      <c r="CMJ34" s="372"/>
      <c r="CMK34" s="373"/>
      <c r="CML34" s="369"/>
      <c r="CMM34" s="372"/>
      <c r="CMN34" s="371"/>
      <c r="CMO34" s="374"/>
      <c r="CMP34" s="6735"/>
      <c r="CMQ34" s="6735"/>
      <c r="CMR34" s="6735"/>
      <c r="CMS34" s="8836" t="s">
        <v>2779</v>
      </c>
      <c r="CMT34" s="8837"/>
      <c r="CMU34" s="1036">
        <f>SUM(CMV34:CMY34)</f>
        <v>0</v>
      </c>
      <c r="CMV34" s="369"/>
      <c r="CMW34" s="370"/>
      <c r="CMX34" s="370"/>
      <c r="CMY34" s="371"/>
      <c r="CMZ34" s="372"/>
      <c r="CNA34" s="373"/>
      <c r="CNB34" s="369"/>
      <c r="CNC34" s="372"/>
      <c r="CND34" s="371"/>
      <c r="CNE34" s="374"/>
      <c r="CNF34" s="6735"/>
      <c r="CNG34" s="6735"/>
      <c r="CNH34" s="6735"/>
      <c r="CNI34" s="8836" t="s">
        <v>2779</v>
      </c>
      <c r="CNJ34" s="8837"/>
      <c r="CNK34" s="1036">
        <f>SUM(CNL34:CNO34)</f>
        <v>0</v>
      </c>
      <c r="CNL34" s="369"/>
      <c r="CNM34" s="370"/>
      <c r="CNN34" s="370"/>
      <c r="CNO34" s="371"/>
      <c r="CNP34" s="372"/>
      <c r="CNQ34" s="373"/>
      <c r="CNR34" s="369"/>
      <c r="CNS34" s="372"/>
      <c r="CNT34" s="371"/>
      <c r="CNU34" s="374"/>
      <c r="CNV34" s="6735"/>
      <c r="CNW34" s="6735"/>
      <c r="CNX34" s="6735"/>
      <c r="CNY34" s="8836" t="s">
        <v>2779</v>
      </c>
      <c r="CNZ34" s="8837"/>
      <c r="COA34" s="1036">
        <f>SUM(COB34:COE34)</f>
        <v>0</v>
      </c>
      <c r="COB34" s="369"/>
      <c r="COC34" s="370"/>
      <c r="COD34" s="370"/>
      <c r="COE34" s="371"/>
      <c r="COF34" s="372"/>
      <c r="COG34" s="373"/>
      <c r="COH34" s="369"/>
      <c r="COI34" s="372"/>
      <c r="COJ34" s="371"/>
      <c r="COK34" s="374"/>
      <c r="COL34" s="6735"/>
      <c r="COM34" s="6735"/>
      <c r="CON34" s="6735"/>
      <c r="COO34" s="8836" t="s">
        <v>2779</v>
      </c>
      <c r="COP34" s="8837"/>
      <c r="COQ34" s="1036">
        <f>SUM(COR34:COU34)</f>
        <v>0</v>
      </c>
      <c r="COR34" s="369"/>
      <c r="COS34" s="370"/>
      <c r="COT34" s="370"/>
      <c r="COU34" s="371"/>
      <c r="COV34" s="372"/>
      <c r="COW34" s="373"/>
      <c r="COX34" s="369"/>
      <c r="COY34" s="372"/>
      <c r="COZ34" s="371"/>
      <c r="CPA34" s="374"/>
      <c r="CPB34" s="6735"/>
      <c r="CPC34" s="6735"/>
      <c r="CPD34" s="6735"/>
      <c r="CPE34" s="8836" t="s">
        <v>2779</v>
      </c>
      <c r="CPF34" s="8837"/>
      <c r="CPG34" s="1036">
        <f>SUM(CPH34:CPK34)</f>
        <v>0</v>
      </c>
      <c r="CPH34" s="369"/>
      <c r="CPI34" s="370"/>
      <c r="CPJ34" s="370"/>
      <c r="CPK34" s="371"/>
      <c r="CPL34" s="372"/>
      <c r="CPM34" s="373"/>
      <c r="CPN34" s="369"/>
      <c r="CPO34" s="372"/>
      <c r="CPP34" s="371"/>
      <c r="CPQ34" s="374"/>
      <c r="CPR34" s="6735"/>
      <c r="CPS34" s="6735"/>
      <c r="CPT34" s="6735"/>
      <c r="CPU34" s="8836" t="s">
        <v>2779</v>
      </c>
      <c r="CPV34" s="8837"/>
      <c r="CPW34" s="1036">
        <f>SUM(CPX34:CQA34)</f>
        <v>0</v>
      </c>
      <c r="CPX34" s="369"/>
      <c r="CPY34" s="370"/>
      <c r="CPZ34" s="370"/>
      <c r="CQA34" s="371"/>
      <c r="CQB34" s="372"/>
      <c r="CQC34" s="373"/>
      <c r="CQD34" s="369"/>
      <c r="CQE34" s="372"/>
      <c r="CQF34" s="371"/>
      <c r="CQG34" s="374"/>
      <c r="CQH34" s="6735"/>
      <c r="CQI34" s="6735"/>
      <c r="CQJ34" s="6735"/>
      <c r="CQK34" s="8836" t="s">
        <v>2779</v>
      </c>
      <c r="CQL34" s="8837"/>
      <c r="CQM34" s="1036">
        <f>SUM(CQN34:CQQ34)</f>
        <v>0</v>
      </c>
      <c r="CQN34" s="369"/>
      <c r="CQO34" s="370"/>
      <c r="CQP34" s="370"/>
      <c r="CQQ34" s="371"/>
      <c r="CQR34" s="372"/>
      <c r="CQS34" s="373"/>
      <c r="CQT34" s="369"/>
      <c r="CQU34" s="372"/>
      <c r="CQV34" s="371"/>
      <c r="CQW34" s="374"/>
      <c r="CQX34" s="6735"/>
      <c r="CQY34" s="6735"/>
      <c r="CQZ34" s="6735"/>
      <c r="CRA34" s="8836" t="s">
        <v>2779</v>
      </c>
      <c r="CRB34" s="8837"/>
      <c r="CRC34" s="1036">
        <f>SUM(CRD34:CRG34)</f>
        <v>0</v>
      </c>
      <c r="CRD34" s="369"/>
      <c r="CRE34" s="370"/>
      <c r="CRF34" s="370"/>
      <c r="CRG34" s="371"/>
      <c r="CRH34" s="372"/>
      <c r="CRI34" s="373"/>
      <c r="CRJ34" s="369"/>
      <c r="CRK34" s="372"/>
      <c r="CRL34" s="371"/>
      <c r="CRM34" s="374"/>
      <c r="CRN34" s="6735"/>
      <c r="CRO34" s="6735"/>
      <c r="CRP34" s="6735"/>
      <c r="CRQ34" s="8836" t="s">
        <v>2779</v>
      </c>
      <c r="CRR34" s="8837"/>
      <c r="CRS34" s="1036">
        <f>SUM(CRT34:CRW34)</f>
        <v>0</v>
      </c>
      <c r="CRT34" s="369"/>
      <c r="CRU34" s="370"/>
      <c r="CRV34" s="370"/>
      <c r="CRW34" s="371"/>
      <c r="CRX34" s="372"/>
      <c r="CRY34" s="373"/>
      <c r="CRZ34" s="369"/>
      <c r="CSA34" s="372"/>
      <c r="CSB34" s="371"/>
      <c r="CSC34" s="374"/>
      <c r="CSD34" s="6735"/>
      <c r="CSE34" s="6735"/>
      <c r="CSF34" s="6735"/>
      <c r="CSG34" s="8836" t="s">
        <v>2779</v>
      </c>
      <c r="CSH34" s="8837"/>
      <c r="CSI34" s="1036">
        <f>SUM(CSJ34:CSM34)</f>
        <v>0</v>
      </c>
      <c r="CSJ34" s="369"/>
      <c r="CSK34" s="370"/>
      <c r="CSL34" s="370"/>
      <c r="CSM34" s="371"/>
      <c r="CSN34" s="372"/>
      <c r="CSO34" s="373"/>
      <c r="CSP34" s="369"/>
      <c r="CSQ34" s="372"/>
      <c r="CSR34" s="371"/>
      <c r="CSS34" s="374"/>
      <c r="CST34" s="6735"/>
      <c r="CSU34" s="6735"/>
      <c r="CSV34" s="6735"/>
      <c r="CSW34" s="8836" t="s">
        <v>2779</v>
      </c>
      <c r="CSX34" s="8837"/>
      <c r="CSY34" s="1036">
        <f>SUM(CSZ34:CTC34)</f>
        <v>0</v>
      </c>
      <c r="CSZ34" s="369"/>
      <c r="CTA34" s="370"/>
      <c r="CTB34" s="370"/>
      <c r="CTC34" s="371"/>
      <c r="CTD34" s="372"/>
      <c r="CTE34" s="373"/>
      <c r="CTF34" s="369"/>
      <c r="CTG34" s="372"/>
      <c r="CTH34" s="371"/>
      <c r="CTI34" s="374"/>
      <c r="CTJ34" s="6735"/>
      <c r="CTK34" s="6735"/>
      <c r="CTL34" s="6735"/>
      <c r="CTM34" s="8836" t="s">
        <v>2779</v>
      </c>
      <c r="CTN34" s="8837"/>
      <c r="CTO34" s="1036">
        <f>SUM(CTP34:CTS34)</f>
        <v>0</v>
      </c>
      <c r="CTP34" s="369"/>
      <c r="CTQ34" s="370"/>
      <c r="CTR34" s="370"/>
      <c r="CTS34" s="371"/>
      <c r="CTT34" s="372"/>
      <c r="CTU34" s="373"/>
      <c r="CTV34" s="369"/>
      <c r="CTW34" s="372"/>
      <c r="CTX34" s="371"/>
      <c r="CTY34" s="374"/>
      <c r="CTZ34" s="6735"/>
      <c r="CUA34" s="6735"/>
      <c r="CUB34" s="6735"/>
      <c r="CUC34" s="8836" t="s">
        <v>2779</v>
      </c>
      <c r="CUD34" s="8837"/>
      <c r="CUE34" s="1036">
        <f>SUM(CUF34:CUI34)</f>
        <v>0</v>
      </c>
      <c r="CUF34" s="369"/>
      <c r="CUG34" s="370"/>
      <c r="CUH34" s="370"/>
      <c r="CUI34" s="371"/>
      <c r="CUJ34" s="372"/>
      <c r="CUK34" s="373"/>
      <c r="CUL34" s="369"/>
      <c r="CUM34" s="372"/>
      <c r="CUN34" s="371"/>
      <c r="CUO34" s="374"/>
      <c r="CUP34" s="6735"/>
      <c r="CUQ34" s="6735"/>
      <c r="CUR34" s="6735"/>
      <c r="CUS34" s="8836" t="s">
        <v>2779</v>
      </c>
      <c r="CUT34" s="8837"/>
      <c r="CUU34" s="1036">
        <f>SUM(CUV34:CUY34)</f>
        <v>0</v>
      </c>
      <c r="CUV34" s="369"/>
      <c r="CUW34" s="370"/>
      <c r="CUX34" s="370"/>
      <c r="CUY34" s="371"/>
      <c r="CUZ34" s="372"/>
      <c r="CVA34" s="373"/>
      <c r="CVB34" s="369"/>
      <c r="CVC34" s="372"/>
      <c r="CVD34" s="371"/>
      <c r="CVE34" s="374"/>
      <c r="CVF34" s="6735"/>
      <c r="CVG34" s="6735"/>
      <c r="CVH34" s="6735"/>
      <c r="CVI34" s="8836" t="s">
        <v>2779</v>
      </c>
      <c r="CVJ34" s="8837"/>
      <c r="CVK34" s="1036">
        <f>SUM(CVL34:CVO34)</f>
        <v>0</v>
      </c>
      <c r="CVL34" s="369"/>
      <c r="CVM34" s="370"/>
      <c r="CVN34" s="370"/>
      <c r="CVO34" s="371"/>
      <c r="CVP34" s="372"/>
      <c r="CVQ34" s="373"/>
      <c r="CVR34" s="369"/>
      <c r="CVS34" s="372"/>
      <c r="CVT34" s="371"/>
      <c r="CVU34" s="374"/>
      <c r="CVV34" s="6735"/>
      <c r="CVW34" s="6735"/>
      <c r="CVX34" s="6735"/>
      <c r="CVY34" s="8836" t="s">
        <v>2779</v>
      </c>
      <c r="CVZ34" s="8837"/>
      <c r="CWA34" s="1036">
        <f>SUM(CWB34:CWE34)</f>
        <v>0</v>
      </c>
      <c r="CWB34" s="369"/>
      <c r="CWC34" s="370"/>
      <c r="CWD34" s="370"/>
      <c r="CWE34" s="371"/>
      <c r="CWF34" s="372"/>
      <c r="CWG34" s="373"/>
      <c r="CWH34" s="369"/>
      <c r="CWI34" s="372"/>
      <c r="CWJ34" s="371"/>
      <c r="CWK34" s="374"/>
      <c r="CWL34" s="6735"/>
      <c r="CWM34" s="6735"/>
      <c r="CWN34" s="6735"/>
      <c r="CWO34" s="8836" t="s">
        <v>2779</v>
      </c>
      <c r="CWP34" s="8837"/>
      <c r="CWQ34" s="1036">
        <f>SUM(CWR34:CWU34)</f>
        <v>0</v>
      </c>
      <c r="CWR34" s="369"/>
      <c r="CWS34" s="370"/>
      <c r="CWT34" s="370"/>
      <c r="CWU34" s="371"/>
      <c r="CWV34" s="372"/>
      <c r="CWW34" s="373"/>
      <c r="CWX34" s="369"/>
      <c r="CWY34" s="372"/>
      <c r="CWZ34" s="371"/>
      <c r="CXA34" s="374"/>
      <c r="CXB34" s="6735"/>
      <c r="CXC34" s="6735"/>
      <c r="CXD34" s="6735"/>
      <c r="CXE34" s="8836" t="s">
        <v>2779</v>
      </c>
      <c r="CXF34" s="8837"/>
      <c r="CXG34" s="1036">
        <f>SUM(CXH34:CXK34)</f>
        <v>0</v>
      </c>
      <c r="CXH34" s="369"/>
      <c r="CXI34" s="370"/>
      <c r="CXJ34" s="370"/>
      <c r="CXK34" s="371"/>
      <c r="CXL34" s="372"/>
      <c r="CXM34" s="373"/>
      <c r="CXN34" s="369"/>
      <c r="CXO34" s="372"/>
      <c r="CXP34" s="371"/>
      <c r="CXQ34" s="374"/>
      <c r="CXR34" s="6735"/>
      <c r="CXS34" s="6735"/>
      <c r="CXT34" s="6735"/>
      <c r="CXU34" s="8836" t="s">
        <v>2779</v>
      </c>
      <c r="CXV34" s="8837"/>
      <c r="CXW34" s="1036">
        <f>SUM(CXX34:CYA34)</f>
        <v>0</v>
      </c>
      <c r="CXX34" s="369"/>
      <c r="CXY34" s="370"/>
      <c r="CXZ34" s="370"/>
      <c r="CYA34" s="371"/>
      <c r="CYB34" s="372"/>
      <c r="CYC34" s="373"/>
      <c r="CYD34" s="369"/>
      <c r="CYE34" s="372"/>
      <c r="CYF34" s="371"/>
      <c r="CYG34" s="374"/>
      <c r="CYH34" s="6735"/>
      <c r="CYI34" s="6735"/>
      <c r="CYJ34" s="6735"/>
      <c r="CYK34" s="8836" t="s">
        <v>2779</v>
      </c>
      <c r="CYL34" s="8837"/>
      <c r="CYM34" s="1036">
        <f>SUM(CYN34:CYQ34)</f>
        <v>0</v>
      </c>
      <c r="CYN34" s="369"/>
      <c r="CYO34" s="370"/>
      <c r="CYP34" s="370"/>
      <c r="CYQ34" s="371"/>
      <c r="CYR34" s="372"/>
      <c r="CYS34" s="373"/>
      <c r="CYT34" s="369"/>
      <c r="CYU34" s="372"/>
      <c r="CYV34" s="371"/>
      <c r="CYW34" s="374"/>
      <c r="CYX34" s="6735"/>
      <c r="CYY34" s="6735"/>
      <c r="CYZ34" s="6735"/>
      <c r="CZA34" s="8836" t="s">
        <v>2779</v>
      </c>
      <c r="CZB34" s="8837"/>
      <c r="CZC34" s="1036">
        <f>SUM(CZD34:CZG34)</f>
        <v>0</v>
      </c>
      <c r="CZD34" s="369"/>
      <c r="CZE34" s="370"/>
      <c r="CZF34" s="370"/>
      <c r="CZG34" s="371"/>
      <c r="CZH34" s="372"/>
      <c r="CZI34" s="373"/>
      <c r="CZJ34" s="369"/>
      <c r="CZK34" s="372"/>
      <c r="CZL34" s="371"/>
      <c r="CZM34" s="374"/>
      <c r="CZN34" s="6735"/>
      <c r="CZO34" s="6735"/>
      <c r="CZP34" s="6735"/>
      <c r="CZQ34" s="8836" t="s">
        <v>2779</v>
      </c>
      <c r="CZR34" s="8837"/>
      <c r="CZS34" s="1036">
        <f>SUM(CZT34:CZW34)</f>
        <v>0</v>
      </c>
      <c r="CZT34" s="369"/>
      <c r="CZU34" s="370"/>
      <c r="CZV34" s="370"/>
      <c r="CZW34" s="371"/>
      <c r="CZX34" s="372"/>
      <c r="CZY34" s="373"/>
      <c r="CZZ34" s="369"/>
      <c r="DAA34" s="372"/>
      <c r="DAB34" s="371"/>
      <c r="DAC34" s="374"/>
      <c r="DAD34" s="6735"/>
      <c r="DAE34" s="6735"/>
      <c r="DAF34" s="6735"/>
      <c r="DAG34" s="8836" t="s">
        <v>2779</v>
      </c>
      <c r="DAH34" s="8837"/>
      <c r="DAI34" s="1036">
        <f>SUM(DAJ34:DAM34)</f>
        <v>0</v>
      </c>
      <c r="DAJ34" s="369"/>
      <c r="DAK34" s="370"/>
      <c r="DAL34" s="370"/>
      <c r="DAM34" s="371"/>
      <c r="DAN34" s="372"/>
      <c r="DAO34" s="373"/>
      <c r="DAP34" s="369"/>
      <c r="DAQ34" s="372"/>
      <c r="DAR34" s="371"/>
      <c r="DAS34" s="374"/>
      <c r="DAT34" s="6735"/>
      <c r="DAU34" s="6735"/>
      <c r="DAV34" s="6735"/>
      <c r="DAW34" s="8836" t="s">
        <v>2779</v>
      </c>
      <c r="DAX34" s="8837"/>
      <c r="DAY34" s="1036">
        <f>SUM(DAZ34:DBC34)</f>
        <v>0</v>
      </c>
      <c r="DAZ34" s="369"/>
      <c r="DBA34" s="370"/>
      <c r="DBB34" s="370"/>
      <c r="DBC34" s="371"/>
      <c r="DBD34" s="372"/>
      <c r="DBE34" s="373"/>
      <c r="DBF34" s="369"/>
      <c r="DBG34" s="372"/>
      <c r="DBH34" s="371"/>
      <c r="DBI34" s="374"/>
      <c r="DBJ34" s="6735"/>
      <c r="DBK34" s="6735"/>
      <c r="DBL34" s="6735"/>
      <c r="DBM34" s="8836" t="s">
        <v>2779</v>
      </c>
      <c r="DBN34" s="8837"/>
      <c r="DBO34" s="1036">
        <f>SUM(DBP34:DBS34)</f>
        <v>0</v>
      </c>
      <c r="DBP34" s="369"/>
      <c r="DBQ34" s="370"/>
      <c r="DBR34" s="370"/>
      <c r="DBS34" s="371"/>
      <c r="DBT34" s="372"/>
      <c r="DBU34" s="373"/>
      <c r="DBV34" s="369"/>
      <c r="DBW34" s="372"/>
      <c r="DBX34" s="371"/>
      <c r="DBY34" s="374"/>
      <c r="DBZ34" s="6735"/>
      <c r="DCA34" s="6735"/>
      <c r="DCB34" s="6735"/>
      <c r="DCC34" s="8836" t="s">
        <v>2779</v>
      </c>
      <c r="DCD34" s="8837"/>
      <c r="DCE34" s="1036">
        <f>SUM(DCF34:DCI34)</f>
        <v>0</v>
      </c>
      <c r="DCF34" s="369"/>
      <c r="DCG34" s="370"/>
      <c r="DCH34" s="370"/>
      <c r="DCI34" s="371"/>
      <c r="DCJ34" s="372"/>
      <c r="DCK34" s="373"/>
      <c r="DCL34" s="369"/>
      <c r="DCM34" s="372"/>
      <c r="DCN34" s="371"/>
      <c r="DCO34" s="374"/>
      <c r="DCP34" s="6735"/>
      <c r="DCQ34" s="6735"/>
      <c r="DCR34" s="6735"/>
      <c r="DCS34" s="8836" t="s">
        <v>2779</v>
      </c>
      <c r="DCT34" s="8837"/>
      <c r="DCU34" s="1036">
        <f>SUM(DCV34:DCY34)</f>
        <v>0</v>
      </c>
      <c r="DCV34" s="369"/>
      <c r="DCW34" s="370"/>
      <c r="DCX34" s="370"/>
      <c r="DCY34" s="371"/>
      <c r="DCZ34" s="372"/>
      <c r="DDA34" s="373"/>
      <c r="DDB34" s="369"/>
      <c r="DDC34" s="372"/>
      <c r="DDD34" s="371"/>
      <c r="DDE34" s="374"/>
      <c r="DDF34" s="6735"/>
      <c r="DDG34" s="6735"/>
      <c r="DDH34" s="6735"/>
      <c r="DDI34" s="8836" t="s">
        <v>2779</v>
      </c>
      <c r="DDJ34" s="8837"/>
      <c r="DDK34" s="1036">
        <f>SUM(DDL34:DDO34)</f>
        <v>0</v>
      </c>
      <c r="DDL34" s="369"/>
      <c r="DDM34" s="370"/>
      <c r="DDN34" s="370"/>
      <c r="DDO34" s="371"/>
      <c r="DDP34" s="372"/>
      <c r="DDQ34" s="373"/>
      <c r="DDR34" s="369"/>
      <c r="DDS34" s="372"/>
      <c r="DDT34" s="371"/>
      <c r="DDU34" s="374"/>
      <c r="DDV34" s="6735"/>
      <c r="DDW34" s="6735"/>
      <c r="DDX34" s="6735"/>
      <c r="DDY34" s="8836" t="s">
        <v>2779</v>
      </c>
      <c r="DDZ34" s="8837"/>
      <c r="DEA34" s="1036">
        <f>SUM(DEB34:DEE34)</f>
        <v>0</v>
      </c>
      <c r="DEB34" s="369"/>
      <c r="DEC34" s="370"/>
      <c r="DED34" s="370"/>
      <c r="DEE34" s="371"/>
      <c r="DEF34" s="372"/>
      <c r="DEG34" s="373"/>
      <c r="DEH34" s="369"/>
      <c r="DEI34" s="372"/>
      <c r="DEJ34" s="371"/>
      <c r="DEK34" s="374"/>
      <c r="DEL34" s="6735"/>
      <c r="DEM34" s="6735"/>
      <c r="DEN34" s="6735"/>
      <c r="DEO34" s="8836" t="s">
        <v>2779</v>
      </c>
      <c r="DEP34" s="8837"/>
      <c r="DEQ34" s="1036">
        <f>SUM(DER34:DEU34)</f>
        <v>0</v>
      </c>
      <c r="DER34" s="369"/>
      <c r="DES34" s="370"/>
      <c r="DET34" s="370"/>
      <c r="DEU34" s="371"/>
      <c r="DEV34" s="372"/>
      <c r="DEW34" s="373"/>
      <c r="DEX34" s="369"/>
      <c r="DEY34" s="372"/>
      <c r="DEZ34" s="371"/>
      <c r="DFA34" s="374"/>
      <c r="DFB34" s="6735"/>
      <c r="DFC34" s="6735"/>
      <c r="DFD34" s="6735"/>
      <c r="DFE34" s="8836" t="s">
        <v>2779</v>
      </c>
      <c r="DFF34" s="8837"/>
      <c r="DFG34" s="1036">
        <f>SUM(DFH34:DFK34)</f>
        <v>0</v>
      </c>
      <c r="DFH34" s="369"/>
      <c r="DFI34" s="370"/>
      <c r="DFJ34" s="370"/>
      <c r="DFK34" s="371"/>
      <c r="DFL34" s="372"/>
      <c r="DFM34" s="373"/>
      <c r="DFN34" s="369"/>
      <c r="DFO34" s="372"/>
      <c r="DFP34" s="371"/>
      <c r="DFQ34" s="374"/>
      <c r="DFR34" s="6735"/>
      <c r="DFS34" s="6735"/>
      <c r="DFT34" s="6735"/>
      <c r="DFU34" s="8836" t="s">
        <v>2779</v>
      </c>
      <c r="DFV34" s="8837"/>
      <c r="DFW34" s="1036">
        <f>SUM(DFX34:DGA34)</f>
        <v>0</v>
      </c>
      <c r="DFX34" s="369"/>
      <c r="DFY34" s="370"/>
      <c r="DFZ34" s="370"/>
      <c r="DGA34" s="371"/>
      <c r="DGB34" s="372"/>
      <c r="DGC34" s="373"/>
      <c r="DGD34" s="369"/>
      <c r="DGE34" s="372"/>
      <c r="DGF34" s="371"/>
      <c r="DGG34" s="374"/>
      <c r="DGH34" s="6735"/>
      <c r="DGI34" s="6735"/>
      <c r="DGJ34" s="6735"/>
      <c r="DGK34" s="8836" t="s">
        <v>2779</v>
      </c>
      <c r="DGL34" s="8837"/>
      <c r="DGM34" s="1036">
        <f>SUM(DGN34:DGQ34)</f>
        <v>0</v>
      </c>
      <c r="DGN34" s="369"/>
      <c r="DGO34" s="370"/>
      <c r="DGP34" s="370"/>
      <c r="DGQ34" s="371"/>
      <c r="DGR34" s="372"/>
      <c r="DGS34" s="373"/>
      <c r="DGT34" s="369"/>
      <c r="DGU34" s="372"/>
      <c r="DGV34" s="371"/>
      <c r="DGW34" s="374"/>
      <c r="DGX34" s="6735"/>
      <c r="DGY34" s="6735"/>
      <c r="DGZ34" s="6735"/>
      <c r="DHA34" s="8836" t="s">
        <v>2779</v>
      </c>
      <c r="DHB34" s="8837"/>
      <c r="DHC34" s="1036">
        <f>SUM(DHD34:DHG34)</f>
        <v>0</v>
      </c>
      <c r="DHD34" s="369"/>
      <c r="DHE34" s="370"/>
      <c r="DHF34" s="370"/>
      <c r="DHG34" s="371"/>
      <c r="DHH34" s="372"/>
      <c r="DHI34" s="373"/>
      <c r="DHJ34" s="369"/>
      <c r="DHK34" s="372"/>
      <c r="DHL34" s="371"/>
      <c r="DHM34" s="374"/>
      <c r="DHN34" s="6735"/>
      <c r="DHO34" s="6735"/>
      <c r="DHP34" s="6735"/>
      <c r="DHQ34" s="8836" t="s">
        <v>2779</v>
      </c>
      <c r="DHR34" s="8837"/>
      <c r="DHS34" s="1036">
        <f>SUM(DHT34:DHW34)</f>
        <v>0</v>
      </c>
      <c r="DHT34" s="369"/>
      <c r="DHU34" s="370"/>
      <c r="DHV34" s="370"/>
      <c r="DHW34" s="371"/>
      <c r="DHX34" s="372"/>
      <c r="DHY34" s="373"/>
      <c r="DHZ34" s="369"/>
      <c r="DIA34" s="372"/>
      <c r="DIB34" s="371"/>
      <c r="DIC34" s="374"/>
      <c r="DID34" s="6735"/>
      <c r="DIE34" s="6735"/>
      <c r="DIF34" s="6735"/>
      <c r="DIG34" s="8836" t="s">
        <v>2779</v>
      </c>
      <c r="DIH34" s="8837"/>
      <c r="DII34" s="1036">
        <f>SUM(DIJ34:DIM34)</f>
        <v>0</v>
      </c>
      <c r="DIJ34" s="369"/>
      <c r="DIK34" s="370"/>
      <c r="DIL34" s="370"/>
      <c r="DIM34" s="371"/>
      <c r="DIN34" s="372"/>
      <c r="DIO34" s="373"/>
      <c r="DIP34" s="369"/>
      <c r="DIQ34" s="372"/>
      <c r="DIR34" s="371"/>
      <c r="DIS34" s="374"/>
      <c r="DIT34" s="6735"/>
      <c r="DIU34" s="6735"/>
      <c r="DIV34" s="6735"/>
      <c r="DIW34" s="8836" t="s">
        <v>2779</v>
      </c>
      <c r="DIX34" s="8837"/>
      <c r="DIY34" s="1036">
        <f>SUM(DIZ34:DJC34)</f>
        <v>0</v>
      </c>
      <c r="DIZ34" s="369"/>
      <c r="DJA34" s="370"/>
      <c r="DJB34" s="370"/>
      <c r="DJC34" s="371"/>
      <c r="DJD34" s="372"/>
      <c r="DJE34" s="373"/>
      <c r="DJF34" s="369"/>
      <c r="DJG34" s="372"/>
      <c r="DJH34" s="371"/>
      <c r="DJI34" s="374"/>
      <c r="DJJ34" s="6735"/>
      <c r="DJK34" s="6735"/>
      <c r="DJL34" s="6735"/>
      <c r="DJM34" s="8836" t="s">
        <v>2779</v>
      </c>
      <c r="DJN34" s="8837"/>
      <c r="DJO34" s="1036">
        <f>SUM(DJP34:DJS34)</f>
        <v>0</v>
      </c>
      <c r="DJP34" s="369"/>
      <c r="DJQ34" s="370"/>
      <c r="DJR34" s="370"/>
      <c r="DJS34" s="371"/>
      <c r="DJT34" s="372"/>
      <c r="DJU34" s="373"/>
      <c r="DJV34" s="369"/>
      <c r="DJW34" s="372"/>
      <c r="DJX34" s="371"/>
      <c r="DJY34" s="374"/>
      <c r="DJZ34" s="6735"/>
      <c r="DKA34" s="6735"/>
      <c r="DKB34" s="6735"/>
      <c r="DKC34" s="8836" t="s">
        <v>2779</v>
      </c>
      <c r="DKD34" s="8837"/>
      <c r="DKE34" s="1036">
        <f>SUM(DKF34:DKI34)</f>
        <v>0</v>
      </c>
      <c r="DKF34" s="369"/>
      <c r="DKG34" s="370"/>
      <c r="DKH34" s="370"/>
      <c r="DKI34" s="371"/>
      <c r="DKJ34" s="372"/>
      <c r="DKK34" s="373"/>
      <c r="DKL34" s="369"/>
      <c r="DKM34" s="372"/>
      <c r="DKN34" s="371"/>
      <c r="DKO34" s="374"/>
      <c r="DKP34" s="6735"/>
      <c r="DKQ34" s="6735"/>
      <c r="DKR34" s="6735"/>
      <c r="DKS34" s="8836" t="s">
        <v>2779</v>
      </c>
      <c r="DKT34" s="8837"/>
      <c r="DKU34" s="1036">
        <f>SUM(DKV34:DKY34)</f>
        <v>0</v>
      </c>
      <c r="DKV34" s="369"/>
      <c r="DKW34" s="370"/>
      <c r="DKX34" s="370"/>
      <c r="DKY34" s="371"/>
      <c r="DKZ34" s="372"/>
      <c r="DLA34" s="373"/>
      <c r="DLB34" s="369"/>
      <c r="DLC34" s="372"/>
      <c r="DLD34" s="371"/>
      <c r="DLE34" s="374"/>
      <c r="DLF34" s="6735"/>
      <c r="DLG34" s="6735"/>
      <c r="DLH34" s="6735"/>
      <c r="DLI34" s="8836" t="s">
        <v>2779</v>
      </c>
      <c r="DLJ34" s="8837"/>
      <c r="DLK34" s="1036">
        <f>SUM(DLL34:DLO34)</f>
        <v>0</v>
      </c>
      <c r="DLL34" s="369"/>
      <c r="DLM34" s="370"/>
      <c r="DLN34" s="370"/>
      <c r="DLO34" s="371"/>
      <c r="DLP34" s="372"/>
      <c r="DLQ34" s="373"/>
      <c r="DLR34" s="369"/>
      <c r="DLS34" s="372"/>
      <c r="DLT34" s="371"/>
      <c r="DLU34" s="374"/>
      <c r="DLV34" s="6735"/>
      <c r="DLW34" s="6735"/>
      <c r="DLX34" s="6735"/>
      <c r="DLY34" s="8836" t="s">
        <v>2779</v>
      </c>
      <c r="DLZ34" s="8837"/>
      <c r="DMA34" s="1036">
        <f>SUM(DMB34:DME34)</f>
        <v>0</v>
      </c>
      <c r="DMB34" s="369"/>
      <c r="DMC34" s="370"/>
      <c r="DMD34" s="370"/>
      <c r="DME34" s="371"/>
      <c r="DMF34" s="372"/>
      <c r="DMG34" s="373"/>
      <c r="DMH34" s="369"/>
      <c r="DMI34" s="372"/>
      <c r="DMJ34" s="371"/>
      <c r="DMK34" s="374"/>
      <c r="DML34" s="6735"/>
      <c r="DMM34" s="6735"/>
      <c r="DMN34" s="6735"/>
      <c r="DMO34" s="8836" t="s">
        <v>2779</v>
      </c>
      <c r="DMP34" s="8837"/>
      <c r="DMQ34" s="1036">
        <f>SUM(DMR34:DMU34)</f>
        <v>0</v>
      </c>
      <c r="DMR34" s="369"/>
      <c r="DMS34" s="370"/>
      <c r="DMT34" s="370"/>
      <c r="DMU34" s="371"/>
      <c r="DMV34" s="372"/>
      <c r="DMW34" s="373"/>
      <c r="DMX34" s="369"/>
      <c r="DMY34" s="372"/>
      <c r="DMZ34" s="371"/>
      <c r="DNA34" s="374"/>
      <c r="DNB34" s="6735"/>
      <c r="DNC34" s="6735"/>
      <c r="DND34" s="6735"/>
      <c r="DNE34" s="8836" t="s">
        <v>2779</v>
      </c>
      <c r="DNF34" s="8837"/>
      <c r="DNG34" s="1036">
        <f>SUM(DNH34:DNK34)</f>
        <v>0</v>
      </c>
      <c r="DNH34" s="369"/>
      <c r="DNI34" s="370"/>
      <c r="DNJ34" s="370"/>
      <c r="DNK34" s="371"/>
      <c r="DNL34" s="372"/>
      <c r="DNM34" s="373"/>
      <c r="DNN34" s="369"/>
      <c r="DNO34" s="372"/>
      <c r="DNP34" s="371"/>
      <c r="DNQ34" s="374"/>
      <c r="DNR34" s="6735"/>
      <c r="DNS34" s="6735"/>
      <c r="DNT34" s="6735"/>
      <c r="DNU34" s="8836" t="s">
        <v>2779</v>
      </c>
      <c r="DNV34" s="8837"/>
      <c r="DNW34" s="1036">
        <f>SUM(DNX34:DOA34)</f>
        <v>0</v>
      </c>
      <c r="DNX34" s="369"/>
      <c r="DNY34" s="370"/>
      <c r="DNZ34" s="370"/>
      <c r="DOA34" s="371"/>
      <c r="DOB34" s="372"/>
      <c r="DOC34" s="373"/>
      <c r="DOD34" s="369"/>
      <c r="DOE34" s="372"/>
      <c r="DOF34" s="371"/>
      <c r="DOG34" s="374"/>
      <c r="DOH34" s="6735"/>
      <c r="DOI34" s="6735"/>
      <c r="DOJ34" s="6735"/>
      <c r="DOK34" s="8836" t="s">
        <v>2779</v>
      </c>
      <c r="DOL34" s="8837"/>
      <c r="DOM34" s="1036">
        <f>SUM(DON34:DOQ34)</f>
        <v>0</v>
      </c>
      <c r="DON34" s="369"/>
      <c r="DOO34" s="370"/>
      <c r="DOP34" s="370"/>
      <c r="DOQ34" s="371"/>
      <c r="DOR34" s="372"/>
      <c r="DOS34" s="373"/>
      <c r="DOT34" s="369"/>
      <c r="DOU34" s="372"/>
      <c r="DOV34" s="371"/>
      <c r="DOW34" s="374"/>
      <c r="DOX34" s="6735"/>
      <c r="DOY34" s="6735"/>
      <c r="DOZ34" s="6735"/>
      <c r="DPA34" s="8836" t="s">
        <v>2779</v>
      </c>
      <c r="DPB34" s="8837"/>
      <c r="DPC34" s="1036">
        <f>SUM(DPD34:DPG34)</f>
        <v>0</v>
      </c>
      <c r="DPD34" s="369"/>
      <c r="DPE34" s="370"/>
      <c r="DPF34" s="370"/>
      <c r="DPG34" s="371"/>
      <c r="DPH34" s="372"/>
      <c r="DPI34" s="373"/>
      <c r="DPJ34" s="369"/>
      <c r="DPK34" s="372"/>
      <c r="DPL34" s="371"/>
      <c r="DPM34" s="374"/>
      <c r="DPN34" s="6735"/>
      <c r="DPO34" s="6735"/>
      <c r="DPP34" s="6735"/>
      <c r="DPQ34" s="8836" t="s">
        <v>2779</v>
      </c>
      <c r="DPR34" s="8837"/>
      <c r="DPS34" s="1036">
        <f>SUM(DPT34:DPW34)</f>
        <v>0</v>
      </c>
      <c r="DPT34" s="369"/>
      <c r="DPU34" s="370"/>
      <c r="DPV34" s="370"/>
      <c r="DPW34" s="371"/>
      <c r="DPX34" s="372"/>
      <c r="DPY34" s="373"/>
      <c r="DPZ34" s="369"/>
      <c r="DQA34" s="372"/>
      <c r="DQB34" s="371"/>
      <c r="DQC34" s="374"/>
      <c r="DQD34" s="6735"/>
      <c r="DQE34" s="6735"/>
      <c r="DQF34" s="6735"/>
      <c r="DQG34" s="8836" t="s">
        <v>2779</v>
      </c>
      <c r="DQH34" s="8837"/>
      <c r="DQI34" s="1036">
        <f>SUM(DQJ34:DQM34)</f>
        <v>0</v>
      </c>
      <c r="DQJ34" s="369"/>
      <c r="DQK34" s="370"/>
      <c r="DQL34" s="370"/>
      <c r="DQM34" s="371"/>
      <c r="DQN34" s="372"/>
      <c r="DQO34" s="373"/>
      <c r="DQP34" s="369"/>
      <c r="DQQ34" s="372"/>
      <c r="DQR34" s="371"/>
      <c r="DQS34" s="374"/>
      <c r="DQT34" s="6735"/>
      <c r="DQU34" s="6735"/>
      <c r="DQV34" s="6735"/>
      <c r="DQW34" s="8836" t="s">
        <v>2779</v>
      </c>
      <c r="DQX34" s="8837"/>
      <c r="DQY34" s="1036">
        <f>SUM(DQZ34:DRC34)</f>
        <v>0</v>
      </c>
      <c r="DQZ34" s="369"/>
      <c r="DRA34" s="370"/>
      <c r="DRB34" s="370"/>
      <c r="DRC34" s="371"/>
      <c r="DRD34" s="372"/>
      <c r="DRE34" s="373"/>
      <c r="DRF34" s="369"/>
      <c r="DRG34" s="372"/>
      <c r="DRH34" s="371"/>
      <c r="DRI34" s="374"/>
      <c r="DRJ34" s="6735"/>
      <c r="DRK34" s="6735"/>
      <c r="DRL34" s="6735"/>
      <c r="DRM34" s="8836" t="s">
        <v>2779</v>
      </c>
      <c r="DRN34" s="8837"/>
      <c r="DRO34" s="1036">
        <f>SUM(DRP34:DRS34)</f>
        <v>0</v>
      </c>
      <c r="DRP34" s="369"/>
      <c r="DRQ34" s="370"/>
      <c r="DRR34" s="370"/>
      <c r="DRS34" s="371"/>
      <c r="DRT34" s="372"/>
      <c r="DRU34" s="373"/>
      <c r="DRV34" s="369"/>
      <c r="DRW34" s="372"/>
      <c r="DRX34" s="371"/>
      <c r="DRY34" s="374"/>
      <c r="DRZ34" s="6735"/>
      <c r="DSA34" s="6735"/>
      <c r="DSB34" s="6735"/>
      <c r="DSC34" s="8836" t="s">
        <v>2779</v>
      </c>
      <c r="DSD34" s="8837"/>
      <c r="DSE34" s="1036">
        <f>SUM(DSF34:DSI34)</f>
        <v>0</v>
      </c>
      <c r="DSF34" s="369"/>
      <c r="DSG34" s="370"/>
      <c r="DSH34" s="370"/>
      <c r="DSI34" s="371"/>
      <c r="DSJ34" s="372"/>
      <c r="DSK34" s="373"/>
      <c r="DSL34" s="369"/>
      <c r="DSM34" s="372"/>
      <c r="DSN34" s="371"/>
      <c r="DSO34" s="374"/>
      <c r="DSP34" s="6735"/>
      <c r="DSQ34" s="6735"/>
      <c r="DSR34" s="6735"/>
      <c r="DSS34" s="8836" t="s">
        <v>2779</v>
      </c>
      <c r="DST34" s="8837"/>
      <c r="DSU34" s="1036">
        <f>SUM(DSV34:DSY34)</f>
        <v>0</v>
      </c>
      <c r="DSV34" s="369"/>
      <c r="DSW34" s="370"/>
      <c r="DSX34" s="370"/>
      <c r="DSY34" s="371"/>
      <c r="DSZ34" s="372"/>
      <c r="DTA34" s="373"/>
      <c r="DTB34" s="369"/>
      <c r="DTC34" s="372"/>
      <c r="DTD34" s="371"/>
      <c r="DTE34" s="374"/>
      <c r="DTF34" s="6735"/>
      <c r="DTG34" s="6735"/>
      <c r="DTH34" s="6735"/>
      <c r="DTI34" s="8836" t="s">
        <v>2779</v>
      </c>
      <c r="DTJ34" s="8837"/>
      <c r="DTK34" s="1036">
        <f>SUM(DTL34:DTO34)</f>
        <v>0</v>
      </c>
      <c r="DTL34" s="369"/>
      <c r="DTM34" s="370"/>
      <c r="DTN34" s="370"/>
      <c r="DTO34" s="371"/>
      <c r="DTP34" s="372"/>
      <c r="DTQ34" s="373"/>
      <c r="DTR34" s="369"/>
      <c r="DTS34" s="372"/>
      <c r="DTT34" s="371"/>
      <c r="DTU34" s="374"/>
      <c r="DTV34" s="6735"/>
      <c r="DTW34" s="6735"/>
      <c r="DTX34" s="6735"/>
      <c r="DTY34" s="8836" t="s">
        <v>2779</v>
      </c>
      <c r="DTZ34" s="8837"/>
      <c r="DUA34" s="1036">
        <f>SUM(DUB34:DUE34)</f>
        <v>0</v>
      </c>
      <c r="DUB34" s="369"/>
      <c r="DUC34" s="370"/>
      <c r="DUD34" s="370"/>
      <c r="DUE34" s="371"/>
      <c r="DUF34" s="372"/>
      <c r="DUG34" s="373"/>
      <c r="DUH34" s="369"/>
      <c r="DUI34" s="372"/>
      <c r="DUJ34" s="371"/>
      <c r="DUK34" s="374"/>
      <c r="DUL34" s="6735"/>
      <c r="DUM34" s="6735"/>
      <c r="DUN34" s="6735"/>
      <c r="DUO34" s="8836" t="s">
        <v>2779</v>
      </c>
      <c r="DUP34" s="8837"/>
      <c r="DUQ34" s="1036">
        <f>SUM(DUR34:DUU34)</f>
        <v>0</v>
      </c>
      <c r="DUR34" s="369"/>
      <c r="DUS34" s="370"/>
      <c r="DUT34" s="370"/>
      <c r="DUU34" s="371"/>
      <c r="DUV34" s="372"/>
      <c r="DUW34" s="373"/>
      <c r="DUX34" s="369"/>
      <c r="DUY34" s="372"/>
      <c r="DUZ34" s="371"/>
      <c r="DVA34" s="374"/>
      <c r="DVB34" s="6735"/>
      <c r="DVC34" s="6735"/>
      <c r="DVD34" s="6735"/>
      <c r="DVE34" s="8836" t="s">
        <v>2779</v>
      </c>
      <c r="DVF34" s="8837"/>
      <c r="DVG34" s="1036">
        <f>SUM(DVH34:DVK34)</f>
        <v>0</v>
      </c>
      <c r="DVH34" s="369"/>
      <c r="DVI34" s="370"/>
      <c r="DVJ34" s="370"/>
      <c r="DVK34" s="371"/>
      <c r="DVL34" s="372"/>
      <c r="DVM34" s="373"/>
      <c r="DVN34" s="369"/>
      <c r="DVO34" s="372"/>
      <c r="DVP34" s="371"/>
      <c r="DVQ34" s="374"/>
      <c r="DVR34" s="6735"/>
      <c r="DVS34" s="6735"/>
      <c r="DVT34" s="6735"/>
      <c r="DVU34" s="8836" t="s">
        <v>2779</v>
      </c>
      <c r="DVV34" s="8837"/>
      <c r="DVW34" s="1036">
        <f>SUM(DVX34:DWA34)</f>
        <v>0</v>
      </c>
      <c r="DVX34" s="369"/>
      <c r="DVY34" s="370"/>
      <c r="DVZ34" s="370"/>
      <c r="DWA34" s="371"/>
      <c r="DWB34" s="372"/>
      <c r="DWC34" s="373"/>
      <c r="DWD34" s="369"/>
      <c r="DWE34" s="372"/>
      <c r="DWF34" s="371"/>
      <c r="DWG34" s="374"/>
      <c r="DWH34" s="6735"/>
      <c r="DWI34" s="6735"/>
      <c r="DWJ34" s="6735"/>
      <c r="DWK34" s="8836" t="s">
        <v>2779</v>
      </c>
      <c r="DWL34" s="8837"/>
      <c r="DWM34" s="1036">
        <f>SUM(DWN34:DWQ34)</f>
        <v>0</v>
      </c>
      <c r="DWN34" s="369"/>
      <c r="DWO34" s="370"/>
      <c r="DWP34" s="370"/>
      <c r="DWQ34" s="371"/>
      <c r="DWR34" s="372"/>
      <c r="DWS34" s="373"/>
      <c r="DWT34" s="369"/>
      <c r="DWU34" s="372"/>
      <c r="DWV34" s="371"/>
      <c r="DWW34" s="374"/>
      <c r="DWX34" s="6735"/>
      <c r="DWY34" s="6735"/>
      <c r="DWZ34" s="6735"/>
      <c r="DXA34" s="8836" t="s">
        <v>2779</v>
      </c>
      <c r="DXB34" s="8837"/>
      <c r="DXC34" s="1036">
        <f>SUM(DXD34:DXG34)</f>
        <v>0</v>
      </c>
      <c r="DXD34" s="369"/>
      <c r="DXE34" s="370"/>
      <c r="DXF34" s="370"/>
      <c r="DXG34" s="371"/>
      <c r="DXH34" s="372"/>
      <c r="DXI34" s="373"/>
      <c r="DXJ34" s="369"/>
      <c r="DXK34" s="372"/>
      <c r="DXL34" s="371"/>
      <c r="DXM34" s="374"/>
      <c r="DXN34" s="6735"/>
      <c r="DXO34" s="6735"/>
      <c r="DXP34" s="6735"/>
      <c r="DXQ34" s="8836" t="s">
        <v>2779</v>
      </c>
      <c r="DXR34" s="8837"/>
      <c r="DXS34" s="1036">
        <f>SUM(DXT34:DXW34)</f>
        <v>0</v>
      </c>
      <c r="DXT34" s="369"/>
      <c r="DXU34" s="370"/>
      <c r="DXV34" s="370"/>
      <c r="DXW34" s="371"/>
      <c r="DXX34" s="372"/>
      <c r="DXY34" s="373"/>
      <c r="DXZ34" s="369"/>
      <c r="DYA34" s="372"/>
      <c r="DYB34" s="371"/>
      <c r="DYC34" s="374"/>
      <c r="DYD34" s="6735"/>
      <c r="DYE34" s="6735"/>
      <c r="DYF34" s="6735"/>
      <c r="DYG34" s="8836" t="s">
        <v>2779</v>
      </c>
      <c r="DYH34" s="8837"/>
      <c r="DYI34" s="1036">
        <f>SUM(DYJ34:DYM34)</f>
        <v>0</v>
      </c>
      <c r="DYJ34" s="369"/>
      <c r="DYK34" s="370"/>
      <c r="DYL34" s="370"/>
      <c r="DYM34" s="371"/>
      <c r="DYN34" s="372"/>
      <c r="DYO34" s="373"/>
      <c r="DYP34" s="369"/>
      <c r="DYQ34" s="372"/>
      <c r="DYR34" s="371"/>
      <c r="DYS34" s="374"/>
      <c r="DYT34" s="6735"/>
      <c r="DYU34" s="6735"/>
      <c r="DYV34" s="6735"/>
      <c r="DYW34" s="8836" t="s">
        <v>2779</v>
      </c>
      <c r="DYX34" s="8837"/>
      <c r="DYY34" s="1036">
        <f>SUM(DYZ34:DZC34)</f>
        <v>0</v>
      </c>
      <c r="DYZ34" s="369"/>
      <c r="DZA34" s="370"/>
      <c r="DZB34" s="370"/>
      <c r="DZC34" s="371"/>
      <c r="DZD34" s="372"/>
      <c r="DZE34" s="373"/>
      <c r="DZF34" s="369"/>
      <c r="DZG34" s="372"/>
      <c r="DZH34" s="371"/>
      <c r="DZI34" s="374"/>
      <c r="DZJ34" s="6735"/>
      <c r="DZK34" s="6735"/>
      <c r="DZL34" s="6735"/>
      <c r="DZM34" s="8836" t="s">
        <v>2779</v>
      </c>
      <c r="DZN34" s="8837"/>
      <c r="DZO34" s="1036">
        <f>SUM(DZP34:DZS34)</f>
        <v>0</v>
      </c>
      <c r="DZP34" s="369"/>
      <c r="DZQ34" s="370"/>
      <c r="DZR34" s="370"/>
      <c r="DZS34" s="371"/>
      <c r="DZT34" s="372"/>
      <c r="DZU34" s="373"/>
      <c r="DZV34" s="369"/>
      <c r="DZW34" s="372"/>
      <c r="DZX34" s="371"/>
      <c r="DZY34" s="374"/>
      <c r="DZZ34" s="6735"/>
      <c r="EAA34" s="6735"/>
      <c r="EAB34" s="6735"/>
      <c r="EAC34" s="8836" t="s">
        <v>2779</v>
      </c>
      <c r="EAD34" s="8837"/>
      <c r="EAE34" s="1036">
        <f>SUM(EAF34:EAI34)</f>
        <v>0</v>
      </c>
      <c r="EAF34" s="369"/>
      <c r="EAG34" s="370"/>
      <c r="EAH34" s="370"/>
      <c r="EAI34" s="371"/>
      <c r="EAJ34" s="372"/>
      <c r="EAK34" s="373"/>
      <c r="EAL34" s="369"/>
      <c r="EAM34" s="372"/>
      <c r="EAN34" s="371"/>
      <c r="EAO34" s="374"/>
      <c r="EAP34" s="6735"/>
      <c r="EAQ34" s="6735"/>
      <c r="EAR34" s="6735"/>
      <c r="EAS34" s="8836" t="s">
        <v>2779</v>
      </c>
      <c r="EAT34" s="8837"/>
      <c r="EAU34" s="1036">
        <f>SUM(EAV34:EAY34)</f>
        <v>0</v>
      </c>
      <c r="EAV34" s="369"/>
      <c r="EAW34" s="370"/>
      <c r="EAX34" s="370"/>
      <c r="EAY34" s="371"/>
      <c r="EAZ34" s="372"/>
      <c r="EBA34" s="373"/>
      <c r="EBB34" s="369"/>
      <c r="EBC34" s="372"/>
      <c r="EBD34" s="371"/>
      <c r="EBE34" s="374"/>
      <c r="EBF34" s="6735"/>
      <c r="EBG34" s="6735"/>
      <c r="EBH34" s="6735"/>
      <c r="EBI34" s="8836" t="s">
        <v>2779</v>
      </c>
      <c r="EBJ34" s="8837"/>
      <c r="EBK34" s="1036">
        <f>SUM(EBL34:EBO34)</f>
        <v>0</v>
      </c>
      <c r="EBL34" s="369"/>
      <c r="EBM34" s="370"/>
      <c r="EBN34" s="370"/>
      <c r="EBO34" s="371"/>
      <c r="EBP34" s="372"/>
      <c r="EBQ34" s="373"/>
      <c r="EBR34" s="369"/>
      <c r="EBS34" s="372"/>
      <c r="EBT34" s="371"/>
      <c r="EBU34" s="374"/>
      <c r="EBV34" s="6735"/>
      <c r="EBW34" s="6735"/>
      <c r="EBX34" s="6735"/>
      <c r="EBY34" s="8836" t="s">
        <v>2779</v>
      </c>
      <c r="EBZ34" s="8837"/>
      <c r="ECA34" s="1036">
        <f>SUM(ECB34:ECE34)</f>
        <v>0</v>
      </c>
      <c r="ECB34" s="369"/>
      <c r="ECC34" s="370"/>
      <c r="ECD34" s="370"/>
      <c r="ECE34" s="371"/>
      <c r="ECF34" s="372"/>
      <c r="ECG34" s="373"/>
      <c r="ECH34" s="369"/>
      <c r="ECI34" s="372"/>
      <c r="ECJ34" s="371"/>
      <c r="ECK34" s="374"/>
      <c r="ECL34" s="6735"/>
      <c r="ECM34" s="6735"/>
      <c r="ECN34" s="6735"/>
      <c r="ECO34" s="8836" t="s">
        <v>2779</v>
      </c>
      <c r="ECP34" s="8837"/>
      <c r="ECQ34" s="1036">
        <f>SUM(ECR34:ECU34)</f>
        <v>0</v>
      </c>
      <c r="ECR34" s="369"/>
      <c r="ECS34" s="370"/>
      <c r="ECT34" s="370"/>
      <c r="ECU34" s="371"/>
      <c r="ECV34" s="372"/>
      <c r="ECW34" s="373"/>
      <c r="ECX34" s="369"/>
      <c r="ECY34" s="372"/>
      <c r="ECZ34" s="371"/>
      <c r="EDA34" s="374"/>
      <c r="EDB34" s="6735"/>
      <c r="EDC34" s="6735"/>
      <c r="EDD34" s="6735"/>
      <c r="EDE34" s="8836" t="s">
        <v>2779</v>
      </c>
      <c r="EDF34" s="8837"/>
      <c r="EDG34" s="1036">
        <f>SUM(EDH34:EDK34)</f>
        <v>0</v>
      </c>
      <c r="EDH34" s="369"/>
      <c r="EDI34" s="370"/>
      <c r="EDJ34" s="370"/>
      <c r="EDK34" s="371"/>
      <c r="EDL34" s="372"/>
      <c r="EDM34" s="373"/>
      <c r="EDN34" s="369"/>
      <c r="EDO34" s="372"/>
      <c r="EDP34" s="371"/>
      <c r="EDQ34" s="374"/>
      <c r="EDR34" s="6735"/>
      <c r="EDS34" s="6735"/>
      <c r="EDT34" s="6735"/>
      <c r="EDU34" s="8836" t="s">
        <v>2779</v>
      </c>
      <c r="EDV34" s="8837"/>
      <c r="EDW34" s="1036">
        <f>SUM(EDX34:EEA34)</f>
        <v>0</v>
      </c>
      <c r="EDX34" s="369"/>
      <c r="EDY34" s="370"/>
      <c r="EDZ34" s="370"/>
      <c r="EEA34" s="371"/>
      <c r="EEB34" s="372"/>
      <c r="EEC34" s="373"/>
      <c r="EED34" s="369"/>
      <c r="EEE34" s="372"/>
      <c r="EEF34" s="371"/>
      <c r="EEG34" s="374"/>
      <c r="EEH34" s="6735"/>
      <c r="EEI34" s="6735"/>
      <c r="EEJ34" s="6735"/>
      <c r="EEK34" s="8836" t="s">
        <v>2779</v>
      </c>
      <c r="EEL34" s="8837"/>
      <c r="EEM34" s="1036">
        <f>SUM(EEN34:EEQ34)</f>
        <v>0</v>
      </c>
      <c r="EEN34" s="369"/>
      <c r="EEO34" s="370"/>
      <c r="EEP34" s="370"/>
      <c r="EEQ34" s="371"/>
      <c r="EER34" s="372"/>
      <c r="EES34" s="373"/>
      <c r="EET34" s="369"/>
      <c r="EEU34" s="372"/>
      <c r="EEV34" s="371"/>
      <c r="EEW34" s="374"/>
      <c r="EEX34" s="6735"/>
      <c r="EEY34" s="6735"/>
      <c r="EEZ34" s="6735"/>
      <c r="EFA34" s="8836" t="s">
        <v>2779</v>
      </c>
      <c r="EFB34" s="8837"/>
      <c r="EFC34" s="1036">
        <f>SUM(EFD34:EFG34)</f>
        <v>0</v>
      </c>
      <c r="EFD34" s="369"/>
      <c r="EFE34" s="370"/>
      <c r="EFF34" s="370"/>
      <c r="EFG34" s="371"/>
      <c r="EFH34" s="372"/>
      <c r="EFI34" s="373"/>
      <c r="EFJ34" s="369"/>
      <c r="EFK34" s="372"/>
      <c r="EFL34" s="371"/>
      <c r="EFM34" s="374"/>
      <c r="EFN34" s="6735"/>
      <c r="EFO34" s="6735"/>
      <c r="EFP34" s="6735"/>
      <c r="EFQ34" s="8836" t="s">
        <v>2779</v>
      </c>
      <c r="EFR34" s="8837"/>
      <c r="EFS34" s="1036">
        <f>SUM(EFT34:EFW34)</f>
        <v>0</v>
      </c>
      <c r="EFT34" s="369"/>
      <c r="EFU34" s="370"/>
      <c r="EFV34" s="370"/>
      <c r="EFW34" s="371"/>
      <c r="EFX34" s="372"/>
      <c r="EFY34" s="373"/>
      <c r="EFZ34" s="369"/>
      <c r="EGA34" s="372"/>
      <c r="EGB34" s="371"/>
      <c r="EGC34" s="374"/>
      <c r="EGD34" s="6735"/>
      <c r="EGE34" s="6735"/>
      <c r="EGF34" s="6735"/>
      <c r="EGG34" s="8836" t="s">
        <v>2779</v>
      </c>
      <c r="EGH34" s="8837"/>
      <c r="EGI34" s="1036">
        <f>SUM(EGJ34:EGM34)</f>
        <v>0</v>
      </c>
      <c r="EGJ34" s="369"/>
      <c r="EGK34" s="370"/>
      <c r="EGL34" s="370"/>
      <c r="EGM34" s="371"/>
      <c r="EGN34" s="372"/>
      <c r="EGO34" s="373"/>
      <c r="EGP34" s="369"/>
      <c r="EGQ34" s="372"/>
      <c r="EGR34" s="371"/>
      <c r="EGS34" s="374"/>
      <c r="EGT34" s="6735"/>
      <c r="EGU34" s="6735"/>
      <c r="EGV34" s="6735"/>
      <c r="EGW34" s="8836" t="s">
        <v>2779</v>
      </c>
      <c r="EGX34" s="8837"/>
      <c r="EGY34" s="1036">
        <f>SUM(EGZ34:EHC34)</f>
        <v>0</v>
      </c>
      <c r="EGZ34" s="369"/>
      <c r="EHA34" s="370"/>
      <c r="EHB34" s="370"/>
      <c r="EHC34" s="371"/>
      <c r="EHD34" s="372"/>
      <c r="EHE34" s="373"/>
      <c r="EHF34" s="369"/>
      <c r="EHG34" s="372"/>
      <c r="EHH34" s="371"/>
      <c r="EHI34" s="374"/>
      <c r="EHJ34" s="6735"/>
      <c r="EHK34" s="6735"/>
      <c r="EHL34" s="6735"/>
      <c r="EHM34" s="8836" t="s">
        <v>2779</v>
      </c>
      <c r="EHN34" s="8837"/>
      <c r="EHO34" s="1036">
        <f>SUM(EHP34:EHS34)</f>
        <v>0</v>
      </c>
      <c r="EHP34" s="369"/>
      <c r="EHQ34" s="370"/>
      <c r="EHR34" s="370"/>
      <c r="EHS34" s="371"/>
      <c r="EHT34" s="372"/>
      <c r="EHU34" s="373"/>
      <c r="EHV34" s="369"/>
      <c r="EHW34" s="372"/>
      <c r="EHX34" s="371"/>
      <c r="EHY34" s="374"/>
      <c r="EHZ34" s="6735"/>
      <c r="EIA34" s="6735"/>
      <c r="EIB34" s="6735"/>
      <c r="EIC34" s="8836" t="s">
        <v>2779</v>
      </c>
      <c r="EID34" s="8837"/>
      <c r="EIE34" s="1036">
        <f>SUM(EIF34:EII34)</f>
        <v>0</v>
      </c>
      <c r="EIF34" s="369"/>
      <c r="EIG34" s="370"/>
      <c r="EIH34" s="370"/>
      <c r="EII34" s="371"/>
      <c r="EIJ34" s="372"/>
      <c r="EIK34" s="373"/>
      <c r="EIL34" s="369"/>
      <c r="EIM34" s="372"/>
      <c r="EIN34" s="371"/>
      <c r="EIO34" s="374"/>
      <c r="EIP34" s="6735"/>
      <c r="EIQ34" s="6735"/>
      <c r="EIR34" s="6735"/>
      <c r="EIS34" s="8836" t="s">
        <v>2779</v>
      </c>
      <c r="EIT34" s="8837"/>
      <c r="EIU34" s="1036">
        <f>SUM(EIV34:EIY34)</f>
        <v>0</v>
      </c>
      <c r="EIV34" s="369"/>
      <c r="EIW34" s="370"/>
      <c r="EIX34" s="370"/>
      <c r="EIY34" s="371"/>
      <c r="EIZ34" s="372"/>
      <c r="EJA34" s="373"/>
      <c r="EJB34" s="369"/>
      <c r="EJC34" s="372"/>
      <c r="EJD34" s="371"/>
      <c r="EJE34" s="374"/>
      <c r="EJF34" s="6735"/>
      <c r="EJG34" s="6735"/>
      <c r="EJH34" s="6735"/>
      <c r="EJI34" s="8836" t="s">
        <v>2779</v>
      </c>
      <c r="EJJ34" s="8837"/>
      <c r="EJK34" s="1036">
        <f>SUM(EJL34:EJO34)</f>
        <v>0</v>
      </c>
      <c r="EJL34" s="369"/>
      <c r="EJM34" s="370"/>
      <c r="EJN34" s="370"/>
      <c r="EJO34" s="371"/>
      <c r="EJP34" s="372"/>
      <c r="EJQ34" s="373"/>
      <c r="EJR34" s="369"/>
      <c r="EJS34" s="372"/>
      <c r="EJT34" s="371"/>
      <c r="EJU34" s="374"/>
      <c r="EJV34" s="6735"/>
      <c r="EJW34" s="6735"/>
      <c r="EJX34" s="6735"/>
      <c r="EJY34" s="8836" t="s">
        <v>2779</v>
      </c>
      <c r="EJZ34" s="8837"/>
      <c r="EKA34" s="1036">
        <f>SUM(EKB34:EKE34)</f>
        <v>0</v>
      </c>
      <c r="EKB34" s="369"/>
      <c r="EKC34" s="370"/>
      <c r="EKD34" s="370"/>
      <c r="EKE34" s="371"/>
      <c r="EKF34" s="372"/>
      <c r="EKG34" s="373"/>
      <c r="EKH34" s="369"/>
      <c r="EKI34" s="372"/>
      <c r="EKJ34" s="371"/>
      <c r="EKK34" s="374"/>
      <c r="EKL34" s="6735"/>
      <c r="EKM34" s="6735"/>
      <c r="EKN34" s="6735"/>
      <c r="EKO34" s="8836" t="s">
        <v>2779</v>
      </c>
      <c r="EKP34" s="8837"/>
      <c r="EKQ34" s="1036">
        <f>SUM(EKR34:EKU34)</f>
        <v>0</v>
      </c>
      <c r="EKR34" s="369"/>
      <c r="EKS34" s="370"/>
      <c r="EKT34" s="370"/>
      <c r="EKU34" s="371"/>
      <c r="EKV34" s="372"/>
      <c r="EKW34" s="373"/>
      <c r="EKX34" s="369"/>
      <c r="EKY34" s="372"/>
      <c r="EKZ34" s="371"/>
      <c r="ELA34" s="374"/>
      <c r="ELB34" s="6735"/>
      <c r="ELC34" s="6735"/>
      <c r="ELD34" s="6735"/>
      <c r="ELE34" s="8836" t="s">
        <v>2779</v>
      </c>
      <c r="ELF34" s="8837"/>
      <c r="ELG34" s="1036">
        <f>SUM(ELH34:ELK34)</f>
        <v>0</v>
      </c>
      <c r="ELH34" s="369"/>
      <c r="ELI34" s="370"/>
      <c r="ELJ34" s="370"/>
      <c r="ELK34" s="371"/>
      <c r="ELL34" s="372"/>
      <c r="ELM34" s="373"/>
      <c r="ELN34" s="369"/>
      <c r="ELO34" s="372"/>
      <c r="ELP34" s="371"/>
      <c r="ELQ34" s="374"/>
      <c r="ELR34" s="6735"/>
      <c r="ELS34" s="6735"/>
      <c r="ELT34" s="6735"/>
      <c r="ELU34" s="8836" t="s">
        <v>2779</v>
      </c>
      <c r="ELV34" s="8837"/>
      <c r="ELW34" s="1036">
        <f>SUM(ELX34:EMA34)</f>
        <v>0</v>
      </c>
      <c r="ELX34" s="369"/>
      <c r="ELY34" s="370"/>
      <c r="ELZ34" s="370"/>
      <c r="EMA34" s="371"/>
      <c r="EMB34" s="372"/>
      <c r="EMC34" s="373"/>
      <c r="EMD34" s="369"/>
      <c r="EME34" s="372"/>
      <c r="EMF34" s="371"/>
      <c r="EMG34" s="374"/>
      <c r="EMH34" s="6735"/>
      <c r="EMI34" s="6735"/>
      <c r="EMJ34" s="6735"/>
      <c r="EMK34" s="8836" t="s">
        <v>2779</v>
      </c>
      <c r="EML34" s="8837"/>
      <c r="EMM34" s="1036">
        <f>SUM(EMN34:EMQ34)</f>
        <v>0</v>
      </c>
      <c r="EMN34" s="369"/>
      <c r="EMO34" s="370"/>
      <c r="EMP34" s="370"/>
      <c r="EMQ34" s="371"/>
      <c r="EMR34" s="372"/>
      <c r="EMS34" s="373"/>
      <c r="EMT34" s="369"/>
      <c r="EMU34" s="372"/>
      <c r="EMV34" s="371"/>
      <c r="EMW34" s="374"/>
      <c r="EMX34" s="6735"/>
      <c r="EMY34" s="6735"/>
      <c r="EMZ34" s="6735"/>
      <c r="ENA34" s="8836" t="s">
        <v>2779</v>
      </c>
      <c r="ENB34" s="8837"/>
      <c r="ENC34" s="1036">
        <f>SUM(END34:ENG34)</f>
        <v>0</v>
      </c>
      <c r="END34" s="369"/>
      <c r="ENE34" s="370"/>
      <c r="ENF34" s="370"/>
      <c r="ENG34" s="371"/>
      <c r="ENH34" s="372"/>
      <c r="ENI34" s="373"/>
      <c r="ENJ34" s="369"/>
      <c r="ENK34" s="372"/>
      <c r="ENL34" s="371"/>
      <c r="ENM34" s="374"/>
      <c r="ENN34" s="6735"/>
      <c r="ENO34" s="6735"/>
      <c r="ENP34" s="6735"/>
      <c r="ENQ34" s="8836" t="s">
        <v>2779</v>
      </c>
      <c r="ENR34" s="8837"/>
      <c r="ENS34" s="1036">
        <f>SUM(ENT34:ENW34)</f>
        <v>0</v>
      </c>
      <c r="ENT34" s="369"/>
      <c r="ENU34" s="370"/>
      <c r="ENV34" s="370"/>
      <c r="ENW34" s="371"/>
      <c r="ENX34" s="372"/>
      <c r="ENY34" s="373"/>
      <c r="ENZ34" s="369"/>
      <c r="EOA34" s="372"/>
      <c r="EOB34" s="371"/>
      <c r="EOC34" s="374"/>
      <c r="EOD34" s="6735"/>
      <c r="EOE34" s="6735"/>
      <c r="EOF34" s="6735"/>
      <c r="EOG34" s="8836" t="s">
        <v>2779</v>
      </c>
      <c r="EOH34" s="8837"/>
      <c r="EOI34" s="1036">
        <f>SUM(EOJ34:EOM34)</f>
        <v>0</v>
      </c>
      <c r="EOJ34" s="369"/>
      <c r="EOK34" s="370"/>
      <c r="EOL34" s="370"/>
      <c r="EOM34" s="371"/>
      <c r="EON34" s="372"/>
      <c r="EOO34" s="373"/>
      <c r="EOP34" s="369"/>
      <c r="EOQ34" s="372"/>
      <c r="EOR34" s="371"/>
      <c r="EOS34" s="374"/>
      <c r="EOT34" s="6735"/>
      <c r="EOU34" s="6735"/>
      <c r="EOV34" s="6735"/>
      <c r="EOW34" s="8836" t="s">
        <v>2779</v>
      </c>
      <c r="EOX34" s="8837"/>
      <c r="EOY34" s="1036">
        <f>SUM(EOZ34:EPC34)</f>
        <v>0</v>
      </c>
      <c r="EOZ34" s="369"/>
      <c r="EPA34" s="370"/>
      <c r="EPB34" s="370"/>
      <c r="EPC34" s="371"/>
      <c r="EPD34" s="372"/>
      <c r="EPE34" s="373"/>
      <c r="EPF34" s="369"/>
      <c r="EPG34" s="372"/>
      <c r="EPH34" s="371"/>
      <c r="EPI34" s="374"/>
      <c r="EPJ34" s="6735"/>
      <c r="EPK34" s="6735"/>
      <c r="EPL34" s="6735"/>
      <c r="EPM34" s="8836" t="s">
        <v>2779</v>
      </c>
      <c r="EPN34" s="8837"/>
      <c r="EPO34" s="1036">
        <f>SUM(EPP34:EPS34)</f>
        <v>0</v>
      </c>
      <c r="EPP34" s="369"/>
      <c r="EPQ34" s="370"/>
      <c r="EPR34" s="370"/>
      <c r="EPS34" s="371"/>
      <c r="EPT34" s="372"/>
      <c r="EPU34" s="373"/>
      <c r="EPV34" s="369"/>
      <c r="EPW34" s="372"/>
      <c r="EPX34" s="371"/>
      <c r="EPY34" s="374"/>
      <c r="EPZ34" s="6735"/>
      <c r="EQA34" s="6735"/>
      <c r="EQB34" s="6735"/>
      <c r="EQC34" s="8836" t="s">
        <v>2779</v>
      </c>
      <c r="EQD34" s="8837"/>
      <c r="EQE34" s="1036">
        <f>SUM(EQF34:EQI34)</f>
        <v>0</v>
      </c>
      <c r="EQF34" s="369"/>
      <c r="EQG34" s="370"/>
      <c r="EQH34" s="370"/>
      <c r="EQI34" s="371"/>
      <c r="EQJ34" s="372"/>
      <c r="EQK34" s="373"/>
      <c r="EQL34" s="369"/>
      <c r="EQM34" s="372"/>
      <c r="EQN34" s="371"/>
      <c r="EQO34" s="374"/>
      <c r="EQP34" s="6735"/>
      <c r="EQQ34" s="6735"/>
      <c r="EQR34" s="6735"/>
      <c r="EQS34" s="8836" t="s">
        <v>2779</v>
      </c>
      <c r="EQT34" s="8837"/>
      <c r="EQU34" s="1036">
        <f>SUM(EQV34:EQY34)</f>
        <v>0</v>
      </c>
      <c r="EQV34" s="369"/>
      <c r="EQW34" s="370"/>
      <c r="EQX34" s="370"/>
      <c r="EQY34" s="371"/>
      <c r="EQZ34" s="372"/>
      <c r="ERA34" s="373"/>
      <c r="ERB34" s="369"/>
      <c r="ERC34" s="372"/>
      <c r="ERD34" s="371"/>
      <c r="ERE34" s="374"/>
      <c r="ERF34" s="6735"/>
      <c r="ERG34" s="6735"/>
      <c r="ERH34" s="6735"/>
      <c r="ERI34" s="8836" t="s">
        <v>2779</v>
      </c>
      <c r="ERJ34" s="8837"/>
      <c r="ERK34" s="1036">
        <f>SUM(ERL34:ERO34)</f>
        <v>0</v>
      </c>
      <c r="ERL34" s="369"/>
      <c r="ERM34" s="370"/>
      <c r="ERN34" s="370"/>
      <c r="ERO34" s="371"/>
      <c r="ERP34" s="372"/>
      <c r="ERQ34" s="373"/>
      <c r="ERR34" s="369"/>
      <c r="ERS34" s="372"/>
      <c r="ERT34" s="371"/>
      <c r="ERU34" s="374"/>
      <c r="ERV34" s="6735"/>
      <c r="ERW34" s="6735"/>
      <c r="ERX34" s="6735"/>
      <c r="ERY34" s="8836" t="s">
        <v>2779</v>
      </c>
      <c r="ERZ34" s="8837"/>
      <c r="ESA34" s="1036">
        <f>SUM(ESB34:ESE34)</f>
        <v>0</v>
      </c>
      <c r="ESB34" s="369"/>
      <c r="ESC34" s="370"/>
      <c r="ESD34" s="370"/>
      <c r="ESE34" s="371"/>
      <c r="ESF34" s="372"/>
      <c r="ESG34" s="373"/>
      <c r="ESH34" s="369"/>
      <c r="ESI34" s="372"/>
      <c r="ESJ34" s="371"/>
      <c r="ESK34" s="374"/>
      <c r="ESL34" s="6735"/>
      <c r="ESM34" s="6735"/>
      <c r="ESN34" s="6735"/>
      <c r="ESO34" s="8836" t="s">
        <v>2779</v>
      </c>
      <c r="ESP34" s="8837"/>
      <c r="ESQ34" s="1036">
        <f>SUM(ESR34:ESU34)</f>
        <v>0</v>
      </c>
      <c r="ESR34" s="369"/>
      <c r="ESS34" s="370"/>
      <c r="EST34" s="370"/>
      <c r="ESU34" s="371"/>
      <c r="ESV34" s="372"/>
      <c r="ESW34" s="373"/>
      <c r="ESX34" s="369"/>
      <c r="ESY34" s="372"/>
      <c r="ESZ34" s="371"/>
      <c r="ETA34" s="374"/>
      <c r="ETB34" s="6735"/>
      <c r="ETC34" s="6735"/>
      <c r="ETD34" s="6735"/>
      <c r="ETE34" s="8836" t="s">
        <v>2779</v>
      </c>
      <c r="ETF34" s="8837"/>
      <c r="ETG34" s="1036">
        <f>SUM(ETH34:ETK34)</f>
        <v>0</v>
      </c>
      <c r="ETH34" s="369"/>
      <c r="ETI34" s="370"/>
      <c r="ETJ34" s="370"/>
      <c r="ETK34" s="371"/>
      <c r="ETL34" s="372"/>
      <c r="ETM34" s="373"/>
      <c r="ETN34" s="369"/>
      <c r="ETO34" s="372"/>
      <c r="ETP34" s="371"/>
      <c r="ETQ34" s="374"/>
      <c r="ETR34" s="6735"/>
      <c r="ETS34" s="6735"/>
      <c r="ETT34" s="6735"/>
      <c r="ETU34" s="8836" t="s">
        <v>2779</v>
      </c>
      <c r="ETV34" s="8837"/>
      <c r="ETW34" s="1036">
        <f>SUM(ETX34:EUA34)</f>
        <v>0</v>
      </c>
      <c r="ETX34" s="369"/>
      <c r="ETY34" s="370"/>
      <c r="ETZ34" s="370"/>
      <c r="EUA34" s="371"/>
      <c r="EUB34" s="372"/>
      <c r="EUC34" s="373"/>
      <c r="EUD34" s="369"/>
      <c r="EUE34" s="372"/>
      <c r="EUF34" s="371"/>
      <c r="EUG34" s="374"/>
      <c r="EUH34" s="6735"/>
      <c r="EUI34" s="6735"/>
      <c r="EUJ34" s="6735"/>
      <c r="EUK34" s="8836" t="s">
        <v>2779</v>
      </c>
      <c r="EUL34" s="8837"/>
      <c r="EUM34" s="1036">
        <f>SUM(EUN34:EUQ34)</f>
        <v>0</v>
      </c>
      <c r="EUN34" s="369"/>
      <c r="EUO34" s="370"/>
      <c r="EUP34" s="370"/>
      <c r="EUQ34" s="371"/>
      <c r="EUR34" s="372"/>
      <c r="EUS34" s="373"/>
      <c r="EUT34" s="369"/>
      <c r="EUU34" s="372"/>
      <c r="EUV34" s="371"/>
      <c r="EUW34" s="374"/>
      <c r="EUX34" s="6735"/>
      <c r="EUY34" s="6735"/>
      <c r="EUZ34" s="6735"/>
      <c r="EVA34" s="8836" t="s">
        <v>2779</v>
      </c>
      <c r="EVB34" s="8837"/>
      <c r="EVC34" s="1036">
        <f>SUM(EVD34:EVG34)</f>
        <v>0</v>
      </c>
      <c r="EVD34" s="369"/>
      <c r="EVE34" s="370"/>
      <c r="EVF34" s="370"/>
      <c r="EVG34" s="371"/>
      <c r="EVH34" s="372"/>
      <c r="EVI34" s="373"/>
      <c r="EVJ34" s="369"/>
      <c r="EVK34" s="372"/>
      <c r="EVL34" s="371"/>
      <c r="EVM34" s="374"/>
      <c r="EVN34" s="6735"/>
      <c r="EVO34" s="6735"/>
      <c r="EVP34" s="6735"/>
      <c r="EVQ34" s="8836" t="s">
        <v>2779</v>
      </c>
      <c r="EVR34" s="8837"/>
      <c r="EVS34" s="1036">
        <f>SUM(EVT34:EVW34)</f>
        <v>0</v>
      </c>
      <c r="EVT34" s="369"/>
      <c r="EVU34" s="370"/>
      <c r="EVV34" s="370"/>
      <c r="EVW34" s="371"/>
      <c r="EVX34" s="372"/>
      <c r="EVY34" s="373"/>
      <c r="EVZ34" s="369"/>
      <c r="EWA34" s="372"/>
      <c r="EWB34" s="371"/>
      <c r="EWC34" s="374"/>
      <c r="EWD34" s="6735"/>
      <c r="EWE34" s="6735"/>
      <c r="EWF34" s="6735"/>
      <c r="EWG34" s="8836" t="s">
        <v>2779</v>
      </c>
      <c r="EWH34" s="8837"/>
      <c r="EWI34" s="1036">
        <f>SUM(EWJ34:EWM34)</f>
        <v>0</v>
      </c>
      <c r="EWJ34" s="369"/>
      <c r="EWK34" s="370"/>
      <c r="EWL34" s="370"/>
      <c r="EWM34" s="371"/>
      <c r="EWN34" s="372"/>
      <c r="EWO34" s="373"/>
      <c r="EWP34" s="369"/>
      <c r="EWQ34" s="372"/>
      <c r="EWR34" s="371"/>
      <c r="EWS34" s="374"/>
      <c r="EWT34" s="6735"/>
      <c r="EWU34" s="6735"/>
      <c r="EWV34" s="6735"/>
      <c r="EWW34" s="8836" t="s">
        <v>2779</v>
      </c>
      <c r="EWX34" s="8837"/>
      <c r="EWY34" s="1036">
        <f>SUM(EWZ34:EXC34)</f>
        <v>0</v>
      </c>
      <c r="EWZ34" s="369"/>
      <c r="EXA34" s="370"/>
      <c r="EXB34" s="370"/>
      <c r="EXC34" s="371"/>
      <c r="EXD34" s="372"/>
      <c r="EXE34" s="373"/>
      <c r="EXF34" s="369"/>
      <c r="EXG34" s="372"/>
      <c r="EXH34" s="371"/>
      <c r="EXI34" s="374"/>
      <c r="EXJ34" s="6735"/>
      <c r="EXK34" s="6735"/>
      <c r="EXL34" s="6735"/>
      <c r="EXM34" s="8836" t="s">
        <v>2779</v>
      </c>
      <c r="EXN34" s="8837"/>
      <c r="EXO34" s="1036">
        <f>SUM(EXP34:EXS34)</f>
        <v>0</v>
      </c>
      <c r="EXP34" s="369"/>
      <c r="EXQ34" s="370"/>
      <c r="EXR34" s="370"/>
      <c r="EXS34" s="371"/>
      <c r="EXT34" s="372"/>
      <c r="EXU34" s="373"/>
      <c r="EXV34" s="369"/>
      <c r="EXW34" s="372"/>
      <c r="EXX34" s="371"/>
      <c r="EXY34" s="374"/>
      <c r="EXZ34" s="6735"/>
      <c r="EYA34" s="6735"/>
      <c r="EYB34" s="6735"/>
      <c r="EYC34" s="8836" t="s">
        <v>2779</v>
      </c>
      <c r="EYD34" s="8837"/>
      <c r="EYE34" s="1036">
        <f>SUM(EYF34:EYI34)</f>
        <v>0</v>
      </c>
      <c r="EYF34" s="369"/>
      <c r="EYG34" s="370"/>
      <c r="EYH34" s="370"/>
      <c r="EYI34" s="371"/>
      <c r="EYJ34" s="372"/>
      <c r="EYK34" s="373"/>
      <c r="EYL34" s="369"/>
      <c r="EYM34" s="372"/>
      <c r="EYN34" s="371"/>
      <c r="EYO34" s="374"/>
      <c r="EYP34" s="6735"/>
      <c r="EYQ34" s="6735"/>
      <c r="EYR34" s="6735"/>
      <c r="EYS34" s="8836" t="s">
        <v>2779</v>
      </c>
      <c r="EYT34" s="8837"/>
      <c r="EYU34" s="1036">
        <f>SUM(EYV34:EYY34)</f>
        <v>0</v>
      </c>
      <c r="EYV34" s="369"/>
      <c r="EYW34" s="370"/>
      <c r="EYX34" s="370"/>
      <c r="EYY34" s="371"/>
      <c r="EYZ34" s="372"/>
      <c r="EZA34" s="373"/>
      <c r="EZB34" s="369"/>
      <c r="EZC34" s="372"/>
      <c r="EZD34" s="371"/>
      <c r="EZE34" s="374"/>
      <c r="EZF34" s="6735"/>
      <c r="EZG34" s="6735"/>
      <c r="EZH34" s="6735"/>
      <c r="EZI34" s="8836" t="s">
        <v>2779</v>
      </c>
      <c r="EZJ34" s="8837"/>
      <c r="EZK34" s="1036">
        <f>SUM(EZL34:EZO34)</f>
        <v>0</v>
      </c>
      <c r="EZL34" s="369"/>
      <c r="EZM34" s="370"/>
      <c r="EZN34" s="370"/>
      <c r="EZO34" s="371"/>
      <c r="EZP34" s="372"/>
      <c r="EZQ34" s="373"/>
      <c r="EZR34" s="369"/>
      <c r="EZS34" s="372"/>
      <c r="EZT34" s="371"/>
      <c r="EZU34" s="374"/>
      <c r="EZV34" s="6735"/>
      <c r="EZW34" s="6735"/>
      <c r="EZX34" s="6735"/>
      <c r="EZY34" s="8836" t="s">
        <v>2779</v>
      </c>
      <c r="EZZ34" s="8837"/>
      <c r="FAA34" s="1036">
        <f>SUM(FAB34:FAE34)</f>
        <v>0</v>
      </c>
      <c r="FAB34" s="369"/>
      <c r="FAC34" s="370"/>
      <c r="FAD34" s="370"/>
      <c r="FAE34" s="371"/>
      <c r="FAF34" s="372"/>
      <c r="FAG34" s="373"/>
      <c r="FAH34" s="369"/>
      <c r="FAI34" s="372"/>
      <c r="FAJ34" s="371"/>
      <c r="FAK34" s="374"/>
      <c r="FAL34" s="6735"/>
      <c r="FAM34" s="6735"/>
      <c r="FAN34" s="6735"/>
      <c r="FAO34" s="8836" t="s">
        <v>2779</v>
      </c>
      <c r="FAP34" s="8837"/>
      <c r="FAQ34" s="1036">
        <f>SUM(FAR34:FAU34)</f>
        <v>0</v>
      </c>
      <c r="FAR34" s="369"/>
      <c r="FAS34" s="370"/>
      <c r="FAT34" s="370"/>
      <c r="FAU34" s="371"/>
      <c r="FAV34" s="372"/>
      <c r="FAW34" s="373"/>
      <c r="FAX34" s="369"/>
      <c r="FAY34" s="372"/>
      <c r="FAZ34" s="371"/>
      <c r="FBA34" s="374"/>
      <c r="FBB34" s="6735"/>
      <c r="FBC34" s="6735"/>
      <c r="FBD34" s="6735"/>
      <c r="FBE34" s="8836" t="s">
        <v>2779</v>
      </c>
      <c r="FBF34" s="8837"/>
      <c r="FBG34" s="1036">
        <f>SUM(FBH34:FBK34)</f>
        <v>0</v>
      </c>
      <c r="FBH34" s="369"/>
      <c r="FBI34" s="370"/>
      <c r="FBJ34" s="370"/>
      <c r="FBK34" s="371"/>
      <c r="FBL34" s="372"/>
      <c r="FBM34" s="373"/>
      <c r="FBN34" s="369"/>
      <c r="FBO34" s="372"/>
      <c r="FBP34" s="371"/>
      <c r="FBQ34" s="374"/>
      <c r="FBR34" s="6735"/>
      <c r="FBS34" s="6735"/>
      <c r="FBT34" s="6735"/>
      <c r="FBU34" s="8836" t="s">
        <v>2779</v>
      </c>
      <c r="FBV34" s="8837"/>
      <c r="FBW34" s="1036">
        <f>SUM(FBX34:FCA34)</f>
        <v>0</v>
      </c>
      <c r="FBX34" s="369"/>
      <c r="FBY34" s="370"/>
      <c r="FBZ34" s="370"/>
      <c r="FCA34" s="371"/>
      <c r="FCB34" s="372"/>
      <c r="FCC34" s="373"/>
      <c r="FCD34" s="369"/>
      <c r="FCE34" s="372"/>
      <c r="FCF34" s="371"/>
      <c r="FCG34" s="374"/>
      <c r="FCH34" s="6735"/>
      <c r="FCI34" s="6735"/>
      <c r="FCJ34" s="6735"/>
      <c r="FCK34" s="8836" t="s">
        <v>2779</v>
      </c>
      <c r="FCL34" s="8837"/>
      <c r="FCM34" s="1036">
        <f>SUM(FCN34:FCQ34)</f>
        <v>0</v>
      </c>
      <c r="FCN34" s="369"/>
      <c r="FCO34" s="370"/>
      <c r="FCP34" s="370"/>
      <c r="FCQ34" s="371"/>
      <c r="FCR34" s="372"/>
      <c r="FCS34" s="373"/>
      <c r="FCT34" s="369"/>
      <c r="FCU34" s="372"/>
      <c r="FCV34" s="371"/>
      <c r="FCW34" s="374"/>
      <c r="FCX34" s="6735"/>
      <c r="FCY34" s="6735"/>
      <c r="FCZ34" s="6735"/>
      <c r="FDA34" s="8836" t="s">
        <v>2779</v>
      </c>
      <c r="FDB34" s="8837"/>
      <c r="FDC34" s="1036">
        <f>SUM(FDD34:FDG34)</f>
        <v>0</v>
      </c>
      <c r="FDD34" s="369"/>
      <c r="FDE34" s="370"/>
      <c r="FDF34" s="370"/>
      <c r="FDG34" s="371"/>
      <c r="FDH34" s="372"/>
      <c r="FDI34" s="373"/>
      <c r="FDJ34" s="369"/>
      <c r="FDK34" s="372"/>
      <c r="FDL34" s="371"/>
      <c r="FDM34" s="374"/>
      <c r="FDN34" s="6735"/>
      <c r="FDO34" s="6735"/>
      <c r="FDP34" s="6735"/>
      <c r="FDQ34" s="8836" t="s">
        <v>2779</v>
      </c>
      <c r="FDR34" s="8837"/>
      <c r="FDS34" s="1036">
        <f>SUM(FDT34:FDW34)</f>
        <v>0</v>
      </c>
      <c r="FDT34" s="369"/>
      <c r="FDU34" s="370"/>
      <c r="FDV34" s="370"/>
      <c r="FDW34" s="371"/>
      <c r="FDX34" s="372"/>
      <c r="FDY34" s="373"/>
      <c r="FDZ34" s="369"/>
      <c r="FEA34" s="372"/>
      <c r="FEB34" s="371"/>
      <c r="FEC34" s="374"/>
      <c r="FED34" s="6735"/>
      <c r="FEE34" s="6735"/>
      <c r="FEF34" s="6735"/>
      <c r="FEG34" s="8836" t="s">
        <v>2779</v>
      </c>
      <c r="FEH34" s="8837"/>
      <c r="FEI34" s="1036">
        <f>SUM(FEJ34:FEM34)</f>
        <v>0</v>
      </c>
      <c r="FEJ34" s="369"/>
      <c r="FEK34" s="370"/>
      <c r="FEL34" s="370"/>
      <c r="FEM34" s="371"/>
      <c r="FEN34" s="372"/>
      <c r="FEO34" s="373"/>
      <c r="FEP34" s="369"/>
      <c r="FEQ34" s="372"/>
      <c r="FER34" s="371"/>
      <c r="FES34" s="374"/>
      <c r="FET34" s="6735"/>
      <c r="FEU34" s="6735"/>
      <c r="FEV34" s="6735"/>
      <c r="FEW34" s="8836" t="s">
        <v>2779</v>
      </c>
      <c r="FEX34" s="8837"/>
      <c r="FEY34" s="1036">
        <f>SUM(FEZ34:FFC34)</f>
        <v>0</v>
      </c>
      <c r="FEZ34" s="369"/>
      <c r="FFA34" s="370"/>
      <c r="FFB34" s="370"/>
      <c r="FFC34" s="371"/>
      <c r="FFD34" s="372"/>
      <c r="FFE34" s="373"/>
      <c r="FFF34" s="369"/>
      <c r="FFG34" s="372"/>
      <c r="FFH34" s="371"/>
      <c r="FFI34" s="374"/>
      <c r="FFJ34" s="6735"/>
      <c r="FFK34" s="6735"/>
      <c r="FFL34" s="6735"/>
      <c r="FFM34" s="8836" t="s">
        <v>2779</v>
      </c>
      <c r="FFN34" s="8837"/>
      <c r="FFO34" s="1036">
        <f>SUM(FFP34:FFS34)</f>
        <v>0</v>
      </c>
      <c r="FFP34" s="369"/>
      <c r="FFQ34" s="370"/>
      <c r="FFR34" s="370"/>
      <c r="FFS34" s="371"/>
      <c r="FFT34" s="372"/>
      <c r="FFU34" s="373"/>
      <c r="FFV34" s="369"/>
      <c r="FFW34" s="372"/>
      <c r="FFX34" s="371"/>
      <c r="FFY34" s="374"/>
      <c r="FFZ34" s="6735"/>
      <c r="FGA34" s="6735"/>
      <c r="FGB34" s="6735"/>
      <c r="FGC34" s="8836" t="s">
        <v>2779</v>
      </c>
      <c r="FGD34" s="8837"/>
      <c r="FGE34" s="1036">
        <f>SUM(FGF34:FGI34)</f>
        <v>0</v>
      </c>
      <c r="FGF34" s="369"/>
      <c r="FGG34" s="370"/>
      <c r="FGH34" s="370"/>
      <c r="FGI34" s="371"/>
      <c r="FGJ34" s="372"/>
      <c r="FGK34" s="373"/>
      <c r="FGL34" s="369"/>
      <c r="FGM34" s="372"/>
      <c r="FGN34" s="371"/>
      <c r="FGO34" s="374"/>
      <c r="FGP34" s="6735"/>
      <c r="FGQ34" s="6735"/>
      <c r="FGR34" s="6735"/>
      <c r="FGS34" s="8836" t="s">
        <v>2779</v>
      </c>
      <c r="FGT34" s="8837"/>
      <c r="FGU34" s="1036">
        <f>SUM(FGV34:FGY34)</f>
        <v>0</v>
      </c>
      <c r="FGV34" s="369"/>
      <c r="FGW34" s="370"/>
      <c r="FGX34" s="370"/>
      <c r="FGY34" s="371"/>
      <c r="FGZ34" s="372"/>
      <c r="FHA34" s="373"/>
      <c r="FHB34" s="369"/>
      <c r="FHC34" s="372"/>
      <c r="FHD34" s="371"/>
      <c r="FHE34" s="374"/>
      <c r="FHF34" s="6735"/>
      <c r="FHG34" s="6735"/>
      <c r="FHH34" s="6735"/>
      <c r="FHI34" s="8836" t="s">
        <v>2779</v>
      </c>
      <c r="FHJ34" s="8837"/>
      <c r="FHK34" s="1036">
        <f>SUM(FHL34:FHO34)</f>
        <v>0</v>
      </c>
      <c r="FHL34" s="369"/>
      <c r="FHM34" s="370"/>
      <c r="FHN34" s="370"/>
      <c r="FHO34" s="371"/>
      <c r="FHP34" s="372"/>
      <c r="FHQ34" s="373"/>
      <c r="FHR34" s="369"/>
      <c r="FHS34" s="372"/>
      <c r="FHT34" s="371"/>
      <c r="FHU34" s="374"/>
      <c r="FHV34" s="6735"/>
      <c r="FHW34" s="6735"/>
      <c r="FHX34" s="6735"/>
      <c r="FHY34" s="8836" t="s">
        <v>2779</v>
      </c>
      <c r="FHZ34" s="8837"/>
      <c r="FIA34" s="1036">
        <f>SUM(FIB34:FIE34)</f>
        <v>0</v>
      </c>
      <c r="FIB34" s="369"/>
      <c r="FIC34" s="370"/>
      <c r="FID34" s="370"/>
      <c r="FIE34" s="371"/>
      <c r="FIF34" s="372"/>
      <c r="FIG34" s="373"/>
      <c r="FIH34" s="369"/>
      <c r="FII34" s="372"/>
      <c r="FIJ34" s="371"/>
      <c r="FIK34" s="374"/>
      <c r="FIL34" s="6735"/>
      <c r="FIM34" s="6735"/>
      <c r="FIN34" s="6735"/>
      <c r="FIO34" s="8836" t="s">
        <v>2779</v>
      </c>
      <c r="FIP34" s="8837"/>
      <c r="FIQ34" s="1036">
        <f>SUM(FIR34:FIU34)</f>
        <v>0</v>
      </c>
      <c r="FIR34" s="369"/>
      <c r="FIS34" s="370"/>
      <c r="FIT34" s="370"/>
      <c r="FIU34" s="371"/>
      <c r="FIV34" s="372"/>
      <c r="FIW34" s="373"/>
      <c r="FIX34" s="369"/>
      <c r="FIY34" s="372"/>
      <c r="FIZ34" s="371"/>
      <c r="FJA34" s="374"/>
      <c r="FJB34" s="6735"/>
      <c r="FJC34" s="6735"/>
      <c r="FJD34" s="6735"/>
      <c r="FJE34" s="8836" t="s">
        <v>2779</v>
      </c>
      <c r="FJF34" s="8837"/>
      <c r="FJG34" s="1036">
        <f>SUM(FJH34:FJK34)</f>
        <v>0</v>
      </c>
      <c r="FJH34" s="369"/>
      <c r="FJI34" s="370"/>
      <c r="FJJ34" s="370"/>
      <c r="FJK34" s="371"/>
      <c r="FJL34" s="372"/>
      <c r="FJM34" s="373"/>
      <c r="FJN34" s="369"/>
      <c r="FJO34" s="372"/>
      <c r="FJP34" s="371"/>
      <c r="FJQ34" s="374"/>
      <c r="FJR34" s="6735"/>
      <c r="FJS34" s="6735"/>
      <c r="FJT34" s="6735"/>
      <c r="FJU34" s="8836" t="s">
        <v>2779</v>
      </c>
      <c r="FJV34" s="8837"/>
      <c r="FJW34" s="1036">
        <f>SUM(FJX34:FKA34)</f>
        <v>0</v>
      </c>
      <c r="FJX34" s="369"/>
      <c r="FJY34" s="370"/>
      <c r="FJZ34" s="370"/>
      <c r="FKA34" s="371"/>
      <c r="FKB34" s="372"/>
      <c r="FKC34" s="373"/>
      <c r="FKD34" s="369"/>
      <c r="FKE34" s="372"/>
      <c r="FKF34" s="371"/>
      <c r="FKG34" s="374"/>
      <c r="FKH34" s="6735"/>
      <c r="FKI34" s="6735"/>
      <c r="FKJ34" s="6735"/>
      <c r="FKK34" s="8836" t="s">
        <v>2779</v>
      </c>
      <c r="FKL34" s="8837"/>
      <c r="FKM34" s="1036">
        <f>SUM(FKN34:FKQ34)</f>
        <v>0</v>
      </c>
      <c r="FKN34" s="369"/>
      <c r="FKO34" s="370"/>
      <c r="FKP34" s="370"/>
      <c r="FKQ34" s="371"/>
      <c r="FKR34" s="372"/>
      <c r="FKS34" s="373"/>
      <c r="FKT34" s="369"/>
      <c r="FKU34" s="372"/>
      <c r="FKV34" s="371"/>
      <c r="FKW34" s="374"/>
      <c r="FKX34" s="6735"/>
      <c r="FKY34" s="6735"/>
      <c r="FKZ34" s="6735"/>
      <c r="FLA34" s="8836" t="s">
        <v>2779</v>
      </c>
      <c r="FLB34" s="8837"/>
      <c r="FLC34" s="1036">
        <f>SUM(FLD34:FLG34)</f>
        <v>0</v>
      </c>
      <c r="FLD34" s="369"/>
      <c r="FLE34" s="370"/>
      <c r="FLF34" s="370"/>
      <c r="FLG34" s="371"/>
      <c r="FLH34" s="372"/>
      <c r="FLI34" s="373"/>
      <c r="FLJ34" s="369"/>
      <c r="FLK34" s="372"/>
      <c r="FLL34" s="371"/>
      <c r="FLM34" s="374"/>
      <c r="FLN34" s="6735"/>
      <c r="FLO34" s="6735"/>
      <c r="FLP34" s="6735"/>
      <c r="FLQ34" s="8836" t="s">
        <v>2779</v>
      </c>
      <c r="FLR34" s="8837"/>
      <c r="FLS34" s="1036">
        <f>SUM(FLT34:FLW34)</f>
        <v>0</v>
      </c>
      <c r="FLT34" s="369"/>
      <c r="FLU34" s="370"/>
      <c r="FLV34" s="370"/>
      <c r="FLW34" s="371"/>
      <c r="FLX34" s="372"/>
      <c r="FLY34" s="373"/>
      <c r="FLZ34" s="369"/>
      <c r="FMA34" s="372"/>
      <c r="FMB34" s="371"/>
      <c r="FMC34" s="374"/>
      <c r="FMD34" s="6735"/>
      <c r="FME34" s="6735"/>
      <c r="FMF34" s="6735"/>
      <c r="FMG34" s="8836" t="s">
        <v>2779</v>
      </c>
      <c r="FMH34" s="8837"/>
      <c r="FMI34" s="1036">
        <f>SUM(FMJ34:FMM34)</f>
        <v>0</v>
      </c>
      <c r="FMJ34" s="369"/>
      <c r="FMK34" s="370"/>
      <c r="FML34" s="370"/>
      <c r="FMM34" s="371"/>
      <c r="FMN34" s="372"/>
      <c r="FMO34" s="373"/>
      <c r="FMP34" s="369"/>
      <c r="FMQ34" s="372"/>
      <c r="FMR34" s="371"/>
      <c r="FMS34" s="374"/>
      <c r="FMT34" s="6735"/>
      <c r="FMU34" s="6735"/>
      <c r="FMV34" s="6735"/>
      <c r="FMW34" s="8836" t="s">
        <v>2779</v>
      </c>
      <c r="FMX34" s="8837"/>
      <c r="FMY34" s="1036">
        <f>SUM(FMZ34:FNC34)</f>
        <v>0</v>
      </c>
      <c r="FMZ34" s="369"/>
      <c r="FNA34" s="370"/>
      <c r="FNB34" s="370"/>
      <c r="FNC34" s="371"/>
      <c r="FND34" s="372"/>
      <c r="FNE34" s="373"/>
      <c r="FNF34" s="369"/>
      <c r="FNG34" s="372"/>
      <c r="FNH34" s="371"/>
      <c r="FNI34" s="374"/>
      <c r="FNJ34" s="6735"/>
      <c r="FNK34" s="6735"/>
      <c r="FNL34" s="6735"/>
      <c r="FNM34" s="8836" t="s">
        <v>2779</v>
      </c>
      <c r="FNN34" s="8837"/>
      <c r="FNO34" s="1036">
        <f>SUM(FNP34:FNS34)</f>
        <v>0</v>
      </c>
      <c r="FNP34" s="369"/>
      <c r="FNQ34" s="370"/>
      <c r="FNR34" s="370"/>
      <c r="FNS34" s="371"/>
      <c r="FNT34" s="372"/>
      <c r="FNU34" s="373"/>
      <c r="FNV34" s="369"/>
      <c r="FNW34" s="372"/>
      <c r="FNX34" s="371"/>
      <c r="FNY34" s="374"/>
      <c r="FNZ34" s="6735"/>
      <c r="FOA34" s="6735"/>
      <c r="FOB34" s="6735"/>
      <c r="FOC34" s="8836" t="s">
        <v>2779</v>
      </c>
      <c r="FOD34" s="8837"/>
      <c r="FOE34" s="1036">
        <f>SUM(FOF34:FOI34)</f>
        <v>0</v>
      </c>
      <c r="FOF34" s="369"/>
      <c r="FOG34" s="370"/>
      <c r="FOH34" s="370"/>
      <c r="FOI34" s="371"/>
      <c r="FOJ34" s="372"/>
      <c r="FOK34" s="373"/>
      <c r="FOL34" s="369"/>
      <c r="FOM34" s="372"/>
      <c r="FON34" s="371"/>
      <c r="FOO34" s="374"/>
      <c r="FOP34" s="6735"/>
      <c r="FOQ34" s="6735"/>
      <c r="FOR34" s="6735"/>
      <c r="FOS34" s="8836" t="s">
        <v>2779</v>
      </c>
      <c r="FOT34" s="8837"/>
      <c r="FOU34" s="1036">
        <f>SUM(FOV34:FOY34)</f>
        <v>0</v>
      </c>
      <c r="FOV34" s="369"/>
      <c r="FOW34" s="370"/>
      <c r="FOX34" s="370"/>
      <c r="FOY34" s="371"/>
      <c r="FOZ34" s="372"/>
      <c r="FPA34" s="373"/>
      <c r="FPB34" s="369"/>
      <c r="FPC34" s="372"/>
      <c r="FPD34" s="371"/>
      <c r="FPE34" s="374"/>
      <c r="FPF34" s="6735"/>
      <c r="FPG34" s="6735"/>
      <c r="FPH34" s="6735"/>
      <c r="FPI34" s="8836" t="s">
        <v>2779</v>
      </c>
      <c r="FPJ34" s="8837"/>
      <c r="FPK34" s="1036">
        <f>SUM(FPL34:FPO34)</f>
        <v>0</v>
      </c>
      <c r="FPL34" s="369"/>
      <c r="FPM34" s="370"/>
      <c r="FPN34" s="370"/>
      <c r="FPO34" s="371"/>
      <c r="FPP34" s="372"/>
      <c r="FPQ34" s="373"/>
      <c r="FPR34" s="369"/>
      <c r="FPS34" s="372"/>
      <c r="FPT34" s="371"/>
      <c r="FPU34" s="374"/>
      <c r="FPV34" s="6735"/>
      <c r="FPW34" s="6735"/>
      <c r="FPX34" s="6735"/>
      <c r="FPY34" s="8836" t="s">
        <v>2779</v>
      </c>
      <c r="FPZ34" s="8837"/>
      <c r="FQA34" s="1036">
        <f>SUM(FQB34:FQE34)</f>
        <v>0</v>
      </c>
      <c r="FQB34" s="369"/>
      <c r="FQC34" s="370"/>
      <c r="FQD34" s="370"/>
      <c r="FQE34" s="371"/>
      <c r="FQF34" s="372"/>
      <c r="FQG34" s="373"/>
      <c r="FQH34" s="369"/>
      <c r="FQI34" s="372"/>
      <c r="FQJ34" s="371"/>
      <c r="FQK34" s="374"/>
      <c r="FQL34" s="6735"/>
      <c r="FQM34" s="6735"/>
      <c r="FQN34" s="6735"/>
      <c r="FQO34" s="8836" t="s">
        <v>2779</v>
      </c>
      <c r="FQP34" s="8837"/>
      <c r="FQQ34" s="1036">
        <f>SUM(FQR34:FQU34)</f>
        <v>0</v>
      </c>
      <c r="FQR34" s="369"/>
      <c r="FQS34" s="370"/>
      <c r="FQT34" s="370"/>
      <c r="FQU34" s="371"/>
      <c r="FQV34" s="372"/>
      <c r="FQW34" s="373"/>
      <c r="FQX34" s="369"/>
      <c r="FQY34" s="372"/>
      <c r="FQZ34" s="371"/>
      <c r="FRA34" s="374"/>
      <c r="FRB34" s="6735"/>
      <c r="FRC34" s="6735"/>
      <c r="FRD34" s="6735"/>
      <c r="FRE34" s="8836" t="s">
        <v>2779</v>
      </c>
      <c r="FRF34" s="8837"/>
      <c r="FRG34" s="1036">
        <f>SUM(FRH34:FRK34)</f>
        <v>0</v>
      </c>
      <c r="FRH34" s="369"/>
      <c r="FRI34" s="370"/>
      <c r="FRJ34" s="370"/>
      <c r="FRK34" s="371"/>
      <c r="FRL34" s="372"/>
      <c r="FRM34" s="373"/>
      <c r="FRN34" s="369"/>
      <c r="FRO34" s="372"/>
      <c r="FRP34" s="371"/>
      <c r="FRQ34" s="374"/>
      <c r="FRR34" s="6735"/>
      <c r="FRS34" s="6735"/>
      <c r="FRT34" s="6735"/>
      <c r="FRU34" s="8836" t="s">
        <v>2779</v>
      </c>
      <c r="FRV34" s="8837"/>
      <c r="FRW34" s="1036">
        <f>SUM(FRX34:FSA34)</f>
        <v>0</v>
      </c>
      <c r="FRX34" s="369"/>
      <c r="FRY34" s="370"/>
      <c r="FRZ34" s="370"/>
      <c r="FSA34" s="371"/>
      <c r="FSB34" s="372"/>
      <c r="FSC34" s="373"/>
      <c r="FSD34" s="369"/>
      <c r="FSE34" s="372"/>
      <c r="FSF34" s="371"/>
      <c r="FSG34" s="374"/>
      <c r="FSH34" s="6735"/>
      <c r="FSI34" s="6735"/>
      <c r="FSJ34" s="6735"/>
      <c r="FSK34" s="8836" t="s">
        <v>2779</v>
      </c>
      <c r="FSL34" s="8837"/>
      <c r="FSM34" s="1036">
        <f>SUM(FSN34:FSQ34)</f>
        <v>0</v>
      </c>
      <c r="FSN34" s="369"/>
      <c r="FSO34" s="370"/>
      <c r="FSP34" s="370"/>
      <c r="FSQ34" s="371"/>
      <c r="FSR34" s="372"/>
      <c r="FSS34" s="373"/>
      <c r="FST34" s="369"/>
      <c r="FSU34" s="372"/>
      <c r="FSV34" s="371"/>
      <c r="FSW34" s="374"/>
      <c r="FSX34" s="6735"/>
      <c r="FSY34" s="6735"/>
      <c r="FSZ34" s="6735"/>
      <c r="FTA34" s="8836" t="s">
        <v>2779</v>
      </c>
      <c r="FTB34" s="8837"/>
      <c r="FTC34" s="1036">
        <f>SUM(FTD34:FTG34)</f>
        <v>0</v>
      </c>
      <c r="FTD34" s="369"/>
      <c r="FTE34" s="370"/>
      <c r="FTF34" s="370"/>
      <c r="FTG34" s="371"/>
      <c r="FTH34" s="372"/>
      <c r="FTI34" s="373"/>
      <c r="FTJ34" s="369"/>
      <c r="FTK34" s="372"/>
      <c r="FTL34" s="371"/>
      <c r="FTM34" s="374"/>
      <c r="FTN34" s="6735"/>
      <c r="FTO34" s="6735"/>
      <c r="FTP34" s="6735"/>
      <c r="FTQ34" s="8836" t="s">
        <v>2779</v>
      </c>
      <c r="FTR34" s="8837"/>
      <c r="FTS34" s="1036">
        <f>SUM(FTT34:FTW34)</f>
        <v>0</v>
      </c>
      <c r="FTT34" s="369"/>
      <c r="FTU34" s="370"/>
      <c r="FTV34" s="370"/>
      <c r="FTW34" s="371"/>
      <c r="FTX34" s="372"/>
      <c r="FTY34" s="373"/>
      <c r="FTZ34" s="369"/>
      <c r="FUA34" s="372"/>
      <c r="FUB34" s="371"/>
      <c r="FUC34" s="374"/>
      <c r="FUD34" s="6735"/>
      <c r="FUE34" s="6735"/>
      <c r="FUF34" s="6735"/>
      <c r="FUG34" s="8836" t="s">
        <v>2779</v>
      </c>
      <c r="FUH34" s="8837"/>
      <c r="FUI34" s="1036">
        <f>SUM(FUJ34:FUM34)</f>
        <v>0</v>
      </c>
      <c r="FUJ34" s="369"/>
      <c r="FUK34" s="370"/>
      <c r="FUL34" s="370"/>
      <c r="FUM34" s="371"/>
      <c r="FUN34" s="372"/>
      <c r="FUO34" s="373"/>
      <c r="FUP34" s="369"/>
      <c r="FUQ34" s="372"/>
      <c r="FUR34" s="371"/>
      <c r="FUS34" s="374"/>
      <c r="FUT34" s="6735"/>
      <c r="FUU34" s="6735"/>
      <c r="FUV34" s="6735"/>
      <c r="FUW34" s="8836" t="s">
        <v>2779</v>
      </c>
      <c r="FUX34" s="8837"/>
      <c r="FUY34" s="1036">
        <f>SUM(FUZ34:FVC34)</f>
        <v>0</v>
      </c>
      <c r="FUZ34" s="369"/>
      <c r="FVA34" s="370"/>
      <c r="FVB34" s="370"/>
      <c r="FVC34" s="371"/>
      <c r="FVD34" s="372"/>
      <c r="FVE34" s="373"/>
      <c r="FVF34" s="369"/>
      <c r="FVG34" s="372"/>
      <c r="FVH34" s="371"/>
      <c r="FVI34" s="374"/>
      <c r="FVJ34" s="6735"/>
      <c r="FVK34" s="6735"/>
      <c r="FVL34" s="6735"/>
      <c r="FVM34" s="8836" t="s">
        <v>2779</v>
      </c>
      <c r="FVN34" s="8837"/>
      <c r="FVO34" s="1036">
        <f>SUM(FVP34:FVS34)</f>
        <v>0</v>
      </c>
      <c r="FVP34" s="369"/>
      <c r="FVQ34" s="370"/>
      <c r="FVR34" s="370"/>
      <c r="FVS34" s="371"/>
      <c r="FVT34" s="372"/>
      <c r="FVU34" s="373"/>
      <c r="FVV34" s="369"/>
      <c r="FVW34" s="372"/>
      <c r="FVX34" s="371"/>
      <c r="FVY34" s="374"/>
      <c r="FVZ34" s="6735"/>
      <c r="FWA34" s="6735"/>
      <c r="FWB34" s="6735"/>
      <c r="FWC34" s="8836" t="s">
        <v>2779</v>
      </c>
      <c r="FWD34" s="8837"/>
      <c r="FWE34" s="1036">
        <f>SUM(FWF34:FWI34)</f>
        <v>0</v>
      </c>
      <c r="FWF34" s="369"/>
      <c r="FWG34" s="370"/>
      <c r="FWH34" s="370"/>
      <c r="FWI34" s="371"/>
      <c r="FWJ34" s="372"/>
      <c r="FWK34" s="373"/>
      <c r="FWL34" s="369"/>
      <c r="FWM34" s="372"/>
      <c r="FWN34" s="371"/>
      <c r="FWO34" s="374"/>
      <c r="FWP34" s="6735"/>
      <c r="FWQ34" s="6735"/>
      <c r="FWR34" s="6735"/>
      <c r="FWS34" s="8836" t="s">
        <v>2779</v>
      </c>
      <c r="FWT34" s="8837"/>
      <c r="FWU34" s="1036">
        <f>SUM(FWV34:FWY34)</f>
        <v>0</v>
      </c>
      <c r="FWV34" s="369"/>
      <c r="FWW34" s="370"/>
      <c r="FWX34" s="370"/>
      <c r="FWY34" s="371"/>
      <c r="FWZ34" s="372"/>
      <c r="FXA34" s="373"/>
      <c r="FXB34" s="369"/>
      <c r="FXC34" s="372"/>
      <c r="FXD34" s="371"/>
      <c r="FXE34" s="374"/>
      <c r="FXF34" s="6735"/>
      <c r="FXG34" s="6735"/>
      <c r="FXH34" s="6735"/>
      <c r="FXI34" s="8836" t="s">
        <v>2779</v>
      </c>
      <c r="FXJ34" s="8837"/>
      <c r="FXK34" s="1036">
        <f>SUM(FXL34:FXO34)</f>
        <v>0</v>
      </c>
      <c r="FXL34" s="369"/>
      <c r="FXM34" s="370"/>
      <c r="FXN34" s="370"/>
      <c r="FXO34" s="371"/>
      <c r="FXP34" s="372"/>
      <c r="FXQ34" s="373"/>
      <c r="FXR34" s="369"/>
      <c r="FXS34" s="372"/>
      <c r="FXT34" s="371"/>
      <c r="FXU34" s="374"/>
      <c r="FXV34" s="6735"/>
      <c r="FXW34" s="6735"/>
      <c r="FXX34" s="6735"/>
      <c r="FXY34" s="8836" t="s">
        <v>2779</v>
      </c>
      <c r="FXZ34" s="8837"/>
      <c r="FYA34" s="1036">
        <f>SUM(FYB34:FYE34)</f>
        <v>0</v>
      </c>
      <c r="FYB34" s="369"/>
      <c r="FYC34" s="370"/>
      <c r="FYD34" s="370"/>
      <c r="FYE34" s="371"/>
      <c r="FYF34" s="372"/>
      <c r="FYG34" s="373"/>
      <c r="FYH34" s="369"/>
      <c r="FYI34" s="372"/>
      <c r="FYJ34" s="371"/>
      <c r="FYK34" s="374"/>
      <c r="FYL34" s="6735"/>
      <c r="FYM34" s="6735"/>
      <c r="FYN34" s="6735"/>
      <c r="FYO34" s="8836" t="s">
        <v>2779</v>
      </c>
      <c r="FYP34" s="8837"/>
      <c r="FYQ34" s="1036">
        <f>SUM(FYR34:FYU34)</f>
        <v>0</v>
      </c>
      <c r="FYR34" s="369"/>
      <c r="FYS34" s="370"/>
      <c r="FYT34" s="370"/>
      <c r="FYU34" s="371"/>
      <c r="FYV34" s="372"/>
      <c r="FYW34" s="373"/>
      <c r="FYX34" s="369"/>
      <c r="FYY34" s="372"/>
      <c r="FYZ34" s="371"/>
      <c r="FZA34" s="374"/>
      <c r="FZB34" s="6735"/>
      <c r="FZC34" s="6735"/>
      <c r="FZD34" s="6735"/>
      <c r="FZE34" s="8836" t="s">
        <v>2779</v>
      </c>
      <c r="FZF34" s="8837"/>
      <c r="FZG34" s="1036">
        <f>SUM(FZH34:FZK34)</f>
        <v>0</v>
      </c>
      <c r="FZH34" s="369"/>
      <c r="FZI34" s="370"/>
      <c r="FZJ34" s="370"/>
      <c r="FZK34" s="371"/>
      <c r="FZL34" s="372"/>
      <c r="FZM34" s="373"/>
      <c r="FZN34" s="369"/>
      <c r="FZO34" s="372"/>
      <c r="FZP34" s="371"/>
      <c r="FZQ34" s="374"/>
      <c r="FZR34" s="6735"/>
      <c r="FZS34" s="6735"/>
      <c r="FZT34" s="6735"/>
      <c r="FZU34" s="8836" t="s">
        <v>2779</v>
      </c>
      <c r="FZV34" s="8837"/>
      <c r="FZW34" s="1036">
        <f>SUM(FZX34:GAA34)</f>
        <v>0</v>
      </c>
      <c r="FZX34" s="369"/>
      <c r="FZY34" s="370"/>
      <c r="FZZ34" s="370"/>
      <c r="GAA34" s="371"/>
      <c r="GAB34" s="372"/>
      <c r="GAC34" s="373"/>
      <c r="GAD34" s="369"/>
      <c r="GAE34" s="372"/>
      <c r="GAF34" s="371"/>
      <c r="GAG34" s="374"/>
      <c r="GAH34" s="6735"/>
      <c r="GAI34" s="6735"/>
      <c r="GAJ34" s="6735"/>
      <c r="GAK34" s="8836" t="s">
        <v>2779</v>
      </c>
      <c r="GAL34" s="8837"/>
      <c r="GAM34" s="1036">
        <f>SUM(GAN34:GAQ34)</f>
        <v>0</v>
      </c>
      <c r="GAN34" s="369"/>
      <c r="GAO34" s="370"/>
      <c r="GAP34" s="370"/>
      <c r="GAQ34" s="371"/>
      <c r="GAR34" s="372"/>
      <c r="GAS34" s="373"/>
      <c r="GAT34" s="369"/>
      <c r="GAU34" s="372"/>
      <c r="GAV34" s="371"/>
      <c r="GAW34" s="374"/>
      <c r="GAX34" s="6735"/>
      <c r="GAY34" s="6735"/>
      <c r="GAZ34" s="6735"/>
      <c r="GBA34" s="8836" t="s">
        <v>2779</v>
      </c>
      <c r="GBB34" s="8837"/>
      <c r="GBC34" s="1036">
        <f>SUM(GBD34:GBG34)</f>
        <v>0</v>
      </c>
      <c r="GBD34" s="369"/>
      <c r="GBE34" s="370"/>
      <c r="GBF34" s="370"/>
      <c r="GBG34" s="371"/>
      <c r="GBH34" s="372"/>
      <c r="GBI34" s="373"/>
      <c r="GBJ34" s="369"/>
      <c r="GBK34" s="372"/>
      <c r="GBL34" s="371"/>
      <c r="GBM34" s="374"/>
      <c r="GBN34" s="6735"/>
      <c r="GBO34" s="6735"/>
      <c r="GBP34" s="6735"/>
      <c r="GBQ34" s="8836" t="s">
        <v>2779</v>
      </c>
      <c r="GBR34" s="8837"/>
      <c r="GBS34" s="1036">
        <f>SUM(GBT34:GBW34)</f>
        <v>0</v>
      </c>
      <c r="GBT34" s="369"/>
      <c r="GBU34" s="370"/>
      <c r="GBV34" s="370"/>
      <c r="GBW34" s="371"/>
      <c r="GBX34" s="372"/>
      <c r="GBY34" s="373"/>
      <c r="GBZ34" s="369"/>
      <c r="GCA34" s="372"/>
      <c r="GCB34" s="371"/>
      <c r="GCC34" s="374"/>
      <c r="GCD34" s="6735"/>
      <c r="GCE34" s="6735"/>
      <c r="GCF34" s="6735"/>
      <c r="GCG34" s="8836" t="s">
        <v>2779</v>
      </c>
      <c r="GCH34" s="8837"/>
      <c r="GCI34" s="1036">
        <f>SUM(GCJ34:GCM34)</f>
        <v>0</v>
      </c>
      <c r="GCJ34" s="369"/>
      <c r="GCK34" s="370"/>
      <c r="GCL34" s="370"/>
      <c r="GCM34" s="371"/>
      <c r="GCN34" s="372"/>
      <c r="GCO34" s="373"/>
      <c r="GCP34" s="369"/>
      <c r="GCQ34" s="372"/>
      <c r="GCR34" s="371"/>
      <c r="GCS34" s="374"/>
      <c r="GCT34" s="6735"/>
      <c r="GCU34" s="6735"/>
      <c r="GCV34" s="6735"/>
      <c r="GCW34" s="8836" t="s">
        <v>2779</v>
      </c>
      <c r="GCX34" s="8837"/>
      <c r="GCY34" s="1036">
        <f>SUM(GCZ34:GDC34)</f>
        <v>0</v>
      </c>
      <c r="GCZ34" s="369"/>
      <c r="GDA34" s="370"/>
      <c r="GDB34" s="370"/>
      <c r="GDC34" s="371"/>
      <c r="GDD34" s="372"/>
      <c r="GDE34" s="373"/>
      <c r="GDF34" s="369"/>
      <c r="GDG34" s="372"/>
      <c r="GDH34" s="371"/>
      <c r="GDI34" s="374"/>
      <c r="GDJ34" s="6735"/>
      <c r="GDK34" s="6735"/>
      <c r="GDL34" s="6735"/>
      <c r="GDM34" s="8836" t="s">
        <v>2779</v>
      </c>
      <c r="GDN34" s="8837"/>
      <c r="GDO34" s="1036">
        <f>SUM(GDP34:GDS34)</f>
        <v>0</v>
      </c>
      <c r="GDP34" s="369"/>
      <c r="GDQ34" s="370"/>
      <c r="GDR34" s="370"/>
      <c r="GDS34" s="371"/>
      <c r="GDT34" s="372"/>
      <c r="GDU34" s="373"/>
      <c r="GDV34" s="369"/>
      <c r="GDW34" s="372"/>
      <c r="GDX34" s="371"/>
      <c r="GDY34" s="374"/>
      <c r="GDZ34" s="6735"/>
      <c r="GEA34" s="6735"/>
      <c r="GEB34" s="6735"/>
      <c r="GEC34" s="8836" t="s">
        <v>2779</v>
      </c>
      <c r="GED34" s="8837"/>
      <c r="GEE34" s="1036">
        <f>SUM(GEF34:GEI34)</f>
        <v>0</v>
      </c>
      <c r="GEF34" s="369"/>
      <c r="GEG34" s="370"/>
      <c r="GEH34" s="370"/>
      <c r="GEI34" s="371"/>
      <c r="GEJ34" s="372"/>
      <c r="GEK34" s="373"/>
      <c r="GEL34" s="369"/>
      <c r="GEM34" s="372"/>
      <c r="GEN34" s="371"/>
      <c r="GEO34" s="374"/>
      <c r="GEP34" s="6735"/>
      <c r="GEQ34" s="6735"/>
      <c r="GER34" s="6735"/>
      <c r="GES34" s="8836" t="s">
        <v>2779</v>
      </c>
      <c r="GET34" s="8837"/>
      <c r="GEU34" s="1036">
        <f>SUM(GEV34:GEY34)</f>
        <v>0</v>
      </c>
      <c r="GEV34" s="369"/>
      <c r="GEW34" s="370"/>
      <c r="GEX34" s="370"/>
      <c r="GEY34" s="371"/>
      <c r="GEZ34" s="372"/>
      <c r="GFA34" s="373"/>
      <c r="GFB34" s="369"/>
      <c r="GFC34" s="372"/>
      <c r="GFD34" s="371"/>
      <c r="GFE34" s="374"/>
      <c r="GFF34" s="6735"/>
      <c r="GFG34" s="6735"/>
      <c r="GFH34" s="6735"/>
      <c r="GFI34" s="8836" t="s">
        <v>2779</v>
      </c>
      <c r="GFJ34" s="8837"/>
      <c r="GFK34" s="1036">
        <f>SUM(GFL34:GFO34)</f>
        <v>0</v>
      </c>
      <c r="GFL34" s="369"/>
      <c r="GFM34" s="370"/>
      <c r="GFN34" s="370"/>
      <c r="GFO34" s="371"/>
      <c r="GFP34" s="372"/>
      <c r="GFQ34" s="373"/>
      <c r="GFR34" s="369"/>
      <c r="GFS34" s="372"/>
      <c r="GFT34" s="371"/>
      <c r="GFU34" s="374"/>
      <c r="GFV34" s="6735"/>
      <c r="GFW34" s="6735"/>
      <c r="GFX34" s="6735"/>
      <c r="GFY34" s="8836" t="s">
        <v>2779</v>
      </c>
      <c r="GFZ34" s="8837"/>
      <c r="GGA34" s="1036">
        <f>SUM(GGB34:GGE34)</f>
        <v>0</v>
      </c>
      <c r="GGB34" s="369"/>
      <c r="GGC34" s="370"/>
      <c r="GGD34" s="370"/>
      <c r="GGE34" s="371"/>
      <c r="GGF34" s="372"/>
      <c r="GGG34" s="373"/>
      <c r="GGH34" s="369"/>
      <c r="GGI34" s="372"/>
      <c r="GGJ34" s="371"/>
      <c r="GGK34" s="374"/>
      <c r="GGL34" s="6735"/>
      <c r="GGM34" s="6735"/>
      <c r="GGN34" s="6735"/>
      <c r="GGO34" s="8836" t="s">
        <v>2779</v>
      </c>
      <c r="GGP34" s="8837"/>
      <c r="GGQ34" s="1036">
        <f>SUM(GGR34:GGU34)</f>
        <v>0</v>
      </c>
      <c r="GGR34" s="369"/>
      <c r="GGS34" s="370"/>
      <c r="GGT34" s="370"/>
      <c r="GGU34" s="371"/>
      <c r="GGV34" s="372"/>
      <c r="GGW34" s="373"/>
      <c r="GGX34" s="369"/>
      <c r="GGY34" s="372"/>
      <c r="GGZ34" s="371"/>
      <c r="GHA34" s="374"/>
      <c r="GHB34" s="6735"/>
      <c r="GHC34" s="6735"/>
      <c r="GHD34" s="6735"/>
      <c r="GHE34" s="8836" t="s">
        <v>2779</v>
      </c>
      <c r="GHF34" s="8837"/>
      <c r="GHG34" s="1036">
        <f>SUM(GHH34:GHK34)</f>
        <v>0</v>
      </c>
      <c r="GHH34" s="369"/>
      <c r="GHI34" s="370"/>
      <c r="GHJ34" s="370"/>
      <c r="GHK34" s="371"/>
      <c r="GHL34" s="372"/>
      <c r="GHM34" s="373"/>
      <c r="GHN34" s="369"/>
      <c r="GHO34" s="372"/>
      <c r="GHP34" s="371"/>
      <c r="GHQ34" s="374"/>
      <c r="GHR34" s="6735"/>
      <c r="GHS34" s="6735"/>
      <c r="GHT34" s="6735"/>
      <c r="GHU34" s="8836" t="s">
        <v>2779</v>
      </c>
      <c r="GHV34" s="8837"/>
      <c r="GHW34" s="1036">
        <f>SUM(GHX34:GIA34)</f>
        <v>0</v>
      </c>
      <c r="GHX34" s="369"/>
      <c r="GHY34" s="370"/>
      <c r="GHZ34" s="370"/>
      <c r="GIA34" s="371"/>
      <c r="GIB34" s="372"/>
      <c r="GIC34" s="373"/>
      <c r="GID34" s="369"/>
      <c r="GIE34" s="372"/>
      <c r="GIF34" s="371"/>
      <c r="GIG34" s="374"/>
      <c r="GIH34" s="6735"/>
      <c r="GII34" s="6735"/>
      <c r="GIJ34" s="6735"/>
      <c r="GIK34" s="8836" t="s">
        <v>2779</v>
      </c>
      <c r="GIL34" s="8837"/>
      <c r="GIM34" s="1036">
        <f>SUM(GIN34:GIQ34)</f>
        <v>0</v>
      </c>
      <c r="GIN34" s="369"/>
      <c r="GIO34" s="370"/>
      <c r="GIP34" s="370"/>
      <c r="GIQ34" s="371"/>
      <c r="GIR34" s="372"/>
      <c r="GIS34" s="373"/>
      <c r="GIT34" s="369"/>
      <c r="GIU34" s="372"/>
      <c r="GIV34" s="371"/>
      <c r="GIW34" s="374"/>
      <c r="GIX34" s="6735"/>
      <c r="GIY34" s="6735"/>
      <c r="GIZ34" s="6735"/>
      <c r="GJA34" s="8836" t="s">
        <v>2779</v>
      </c>
      <c r="GJB34" s="8837"/>
      <c r="GJC34" s="1036">
        <f>SUM(GJD34:GJG34)</f>
        <v>0</v>
      </c>
      <c r="GJD34" s="369"/>
      <c r="GJE34" s="370"/>
      <c r="GJF34" s="370"/>
      <c r="GJG34" s="371"/>
      <c r="GJH34" s="372"/>
      <c r="GJI34" s="373"/>
      <c r="GJJ34" s="369"/>
      <c r="GJK34" s="372"/>
      <c r="GJL34" s="371"/>
      <c r="GJM34" s="374"/>
      <c r="GJN34" s="6735"/>
      <c r="GJO34" s="6735"/>
      <c r="GJP34" s="6735"/>
      <c r="GJQ34" s="8836" t="s">
        <v>2779</v>
      </c>
      <c r="GJR34" s="8837"/>
      <c r="GJS34" s="1036">
        <f>SUM(GJT34:GJW34)</f>
        <v>0</v>
      </c>
      <c r="GJT34" s="369"/>
      <c r="GJU34" s="370"/>
      <c r="GJV34" s="370"/>
      <c r="GJW34" s="371"/>
      <c r="GJX34" s="372"/>
      <c r="GJY34" s="373"/>
      <c r="GJZ34" s="369"/>
      <c r="GKA34" s="372"/>
      <c r="GKB34" s="371"/>
      <c r="GKC34" s="374"/>
      <c r="GKD34" s="6735"/>
      <c r="GKE34" s="6735"/>
      <c r="GKF34" s="6735"/>
      <c r="GKG34" s="8836" t="s">
        <v>2779</v>
      </c>
      <c r="GKH34" s="8837"/>
      <c r="GKI34" s="1036">
        <f>SUM(GKJ34:GKM34)</f>
        <v>0</v>
      </c>
      <c r="GKJ34" s="369"/>
      <c r="GKK34" s="370"/>
      <c r="GKL34" s="370"/>
      <c r="GKM34" s="371"/>
      <c r="GKN34" s="372"/>
      <c r="GKO34" s="373"/>
      <c r="GKP34" s="369"/>
      <c r="GKQ34" s="372"/>
      <c r="GKR34" s="371"/>
      <c r="GKS34" s="374"/>
      <c r="GKT34" s="6735"/>
      <c r="GKU34" s="6735"/>
      <c r="GKV34" s="6735"/>
      <c r="GKW34" s="8836" t="s">
        <v>2779</v>
      </c>
      <c r="GKX34" s="8837"/>
      <c r="GKY34" s="1036">
        <f>SUM(GKZ34:GLC34)</f>
        <v>0</v>
      </c>
      <c r="GKZ34" s="369"/>
      <c r="GLA34" s="370"/>
      <c r="GLB34" s="370"/>
      <c r="GLC34" s="371"/>
      <c r="GLD34" s="372"/>
      <c r="GLE34" s="373"/>
      <c r="GLF34" s="369"/>
      <c r="GLG34" s="372"/>
      <c r="GLH34" s="371"/>
      <c r="GLI34" s="374"/>
      <c r="GLJ34" s="6735"/>
      <c r="GLK34" s="6735"/>
      <c r="GLL34" s="6735"/>
      <c r="GLM34" s="8836" t="s">
        <v>2779</v>
      </c>
      <c r="GLN34" s="8837"/>
      <c r="GLO34" s="1036">
        <f>SUM(GLP34:GLS34)</f>
        <v>0</v>
      </c>
      <c r="GLP34" s="369"/>
      <c r="GLQ34" s="370"/>
      <c r="GLR34" s="370"/>
      <c r="GLS34" s="371"/>
      <c r="GLT34" s="372"/>
      <c r="GLU34" s="373"/>
      <c r="GLV34" s="369"/>
      <c r="GLW34" s="372"/>
      <c r="GLX34" s="371"/>
      <c r="GLY34" s="374"/>
      <c r="GLZ34" s="6735"/>
      <c r="GMA34" s="6735"/>
      <c r="GMB34" s="6735"/>
      <c r="GMC34" s="8836" t="s">
        <v>2779</v>
      </c>
      <c r="GMD34" s="8837"/>
      <c r="GME34" s="1036">
        <f>SUM(GMF34:GMI34)</f>
        <v>0</v>
      </c>
      <c r="GMF34" s="369"/>
      <c r="GMG34" s="370"/>
      <c r="GMH34" s="370"/>
      <c r="GMI34" s="371"/>
      <c r="GMJ34" s="372"/>
      <c r="GMK34" s="373"/>
      <c r="GML34" s="369"/>
      <c r="GMM34" s="372"/>
      <c r="GMN34" s="371"/>
      <c r="GMO34" s="374"/>
      <c r="GMP34" s="6735"/>
      <c r="GMQ34" s="6735"/>
      <c r="GMR34" s="6735"/>
      <c r="GMS34" s="8836" t="s">
        <v>2779</v>
      </c>
      <c r="GMT34" s="8837"/>
      <c r="GMU34" s="1036">
        <f>SUM(GMV34:GMY34)</f>
        <v>0</v>
      </c>
      <c r="GMV34" s="369"/>
      <c r="GMW34" s="370"/>
      <c r="GMX34" s="370"/>
      <c r="GMY34" s="371"/>
      <c r="GMZ34" s="372"/>
      <c r="GNA34" s="373"/>
      <c r="GNB34" s="369"/>
      <c r="GNC34" s="372"/>
      <c r="GND34" s="371"/>
      <c r="GNE34" s="374"/>
      <c r="GNF34" s="6735"/>
      <c r="GNG34" s="6735"/>
      <c r="GNH34" s="6735"/>
      <c r="GNI34" s="8836" t="s">
        <v>2779</v>
      </c>
      <c r="GNJ34" s="8837"/>
      <c r="GNK34" s="1036">
        <f>SUM(GNL34:GNO34)</f>
        <v>0</v>
      </c>
      <c r="GNL34" s="369"/>
      <c r="GNM34" s="370"/>
      <c r="GNN34" s="370"/>
      <c r="GNO34" s="371"/>
      <c r="GNP34" s="372"/>
      <c r="GNQ34" s="373"/>
      <c r="GNR34" s="369"/>
      <c r="GNS34" s="372"/>
      <c r="GNT34" s="371"/>
      <c r="GNU34" s="374"/>
      <c r="GNV34" s="6735"/>
      <c r="GNW34" s="6735"/>
      <c r="GNX34" s="6735"/>
      <c r="GNY34" s="8836" t="s">
        <v>2779</v>
      </c>
      <c r="GNZ34" s="8837"/>
      <c r="GOA34" s="1036">
        <f>SUM(GOB34:GOE34)</f>
        <v>0</v>
      </c>
      <c r="GOB34" s="369"/>
      <c r="GOC34" s="370"/>
      <c r="GOD34" s="370"/>
      <c r="GOE34" s="371"/>
      <c r="GOF34" s="372"/>
      <c r="GOG34" s="373"/>
      <c r="GOH34" s="369"/>
      <c r="GOI34" s="372"/>
      <c r="GOJ34" s="371"/>
      <c r="GOK34" s="374"/>
      <c r="GOL34" s="6735"/>
      <c r="GOM34" s="6735"/>
      <c r="GON34" s="6735"/>
      <c r="GOO34" s="8836" t="s">
        <v>2779</v>
      </c>
      <c r="GOP34" s="8837"/>
      <c r="GOQ34" s="1036">
        <f>SUM(GOR34:GOU34)</f>
        <v>0</v>
      </c>
      <c r="GOR34" s="369"/>
      <c r="GOS34" s="370"/>
      <c r="GOT34" s="370"/>
      <c r="GOU34" s="371"/>
      <c r="GOV34" s="372"/>
      <c r="GOW34" s="373"/>
      <c r="GOX34" s="369"/>
      <c r="GOY34" s="372"/>
      <c r="GOZ34" s="371"/>
      <c r="GPA34" s="374"/>
      <c r="GPB34" s="6735"/>
      <c r="GPC34" s="6735"/>
      <c r="GPD34" s="6735"/>
      <c r="GPE34" s="8836" t="s">
        <v>2779</v>
      </c>
      <c r="GPF34" s="8837"/>
      <c r="GPG34" s="1036">
        <f>SUM(GPH34:GPK34)</f>
        <v>0</v>
      </c>
      <c r="GPH34" s="369"/>
      <c r="GPI34" s="370"/>
      <c r="GPJ34" s="370"/>
      <c r="GPK34" s="371"/>
      <c r="GPL34" s="372"/>
      <c r="GPM34" s="373"/>
      <c r="GPN34" s="369"/>
      <c r="GPO34" s="372"/>
      <c r="GPP34" s="371"/>
      <c r="GPQ34" s="374"/>
      <c r="GPR34" s="6735"/>
      <c r="GPS34" s="6735"/>
      <c r="GPT34" s="6735"/>
      <c r="GPU34" s="8836" t="s">
        <v>2779</v>
      </c>
      <c r="GPV34" s="8837"/>
      <c r="GPW34" s="1036">
        <f>SUM(GPX34:GQA34)</f>
        <v>0</v>
      </c>
      <c r="GPX34" s="369"/>
      <c r="GPY34" s="370"/>
      <c r="GPZ34" s="370"/>
      <c r="GQA34" s="371"/>
      <c r="GQB34" s="372"/>
      <c r="GQC34" s="373"/>
      <c r="GQD34" s="369"/>
      <c r="GQE34" s="372"/>
      <c r="GQF34" s="371"/>
      <c r="GQG34" s="374"/>
      <c r="GQH34" s="6735"/>
      <c r="GQI34" s="6735"/>
      <c r="GQJ34" s="6735"/>
      <c r="GQK34" s="8836" t="s">
        <v>2779</v>
      </c>
      <c r="GQL34" s="8837"/>
      <c r="GQM34" s="1036">
        <f>SUM(GQN34:GQQ34)</f>
        <v>0</v>
      </c>
      <c r="GQN34" s="369"/>
      <c r="GQO34" s="370"/>
      <c r="GQP34" s="370"/>
      <c r="GQQ34" s="371"/>
      <c r="GQR34" s="372"/>
      <c r="GQS34" s="373"/>
      <c r="GQT34" s="369"/>
      <c r="GQU34" s="372"/>
      <c r="GQV34" s="371"/>
      <c r="GQW34" s="374"/>
      <c r="GQX34" s="6735"/>
      <c r="GQY34" s="6735"/>
      <c r="GQZ34" s="6735"/>
      <c r="GRA34" s="8836" t="s">
        <v>2779</v>
      </c>
      <c r="GRB34" s="8837"/>
      <c r="GRC34" s="1036">
        <f>SUM(GRD34:GRG34)</f>
        <v>0</v>
      </c>
      <c r="GRD34" s="369"/>
      <c r="GRE34" s="370"/>
      <c r="GRF34" s="370"/>
      <c r="GRG34" s="371"/>
      <c r="GRH34" s="372"/>
      <c r="GRI34" s="373"/>
      <c r="GRJ34" s="369"/>
      <c r="GRK34" s="372"/>
      <c r="GRL34" s="371"/>
      <c r="GRM34" s="374"/>
      <c r="GRN34" s="6735"/>
      <c r="GRO34" s="6735"/>
      <c r="GRP34" s="6735"/>
      <c r="GRQ34" s="8836" t="s">
        <v>2779</v>
      </c>
      <c r="GRR34" s="8837"/>
      <c r="GRS34" s="1036">
        <f>SUM(GRT34:GRW34)</f>
        <v>0</v>
      </c>
      <c r="GRT34" s="369"/>
      <c r="GRU34" s="370"/>
      <c r="GRV34" s="370"/>
      <c r="GRW34" s="371"/>
      <c r="GRX34" s="372"/>
      <c r="GRY34" s="373"/>
      <c r="GRZ34" s="369"/>
      <c r="GSA34" s="372"/>
      <c r="GSB34" s="371"/>
      <c r="GSC34" s="374"/>
      <c r="GSD34" s="6735"/>
      <c r="GSE34" s="6735"/>
      <c r="GSF34" s="6735"/>
      <c r="GSG34" s="8836" t="s">
        <v>2779</v>
      </c>
      <c r="GSH34" s="8837"/>
      <c r="GSI34" s="1036">
        <f>SUM(GSJ34:GSM34)</f>
        <v>0</v>
      </c>
      <c r="GSJ34" s="369"/>
      <c r="GSK34" s="370"/>
      <c r="GSL34" s="370"/>
      <c r="GSM34" s="371"/>
      <c r="GSN34" s="372"/>
      <c r="GSO34" s="373"/>
      <c r="GSP34" s="369"/>
      <c r="GSQ34" s="372"/>
      <c r="GSR34" s="371"/>
      <c r="GSS34" s="374"/>
      <c r="GST34" s="6735"/>
      <c r="GSU34" s="6735"/>
      <c r="GSV34" s="6735"/>
      <c r="GSW34" s="8836" t="s">
        <v>2779</v>
      </c>
      <c r="GSX34" s="8837"/>
      <c r="GSY34" s="1036">
        <f>SUM(GSZ34:GTC34)</f>
        <v>0</v>
      </c>
      <c r="GSZ34" s="369"/>
      <c r="GTA34" s="370"/>
      <c r="GTB34" s="370"/>
      <c r="GTC34" s="371"/>
      <c r="GTD34" s="372"/>
      <c r="GTE34" s="373"/>
      <c r="GTF34" s="369"/>
      <c r="GTG34" s="372"/>
      <c r="GTH34" s="371"/>
      <c r="GTI34" s="374"/>
      <c r="GTJ34" s="6735"/>
      <c r="GTK34" s="6735"/>
      <c r="GTL34" s="6735"/>
      <c r="GTM34" s="8836" t="s">
        <v>2779</v>
      </c>
      <c r="GTN34" s="8837"/>
      <c r="GTO34" s="1036">
        <f>SUM(GTP34:GTS34)</f>
        <v>0</v>
      </c>
      <c r="GTP34" s="369"/>
      <c r="GTQ34" s="370"/>
      <c r="GTR34" s="370"/>
      <c r="GTS34" s="371"/>
      <c r="GTT34" s="372"/>
      <c r="GTU34" s="373"/>
      <c r="GTV34" s="369"/>
      <c r="GTW34" s="372"/>
      <c r="GTX34" s="371"/>
      <c r="GTY34" s="374"/>
      <c r="GTZ34" s="6735"/>
      <c r="GUA34" s="6735"/>
      <c r="GUB34" s="6735"/>
      <c r="GUC34" s="8836" t="s">
        <v>2779</v>
      </c>
      <c r="GUD34" s="8837"/>
      <c r="GUE34" s="1036">
        <f>SUM(GUF34:GUI34)</f>
        <v>0</v>
      </c>
      <c r="GUF34" s="369"/>
      <c r="GUG34" s="370"/>
      <c r="GUH34" s="370"/>
      <c r="GUI34" s="371"/>
      <c r="GUJ34" s="372"/>
      <c r="GUK34" s="373"/>
      <c r="GUL34" s="369"/>
      <c r="GUM34" s="372"/>
      <c r="GUN34" s="371"/>
      <c r="GUO34" s="374"/>
      <c r="GUP34" s="6735"/>
      <c r="GUQ34" s="6735"/>
      <c r="GUR34" s="6735"/>
      <c r="GUS34" s="8836" t="s">
        <v>2779</v>
      </c>
      <c r="GUT34" s="8837"/>
      <c r="GUU34" s="1036">
        <f>SUM(GUV34:GUY34)</f>
        <v>0</v>
      </c>
      <c r="GUV34" s="369"/>
      <c r="GUW34" s="370"/>
      <c r="GUX34" s="370"/>
      <c r="GUY34" s="371"/>
      <c r="GUZ34" s="372"/>
      <c r="GVA34" s="373"/>
      <c r="GVB34" s="369"/>
      <c r="GVC34" s="372"/>
      <c r="GVD34" s="371"/>
      <c r="GVE34" s="374"/>
      <c r="GVF34" s="6735"/>
      <c r="GVG34" s="6735"/>
      <c r="GVH34" s="6735"/>
      <c r="GVI34" s="8836" t="s">
        <v>2779</v>
      </c>
      <c r="GVJ34" s="8837"/>
      <c r="GVK34" s="1036">
        <f>SUM(GVL34:GVO34)</f>
        <v>0</v>
      </c>
      <c r="GVL34" s="369"/>
      <c r="GVM34" s="370"/>
      <c r="GVN34" s="370"/>
      <c r="GVO34" s="371"/>
      <c r="GVP34" s="372"/>
      <c r="GVQ34" s="373"/>
      <c r="GVR34" s="369"/>
      <c r="GVS34" s="372"/>
      <c r="GVT34" s="371"/>
      <c r="GVU34" s="374"/>
      <c r="GVV34" s="6735"/>
      <c r="GVW34" s="6735"/>
      <c r="GVX34" s="6735"/>
      <c r="GVY34" s="8836" t="s">
        <v>2779</v>
      </c>
      <c r="GVZ34" s="8837"/>
      <c r="GWA34" s="1036">
        <f>SUM(GWB34:GWE34)</f>
        <v>0</v>
      </c>
      <c r="GWB34" s="369"/>
      <c r="GWC34" s="370"/>
      <c r="GWD34" s="370"/>
      <c r="GWE34" s="371"/>
      <c r="GWF34" s="372"/>
      <c r="GWG34" s="373"/>
      <c r="GWH34" s="369"/>
      <c r="GWI34" s="372"/>
      <c r="GWJ34" s="371"/>
      <c r="GWK34" s="374"/>
      <c r="GWL34" s="6735"/>
      <c r="GWM34" s="6735"/>
      <c r="GWN34" s="6735"/>
      <c r="GWO34" s="8836" t="s">
        <v>2779</v>
      </c>
      <c r="GWP34" s="8837"/>
      <c r="GWQ34" s="1036">
        <f>SUM(GWR34:GWU34)</f>
        <v>0</v>
      </c>
      <c r="GWR34" s="369"/>
      <c r="GWS34" s="370"/>
      <c r="GWT34" s="370"/>
      <c r="GWU34" s="371"/>
      <c r="GWV34" s="372"/>
      <c r="GWW34" s="373"/>
      <c r="GWX34" s="369"/>
      <c r="GWY34" s="372"/>
      <c r="GWZ34" s="371"/>
      <c r="GXA34" s="374"/>
      <c r="GXB34" s="6735"/>
      <c r="GXC34" s="6735"/>
      <c r="GXD34" s="6735"/>
      <c r="GXE34" s="8836" t="s">
        <v>2779</v>
      </c>
      <c r="GXF34" s="8837"/>
      <c r="GXG34" s="1036">
        <f>SUM(GXH34:GXK34)</f>
        <v>0</v>
      </c>
      <c r="GXH34" s="369"/>
      <c r="GXI34" s="370"/>
      <c r="GXJ34" s="370"/>
      <c r="GXK34" s="371"/>
      <c r="GXL34" s="372"/>
      <c r="GXM34" s="373"/>
      <c r="GXN34" s="369"/>
      <c r="GXO34" s="372"/>
      <c r="GXP34" s="371"/>
      <c r="GXQ34" s="374"/>
      <c r="GXR34" s="6735"/>
      <c r="GXS34" s="6735"/>
      <c r="GXT34" s="6735"/>
      <c r="GXU34" s="8836" t="s">
        <v>2779</v>
      </c>
      <c r="GXV34" s="8837"/>
      <c r="GXW34" s="1036">
        <f>SUM(GXX34:GYA34)</f>
        <v>0</v>
      </c>
      <c r="GXX34" s="369"/>
      <c r="GXY34" s="370"/>
      <c r="GXZ34" s="370"/>
      <c r="GYA34" s="371"/>
      <c r="GYB34" s="372"/>
      <c r="GYC34" s="373"/>
      <c r="GYD34" s="369"/>
      <c r="GYE34" s="372"/>
      <c r="GYF34" s="371"/>
      <c r="GYG34" s="374"/>
      <c r="GYH34" s="6735"/>
      <c r="GYI34" s="6735"/>
      <c r="GYJ34" s="6735"/>
      <c r="GYK34" s="8836" t="s">
        <v>2779</v>
      </c>
      <c r="GYL34" s="8837"/>
      <c r="GYM34" s="1036">
        <f>SUM(GYN34:GYQ34)</f>
        <v>0</v>
      </c>
      <c r="GYN34" s="369"/>
      <c r="GYO34" s="370"/>
      <c r="GYP34" s="370"/>
      <c r="GYQ34" s="371"/>
      <c r="GYR34" s="372"/>
      <c r="GYS34" s="373"/>
      <c r="GYT34" s="369"/>
      <c r="GYU34" s="372"/>
      <c r="GYV34" s="371"/>
      <c r="GYW34" s="374"/>
      <c r="GYX34" s="6735"/>
      <c r="GYY34" s="6735"/>
      <c r="GYZ34" s="6735"/>
      <c r="GZA34" s="8836" t="s">
        <v>2779</v>
      </c>
      <c r="GZB34" s="8837"/>
      <c r="GZC34" s="1036">
        <f>SUM(GZD34:GZG34)</f>
        <v>0</v>
      </c>
      <c r="GZD34" s="369"/>
      <c r="GZE34" s="370"/>
      <c r="GZF34" s="370"/>
      <c r="GZG34" s="371"/>
      <c r="GZH34" s="372"/>
      <c r="GZI34" s="373"/>
      <c r="GZJ34" s="369"/>
      <c r="GZK34" s="372"/>
      <c r="GZL34" s="371"/>
      <c r="GZM34" s="374"/>
      <c r="GZN34" s="6735"/>
      <c r="GZO34" s="6735"/>
      <c r="GZP34" s="6735"/>
      <c r="GZQ34" s="8836" t="s">
        <v>2779</v>
      </c>
      <c r="GZR34" s="8837"/>
      <c r="GZS34" s="1036">
        <f>SUM(GZT34:GZW34)</f>
        <v>0</v>
      </c>
      <c r="GZT34" s="369"/>
      <c r="GZU34" s="370"/>
      <c r="GZV34" s="370"/>
      <c r="GZW34" s="371"/>
      <c r="GZX34" s="372"/>
      <c r="GZY34" s="373"/>
      <c r="GZZ34" s="369"/>
      <c r="HAA34" s="372"/>
      <c r="HAB34" s="371"/>
      <c r="HAC34" s="374"/>
      <c r="HAD34" s="6735"/>
      <c r="HAE34" s="6735"/>
      <c r="HAF34" s="6735"/>
      <c r="HAG34" s="8836" t="s">
        <v>2779</v>
      </c>
      <c r="HAH34" s="8837"/>
      <c r="HAI34" s="1036">
        <f>SUM(HAJ34:HAM34)</f>
        <v>0</v>
      </c>
      <c r="HAJ34" s="369"/>
      <c r="HAK34" s="370"/>
      <c r="HAL34" s="370"/>
      <c r="HAM34" s="371"/>
      <c r="HAN34" s="372"/>
      <c r="HAO34" s="373"/>
      <c r="HAP34" s="369"/>
      <c r="HAQ34" s="372"/>
      <c r="HAR34" s="371"/>
      <c r="HAS34" s="374"/>
      <c r="HAT34" s="6735"/>
      <c r="HAU34" s="6735"/>
      <c r="HAV34" s="6735"/>
      <c r="HAW34" s="8836" t="s">
        <v>2779</v>
      </c>
      <c r="HAX34" s="8837"/>
      <c r="HAY34" s="1036">
        <f>SUM(HAZ34:HBC34)</f>
        <v>0</v>
      </c>
      <c r="HAZ34" s="369"/>
      <c r="HBA34" s="370"/>
      <c r="HBB34" s="370"/>
      <c r="HBC34" s="371"/>
      <c r="HBD34" s="372"/>
      <c r="HBE34" s="373"/>
      <c r="HBF34" s="369"/>
      <c r="HBG34" s="372"/>
      <c r="HBH34" s="371"/>
      <c r="HBI34" s="374"/>
      <c r="HBJ34" s="6735"/>
      <c r="HBK34" s="6735"/>
      <c r="HBL34" s="6735"/>
      <c r="HBM34" s="8836" t="s">
        <v>2779</v>
      </c>
      <c r="HBN34" s="8837"/>
      <c r="HBO34" s="1036">
        <f>SUM(HBP34:HBS34)</f>
        <v>0</v>
      </c>
      <c r="HBP34" s="369"/>
      <c r="HBQ34" s="370"/>
      <c r="HBR34" s="370"/>
      <c r="HBS34" s="371"/>
      <c r="HBT34" s="372"/>
      <c r="HBU34" s="373"/>
      <c r="HBV34" s="369"/>
      <c r="HBW34" s="372"/>
      <c r="HBX34" s="371"/>
      <c r="HBY34" s="374"/>
      <c r="HBZ34" s="6735"/>
      <c r="HCA34" s="6735"/>
      <c r="HCB34" s="6735"/>
      <c r="HCC34" s="8836" t="s">
        <v>2779</v>
      </c>
      <c r="HCD34" s="8837"/>
      <c r="HCE34" s="1036">
        <f>SUM(HCF34:HCI34)</f>
        <v>0</v>
      </c>
      <c r="HCF34" s="369"/>
      <c r="HCG34" s="370"/>
      <c r="HCH34" s="370"/>
      <c r="HCI34" s="371"/>
      <c r="HCJ34" s="372"/>
      <c r="HCK34" s="373"/>
      <c r="HCL34" s="369"/>
      <c r="HCM34" s="372"/>
      <c r="HCN34" s="371"/>
      <c r="HCO34" s="374"/>
      <c r="HCP34" s="6735"/>
      <c r="HCQ34" s="6735"/>
      <c r="HCR34" s="6735"/>
      <c r="HCS34" s="8836" t="s">
        <v>2779</v>
      </c>
      <c r="HCT34" s="8837"/>
      <c r="HCU34" s="1036">
        <f>SUM(HCV34:HCY34)</f>
        <v>0</v>
      </c>
      <c r="HCV34" s="369"/>
      <c r="HCW34" s="370"/>
      <c r="HCX34" s="370"/>
      <c r="HCY34" s="371"/>
      <c r="HCZ34" s="372"/>
      <c r="HDA34" s="373"/>
      <c r="HDB34" s="369"/>
      <c r="HDC34" s="372"/>
      <c r="HDD34" s="371"/>
      <c r="HDE34" s="374"/>
      <c r="HDF34" s="6735"/>
      <c r="HDG34" s="6735"/>
      <c r="HDH34" s="6735"/>
      <c r="HDI34" s="8836" t="s">
        <v>2779</v>
      </c>
      <c r="HDJ34" s="8837"/>
      <c r="HDK34" s="1036">
        <f>SUM(HDL34:HDO34)</f>
        <v>0</v>
      </c>
      <c r="HDL34" s="369"/>
      <c r="HDM34" s="370"/>
      <c r="HDN34" s="370"/>
      <c r="HDO34" s="371"/>
      <c r="HDP34" s="372"/>
      <c r="HDQ34" s="373"/>
      <c r="HDR34" s="369"/>
      <c r="HDS34" s="372"/>
      <c r="HDT34" s="371"/>
      <c r="HDU34" s="374"/>
      <c r="HDV34" s="6735"/>
      <c r="HDW34" s="6735"/>
      <c r="HDX34" s="6735"/>
      <c r="HDY34" s="8836" t="s">
        <v>2779</v>
      </c>
      <c r="HDZ34" s="8837"/>
      <c r="HEA34" s="1036">
        <f>SUM(HEB34:HEE34)</f>
        <v>0</v>
      </c>
      <c r="HEB34" s="369"/>
      <c r="HEC34" s="370"/>
      <c r="HED34" s="370"/>
      <c r="HEE34" s="371"/>
      <c r="HEF34" s="372"/>
      <c r="HEG34" s="373"/>
      <c r="HEH34" s="369"/>
      <c r="HEI34" s="372"/>
      <c r="HEJ34" s="371"/>
      <c r="HEK34" s="374"/>
      <c r="HEL34" s="6735"/>
      <c r="HEM34" s="6735"/>
      <c r="HEN34" s="6735"/>
      <c r="HEO34" s="8836" t="s">
        <v>2779</v>
      </c>
      <c r="HEP34" s="8837"/>
      <c r="HEQ34" s="1036">
        <f>SUM(HER34:HEU34)</f>
        <v>0</v>
      </c>
      <c r="HER34" s="369"/>
      <c r="HES34" s="370"/>
      <c r="HET34" s="370"/>
      <c r="HEU34" s="371"/>
      <c r="HEV34" s="372"/>
      <c r="HEW34" s="373"/>
      <c r="HEX34" s="369"/>
      <c r="HEY34" s="372"/>
      <c r="HEZ34" s="371"/>
      <c r="HFA34" s="374"/>
      <c r="HFB34" s="6735"/>
      <c r="HFC34" s="6735"/>
      <c r="HFD34" s="6735"/>
      <c r="HFE34" s="8836" t="s">
        <v>2779</v>
      </c>
      <c r="HFF34" s="8837"/>
      <c r="HFG34" s="1036">
        <f>SUM(HFH34:HFK34)</f>
        <v>0</v>
      </c>
      <c r="HFH34" s="369"/>
      <c r="HFI34" s="370"/>
      <c r="HFJ34" s="370"/>
      <c r="HFK34" s="371"/>
      <c r="HFL34" s="372"/>
      <c r="HFM34" s="373"/>
      <c r="HFN34" s="369"/>
      <c r="HFO34" s="372"/>
      <c r="HFP34" s="371"/>
      <c r="HFQ34" s="374"/>
      <c r="HFR34" s="6735"/>
      <c r="HFS34" s="6735"/>
      <c r="HFT34" s="6735"/>
      <c r="HFU34" s="8836" t="s">
        <v>2779</v>
      </c>
      <c r="HFV34" s="8837"/>
      <c r="HFW34" s="1036">
        <f>SUM(HFX34:HGA34)</f>
        <v>0</v>
      </c>
      <c r="HFX34" s="369"/>
      <c r="HFY34" s="370"/>
      <c r="HFZ34" s="370"/>
      <c r="HGA34" s="371"/>
      <c r="HGB34" s="372"/>
      <c r="HGC34" s="373"/>
      <c r="HGD34" s="369"/>
      <c r="HGE34" s="372"/>
      <c r="HGF34" s="371"/>
      <c r="HGG34" s="374"/>
      <c r="HGH34" s="6735"/>
      <c r="HGI34" s="6735"/>
      <c r="HGJ34" s="6735"/>
      <c r="HGK34" s="8836" t="s">
        <v>2779</v>
      </c>
      <c r="HGL34" s="8837"/>
      <c r="HGM34" s="1036">
        <f>SUM(HGN34:HGQ34)</f>
        <v>0</v>
      </c>
      <c r="HGN34" s="369"/>
      <c r="HGO34" s="370"/>
      <c r="HGP34" s="370"/>
      <c r="HGQ34" s="371"/>
      <c r="HGR34" s="372"/>
      <c r="HGS34" s="373"/>
      <c r="HGT34" s="369"/>
      <c r="HGU34" s="372"/>
      <c r="HGV34" s="371"/>
      <c r="HGW34" s="374"/>
      <c r="HGX34" s="6735"/>
      <c r="HGY34" s="6735"/>
      <c r="HGZ34" s="6735"/>
      <c r="HHA34" s="8836" t="s">
        <v>2779</v>
      </c>
      <c r="HHB34" s="8837"/>
      <c r="HHC34" s="1036">
        <f>SUM(HHD34:HHG34)</f>
        <v>0</v>
      </c>
      <c r="HHD34" s="369"/>
      <c r="HHE34" s="370"/>
      <c r="HHF34" s="370"/>
      <c r="HHG34" s="371"/>
      <c r="HHH34" s="372"/>
      <c r="HHI34" s="373"/>
      <c r="HHJ34" s="369"/>
      <c r="HHK34" s="372"/>
      <c r="HHL34" s="371"/>
      <c r="HHM34" s="374"/>
      <c r="HHN34" s="6735"/>
      <c r="HHO34" s="6735"/>
      <c r="HHP34" s="6735"/>
      <c r="HHQ34" s="8836" t="s">
        <v>2779</v>
      </c>
      <c r="HHR34" s="8837"/>
      <c r="HHS34" s="1036">
        <f>SUM(HHT34:HHW34)</f>
        <v>0</v>
      </c>
      <c r="HHT34" s="369"/>
      <c r="HHU34" s="370"/>
      <c r="HHV34" s="370"/>
      <c r="HHW34" s="371"/>
      <c r="HHX34" s="372"/>
      <c r="HHY34" s="373"/>
      <c r="HHZ34" s="369"/>
      <c r="HIA34" s="372"/>
      <c r="HIB34" s="371"/>
      <c r="HIC34" s="374"/>
      <c r="HID34" s="6735"/>
      <c r="HIE34" s="6735"/>
      <c r="HIF34" s="6735"/>
      <c r="HIG34" s="8836" t="s">
        <v>2779</v>
      </c>
      <c r="HIH34" s="8837"/>
      <c r="HII34" s="1036">
        <f>SUM(HIJ34:HIM34)</f>
        <v>0</v>
      </c>
      <c r="HIJ34" s="369"/>
      <c r="HIK34" s="370"/>
      <c r="HIL34" s="370"/>
      <c r="HIM34" s="371"/>
      <c r="HIN34" s="372"/>
      <c r="HIO34" s="373"/>
      <c r="HIP34" s="369"/>
      <c r="HIQ34" s="372"/>
      <c r="HIR34" s="371"/>
      <c r="HIS34" s="374"/>
      <c r="HIT34" s="6735"/>
      <c r="HIU34" s="6735"/>
      <c r="HIV34" s="6735"/>
      <c r="HIW34" s="8836" t="s">
        <v>2779</v>
      </c>
      <c r="HIX34" s="8837"/>
      <c r="HIY34" s="1036">
        <f>SUM(HIZ34:HJC34)</f>
        <v>0</v>
      </c>
      <c r="HIZ34" s="369"/>
      <c r="HJA34" s="370"/>
      <c r="HJB34" s="370"/>
      <c r="HJC34" s="371"/>
      <c r="HJD34" s="372"/>
      <c r="HJE34" s="373"/>
      <c r="HJF34" s="369"/>
      <c r="HJG34" s="372"/>
      <c r="HJH34" s="371"/>
      <c r="HJI34" s="374"/>
      <c r="HJJ34" s="6735"/>
      <c r="HJK34" s="6735"/>
      <c r="HJL34" s="6735"/>
      <c r="HJM34" s="8836" t="s">
        <v>2779</v>
      </c>
      <c r="HJN34" s="8837"/>
      <c r="HJO34" s="1036">
        <f>SUM(HJP34:HJS34)</f>
        <v>0</v>
      </c>
      <c r="HJP34" s="369"/>
      <c r="HJQ34" s="370"/>
      <c r="HJR34" s="370"/>
      <c r="HJS34" s="371"/>
      <c r="HJT34" s="372"/>
      <c r="HJU34" s="373"/>
      <c r="HJV34" s="369"/>
      <c r="HJW34" s="372"/>
      <c r="HJX34" s="371"/>
      <c r="HJY34" s="374"/>
      <c r="HJZ34" s="6735"/>
      <c r="HKA34" s="6735"/>
      <c r="HKB34" s="6735"/>
      <c r="HKC34" s="8836" t="s">
        <v>2779</v>
      </c>
      <c r="HKD34" s="8837"/>
      <c r="HKE34" s="1036">
        <f>SUM(HKF34:HKI34)</f>
        <v>0</v>
      </c>
      <c r="HKF34" s="369"/>
      <c r="HKG34" s="370"/>
      <c r="HKH34" s="370"/>
      <c r="HKI34" s="371"/>
      <c r="HKJ34" s="372"/>
      <c r="HKK34" s="373"/>
      <c r="HKL34" s="369"/>
      <c r="HKM34" s="372"/>
      <c r="HKN34" s="371"/>
      <c r="HKO34" s="374"/>
      <c r="HKP34" s="6735"/>
      <c r="HKQ34" s="6735"/>
      <c r="HKR34" s="6735"/>
      <c r="HKS34" s="8836" t="s">
        <v>2779</v>
      </c>
      <c r="HKT34" s="8837"/>
      <c r="HKU34" s="1036">
        <f>SUM(HKV34:HKY34)</f>
        <v>0</v>
      </c>
      <c r="HKV34" s="369"/>
      <c r="HKW34" s="370"/>
      <c r="HKX34" s="370"/>
      <c r="HKY34" s="371"/>
      <c r="HKZ34" s="372"/>
      <c r="HLA34" s="373"/>
      <c r="HLB34" s="369"/>
      <c r="HLC34" s="372"/>
      <c r="HLD34" s="371"/>
      <c r="HLE34" s="374"/>
      <c r="HLF34" s="6735"/>
      <c r="HLG34" s="6735"/>
      <c r="HLH34" s="6735"/>
      <c r="HLI34" s="8836" t="s">
        <v>2779</v>
      </c>
      <c r="HLJ34" s="8837"/>
      <c r="HLK34" s="1036">
        <f>SUM(HLL34:HLO34)</f>
        <v>0</v>
      </c>
      <c r="HLL34" s="369"/>
      <c r="HLM34" s="370"/>
      <c r="HLN34" s="370"/>
      <c r="HLO34" s="371"/>
      <c r="HLP34" s="372"/>
      <c r="HLQ34" s="373"/>
      <c r="HLR34" s="369"/>
      <c r="HLS34" s="372"/>
      <c r="HLT34" s="371"/>
      <c r="HLU34" s="374"/>
      <c r="HLV34" s="6735"/>
      <c r="HLW34" s="6735"/>
      <c r="HLX34" s="6735"/>
      <c r="HLY34" s="8836" t="s">
        <v>2779</v>
      </c>
      <c r="HLZ34" s="8837"/>
      <c r="HMA34" s="1036">
        <f>SUM(HMB34:HME34)</f>
        <v>0</v>
      </c>
      <c r="HMB34" s="369"/>
      <c r="HMC34" s="370"/>
      <c r="HMD34" s="370"/>
      <c r="HME34" s="371"/>
      <c r="HMF34" s="372"/>
      <c r="HMG34" s="373"/>
      <c r="HMH34" s="369"/>
      <c r="HMI34" s="372"/>
      <c r="HMJ34" s="371"/>
      <c r="HMK34" s="374"/>
      <c r="HML34" s="6735"/>
      <c r="HMM34" s="6735"/>
      <c r="HMN34" s="6735"/>
      <c r="HMO34" s="8836" t="s">
        <v>2779</v>
      </c>
      <c r="HMP34" s="8837"/>
      <c r="HMQ34" s="1036">
        <f>SUM(HMR34:HMU34)</f>
        <v>0</v>
      </c>
      <c r="HMR34" s="369"/>
      <c r="HMS34" s="370"/>
      <c r="HMT34" s="370"/>
      <c r="HMU34" s="371"/>
      <c r="HMV34" s="372"/>
      <c r="HMW34" s="373"/>
      <c r="HMX34" s="369"/>
      <c r="HMY34" s="372"/>
      <c r="HMZ34" s="371"/>
      <c r="HNA34" s="374"/>
      <c r="HNB34" s="6735"/>
      <c r="HNC34" s="6735"/>
      <c r="HND34" s="6735"/>
      <c r="HNE34" s="8836" t="s">
        <v>2779</v>
      </c>
      <c r="HNF34" s="8837"/>
      <c r="HNG34" s="1036">
        <f>SUM(HNH34:HNK34)</f>
        <v>0</v>
      </c>
      <c r="HNH34" s="369"/>
      <c r="HNI34" s="370"/>
      <c r="HNJ34" s="370"/>
      <c r="HNK34" s="371"/>
      <c r="HNL34" s="372"/>
      <c r="HNM34" s="373"/>
      <c r="HNN34" s="369"/>
      <c r="HNO34" s="372"/>
      <c r="HNP34" s="371"/>
      <c r="HNQ34" s="374"/>
      <c r="HNR34" s="6735"/>
      <c r="HNS34" s="6735"/>
      <c r="HNT34" s="6735"/>
      <c r="HNU34" s="8836" t="s">
        <v>2779</v>
      </c>
      <c r="HNV34" s="8837"/>
      <c r="HNW34" s="1036">
        <f>SUM(HNX34:HOA34)</f>
        <v>0</v>
      </c>
      <c r="HNX34" s="369"/>
      <c r="HNY34" s="370"/>
      <c r="HNZ34" s="370"/>
      <c r="HOA34" s="371"/>
      <c r="HOB34" s="372"/>
      <c r="HOC34" s="373"/>
      <c r="HOD34" s="369"/>
      <c r="HOE34" s="372"/>
      <c r="HOF34" s="371"/>
      <c r="HOG34" s="374"/>
      <c r="HOH34" s="6735"/>
      <c r="HOI34" s="6735"/>
      <c r="HOJ34" s="6735"/>
      <c r="HOK34" s="8836" t="s">
        <v>2779</v>
      </c>
      <c r="HOL34" s="8837"/>
      <c r="HOM34" s="1036">
        <f>SUM(HON34:HOQ34)</f>
        <v>0</v>
      </c>
      <c r="HON34" s="369"/>
      <c r="HOO34" s="370"/>
      <c r="HOP34" s="370"/>
      <c r="HOQ34" s="371"/>
      <c r="HOR34" s="372"/>
      <c r="HOS34" s="373"/>
      <c r="HOT34" s="369"/>
      <c r="HOU34" s="372"/>
      <c r="HOV34" s="371"/>
      <c r="HOW34" s="374"/>
      <c r="HOX34" s="6735"/>
      <c r="HOY34" s="6735"/>
      <c r="HOZ34" s="6735"/>
      <c r="HPA34" s="8836" t="s">
        <v>2779</v>
      </c>
      <c r="HPB34" s="8837"/>
      <c r="HPC34" s="1036">
        <f>SUM(HPD34:HPG34)</f>
        <v>0</v>
      </c>
      <c r="HPD34" s="369"/>
      <c r="HPE34" s="370"/>
      <c r="HPF34" s="370"/>
      <c r="HPG34" s="371"/>
      <c r="HPH34" s="372"/>
      <c r="HPI34" s="373"/>
      <c r="HPJ34" s="369"/>
      <c r="HPK34" s="372"/>
      <c r="HPL34" s="371"/>
      <c r="HPM34" s="374"/>
      <c r="HPN34" s="6735"/>
      <c r="HPO34" s="6735"/>
      <c r="HPP34" s="6735"/>
      <c r="HPQ34" s="8836" t="s">
        <v>2779</v>
      </c>
      <c r="HPR34" s="8837"/>
      <c r="HPS34" s="1036">
        <f>SUM(HPT34:HPW34)</f>
        <v>0</v>
      </c>
      <c r="HPT34" s="369"/>
      <c r="HPU34" s="370"/>
      <c r="HPV34" s="370"/>
      <c r="HPW34" s="371"/>
      <c r="HPX34" s="372"/>
      <c r="HPY34" s="373"/>
      <c r="HPZ34" s="369"/>
      <c r="HQA34" s="372"/>
      <c r="HQB34" s="371"/>
      <c r="HQC34" s="374"/>
      <c r="HQD34" s="6735"/>
      <c r="HQE34" s="6735"/>
      <c r="HQF34" s="6735"/>
      <c r="HQG34" s="8836" t="s">
        <v>2779</v>
      </c>
      <c r="HQH34" s="8837"/>
      <c r="HQI34" s="1036">
        <f>SUM(HQJ34:HQM34)</f>
        <v>0</v>
      </c>
      <c r="HQJ34" s="369"/>
      <c r="HQK34" s="370"/>
      <c r="HQL34" s="370"/>
      <c r="HQM34" s="371"/>
      <c r="HQN34" s="372"/>
      <c r="HQO34" s="373"/>
      <c r="HQP34" s="369"/>
      <c r="HQQ34" s="372"/>
      <c r="HQR34" s="371"/>
      <c r="HQS34" s="374"/>
      <c r="HQT34" s="6735"/>
      <c r="HQU34" s="6735"/>
      <c r="HQV34" s="6735"/>
      <c r="HQW34" s="8836" t="s">
        <v>2779</v>
      </c>
      <c r="HQX34" s="8837"/>
      <c r="HQY34" s="1036">
        <f>SUM(HQZ34:HRC34)</f>
        <v>0</v>
      </c>
      <c r="HQZ34" s="369"/>
      <c r="HRA34" s="370"/>
      <c r="HRB34" s="370"/>
      <c r="HRC34" s="371"/>
      <c r="HRD34" s="372"/>
      <c r="HRE34" s="373"/>
      <c r="HRF34" s="369"/>
      <c r="HRG34" s="372"/>
      <c r="HRH34" s="371"/>
      <c r="HRI34" s="374"/>
      <c r="HRJ34" s="6735"/>
      <c r="HRK34" s="6735"/>
      <c r="HRL34" s="6735"/>
      <c r="HRM34" s="8836" t="s">
        <v>2779</v>
      </c>
      <c r="HRN34" s="8837"/>
      <c r="HRO34" s="1036">
        <f>SUM(HRP34:HRS34)</f>
        <v>0</v>
      </c>
      <c r="HRP34" s="369"/>
      <c r="HRQ34" s="370"/>
      <c r="HRR34" s="370"/>
      <c r="HRS34" s="371"/>
      <c r="HRT34" s="372"/>
      <c r="HRU34" s="373"/>
      <c r="HRV34" s="369"/>
      <c r="HRW34" s="372"/>
      <c r="HRX34" s="371"/>
      <c r="HRY34" s="374"/>
      <c r="HRZ34" s="6735"/>
      <c r="HSA34" s="6735"/>
      <c r="HSB34" s="6735"/>
      <c r="HSC34" s="8836" t="s">
        <v>2779</v>
      </c>
      <c r="HSD34" s="8837"/>
      <c r="HSE34" s="1036">
        <f>SUM(HSF34:HSI34)</f>
        <v>0</v>
      </c>
      <c r="HSF34" s="369"/>
      <c r="HSG34" s="370"/>
      <c r="HSH34" s="370"/>
      <c r="HSI34" s="371"/>
      <c r="HSJ34" s="372"/>
      <c r="HSK34" s="373"/>
      <c r="HSL34" s="369"/>
      <c r="HSM34" s="372"/>
      <c r="HSN34" s="371"/>
      <c r="HSO34" s="374"/>
      <c r="HSP34" s="6735"/>
      <c r="HSQ34" s="6735"/>
      <c r="HSR34" s="6735"/>
      <c r="HSS34" s="8836" t="s">
        <v>2779</v>
      </c>
      <c r="HST34" s="8837"/>
      <c r="HSU34" s="1036">
        <f>SUM(HSV34:HSY34)</f>
        <v>0</v>
      </c>
      <c r="HSV34" s="369"/>
      <c r="HSW34" s="370"/>
      <c r="HSX34" s="370"/>
      <c r="HSY34" s="371"/>
      <c r="HSZ34" s="372"/>
      <c r="HTA34" s="373"/>
      <c r="HTB34" s="369"/>
      <c r="HTC34" s="372"/>
      <c r="HTD34" s="371"/>
      <c r="HTE34" s="374"/>
      <c r="HTF34" s="6735"/>
      <c r="HTG34" s="6735"/>
      <c r="HTH34" s="6735"/>
      <c r="HTI34" s="8836" t="s">
        <v>2779</v>
      </c>
      <c r="HTJ34" s="8837"/>
      <c r="HTK34" s="1036">
        <f>SUM(HTL34:HTO34)</f>
        <v>0</v>
      </c>
      <c r="HTL34" s="369"/>
      <c r="HTM34" s="370"/>
      <c r="HTN34" s="370"/>
      <c r="HTO34" s="371"/>
      <c r="HTP34" s="372"/>
      <c r="HTQ34" s="373"/>
      <c r="HTR34" s="369"/>
      <c r="HTS34" s="372"/>
      <c r="HTT34" s="371"/>
      <c r="HTU34" s="374"/>
      <c r="HTV34" s="6735"/>
      <c r="HTW34" s="6735"/>
      <c r="HTX34" s="6735"/>
      <c r="HTY34" s="8836" t="s">
        <v>2779</v>
      </c>
      <c r="HTZ34" s="8837"/>
      <c r="HUA34" s="1036">
        <f>SUM(HUB34:HUE34)</f>
        <v>0</v>
      </c>
      <c r="HUB34" s="369"/>
      <c r="HUC34" s="370"/>
      <c r="HUD34" s="370"/>
      <c r="HUE34" s="371"/>
      <c r="HUF34" s="372"/>
      <c r="HUG34" s="373"/>
      <c r="HUH34" s="369"/>
      <c r="HUI34" s="372"/>
      <c r="HUJ34" s="371"/>
      <c r="HUK34" s="374"/>
      <c r="HUL34" s="6735"/>
      <c r="HUM34" s="6735"/>
      <c r="HUN34" s="6735"/>
      <c r="HUO34" s="8836" t="s">
        <v>2779</v>
      </c>
      <c r="HUP34" s="8837"/>
      <c r="HUQ34" s="1036">
        <f>SUM(HUR34:HUU34)</f>
        <v>0</v>
      </c>
      <c r="HUR34" s="369"/>
      <c r="HUS34" s="370"/>
      <c r="HUT34" s="370"/>
      <c r="HUU34" s="371"/>
      <c r="HUV34" s="372"/>
      <c r="HUW34" s="373"/>
      <c r="HUX34" s="369"/>
      <c r="HUY34" s="372"/>
      <c r="HUZ34" s="371"/>
      <c r="HVA34" s="374"/>
      <c r="HVB34" s="6735"/>
      <c r="HVC34" s="6735"/>
      <c r="HVD34" s="6735"/>
      <c r="HVE34" s="8836" t="s">
        <v>2779</v>
      </c>
      <c r="HVF34" s="8837"/>
      <c r="HVG34" s="1036">
        <f>SUM(HVH34:HVK34)</f>
        <v>0</v>
      </c>
      <c r="HVH34" s="369"/>
      <c r="HVI34" s="370"/>
      <c r="HVJ34" s="370"/>
      <c r="HVK34" s="371"/>
      <c r="HVL34" s="372"/>
      <c r="HVM34" s="373"/>
      <c r="HVN34" s="369"/>
      <c r="HVO34" s="372"/>
      <c r="HVP34" s="371"/>
      <c r="HVQ34" s="374"/>
      <c r="HVR34" s="6735"/>
      <c r="HVS34" s="6735"/>
      <c r="HVT34" s="6735"/>
      <c r="HVU34" s="8836" t="s">
        <v>2779</v>
      </c>
      <c r="HVV34" s="8837"/>
      <c r="HVW34" s="1036">
        <f>SUM(HVX34:HWA34)</f>
        <v>0</v>
      </c>
      <c r="HVX34" s="369"/>
      <c r="HVY34" s="370"/>
      <c r="HVZ34" s="370"/>
      <c r="HWA34" s="371"/>
      <c r="HWB34" s="372"/>
      <c r="HWC34" s="373"/>
      <c r="HWD34" s="369"/>
      <c r="HWE34" s="372"/>
      <c r="HWF34" s="371"/>
      <c r="HWG34" s="374"/>
      <c r="HWH34" s="6735"/>
      <c r="HWI34" s="6735"/>
      <c r="HWJ34" s="6735"/>
      <c r="HWK34" s="8836" t="s">
        <v>2779</v>
      </c>
      <c r="HWL34" s="8837"/>
      <c r="HWM34" s="1036">
        <f>SUM(HWN34:HWQ34)</f>
        <v>0</v>
      </c>
      <c r="HWN34" s="369"/>
      <c r="HWO34" s="370"/>
      <c r="HWP34" s="370"/>
      <c r="HWQ34" s="371"/>
      <c r="HWR34" s="372"/>
      <c r="HWS34" s="373"/>
      <c r="HWT34" s="369"/>
      <c r="HWU34" s="372"/>
      <c r="HWV34" s="371"/>
      <c r="HWW34" s="374"/>
      <c r="HWX34" s="6735"/>
      <c r="HWY34" s="6735"/>
      <c r="HWZ34" s="6735"/>
      <c r="HXA34" s="8836" t="s">
        <v>2779</v>
      </c>
      <c r="HXB34" s="8837"/>
      <c r="HXC34" s="1036">
        <f>SUM(HXD34:HXG34)</f>
        <v>0</v>
      </c>
      <c r="HXD34" s="369"/>
      <c r="HXE34" s="370"/>
      <c r="HXF34" s="370"/>
      <c r="HXG34" s="371"/>
      <c r="HXH34" s="372"/>
      <c r="HXI34" s="373"/>
      <c r="HXJ34" s="369"/>
      <c r="HXK34" s="372"/>
      <c r="HXL34" s="371"/>
      <c r="HXM34" s="374"/>
      <c r="HXN34" s="6735"/>
      <c r="HXO34" s="6735"/>
      <c r="HXP34" s="6735"/>
      <c r="HXQ34" s="8836" t="s">
        <v>2779</v>
      </c>
      <c r="HXR34" s="8837"/>
      <c r="HXS34" s="1036">
        <f>SUM(HXT34:HXW34)</f>
        <v>0</v>
      </c>
      <c r="HXT34" s="369"/>
      <c r="HXU34" s="370"/>
      <c r="HXV34" s="370"/>
      <c r="HXW34" s="371"/>
      <c r="HXX34" s="372"/>
      <c r="HXY34" s="373"/>
      <c r="HXZ34" s="369"/>
      <c r="HYA34" s="372"/>
      <c r="HYB34" s="371"/>
      <c r="HYC34" s="374"/>
      <c r="HYD34" s="6735"/>
      <c r="HYE34" s="6735"/>
      <c r="HYF34" s="6735"/>
      <c r="HYG34" s="8836" t="s">
        <v>2779</v>
      </c>
      <c r="HYH34" s="8837"/>
      <c r="HYI34" s="1036">
        <f>SUM(HYJ34:HYM34)</f>
        <v>0</v>
      </c>
      <c r="HYJ34" s="369"/>
      <c r="HYK34" s="370"/>
      <c r="HYL34" s="370"/>
      <c r="HYM34" s="371"/>
      <c r="HYN34" s="372"/>
      <c r="HYO34" s="373"/>
      <c r="HYP34" s="369"/>
      <c r="HYQ34" s="372"/>
      <c r="HYR34" s="371"/>
      <c r="HYS34" s="374"/>
      <c r="HYT34" s="6735"/>
      <c r="HYU34" s="6735"/>
      <c r="HYV34" s="6735"/>
      <c r="HYW34" s="8836" t="s">
        <v>2779</v>
      </c>
      <c r="HYX34" s="8837"/>
      <c r="HYY34" s="1036">
        <f>SUM(HYZ34:HZC34)</f>
        <v>0</v>
      </c>
      <c r="HYZ34" s="369"/>
      <c r="HZA34" s="370"/>
      <c r="HZB34" s="370"/>
      <c r="HZC34" s="371"/>
      <c r="HZD34" s="372"/>
      <c r="HZE34" s="373"/>
      <c r="HZF34" s="369"/>
      <c r="HZG34" s="372"/>
      <c r="HZH34" s="371"/>
      <c r="HZI34" s="374"/>
      <c r="HZJ34" s="6735"/>
      <c r="HZK34" s="6735"/>
      <c r="HZL34" s="6735"/>
      <c r="HZM34" s="8836" t="s">
        <v>2779</v>
      </c>
      <c r="HZN34" s="8837"/>
      <c r="HZO34" s="1036">
        <f>SUM(HZP34:HZS34)</f>
        <v>0</v>
      </c>
      <c r="HZP34" s="369"/>
      <c r="HZQ34" s="370"/>
      <c r="HZR34" s="370"/>
      <c r="HZS34" s="371"/>
      <c r="HZT34" s="372"/>
      <c r="HZU34" s="373"/>
      <c r="HZV34" s="369"/>
      <c r="HZW34" s="372"/>
      <c r="HZX34" s="371"/>
      <c r="HZY34" s="374"/>
      <c r="HZZ34" s="6735"/>
      <c r="IAA34" s="6735"/>
      <c r="IAB34" s="6735"/>
      <c r="IAC34" s="8836" t="s">
        <v>2779</v>
      </c>
      <c r="IAD34" s="8837"/>
      <c r="IAE34" s="1036">
        <f>SUM(IAF34:IAI34)</f>
        <v>0</v>
      </c>
      <c r="IAF34" s="369"/>
      <c r="IAG34" s="370"/>
      <c r="IAH34" s="370"/>
      <c r="IAI34" s="371"/>
      <c r="IAJ34" s="372"/>
      <c r="IAK34" s="373"/>
      <c r="IAL34" s="369"/>
      <c r="IAM34" s="372"/>
      <c r="IAN34" s="371"/>
      <c r="IAO34" s="374"/>
      <c r="IAP34" s="6735"/>
      <c r="IAQ34" s="6735"/>
      <c r="IAR34" s="6735"/>
      <c r="IAS34" s="8836" t="s">
        <v>2779</v>
      </c>
      <c r="IAT34" s="8837"/>
      <c r="IAU34" s="1036">
        <f>SUM(IAV34:IAY34)</f>
        <v>0</v>
      </c>
      <c r="IAV34" s="369"/>
      <c r="IAW34" s="370"/>
      <c r="IAX34" s="370"/>
      <c r="IAY34" s="371"/>
      <c r="IAZ34" s="372"/>
      <c r="IBA34" s="373"/>
      <c r="IBB34" s="369"/>
      <c r="IBC34" s="372"/>
      <c r="IBD34" s="371"/>
      <c r="IBE34" s="374"/>
      <c r="IBF34" s="6735"/>
      <c r="IBG34" s="6735"/>
      <c r="IBH34" s="6735"/>
      <c r="IBI34" s="8836" t="s">
        <v>2779</v>
      </c>
      <c r="IBJ34" s="8837"/>
      <c r="IBK34" s="1036">
        <f>SUM(IBL34:IBO34)</f>
        <v>0</v>
      </c>
      <c r="IBL34" s="369"/>
      <c r="IBM34" s="370"/>
      <c r="IBN34" s="370"/>
      <c r="IBO34" s="371"/>
      <c r="IBP34" s="372"/>
      <c r="IBQ34" s="373"/>
      <c r="IBR34" s="369"/>
      <c r="IBS34" s="372"/>
      <c r="IBT34" s="371"/>
      <c r="IBU34" s="374"/>
      <c r="IBV34" s="6735"/>
      <c r="IBW34" s="6735"/>
      <c r="IBX34" s="6735"/>
      <c r="IBY34" s="8836" t="s">
        <v>2779</v>
      </c>
      <c r="IBZ34" s="8837"/>
      <c r="ICA34" s="1036">
        <f>SUM(ICB34:ICE34)</f>
        <v>0</v>
      </c>
      <c r="ICB34" s="369"/>
      <c r="ICC34" s="370"/>
      <c r="ICD34" s="370"/>
      <c r="ICE34" s="371"/>
      <c r="ICF34" s="372"/>
      <c r="ICG34" s="373"/>
      <c r="ICH34" s="369"/>
      <c r="ICI34" s="372"/>
      <c r="ICJ34" s="371"/>
      <c r="ICK34" s="374"/>
      <c r="ICL34" s="6735"/>
      <c r="ICM34" s="6735"/>
      <c r="ICN34" s="6735"/>
      <c r="ICO34" s="8836" t="s">
        <v>2779</v>
      </c>
      <c r="ICP34" s="8837"/>
      <c r="ICQ34" s="1036">
        <f>SUM(ICR34:ICU34)</f>
        <v>0</v>
      </c>
      <c r="ICR34" s="369"/>
      <c r="ICS34" s="370"/>
      <c r="ICT34" s="370"/>
      <c r="ICU34" s="371"/>
      <c r="ICV34" s="372"/>
      <c r="ICW34" s="373"/>
      <c r="ICX34" s="369"/>
      <c r="ICY34" s="372"/>
      <c r="ICZ34" s="371"/>
      <c r="IDA34" s="374"/>
      <c r="IDB34" s="6735"/>
      <c r="IDC34" s="6735"/>
      <c r="IDD34" s="6735"/>
      <c r="IDE34" s="8836" t="s">
        <v>2779</v>
      </c>
      <c r="IDF34" s="8837"/>
      <c r="IDG34" s="1036">
        <f>SUM(IDH34:IDK34)</f>
        <v>0</v>
      </c>
      <c r="IDH34" s="369"/>
      <c r="IDI34" s="370"/>
      <c r="IDJ34" s="370"/>
      <c r="IDK34" s="371"/>
      <c r="IDL34" s="372"/>
      <c r="IDM34" s="373"/>
      <c r="IDN34" s="369"/>
      <c r="IDO34" s="372"/>
      <c r="IDP34" s="371"/>
      <c r="IDQ34" s="374"/>
      <c r="IDR34" s="6735"/>
      <c r="IDS34" s="6735"/>
      <c r="IDT34" s="6735"/>
      <c r="IDU34" s="8836" t="s">
        <v>2779</v>
      </c>
      <c r="IDV34" s="8837"/>
      <c r="IDW34" s="1036">
        <f>SUM(IDX34:IEA34)</f>
        <v>0</v>
      </c>
      <c r="IDX34" s="369"/>
      <c r="IDY34" s="370"/>
      <c r="IDZ34" s="370"/>
      <c r="IEA34" s="371"/>
      <c r="IEB34" s="372"/>
      <c r="IEC34" s="373"/>
      <c r="IED34" s="369"/>
      <c r="IEE34" s="372"/>
      <c r="IEF34" s="371"/>
      <c r="IEG34" s="374"/>
      <c r="IEH34" s="6735"/>
      <c r="IEI34" s="6735"/>
      <c r="IEJ34" s="6735"/>
      <c r="IEK34" s="8836" t="s">
        <v>2779</v>
      </c>
      <c r="IEL34" s="8837"/>
      <c r="IEM34" s="1036">
        <f>SUM(IEN34:IEQ34)</f>
        <v>0</v>
      </c>
      <c r="IEN34" s="369"/>
      <c r="IEO34" s="370"/>
      <c r="IEP34" s="370"/>
      <c r="IEQ34" s="371"/>
      <c r="IER34" s="372"/>
      <c r="IES34" s="373"/>
      <c r="IET34" s="369"/>
      <c r="IEU34" s="372"/>
      <c r="IEV34" s="371"/>
      <c r="IEW34" s="374"/>
      <c r="IEX34" s="6735"/>
      <c r="IEY34" s="6735"/>
      <c r="IEZ34" s="6735"/>
      <c r="IFA34" s="8836" t="s">
        <v>2779</v>
      </c>
      <c r="IFB34" s="8837"/>
      <c r="IFC34" s="1036">
        <f>SUM(IFD34:IFG34)</f>
        <v>0</v>
      </c>
      <c r="IFD34" s="369"/>
      <c r="IFE34" s="370"/>
      <c r="IFF34" s="370"/>
      <c r="IFG34" s="371"/>
      <c r="IFH34" s="372"/>
      <c r="IFI34" s="373"/>
      <c r="IFJ34" s="369"/>
      <c r="IFK34" s="372"/>
      <c r="IFL34" s="371"/>
      <c r="IFM34" s="374"/>
      <c r="IFN34" s="6735"/>
      <c r="IFO34" s="6735"/>
      <c r="IFP34" s="6735"/>
      <c r="IFQ34" s="8836" t="s">
        <v>2779</v>
      </c>
      <c r="IFR34" s="8837"/>
      <c r="IFS34" s="1036">
        <f>SUM(IFT34:IFW34)</f>
        <v>0</v>
      </c>
      <c r="IFT34" s="369"/>
      <c r="IFU34" s="370"/>
      <c r="IFV34" s="370"/>
      <c r="IFW34" s="371"/>
      <c r="IFX34" s="372"/>
      <c r="IFY34" s="373"/>
      <c r="IFZ34" s="369"/>
      <c r="IGA34" s="372"/>
      <c r="IGB34" s="371"/>
      <c r="IGC34" s="374"/>
      <c r="IGD34" s="6735"/>
      <c r="IGE34" s="6735"/>
      <c r="IGF34" s="6735"/>
      <c r="IGG34" s="8836" t="s">
        <v>2779</v>
      </c>
      <c r="IGH34" s="8837"/>
      <c r="IGI34" s="1036">
        <f>SUM(IGJ34:IGM34)</f>
        <v>0</v>
      </c>
      <c r="IGJ34" s="369"/>
      <c r="IGK34" s="370"/>
      <c r="IGL34" s="370"/>
      <c r="IGM34" s="371"/>
      <c r="IGN34" s="372"/>
      <c r="IGO34" s="373"/>
      <c r="IGP34" s="369"/>
      <c r="IGQ34" s="372"/>
      <c r="IGR34" s="371"/>
      <c r="IGS34" s="374"/>
      <c r="IGT34" s="6735"/>
      <c r="IGU34" s="6735"/>
      <c r="IGV34" s="6735"/>
      <c r="IGW34" s="8836" t="s">
        <v>2779</v>
      </c>
      <c r="IGX34" s="8837"/>
      <c r="IGY34" s="1036">
        <f>SUM(IGZ34:IHC34)</f>
        <v>0</v>
      </c>
      <c r="IGZ34" s="369"/>
      <c r="IHA34" s="370"/>
      <c r="IHB34" s="370"/>
      <c r="IHC34" s="371"/>
      <c r="IHD34" s="372"/>
      <c r="IHE34" s="373"/>
      <c r="IHF34" s="369"/>
      <c r="IHG34" s="372"/>
      <c r="IHH34" s="371"/>
      <c r="IHI34" s="374"/>
      <c r="IHJ34" s="6735"/>
      <c r="IHK34" s="6735"/>
      <c r="IHL34" s="6735"/>
      <c r="IHM34" s="8836" t="s">
        <v>2779</v>
      </c>
      <c r="IHN34" s="8837"/>
      <c r="IHO34" s="1036">
        <f>SUM(IHP34:IHS34)</f>
        <v>0</v>
      </c>
      <c r="IHP34" s="369"/>
      <c r="IHQ34" s="370"/>
      <c r="IHR34" s="370"/>
      <c r="IHS34" s="371"/>
      <c r="IHT34" s="372"/>
      <c r="IHU34" s="373"/>
      <c r="IHV34" s="369"/>
      <c r="IHW34" s="372"/>
      <c r="IHX34" s="371"/>
      <c r="IHY34" s="374"/>
      <c r="IHZ34" s="6735"/>
      <c r="IIA34" s="6735"/>
      <c r="IIB34" s="6735"/>
      <c r="IIC34" s="8836" t="s">
        <v>2779</v>
      </c>
      <c r="IID34" s="8837"/>
      <c r="IIE34" s="1036">
        <f>SUM(IIF34:III34)</f>
        <v>0</v>
      </c>
      <c r="IIF34" s="369"/>
      <c r="IIG34" s="370"/>
      <c r="IIH34" s="370"/>
      <c r="III34" s="371"/>
      <c r="IIJ34" s="372"/>
      <c r="IIK34" s="373"/>
      <c r="IIL34" s="369"/>
      <c r="IIM34" s="372"/>
      <c r="IIN34" s="371"/>
      <c r="IIO34" s="374"/>
      <c r="IIP34" s="6735"/>
      <c r="IIQ34" s="6735"/>
      <c r="IIR34" s="6735"/>
      <c r="IIS34" s="8836" t="s">
        <v>2779</v>
      </c>
      <c r="IIT34" s="8837"/>
      <c r="IIU34" s="1036">
        <f>SUM(IIV34:IIY34)</f>
        <v>0</v>
      </c>
      <c r="IIV34" s="369"/>
      <c r="IIW34" s="370"/>
      <c r="IIX34" s="370"/>
      <c r="IIY34" s="371"/>
      <c r="IIZ34" s="372"/>
      <c r="IJA34" s="373"/>
      <c r="IJB34" s="369"/>
      <c r="IJC34" s="372"/>
      <c r="IJD34" s="371"/>
      <c r="IJE34" s="374"/>
      <c r="IJF34" s="6735"/>
      <c r="IJG34" s="6735"/>
      <c r="IJH34" s="6735"/>
      <c r="IJI34" s="8836" t="s">
        <v>2779</v>
      </c>
      <c r="IJJ34" s="8837"/>
      <c r="IJK34" s="1036">
        <f>SUM(IJL34:IJO34)</f>
        <v>0</v>
      </c>
      <c r="IJL34" s="369"/>
      <c r="IJM34" s="370"/>
      <c r="IJN34" s="370"/>
      <c r="IJO34" s="371"/>
      <c r="IJP34" s="372"/>
      <c r="IJQ34" s="373"/>
      <c r="IJR34" s="369"/>
      <c r="IJS34" s="372"/>
      <c r="IJT34" s="371"/>
      <c r="IJU34" s="374"/>
      <c r="IJV34" s="6735"/>
      <c r="IJW34" s="6735"/>
      <c r="IJX34" s="6735"/>
      <c r="IJY34" s="8836" t="s">
        <v>2779</v>
      </c>
      <c r="IJZ34" s="8837"/>
      <c r="IKA34" s="1036">
        <f>SUM(IKB34:IKE34)</f>
        <v>0</v>
      </c>
      <c r="IKB34" s="369"/>
      <c r="IKC34" s="370"/>
      <c r="IKD34" s="370"/>
      <c r="IKE34" s="371"/>
      <c r="IKF34" s="372"/>
      <c r="IKG34" s="373"/>
      <c r="IKH34" s="369"/>
      <c r="IKI34" s="372"/>
      <c r="IKJ34" s="371"/>
      <c r="IKK34" s="374"/>
      <c r="IKL34" s="6735"/>
      <c r="IKM34" s="6735"/>
      <c r="IKN34" s="6735"/>
      <c r="IKO34" s="8836" t="s">
        <v>2779</v>
      </c>
      <c r="IKP34" s="8837"/>
      <c r="IKQ34" s="1036">
        <f>SUM(IKR34:IKU34)</f>
        <v>0</v>
      </c>
      <c r="IKR34" s="369"/>
      <c r="IKS34" s="370"/>
      <c r="IKT34" s="370"/>
      <c r="IKU34" s="371"/>
      <c r="IKV34" s="372"/>
      <c r="IKW34" s="373"/>
      <c r="IKX34" s="369"/>
      <c r="IKY34" s="372"/>
      <c r="IKZ34" s="371"/>
      <c r="ILA34" s="374"/>
      <c r="ILB34" s="6735"/>
      <c r="ILC34" s="6735"/>
      <c r="ILD34" s="6735"/>
      <c r="ILE34" s="8836" t="s">
        <v>2779</v>
      </c>
      <c r="ILF34" s="8837"/>
      <c r="ILG34" s="1036">
        <f>SUM(ILH34:ILK34)</f>
        <v>0</v>
      </c>
      <c r="ILH34" s="369"/>
      <c r="ILI34" s="370"/>
      <c r="ILJ34" s="370"/>
      <c r="ILK34" s="371"/>
      <c r="ILL34" s="372"/>
      <c r="ILM34" s="373"/>
      <c r="ILN34" s="369"/>
      <c r="ILO34" s="372"/>
      <c r="ILP34" s="371"/>
      <c r="ILQ34" s="374"/>
      <c r="ILR34" s="6735"/>
      <c r="ILS34" s="6735"/>
      <c r="ILT34" s="6735"/>
      <c r="ILU34" s="8836" t="s">
        <v>2779</v>
      </c>
      <c r="ILV34" s="8837"/>
      <c r="ILW34" s="1036">
        <f>SUM(ILX34:IMA34)</f>
        <v>0</v>
      </c>
      <c r="ILX34" s="369"/>
      <c r="ILY34" s="370"/>
      <c r="ILZ34" s="370"/>
      <c r="IMA34" s="371"/>
      <c r="IMB34" s="372"/>
      <c r="IMC34" s="373"/>
      <c r="IMD34" s="369"/>
      <c r="IME34" s="372"/>
      <c r="IMF34" s="371"/>
      <c r="IMG34" s="374"/>
      <c r="IMH34" s="6735"/>
      <c r="IMI34" s="6735"/>
      <c r="IMJ34" s="6735"/>
      <c r="IMK34" s="8836" t="s">
        <v>2779</v>
      </c>
      <c r="IML34" s="8837"/>
      <c r="IMM34" s="1036">
        <f>SUM(IMN34:IMQ34)</f>
        <v>0</v>
      </c>
      <c r="IMN34" s="369"/>
      <c r="IMO34" s="370"/>
      <c r="IMP34" s="370"/>
      <c r="IMQ34" s="371"/>
      <c r="IMR34" s="372"/>
      <c r="IMS34" s="373"/>
      <c r="IMT34" s="369"/>
      <c r="IMU34" s="372"/>
      <c r="IMV34" s="371"/>
      <c r="IMW34" s="374"/>
      <c r="IMX34" s="6735"/>
      <c r="IMY34" s="6735"/>
      <c r="IMZ34" s="6735"/>
      <c r="INA34" s="8836" t="s">
        <v>2779</v>
      </c>
      <c r="INB34" s="8837"/>
      <c r="INC34" s="1036">
        <f>SUM(IND34:ING34)</f>
        <v>0</v>
      </c>
      <c r="IND34" s="369"/>
      <c r="INE34" s="370"/>
      <c r="INF34" s="370"/>
      <c r="ING34" s="371"/>
      <c r="INH34" s="372"/>
      <c r="INI34" s="373"/>
      <c r="INJ34" s="369"/>
      <c r="INK34" s="372"/>
      <c r="INL34" s="371"/>
      <c r="INM34" s="374"/>
      <c r="INN34" s="6735"/>
      <c r="INO34" s="6735"/>
      <c r="INP34" s="6735"/>
      <c r="INQ34" s="8836" t="s">
        <v>2779</v>
      </c>
      <c r="INR34" s="8837"/>
      <c r="INS34" s="1036">
        <f>SUM(INT34:INW34)</f>
        <v>0</v>
      </c>
      <c r="INT34" s="369"/>
      <c r="INU34" s="370"/>
      <c r="INV34" s="370"/>
      <c r="INW34" s="371"/>
      <c r="INX34" s="372"/>
      <c r="INY34" s="373"/>
      <c r="INZ34" s="369"/>
      <c r="IOA34" s="372"/>
      <c r="IOB34" s="371"/>
      <c r="IOC34" s="374"/>
      <c r="IOD34" s="6735"/>
      <c r="IOE34" s="6735"/>
      <c r="IOF34" s="6735"/>
      <c r="IOG34" s="8836" t="s">
        <v>2779</v>
      </c>
      <c r="IOH34" s="8837"/>
      <c r="IOI34" s="1036">
        <f>SUM(IOJ34:IOM34)</f>
        <v>0</v>
      </c>
      <c r="IOJ34" s="369"/>
      <c r="IOK34" s="370"/>
      <c r="IOL34" s="370"/>
      <c r="IOM34" s="371"/>
      <c r="ION34" s="372"/>
      <c r="IOO34" s="373"/>
      <c r="IOP34" s="369"/>
      <c r="IOQ34" s="372"/>
      <c r="IOR34" s="371"/>
      <c r="IOS34" s="374"/>
      <c r="IOT34" s="6735"/>
      <c r="IOU34" s="6735"/>
      <c r="IOV34" s="6735"/>
      <c r="IOW34" s="8836" t="s">
        <v>2779</v>
      </c>
      <c r="IOX34" s="8837"/>
      <c r="IOY34" s="1036">
        <f>SUM(IOZ34:IPC34)</f>
        <v>0</v>
      </c>
      <c r="IOZ34" s="369"/>
      <c r="IPA34" s="370"/>
      <c r="IPB34" s="370"/>
      <c r="IPC34" s="371"/>
      <c r="IPD34" s="372"/>
      <c r="IPE34" s="373"/>
      <c r="IPF34" s="369"/>
      <c r="IPG34" s="372"/>
      <c r="IPH34" s="371"/>
      <c r="IPI34" s="374"/>
      <c r="IPJ34" s="6735"/>
      <c r="IPK34" s="6735"/>
      <c r="IPL34" s="6735"/>
      <c r="IPM34" s="8836" t="s">
        <v>2779</v>
      </c>
      <c r="IPN34" s="8837"/>
      <c r="IPO34" s="1036">
        <f>SUM(IPP34:IPS34)</f>
        <v>0</v>
      </c>
      <c r="IPP34" s="369"/>
      <c r="IPQ34" s="370"/>
      <c r="IPR34" s="370"/>
      <c r="IPS34" s="371"/>
      <c r="IPT34" s="372"/>
      <c r="IPU34" s="373"/>
      <c r="IPV34" s="369"/>
      <c r="IPW34" s="372"/>
      <c r="IPX34" s="371"/>
      <c r="IPY34" s="374"/>
      <c r="IPZ34" s="6735"/>
      <c r="IQA34" s="6735"/>
      <c r="IQB34" s="6735"/>
      <c r="IQC34" s="8836" t="s">
        <v>2779</v>
      </c>
      <c r="IQD34" s="8837"/>
      <c r="IQE34" s="1036">
        <f>SUM(IQF34:IQI34)</f>
        <v>0</v>
      </c>
      <c r="IQF34" s="369"/>
      <c r="IQG34" s="370"/>
      <c r="IQH34" s="370"/>
      <c r="IQI34" s="371"/>
      <c r="IQJ34" s="372"/>
      <c r="IQK34" s="373"/>
      <c r="IQL34" s="369"/>
      <c r="IQM34" s="372"/>
      <c r="IQN34" s="371"/>
      <c r="IQO34" s="374"/>
      <c r="IQP34" s="6735"/>
      <c r="IQQ34" s="6735"/>
      <c r="IQR34" s="6735"/>
      <c r="IQS34" s="8836" t="s">
        <v>2779</v>
      </c>
      <c r="IQT34" s="8837"/>
      <c r="IQU34" s="1036">
        <f>SUM(IQV34:IQY34)</f>
        <v>0</v>
      </c>
      <c r="IQV34" s="369"/>
      <c r="IQW34" s="370"/>
      <c r="IQX34" s="370"/>
      <c r="IQY34" s="371"/>
      <c r="IQZ34" s="372"/>
      <c r="IRA34" s="373"/>
      <c r="IRB34" s="369"/>
      <c r="IRC34" s="372"/>
      <c r="IRD34" s="371"/>
      <c r="IRE34" s="374"/>
      <c r="IRF34" s="6735"/>
      <c r="IRG34" s="6735"/>
      <c r="IRH34" s="6735"/>
      <c r="IRI34" s="8836" t="s">
        <v>2779</v>
      </c>
      <c r="IRJ34" s="8837"/>
      <c r="IRK34" s="1036">
        <f>SUM(IRL34:IRO34)</f>
        <v>0</v>
      </c>
      <c r="IRL34" s="369"/>
      <c r="IRM34" s="370"/>
      <c r="IRN34" s="370"/>
      <c r="IRO34" s="371"/>
      <c r="IRP34" s="372"/>
      <c r="IRQ34" s="373"/>
      <c r="IRR34" s="369"/>
      <c r="IRS34" s="372"/>
      <c r="IRT34" s="371"/>
      <c r="IRU34" s="374"/>
      <c r="IRV34" s="6735"/>
      <c r="IRW34" s="6735"/>
      <c r="IRX34" s="6735"/>
      <c r="IRY34" s="8836" t="s">
        <v>2779</v>
      </c>
      <c r="IRZ34" s="8837"/>
      <c r="ISA34" s="1036">
        <f>SUM(ISB34:ISE34)</f>
        <v>0</v>
      </c>
      <c r="ISB34" s="369"/>
      <c r="ISC34" s="370"/>
      <c r="ISD34" s="370"/>
      <c r="ISE34" s="371"/>
      <c r="ISF34" s="372"/>
      <c r="ISG34" s="373"/>
      <c r="ISH34" s="369"/>
      <c r="ISI34" s="372"/>
      <c r="ISJ34" s="371"/>
      <c r="ISK34" s="374"/>
      <c r="ISL34" s="6735"/>
      <c r="ISM34" s="6735"/>
      <c r="ISN34" s="6735"/>
      <c r="ISO34" s="8836" t="s">
        <v>2779</v>
      </c>
      <c r="ISP34" s="8837"/>
      <c r="ISQ34" s="1036">
        <f>SUM(ISR34:ISU34)</f>
        <v>0</v>
      </c>
      <c r="ISR34" s="369"/>
      <c r="ISS34" s="370"/>
      <c r="IST34" s="370"/>
      <c r="ISU34" s="371"/>
      <c r="ISV34" s="372"/>
      <c r="ISW34" s="373"/>
      <c r="ISX34" s="369"/>
      <c r="ISY34" s="372"/>
      <c r="ISZ34" s="371"/>
      <c r="ITA34" s="374"/>
      <c r="ITB34" s="6735"/>
      <c r="ITC34" s="6735"/>
      <c r="ITD34" s="6735"/>
      <c r="ITE34" s="8836" t="s">
        <v>2779</v>
      </c>
      <c r="ITF34" s="8837"/>
      <c r="ITG34" s="1036">
        <f>SUM(ITH34:ITK34)</f>
        <v>0</v>
      </c>
      <c r="ITH34" s="369"/>
      <c r="ITI34" s="370"/>
      <c r="ITJ34" s="370"/>
      <c r="ITK34" s="371"/>
      <c r="ITL34" s="372"/>
      <c r="ITM34" s="373"/>
      <c r="ITN34" s="369"/>
      <c r="ITO34" s="372"/>
      <c r="ITP34" s="371"/>
      <c r="ITQ34" s="374"/>
      <c r="ITR34" s="6735"/>
      <c r="ITS34" s="6735"/>
      <c r="ITT34" s="6735"/>
      <c r="ITU34" s="8836" t="s">
        <v>2779</v>
      </c>
      <c r="ITV34" s="8837"/>
      <c r="ITW34" s="1036">
        <f>SUM(ITX34:IUA34)</f>
        <v>0</v>
      </c>
      <c r="ITX34" s="369"/>
      <c r="ITY34" s="370"/>
      <c r="ITZ34" s="370"/>
      <c r="IUA34" s="371"/>
      <c r="IUB34" s="372"/>
      <c r="IUC34" s="373"/>
      <c r="IUD34" s="369"/>
      <c r="IUE34" s="372"/>
      <c r="IUF34" s="371"/>
      <c r="IUG34" s="374"/>
      <c r="IUH34" s="6735"/>
      <c r="IUI34" s="6735"/>
      <c r="IUJ34" s="6735"/>
      <c r="IUK34" s="8836" t="s">
        <v>2779</v>
      </c>
      <c r="IUL34" s="8837"/>
      <c r="IUM34" s="1036">
        <f>SUM(IUN34:IUQ34)</f>
        <v>0</v>
      </c>
      <c r="IUN34" s="369"/>
      <c r="IUO34" s="370"/>
      <c r="IUP34" s="370"/>
      <c r="IUQ34" s="371"/>
      <c r="IUR34" s="372"/>
      <c r="IUS34" s="373"/>
      <c r="IUT34" s="369"/>
      <c r="IUU34" s="372"/>
      <c r="IUV34" s="371"/>
      <c r="IUW34" s="374"/>
      <c r="IUX34" s="6735"/>
      <c r="IUY34" s="6735"/>
      <c r="IUZ34" s="6735"/>
      <c r="IVA34" s="8836" t="s">
        <v>2779</v>
      </c>
      <c r="IVB34" s="8837"/>
      <c r="IVC34" s="1036">
        <f>SUM(IVD34:IVG34)</f>
        <v>0</v>
      </c>
      <c r="IVD34" s="369"/>
      <c r="IVE34" s="370"/>
      <c r="IVF34" s="370"/>
      <c r="IVG34" s="371"/>
      <c r="IVH34" s="372"/>
      <c r="IVI34" s="373"/>
      <c r="IVJ34" s="369"/>
      <c r="IVK34" s="372"/>
      <c r="IVL34" s="371"/>
      <c r="IVM34" s="374"/>
      <c r="IVN34" s="6735"/>
      <c r="IVO34" s="6735"/>
      <c r="IVP34" s="6735"/>
      <c r="IVQ34" s="8836" t="s">
        <v>2779</v>
      </c>
      <c r="IVR34" s="8837"/>
      <c r="IVS34" s="1036">
        <f>SUM(IVT34:IVW34)</f>
        <v>0</v>
      </c>
      <c r="IVT34" s="369"/>
      <c r="IVU34" s="370"/>
      <c r="IVV34" s="370"/>
      <c r="IVW34" s="371"/>
      <c r="IVX34" s="372"/>
      <c r="IVY34" s="373"/>
      <c r="IVZ34" s="369"/>
      <c r="IWA34" s="372"/>
      <c r="IWB34" s="371"/>
      <c r="IWC34" s="374"/>
      <c r="IWD34" s="6735"/>
      <c r="IWE34" s="6735"/>
      <c r="IWF34" s="6735"/>
      <c r="IWG34" s="8836" t="s">
        <v>2779</v>
      </c>
      <c r="IWH34" s="8837"/>
      <c r="IWI34" s="1036">
        <f>SUM(IWJ34:IWM34)</f>
        <v>0</v>
      </c>
      <c r="IWJ34" s="369"/>
      <c r="IWK34" s="370"/>
      <c r="IWL34" s="370"/>
      <c r="IWM34" s="371"/>
      <c r="IWN34" s="372"/>
      <c r="IWO34" s="373"/>
      <c r="IWP34" s="369"/>
      <c r="IWQ34" s="372"/>
      <c r="IWR34" s="371"/>
      <c r="IWS34" s="374"/>
      <c r="IWT34" s="6735"/>
      <c r="IWU34" s="6735"/>
      <c r="IWV34" s="6735"/>
      <c r="IWW34" s="8836" t="s">
        <v>2779</v>
      </c>
      <c r="IWX34" s="8837"/>
      <c r="IWY34" s="1036">
        <f>SUM(IWZ34:IXC34)</f>
        <v>0</v>
      </c>
      <c r="IWZ34" s="369"/>
      <c r="IXA34" s="370"/>
      <c r="IXB34" s="370"/>
      <c r="IXC34" s="371"/>
      <c r="IXD34" s="372"/>
      <c r="IXE34" s="373"/>
      <c r="IXF34" s="369"/>
      <c r="IXG34" s="372"/>
      <c r="IXH34" s="371"/>
      <c r="IXI34" s="374"/>
      <c r="IXJ34" s="6735"/>
      <c r="IXK34" s="6735"/>
      <c r="IXL34" s="6735"/>
      <c r="IXM34" s="8836" t="s">
        <v>2779</v>
      </c>
      <c r="IXN34" s="8837"/>
      <c r="IXO34" s="1036">
        <f>SUM(IXP34:IXS34)</f>
        <v>0</v>
      </c>
      <c r="IXP34" s="369"/>
      <c r="IXQ34" s="370"/>
      <c r="IXR34" s="370"/>
      <c r="IXS34" s="371"/>
      <c r="IXT34" s="372"/>
      <c r="IXU34" s="373"/>
      <c r="IXV34" s="369"/>
      <c r="IXW34" s="372"/>
      <c r="IXX34" s="371"/>
      <c r="IXY34" s="374"/>
      <c r="IXZ34" s="6735"/>
      <c r="IYA34" s="6735"/>
      <c r="IYB34" s="6735"/>
      <c r="IYC34" s="8836" t="s">
        <v>2779</v>
      </c>
      <c r="IYD34" s="8837"/>
      <c r="IYE34" s="1036">
        <f>SUM(IYF34:IYI34)</f>
        <v>0</v>
      </c>
      <c r="IYF34" s="369"/>
      <c r="IYG34" s="370"/>
      <c r="IYH34" s="370"/>
      <c r="IYI34" s="371"/>
      <c r="IYJ34" s="372"/>
      <c r="IYK34" s="373"/>
      <c r="IYL34" s="369"/>
      <c r="IYM34" s="372"/>
      <c r="IYN34" s="371"/>
      <c r="IYO34" s="374"/>
      <c r="IYP34" s="6735"/>
      <c r="IYQ34" s="6735"/>
      <c r="IYR34" s="6735"/>
      <c r="IYS34" s="8836" t="s">
        <v>2779</v>
      </c>
      <c r="IYT34" s="8837"/>
      <c r="IYU34" s="1036">
        <f>SUM(IYV34:IYY34)</f>
        <v>0</v>
      </c>
      <c r="IYV34" s="369"/>
      <c r="IYW34" s="370"/>
      <c r="IYX34" s="370"/>
      <c r="IYY34" s="371"/>
      <c r="IYZ34" s="372"/>
      <c r="IZA34" s="373"/>
      <c r="IZB34" s="369"/>
      <c r="IZC34" s="372"/>
      <c r="IZD34" s="371"/>
      <c r="IZE34" s="374"/>
      <c r="IZF34" s="6735"/>
      <c r="IZG34" s="6735"/>
      <c r="IZH34" s="6735"/>
      <c r="IZI34" s="8836" t="s">
        <v>2779</v>
      </c>
      <c r="IZJ34" s="8837"/>
      <c r="IZK34" s="1036">
        <f>SUM(IZL34:IZO34)</f>
        <v>0</v>
      </c>
      <c r="IZL34" s="369"/>
      <c r="IZM34" s="370"/>
      <c r="IZN34" s="370"/>
      <c r="IZO34" s="371"/>
      <c r="IZP34" s="372"/>
      <c r="IZQ34" s="373"/>
      <c r="IZR34" s="369"/>
      <c r="IZS34" s="372"/>
      <c r="IZT34" s="371"/>
      <c r="IZU34" s="374"/>
      <c r="IZV34" s="6735"/>
      <c r="IZW34" s="6735"/>
      <c r="IZX34" s="6735"/>
      <c r="IZY34" s="8836" t="s">
        <v>2779</v>
      </c>
      <c r="IZZ34" s="8837"/>
      <c r="JAA34" s="1036">
        <f>SUM(JAB34:JAE34)</f>
        <v>0</v>
      </c>
      <c r="JAB34" s="369"/>
      <c r="JAC34" s="370"/>
      <c r="JAD34" s="370"/>
      <c r="JAE34" s="371"/>
      <c r="JAF34" s="372"/>
      <c r="JAG34" s="373"/>
      <c r="JAH34" s="369"/>
      <c r="JAI34" s="372"/>
      <c r="JAJ34" s="371"/>
      <c r="JAK34" s="374"/>
      <c r="JAL34" s="6735"/>
      <c r="JAM34" s="6735"/>
      <c r="JAN34" s="6735"/>
      <c r="JAO34" s="8836" t="s">
        <v>2779</v>
      </c>
      <c r="JAP34" s="8837"/>
      <c r="JAQ34" s="1036">
        <f>SUM(JAR34:JAU34)</f>
        <v>0</v>
      </c>
      <c r="JAR34" s="369"/>
      <c r="JAS34" s="370"/>
      <c r="JAT34" s="370"/>
      <c r="JAU34" s="371"/>
      <c r="JAV34" s="372"/>
      <c r="JAW34" s="373"/>
      <c r="JAX34" s="369"/>
      <c r="JAY34" s="372"/>
      <c r="JAZ34" s="371"/>
      <c r="JBA34" s="374"/>
      <c r="JBB34" s="6735"/>
      <c r="JBC34" s="6735"/>
      <c r="JBD34" s="6735"/>
      <c r="JBE34" s="8836" t="s">
        <v>2779</v>
      </c>
      <c r="JBF34" s="8837"/>
      <c r="JBG34" s="1036">
        <f>SUM(JBH34:JBK34)</f>
        <v>0</v>
      </c>
      <c r="JBH34" s="369"/>
      <c r="JBI34" s="370"/>
      <c r="JBJ34" s="370"/>
      <c r="JBK34" s="371"/>
      <c r="JBL34" s="372"/>
      <c r="JBM34" s="373"/>
      <c r="JBN34" s="369"/>
      <c r="JBO34" s="372"/>
      <c r="JBP34" s="371"/>
      <c r="JBQ34" s="374"/>
      <c r="JBR34" s="6735"/>
      <c r="JBS34" s="6735"/>
      <c r="JBT34" s="6735"/>
      <c r="JBU34" s="8836" t="s">
        <v>2779</v>
      </c>
      <c r="JBV34" s="8837"/>
      <c r="JBW34" s="1036">
        <f>SUM(JBX34:JCA34)</f>
        <v>0</v>
      </c>
      <c r="JBX34" s="369"/>
      <c r="JBY34" s="370"/>
      <c r="JBZ34" s="370"/>
      <c r="JCA34" s="371"/>
      <c r="JCB34" s="372"/>
      <c r="JCC34" s="373"/>
      <c r="JCD34" s="369"/>
      <c r="JCE34" s="372"/>
      <c r="JCF34" s="371"/>
      <c r="JCG34" s="374"/>
      <c r="JCH34" s="6735"/>
      <c r="JCI34" s="6735"/>
      <c r="JCJ34" s="6735"/>
      <c r="JCK34" s="8836" t="s">
        <v>2779</v>
      </c>
      <c r="JCL34" s="8837"/>
      <c r="JCM34" s="1036">
        <f>SUM(JCN34:JCQ34)</f>
        <v>0</v>
      </c>
      <c r="JCN34" s="369"/>
      <c r="JCO34" s="370"/>
      <c r="JCP34" s="370"/>
      <c r="JCQ34" s="371"/>
      <c r="JCR34" s="372"/>
      <c r="JCS34" s="373"/>
      <c r="JCT34" s="369"/>
      <c r="JCU34" s="372"/>
      <c r="JCV34" s="371"/>
      <c r="JCW34" s="374"/>
      <c r="JCX34" s="6735"/>
      <c r="JCY34" s="6735"/>
      <c r="JCZ34" s="6735"/>
      <c r="JDA34" s="8836" t="s">
        <v>2779</v>
      </c>
      <c r="JDB34" s="8837"/>
      <c r="JDC34" s="1036">
        <f>SUM(JDD34:JDG34)</f>
        <v>0</v>
      </c>
      <c r="JDD34" s="369"/>
      <c r="JDE34" s="370"/>
      <c r="JDF34" s="370"/>
      <c r="JDG34" s="371"/>
      <c r="JDH34" s="372"/>
      <c r="JDI34" s="373"/>
      <c r="JDJ34" s="369"/>
      <c r="JDK34" s="372"/>
      <c r="JDL34" s="371"/>
      <c r="JDM34" s="374"/>
      <c r="JDN34" s="6735"/>
      <c r="JDO34" s="6735"/>
      <c r="JDP34" s="6735"/>
      <c r="JDQ34" s="8836" t="s">
        <v>2779</v>
      </c>
      <c r="JDR34" s="8837"/>
      <c r="JDS34" s="1036">
        <f>SUM(JDT34:JDW34)</f>
        <v>0</v>
      </c>
      <c r="JDT34" s="369"/>
      <c r="JDU34" s="370"/>
      <c r="JDV34" s="370"/>
      <c r="JDW34" s="371"/>
      <c r="JDX34" s="372"/>
      <c r="JDY34" s="373"/>
      <c r="JDZ34" s="369"/>
      <c r="JEA34" s="372"/>
      <c r="JEB34" s="371"/>
      <c r="JEC34" s="374"/>
      <c r="JED34" s="6735"/>
      <c r="JEE34" s="6735"/>
      <c r="JEF34" s="6735"/>
      <c r="JEG34" s="8836" t="s">
        <v>2779</v>
      </c>
      <c r="JEH34" s="8837"/>
      <c r="JEI34" s="1036">
        <f>SUM(JEJ34:JEM34)</f>
        <v>0</v>
      </c>
      <c r="JEJ34" s="369"/>
      <c r="JEK34" s="370"/>
      <c r="JEL34" s="370"/>
      <c r="JEM34" s="371"/>
      <c r="JEN34" s="372"/>
      <c r="JEO34" s="373"/>
      <c r="JEP34" s="369"/>
      <c r="JEQ34" s="372"/>
      <c r="JER34" s="371"/>
      <c r="JES34" s="374"/>
      <c r="JET34" s="6735"/>
      <c r="JEU34" s="6735"/>
      <c r="JEV34" s="6735"/>
      <c r="JEW34" s="8836" t="s">
        <v>2779</v>
      </c>
      <c r="JEX34" s="8837"/>
      <c r="JEY34" s="1036">
        <f>SUM(JEZ34:JFC34)</f>
        <v>0</v>
      </c>
      <c r="JEZ34" s="369"/>
      <c r="JFA34" s="370"/>
      <c r="JFB34" s="370"/>
      <c r="JFC34" s="371"/>
      <c r="JFD34" s="372"/>
      <c r="JFE34" s="373"/>
      <c r="JFF34" s="369"/>
      <c r="JFG34" s="372"/>
      <c r="JFH34" s="371"/>
      <c r="JFI34" s="374"/>
      <c r="JFJ34" s="6735"/>
      <c r="JFK34" s="6735"/>
      <c r="JFL34" s="6735"/>
      <c r="JFM34" s="8836" t="s">
        <v>2779</v>
      </c>
      <c r="JFN34" s="8837"/>
      <c r="JFO34" s="1036">
        <f>SUM(JFP34:JFS34)</f>
        <v>0</v>
      </c>
      <c r="JFP34" s="369"/>
      <c r="JFQ34" s="370"/>
      <c r="JFR34" s="370"/>
      <c r="JFS34" s="371"/>
      <c r="JFT34" s="372"/>
      <c r="JFU34" s="373"/>
      <c r="JFV34" s="369"/>
      <c r="JFW34" s="372"/>
      <c r="JFX34" s="371"/>
      <c r="JFY34" s="374"/>
      <c r="JFZ34" s="6735"/>
      <c r="JGA34" s="6735"/>
      <c r="JGB34" s="6735"/>
      <c r="JGC34" s="8836" t="s">
        <v>2779</v>
      </c>
      <c r="JGD34" s="8837"/>
      <c r="JGE34" s="1036">
        <f>SUM(JGF34:JGI34)</f>
        <v>0</v>
      </c>
      <c r="JGF34" s="369"/>
      <c r="JGG34" s="370"/>
      <c r="JGH34" s="370"/>
      <c r="JGI34" s="371"/>
      <c r="JGJ34" s="372"/>
      <c r="JGK34" s="373"/>
      <c r="JGL34" s="369"/>
      <c r="JGM34" s="372"/>
      <c r="JGN34" s="371"/>
      <c r="JGO34" s="374"/>
      <c r="JGP34" s="6735"/>
      <c r="JGQ34" s="6735"/>
      <c r="JGR34" s="6735"/>
      <c r="JGS34" s="8836" t="s">
        <v>2779</v>
      </c>
      <c r="JGT34" s="8837"/>
      <c r="JGU34" s="1036">
        <f>SUM(JGV34:JGY34)</f>
        <v>0</v>
      </c>
      <c r="JGV34" s="369"/>
      <c r="JGW34" s="370"/>
      <c r="JGX34" s="370"/>
      <c r="JGY34" s="371"/>
      <c r="JGZ34" s="372"/>
      <c r="JHA34" s="373"/>
      <c r="JHB34" s="369"/>
      <c r="JHC34" s="372"/>
      <c r="JHD34" s="371"/>
      <c r="JHE34" s="374"/>
      <c r="JHF34" s="6735"/>
      <c r="JHG34" s="6735"/>
      <c r="JHH34" s="6735"/>
      <c r="JHI34" s="8836" t="s">
        <v>2779</v>
      </c>
      <c r="JHJ34" s="8837"/>
      <c r="JHK34" s="1036">
        <f>SUM(JHL34:JHO34)</f>
        <v>0</v>
      </c>
      <c r="JHL34" s="369"/>
      <c r="JHM34" s="370"/>
      <c r="JHN34" s="370"/>
      <c r="JHO34" s="371"/>
      <c r="JHP34" s="372"/>
      <c r="JHQ34" s="373"/>
      <c r="JHR34" s="369"/>
      <c r="JHS34" s="372"/>
      <c r="JHT34" s="371"/>
      <c r="JHU34" s="374"/>
      <c r="JHV34" s="6735"/>
      <c r="JHW34" s="6735"/>
      <c r="JHX34" s="6735"/>
      <c r="JHY34" s="8836" t="s">
        <v>2779</v>
      </c>
      <c r="JHZ34" s="8837"/>
      <c r="JIA34" s="1036">
        <f>SUM(JIB34:JIE34)</f>
        <v>0</v>
      </c>
      <c r="JIB34" s="369"/>
      <c r="JIC34" s="370"/>
      <c r="JID34" s="370"/>
      <c r="JIE34" s="371"/>
      <c r="JIF34" s="372"/>
      <c r="JIG34" s="373"/>
      <c r="JIH34" s="369"/>
      <c r="JII34" s="372"/>
      <c r="JIJ34" s="371"/>
      <c r="JIK34" s="374"/>
      <c r="JIL34" s="6735"/>
      <c r="JIM34" s="6735"/>
      <c r="JIN34" s="6735"/>
      <c r="JIO34" s="8836" t="s">
        <v>2779</v>
      </c>
      <c r="JIP34" s="8837"/>
      <c r="JIQ34" s="1036">
        <f>SUM(JIR34:JIU34)</f>
        <v>0</v>
      </c>
      <c r="JIR34" s="369"/>
      <c r="JIS34" s="370"/>
      <c r="JIT34" s="370"/>
      <c r="JIU34" s="371"/>
      <c r="JIV34" s="372"/>
      <c r="JIW34" s="373"/>
      <c r="JIX34" s="369"/>
      <c r="JIY34" s="372"/>
      <c r="JIZ34" s="371"/>
      <c r="JJA34" s="374"/>
      <c r="JJB34" s="6735"/>
      <c r="JJC34" s="6735"/>
      <c r="JJD34" s="6735"/>
      <c r="JJE34" s="8836" t="s">
        <v>2779</v>
      </c>
      <c r="JJF34" s="8837"/>
      <c r="JJG34" s="1036">
        <f>SUM(JJH34:JJK34)</f>
        <v>0</v>
      </c>
      <c r="JJH34" s="369"/>
      <c r="JJI34" s="370"/>
      <c r="JJJ34" s="370"/>
      <c r="JJK34" s="371"/>
      <c r="JJL34" s="372"/>
      <c r="JJM34" s="373"/>
      <c r="JJN34" s="369"/>
      <c r="JJO34" s="372"/>
      <c r="JJP34" s="371"/>
      <c r="JJQ34" s="374"/>
      <c r="JJR34" s="6735"/>
      <c r="JJS34" s="6735"/>
      <c r="JJT34" s="6735"/>
      <c r="JJU34" s="8836" t="s">
        <v>2779</v>
      </c>
      <c r="JJV34" s="8837"/>
      <c r="JJW34" s="1036">
        <f>SUM(JJX34:JKA34)</f>
        <v>0</v>
      </c>
      <c r="JJX34" s="369"/>
      <c r="JJY34" s="370"/>
      <c r="JJZ34" s="370"/>
      <c r="JKA34" s="371"/>
      <c r="JKB34" s="372"/>
      <c r="JKC34" s="373"/>
      <c r="JKD34" s="369"/>
      <c r="JKE34" s="372"/>
      <c r="JKF34" s="371"/>
      <c r="JKG34" s="374"/>
      <c r="JKH34" s="6735"/>
      <c r="JKI34" s="6735"/>
      <c r="JKJ34" s="6735"/>
      <c r="JKK34" s="8836" t="s">
        <v>2779</v>
      </c>
      <c r="JKL34" s="8837"/>
      <c r="JKM34" s="1036">
        <f>SUM(JKN34:JKQ34)</f>
        <v>0</v>
      </c>
      <c r="JKN34" s="369"/>
      <c r="JKO34" s="370"/>
      <c r="JKP34" s="370"/>
      <c r="JKQ34" s="371"/>
      <c r="JKR34" s="372"/>
      <c r="JKS34" s="373"/>
      <c r="JKT34" s="369"/>
      <c r="JKU34" s="372"/>
      <c r="JKV34" s="371"/>
      <c r="JKW34" s="374"/>
      <c r="JKX34" s="6735"/>
      <c r="JKY34" s="6735"/>
      <c r="JKZ34" s="6735"/>
      <c r="JLA34" s="8836" t="s">
        <v>2779</v>
      </c>
      <c r="JLB34" s="8837"/>
      <c r="JLC34" s="1036">
        <f>SUM(JLD34:JLG34)</f>
        <v>0</v>
      </c>
      <c r="JLD34" s="369"/>
      <c r="JLE34" s="370"/>
      <c r="JLF34" s="370"/>
      <c r="JLG34" s="371"/>
      <c r="JLH34" s="372"/>
      <c r="JLI34" s="373"/>
      <c r="JLJ34" s="369"/>
      <c r="JLK34" s="372"/>
      <c r="JLL34" s="371"/>
      <c r="JLM34" s="374"/>
      <c r="JLN34" s="6735"/>
      <c r="JLO34" s="6735"/>
      <c r="JLP34" s="6735"/>
      <c r="JLQ34" s="8836" t="s">
        <v>2779</v>
      </c>
      <c r="JLR34" s="8837"/>
      <c r="JLS34" s="1036">
        <f>SUM(JLT34:JLW34)</f>
        <v>0</v>
      </c>
      <c r="JLT34" s="369"/>
      <c r="JLU34" s="370"/>
      <c r="JLV34" s="370"/>
      <c r="JLW34" s="371"/>
      <c r="JLX34" s="372"/>
      <c r="JLY34" s="373"/>
      <c r="JLZ34" s="369"/>
      <c r="JMA34" s="372"/>
      <c r="JMB34" s="371"/>
      <c r="JMC34" s="374"/>
      <c r="JMD34" s="6735"/>
      <c r="JME34" s="6735"/>
      <c r="JMF34" s="6735"/>
      <c r="JMG34" s="8836" t="s">
        <v>2779</v>
      </c>
      <c r="JMH34" s="8837"/>
      <c r="JMI34" s="1036">
        <f>SUM(JMJ34:JMM34)</f>
        <v>0</v>
      </c>
      <c r="JMJ34" s="369"/>
      <c r="JMK34" s="370"/>
      <c r="JML34" s="370"/>
      <c r="JMM34" s="371"/>
      <c r="JMN34" s="372"/>
      <c r="JMO34" s="373"/>
      <c r="JMP34" s="369"/>
      <c r="JMQ34" s="372"/>
      <c r="JMR34" s="371"/>
      <c r="JMS34" s="374"/>
      <c r="JMT34" s="6735"/>
      <c r="JMU34" s="6735"/>
      <c r="JMV34" s="6735"/>
      <c r="JMW34" s="8836" t="s">
        <v>2779</v>
      </c>
      <c r="JMX34" s="8837"/>
      <c r="JMY34" s="1036">
        <f>SUM(JMZ34:JNC34)</f>
        <v>0</v>
      </c>
      <c r="JMZ34" s="369"/>
      <c r="JNA34" s="370"/>
      <c r="JNB34" s="370"/>
      <c r="JNC34" s="371"/>
      <c r="JND34" s="372"/>
      <c r="JNE34" s="373"/>
      <c r="JNF34" s="369"/>
      <c r="JNG34" s="372"/>
      <c r="JNH34" s="371"/>
      <c r="JNI34" s="374"/>
      <c r="JNJ34" s="6735"/>
      <c r="JNK34" s="6735"/>
      <c r="JNL34" s="6735"/>
      <c r="JNM34" s="8836" t="s">
        <v>2779</v>
      </c>
      <c r="JNN34" s="8837"/>
      <c r="JNO34" s="1036">
        <f>SUM(JNP34:JNS34)</f>
        <v>0</v>
      </c>
      <c r="JNP34" s="369"/>
      <c r="JNQ34" s="370"/>
      <c r="JNR34" s="370"/>
      <c r="JNS34" s="371"/>
      <c r="JNT34" s="372"/>
      <c r="JNU34" s="373"/>
      <c r="JNV34" s="369"/>
      <c r="JNW34" s="372"/>
      <c r="JNX34" s="371"/>
      <c r="JNY34" s="374"/>
      <c r="JNZ34" s="6735"/>
      <c r="JOA34" s="6735"/>
      <c r="JOB34" s="6735"/>
      <c r="JOC34" s="8836" t="s">
        <v>2779</v>
      </c>
      <c r="JOD34" s="8837"/>
      <c r="JOE34" s="1036">
        <f>SUM(JOF34:JOI34)</f>
        <v>0</v>
      </c>
      <c r="JOF34" s="369"/>
      <c r="JOG34" s="370"/>
      <c r="JOH34" s="370"/>
      <c r="JOI34" s="371"/>
      <c r="JOJ34" s="372"/>
      <c r="JOK34" s="373"/>
      <c r="JOL34" s="369"/>
      <c r="JOM34" s="372"/>
      <c r="JON34" s="371"/>
      <c r="JOO34" s="374"/>
      <c r="JOP34" s="6735"/>
      <c r="JOQ34" s="6735"/>
      <c r="JOR34" s="6735"/>
      <c r="JOS34" s="8836" t="s">
        <v>2779</v>
      </c>
      <c r="JOT34" s="8837"/>
      <c r="JOU34" s="1036">
        <f>SUM(JOV34:JOY34)</f>
        <v>0</v>
      </c>
      <c r="JOV34" s="369"/>
      <c r="JOW34" s="370"/>
      <c r="JOX34" s="370"/>
      <c r="JOY34" s="371"/>
      <c r="JOZ34" s="372"/>
      <c r="JPA34" s="373"/>
      <c r="JPB34" s="369"/>
      <c r="JPC34" s="372"/>
      <c r="JPD34" s="371"/>
      <c r="JPE34" s="374"/>
      <c r="JPF34" s="6735"/>
      <c r="JPG34" s="6735"/>
      <c r="JPH34" s="6735"/>
      <c r="JPI34" s="8836" t="s">
        <v>2779</v>
      </c>
      <c r="JPJ34" s="8837"/>
      <c r="JPK34" s="1036">
        <f>SUM(JPL34:JPO34)</f>
        <v>0</v>
      </c>
      <c r="JPL34" s="369"/>
      <c r="JPM34" s="370"/>
      <c r="JPN34" s="370"/>
      <c r="JPO34" s="371"/>
      <c r="JPP34" s="372"/>
      <c r="JPQ34" s="373"/>
      <c r="JPR34" s="369"/>
      <c r="JPS34" s="372"/>
      <c r="JPT34" s="371"/>
      <c r="JPU34" s="374"/>
      <c r="JPV34" s="6735"/>
      <c r="JPW34" s="6735"/>
      <c r="JPX34" s="6735"/>
      <c r="JPY34" s="8836" t="s">
        <v>2779</v>
      </c>
      <c r="JPZ34" s="8837"/>
      <c r="JQA34" s="1036">
        <f>SUM(JQB34:JQE34)</f>
        <v>0</v>
      </c>
      <c r="JQB34" s="369"/>
      <c r="JQC34" s="370"/>
      <c r="JQD34" s="370"/>
      <c r="JQE34" s="371"/>
      <c r="JQF34" s="372"/>
      <c r="JQG34" s="373"/>
      <c r="JQH34" s="369"/>
      <c r="JQI34" s="372"/>
      <c r="JQJ34" s="371"/>
      <c r="JQK34" s="374"/>
      <c r="JQL34" s="6735"/>
      <c r="JQM34" s="6735"/>
      <c r="JQN34" s="6735"/>
      <c r="JQO34" s="8836" t="s">
        <v>2779</v>
      </c>
      <c r="JQP34" s="8837"/>
      <c r="JQQ34" s="1036">
        <f>SUM(JQR34:JQU34)</f>
        <v>0</v>
      </c>
      <c r="JQR34" s="369"/>
      <c r="JQS34" s="370"/>
      <c r="JQT34" s="370"/>
      <c r="JQU34" s="371"/>
      <c r="JQV34" s="372"/>
      <c r="JQW34" s="373"/>
      <c r="JQX34" s="369"/>
      <c r="JQY34" s="372"/>
      <c r="JQZ34" s="371"/>
      <c r="JRA34" s="374"/>
      <c r="JRB34" s="6735"/>
      <c r="JRC34" s="6735"/>
      <c r="JRD34" s="6735"/>
      <c r="JRE34" s="8836" t="s">
        <v>2779</v>
      </c>
      <c r="JRF34" s="8837"/>
      <c r="JRG34" s="1036">
        <f>SUM(JRH34:JRK34)</f>
        <v>0</v>
      </c>
      <c r="JRH34" s="369"/>
      <c r="JRI34" s="370"/>
      <c r="JRJ34" s="370"/>
      <c r="JRK34" s="371"/>
      <c r="JRL34" s="372"/>
      <c r="JRM34" s="373"/>
      <c r="JRN34" s="369"/>
      <c r="JRO34" s="372"/>
      <c r="JRP34" s="371"/>
      <c r="JRQ34" s="374"/>
      <c r="JRR34" s="6735"/>
      <c r="JRS34" s="6735"/>
      <c r="JRT34" s="6735"/>
      <c r="JRU34" s="8836" t="s">
        <v>2779</v>
      </c>
      <c r="JRV34" s="8837"/>
      <c r="JRW34" s="1036">
        <f>SUM(JRX34:JSA34)</f>
        <v>0</v>
      </c>
      <c r="JRX34" s="369"/>
      <c r="JRY34" s="370"/>
      <c r="JRZ34" s="370"/>
      <c r="JSA34" s="371"/>
      <c r="JSB34" s="372"/>
      <c r="JSC34" s="373"/>
      <c r="JSD34" s="369"/>
      <c r="JSE34" s="372"/>
      <c r="JSF34" s="371"/>
      <c r="JSG34" s="374"/>
      <c r="JSH34" s="6735"/>
      <c r="JSI34" s="6735"/>
      <c r="JSJ34" s="6735"/>
      <c r="JSK34" s="8836" t="s">
        <v>2779</v>
      </c>
      <c r="JSL34" s="8837"/>
      <c r="JSM34" s="1036">
        <f>SUM(JSN34:JSQ34)</f>
        <v>0</v>
      </c>
      <c r="JSN34" s="369"/>
      <c r="JSO34" s="370"/>
      <c r="JSP34" s="370"/>
      <c r="JSQ34" s="371"/>
      <c r="JSR34" s="372"/>
      <c r="JSS34" s="373"/>
      <c r="JST34" s="369"/>
      <c r="JSU34" s="372"/>
      <c r="JSV34" s="371"/>
      <c r="JSW34" s="374"/>
      <c r="JSX34" s="6735"/>
      <c r="JSY34" s="6735"/>
      <c r="JSZ34" s="6735"/>
      <c r="JTA34" s="8836" t="s">
        <v>2779</v>
      </c>
      <c r="JTB34" s="8837"/>
      <c r="JTC34" s="1036">
        <f>SUM(JTD34:JTG34)</f>
        <v>0</v>
      </c>
      <c r="JTD34" s="369"/>
      <c r="JTE34" s="370"/>
      <c r="JTF34" s="370"/>
      <c r="JTG34" s="371"/>
      <c r="JTH34" s="372"/>
      <c r="JTI34" s="373"/>
      <c r="JTJ34" s="369"/>
      <c r="JTK34" s="372"/>
      <c r="JTL34" s="371"/>
      <c r="JTM34" s="374"/>
      <c r="JTN34" s="6735"/>
      <c r="JTO34" s="6735"/>
      <c r="JTP34" s="6735"/>
      <c r="JTQ34" s="8836" t="s">
        <v>2779</v>
      </c>
      <c r="JTR34" s="8837"/>
      <c r="JTS34" s="1036">
        <f>SUM(JTT34:JTW34)</f>
        <v>0</v>
      </c>
      <c r="JTT34" s="369"/>
      <c r="JTU34" s="370"/>
      <c r="JTV34" s="370"/>
      <c r="JTW34" s="371"/>
      <c r="JTX34" s="372"/>
      <c r="JTY34" s="373"/>
      <c r="JTZ34" s="369"/>
      <c r="JUA34" s="372"/>
      <c r="JUB34" s="371"/>
      <c r="JUC34" s="374"/>
      <c r="JUD34" s="6735"/>
      <c r="JUE34" s="6735"/>
      <c r="JUF34" s="6735"/>
      <c r="JUG34" s="8836" t="s">
        <v>2779</v>
      </c>
      <c r="JUH34" s="8837"/>
      <c r="JUI34" s="1036">
        <f>SUM(JUJ34:JUM34)</f>
        <v>0</v>
      </c>
      <c r="JUJ34" s="369"/>
      <c r="JUK34" s="370"/>
      <c r="JUL34" s="370"/>
      <c r="JUM34" s="371"/>
      <c r="JUN34" s="372"/>
      <c r="JUO34" s="373"/>
      <c r="JUP34" s="369"/>
      <c r="JUQ34" s="372"/>
      <c r="JUR34" s="371"/>
      <c r="JUS34" s="374"/>
      <c r="JUT34" s="6735"/>
      <c r="JUU34" s="6735"/>
      <c r="JUV34" s="6735"/>
      <c r="JUW34" s="8836" t="s">
        <v>2779</v>
      </c>
      <c r="JUX34" s="8837"/>
      <c r="JUY34" s="1036">
        <f>SUM(JUZ34:JVC34)</f>
        <v>0</v>
      </c>
      <c r="JUZ34" s="369"/>
      <c r="JVA34" s="370"/>
      <c r="JVB34" s="370"/>
      <c r="JVC34" s="371"/>
      <c r="JVD34" s="372"/>
      <c r="JVE34" s="373"/>
      <c r="JVF34" s="369"/>
      <c r="JVG34" s="372"/>
      <c r="JVH34" s="371"/>
      <c r="JVI34" s="374"/>
      <c r="JVJ34" s="6735"/>
      <c r="JVK34" s="6735"/>
      <c r="JVL34" s="6735"/>
      <c r="JVM34" s="8836" t="s">
        <v>2779</v>
      </c>
      <c r="JVN34" s="8837"/>
      <c r="JVO34" s="1036">
        <f>SUM(JVP34:JVS34)</f>
        <v>0</v>
      </c>
      <c r="JVP34" s="369"/>
      <c r="JVQ34" s="370"/>
      <c r="JVR34" s="370"/>
      <c r="JVS34" s="371"/>
      <c r="JVT34" s="372"/>
      <c r="JVU34" s="373"/>
      <c r="JVV34" s="369"/>
      <c r="JVW34" s="372"/>
      <c r="JVX34" s="371"/>
      <c r="JVY34" s="374"/>
      <c r="JVZ34" s="6735"/>
      <c r="JWA34" s="6735"/>
      <c r="JWB34" s="6735"/>
      <c r="JWC34" s="8836" t="s">
        <v>2779</v>
      </c>
      <c r="JWD34" s="8837"/>
      <c r="JWE34" s="1036">
        <f>SUM(JWF34:JWI34)</f>
        <v>0</v>
      </c>
      <c r="JWF34" s="369"/>
      <c r="JWG34" s="370"/>
      <c r="JWH34" s="370"/>
      <c r="JWI34" s="371"/>
      <c r="JWJ34" s="372"/>
      <c r="JWK34" s="373"/>
      <c r="JWL34" s="369"/>
      <c r="JWM34" s="372"/>
      <c r="JWN34" s="371"/>
      <c r="JWO34" s="374"/>
      <c r="JWP34" s="6735"/>
      <c r="JWQ34" s="6735"/>
      <c r="JWR34" s="6735"/>
      <c r="JWS34" s="8836" t="s">
        <v>2779</v>
      </c>
      <c r="JWT34" s="8837"/>
      <c r="JWU34" s="1036">
        <f>SUM(JWV34:JWY34)</f>
        <v>0</v>
      </c>
      <c r="JWV34" s="369"/>
      <c r="JWW34" s="370"/>
      <c r="JWX34" s="370"/>
      <c r="JWY34" s="371"/>
      <c r="JWZ34" s="372"/>
      <c r="JXA34" s="373"/>
      <c r="JXB34" s="369"/>
      <c r="JXC34" s="372"/>
      <c r="JXD34" s="371"/>
      <c r="JXE34" s="374"/>
      <c r="JXF34" s="6735"/>
      <c r="JXG34" s="6735"/>
      <c r="JXH34" s="6735"/>
      <c r="JXI34" s="8836" t="s">
        <v>2779</v>
      </c>
      <c r="JXJ34" s="8837"/>
      <c r="JXK34" s="1036">
        <f>SUM(JXL34:JXO34)</f>
        <v>0</v>
      </c>
      <c r="JXL34" s="369"/>
      <c r="JXM34" s="370"/>
      <c r="JXN34" s="370"/>
      <c r="JXO34" s="371"/>
      <c r="JXP34" s="372"/>
      <c r="JXQ34" s="373"/>
      <c r="JXR34" s="369"/>
      <c r="JXS34" s="372"/>
      <c r="JXT34" s="371"/>
      <c r="JXU34" s="374"/>
      <c r="JXV34" s="6735"/>
      <c r="JXW34" s="6735"/>
      <c r="JXX34" s="6735"/>
      <c r="JXY34" s="8836" t="s">
        <v>2779</v>
      </c>
      <c r="JXZ34" s="8837"/>
      <c r="JYA34" s="1036">
        <f>SUM(JYB34:JYE34)</f>
        <v>0</v>
      </c>
      <c r="JYB34" s="369"/>
      <c r="JYC34" s="370"/>
      <c r="JYD34" s="370"/>
      <c r="JYE34" s="371"/>
      <c r="JYF34" s="372"/>
      <c r="JYG34" s="373"/>
      <c r="JYH34" s="369"/>
      <c r="JYI34" s="372"/>
      <c r="JYJ34" s="371"/>
      <c r="JYK34" s="374"/>
      <c r="JYL34" s="6735"/>
      <c r="JYM34" s="6735"/>
      <c r="JYN34" s="6735"/>
      <c r="JYO34" s="8836" t="s">
        <v>2779</v>
      </c>
      <c r="JYP34" s="8837"/>
      <c r="JYQ34" s="1036">
        <f>SUM(JYR34:JYU34)</f>
        <v>0</v>
      </c>
      <c r="JYR34" s="369"/>
      <c r="JYS34" s="370"/>
      <c r="JYT34" s="370"/>
      <c r="JYU34" s="371"/>
      <c r="JYV34" s="372"/>
      <c r="JYW34" s="373"/>
      <c r="JYX34" s="369"/>
      <c r="JYY34" s="372"/>
      <c r="JYZ34" s="371"/>
      <c r="JZA34" s="374"/>
      <c r="JZB34" s="6735"/>
      <c r="JZC34" s="6735"/>
      <c r="JZD34" s="6735"/>
      <c r="JZE34" s="8836" t="s">
        <v>2779</v>
      </c>
      <c r="JZF34" s="8837"/>
      <c r="JZG34" s="1036">
        <f>SUM(JZH34:JZK34)</f>
        <v>0</v>
      </c>
      <c r="JZH34" s="369"/>
      <c r="JZI34" s="370"/>
      <c r="JZJ34" s="370"/>
      <c r="JZK34" s="371"/>
      <c r="JZL34" s="372"/>
      <c r="JZM34" s="373"/>
      <c r="JZN34" s="369"/>
      <c r="JZO34" s="372"/>
      <c r="JZP34" s="371"/>
      <c r="JZQ34" s="374"/>
      <c r="JZR34" s="6735"/>
      <c r="JZS34" s="6735"/>
      <c r="JZT34" s="6735"/>
      <c r="JZU34" s="8836" t="s">
        <v>2779</v>
      </c>
      <c r="JZV34" s="8837"/>
      <c r="JZW34" s="1036">
        <f>SUM(JZX34:KAA34)</f>
        <v>0</v>
      </c>
      <c r="JZX34" s="369"/>
      <c r="JZY34" s="370"/>
      <c r="JZZ34" s="370"/>
      <c r="KAA34" s="371"/>
      <c r="KAB34" s="372"/>
      <c r="KAC34" s="373"/>
      <c r="KAD34" s="369"/>
      <c r="KAE34" s="372"/>
      <c r="KAF34" s="371"/>
      <c r="KAG34" s="374"/>
      <c r="KAH34" s="6735"/>
      <c r="KAI34" s="6735"/>
      <c r="KAJ34" s="6735"/>
      <c r="KAK34" s="8836" t="s">
        <v>2779</v>
      </c>
      <c r="KAL34" s="8837"/>
      <c r="KAM34" s="1036">
        <f>SUM(KAN34:KAQ34)</f>
        <v>0</v>
      </c>
      <c r="KAN34" s="369"/>
      <c r="KAO34" s="370"/>
      <c r="KAP34" s="370"/>
      <c r="KAQ34" s="371"/>
      <c r="KAR34" s="372"/>
      <c r="KAS34" s="373"/>
      <c r="KAT34" s="369"/>
      <c r="KAU34" s="372"/>
      <c r="KAV34" s="371"/>
      <c r="KAW34" s="374"/>
      <c r="KAX34" s="6735"/>
      <c r="KAY34" s="6735"/>
      <c r="KAZ34" s="6735"/>
      <c r="KBA34" s="8836" t="s">
        <v>2779</v>
      </c>
      <c r="KBB34" s="8837"/>
      <c r="KBC34" s="1036">
        <f>SUM(KBD34:KBG34)</f>
        <v>0</v>
      </c>
      <c r="KBD34" s="369"/>
      <c r="KBE34" s="370"/>
      <c r="KBF34" s="370"/>
      <c r="KBG34" s="371"/>
      <c r="KBH34" s="372"/>
      <c r="KBI34" s="373"/>
      <c r="KBJ34" s="369"/>
      <c r="KBK34" s="372"/>
      <c r="KBL34" s="371"/>
      <c r="KBM34" s="374"/>
      <c r="KBN34" s="6735"/>
      <c r="KBO34" s="6735"/>
      <c r="KBP34" s="6735"/>
      <c r="KBQ34" s="8836" t="s">
        <v>2779</v>
      </c>
      <c r="KBR34" s="8837"/>
      <c r="KBS34" s="1036">
        <f>SUM(KBT34:KBW34)</f>
        <v>0</v>
      </c>
      <c r="KBT34" s="369"/>
      <c r="KBU34" s="370"/>
      <c r="KBV34" s="370"/>
      <c r="KBW34" s="371"/>
      <c r="KBX34" s="372"/>
      <c r="KBY34" s="373"/>
      <c r="KBZ34" s="369"/>
      <c r="KCA34" s="372"/>
      <c r="KCB34" s="371"/>
      <c r="KCC34" s="374"/>
      <c r="KCD34" s="6735"/>
      <c r="KCE34" s="6735"/>
      <c r="KCF34" s="6735"/>
      <c r="KCG34" s="8836" t="s">
        <v>2779</v>
      </c>
      <c r="KCH34" s="8837"/>
      <c r="KCI34" s="1036">
        <f>SUM(KCJ34:KCM34)</f>
        <v>0</v>
      </c>
      <c r="KCJ34" s="369"/>
      <c r="KCK34" s="370"/>
      <c r="KCL34" s="370"/>
      <c r="KCM34" s="371"/>
      <c r="KCN34" s="372"/>
      <c r="KCO34" s="373"/>
      <c r="KCP34" s="369"/>
      <c r="KCQ34" s="372"/>
      <c r="KCR34" s="371"/>
      <c r="KCS34" s="374"/>
      <c r="KCT34" s="6735"/>
      <c r="KCU34" s="6735"/>
      <c r="KCV34" s="6735"/>
      <c r="KCW34" s="8836" t="s">
        <v>2779</v>
      </c>
      <c r="KCX34" s="8837"/>
      <c r="KCY34" s="1036">
        <f>SUM(KCZ34:KDC34)</f>
        <v>0</v>
      </c>
      <c r="KCZ34" s="369"/>
      <c r="KDA34" s="370"/>
      <c r="KDB34" s="370"/>
      <c r="KDC34" s="371"/>
      <c r="KDD34" s="372"/>
      <c r="KDE34" s="373"/>
      <c r="KDF34" s="369"/>
      <c r="KDG34" s="372"/>
      <c r="KDH34" s="371"/>
      <c r="KDI34" s="374"/>
      <c r="KDJ34" s="6735"/>
      <c r="KDK34" s="6735"/>
      <c r="KDL34" s="6735"/>
      <c r="KDM34" s="8836" t="s">
        <v>2779</v>
      </c>
      <c r="KDN34" s="8837"/>
      <c r="KDO34" s="1036">
        <f>SUM(KDP34:KDS34)</f>
        <v>0</v>
      </c>
      <c r="KDP34" s="369"/>
      <c r="KDQ34" s="370"/>
      <c r="KDR34" s="370"/>
      <c r="KDS34" s="371"/>
      <c r="KDT34" s="372"/>
      <c r="KDU34" s="373"/>
      <c r="KDV34" s="369"/>
      <c r="KDW34" s="372"/>
      <c r="KDX34" s="371"/>
      <c r="KDY34" s="374"/>
      <c r="KDZ34" s="6735"/>
      <c r="KEA34" s="6735"/>
      <c r="KEB34" s="6735"/>
      <c r="KEC34" s="8836" t="s">
        <v>2779</v>
      </c>
      <c r="KED34" s="8837"/>
      <c r="KEE34" s="1036">
        <f>SUM(KEF34:KEI34)</f>
        <v>0</v>
      </c>
      <c r="KEF34" s="369"/>
      <c r="KEG34" s="370"/>
      <c r="KEH34" s="370"/>
      <c r="KEI34" s="371"/>
      <c r="KEJ34" s="372"/>
      <c r="KEK34" s="373"/>
      <c r="KEL34" s="369"/>
      <c r="KEM34" s="372"/>
      <c r="KEN34" s="371"/>
      <c r="KEO34" s="374"/>
      <c r="KEP34" s="6735"/>
      <c r="KEQ34" s="6735"/>
      <c r="KER34" s="6735"/>
      <c r="KES34" s="8836" t="s">
        <v>2779</v>
      </c>
      <c r="KET34" s="8837"/>
      <c r="KEU34" s="1036">
        <f>SUM(KEV34:KEY34)</f>
        <v>0</v>
      </c>
      <c r="KEV34" s="369"/>
      <c r="KEW34" s="370"/>
      <c r="KEX34" s="370"/>
      <c r="KEY34" s="371"/>
      <c r="KEZ34" s="372"/>
      <c r="KFA34" s="373"/>
      <c r="KFB34" s="369"/>
      <c r="KFC34" s="372"/>
      <c r="KFD34" s="371"/>
      <c r="KFE34" s="374"/>
      <c r="KFF34" s="6735"/>
      <c r="KFG34" s="6735"/>
      <c r="KFH34" s="6735"/>
      <c r="KFI34" s="8836" t="s">
        <v>2779</v>
      </c>
      <c r="KFJ34" s="8837"/>
      <c r="KFK34" s="1036">
        <f>SUM(KFL34:KFO34)</f>
        <v>0</v>
      </c>
      <c r="KFL34" s="369"/>
      <c r="KFM34" s="370"/>
      <c r="KFN34" s="370"/>
      <c r="KFO34" s="371"/>
      <c r="KFP34" s="372"/>
      <c r="KFQ34" s="373"/>
      <c r="KFR34" s="369"/>
      <c r="KFS34" s="372"/>
      <c r="KFT34" s="371"/>
      <c r="KFU34" s="374"/>
      <c r="KFV34" s="6735"/>
      <c r="KFW34" s="6735"/>
      <c r="KFX34" s="6735"/>
      <c r="KFY34" s="8836" t="s">
        <v>2779</v>
      </c>
      <c r="KFZ34" s="8837"/>
      <c r="KGA34" s="1036">
        <f>SUM(KGB34:KGE34)</f>
        <v>0</v>
      </c>
      <c r="KGB34" s="369"/>
      <c r="KGC34" s="370"/>
      <c r="KGD34" s="370"/>
      <c r="KGE34" s="371"/>
      <c r="KGF34" s="372"/>
      <c r="KGG34" s="373"/>
      <c r="KGH34" s="369"/>
      <c r="KGI34" s="372"/>
      <c r="KGJ34" s="371"/>
      <c r="KGK34" s="374"/>
      <c r="KGL34" s="6735"/>
      <c r="KGM34" s="6735"/>
      <c r="KGN34" s="6735"/>
      <c r="KGO34" s="8836" t="s">
        <v>2779</v>
      </c>
      <c r="KGP34" s="8837"/>
      <c r="KGQ34" s="1036">
        <f>SUM(KGR34:KGU34)</f>
        <v>0</v>
      </c>
      <c r="KGR34" s="369"/>
      <c r="KGS34" s="370"/>
      <c r="KGT34" s="370"/>
      <c r="KGU34" s="371"/>
      <c r="KGV34" s="372"/>
      <c r="KGW34" s="373"/>
      <c r="KGX34" s="369"/>
      <c r="KGY34" s="372"/>
      <c r="KGZ34" s="371"/>
      <c r="KHA34" s="374"/>
      <c r="KHB34" s="6735"/>
      <c r="KHC34" s="6735"/>
      <c r="KHD34" s="6735"/>
      <c r="KHE34" s="8836" t="s">
        <v>2779</v>
      </c>
      <c r="KHF34" s="8837"/>
      <c r="KHG34" s="1036">
        <f>SUM(KHH34:KHK34)</f>
        <v>0</v>
      </c>
      <c r="KHH34" s="369"/>
      <c r="KHI34" s="370"/>
      <c r="KHJ34" s="370"/>
      <c r="KHK34" s="371"/>
      <c r="KHL34" s="372"/>
      <c r="KHM34" s="373"/>
      <c r="KHN34" s="369"/>
      <c r="KHO34" s="372"/>
      <c r="KHP34" s="371"/>
      <c r="KHQ34" s="374"/>
      <c r="KHR34" s="6735"/>
      <c r="KHS34" s="6735"/>
      <c r="KHT34" s="6735"/>
      <c r="KHU34" s="8836" t="s">
        <v>2779</v>
      </c>
      <c r="KHV34" s="8837"/>
      <c r="KHW34" s="1036">
        <f>SUM(KHX34:KIA34)</f>
        <v>0</v>
      </c>
      <c r="KHX34" s="369"/>
      <c r="KHY34" s="370"/>
      <c r="KHZ34" s="370"/>
      <c r="KIA34" s="371"/>
      <c r="KIB34" s="372"/>
      <c r="KIC34" s="373"/>
      <c r="KID34" s="369"/>
      <c r="KIE34" s="372"/>
      <c r="KIF34" s="371"/>
      <c r="KIG34" s="374"/>
      <c r="KIH34" s="6735"/>
      <c r="KII34" s="6735"/>
      <c r="KIJ34" s="6735"/>
      <c r="KIK34" s="8836" t="s">
        <v>2779</v>
      </c>
      <c r="KIL34" s="8837"/>
      <c r="KIM34" s="1036">
        <f>SUM(KIN34:KIQ34)</f>
        <v>0</v>
      </c>
      <c r="KIN34" s="369"/>
      <c r="KIO34" s="370"/>
      <c r="KIP34" s="370"/>
      <c r="KIQ34" s="371"/>
      <c r="KIR34" s="372"/>
      <c r="KIS34" s="373"/>
      <c r="KIT34" s="369"/>
      <c r="KIU34" s="372"/>
      <c r="KIV34" s="371"/>
      <c r="KIW34" s="374"/>
      <c r="KIX34" s="6735"/>
      <c r="KIY34" s="6735"/>
      <c r="KIZ34" s="6735"/>
      <c r="KJA34" s="8836" t="s">
        <v>2779</v>
      </c>
      <c r="KJB34" s="8837"/>
      <c r="KJC34" s="1036">
        <f>SUM(KJD34:KJG34)</f>
        <v>0</v>
      </c>
      <c r="KJD34" s="369"/>
      <c r="KJE34" s="370"/>
      <c r="KJF34" s="370"/>
      <c r="KJG34" s="371"/>
      <c r="KJH34" s="372"/>
      <c r="KJI34" s="373"/>
      <c r="KJJ34" s="369"/>
      <c r="KJK34" s="372"/>
      <c r="KJL34" s="371"/>
      <c r="KJM34" s="374"/>
      <c r="KJN34" s="6735"/>
      <c r="KJO34" s="6735"/>
      <c r="KJP34" s="6735"/>
      <c r="KJQ34" s="8836" t="s">
        <v>2779</v>
      </c>
      <c r="KJR34" s="8837"/>
      <c r="KJS34" s="1036">
        <f>SUM(KJT34:KJW34)</f>
        <v>0</v>
      </c>
      <c r="KJT34" s="369"/>
      <c r="KJU34" s="370"/>
      <c r="KJV34" s="370"/>
      <c r="KJW34" s="371"/>
      <c r="KJX34" s="372"/>
      <c r="KJY34" s="373"/>
      <c r="KJZ34" s="369"/>
      <c r="KKA34" s="372"/>
      <c r="KKB34" s="371"/>
      <c r="KKC34" s="374"/>
      <c r="KKD34" s="6735"/>
      <c r="KKE34" s="6735"/>
      <c r="KKF34" s="6735"/>
      <c r="KKG34" s="8836" t="s">
        <v>2779</v>
      </c>
      <c r="KKH34" s="8837"/>
      <c r="KKI34" s="1036">
        <f>SUM(KKJ34:KKM34)</f>
        <v>0</v>
      </c>
      <c r="KKJ34" s="369"/>
      <c r="KKK34" s="370"/>
      <c r="KKL34" s="370"/>
      <c r="KKM34" s="371"/>
      <c r="KKN34" s="372"/>
      <c r="KKO34" s="373"/>
      <c r="KKP34" s="369"/>
      <c r="KKQ34" s="372"/>
      <c r="KKR34" s="371"/>
      <c r="KKS34" s="374"/>
      <c r="KKT34" s="6735"/>
      <c r="KKU34" s="6735"/>
      <c r="KKV34" s="6735"/>
      <c r="KKW34" s="8836" t="s">
        <v>2779</v>
      </c>
      <c r="KKX34" s="8837"/>
      <c r="KKY34" s="1036">
        <f>SUM(KKZ34:KLC34)</f>
        <v>0</v>
      </c>
      <c r="KKZ34" s="369"/>
      <c r="KLA34" s="370"/>
      <c r="KLB34" s="370"/>
      <c r="KLC34" s="371"/>
      <c r="KLD34" s="372"/>
      <c r="KLE34" s="373"/>
      <c r="KLF34" s="369"/>
      <c r="KLG34" s="372"/>
      <c r="KLH34" s="371"/>
      <c r="KLI34" s="374"/>
      <c r="KLJ34" s="6735"/>
      <c r="KLK34" s="6735"/>
      <c r="KLL34" s="6735"/>
      <c r="KLM34" s="8836" t="s">
        <v>2779</v>
      </c>
      <c r="KLN34" s="8837"/>
      <c r="KLO34" s="1036">
        <f>SUM(KLP34:KLS34)</f>
        <v>0</v>
      </c>
      <c r="KLP34" s="369"/>
      <c r="KLQ34" s="370"/>
      <c r="KLR34" s="370"/>
      <c r="KLS34" s="371"/>
      <c r="KLT34" s="372"/>
      <c r="KLU34" s="373"/>
      <c r="KLV34" s="369"/>
      <c r="KLW34" s="372"/>
      <c r="KLX34" s="371"/>
      <c r="KLY34" s="374"/>
      <c r="KLZ34" s="6735"/>
      <c r="KMA34" s="6735"/>
      <c r="KMB34" s="6735"/>
      <c r="KMC34" s="8836" t="s">
        <v>2779</v>
      </c>
      <c r="KMD34" s="8837"/>
      <c r="KME34" s="1036">
        <f>SUM(KMF34:KMI34)</f>
        <v>0</v>
      </c>
      <c r="KMF34" s="369"/>
      <c r="KMG34" s="370"/>
      <c r="KMH34" s="370"/>
      <c r="KMI34" s="371"/>
      <c r="KMJ34" s="372"/>
      <c r="KMK34" s="373"/>
      <c r="KML34" s="369"/>
      <c r="KMM34" s="372"/>
      <c r="KMN34" s="371"/>
      <c r="KMO34" s="374"/>
      <c r="KMP34" s="6735"/>
      <c r="KMQ34" s="6735"/>
      <c r="KMR34" s="6735"/>
      <c r="KMS34" s="8836" t="s">
        <v>2779</v>
      </c>
      <c r="KMT34" s="8837"/>
      <c r="KMU34" s="1036">
        <f>SUM(KMV34:KMY34)</f>
        <v>0</v>
      </c>
      <c r="KMV34" s="369"/>
      <c r="KMW34" s="370"/>
      <c r="KMX34" s="370"/>
      <c r="KMY34" s="371"/>
      <c r="KMZ34" s="372"/>
      <c r="KNA34" s="373"/>
      <c r="KNB34" s="369"/>
      <c r="KNC34" s="372"/>
      <c r="KND34" s="371"/>
      <c r="KNE34" s="374"/>
      <c r="KNF34" s="6735"/>
      <c r="KNG34" s="6735"/>
      <c r="KNH34" s="6735"/>
      <c r="KNI34" s="8836" t="s">
        <v>2779</v>
      </c>
      <c r="KNJ34" s="8837"/>
      <c r="KNK34" s="1036">
        <f>SUM(KNL34:KNO34)</f>
        <v>0</v>
      </c>
      <c r="KNL34" s="369"/>
      <c r="KNM34" s="370"/>
      <c r="KNN34" s="370"/>
      <c r="KNO34" s="371"/>
      <c r="KNP34" s="372"/>
      <c r="KNQ34" s="373"/>
      <c r="KNR34" s="369"/>
      <c r="KNS34" s="372"/>
      <c r="KNT34" s="371"/>
      <c r="KNU34" s="374"/>
      <c r="KNV34" s="6735"/>
      <c r="KNW34" s="6735"/>
      <c r="KNX34" s="6735"/>
      <c r="KNY34" s="8836" t="s">
        <v>2779</v>
      </c>
      <c r="KNZ34" s="8837"/>
      <c r="KOA34" s="1036">
        <f>SUM(KOB34:KOE34)</f>
        <v>0</v>
      </c>
      <c r="KOB34" s="369"/>
      <c r="KOC34" s="370"/>
      <c r="KOD34" s="370"/>
      <c r="KOE34" s="371"/>
      <c r="KOF34" s="372"/>
      <c r="KOG34" s="373"/>
      <c r="KOH34" s="369"/>
      <c r="KOI34" s="372"/>
      <c r="KOJ34" s="371"/>
      <c r="KOK34" s="374"/>
      <c r="KOL34" s="6735"/>
      <c r="KOM34" s="6735"/>
      <c r="KON34" s="6735"/>
      <c r="KOO34" s="8836" t="s">
        <v>2779</v>
      </c>
      <c r="KOP34" s="8837"/>
      <c r="KOQ34" s="1036">
        <f>SUM(KOR34:KOU34)</f>
        <v>0</v>
      </c>
      <c r="KOR34" s="369"/>
      <c r="KOS34" s="370"/>
      <c r="KOT34" s="370"/>
      <c r="KOU34" s="371"/>
      <c r="KOV34" s="372"/>
      <c r="KOW34" s="373"/>
      <c r="KOX34" s="369"/>
      <c r="KOY34" s="372"/>
      <c r="KOZ34" s="371"/>
      <c r="KPA34" s="374"/>
      <c r="KPB34" s="6735"/>
      <c r="KPC34" s="6735"/>
      <c r="KPD34" s="6735"/>
      <c r="KPE34" s="8836" t="s">
        <v>2779</v>
      </c>
      <c r="KPF34" s="8837"/>
      <c r="KPG34" s="1036">
        <f>SUM(KPH34:KPK34)</f>
        <v>0</v>
      </c>
      <c r="KPH34" s="369"/>
      <c r="KPI34" s="370"/>
      <c r="KPJ34" s="370"/>
      <c r="KPK34" s="371"/>
      <c r="KPL34" s="372"/>
      <c r="KPM34" s="373"/>
      <c r="KPN34" s="369"/>
      <c r="KPO34" s="372"/>
      <c r="KPP34" s="371"/>
      <c r="KPQ34" s="374"/>
      <c r="KPR34" s="6735"/>
      <c r="KPS34" s="6735"/>
      <c r="KPT34" s="6735"/>
      <c r="KPU34" s="8836" t="s">
        <v>2779</v>
      </c>
      <c r="KPV34" s="8837"/>
      <c r="KPW34" s="1036">
        <f>SUM(KPX34:KQA34)</f>
        <v>0</v>
      </c>
      <c r="KPX34" s="369"/>
      <c r="KPY34" s="370"/>
      <c r="KPZ34" s="370"/>
      <c r="KQA34" s="371"/>
      <c r="KQB34" s="372"/>
      <c r="KQC34" s="373"/>
      <c r="KQD34" s="369"/>
      <c r="KQE34" s="372"/>
      <c r="KQF34" s="371"/>
      <c r="KQG34" s="374"/>
      <c r="KQH34" s="6735"/>
      <c r="KQI34" s="6735"/>
      <c r="KQJ34" s="6735"/>
      <c r="KQK34" s="8836" t="s">
        <v>2779</v>
      </c>
      <c r="KQL34" s="8837"/>
      <c r="KQM34" s="1036">
        <f>SUM(KQN34:KQQ34)</f>
        <v>0</v>
      </c>
      <c r="KQN34" s="369"/>
      <c r="KQO34" s="370"/>
      <c r="KQP34" s="370"/>
      <c r="KQQ34" s="371"/>
      <c r="KQR34" s="372"/>
      <c r="KQS34" s="373"/>
      <c r="KQT34" s="369"/>
      <c r="KQU34" s="372"/>
      <c r="KQV34" s="371"/>
      <c r="KQW34" s="374"/>
      <c r="KQX34" s="6735"/>
      <c r="KQY34" s="6735"/>
      <c r="KQZ34" s="6735"/>
      <c r="KRA34" s="8836" t="s">
        <v>2779</v>
      </c>
      <c r="KRB34" s="8837"/>
      <c r="KRC34" s="1036">
        <f>SUM(KRD34:KRG34)</f>
        <v>0</v>
      </c>
      <c r="KRD34" s="369"/>
      <c r="KRE34" s="370"/>
      <c r="KRF34" s="370"/>
      <c r="KRG34" s="371"/>
      <c r="KRH34" s="372"/>
      <c r="KRI34" s="373"/>
      <c r="KRJ34" s="369"/>
      <c r="KRK34" s="372"/>
      <c r="KRL34" s="371"/>
      <c r="KRM34" s="374"/>
      <c r="KRN34" s="6735"/>
      <c r="KRO34" s="6735"/>
      <c r="KRP34" s="6735"/>
      <c r="KRQ34" s="8836" t="s">
        <v>2779</v>
      </c>
      <c r="KRR34" s="8837"/>
      <c r="KRS34" s="1036">
        <f>SUM(KRT34:KRW34)</f>
        <v>0</v>
      </c>
      <c r="KRT34" s="369"/>
      <c r="KRU34" s="370"/>
      <c r="KRV34" s="370"/>
      <c r="KRW34" s="371"/>
      <c r="KRX34" s="372"/>
      <c r="KRY34" s="373"/>
      <c r="KRZ34" s="369"/>
      <c r="KSA34" s="372"/>
      <c r="KSB34" s="371"/>
      <c r="KSC34" s="374"/>
      <c r="KSD34" s="6735"/>
      <c r="KSE34" s="6735"/>
      <c r="KSF34" s="6735"/>
      <c r="KSG34" s="8836" t="s">
        <v>2779</v>
      </c>
      <c r="KSH34" s="8837"/>
      <c r="KSI34" s="1036">
        <f>SUM(KSJ34:KSM34)</f>
        <v>0</v>
      </c>
      <c r="KSJ34" s="369"/>
      <c r="KSK34" s="370"/>
      <c r="KSL34" s="370"/>
      <c r="KSM34" s="371"/>
      <c r="KSN34" s="372"/>
      <c r="KSO34" s="373"/>
      <c r="KSP34" s="369"/>
      <c r="KSQ34" s="372"/>
      <c r="KSR34" s="371"/>
      <c r="KSS34" s="374"/>
      <c r="KST34" s="6735"/>
      <c r="KSU34" s="6735"/>
      <c r="KSV34" s="6735"/>
      <c r="KSW34" s="8836" t="s">
        <v>2779</v>
      </c>
      <c r="KSX34" s="8837"/>
      <c r="KSY34" s="1036">
        <f>SUM(KSZ34:KTC34)</f>
        <v>0</v>
      </c>
      <c r="KSZ34" s="369"/>
      <c r="KTA34" s="370"/>
      <c r="KTB34" s="370"/>
      <c r="KTC34" s="371"/>
      <c r="KTD34" s="372"/>
      <c r="KTE34" s="373"/>
      <c r="KTF34" s="369"/>
      <c r="KTG34" s="372"/>
      <c r="KTH34" s="371"/>
      <c r="KTI34" s="374"/>
      <c r="KTJ34" s="6735"/>
      <c r="KTK34" s="6735"/>
      <c r="KTL34" s="6735"/>
      <c r="KTM34" s="8836" t="s">
        <v>2779</v>
      </c>
      <c r="KTN34" s="8837"/>
      <c r="KTO34" s="1036">
        <f>SUM(KTP34:KTS34)</f>
        <v>0</v>
      </c>
      <c r="KTP34" s="369"/>
      <c r="KTQ34" s="370"/>
      <c r="KTR34" s="370"/>
      <c r="KTS34" s="371"/>
      <c r="KTT34" s="372"/>
      <c r="KTU34" s="373"/>
      <c r="KTV34" s="369"/>
      <c r="KTW34" s="372"/>
      <c r="KTX34" s="371"/>
      <c r="KTY34" s="374"/>
      <c r="KTZ34" s="6735"/>
      <c r="KUA34" s="6735"/>
      <c r="KUB34" s="6735"/>
      <c r="KUC34" s="8836" t="s">
        <v>2779</v>
      </c>
      <c r="KUD34" s="8837"/>
      <c r="KUE34" s="1036">
        <f>SUM(KUF34:KUI34)</f>
        <v>0</v>
      </c>
      <c r="KUF34" s="369"/>
      <c r="KUG34" s="370"/>
      <c r="KUH34" s="370"/>
      <c r="KUI34" s="371"/>
      <c r="KUJ34" s="372"/>
      <c r="KUK34" s="373"/>
      <c r="KUL34" s="369"/>
      <c r="KUM34" s="372"/>
      <c r="KUN34" s="371"/>
      <c r="KUO34" s="374"/>
      <c r="KUP34" s="6735"/>
      <c r="KUQ34" s="6735"/>
      <c r="KUR34" s="6735"/>
      <c r="KUS34" s="8836" t="s">
        <v>2779</v>
      </c>
      <c r="KUT34" s="8837"/>
      <c r="KUU34" s="1036">
        <f>SUM(KUV34:KUY34)</f>
        <v>0</v>
      </c>
      <c r="KUV34" s="369"/>
      <c r="KUW34" s="370"/>
      <c r="KUX34" s="370"/>
      <c r="KUY34" s="371"/>
      <c r="KUZ34" s="372"/>
      <c r="KVA34" s="373"/>
      <c r="KVB34" s="369"/>
      <c r="KVC34" s="372"/>
      <c r="KVD34" s="371"/>
      <c r="KVE34" s="374"/>
      <c r="KVF34" s="6735"/>
      <c r="KVG34" s="6735"/>
      <c r="KVH34" s="6735"/>
      <c r="KVI34" s="8836" t="s">
        <v>2779</v>
      </c>
      <c r="KVJ34" s="8837"/>
      <c r="KVK34" s="1036">
        <f>SUM(KVL34:KVO34)</f>
        <v>0</v>
      </c>
      <c r="KVL34" s="369"/>
      <c r="KVM34" s="370"/>
      <c r="KVN34" s="370"/>
      <c r="KVO34" s="371"/>
      <c r="KVP34" s="372"/>
      <c r="KVQ34" s="373"/>
      <c r="KVR34" s="369"/>
      <c r="KVS34" s="372"/>
      <c r="KVT34" s="371"/>
      <c r="KVU34" s="374"/>
      <c r="KVV34" s="6735"/>
      <c r="KVW34" s="6735"/>
      <c r="KVX34" s="6735"/>
      <c r="KVY34" s="8836" t="s">
        <v>2779</v>
      </c>
      <c r="KVZ34" s="8837"/>
      <c r="KWA34" s="1036">
        <f>SUM(KWB34:KWE34)</f>
        <v>0</v>
      </c>
      <c r="KWB34" s="369"/>
      <c r="KWC34" s="370"/>
      <c r="KWD34" s="370"/>
      <c r="KWE34" s="371"/>
      <c r="KWF34" s="372"/>
      <c r="KWG34" s="373"/>
      <c r="KWH34" s="369"/>
      <c r="KWI34" s="372"/>
      <c r="KWJ34" s="371"/>
      <c r="KWK34" s="374"/>
      <c r="KWL34" s="6735"/>
      <c r="KWM34" s="6735"/>
      <c r="KWN34" s="6735"/>
      <c r="KWO34" s="8836" t="s">
        <v>2779</v>
      </c>
      <c r="KWP34" s="8837"/>
      <c r="KWQ34" s="1036">
        <f>SUM(KWR34:KWU34)</f>
        <v>0</v>
      </c>
      <c r="KWR34" s="369"/>
      <c r="KWS34" s="370"/>
      <c r="KWT34" s="370"/>
      <c r="KWU34" s="371"/>
      <c r="KWV34" s="372"/>
      <c r="KWW34" s="373"/>
      <c r="KWX34" s="369"/>
      <c r="KWY34" s="372"/>
      <c r="KWZ34" s="371"/>
      <c r="KXA34" s="374"/>
      <c r="KXB34" s="6735"/>
      <c r="KXC34" s="6735"/>
      <c r="KXD34" s="6735"/>
      <c r="KXE34" s="8836" t="s">
        <v>2779</v>
      </c>
      <c r="KXF34" s="8837"/>
      <c r="KXG34" s="1036">
        <f>SUM(KXH34:KXK34)</f>
        <v>0</v>
      </c>
      <c r="KXH34" s="369"/>
      <c r="KXI34" s="370"/>
      <c r="KXJ34" s="370"/>
      <c r="KXK34" s="371"/>
      <c r="KXL34" s="372"/>
      <c r="KXM34" s="373"/>
      <c r="KXN34" s="369"/>
      <c r="KXO34" s="372"/>
      <c r="KXP34" s="371"/>
      <c r="KXQ34" s="374"/>
      <c r="KXR34" s="6735"/>
      <c r="KXS34" s="6735"/>
      <c r="KXT34" s="6735"/>
      <c r="KXU34" s="8836" t="s">
        <v>2779</v>
      </c>
      <c r="KXV34" s="8837"/>
      <c r="KXW34" s="1036">
        <f>SUM(KXX34:KYA34)</f>
        <v>0</v>
      </c>
      <c r="KXX34" s="369"/>
      <c r="KXY34" s="370"/>
      <c r="KXZ34" s="370"/>
      <c r="KYA34" s="371"/>
      <c r="KYB34" s="372"/>
      <c r="KYC34" s="373"/>
      <c r="KYD34" s="369"/>
      <c r="KYE34" s="372"/>
      <c r="KYF34" s="371"/>
      <c r="KYG34" s="374"/>
      <c r="KYH34" s="6735"/>
      <c r="KYI34" s="6735"/>
      <c r="KYJ34" s="6735"/>
      <c r="KYK34" s="8836" t="s">
        <v>2779</v>
      </c>
      <c r="KYL34" s="8837"/>
      <c r="KYM34" s="1036">
        <f>SUM(KYN34:KYQ34)</f>
        <v>0</v>
      </c>
      <c r="KYN34" s="369"/>
      <c r="KYO34" s="370"/>
      <c r="KYP34" s="370"/>
      <c r="KYQ34" s="371"/>
      <c r="KYR34" s="372"/>
      <c r="KYS34" s="373"/>
      <c r="KYT34" s="369"/>
      <c r="KYU34" s="372"/>
      <c r="KYV34" s="371"/>
      <c r="KYW34" s="374"/>
      <c r="KYX34" s="6735"/>
      <c r="KYY34" s="6735"/>
      <c r="KYZ34" s="6735"/>
      <c r="KZA34" s="8836" t="s">
        <v>2779</v>
      </c>
      <c r="KZB34" s="8837"/>
      <c r="KZC34" s="1036">
        <f>SUM(KZD34:KZG34)</f>
        <v>0</v>
      </c>
      <c r="KZD34" s="369"/>
      <c r="KZE34" s="370"/>
      <c r="KZF34" s="370"/>
      <c r="KZG34" s="371"/>
      <c r="KZH34" s="372"/>
      <c r="KZI34" s="373"/>
      <c r="KZJ34" s="369"/>
      <c r="KZK34" s="372"/>
      <c r="KZL34" s="371"/>
      <c r="KZM34" s="374"/>
      <c r="KZN34" s="6735"/>
      <c r="KZO34" s="6735"/>
      <c r="KZP34" s="6735"/>
      <c r="KZQ34" s="8836" t="s">
        <v>2779</v>
      </c>
      <c r="KZR34" s="8837"/>
      <c r="KZS34" s="1036">
        <f>SUM(KZT34:KZW34)</f>
        <v>0</v>
      </c>
      <c r="KZT34" s="369"/>
      <c r="KZU34" s="370"/>
      <c r="KZV34" s="370"/>
      <c r="KZW34" s="371"/>
      <c r="KZX34" s="372"/>
      <c r="KZY34" s="373"/>
      <c r="KZZ34" s="369"/>
      <c r="LAA34" s="372"/>
      <c r="LAB34" s="371"/>
      <c r="LAC34" s="374"/>
      <c r="LAD34" s="6735"/>
      <c r="LAE34" s="6735"/>
      <c r="LAF34" s="6735"/>
      <c r="LAG34" s="8836" t="s">
        <v>2779</v>
      </c>
      <c r="LAH34" s="8837"/>
      <c r="LAI34" s="1036">
        <f>SUM(LAJ34:LAM34)</f>
        <v>0</v>
      </c>
      <c r="LAJ34" s="369"/>
      <c r="LAK34" s="370"/>
      <c r="LAL34" s="370"/>
      <c r="LAM34" s="371"/>
      <c r="LAN34" s="372"/>
      <c r="LAO34" s="373"/>
      <c r="LAP34" s="369"/>
      <c r="LAQ34" s="372"/>
      <c r="LAR34" s="371"/>
      <c r="LAS34" s="374"/>
      <c r="LAT34" s="6735"/>
      <c r="LAU34" s="6735"/>
      <c r="LAV34" s="6735"/>
      <c r="LAW34" s="8836" t="s">
        <v>2779</v>
      </c>
      <c r="LAX34" s="8837"/>
      <c r="LAY34" s="1036">
        <f>SUM(LAZ34:LBC34)</f>
        <v>0</v>
      </c>
      <c r="LAZ34" s="369"/>
      <c r="LBA34" s="370"/>
      <c r="LBB34" s="370"/>
      <c r="LBC34" s="371"/>
      <c r="LBD34" s="372"/>
      <c r="LBE34" s="373"/>
      <c r="LBF34" s="369"/>
      <c r="LBG34" s="372"/>
      <c r="LBH34" s="371"/>
      <c r="LBI34" s="374"/>
      <c r="LBJ34" s="6735"/>
      <c r="LBK34" s="6735"/>
      <c r="LBL34" s="6735"/>
      <c r="LBM34" s="8836" t="s">
        <v>2779</v>
      </c>
      <c r="LBN34" s="8837"/>
      <c r="LBO34" s="1036">
        <f>SUM(LBP34:LBS34)</f>
        <v>0</v>
      </c>
      <c r="LBP34" s="369"/>
      <c r="LBQ34" s="370"/>
      <c r="LBR34" s="370"/>
      <c r="LBS34" s="371"/>
      <c r="LBT34" s="372"/>
      <c r="LBU34" s="373"/>
      <c r="LBV34" s="369"/>
      <c r="LBW34" s="372"/>
      <c r="LBX34" s="371"/>
      <c r="LBY34" s="374"/>
      <c r="LBZ34" s="6735"/>
      <c r="LCA34" s="6735"/>
      <c r="LCB34" s="6735"/>
      <c r="LCC34" s="8836" t="s">
        <v>2779</v>
      </c>
      <c r="LCD34" s="8837"/>
      <c r="LCE34" s="1036">
        <f>SUM(LCF34:LCI34)</f>
        <v>0</v>
      </c>
      <c r="LCF34" s="369"/>
      <c r="LCG34" s="370"/>
      <c r="LCH34" s="370"/>
      <c r="LCI34" s="371"/>
      <c r="LCJ34" s="372"/>
      <c r="LCK34" s="373"/>
      <c r="LCL34" s="369"/>
      <c r="LCM34" s="372"/>
      <c r="LCN34" s="371"/>
      <c r="LCO34" s="374"/>
      <c r="LCP34" s="6735"/>
      <c r="LCQ34" s="6735"/>
      <c r="LCR34" s="6735"/>
      <c r="LCS34" s="8836" t="s">
        <v>2779</v>
      </c>
      <c r="LCT34" s="8837"/>
      <c r="LCU34" s="1036">
        <f>SUM(LCV34:LCY34)</f>
        <v>0</v>
      </c>
      <c r="LCV34" s="369"/>
      <c r="LCW34" s="370"/>
      <c r="LCX34" s="370"/>
      <c r="LCY34" s="371"/>
      <c r="LCZ34" s="372"/>
      <c r="LDA34" s="373"/>
      <c r="LDB34" s="369"/>
      <c r="LDC34" s="372"/>
      <c r="LDD34" s="371"/>
      <c r="LDE34" s="374"/>
      <c r="LDF34" s="6735"/>
      <c r="LDG34" s="6735"/>
      <c r="LDH34" s="6735"/>
      <c r="LDI34" s="8836" t="s">
        <v>2779</v>
      </c>
      <c r="LDJ34" s="8837"/>
      <c r="LDK34" s="1036">
        <f>SUM(LDL34:LDO34)</f>
        <v>0</v>
      </c>
      <c r="LDL34" s="369"/>
      <c r="LDM34" s="370"/>
      <c r="LDN34" s="370"/>
      <c r="LDO34" s="371"/>
      <c r="LDP34" s="372"/>
      <c r="LDQ34" s="373"/>
      <c r="LDR34" s="369"/>
      <c r="LDS34" s="372"/>
      <c r="LDT34" s="371"/>
      <c r="LDU34" s="374"/>
      <c r="LDV34" s="6735"/>
      <c r="LDW34" s="6735"/>
      <c r="LDX34" s="6735"/>
      <c r="LDY34" s="8836" t="s">
        <v>2779</v>
      </c>
      <c r="LDZ34" s="8837"/>
      <c r="LEA34" s="1036">
        <f>SUM(LEB34:LEE34)</f>
        <v>0</v>
      </c>
      <c r="LEB34" s="369"/>
      <c r="LEC34" s="370"/>
      <c r="LED34" s="370"/>
      <c r="LEE34" s="371"/>
      <c r="LEF34" s="372"/>
      <c r="LEG34" s="373"/>
      <c r="LEH34" s="369"/>
      <c r="LEI34" s="372"/>
      <c r="LEJ34" s="371"/>
      <c r="LEK34" s="374"/>
      <c r="LEL34" s="6735"/>
      <c r="LEM34" s="6735"/>
      <c r="LEN34" s="6735"/>
      <c r="LEO34" s="8836" t="s">
        <v>2779</v>
      </c>
      <c r="LEP34" s="8837"/>
      <c r="LEQ34" s="1036">
        <f>SUM(LER34:LEU34)</f>
        <v>0</v>
      </c>
      <c r="LER34" s="369"/>
      <c r="LES34" s="370"/>
      <c r="LET34" s="370"/>
      <c r="LEU34" s="371"/>
      <c r="LEV34" s="372"/>
      <c r="LEW34" s="373"/>
      <c r="LEX34" s="369"/>
      <c r="LEY34" s="372"/>
      <c r="LEZ34" s="371"/>
      <c r="LFA34" s="374"/>
      <c r="LFB34" s="6735"/>
      <c r="LFC34" s="6735"/>
      <c r="LFD34" s="6735"/>
      <c r="LFE34" s="8836" t="s">
        <v>2779</v>
      </c>
      <c r="LFF34" s="8837"/>
      <c r="LFG34" s="1036">
        <f>SUM(LFH34:LFK34)</f>
        <v>0</v>
      </c>
      <c r="LFH34" s="369"/>
      <c r="LFI34" s="370"/>
      <c r="LFJ34" s="370"/>
      <c r="LFK34" s="371"/>
      <c r="LFL34" s="372"/>
      <c r="LFM34" s="373"/>
      <c r="LFN34" s="369"/>
      <c r="LFO34" s="372"/>
      <c r="LFP34" s="371"/>
      <c r="LFQ34" s="374"/>
      <c r="LFR34" s="6735"/>
      <c r="LFS34" s="6735"/>
      <c r="LFT34" s="6735"/>
      <c r="LFU34" s="8836" t="s">
        <v>2779</v>
      </c>
      <c r="LFV34" s="8837"/>
      <c r="LFW34" s="1036">
        <f>SUM(LFX34:LGA34)</f>
        <v>0</v>
      </c>
      <c r="LFX34" s="369"/>
      <c r="LFY34" s="370"/>
      <c r="LFZ34" s="370"/>
      <c r="LGA34" s="371"/>
      <c r="LGB34" s="372"/>
      <c r="LGC34" s="373"/>
      <c r="LGD34" s="369"/>
      <c r="LGE34" s="372"/>
      <c r="LGF34" s="371"/>
      <c r="LGG34" s="374"/>
      <c r="LGH34" s="6735"/>
      <c r="LGI34" s="6735"/>
      <c r="LGJ34" s="6735"/>
      <c r="LGK34" s="8836" t="s">
        <v>2779</v>
      </c>
      <c r="LGL34" s="8837"/>
      <c r="LGM34" s="1036">
        <f>SUM(LGN34:LGQ34)</f>
        <v>0</v>
      </c>
      <c r="LGN34" s="369"/>
      <c r="LGO34" s="370"/>
      <c r="LGP34" s="370"/>
      <c r="LGQ34" s="371"/>
      <c r="LGR34" s="372"/>
      <c r="LGS34" s="373"/>
      <c r="LGT34" s="369"/>
      <c r="LGU34" s="372"/>
      <c r="LGV34" s="371"/>
      <c r="LGW34" s="374"/>
      <c r="LGX34" s="6735"/>
      <c r="LGY34" s="6735"/>
      <c r="LGZ34" s="6735"/>
      <c r="LHA34" s="8836" t="s">
        <v>2779</v>
      </c>
      <c r="LHB34" s="8837"/>
      <c r="LHC34" s="1036">
        <f>SUM(LHD34:LHG34)</f>
        <v>0</v>
      </c>
      <c r="LHD34" s="369"/>
      <c r="LHE34" s="370"/>
      <c r="LHF34" s="370"/>
      <c r="LHG34" s="371"/>
      <c r="LHH34" s="372"/>
      <c r="LHI34" s="373"/>
      <c r="LHJ34" s="369"/>
      <c r="LHK34" s="372"/>
      <c r="LHL34" s="371"/>
      <c r="LHM34" s="374"/>
      <c r="LHN34" s="6735"/>
      <c r="LHO34" s="6735"/>
      <c r="LHP34" s="6735"/>
      <c r="LHQ34" s="8836" t="s">
        <v>2779</v>
      </c>
      <c r="LHR34" s="8837"/>
      <c r="LHS34" s="1036">
        <f>SUM(LHT34:LHW34)</f>
        <v>0</v>
      </c>
      <c r="LHT34" s="369"/>
      <c r="LHU34" s="370"/>
      <c r="LHV34" s="370"/>
      <c r="LHW34" s="371"/>
      <c r="LHX34" s="372"/>
      <c r="LHY34" s="373"/>
      <c r="LHZ34" s="369"/>
      <c r="LIA34" s="372"/>
      <c r="LIB34" s="371"/>
      <c r="LIC34" s="374"/>
      <c r="LID34" s="6735"/>
      <c r="LIE34" s="6735"/>
      <c r="LIF34" s="6735"/>
      <c r="LIG34" s="8836" t="s">
        <v>2779</v>
      </c>
      <c r="LIH34" s="8837"/>
      <c r="LII34" s="1036">
        <f>SUM(LIJ34:LIM34)</f>
        <v>0</v>
      </c>
      <c r="LIJ34" s="369"/>
      <c r="LIK34" s="370"/>
      <c r="LIL34" s="370"/>
      <c r="LIM34" s="371"/>
      <c r="LIN34" s="372"/>
      <c r="LIO34" s="373"/>
      <c r="LIP34" s="369"/>
      <c r="LIQ34" s="372"/>
      <c r="LIR34" s="371"/>
      <c r="LIS34" s="374"/>
      <c r="LIT34" s="6735"/>
      <c r="LIU34" s="6735"/>
      <c r="LIV34" s="6735"/>
      <c r="LIW34" s="8836" t="s">
        <v>2779</v>
      </c>
      <c r="LIX34" s="8837"/>
      <c r="LIY34" s="1036">
        <f>SUM(LIZ34:LJC34)</f>
        <v>0</v>
      </c>
      <c r="LIZ34" s="369"/>
      <c r="LJA34" s="370"/>
      <c r="LJB34" s="370"/>
      <c r="LJC34" s="371"/>
      <c r="LJD34" s="372"/>
      <c r="LJE34" s="373"/>
      <c r="LJF34" s="369"/>
      <c r="LJG34" s="372"/>
      <c r="LJH34" s="371"/>
      <c r="LJI34" s="374"/>
      <c r="LJJ34" s="6735"/>
      <c r="LJK34" s="6735"/>
      <c r="LJL34" s="6735"/>
      <c r="LJM34" s="8836" t="s">
        <v>2779</v>
      </c>
      <c r="LJN34" s="8837"/>
      <c r="LJO34" s="1036">
        <f>SUM(LJP34:LJS34)</f>
        <v>0</v>
      </c>
      <c r="LJP34" s="369"/>
      <c r="LJQ34" s="370"/>
      <c r="LJR34" s="370"/>
      <c r="LJS34" s="371"/>
      <c r="LJT34" s="372"/>
      <c r="LJU34" s="373"/>
      <c r="LJV34" s="369"/>
      <c r="LJW34" s="372"/>
      <c r="LJX34" s="371"/>
      <c r="LJY34" s="374"/>
      <c r="LJZ34" s="6735"/>
      <c r="LKA34" s="6735"/>
      <c r="LKB34" s="6735"/>
      <c r="LKC34" s="8836" t="s">
        <v>2779</v>
      </c>
      <c r="LKD34" s="8837"/>
      <c r="LKE34" s="1036">
        <f>SUM(LKF34:LKI34)</f>
        <v>0</v>
      </c>
      <c r="LKF34" s="369"/>
      <c r="LKG34" s="370"/>
      <c r="LKH34" s="370"/>
      <c r="LKI34" s="371"/>
      <c r="LKJ34" s="372"/>
      <c r="LKK34" s="373"/>
      <c r="LKL34" s="369"/>
      <c r="LKM34" s="372"/>
      <c r="LKN34" s="371"/>
      <c r="LKO34" s="374"/>
      <c r="LKP34" s="6735"/>
      <c r="LKQ34" s="6735"/>
      <c r="LKR34" s="6735"/>
      <c r="LKS34" s="8836" t="s">
        <v>2779</v>
      </c>
      <c r="LKT34" s="8837"/>
      <c r="LKU34" s="1036">
        <f>SUM(LKV34:LKY34)</f>
        <v>0</v>
      </c>
      <c r="LKV34" s="369"/>
      <c r="LKW34" s="370"/>
      <c r="LKX34" s="370"/>
      <c r="LKY34" s="371"/>
      <c r="LKZ34" s="372"/>
      <c r="LLA34" s="373"/>
      <c r="LLB34" s="369"/>
      <c r="LLC34" s="372"/>
      <c r="LLD34" s="371"/>
      <c r="LLE34" s="374"/>
      <c r="LLF34" s="6735"/>
      <c r="LLG34" s="6735"/>
      <c r="LLH34" s="6735"/>
      <c r="LLI34" s="8836" t="s">
        <v>2779</v>
      </c>
      <c r="LLJ34" s="8837"/>
      <c r="LLK34" s="1036">
        <f>SUM(LLL34:LLO34)</f>
        <v>0</v>
      </c>
      <c r="LLL34" s="369"/>
      <c r="LLM34" s="370"/>
      <c r="LLN34" s="370"/>
      <c r="LLO34" s="371"/>
      <c r="LLP34" s="372"/>
      <c r="LLQ34" s="373"/>
      <c r="LLR34" s="369"/>
      <c r="LLS34" s="372"/>
      <c r="LLT34" s="371"/>
      <c r="LLU34" s="374"/>
      <c r="LLV34" s="6735"/>
      <c r="LLW34" s="6735"/>
      <c r="LLX34" s="6735"/>
      <c r="LLY34" s="8836" t="s">
        <v>2779</v>
      </c>
      <c r="LLZ34" s="8837"/>
      <c r="LMA34" s="1036">
        <f>SUM(LMB34:LME34)</f>
        <v>0</v>
      </c>
      <c r="LMB34" s="369"/>
      <c r="LMC34" s="370"/>
      <c r="LMD34" s="370"/>
      <c r="LME34" s="371"/>
      <c r="LMF34" s="372"/>
      <c r="LMG34" s="373"/>
      <c r="LMH34" s="369"/>
      <c r="LMI34" s="372"/>
      <c r="LMJ34" s="371"/>
      <c r="LMK34" s="374"/>
      <c r="LML34" s="6735"/>
      <c r="LMM34" s="6735"/>
      <c r="LMN34" s="6735"/>
      <c r="LMO34" s="8836" t="s">
        <v>2779</v>
      </c>
      <c r="LMP34" s="8837"/>
      <c r="LMQ34" s="1036">
        <f>SUM(LMR34:LMU34)</f>
        <v>0</v>
      </c>
      <c r="LMR34" s="369"/>
      <c r="LMS34" s="370"/>
      <c r="LMT34" s="370"/>
      <c r="LMU34" s="371"/>
      <c r="LMV34" s="372"/>
      <c r="LMW34" s="373"/>
      <c r="LMX34" s="369"/>
      <c r="LMY34" s="372"/>
      <c r="LMZ34" s="371"/>
      <c r="LNA34" s="374"/>
      <c r="LNB34" s="6735"/>
      <c r="LNC34" s="6735"/>
      <c r="LND34" s="6735"/>
      <c r="LNE34" s="8836" t="s">
        <v>2779</v>
      </c>
      <c r="LNF34" s="8837"/>
      <c r="LNG34" s="1036">
        <f>SUM(LNH34:LNK34)</f>
        <v>0</v>
      </c>
      <c r="LNH34" s="369"/>
      <c r="LNI34" s="370"/>
      <c r="LNJ34" s="370"/>
      <c r="LNK34" s="371"/>
      <c r="LNL34" s="372"/>
      <c r="LNM34" s="373"/>
      <c r="LNN34" s="369"/>
      <c r="LNO34" s="372"/>
      <c r="LNP34" s="371"/>
      <c r="LNQ34" s="374"/>
      <c r="LNR34" s="6735"/>
      <c r="LNS34" s="6735"/>
      <c r="LNT34" s="6735"/>
      <c r="LNU34" s="8836" t="s">
        <v>2779</v>
      </c>
      <c r="LNV34" s="8837"/>
      <c r="LNW34" s="1036">
        <f>SUM(LNX34:LOA34)</f>
        <v>0</v>
      </c>
      <c r="LNX34" s="369"/>
      <c r="LNY34" s="370"/>
      <c r="LNZ34" s="370"/>
      <c r="LOA34" s="371"/>
      <c r="LOB34" s="372"/>
      <c r="LOC34" s="373"/>
      <c r="LOD34" s="369"/>
      <c r="LOE34" s="372"/>
      <c r="LOF34" s="371"/>
      <c r="LOG34" s="374"/>
      <c r="LOH34" s="6735"/>
      <c r="LOI34" s="6735"/>
      <c r="LOJ34" s="6735"/>
      <c r="LOK34" s="8836" t="s">
        <v>2779</v>
      </c>
      <c r="LOL34" s="8837"/>
      <c r="LOM34" s="1036">
        <f>SUM(LON34:LOQ34)</f>
        <v>0</v>
      </c>
      <c r="LON34" s="369"/>
      <c r="LOO34" s="370"/>
      <c r="LOP34" s="370"/>
      <c r="LOQ34" s="371"/>
      <c r="LOR34" s="372"/>
      <c r="LOS34" s="373"/>
      <c r="LOT34" s="369"/>
      <c r="LOU34" s="372"/>
      <c r="LOV34" s="371"/>
      <c r="LOW34" s="374"/>
      <c r="LOX34" s="6735"/>
      <c r="LOY34" s="6735"/>
      <c r="LOZ34" s="6735"/>
      <c r="LPA34" s="8836" t="s">
        <v>2779</v>
      </c>
      <c r="LPB34" s="8837"/>
      <c r="LPC34" s="1036">
        <f>SUM(LPD34:LPG34)</f>
        <v>0</v>
      </c>
      <c r="LPD34" s="369"/>
      <c r="LPE34" s="370"/>
      <c r="LPF34" s="370"/>
      <c r="LPG34" s="371"/>
      <c r="LPH34" s="372"/>
      <c r="LPI34" s="373"/>
      <c r="LPJ34" s="369"/>
      <c r="LPK34" s="372"/>
      <c r="LPL34" s="371"/>
      <c r="LPM34" s="374"/>
      <c r="LPN34" s="6735"/>
      <c r="LPO34" s="6735"/>
      <c r="LPP34" s="6735"/>
      <c r="LPQ34" s="8836" t="s">
        <v>2779</v>
      </c>
      <c r="LPR34" s="8837"/>
      <c r="LPS34" s="1036">
        <f>SUM(LPT34:LPW34)</f>
        <v>0</v>
      </c>
      <c r="LPT34" s="369"/>
      <c r="LPU34" s="370"/>
      <c r="LPV34" s="370"/>
      <c r="LPW34" s="371"/>
      <c r="LPX34" s="372"/>
      <c r="LPY34" s="373"/>
      <c r="LPZ34" s="369"/>
      <c r="LQA34" s="372"/>
      <c r="LQB34" s="371"/>
      <c r="LQC34" s="374"/>
      <c r="LQD34" s="6735"/>
      <c r="LQE34" s="6735"/>
      <c r="LQF34" s="6735"/>
      <c r="LQG34" s="8836" t="s">
        <v>2779</v>
      </c>
      <c r="LQH34" s="8837"/>
      <c r="LQI34" s="1036">
        <f>SUM(LQJ34:LQM34)</f>
        <v>0</v>
      </c>
      <c r="LQJ34" s="369"/>
      <c r="LQK34" s="370"/>
      <c r="LQL34" s="370"/>
      <c r="LQM34" s="371"/>
      <c r="LQN34" s="372"/>
      <c r="LQO34" s="373"/>
      <c r="LQP34" s="369"/>
      <c r="LQQ34" s="372"/>
      <c r="LQR34" s="371"/>
      <c r="LQS34" s="374"/>
      <c r="LQT34" s="6735"/>
      <c r="LQU34" s="6735"/>
      <c r="LQV34" s="6735"/>
      <c r="LQW34" s="8836" t="s">
        <v>2779</v>
      </c>
      <c r="LQX34" s="8837"/>
      <c r="LQY34" s="1036">
        <f>SUM(LQZ34:LRC34)</f>
        <v>0</v>
      </c>
      <c r="LQZ34" s="369"/>
      <c r="LRA34" s="370"/>
      <c r="LRB34" s="370"/>
      <c r="LRC34" s="371"/>
      <c r="LRD34" s="372"/>
      <c r="LRE34" s="373"/>
      <c r="LRF34" s="369"/>
      <c r="LRG34" s="372"/>
      <c r="LRH34" s="371"/>
      <c r="LRI34" s="374"/>
      <c r="LRJ34" s="6735"/>
      <c r="LRK34" s="6735"/>
      <c r="LRL34" s="6735"/>
      <c r="LRM34" s="8836" t="s">
        <v>2779</v>
      </c>
      <c r="LRN34" s="8837"/>
      <c r="LRO34" s="1036">
        <f>SUM(LRP34:LRS34)</f>
        <v>0</v>
      </c>
      <c r="LRP34" s="369"/>
      <c r="LRQ34" s="370"/>
      <c r="LRR34" s="370"/>
      <c r="LRS34" s="371"/>
      <c r="LRT34" s="372"/>
      <c r="LRU34" s="373"/>
      <c r="LRV34" s="369"/>
      <c r="LRW34" s="372"/>
      <c r="LRX34" s="371"/>
      <c r="LRY34" s="374"/>
      <c r="LRZ34" s="6735"/>
      <c r="LSA34" s="6735"/>
      <c r="LSB34" s="6735"/>
      <c r="LSC34" s="8836" t="s">
        <v>2779</v>
      </c>
      <c r="LSD34" s="8837"/>
      <c r="LSE34" s="1036">
        <f>SUM(LSF34:LSI34)</f>
        <v>0</v>
      </c>
      <c r="LSF34" s="369"/>
      <c r="LSG34" s="370"/>
      <c r="LSH34" s="370"/>
      <c r="LSI34" s="371"/>
      <c r="LSJ34" s="372"/>
      <c r="LSK34" s="373"/>
      <c r="LSL34" s="369"/>
      <c r="LSM34" s="372"/>
      <c r="LSN34" s="371"/>
      <c r="LSO34" s="374"/>
      <c r="LSP34" s="6735"/>
      <c r="LSQ34" s="6735"/>
      <c r="LSR34" s="6735"/>
      <c r="LSS34" s="8836" t="s">
        <v>2779</v>
      </c>
      <c r="LST34" s="8837"/>
      <c r="LSU34" s="1036">
        <f>SUM(LSV34:LSY34)</f>
        <v>0</v>
      </c>
      <c r="LSV34" s="369"/>
      <c r="LSW34" s="370"/>
      <c r="LSX34" s="370"/>
      <c r="LSY34" s="371"/>
      <c r="LSZ34" s="372"/>
      <c r="LTA34" s="373"/>
      <c r="LTB34" s="369"/>
      <c r="LTC34" s="372"/>
      <c r="LTD34" s="371"/>
      <c r="LTE34" s="374"/>
      <c r="LTF34" s="6735"/>
      <c r="LTG34" s="6735"/>
      <c r="LTH34" s="6735"/>
      <c r="LTI34" s="8836" t="s">
        <v>2779</v>
      </c>
      <c r="LTJ34" s="8837"/>
      <c r="LTK34" s="1036">
        <f>SUM(LTL34:LTO34)</f>
        <v>0</v>
      </c>
      <c r="LTL34" s="369"/>
      <c r="LTM34" s="370"/>
      <c r="LTN34" s="370"/>
      <c r="LTO34" s="371"/>
      <c r="LTP34" s="372"/>
      <c r="LTQ34" s="373"/>
      <c r="LTR34" s="369"/>
      <c r="LTS34" s="372"/>
      <c r="LTT34" s="371"/>
      <c r="LTU34" s="374"/>
      <c r="LTV34" s="6735"/>
      <c r="LTW34" s="6735"/>
      <c r="LTX34" s="6735"/>
      <c r="LTY34" s="8836" t="s">
        <v>2779</v>
      </c>
      <c r="LTZ34" s="8837"/>
      <c r="LUA34" s="1036">
        <f>SUM(LUB34:LUE34)</f>
        <v>0</v>
      </c>
      <c r="LUB34" s="369"/>
      <c r="LUC34" s="370"/>
      <c r="LUD34" s="370"/>
      <c r="LUE34" s="371"/>
      <c r="LUF34" s="372"/>
      <c r="LUG34" s="373"/>
      <c r="LUH34" s="369"/>
      <c r="LUI34" s="372"/>
      <c r="LUJ34" s="371"/>
      <c r="LUK34" s="374"/>
      <c r="LUL34" s="6735"/>
      <c r="LUM34" s="6735"/>
      <c r="LUN34" s="6735"/>
      <c r="LUO34" s="8836" t="s">
        <v>2779</v>
      </c>
      <c r="LUP34" s="8837"/>
      <c r="LUQ34" s="1036">
        <f>SUM(LUR34:LUU34)</f>
        <v>0</v>
      </c>
      <c r="LUR34" s="369"/>
      <c r="LUS34" s="370"/>
      <c r="LUT34" s="370"/>
      <c r="LUU34" s="371"/>
      <c r="LUV34" s="372"/>
      <c r="LUW34" s="373"/>
      <c r="LUX34" s="369"/>
      <c r="LUY34" s="372"/>
      <c r="LUZ34" s="371"/>
      <c r="LVA34" s="374"/>
      <c r="LVB34" s="6735"/>
      <c r="LVC34" s="6735"/>
      <c r="LVD34" s="6735"/>
      <c r="LVE34" s="8836" t="s">
        <v>2779</v>
      </c>
      <c r="LVF34" s="8837"/>
      <c r="LVG34" s="1036">
        <f>SUM(LVH34:LVK34)</f>
        <v>0</v>
      </c>
      <c r="LVH34" s="369"/>
      <c r="LVI34" s="370"/>
      <c r="LVJ34" s="370"/>
      <c r="LVK34" s="371"/>
      <c r="LVL34" s="372"/>
      <c r="LVM34" s="373"/>
      <c r="LVN34" s="369"/>
      <c r="LVO34" s="372"/>
      <c r="LVP34" s="371"/>
      <c r="LVQ34" s="374"/>
      <c r="LVR34" s="6735"/>
      <c r="LVS34" s="6735"/>
      <c r="LVT34" s="6735"/>
      <c r="LVU34" s="8836" t="s">
        <v>2779</v>
      </c>
      <c r="LVV34" s="8837"/>
      <c r="LVW34" s="1036">
        <f>SUM(LVX34:LWA34)</f>
        <v>0</v>
      </c>
      <c r="LVX34" s="369"/>
      <c r="LVY34" s="370"/>
      <c r="LVZ34" s="370"/>
      <c r="LWA34" s="371"/>
      <c r="LWB34" s="372"/>
      <c r="LWC34" s="373"/>
      <c r="LWD34" s="369"/>
      <c r="LWE34" s="372"/>
      <c r="LWF34" s="371"/>
      <c r="LWG34" s="374"/>
      <c r="LWH34" s="6735"/>
      <c r="LWI34" s="6735"/>
      <c r="LWJ34" s="6735"/>
      <c r="LWK34" s="8836" t="s">
        <v>2779</v>
      </c>
      <c r="LWL34" s="8837"/>
      <c r="LWM34" s="1036">
        <f>SUM(LWN34:LWQ34)</f>
        <v>0</v>
      </c>
      <c r="LWN34" s="369"/>
      <c r="LWO34" s="370"/>
      <c r="LWP34" s="370"/>
      <c r="LWQ34" s="371"/>
      <c r="LWR34" s="372"/>
      <c r="LWS34" s="373"/>
      <c r="LWT34" s="369"/>
      <c r="LWU34" s="372"/>
      <c r="LWV34" s="371"/>
      <c r="LWW34" s="374"/>
      <c r="LWX34" s="6735"/>
      <c r="LWY34" s="6735"/>
      <c r="LWZ34" s="6735"/>
      <c r="LXA34" s="8836" t="s">
        <v>2779</v>
      </c>
      <c r="LXB34" s="8837"/>
      <c r="LXC34" s="1036">
        <f>SUM(LXD34:LXG34)</f>
        <v>0</v>
      </c>
      <c r="LXD34" s="369"/>
      <c r="LXE34" s="370"/>
      <c r="LXF34" s="370"/>
      <c r="LXG34" s="371"/>
      <c r="LXH34" s="372"/>
      <c r="LXI34" s="373"/>
      <c r="LXJ34" s="369"/>
      <c r="LXK34" s="372"/>
      <c r="LXL34" s="371"/>
      <c r="LXM34" s="374"/>
      <c r="LXN34" s="6735"/>
      <c r="LXO34" s="6735"/>
      <c r="LXP34" s="6735"/>
      <c r="LXQ34" s="8836" t="s">
        <v>2779</v>
      </c>
      <c r="LXR34" s="8837"/>
      <c r="LXS34" s="1036">
        <f>SUM(LXT34:LXW34)</f>
        <v>0</v>
      </c>
      <c r="LXT34" s="369"/>
      <c r="LXU34" s="370"/>
      <c r="LXV34" s="370"/>
      <c r="LXW34" s="371"/>
      <c r="LXX34" s="372"/>
      <c r="LXY34" s="373"/>
      <c r="LXZ34" s="369"/>
      <c r="LYA34" s="372"/>
      <c r="LYB34" s="371"/>
      <c r="LYC34" s="374"/>
      <c r="LYD34" s="6735"/>
      <c r="LYE34" s="6735"/>
      <c r="LYF34" s="6735"/>
      <c r="LYG34" s="8836" t="s">
        <v>2779</v>
      </c>
      <c r="LYH34" s="8837"/>
      <c r="LYI34" s="1036">
        <f>SUM(LYJ34:LYM34)</f>
        <v>0</v>
      </c>
      <c r="LYJ34" s="369"/>
      <c r="LYK34" s="370"/>
      <c r="LYL34" s="370"/>
      <c r="LYM34" s="371"/>
      <c r="LYN34" s="372"/>
      <c r="LYO34" s="373"/>
      <c r="LYP34" s="369"/>
      <c r="LYQ34" s="372"/>
      <c r="LYR34" s="371"/>
      <c r="LYS34" s="374"/>
      <c r="LYT34" s="6735"/>
      <c r="LYU34" s="6735"/>
      <c r="LYV34" s="6735"/>
      <c r="LYW34" s="8836" t="s">
        <v>2779</v>
      </c>
      <c r="LYX34" s="8837"/>
      <c r="LYY34" s="1036">
        <f>SUM(LYZ34:LZC34)</f>
        <v>0</v>
      </c>
      <c r="LYZ34" s="369"/>
      <c r="LZA34" s="370"/>
      <c r="LZB34" s="370"/>
      <c r="LZC34" s="371"/>
      <c r="LZD34" s="372"/>
      <c r="LZE34" s="373"/>
      <c r="LZF34" s="369"/>
      <c r="LZG34" s="372"/>
      <c r="LZH34" s="371"/>
      <c r="LZI34" s="374"/>
      <c r="LZJ34" s="6735"/>
      <c r="LZK34" s="6735"/>
      <c r="LZL34" s="6735"/>
      <c r="LZM34" s="8836" t="s">
        <v>2779</v>
      </c>
      <c r="LZN34" s="8837"/>
      <c r="LZO34" s="1036">
        <f>SUM(LZP34:LZS34)</f>
        <v>0</v>
      </c>
      <c r="LZP34" s="369"/>
      <c r="LZQ34" s="370"/>
      <c r="LZR34" s="370"/>
      <c r="LZS34" s="371"/>
      <c r="LZT34" s="372"/>
      <c r="LZU34" s="373"/>
      <c r="LZV34" s="369"/>
      <c r="LZW34" s="372"/>
      <c r="LZX34" s="371"/>
      <c r="LZY34" s="374"/>
      <c r="LZZ34" s="6735"/>
      <c r="MAA34" s="6735"/>
      <c r="MAB34" s="6735"/>
      <c r="MAC34" s="8836" t="s">
        <v>2779</v>
      </c>
      <c r="MAD34" s="8837"/>
      <c r="MAE34" s="1036">
        <f>SUM(MAF34:MAI34)</f>
        <v>0</v>
      </c>
      <c r="MAF34" s="369"/>
      <c r="MAG34" s="370"/>
      <c r="MAH34" s="370"/>
      <c r="MAI34" s="371"/>
      <c r="MAJ34" s="372"/>
      <c r="MAK34" s="373"/>
      <c r="MAL34" s="369"/>
      <c r="MAM34" s="372"/>
      <c r="MAN34" s="371"/>
      <c r="MAO34" s="374"/>
      <c r="MAP34" s="6735"/>
      <c r="MAQ34" s="6735"/>
      <c r="MAR34" s="6735"/>
      <c r="MAS34" s="8836" t="s">
        <v>2779</v>
      </c>
      <c r="MAT34" s="8837"/>
      <c r="MAU34" s="1036">
        <f>SUM(MAV34:MAY34)</f>
        <v>0</v>
      </c>
      <c r="MAV34" s="369"/>
      <c r="MAW34" s="370"/>
      <c r="MAX34" s="370"/>
      <c r="MAY34" s="371"/>
      <c r="MAZ34" s="372"/>
      <c r="MBA34" s="373"/>
      <c r="MBB34" s="369"/>
      <c r="MBC34" s="372"/>
      <c r="MBD34" s="371"/>
      <c r="MBE34" s="374"/>
      <c r="MBF34" s="6735"/>
      <c r="MBG34" s="6735"/>
      <c r="MBH34" s="6735"/>
      <c r="MBI34" s="8836" t="s">
        <v>2779</v>
      </c>
      <c r="MBJ34" s="8837"/>
      <c r="MBK34" s="1036">
        <f>SUM(MBL34:MBO34)</f>
        <v>0</v>
      </c>
      <c r="MBL34" s="369"/>
      <c r="MBM34" s="370"/>
      <c r="MBN34" s="370"/>
      <c r="MBO34" s="371"/>
      <c r="MBP34" s="372"/>
      <c r="MBQ34" s="373"/>
      <c r="MBR34" s="369"/>
      <c r="MBS34" s="372"/>
      <c r="MBT34" s="371"/>
      <c r="MBU34" s="374"/>
      <c r="MBV34" s="6735"/>
      <c r="MBW34" s="6735"/>
      <c r="MBX34" s="6735"/>
      <c r="MBY34" s="8836" t="s">
        <v>2779</v>
      </c>
      <c r="MBZ34" s="8837"/>
      <c r="MCA34" s="1036">
        <f>SUM(MCB34:MCE34)</f>
        <v>0</v>
      </c>
      <c r="MCB34" s="369"/>
      <c r="MCC34" s="370"/>
      <c r="MCD34" s="370"/>
      <c r="MCE34" s="371"/>
      <c r="MCF34" s="372"/>
      <c r="MCG34" s="373"/>
      <c r="MCH34" s="369"/>
      <c r="MCI34" s="372"/>
      <c r="MCJ34" s="371"/>
      <c r="MCK34" s="374"/>
      <c r="MCL34" s="6735"/>
      <c r="MCM34" s="6735"/>
      <c r="MCN34" s="6735"/>
      <c r="MCO34" s="8836" t="s">
        <v>2779</v>
      </c>
      <c r="MCP34" s="8837"/>
      <c r="MCQ34" s="1036">
        <f>SUM(MCR34:MCU34)</f>
        <v>0</v>
      </c>
      <c r="MCR34" s="369"/>
      <c r="MCS34" s="370"/>
      <c r="MCT34" s="370"/>
      <c r="MCU34" s="371"/>
      <c r="MCV34" s="372"/>
      <c r="MCW34" s="373"/>
      <c r="MCX34" s="369"/>
      <c r="MCY34" s="372"/>
      <c r="MCZ34" s="371"/>
      <c r="MDA34" s="374"/>
      <c r="MDB34" s="6735"/>
      <c r="MDC34" s="6735"/>
      <c r="MDD34" s="6735"/>
      <c r="MDE34" s="8836" t="s">
        <v>2779</v>
      </c>
      <c r="MDF34" s="8837"/>
      <c r="MDG34" s="1036">
        <f>SUM(MDH34:MDK34)</f>
        <v>0</v>
      </c>
      <c r="MDH34" s="369"/>
      <c r="MDI34" s="370"/>
      <c r="MDJ34" s="370"/>
      <c r="MDK34" s="371"/>
      <c r="MDL34" s="372"/>
      <c r="MDM34" s="373"/>
      <c r="MDN34" s="369"/>
      <c r="MDO34" s="372"/>
      <c r="MDP34" s="371"/>
      <c r="MDQ34" s="374"/>
      <c r="MDR34" s="6735"/>
      <c r="MDS34" s="6735"/>
      <c r="MDT34" s="6735"/>
      <c r="MDU34" s="8836" t="s">
        <v>2779</v>
      </c>
      <c r="MDV34" s="8837"/>
      <c r="MDW34" s="1036">
        <f>SUM(MDX34:MEA34)</f>
        <v>0</v>
      </c>
      <c r="MDX34" s="369"/>
      <c r="MDY34" s="370"/>
      <c r="MDZ34" s="370"/>
      <c r="MEA34" s="371"/>
      <c r="MEB34" s="372"/>
      <c r="MEC34" s="373"/>
      <c r="MED34" s="369"/>
      <c r="MEE34" s="372"/>
      <c r="MEF34" s="371"/>
      <c r="MEG34" s="374"/>
      <c r="MEH34" s="6735"/>
      <c r="MEI34" s="6735"/>
      <c r="MEJ34" s="6735"/>
      <c r="MEK34" s="8836" t="s">
        <v>2779</v>
      </c>
      <c r="MEL34" s="8837"/>
      <c r="MEM34" s="1036">
        <f>SUM(MEN34:MEQ34)</f>
        <v>0</v>
      </c>
      <c r="MEN34" s="369"/>
      <c r="MEO34" s="370"/>
      <c r="MEP34" s="370"/>
      <c r="MEQ34" s="371"/>
      <c r="MER34" s="372"/>
      <c r="MES34" s="373"/>
      <c r="MET34" s="369"/>
      <c r="MEU34" s="372"/>
      <c r="MEV34" s="371"/>
      <c r="MEW34" s="374"/>
      <c r="MEX34" s="6735"/>
      <c r="MEY34" s="6735"/>
      <c r="MEZ34" s="6735"/>
      <c r="MFA34" s="8836" t="s">
        <v>2779</v>
      </c>
      <c r="MFB34" s="8837"/>
      <c r="MFC34" s="1036">
        <f>SUM(MFD34:MFG34)</f>
        <v>0</v>
      </c>
      <c r="MFD34" s="369"/>
      <c r="MFE34" s="370"/>
      <c r="MFF34" s="370"/>
      <c r="MFG34" s="371"/>
      <c r="MFH34" s="372"/>
      <c r="MFI34" s="373"/>
      <c r="MFJ34" s="369"/>
      <c r="MFK34" s="372"/>
      <c r="MFL34" s="371"/>
      <c r="MFM34" s="374"/>
      <c r="MFN34" s="6735"/>
      <c r="MFO34" s="6735"/>
      <c r="MFP34" s="6735"/>
      <c r="MFQ34" s="8836" t="s">
        <v>2779</v>
      </c>
      <c r="MFR34" s="8837"/>
      <c r="MFS34" s="1036">
        <f>SUM(MFT34:MFW34)</f>
        <v>0</v>
      </c>
      <c r="MFT34" s="369"/>
      <c r="MFU34" s="370"/>
      <c r="MFV34" s="370"/>
      <c r="MFW34" s="371"/>
      <c r="MFX34" s="372"/>
      <c r="MFY34" s="373"/>
      <c r="MFZ34" s="369"/>
      <c r="MGA34" s="372"/>
      <c r="MGB34" s="371"/>
      <c r="MGC34" s="374"/>
      <c r="MGD34" s="6735"/>
      <c r="MGE34" s="6735"/>
      <c r="MGF34" s="6735"/>
      <c r="MGG34" s="8836" t="s">
        <v>2779</v>
      </c>
      <c r="MGH34" s="8837"/>
      <c r="MGI34" s="1036">
        <f>SUM(MGJ34:MGM34)</f>
        <v>0</v>
      </c>
      <c r="MGJ34" s="369"/>
      <c r="MGK34" s="370"/>
      <c r="MGL34" s="370"/>
      <c r="MGM34" s="371"/>
      <c r="MGN34" s="372"/>
      <c r="MGO34" s="373"/>
      <c r="MGP34" s="369"/>
      <c r="MGQ34" s="372"/>
      <c r="MGR34" s="371"/>
      <c r="MGS34" s="374"/>
      <c r="MGT34" s="6735"/>
      <c r="MGU34" s="6735"/>
      <c r="MGV34" s="6735"/>
      <c r="MGW34" s="8836" t="s">
        <v>2779</v>
      </c>
      <c r="MGX34" s="8837"/>
      <c r="MGY34" s="1036">
        <f>SUM(MGZ34:MHC34)</f>
        <v>0</v>
      </c>
      <c r="MGZ34" s="369"/>
      <c r="MHA34" s="370"/>
      <c r="MHB34" s="370"/>
      <c r="MHC34" s="371"/>
      <c r="MHD34" s="372"/>
      <c r="MHE34" s="373"/>
      <c r="MHF34" s="369"/>
      <c r="MHG34" s="372"/>
      <c r="MHH34" s="371"/>
      <c r="MHI34" s="374"/>
      <c r="MHJ34" s="6735"/>
      <c r="MHK34" s="6735"/>
      <c r="MHL34" s="6735"/>
      <c r="MHM34" s="8836" t="s">
        <v>2779</v>
      </c>
      <c r="MHN34" s="8837"/>
      <c r="MHO34" s="1036">
        <f>SUM(MHP34:MHS34)</f>
        <v>0</v>
      </c>
      <c r="MHP34" s="369"/>
      <c r="MHQ34" s="370"/>
      <c r="MHR34" s="370"/>
      <c r="MHS34" s="371"/>
      <c r="MHT34" s="372"/>
      <c r="MHU34" s="373"/>
      <c r="MHV34" s="369"/>
      <c r="MHW34" s="372"/>
      <c r="MHX34" s="371"/>
      <c r="MHY34" s="374"/>
      <c r="MHZ34" s="6735"/>
      <c r="MIA34" s="6735"/>
      <c r="MIB34" s="6735"/>
      <c r="MIC34" s="8836" t="s">
        <v>2779</v>
      </c>
      <c r="MID34" s="8837"/>
      <c r="MIE34" s="1036">
        <f>SUM(MIF34:MII34)</f>
        <v>0</v>
      </c>
      <c r="MIF34" s="369"/>
      <c r="MIG34" s="370"/>
      <c r="MIH34" s="370"/>
      <c r="MII34" s="371"/>
      <c r="MIJ34" s="372"/>
      <c r="MIK34" s="373"/>
      <c r="MIL34" s="369"/>
      <c r="MIM34" s="372"/>
      <c r="MIN34" s="371"/>
      <c r="MIO34" s="374"/>
      <c r="MIP34" s="6735"/>
      <c r="MIQ34" s="6735"/>
      <c r="MIR34" s="6735"/>
      <c r="MIS34" s="8836" t="s">
        <v>2779</v>
      </c>
      <c r="MIT34" s="8837"/>
      <c r="MIU34" s="1036">
        <f>SUM(MIV34:MIY34)</f>
        <v>0</v>
      </c>
      <c r="MIV34" s="369"/>
      <c r="MIW34" s="370"/>
      <c r="MIX34" s="370"/>
      <c r="MIY34" s="371"/>
      <c r="MIZ34" s="372"/>
      <c r="MJA34" s="373"/>
      <c r="MJB34" s="369"/>
      <c r="MJC34" s="372"/>
      <c r="MJD34" s="371"/>
      <c r="MJE34" s="374"/>
      <c r="MJF34" s="6735"/>
      <c r="MJG34" s="6735"/>
      <c r="MJH34" s="6735"/>
      <c r="MJI34" s="8836" t="s">
        <v>2779</v>
      </c>
      <c r="MJJ34" s="8837"/>
      <c r="MJK34" s="1036">
        <f>SUM(MJL34:MJO34)</f>
        <v>0</v>
      </c>
      <c r="MJL34" s="369"/>
      <c r="MJM34" s="370"/>
      <c r="MJN34" s="370"/>
      <c r="MJO34" s="371"/>
      <c r="MJP34" s="372"/>
      <c r="MJQ34" s="373"/>
      <c r="MJR34" s="369"/>
      <c r="MJS34" s="372"/>
      <c r="MJT34" s="371"/>
      <c r="MJU34" s="374"/>
      <c r="MJV34" s="6735"/>
      <c r="MJW34" s="6735"/>
      <c r="MJX34" s="6735"/>
      <c r="MJY34" s="8836" t="s">
        <v>2779</v>
      </c>
      <c r="MJZ34" s="8837"/>
      <c r="MKA34" s="1036">
        <f>SUM(MKB34:MKE34)</f>
        <v>0</v>
      </c>
      <c r="MKB34" s="369"/>
      <c r="MKC34" s="370"/>
      <c r="MKD34" s="370"/>
      <c r="MKE34" s="371"/>
      <c r="MKF34" s="372"/>
      <c r="MKG34" s="373"/>
      <c r="MKH34" s="369"/>
      <c r="MKI34" s="372"/>
      <c r="MKJ34" s="371"/>
      <c r="MKK34" s="374"/>
      <c r="MKL34" s="6735"/>
      <c r="MKM34" s="6735"/>
      <c r="MKN34" s="6735"/>
      <c r="MKO34" s="8836" t="s">
        <v>2779</v>
      </c>
      <c r="MKP34" s="8837"/>
      <c r="MKQ34" s="1036">
        <f>SUM(MKR34:MKU34)</f>
        <v>0</v>
      </c>
      <c r="MKR34" s="369"/>
      <c r="MKS34" s="370"/>
      <c r="MKT34" s="370"/>
      <c r="MKU34" s="371"/>
      <c r="MKV34" s="372"/>
      <c r="MKW34" s="373"/>
      <c r="MKX34" s="369"/>
      <c r="MKY34" s="372"/>
      <c r="MKZ34" s="371"/>
      <c r="MLA34" s="374"/>
      <c r="MLB34" s="6735"/>
      <c r="MLC34" s="6735"/>
      <c r="MLD34" s="6735"/>
      <c r="MLE34" s="8836" t="s">
        <v>2779</v>
      </c>
      <c r="MLF34" s="8837"/>
      <c r="MLG34" s="1036">
        <f>SUM(MLH34:MLK34)</f>
        <v>0</v>
      </c>
      <c r="MLH34" s="369"/>
      <c r="MLI34" s="370"/>
      <c r="MLJ34" s="370"/>
      <c r="MLK34" s="371"/>
      <c r="MLL34" s="372"/>
      <c r="MLM34" s="373"/>
      <c r="MLN34" s="369"/>
      <c r="MLO34" s="372"/>
      <c r="MLP34" s="371"/>
      <c r="MLQ34" s="374"/>
      <c r="MLR34" s="6735"/>
      <c r="MLS34" s="6735"/>
      <c r="MLT34" s="6735"/>
      <c r="MLU34" s="8836" t="s">
        <v>2779</v>
      </c>
      <c r="MLV34" s="8837"/>
      <c r="MLW34" s="1036">
        <f>SUM(MLX34:MMA34)</f>
        <v>0</v>
      </c>
      <c r="MLX34" s="369"/>
      <c r="MLY34" s="370"/>
      <c r="MLZ34" s="370"/>
      <c r="MMA34" s="371"/>
      <c r="MMB34" s="372"/>
      <c r="MMC34" s="373"/>
      <c r="MMD34" s="369"/>
      <c r="MME34" s="372"/>
      <c r="MMF34" s="371"/>
      <c r="MMG34" s="374"/>
      <c r="MMH34" s="6735"/>
      <c r="MMI34" s="6735"/>
      <c r="MMJ34" s="6735"/>
      <c r="MMK34" s="8836" t="s">
        <v>2779</v>
      </c>
      <c r="MML34" s="8837"/>
      <c r="MMM34" s="1036">
        <f>SUM(MMN34:MMQ34)</f>
        <v>0</v>
      </c>
      <c r="MMN34" s="369"/>
      <c r="MMO34" s="370"/>
      <c r="MMP34" s="370"/>
      <c r="MMQ34" s="371"/>
      <c r="MMR34" s="372"/>
      <c r="MMS34" s="373"/>
      <c r="MMT34" s="369"/>
      <c r="MMU34" s="372"/>
      <c r="MMV34" s="371"/>
      <c r="MMW34" s="374"/>
      <c r="MMX34" s="6735"/>
      <c r="MMY34" s="6735"/>
      <c r="MMZ34" s="6735"/>
      <c r="MNA34" s="8836" t="s">
        <v>2779</v>
      </c>
      <c r="MNB34" s="8837"/>
      <c r="MNC34" s="1036">
        <f>SUM(MND34:MNG34)</f>
        <v>0</v>
      </c>
      <c r="MND34" s="369"/>
      <c r="MNE34" s="370"/>
      <c r="MNF34" s="370"/>
      <c r="MNG34" s="371"/>
      <c r="MNH34" s="372"/>
      <c r="MNI34" s="373"/>
      <c r="MNJ34" s="369"/>
      <c r="MNK34" s="372"/>
      <c r="MNL34" s="371"/>
      <c r="MNM34" s="374"/>
      <c r="MNN34" s="6735"/>
      <c r="MNO34" s="6735"/>
      <c r="MNP34" s="6735"/>
      <c r="MNQ34" s="8836" t="s">
        <v>2779</v>
      </c>
      <c r="MNR34" s="8837"/>
      <c r="MNS34" s="1036">
        <f>SUM(MNT34:MNW34)</f>
        <v>0</v>
      </c>
      <c r="MNT34" s="369"/>
      <c r="MNU34" s="370"/>
      <c r="MNV34" s="370"/>
      <c r="MNW34" s="371"/>
      <c r="MNX34" s="372"/>
      <c r="MNY34" s="373"/>
      <c r="MNZ34" s="369"/>
      <c r="MOA34" s="372"/>
      <c r="MOB34" s="371"/>
      <c r="MOC34" s="374"/>
      <c r="MOD34" s="6735"/>
      <c r="MOE34" s="6735"/>
      <c r="MOF34" s="6735"/>
      <c r="MOG34" s="8836" t="s">
        <v>2779</v>
      </c>
      <c r="MOH34" s="8837"/>
      <c r="MOI34" s="1036">
        <f>SUM(MOJ34:MOM34)</f>
        <v>0</v>
      </c>
      <c r="MOJ34" s="369"/>
      <c r="MOK34" s="370"/>
      <c r="MOL34" s="370"/>
      <c r="MOM34" s="371"/>
      <c r="MON34" s="372"/>
      <c r="MOO34" s="373"/>
      <c r="MOP34" s="369"/>
      <c r="MOQ34" s="372"/>
      <c r="MOR34" s="371"/>
      <c r="MOS34" s="374"/>
      <c r="MOT34" s="6735"/>
      <c r="MOU34" s="6735"/>
      <c r="MOV34" s="6735"/>
      <c r="MOW34" s="8836" t="s">
        <v>2779</v>
      </c>
      <c r="MOX34" s="8837"/>
      <c r="MOY34" s="1036">
        <f>SUM(MOZ34:MPC34)</f>
        <v>0</v>
      </c>
      <c r="MOZ34" s="369"/>
      <c r="MPA34" s="370"/>
      <c r="MPB34" s="370"/>
      <c r="MPC34" s="371"/>
      <c r="MPD34" s="372"/>
      <c r="MPE34" s="373"/>
      <c r="MPF34" s="369"/>
      <c r="MPG34" s="372"/>
      <c r="MPH34" s="371"/>
      <c r="MPI34" s="374"/>
      <c r="MPJ34" s="6735"/>
      <c r="MPK34" s="6735"/>
      <c r="MPL34" s="6735"/>
      <c r="MPM34" s="8836" t="s">
        <v>2779</v>
      </c>
      <c r="MPN34" s="8837"/>
      <c r="MPO34" s="1036">
        <f>SUM(MPP34:MPS34)</f>
        <v>0</v>
      </c>
      <c r="MPP34" s="369"/>
      <c r="MPQ34" s="370"/>
      <c r="MPR34" s="370"/>
      <c r="MPS34" s="371"/>
      <c r="MPT34" s="372"/>
      <c r="MPU34" s="373"/>
      <c r="MPV34" s="369"/>
      <c r="MPW34" s="372"/>
      <c r="MPX34" s="371"/>
      <c r="MPY34" s="374"/>
      <c r="MPZ34" s="6735"/>
      <c r="MQA34" s="6735"/>
      <c r="MQB34" s="6735"/>
      <c r="MQC34" s="8836" t="s">
        <v>2779</v>
      </c>
      <c r="MQD34" s="8837"/>
      <c r="MQE34" s="1036">
        <f>SUM(MQF34:MQI34)</f>
        <v>0</v>
      </c>
      <c r="MQF34" s="369"/>
      <c r="MQG34" s="370"/>
      <c r="MQH34" s="370"/>
      <c r="MQI34" s="371"/>
      <c r="MQJ34" s="372"/>
      <c r="MQK34" s="373"/>
      <c r="MQL34" s="369"/>
      <c r="MQM34" s="372"/>
      <c r="MQN34" s="371"/>
      <c r="MQO34" s="374"/>
      <c r="MQP34" s="6735"/>
      <c r="MQQ34" s="6735"/>
      <c r="MQR34" s="6735"/>
      <c r="MQS34" s="8836" t="s">
        <v>2779</v>
      </c>
      <c r="MQT34" s="8837"/>
      <c r="MQU34" s="1036">
        <f>SUM(MQV34:MQY34)</f>
        <v>0</v>
      </c>
      <c r="MQV34" s="369"/>
      <c r="MQW34" s="370"/>
      <c r="MQX34" s="370"/>
      <c r="MQY34" s="371"/>
      <c r="MQZ34" s="372"/>
      <c r="MRA34" s="373"/>
      <c r="MRB34" s="369"/>
      <c r="MRC34" s="372"/>
      <c r="MRD34" s="371"/>
      <c r="MRE34" s="374"/>
      <c r="MRF34" s="6735"/>
      <c r="MRG34" s="6735"/>
      <c r="MRH34" s="6735"/>
      <c r="MRI34" s="8836" t="s">
        <v>2779</v>
      </c>
      <c r="MRJ34" s="8837"/>
      <c r="MRK34" s="1036">
        <f>SUM(MRL34:MRO34)</f>
        <v>0</v>
      </c>
      <c r="MRL34" s="369"/>
      <c r="MRM34" s="370"/>
      <c r="MRN34" s="370"/>
      <c r="MRO34" s="371"/>
      <c r="MRP34" s="372"/>
      <c r="MRQ34" s="373"/>
      <c r="MRR34" s="369"/>
      <c r="MRS34" s="372"/>
      <c r="MRT34" s="371"/>
      <c r="MRU34" s="374"/>
      <c r="MRV34" s="6735"/>
      <c r="MRW34" s="6735"/>
      <c r="MRX34" s="6735"/>
      <c r="MRY34" s="8836" t="s">
        <v>2779</v>
      </c>
      <c r="MRZ34" s="8837"/>
      <c r="MSA34" s="1036">
        <f>SUM(MSB34:MSE34)</f>
        <v>0</v>
      </c>
      <c r="MSB34" s="369"/>
      <c r="MSC34" s="370"/>
      <c r="MSD34" s="370"/>
      <c r="MSE34" s="371"/>
      <c r="MSF34" s="372"/>
      <c r="MSG34" s="373"/>
      <c r="MSH34" s="369"/>
      <c r="MSI34" s="372"/>
      <c r="MSJ34" s="371"/>
      <c r="MSK34" s="374"/>
      <c r="MSL34" s="6735"/>
      <c r="MSM34" s="6735"/>
      <c r="MSN34" s="6735"/>
      <c r="MSO34" s="8836" t="s">
        <v>2779</v>
      </c>
      <c r="MSP34" s="8837"/>
      <c r="MSQ34" s="1036">
        <f>SUM(MSR34:MSU34)</f>
        <v>0</v>
      </c>
      <c r="MSR34" s="369"/>
      <c r="MSS34" s="370"/>
      <c r="MST34" s="370"/>
      <c r="MSU34" s="371"/>
      <c r="MSV34" s="372"/>
      <c r="MSW34" s="373"/>
      <c r="MSX34" s="369"/>
      <c r="MSY34" s="372"/>
      <c r="MSZ34" s="371"/>
      <c r="MTA34" s="374"/>
      <c r="MTB34" s="6735"/>
      <c r="MTC34" s="6735"/>
      <c r="MTD34" s="6735"/>
      <c r="MTE34" s="8836" t="s">
        <v>2779</v>
      </c>
      <c r="MTF34" s="8837"/>
      <c r="MTG34" s="1036">
        <f>SUM(MTH34:MTK34)</f>
        <v>0</v>
      </c>
      <c r="MTH34" s="369"/>
      <c r="MTI34" s="370"/>
      <c r="MTJ34" s="370"/>
      <c r="MTK34" s="371"/>
      <c r="MTL34" s="372"/>
      <c r="MTM34" s="373"/>
      <c r="MTN34" s="369"/>
      <c r="MTO34" s="372"/>
      <c r="MTP34" s="371"/>
      <c r="MTQ34" s="374"/>
      <c r="MTR34" s="6735"/>
      <c r="MTS34" s="6735"/>
      <c r="MTT34" s="6735"/>
      <c r="MTU34" s="8836" t="s">
        <v>2779</v>
      </c>
      <c r="MTV34" s="8837"/>
      <c r="MTW34" s="1036">
        <f>SUM(MTX34:MUA34)</f>
        <v>0</v>
      </c>
      <c r="MTX34" s="369"/>
      <c r="MTY34" s="370"/>
      <c r="MTZ34" s="370"/>
      <c r="MUA34" s="371"/>
      <c r="MUB34" s="372"/>
      <c r="MUC34" s="373"/>
      <c r="MUD34" s="369"/>
      <c r="MUE34" s="372"/>
      <c r="MUF34" s="371"/>
      <c r="MUG34" s="374"/>
      <c r="MUH34" s="6735"/>
      <c r="MUI34" s="6735"/>
      <c r="MUJ34" s="6735"/>
      <c r="MUK34" s="8836" t="s">
        <v>2779</v>
      </c>
      <c r="MUL34" s="8837"/>
      <c r="MUM34" s="1036">
        <f>SUM(MUN34:MUQ34)</f>
        <v>0</v>
      </c>
      <c r="MUN34" s="369"/>
      <c r="MUO34" s="370"/>
      <c r="MUP34" s="370"/>
      <c r="MUQ34" s="371"/>
      <c r="MUR34" s="372"/>
      <c r="MUS34" s="373"/>
      <c r="MUT34" s="369"/>
      <c r="MUU34" s="372"/>
      <c r="MUV34" s="371"/>
      <c r="MUW34" s="374"/>
      <c r="MUX34" s="6735"/>
      <c r="MUY34" s="6735"/>
      <c r="MUZ34" s="6735"/>
      <c r="MVA34" s="8836" t="s">
        <v>2779</v>
      </c>
      <c r="MVB34" s="8837"/>
      <c r="MVC34" s="1036">
        <f>SUM(MVD34:MVG34)</f>
        <v>0</v>
      </c>
      <c r="MVD34" s="369"/>
      <c r="MVE34" s="370"/>
      <c r="MVF34" s="370"/>
      <c r="MVG34" s="371"/>
      <c r="MVH34" s="372"/>
      <c r="MVI34" s="373"/>
      <c r="MVJ34" s="369"/>
      <c r="MVK34" s="372"/>
      <c r="MVL34" s="371"/>
      <c r="MVM34" s="374"/>
      <c r="MVN34" s="6735"/>
      <c r="MVO34" s="6735"/>
      <c r="MVP34" s="6735"/>
      <c r="MVQ34" s="8836" t="s">
        <v>2779</v>
      </c>
      <c r="MVR34" s="8837"/>
      <c r="MVS34" s="1036">
        <f>SUM(MVT34:MVW34)</f>
        <v>0</v>
      </c>
      <c r="MVT34" s="369"/>
      <c r="MVU34" s="370"/>
      <c r="MVV34" s="370"/>
      <c r="MVW34" s="371"/>
      <c r="MVX34" s="372"/>
      <c r="MVY34" s="373"/>
      <c r="MVZ34" s="369"/>
      <c r="MWA34" s="372"/>
      <c r="MWB34" s="371"/>
      <c r="MWC34" s="374"/>
      <c r="MWD34" s="6735"/>
      <c r="MWE34" s="6735"/>
      <c r="MWF34" s="6735"/>
      <c r="MWG34" s="8836" t="s">
        <v>2779</v>
      </c>
      <c r="MWH34" s="8837"/>
      <c r="MWI34" s="1036">
        <f>SUM(MWJ34:MWM34)</f>
        <v>0</v>
      </c>
      <c r="MWJ34" s="369"/>
      <c r="MWK34" s="370"/>
      <c r="MWL34" s="370"/>
      <c r="MWM34" s="371"/>
      <c r="MWN34" s="372"/>
      <c r="MWO34" s="373"/>
      <c r="MWP34" s="369"/>
      <c r="MWQ34" s="372"/>
      <c r="MWR34" s="371"/>
      <c r="MWS34" s="374"/>
      <c r="MWT34" s="6735"/>
      <c r="MWU34" s="6735"/>
      <c r="MWV34" s="6735"/>
      <c r="MWW34" s="8836" t="s">
        <v>2779</v>
      </c>
      <c r="MWX34" s="8837"/>
      <c r="MWY34" s="1036">
        <f>SUM(MWZ34:MXC34)</f>
        <v>0</v>
      </c>
      <c r="MWZ34" s="369"/>
      <c r="MXA34" s="370"/>
      <c r="MXB34" s="370"/>
      <c r="MXC34" s="371"/>
      <c r="MXD34" s="372"/>
      <c r="MXE34" s="373"/>
      <c r="MXF34" s="369"/>
      <c r="MXG34" s="372"/>
      <c r="MXH34" s="371"/>
      <c r="MXI34" s="374"/>
      <c r="MXJ34" s="6735"/>
      <c r="MXK34" s="6735"/>
      <c r="MXL34" s="6735"/>
      <c r="MXM34" s="8836" t="s">
        <v>2779</v>
      </c>
      <c r="MXN34" s="8837"/>
      <c r="MXO34" s="1036">
        <f>SUM(MXP34:MXS34)</f>
        <v>0</v>
      </c>
      <c r="MXP34" s="369"/>
      <c r="MXQ34" s="370"/>
      <c r="MXR34" s="370"/>
      <c r="MXS34" s="371"/>
      <c r="MXT34" s="372"/>
      <c r="MXU34" s="373"/>
      <c r="MXV34" s="369"/>
      <c r="MXW34" s="372"/>
      <c r="MXX34" s="371"/>
      <c r="MXY34" s="374"/>
      <c r="MXZ34" s="6735"/>
      <c r="MYA34" s="6735"/>
      <c r="MYB34" s="6735"/>
      <c r="MYC34" s="8836" t="s">
        <v>2779</v>
      </c>
      <c r="MYD34" s="8837"/>
      <c r="MYE34" s="1036">
        <f>SUM(MYF34:MYI34)</f>
        <v>0</v>
      </c>
      <c r="MYF34" s="369"/>
      <c r="MYG34" s="370"/>
      <c r="MYH34" s="370"/>
      <c r="MYI34" s="371"/>
      <c r="MYJ34" s="372"/>
      <c r="MYK34" s="373"/>
      <c r="MYL34" s="369"/>
      <c r="MYM34" s="372"/>
      <c r="MYN34" s="371"/>
      <c r="MYO34" s="374"/>
      <c r="MYP34" s="6735"/>
      <c r="MYQ34" s="6735"/>
      <c r="MYR34" s="6735"/>
      <c r="MYS34" s="8836" t="s">
        <v>2779</v>
      </c>
      <c r="MYT34" s="8837"/>
      <c r="MYU34" s="1036">
        <f>SUM(MYV34:MYY34)</f>
        <v>0</v>
      </c>
      <c r="MYV34" s="369"/>
      <c r="MYW34" s="370"/>
      <c r="MYX34" s="370"/>
      <c r="MYY34" s="371"/>
      <c r="MYZ34" s="372"/>
      <c r="MZA34" s="373"/>
      <c r="MZB34" s="369"/>
      <c r="MZC34" s="372"/>
      <c r="MZD34" s="371"/>
      <c r="MZE34" s="374"/>
      <c r="MZF34" s="6735"/>
      <c r="MZG34" s="6735"/>
      <c r="MZH34" s="6735"/>
      <c r="MZI34" s="8836" t="s">
        <v>2779</v>
      </c>
      <c r="MZJ34" s="8837"/>
      <c r="MZK34" s="1036">
        <f>SUM(MZL34:MZO34)</f>
        <v>0</v>
      </c>
      <c r="MZL34" s="369"/>
      <c r="MZM34" s="370"/>
      <c r="MZN34" s="370"/>
      <c r="MZO34" s="371"/>
      <c r="MZP34" s="372"/>
      <c r="MZQ34" s="373"/>
      <c r="MZR34" s="369"/>
      <c r="MZS34" s="372"/>
      <c r="MZT34" s="371"/>
      <c r="MZU34" s="374"/>
      <c r="MZV34" s="6735"/>
      <c r="MZW34" s="6735"/>
      <c r="MZX34" s="6735"/>
      <c r="MZY34" s="8836" t="s">
        <v>2779</v>
      </c>
      <c r="MZZ34" s="8837"/>
      <c r="NAA34" s="1036">
        <f>SUM(NAB34:NAE34)</f>
        <v>0</v>
      </c>
      <c r="NAB34" s="369"/>
      <c r="NAC34" s="370"/>
      <c r="NAD34" s="370"/>
      <c r="NAE34" s="371"/>
      <c r="NAF34" s="372"/>
      <c r="NAG34" s="373"/>
      <c r="NAH34" s="369"/>
      <c r="NAI34" s="372"/>
      <c r="NAJ34" s="371"/>
      <c r="NAK34" s="374"/>
      <c r="NAL34" s="6735"/>
      <c r="NAM34" s="6735"/>
      <c r="NAN34" s="6735"/>
      <c r="NAO34" s="8836" t="s">
        <v>2779</v>
      </c>
      <c r="NAP34" s="8837"/>
      <c r="NAQ34" s="1036">
        <f>SUM(NAR34:NAU34)</f>
        <v>0</v>
      </c>
      <c r="NAR34" s="369"/>
      <c r="NAS34" s="370"/>
      <c r="NAT34" s="370"/>
      <c r="NAU34" s="371"/>
      <c r="NAV34" s="372"/>
      <c r="NAW34" s="373"/>
      <c r="NAX34" s="369"/>
      <c r="NAY34" s="372"/>
      <c r="NAZ34" s="371"/>
      <c r="NBA34" s="374"/>
      <c r="NBB34" s="6735"/>
      <c r="NBC34" s="6735"/>
      <c r="NBD34" s="6735"/>
      <c r="NBE34" s="8836" t="s">
        <v>2779</v>
      </c>
      <c r="NBF34" s="8837"/>
      <c r="NBG34" s="1036">
        <f>SUM(NBH34:NBK34)</f>
        <v>0</v>
      </c>
      <c r="NBH34" s="369"/>
      <c r="NBI34" s="370"/>
      <c r="NBJ34" s="370"/>
      <c r="NBK34" s="371"/>
      <c r="NBL34" s="372"/>
      <c r="NBM34" s="373"/>
      <c r="NBN34" s="369"/>
      <c r="NBO34" s="372"/>
      <c r="NBP34" s="371"/>
      <c r="NBQ34" s="374"/>
      <c r="NBR34" s="6735"/>
      <c r="NBS34" s="6735"/>
      <c r="NBT34" s="6735"/>
      <c r="NBU34" s="8836" t="s">
        <v>2779</v>
      </c>
      <c r="NBV34" s="8837"/>
      <c r="NBW34" s="1036">
        <f>SUM(NBX34:NCA34)</f>
        <v>0</v>
      </c>
      <c r="NBX34" s="369"/>
      <c r="NBY34" s="370"/>
      <c r="NBZ34" s="370"/>
      <c r="NCA34" s="371"/>
      <c r="NCB34" s="372"/>
      <c r="NCC34" s="373"/>
      <c r="NCD34" s="369"/>
      <c r="NCE34" s="372"/>
      <c r="NCF34" s="371"/>
      <c r="NCG34" s="374"/>
      <c r="NCH34" s="6735"/>
      <c r="NCI34" s="6735"/>
      <c r="NCJ34" s="6735"/>
      <c r="NCK34" s="8836" t="s">
        <v>2779</v>
      </c>
      <c r="NCL34" s="8837"/>
      <c r="NCM34" s="1036">
        <f>SUM(NCN34:NCQ34)</f>
        <v>0</v>
      </c>
      <c r="NCN34" s="369"/>
      <c r="NCO34" s="370"/>
      <c r="NCP34" s="370"/>
      <c r="NCQ34" s="371"/>
      <c r="NCR34" s="372"/>
      <c r="NCS34" s="373"/>
      <c r="NCT34" s="369"/>
      <c r="NCU34" s="372"/>
      <c r="NCV34" s="371"/>
      <c r="NCW34" s="374"/>
      <c r="NCX34" s="6735"/>
      <c r="NCY34" s="6735"/>
      <c r="NCZ34" s="6735"/>
      <c r="NDA34" s="8836" t="s">
        <v>2779</v>
      </c>
      <c r="NDB34" s="8837"/>
      <c r="NDC34" s="1036">
        <f>SUM(NDD34:NDG34)</f>
        <v>0</v>
      </c>
      <c r="NDD34" s="369"/>
      <c r="NDE34" s="370"/>
      <c r="NDF34" s="370"/>
      <c r="NDG34" s="371"/>
      <c r="NDH34" s="372"/>
      <c r="NDI34" s="373"/>
      <c r="NDJ34" s="369"/>
      <c r="NDK34" s="372"/>
      <c r="NDL34" s="371"/>
      <c r="NDM34" s="374"/>
      <c r="NDN34" s="6735"/>
      <c r="NDO34" s="6735"/>
      <c r="NDP34" s="6735"/>
      <c r="NDQ34" s="8836" t="s">
        <v>2779</v>
      </c>
      <c r="NDR34" s="8837"/>
      <c r="NDS34" s="1036">
        <f>SUM(NDT34:NDW34)</f>
        <v>0</v>
      </c>
      <c r="NDT34" s="369"/>
      <c r="NDU34" s="370"/>
      <c r="NDV34" s="370"/>
      <c r="NDW34" s="371"/>
      <c r="NDX34" s="372"/>
      <c r="NDY34" s="373"/>
      <c r="NDZ34" s="369"/>
      <c r="NEA34" s="372"/>
      <c r="NEB34" s="371"/>
      <c r="NEC34" s="374"/>
      <c r="NED34" s="6735"/>
      <c r="NEE34" s="6735"/>
      <c r="NEF34" s="6735"/>
      <c r="NEG34" s="8836" t="s">
        <v>2779</v>
      </c>
      <c r="NEH34" s="8837"/>
      <c r="NEI34" s="1036">
        <f>SUM(NEJ34:NEM34)</f>
        <v>0</v>
      </c>
      <c r="NEJ34" s="369"/>
      <c r="NEK34" s="370"/>
      <c r="NEL34" s="370"/>
      <c r="NEM34" s="371"/>
      <c r="NEN34" s="372"/>
      <c r="NEO34" s="373"/>
      <c r="NEP34" s="369"/>
      <c r="NEQ34" s="372"/>
      <c r="NER34" s="371"/>
      <c r="NES34" s="374"/>
      <c r="NET34" s="6735"/>
      <c r="NEU34" s="6735"/>
      <c r="NEV34" s="6735"/>
      <c r="NEW34" s="8836" t="s">
        <v>2779</v>
      </c>
      <c r="NEX34" s="8837"/>
      <c r="NEY34" s="1036">
        <f>SUM(NEZ34:NFC34)</f>
        <v>0</v>
      </c>
      <c r="NEZ34" s="369"/>
      <c r="NFA34" s="370"/>
      <c r="NFB34" s="370"/>
      <c r="NFC34" s="371"/>
      <c r="NFD34" s="372"/>
      <c r="NFE34" s="373"/>
      <c r="NFF34" s="369"/>
      <c r="NFG34" s="372"/>
      <c r="NFH34" s="371"/>
      <c r="NFI34" s="374"/>
      <c r="NFJ34" s="6735"/>
      <c r="NFK34" s="6735"/>
      <c r="NFL34" s="6735"/>
      <c r="NFM34" s="8836" t="s">
        <v>2779</v>
      </c>
      <c r="NFN34" s="8837"/>
      <c r="NFO34" s="1036">
        <f>SUM(NFP34:NFS34)</f>
        <v>0</v>
      </c>
      <c r="NFP34" s="369"/>
      <c r="NFQ34" s="370"/>
      <c r="NFR34" s="370"/>
      <c r="NFS34" s="371"/>
      <c r="NFT34" s="372"/>
      <c r="NFU34" s="373"/>
      <c r="NFV34" s="369"/>
      <c r="NFW34" s="372"/>
      <c r="NFX34" s="371"/>
      <c r="NFY34" s="374"/>
      <c r="NFZ34" s="6735"/>
      <c r="NGA34" s="6735"/>
      <c r="NGB34" s="6735"/>
      <c r="NGC34" s="8836" t="s">
        <v>2779</v>
      </c>
      <c r="NGD34" s="8837"/>
      <c r="NGE34" s="1036">
        <f>SUM(NGF34:NGI34)</f>
        <v>0</v>
      </c>
      <c r="NGF34" s="369"/>
      <c r="NGG34" s="370"/>
      <c r="NGH34" s="370"/>
      <c r="NGI34" s="371"/>
      <c r="NGJ34" s="372"/>
      <c r="NGK34" s="373"/>
      <c r="NGL34" s="369"/>
      <c r="NGM34" s="372"/>
      <c r="NGN34" s="371"/>
      <c r="NGO34" s="374"/>
      <c r="NGP34" s="6735"/>
      <c r="NGQ34" s="6735"/>
      <c r="NGR34" s="6735"/>
      <c r="NGS34" s="8836" t="s">
        <v>2779</v>
      </c>
      <c r="NGT34" s="8837"/>
      <c r="NGU34" s="1036">
        <f>SUM(NGV34:NGY34)</f>
        <v>0</v>
      </c>
      <c r="NGV34" s="369"/>
      <c r="NGW34" s="370"/>
      <c r="NGX34" s="370"/>
      <c r="NGY34" s="371"/>
      <c r="NGZ34" s="372"/>
      <c r="NHA34" s="373"/>
      <c r="NHB34" s="369"/>
      <c r="NHC34" s="372"/>
      <c r="NHD34" s="371"/>
      <c r="NHE34" s="374"/>
      <c r="NHF34" s="6735"/>
      <c r="NHG34" s="6735"/>
      <c r="NHH34" s="6735"/>
      <c r="NHI34" s="8836" t="s">
        <v>2779</v>
      </c>
      <c r="NHJ34" s="8837"/>
      <c r="NHK34" s="1036">
        <f>SUM(NHL34:NHO34)</f>
        <v>0</v>
      </c>
      <c r="NHL34" s="369"/>
      <c r="NHM34" s="370"/>
      <c r="NHN34" s="370"/>
      <c r="NHO34" s="371"/>
      <c r="NHP34" s="372"/>
      <c r="NHQ34" s="373"/>
      <c r="NHR34" s="369"/>
      <c r="NHS34" s="372"/>
      <c r="NHT34" s="371"/>
      <c r="NHU34" s="374"/>
      <c r="NHV34" s="6735"/>
      <c r="NHW34" s="6735"/>
      <c r="NHX34" s="6735"/>
      <c r="NHY34" s="8836" t="s">
        <v>2779</v>
      </c>
      <c r="NHZ34" s="8837"/>
      <c r="NIA34" s="1036">
        <f>SUM(NIB34:NIE34)</f>
        <v>0</v>
      </c>
      <c r="NIB34" s="369"/>
      <c r="NIC34" s="370"/>
      <c r="NID34" s="370"/>
      <c r="NIE34" s="371"/>
      <c r="NIF34" s="372"/>
      <c r="NIG34" s="373"/>
      <c r="NIH34" s="369"/>
      <c r="NII34" s="372"/>
      <c r="NIJ34" s="371"/>
      <c r="NIK34" s="374"/>
      <c r="NIL34" s="6735"/>
      <c r="NIM34" s="6735"/>
      <c r="NIN34" s="6735"/>
      <c r="NIO34" s="8836" t="s">
        <v>2779</v>
      </c>
      <c r="NIP34" s="8837"/>
      <c r="NIQ34" s="1036">
        <f>SUM(NIR34:NIU34)</f>
        <v>0</v>
      </c>
      <c r="NIR34" s="369"/>
      <c r="NIS34" s="370"/>
      <c r="NIT34" s="370"/>
      <c r="NIU34" s="371"/>
      <c r="NIV34" s="372"/>
      <c r="NIW34" s="373"/>
      <c r="NIX34" s="369"/>
      <c r="NIY34" s="372"/>
      <c r="NIZ34" s="371"/>
      <c r="NJA34" s="374"/>
      <c r="NJB34" s="6735"/>
      <c r="NJC34" s="6735"/>
      <c r="NJD34" s="6735"/>
      <c r="NJE34" s="8836" t="s">
        <v>2779</v>
      </c>
      <c r="NJF34" s="8837"/>
      <c r="NJG34" s="1036">
        <f>SUM(NJH34:NJK34)</f>
        <v>0</v>
      </c>
      <c r="NJH34" s="369"/>
      <c r="NJI34" s="370"/>
      <c r="NJJ34" s="370"/>
      <c r="NJK34" s="371"/>
      <c r="NJL34" s="372"/>
      <c r="NJM34" s="373"/>
      <c r="NJN34" s="369"/>
      <c r="NJO34" s="372"/>
      <c r="NJP34" s="371"/>
      <c r="NJQ34" s="374"/>
      <c r="NJR34" s="6735"/>
      <c r="NJS34" s="6735"/>
      <c r="NJT34" s="6735"/>
      <c r="NJU34" s="8836" t="s">
        <v>2779</v>
      </c>
      <c r="NJV34" s="8837"/>
      <c r="NJW34" s="1036">
        <f>SUM(NJX34:NKA34)</f>
        <v>0</v>
      </c>
      <c r="NJX34" s="369"/>
      <c r="NJY34" s="370"/>
      <c r="NJZ34" s="370"/>
      <c r="NKA34" s="371"/>
      <c r="NKB34" s="372"/>
      <c r="NKC34" s="373"/>
      <c r="NKD34" s="369"/>
      <c r="NKE34" s="372"/>
      <c r="NKF34" s="371"/>
      <c r="NKG34" s="374"/>
      <c r="NKH34" s="6735"/>
      <c r="NKI34" s="6735"/>
      <c r="NKJ34" s="6735"/>
      <c r="NKK34" s="8836" t="s">
        <v>2779</v>
      </c>
      <c r="NKL34" s="8837"/>
      <c r="NKM34" s="1036">
        <f>SUM(NKN34:NKQ34)</f>
        <v>0</v>
      </c>
      <c r="NKN34" s="369"/>
      <c r="NKO34" s="370"/>
      <c r="NKP34" s="370"/>
      <c r="NKQ34" s="371"/>
      <c r="NKR34" s="372"/>
      <c r="NKS34" s="373"/>
      <c r="NKT34" s="369"/>
      <c r="NKU34" s="372"/>
      <c r="NKV34" s="371"/>
      <c r="NKW34" s="374"/>
      <c r="NKX34" s="6735"/>
      <c r="NKY34" s="6735"/>
      <c r="NKZ34" s="6735"/>
      <c r="NLA34" s="8836" t="s">
        <v>2779</v>
      </c>
      <c r="NLB34" s="8837"/>
      <c r="NLC34" s="1036">
        <f>SUM(NLD34:NLG34)</f>
        <v>0</v>
      </c>
      <c r="NLD34" s="369"/>
      <c r="NLE34" s="370"/>
      <c r="NLF34" s="370"/>
      <c r="NLG34" s="371"/>
      <c r="NLH34" s="372"/>
      <c r="NLI34" s="373"/>
      <c r="NLJ34" s="369"/>
      <c r="NLK34" s="372"/>
      <c r="NLL34" s="371"/>
      <c r="NLM34" s="374"/>
      <c r="NLN34" s="6735"/>
      <c r="NLO34" s="6735"/>
      <c r="NLP34" s="6735"/>
      <c r="NLQ34" s="8836" t="s">
        <v>2779</v>
      </c>
      <c r="NLR34" s="8837"/>
      <c r="NLS34" s="1036">
        <f>SUM(NLT34:NLW34)</f>
        <v>0</v>
      </c>
      <c r="NLT34" s="369"/>
      <c r="NLU34" s="370"/>
      <c r="NLV34" s="370"/>
      <c r="NLW34" s="371"/>
      <c r="NLX34" s="372"/>
      <c r="NLY34" s="373"/>
      <c r="NLZ34" s="369"/>
      <c r="NMA34" s="372"/>
      <c r="NMB34" s="371"/>
      <c r="NMC34" s="374"/>
      <c r="NMD34" s="6735"/>
      <c r="NME34" s="6735"/>
      <c r="NMF34" s="6735"/>
      <c r="NMG34" s="8836" t="s">
        <v>2779</v>
      </c>
      <c r="NMH34" s="8837"/>
      <c r="NMI34" s="1036">
        <f>SUM(NMJ34:NMM34)</f>
        <v>0</v>
      </c>
      <c r="NMJ34" s="369"/>
      <c r="NMK34" s="370"/>
      <c r="NML34" s="370"/>
      <c r="NMM34" s="371"/>
      <c r="NMN34" s="372"/>
      <c r="NMO34" s="373"/>
      <c r="NMP34" s="369"/>
      <c r="NMQ34" s="372"/>
      <c r="NMR34" s="371"/>
      <c r="NMS34" s="374"/>
      <c r="NMT34" s="6735"/>
      <c r="NMU34" s="6735"/>
      <c r="NMV34" s="6735"/>
      <c r="NMW34" s="8836" t="s">
        <v>2779</v>
      </c>
      <c r="NMX34" s="8837"/>
      <c r="NMY34" s="1036">
        <f>SUM(NMZ34:NNC34)</f>
        <v>0</v>
      </c>
      <c r="NMZ34" s="369"/>
      <c r="NNA34" s="370"/>
      <c r="NNB34" s="370"/>
      <c r="NNC34" s="371"/>
      <c r="NND34" s="372"/>
      <c r="NNE34" s="373"/>
      <c r="NNF34" s="369"/>
      <c r="NNG34" s="372"/>
      <c r="NNH34" s="371"/>
      <c r="NNI34" s="374"/>
      <c r="NNJ34" s="6735"/>
      <c r="NNK34" s="6735"/>
      <c r="NNL34" s="6735"/>
      <c r="NNM34" s="8836" t="s">
        <v>2779</v>
      </c>
      <c r="NNN34" s="8837"/>
      <c r="NNO34" s="1036">
        <f>SUM(NNP34:NNS34)</f>
        <v>0</v>
      </c>
      <c r="NNP34" s="369"/>
      <c r="NNQ34" s="370"/>
      <c r="NNR34" s="370"/>
      <c r="NNS34" s="371"/>
      <c r="NNT34" s="372"/>
      <c r="NNU34" s="373"/>
      <c r="NNV34" s="369"/>
      <c r="NNW34" s="372"/>
      <c r="NNX34" s="371"/>
      <c r="NNY34" s="374"/>
      <c r="NNZ34" s="6735"/>
      <c r="NOA34" s="6735"/>
      <c r="NOB34" s="6735"/>
      <c r="NOC34" s="8836" t="s">
        <v>2779</v>
      </c>
      <c r="NOD34" s="8837"/>
      <c r="NOE34" s="1036">
        <f>SUM(NOF34:NOI34)</f>
        <v>0</v>
      </c>
      <c r="NOF34" s="369"/>
      <c r="NOG34" s="370"/>
      <c r="NOH34" s="370"/>
      <c r="NOI34" s="371"/>
      <c r="NOJ34" s="372"/>
      <c r="NOK34" s="373"/>
      <c r="NOL34" s="369"/>
      <c r="NOM34" s="372"/>
      <c r="NON34" s="371"/>
      <c r="NOO34" s="374"/>
      <c r="NOP34" s="6735"/>
      <c r="NOQ34" s="6735"/>
      <c r="NOR34" s="6735"/>
      <c r="NOS34" s="8836" t="s">
        <v>2779</v>
      </c>
      <c r="NOT34" s="8837"/>
      <c r="NOU34" s="1036">
        <f>SUM(NOV34:NOY34)</f>
        <v>0</v>
      </c>
      <c r="NOV34" s="369"/>
      <c r="NOW34" s="370"/>
      <c r="NOX34" s="370"/>
      <c r="NOY34" s="371"/>
      <c r="NOZ34" s="372"/>
      <c r="NPA34" s="373"/>
      <c r="NPB34" s="369"/>
      <c r="NPC34" s="372"/>
      <c r="NPD34" s="371"/>
      <c r="NPE34" s="374"/>
      <c r="NPF34" s="6735"/>
      <c r="NPG34" s="6735"/>
      <c r="NPH34" s="6735"/>
      <c r="NPI34" s="8836" t="s">
        <v>2779</v>
      </c>
      <c r="NPJ34" s="8837"/>
      <c r="NPK34" s="1036">
        <f>SUM(NPL34:NPO34)</f>
        <v>0</v>
      </c>
      <c r="NPL34" s="369"/>
      <c r="NPM34" s="370"/>
      <c r="NPN34" s="370"/>
      <c r="NPO34" s="371"/>
      <c r="NPP34" s="372"/>
      <c r="NPQ34" s="373"/>
      <c r="NPR34" s="369"/>
      <c r="NPS34" s="372"/>
      <c r="NPT34" s="371"/>
      <c r="NPU34" s="374"/>
      <c r="NPV34" s="6735"/>
      <c r="NPW34" s="6735"/>
      <c r="NPX34" s="6735"/>
      <c r="NPY34" s="8836" t="s">
        <v>2779</v>
      </c>
      <c r="NPZ34" s="8837"/>
      <c r="NQA34" s="1036">
        <f>SUM(NQB34:NQE34)</f>
        <v>0</v>
      </c>
      <c r="NQB34" s="369"/>
      <c r="NQC34" s="370"/>
      <c r="NQD34" s="370"/>
      <c r="NQE34" s="371"/>
      <c r="NQF34" s="372"/>
      <c r="NQG34" s="373"/>
      <c r="NQH34" s="369"/>
      <c r="NQI34" s="372"/>
      <c r="NQJ34" s="371"/>
      <c r="NQK34" s="374"/>
      <c r="NQL34" s="6735"/>
      <c r="NQM34" s="6735"/>
      <c r="NQN34" s="6735"/>
      <c r="NQO34" s="8836" t="s">
        <v>2779</v>
      </c>
      <c r="NQP34" s="8837"/>
      <c r="NQQ34" s="1036">
        <f>SUM(NQR34:NQU34)</f>
        <v>0</v>
      </c>
      <c r="NQR34" s="369"/>
      <c r="NQS34" s="370"/>
      <c r="NQT34" s="370"/>
      <c r="NQU34" s="371"/>
      <c r="NQV34" s="372"/>
      <c r="NQW34" s="373"/>
      <c r="NQX34" s="369"/>
      <c r="NQY34" s="372"/>
      <c r="NQZ34" s="371"/>
      <c r="NRA34" s="374"/>
      <c r="NRB34" s="6735"/>
      <c r="NRC34" s="6735"/>
      <c r="NRD34" s="6735"/>
      <c r="NRE34" s="8836" t="s">
        <v>2779</v>
      </c>
      <c r="NRF34" s="8837"/>
      <c r="NRG34" s="1036">
        <f>SUM(NRH34:NRK34)</f>
        <v>0</v>
      </c>
      <c r="NRH34" s="369"/>
      <c r="NRI34" s="370"/>
      <c r="NRJ34" s="370"/>
      <c r="NRK34" s="371"/>
      <c r="NRL34" s="372"/>
      <c r="NRM34" s="373"/>
      <c r="NRN34" s="369"/>
      <c r="NRO34" s="372"/>
      <c r="NRP34" s="371"/>
      <c r="NRQ34" s="374"/>
      <c r="NRR34" s="6735"/>
      <c r="NRS34" s="6735"/>
      <c r="NRT34" s="6735"/>
      <c r="NRU34" s="8836" t="s">
        <v>2779</v>
      </c>
      <c r="NRV34" s="8837"/>
      <c r="NRW34" s="1036">
        <f>SUM(NRX34:NSA34)</f>
        <v>0</v>
      </c>
      <c r="NRX34" s="369"/>
      <c r="NRY34" s="370"/>
      <c r="NRZ34" s="370"/>
      <c r="NSA34" s="371"/>
      <c r="NSB34" s="372"/>
      <c r="NSC34" s="373"/>
      <c r="NSD34" s="369"/>
      <c r="NSE34" s="372"/>
      <c r="NSF34" s="371"/>
      <c r="NSG34" s="374"/>
      <c r="NSH34" s="6735"/>
      <c r="NSI34" s="6735"/>
      <c r="NSJ34" s="6735"/>
      <c r="NSK34" s="8836" t="s">
        <v>2779</v>
      </c>
      <c r="NSL34" s="8837"/>
      <c r="NSM34" s="1036">
        <f>SUM(NSN34:NSQ34)</f>
        <v>0</v>
      </c>
      <c r="NSN34" s="369"/>
      <c r="NSO34" s="370"/>
      <c r="NSP34" s="370"/>
      <c r="NSQ34" s="371"/>
      <c r="NSR34" s="372"/>
      <c r="NSS34" s="373"/>
      <c r="NST34" s="369"/>
      <c r="NSU34" s="372"/>
      <c r="NSV34" s="371"/>
      <c r="NSW34" s="374"/>
      <c r="NSX34" s="6735"/>
      <c r="NSY34" s="6735"/>
      <c r="NSZ34" s="6735"/>
      <c r="NTA34" s="8836" t="s">
        <v>2779</v>
      </c>
      <c r="NTB34" s="8837"/>
      <c r="NTC34" s="1036">
        <f>SUM(NTD34:NTG34)</f>
        <v>0</v>
      </c>
      <c r="NTD34" s="369"/>
      <c r="NTE34" s="370"/>
      <c r="NTF34" s="370"/>
      <c r="NTG34" s="371"/>
      <c r="NTH34" s="372"/>
      <c r="NTI34" s="373"/>
      <c r="NTJ34" s="369"/>
      <c r="NTK34" s="372"/>
      <c r="NTL34" s="371"/>
      <c r="NTM34" s="374"/>
      <c r="NTN34" s="6735"/>
      <c r="NTO34" s="6735"/>
      <c r="NTP34" s="6735"/>
      <c r="NTQ34" s="8836" t="s">
        <v>2779</v>
      </c>
      <c r="NTR34" s="8837"/>
      <c r="NTS34" s="1036">
        <f>SUM(NTT34:NTW34)</f>
        <v>0</v>
      </c>
      <c r="NTT34" s="369"/>
      <c r="NTU34" s="370"/>
      <c r="NTV34" s="370"/>
      <c r="NTW34" s="371"/>
      <c r="NTX34" s="372"/>
      <c r="NTY34" s="373"/>
      <c r="NTZ34" s="369"/>
      <c r="NUA34" s="372"/>
      <c r="NUB34" s="371"/>
      <c r="NUC34" s="374"/>
      <c r="NUD34" s="6735"/>
      <c r="NUE34" s="6735"/>
      <c r="NUF34" s="6735"/>
      <c r="NUG34" s="8836" t="s">
        <v>2779</v>
      </c>
      <c r="NUH34" s="8837"/>
      <c r="NUI34" s="1036">
        <f>SUM(NUJ34:NUM34)</f>
        <v>0</v>
      </c>
      <c r="NUJ34" s="369"/>
      <c r="NUK34" s="370"/>
      <c r="NUL34" s="370"/>
      <c r="NUM34" s="371"/>
      <c r="NUN34" s="372"/>
      <c r="NUO34" s="373"/>
      <c r="NUP34" s="369"/>
      <c r="NUQ34" s="372"/>
      <c r="NUR34" s="371"/>
      <c r="NUS34" s="374"/>
      <c r="NUT34" s="6735"/>
      <c r="NUU34" s="6735"/>
      <c r="NUV34" s="6735"/>
      <c r="NUW34" s="8836" t="s">
        <v>2779</v>
      </c>
      <c r="NUX34" s="8837"/>
      <c r="NUY34" s="1036">
        <f>SUM(NUZ34:NVC34)</f>
        <v>0</v>
      </c>
      <c r="NUZ34" s="369"/>
      <c r="NVA34" s="370"/>
      <c r="NVB34" s="370"/>
      <c r="NVC34" s="371"/>
      <c r="NVD34" s="372"/>
      <c r="NVE34" s="373"/>
      <c r="NVF34" s="369"/>
      <c r="NVG34" s="372"/>
      <c r="NVH34" s="371"/>
      <c r="NVI34" s="374"/>
      <c r="NVJ34" s="6735"/>
      <c r="NVK34" s="6735"/>
      <c r="NVL34" s="6735"/>
      <c r="NVM34" s="8836" t="s">
        <v>2779</v>
      </c>
      <c r="NVN34" s="8837"/>
      <c r="NVO34" s="1036">
        <f>SUM(NVP34:NVS34)</f>
        <v>0</v>
      </c>
      <c r="NVP34" s="369"/>
      <c r="NVQ34" s="370"/>
      <c r="NVR34" s="370"/>
      <c r="NVS34" s="371"/>
      <c r="NVT34" s="372"/>
      <c r="NVU34" s="373"/>
      <c r="NVV34" s="369"/>
      <c r="NVW34" s="372"/>
      <c r="NVX34" s="371"/>
      <c r="NVY34" s="374"/>
      <c r="NVZ34" s="6735"/>
      <c r="NWA34" s="6735"/>
      <c r="NWB34" s="6735"/>
      <c r="NWC34" s="8836" t="s">
        <v>2779</v>
      </c>
      <c r="NWD34" s="8837"/>
      <c r="NWE34" s="1036">
        <f>SUM(NWF34:NWI34)</f>
        <v>0</v>
      </c>
      <c r="NWF34" s="369"/>
      <c r="NWG34" s="370"/>
      <c r="NWH34" s="370"/>
      <c r="NWI34" s="371"/>
      <c r="NWJ34" s="372"/>
      <c r="NWK34" s="373"/>
      <c r="NWL34" s="369"/>
      <c r="NWM34" s="372"/>
      <c r="NWN34" s="371"/>
      <c r="NWO34" s="374"/>
      <c r="NWP34" s="6735"/>
      <c r="NWQ34" s="6735"/>
      <c r="NWR34" s="6735"/>
      <c r="NWS34" s="8836" t="s">
        <v>2779</v>
      </c>
      <c r="NWT34" s="8837"/>
      <c r="NWU34" s="1036">
        <f>SUM(NWV34:NWY34)</f>
        <v>0</v>
      </c>
      <c r="NWV34" s="369"/>
      <c r="NWW34" s="370"/>
      <c r="NWX34" s="370"/>
      <c r="NWY34" s="371"/>
      <c r="NWZ34" s="372"/>
      <c r="NXA34" s="373"/>
      <c r="NXB34" s="369"/>
      <c r="NXC34" s="372"/>
      <c r="NXD34" s="371"/>
      <c r="NXE34" s="374"/>
      <c r="NXF34" s="6735"/>
      <c r="NXG34" s="6735"/>
      <c r="NXH34" s="6735"/>
      <c r="NXI34" s="8836" t="s">
        <v>2779</v>
      </c>
      <c r="NXJ34" s="8837"/>
      <c r="NXK34" s="1036">
        <f>SUM(NXL34:NXO34)</f>
        <v>0</v>
      </c>
      <c r="NXL34" s="369"/>
      <c r="NXM34" s="370"/>
      <c r="NXN34" s="370"/>
      <c r="NXO34" s="371"/>
      <c r="NXP34" s="372"/>
      <c r="NXQ34" s="373"/>
      <c r="NXR34" s="369"/>
      <c r="NXS34" s="372"/>
      <c r="NXT34" s="371"/>
      <c r="NXU34" s="374"/>
      <c r="NXV34" s="6735"/>
      <c r="NXW34" s="6735"/>
      <c r="NXX34" s="6735"/>
      <c r="NXY34" s="8836" t="s">
        <v>2779</v>
      </c>
      <c r="NXZ34" s="8837"/>
      <c r="NYA34" s="1036">
        <f>SUM(NYB34:NYE34)</f>
        <v>0</v>
      </c>
      <c r="NYB34" s="369"/>
      <c r="NYC34" s="370"/>
      <c r="NYD34" s="370"/>
      <c r="NYE34" s="371"/>
      <c r="NYF34" s="372"/>
      <c r="NYG34" s="373"/>
      <c r="NYH34" s="369"/>
      <c r="NYI34" s="372"/>
      <c r="NYJ34" s="371"/>
      <c r="NYK34" s="374"/>
      <c r="NYL34" s="6735"/>
      <c r="NYM34" s="6735"/>
      <c r="NYN34" s="6735"/>
      <c r="NYO34" s="8836" t="s">
        <v>2779</v>
      </c>
      <c r="NYP34" s="8837"/>
      <c r="NYQ34" s="1036">
        <f>SUM(NYR34:NYU34)</f>
        <v>0</v>
      </c>
      <c r="NYR34" s="369"/>
      <c r="NYS34" s="370"/>
      <c r="NYT34" s="370"/>
      <c r="NYU34" s="371"/>
      <c r="NYV34" s="372"/>
      <c r="NYW34" s="373"/>
      <c r="NYX34" s="369"/>
      <c r="NYY34" s="372"/>
      <c r="NYZ34" s="371"/>
      <c r="NZA34" s="374"/>
      <c r="NZB34" s="6735"/>
      <c r="NZC34" s="6735"/>
      <c r="NZD34" s="6735"/>
      <c r="NZE34" s="8836" t="s">
        <v>2779</v>
      </c>
      <c r="NZF34" s="8837"/>
      <c r="NZG34" s="1036">
        <f>SUM(NZH34:NZK34)</f>
        <v>0</v>
      </c>
      <c r="NZH34" s="369"/>
      <c r="NZI34" s="370"/>
      <c r="NZJ34" s="370"/>
      <c r="NZK34" s="371"/>
      <c r="NZL34" s="372"/>
      <c r="NZM34" s="373"/>
      <c r="NZN34" s="369"/>
      <c r="NZO34" s="372"/>
      <c r="NZP34" s="371"/>
      <c r="NZQ34" s="374"/>
      <c r="NZR34" s="6735"/>
      <c r="NZS34" s="6735"/>
      <c r="NZT34" s="6735"/>
      <c r="NZU34" s="8836" t="s">
        <v>2779</v>
      </c>
      <c r="NZV34" s="8837"/>
      <c r="NZW34" s="1036">
        <f>SUM(NZX34:OAA34)</f>
        <v>0</v>
      </c>
      <c r="NZX34" s="369"/>
      <c r="NZY34" s="370"/>
      <c r="NZZ34" s="370"/>
      <c r="OAA34" s="371"/>
      <c r="OAB34" s="372"/>
      <c r="OAC34" s="373"/>
      <c r="OAD34" s="369"/>
      <c r="OAE34" s="372"/>
      <c r="OAF34" s="371"/>
      <c r="OAG34" s="374"/>
      <c r="OAH34" s="6735"/>
      <c r="OAI34" s="6735"/>
      <c r="OAJ34" s="6735"/>
      <c r="OAK34" s="8836" t="s">
        <v>2779</v>
      </c>
      <c r="OAL34" s="8837"/>
      <c r="OAM34" s="1036">
        <f>SUM(OAN34:OAQ34)</f>
        <v>0</v>
      </c>
      <c r="OAN34" s="369"/>
      <c r="OAO34" s="370"/>
      <c r="OAP34" s="370"/>
      <c r="OAQ34" s="371"/>
      <c r="OAR34" s="372"/>
      <c r="OAS34" s="373"/>
      <c r="OAT34" s="369"/>
      <c r="OAU34" s="372"/>
      <c r="OAV34" s="371"/>
      <c r="OAW34" s="374"/>
      <c r="OAX34" s="6735"/>
      <c r="OAY34" s="6735"/>
      <c r="OAZ34" s="6735"/>
      <c r="OBA34" s="8836" t="s">
        <v>2779</v>
      </c>
      <c r="OBB34" s="8837"/>
      <c r="OBC34" s="1036">
        <f>SUM(OBD34:OBG34)</f>
        <v>0</v>
      </c>
      <c r="OBD34" s="369"/>
      <c r="OBE34" s="370"/>
      <c r="OBF34" s="370"/>
      <c r="OBG34" s="371"/>
      <c r="OBH34" s="372"/>
      <c r="OBI34" s="373"/>
      <c r="OBJ34" s="369"/>
      <c r="OBK34" s="372"/>
      <c r="OBL34" s="371"/>
      <c r="OBM34" s="374"/>
      <c r="OBN34" s="6735"/>
      <c r="OBO34" s="6735"/>
      <c r="OBP34" s="6735"/>
      <c r="OBQ34" s="8836" t="s">
        <v>2779</v>
      </c>
      <c r="OBR34" s="8837"/>
      <c r="OBS34" s="1036">
        <f>SUM(OBT34:OBW34)</f>
        <v>0</v>
      </c>
      <c r="OBT34" s="369"/>
      <c r="OBU34" s="370"/>
      <c r="OBV34" s="370"/>
      <c r="OBW34" s="371"/>
      <c r="OBX34" s="372"/>
      <c r="OBY34" s="373"/>
      <c r="OBZ34" s="369"/>
      <c r="OCA34" s="372"/>
      <c r="OCB34" s="371"/>
      <c r="OCC34" s="374"/>
      <c r="OCD34" s="6735"/>
      <c r="OCE34" s="6735"/>
      <c r="OCF34" s="6735"/>
      <c r="OCG34" s="8836" t="s">
        <v>2779</v>
      </c>
      <c r="OCH34" s="8837"/>
      <c r="OCI34" s="1036">
        <f>SUM(OCJ34:OCM34)</f>
        <v>0</v>
      </c>
      <c r="OCJ34" s="369"/>
      <c r="OCK34" s="370"/>
      <c r="OCL34" s="370"/>
      <c r="OCM34" s="371"/>
      <c r="OCN34" s="372"/>
      <c r="OCO34" s="373"/>
      <c r="OCP34" s="369"/>
      <c r="OCQ34" s="372"/>
      <c r="OCR34" s="371"/>
      <c r="OCS34" s="374"/>
      <c r="OCT34" s="6735"/>
      <c r="OCU34" s="6735"/>
      <c r="OCV34" s="6735"/>
      <c r="OCW34" s="8836" t="s">
        <v>2779</v>
      </c>
      <c r="OCX34" s="8837"/>
      <c r="OCY34" s="1036">
        <f>SUM(OCZ34:ODC34)</f>
        <v>0</v>
      </c>
      <c r="OCZ34" s="369"/>
      <c r="ODA34" s="370"/>
      <c r="ODB34" s="370"/>
      <c r="ODC34" s="371"/>
      <c r="ODD34" s="372"/>
      <c r="ODE34" s="373"/>
      <c r="ODF34" s="369"/>
      <c r="ODG34" s="372"/>
      <c r="ODH34" s="371"/>
      <c r="ODI34" s="374"/>
      <c r="ODJ34" s="6735"/>
      <c r="ODK34" s="6735"/>
      <c r="ODL34" s="6735"/>
      <c r="ODM34" s="8836" t="s">
        <v>2779</v>
      </c>
      <c r="ODN34" s="8837"/>
      <c r="ODO34" s="1036">
        <f>SUM(ODP34:ODS34)</f>
        <v>0</v>
      </c>
      <c r="ODP34" s="369"/>
      <c r="ODQ34" s="370"/>
      <c r="ODR34" s="370"/>
      <c r="ODS34" s="371"/>
      <c r="ODT34" s="372"/>
      <c r="ODU34" s="373"/>
      <c r="ODV34" s="369"/>
      <c r="ODW34" s="372"/>
      <c r="ODX34" s="371"/>
      <c r="ODY34" s="374"/>
      <c r="ODZ34" s="6735"/>
      <c r="OEA34" s="6735"/>
      <c r="OEB34" s="6735"/>
      <c r="OEC34" s="8836" t="s">
        <v>2779</v>
      </c>
      <c r="OED34" s="8837"/>
      <c r="OEE34" s="1036">
        <f>SUM(OEF34:OEI34)</f>
        <v>0</v>
      </c>
      <c r="OEF34" s="369"/>
      <c r="OEG34" s="370"/>
      <c r="OEH34" s="370"/>
      <c r="OEI34" s="371"/>
      <c r="OEJ34" s="372"/>
      <c r="OEK34" s="373"/>
      <c r="OEL34" s="369"/>
      <c r="OEM34" s="372"/>
      <c r="OEN34" s="371"/>
      <c r="OEO34" s="374"/>
      <c r="OEP34" s="6735"/>
      <c r="OEQ34" s="6735"/>
      <c r="OER34" s="6735"/>
      <c r="OES34" s="8836" t="s">
        <v>2779</v>
      </c>
      <c r="OET34" s="8837"/>
      <c r="OEU34" s="1036">
        <f>SUM(OEV34:OEY34)</f>
        <v>0</v>
      </c>
      <c r="OEV34" s="369"/>
      <c r="OEW34" s="370"/>
      <c r="OEX34" s="370"/>
      <c r="OEY34" s="371"/>
      <c r="OEZ34" s="372"/>
      <c r="OFA34" s="373"/>
      <c r="OFB34" s="369"/>
      <c r="OFC34" s="372"/>
      <c r="OFD34" s="371"/>
      <c r="OFE34" s="374"/>
      <c r="OFF34" s="6735"/>
      <c r="OFG34" s="6735"/>
      <c r="OFH34" s="6735"/>
      <c r="OFI34" s="8836" t="s">
        <v>2779</v>
      </c>
      <c r="OFJ34" s="8837"/>
      <c r="OFK34" s="1036">
        <f>SUM(OFL34:OFO34)</f>
        <v>0</v>
      </c>
      <c r="OFL34" s="369"/>
      <c r="OFM34" s="370"/>
      <c r="OFN34" s="370"/>
      <c r="OFO34" s="371"/>
      <c r="OFP34" s="372"/>
      <c r="OFQ34" s="373"/>
      <c r="OFR34" s="369"/>
      <c r="OFS34" s="372"/>
      <c r="OFT34" s="371"/>
      <c r="OFU34" s="374"/>
      <c r="OFV34" s="6735"/>
      <c r="OFW34" s="6735"/>
      <c r="OFX34" s="6735"/>
      <c r="OFY34" s="8836" t="s">
        <v>2779</v>
      </c>
      <c r="OFZ34" s="8837"/>
      <c r="OGA34" s="1036">
        <f>SUM(OGB34:OGE34)</f>
        <v>0</v>
      </c>
      <c r="OGB34" s="369"/>
      <c r="OGC34" s="370"/>
      <c r="OGD34" s="370"/>
      <c r="OGE34" s="371"/>
      <c r="OGF34" s="372"/>
      <c r="OGG34" s="373"/>
      <c r="OGH34" s="369"/>
      <c r="OGI34" s="372"/>
      <c r="OGJ34" s="371"/>
      <c r="OGK34" s="374"/>
      <c r="OGL34" s="6735"/>
      <c r="OGM34" s="6735"/>
      <c r="OGN34" s="6735"/>
      <c r="OGO34" s="8836" t="s">
        <v>2779</v>
      </c>
      <c r="OGP34" s="8837"/>
      <c r="OGQ34" s="1036">
        <f>SUM(OGR34:OGU34)</f>
        <v>0</v>
      </c>
      <c r="OGR34" s="369"/>
      <c r="OGS34" s="370"/>
      <c r="OGT34" s="370"/>
      <c r="OGU34" s="371"/>
      <c r="OGV34" s="372"/>
      <c r="OGW34" s="373"/>
      <c r="OGX34" s="369"/>
      <c r="OGY34" s="372"/>
      <c r="OGZ34" s="371"/>
      <c r="OHA34" s="374"/>
      <c r="OHB34" s="6735"/>
      <c r="OHC34" s="6735"/>
      <c r="OHD34" s="6735"/>
      <c r="OHE34" s="8836" t="s">
        <v>2779</v>
      </c>
      <c r="OHF34" s="8837"/>
      <c r="OHG34" s="1036">
        <f>SUM(OHH34:OHK34)</f>
        <v>0</v>
      </c>
      <c r="OHH34" s="369"/>
      <c r="OHI34" s="370"/>
      <c r="OHJ34" s="370"/>
      <c r="OHK34" s="371"/>
      <c r="OHL34" s="372"/>
      <c r="OHM34" s="373"/>
      <c r="OHN34" s="369"/>
      <c r="OHO34" s="372"/>
      <c r="OHP34" s="371"/>
      <c r="OHQ34" s="374"/>
      <c r="OHR34" s="6735"/>
      <c r="OHS34" s="6735"/>
      <c r="OHT34" s="6735"/>
      <c r="OHU34" s="8836" t="s">
        <v>2779</v>
      </c>
      <c r="OHV34" s="8837"/>
      <c r="OHW34" s="1036">
        <f>SUM(OHX34:OIA34)</f>
        <v>0</v>
      </c>
      <c r="OHX34" s="369"/>
      <c r="OHY34" s="370"/>
      <c r="OHZ34" s="370"/>
      <c r="OIA34" s="371"/>
      <c r="OIB34" s="372"/>
      <c r="OIC34" s="373"/>
      <c r="OID34" s="369"/>
      <c r="OIE34" s="372"/>
      <c r="OIF34" s="371"/>
      <c r="OIG34" s="374"/>
      <c r="OIH34" s="6735"/>
      <c r="OII34" s="6735"/>
      <c r="OIJ34" s="6735"/>
      <c r="OIK34" s="8836" t="s">
        <v>2779</v>
      </c>
      <c r="OIL34" s="8837"/>
      <c r="OIM34" s="1036">
        <f>SUM(OIN34:OIQ34)</f>
        <v>0</v>
      </c>
      <c r="OIN34" s="369"/>
      <c r="OIO34" s="370"/>
      <c r="OIP34" s="370"/>
      <c r="OIQ34" s="371"/>
      <c r="OIR34" s="372"/>
      <c r="OIS34" s="373"/>
      <c r="OIT34" s="369"/>
      <c r="OIU34" s="372"/>
      <c r="OIV34" s="371"/>
      <c r="OIW34" s="374"/>
      <c r="OIX34" s="6735"/>
      <c r="OIY34" s="6735"/>
      <c r="OIZ34" s="6735"/>
      <c r="OJA34" s="8836" t="s">
        <v>2779</v>
      </c>
      <c r="OJB34" s="8837"/>
      <c r="OJC34" s="1036">
        <f>SUM(OJD34:OJG34)</f>
        <v>0</v>
      </c>
      <c r="OJD34" s="369"/>
      <c r="OJE34" s="370"/>
      <c r="OJF34" s="370"/>
      <c r="OJG34" s="371"/>
      <c r="OJH34" s="372"/>
      <c r="OJI34" s="373"/>
      <c r="OJJ34" s="369"/>
      <c r="OJK34" s="372"/>
      <c r="OJL34" s="371"/>
      <c r="OJM34" s="374"/>
      <c r="OJN34" s="6735"/>
      <c r="OJO34" s="6735"/>
      <c r="OJP34" s="6735"/>
      <c r="OJQ34" s="8836" t="s">
        <v>2779</v>
      </c>
      <c r="OJR34" s="8837"/>
      <c r="OJS34" s="1036">
        <f>SUM(OJT34:OJW34)</f>
        <v>0</v>
      </c>
      <c r="OJT34" s="369"/>
      <c r="OJU34" s="370"/>
      <c r="OJV34" s="370"/>
      <c r="OJW34" s="371"/>
      <c r="OJX34" s="372"/>
      <c r="OJY34" s="373"/>
      <c r="OJZ34" s="369"/>
      <c r="OKA34" s="372"/>
      <c r="OKB34" s="371"/>
      <c r="OKC34" s="374"/>
      <c r="OKD34" s="6735"/>
      <c r="OKE34" s="6735"/>
      <c r="OKF34" s="6735"/>
      <c r="OKG34" s="8836" t="s">
        <v>2779</v>
      </c>
      <c r="OKH34" s="8837"/>
      <c r="OKI34" s="1036">
        <f>SUM(OKJ34:OKM34)</f>
        <v>0</v>
      </c>
      <c r="OKJ34" s="369"/>
      <c r="OKK34" s="370"/>
      <c r="OKL34" s="370"/>
      <c r="OKM34" s="371"/>
      <c r="OKN34" s="372"/>
      <c r="OKO34" s="373"/>
      <c r="OKP34" s="369"/>
      <c r="OKQ34" s="372"/>
      <c r="OKR34" s="371"/>
      <c r="OKS34" s="374"/>
      <c r="OKT34" s="6735"/>
      <c r="OKU34" s="6735"/>
      <c r="OKV34" s="6735"/>
      <c r="OKW34" s="8836" t="s">
        <v>2779</v>
      </c>
      <c r="OKX34" s="8837"/>
      <c r="OKY34" s="1036">
        <f>SUM(OKZ34:OLC34)</f>
        <v>0</v>
      </c>
      <c r="OKZ34" s="369"/>
      <c r="OLA34" s="370"/>
      <c r="OLB34" s="370"/>
      <c r="OLC34" s="371"/>
      <c r="OLD34" s="372"/>
      <c r="OLE34" s="373"/>
      <c r="OLF34" s="369"/>
      <c r="OLG34" s="372"/>
      <c r="OLH34" s="371"/>
      <c r="OLI34" s="374"/>
      <c r="OLJ34" s="6735"/>
      <c r="OLK34" s="6735"/>
      <c r="OLL34" s="6735"/>
      <c r="OLM34" s="8836" t="s">
        <v>2779</v>
      </c>
      <c r="OLN34" s="8837"/>
      <c r="OLO34" s="1036">
        <f>SUM(OLP34:OLS34)</f>
        <v>0</v>
      </c>
      <c r="OLP34" s="369"/>
      <c r="OLQ34" s="370"/>
      <c r="OLR34" s="370"/>
      <c r="OLS34" s="371"/>
      <c r="OLT34" s="372"/>
      <c r="OLU34" s="373"/>
      <c r="OLV34" s="369"/>
      <c r="OLW34" s="372"/>
      <c r="OLX34" s="371"/>
      <c r="OLY34" s="374"/>
      <c r="OLZ34" s="6735"/>
      <c r="OMA34" s="6735"/>
      <c r="OMB34" s="6735"/>
      <c r="OMC34" s="8836" t="s">
        <v>2779</v>
      </c>
      <c r="OMD34" s="8837"/>
      <c r="OME34" s="1036">
        <f>SUM(OMF34:OMI34)</f>
        <v>0</v>
      </c>
      <c r="OMF34" s="369"/>
      <c r="OMG34" s="370"/>
      <c r="OMH34" s="370"/>
      <c r="OMI34" s="371"/>
      <c r="OMJ34" s="372"/>
      <c r="OMK34" s="373"/>
      <c r="OML34" s="369"/>
      <c r="OMM34" s="372"/>
      <c r="OMN34" s="371"/>
      <c r="OMO34" s="374"/>
      <c r="OMP34" s="6735"/>
      <c r="OMQ34" s="6735"/>
      <c r="OMR34" s="6735"/>
      <c r="OMS34" s="8836" t="s">
        <v>2779</v>
      </c>
      <c r="OMT34" s="8837"/>
      <c r="OMU34" s="1036">
        <f>SUM(OMV34:OMY34)</f>
        <v>0</v>
      </c>
      <c r="OMV34" s="369"/>
      <c r="OMW34" s="370"/>
      <c r="OMX34" s="370"/>
      <c r="OMY34" s="371"/>
      <c r="OMZ34" s="372"/>
      <c r="ONA34" s="373"/>
      <c r="ONB34" s="369"/>
      <c r="ONC34" s="372"/>
      <c r="OND34" s="371"/>
      <c r="ONE34" s="374"/>
      <c r="ONF34" s="6735"/>
      <c r="ONG34" s="6735"/>
      <c r="ONH34" s="6735"/>
      <c r="ONI34" s="8836" t="s">
        <v>2779</v>
      </c>
      <c r="ONJ34" s="8837"/>
      <c r="ONK34" s="1036">
        <f>SUM(ONL34:ONO34)</f>
        <v>0</v>
      </c>
      <c r="ONL34" s="369"/>
      <c r="ONM34" s="370"/>
      <c r="ONN34" s="370"/>
      <c r="ONO34" s="371"/>
      <c r="ONP34" s="372"/>
      <c r="ONQ34" s="373"/>
      <c r="ONR34" s="369"/>
      <c r="ONS34" s="372"/>
      <c r="ONT34" s="371"/>
      <c r="ONU34" s="374"/>
      <c r="ONV34" s="6735"/>
      <c r="ONW34" s="6735"/>
      <c r="ONX34" s="6735"/>
      <c r="ONY34" s="8836" t="s">
        <v>2779</v>
      </c>
      <c r="ONZ34" s="8837"/>
      <c r="OOA34" s="1036">
        <f>SUM(OOB34:OOE34)</f>
        <v>0</v>
      </c>
      <c r="OOB34" s="369"/>
      <c r="OOC34" s="370"/>
      <c r="OOD34" s="370"/>
      <c r="OOE34" s="371"/>
      <c r="OOF34" s="372"/>
      <c r="OOG34" s="373"/>
      <c r="OOH34" s="369"/>
      <c r="OOI34" s="372"/>
      <c r="OOJ34" s="371"/>
      <c r="OOK34" s="374"/>
      <c r="OOL34" s="6735"/>
      <c r="OOM34" s="6735"/>
      <c r="OON34" s="6735"/>
      <c r="OOO34" s="8836" t="s">
        <v>2779</v>
      </c>
      <c r="OOP34" s="8837"/>
      <c r="OOQ34" s="1036">
        <f>SUM(OOR34:OOU34)</f>
        <v>0</v>
      </c>
      <c r="OOR34" s="369"/>
      <c r="OOS34" s="370"/>
      <c r="OOT34" s="370"/>
      <c r="OOU34" s="371"/>
      <c r="OOV34" s="372"/>
      <c r="OOW34" s="373"/>
      <c r="OOX34" s="369"/>
      <c r="OOY34" s="372"/>
      <c r="OOZ34" s="371"/>
      <c r="OPA34" s="374"/>
      <c r="OPB34" s="6735"/>
      <c r="OPC34" s="6735"/>
      <c r="OPD34" s="6735"/>
      <c r="OPE34" s="8836" t="s">
        <v>2779</v>
      </c>
      <c r="OPF34" s="8837"/>
      <c r="OPG34" s="1036">
        <f>SUM(OPH34:OPK34)</f>
        <v>0</v>
      </c>
      <c r="OPH34" s="369"/>
      <c r="OPI34" s="370"/>
      <c r="OPJ34" s="370"/>
      <c r="OPK34" s="371"/>
      <c r="OPL34" s="372"/>
      <c r="OPM34" s="373"/>
      <c r="OPN34" s="369"/>
      <c r="OPO34" s="372"/>
      <c r="OPP34" s="371"/>
      <c r="OPQ34" s="374"/>
      <c r="OPR34" s="6735"/>
      <c r="OPS34" s="6735"/>
      <c r="OPT34" s="6735"/>
      <c r="OPU34" s="8836" t="s">
        <v>2779</v>
      </c>
      <c r="OPV34" s="8837"/>
      <c r="OPW34" s="1036">
        <f>SUM(OPX34:OQA34)</f>
        <v>0</v>
      </c>
      <c r="OPX34" s="369"/>
      <c r="OPY34" s="370"/>
      <c r="OPZ34" s="370"/>
      <c r="OQA34" s="371"/>
      <c r="OQB34" s="372"/>
      <c r="OQC34" s="373"/>
      <c r="OQD34" s="369"/>
      <c r="OQE34" s="372"/>
      <c r="OQF34" s="371"/>
      <c r="OQG34" s="374"/>
      <c r="OQH34" s="6735"/>
      <c r="OQI34" s="6735"/>
      <c r="OQJ34" s="6735"/>
      <c r="OQK34" s="8836" t="s">
        <v>2779</v>
      </c>
      <c r="OQL34" s="8837"/>
      <c r="OQM34" s="1036">
        <f>SUM(OQN34:OQQ34)</f>
        <v>0</v>
      </c>
      <c r="OQN34" s="369"/>
      <c r="OQO34" s="370"/>
      <c r="OQP34" s="370"/>
      <c r="OQQ34" s="371"/>
      <c r="OQR34" s="372"/>
      <c r="OQS34" s="373"/>
      <c r="OQT34" s="369"/>
      <c r="OQU34" s="372"/>
      <c r="OQV34" s="371"/>
      <c r="OQW34" s="374"/>
      <c r="OQX34" s="6735"/>
      <c r="OQY34" s="6735"/>
      <c r="OQZ34" s="6735"/>
      <c r="ORA34" s="8836" t="s">
        <v>2779</v>
      </c>
      <c r="ORB34" s="8837"/>
      <c r="ORC34" s="1036">
        <f>SUM(ORD34:ORG34)</f>
        <v>0</v>
      </c>
      <c r="ORD34" s="369"/>
      <c r="ORE34" s="370"/>
      <c r="ORF34" s="370"/>
      <c r="ORG34" s="371"/>
      <c r="ORH34" s="372"/>
      <c r="ORI34" s="373"/>
      <c r="ORJ34" s="369"/>
      <c r="ORK34" s="372"/>
      <c r="ORL34" s="371"/>
      <c r="ORM34" s="374"/>
      <c r="ORN34" s="6735"/>
      <c r="ORO34" s="6735"/>
      <c r="ORP34" s="6735"/>
      <c r="ORQ34" s="8836" t="s">
        <v>2779</v>
      </c>
      <c r="ORR34" s="8837"/>
      <c r="ORS34" s="1036">
        <f>SUM(ORT34:ORW34)</f>
        <v>0</v>
      </c>
      <c r="ORT34" s="369"/>
      <c r="ORU34" s="370"/>
      <c r="ORV34" s="370"/>
      <c r="ORW34" s="371"/>
      <c r="ORX34" s="372"/>
      <c r="ORY34" s="373"/>
      <c r="ORZ34" s="369"/>
      <c r="OSA34" s="372"/>
      <c r="OSB34" s="371"/>
      <c r="OSC34" s="374"/>
      <c r="OSD34" s="6735"/>
      <c r="OSE34" s="6735"/>
      <c r="OSF34" s="6735"/>
      <c r="OSG34" s="8836" t="s">
        <v>2779</v>
      </c>
      <c r="OSH34" s="8837"/>
      <c r="OSI34" s="1036">
        <f>SUM(OSJ34:OSM34)</f>
        <v>0</v>
      </c>
      <c r="OSJ34" s="369"/>
      <c r="OSK34" s="370"/>
      <c r="OSL34" s="370"/>
      <c r="OSM34" s="371"/>
      <c r="OSN34" s="372"/>
      <c r="OSO34" s="373"/>
      <c r="OSP34" s="369"/>
      <c r="OSQ34" s="372"/>
      <c r="OSR34" s="371"/>
      <c r="OSS34" s="374"/>
      <c r="OST34" s="6735"/>
      <c r="OSU34" s="6735"/>
      <c r="OSV34" s="6735"/>
      <c r="OSW34" s="8836" t="s">
        <v>2779</v>
      </c>
      <c r="OSX34" s="8837"/>
      <c r="OSY34" s="1036">
        <f>SUM(OSZ34:OTC34)</f>
        <v>0</v>
      </c>
      <c r="OSZ34" s="369"/>
      <c r="OTA34" s="370"/>
      <c r="OTB34" s="370"/>
      <c r="OTC34" s="371"/>
      <c r="OTD34" s="372"/>
      <c r="OTE34" s="373"/>
      <c r="OTF34" s="369"/>
      <c r="OTG34" s="372"/>
      <c r="OTH34" s="371"/>
      <c r="OTI34" s="374"/>
      <c r="OTJ34" s="6735"/>
      <c r="OTK34" s="6735"/>
      <c r="OTL34" s="6735"/>
      <c r="OTM34" s="8836" t="s">
        <v>2779</v>
      </c>
      <c r="OTN34" s="8837"/>
      <c r="OTO34" s="1036">
        <f>SUM(OTP34:OTS34)</f>
        <v>0</v>
      </c>
      <c r="OTP34" s="369"/>
      <c r="OTQ34" s="370"/>
      <c r="OTR34" s="370"/>
      <c r="OTS34" s="371"/>
      <c r="OTT34" s="372"/>
      <c r="OTU34" s="373"/>
      <c r="OTV34" s="369"/>
      <c r="OTW34" s="372"/>
      <c r="OTX34" s="371"/>
      <c r="OTY34" s="374"/>
      <c r="OTZ34" s="6735"/>
      <c r="OUA34" s="6735"/>
      <c r="OUB34" s="6735"/>
      <c r="OUC34" s="8836" t="s">
        <v>2779</v>
      </c>
      <c r="OUD34" s="8837"/>
      <c r="OUE34" s="1036">
        <f>SUM(OUF34:OUI34)</f>
        <v>0</v>
      </c>
      <c r="OUF34" s="369"/>
      <c r="OUG34" s="370"/>
      <c r="OUH34" s="370"/>
      <c r="OUI34" s="371"/>
      <c r="OUJ34" s="372"/>
      <c r="OUK34" s="373"/>
      <c r="OUL34" s="369"/>
      <c r="OUM34" s="372"/>
      <c r="OUN34" s="371"/>
      <c r="OUO34" s="374"/>
      <c r="OUP34" s="6735"/>
      <c r="OUQ34" s="6735"/>
      <c r="OUR34" s="6735"/>
      <c r="OUS34" s="8836" t="s">
        <v>2779</v>
      </c>
      <c r="OUT34" s="8837"/>
      <c r="OUU34" s="1036">
        <f>SUM(OUV34:OUY34)</f>
        <v>0</v>
      </c>
      <c r="OUV34" s="369"/>
      <c r="OUW34" s="370"/>
      <c r="OUX34" s="370"/>
      <c r="OUY34" s="371"/>
      <c r="OUZ34" s="372"/>
      <c r="OVA34" s="373"/>
      <c r="OVB34" s="369"/>
      <c r="OVC34" s="372"/>
      <c r="OVD34" s="371"/>
      <c r="OVE34" s="374"/>
      <c r="OVF34" s="6735"/>
      <c r="OVG34" s="6735"/>
      <c r="OVH34" s="6735"/>
      <c r="OVI34" s="8836" t="s">
        <v>2779</v>
      </c>
      <c r="OVJ34" s="8837"/>
      <c r="OVK34" s="1036">
        <f>SUM(OVL34:OVO34)</f>
        <v>0</v>
      </c>
      <c r="OVL34" s="369"/>
      <c r="OVM34" s="370"/>
      <c r="OVN34" s="370"/>
      <c r="OVO34" s="371"/>
      <c r="OVP34" s="372"/>
      <c r="OVQ34" s="373"/>
      <c r="OVR34" s="369"/>
      <c r="OVS34" s="372"/>
      <c r="OVT34" s="371"/>
      <c r="OVU34" s="374"/>
      <c r="OVV34" s="6735"/>
      <c r="OVW34" s="6735"/>
      <c r="OVX34" s="6735"/>
      <c r="OVY34" s="8836" t="s">
        <v>2779</v>
      </c>
      <c r="OVZ34" s="8837"/>
      <c r="OWA34" s="1036">
        <f>SUM(OWB34:OWE34)</f>
        <v>0</v>
      </c>
      <c r="OWB34" s="369"/>
      <c r="OWC34" s="370"/>
      <c r="OWD34" s="370"/>
      <c r="OWE34" s="371"/>
      <c r="OWF34" s="372"/>
      <c r="OWG34" s="373"/>
      <c r="OWH34" s="369"/>
      <c r="OWI34" s="372"/>
      <c r="OWJ34" s="371"/>
      <c r="OWK34" s="374"/>
      <c r="OWL34" s="6735"/>
      <c r="OWM34" s="6735"/>
      <c r="OWN34" s="6735"/>
      <c r="OWO34" s="8836" t="s">
        <v>2779</v>
      </c>
      <c r="OWP34" s="8837"/>
      <c r="OWQ34" s="1036">
        <f>SUM(OWR34:OWU34)</f>
        <v>0</v>
      </c>
      <c r="OWR34" s="369"/>
      <c r="OWS34" s="370"/>
      <c r="OWT34" s="370"/>
      <c r="OWU34" s="371"/>
      <c r="OWV34" s="372"/>
      <c r="OWW34" s="373"/>
      <c r="OWX34" s="369"/>
      <c r="OWY34" s="372"/>
      <c r="OWZ34" s="371"/>
      <c r="OXA34" s="374"/>
      <c r="OXB34" s="6735"/>
      <c r="OXC34" s="6735"/>
      <c r="OXD34" s="6735"/>
      <c r="OXE34" s="8836" t="s">
        <v>2779</v>
      </c>
      <c r="OXF34" s="8837"/>
      <c r="OXG34" s="1036">
        <f>SUM(OXH34:OXK34)</f>
        <v>0</v>
      </c>
      <c r="OXH34" s="369"/>
      <c r="OXI34" s="370"/>
      <c r="OXJ34" s="370"/>
      <c r="OXK34" s="371"/>
      <c r="OXL34" s="372"/>
      <c r="OXM34" s="373"/>
      <c r="OXN34" s="369"/>
      <c r="OXO34" s="372"/>
      <c r="OXP34" s="371"/>
      <c r="OXQ34" s="374"/>
      <c r="OXR34" s="6735"/>
      <c r="OXS34" s="6735"/>
      <c r="OXT34" s="6735"/>
      <c r="OXU34" s="8836" t="s">
        <v>2779</v>
      </c>
      <c r="OXV34" s="8837"/>
      <c r="OXW34" s="1036">
        <f>SUM(OXX34:OYA34)</f>
        <v>0</v>
      </c>
      <c r="OXX34" s="369"/>
      <c r="OXY34" s="370"/>
      <c r="OXZ34" s="370"/>
      <c r="OYA34" s="371"/>
      <c r="OYB34" s="372"/>
      <c r="OYC34" s="373"/>
      <c r="OYD34" s="369"/>
      <c r="OYE34" s="372"/>
      <c r="OYF34" s="371"/>
      <c r="OYG34" s="374"/>
      <c r="OYH34" s="6735"/>
      <c r="OYI34" s="6735"/>
      <c r="OYJ34" s="6735"/>
      <c r="OYK34" s="8836" t="s">
        <v>2779</v>
      </c>
      <c r="OYL34" s="8837"/>
      <c r="OYM34" s="1036">
        <f>SUM(OYN34:OYQ34)</f>
        <v>0</v>
      </c>
      <c r="OYN34" s="369"/>
      <c r="OYO34" s="370"/>
      <c r="OYP34" s="370"/>
      <c r="OYQ34" s="371"/>
      <c r="OYR34" s="372"/>
      <c r="OYS34" s="373"/>
      <c r="OYT34" s="369"/>
      <c r="OYU34" s="372"/>
      <c r="OYV34" s="371"/>
      <c r="OYW34" s="374"/>
      <c r="OYX34" s="6735"/>
      <c r="OYY34" s="6735"/>
      <c r="OYZ34" s="6735"/>
      <c r="OZA34" s="8836" t="s">
        <v>2779</v>
      </c>
      <c r="OZB34" s="8837"/>
      <c r="OZC34" s="1036">
        <f>SUM(OZD34:OZG34)</f>
        <v>0</v>
      </c>
      <c r="OZD34" s="369"/>
      <c r="OZE34" s="370"/>
      <c r="OZF34" s="370"/>
      <c r="OZG34" s="371"/>
      <c r="OZH34" s="372"/>
      <c r="OZI34" s="373"/>
      <c r="OZJ34" s="369"/>
      <c r="OZK34" s="372"/>
      <c r="OZL34" s="371"/>
      <c r="OZM34" s="374"/>
      <c r="OZN34" s="6735"/>
      <c r="OZO34" s="6735"/>
      <c r="OZP34" s="6735"/>
      <c r="OZQ34" s="8836" t="s">
        <v>2779</v>
      </c>
      <c r="OZR34" s="8837"/>
      <c r="OZS34" s="1036">
        <f>SUM(OZT34:OZW34)</f>
        <v>0</v>
      </c>
      <c r="OZT34" s="369"/>
      <c r="OZU34" s="370"/>
      <c r="OZV34" s="370"/>
      <c r="OZW34" s="371"/>
      <c r="OZX34" s="372"/>
      <c r="OZY34" s="373"/>
      <c r="OZZ34" s="369"/>
      <c r="PAA34" s="372"/>
      <c r="PAB34" s="371"/>
      <c r="PAC34" s="374"/>
      <c r="PAD34" s="6735"/>
      <c r="PAE34" s="6735"/>
      <c r="PAF34" s="6735"/>
      <c r="PAG34" s="8836" t="s">
        <v>2779</v>
      </c>
      <c r="PAH34" s="8837"/>
      <c r="PAI34" s="1036">
        <f>SUM(PAJ34:PAM34)</f>
        <v>0</v>
      </c>
      <c r="PAJ34" s="369"/>
      <c r="PAK34" s="370"/>
      <c r="PAL34" s="370"/>
      <c r="PAM34" s="371"/>
      <c r="PAN34" s="372"/>
      <c r="PAO34" s="373"/>
      <c r="PAP34" s="369"/>
      <c r="PAQ34" s="372"/>
      <c r="PAR34" s="371"/>
      <c r="PAS34" s="374"/>
      <c r="PAT34" s="6735"/>
      <c r="PAU34" s="6735"/>
      <c r="PAV34" s="6735"/>
      <c r="PAW34" s="8836" t="s">
        <v>2779</v>
      </c>
      <c r="PAX34" s="8837"/>
      <c r="PAY34" s="1036">
        <f>SUM(PAZ34:PBC34)</f>
        <v>0</v>
      </c>
      <c r="PAZ34" s="369"/>
      <c r="PBA34" s="370"/>
      <c r="PBB34" s="370"/>
      <c r="PBC34" s="371"/>
      <c r="PBD34" s="372"/>
      <c r="PBE34" s="373"/>
      <c r="PBF34" s="369"/>
      <c r="PBG34" s="372"/>
      <c r="PBH34" s="371"/>
      <c r="PBI34" s="374"/>
      <c r="PBJ34" s="6735"/>
      <c r="PBK34" s="6735"/>
      <c r="PBL34" s="6735"/>
      <c r="PBM34" s="8836" t="s">
        <v>2779</v>
      </c>
      <c r="PBN34" s="8837"/>
      <c r="PBO34" s="1036">
        <f>SUM(PBP34:PBS34)</f>
        <v>0</v>
      </c>
      <c r="PBP34" s="369"/>
      <c r="PBQ34" s="370"/>
      <c r="PBR34" s="370"/>
      <c r="PBS34" s="371"/>
      <c r="PBT34" s="372"/>
      <c r="PBU34" s="373"/>
      <c r="PBV34" s="369"/>
      <c r="PBW34" s="372"/>
      <c r="PBX34" s="371"/>
      <c r="PBY34" s="374"/>
      <c r="PBZ34" s="6735"/>
      <c r="PCA34" s="6735"/>
      <c r="PCB34" s="6735"/>
      <c r="PCC34" s="8836" t="s">
        <v>2779</v>
      </c>
      <c r="PCD34" s="8837"/>
      <c r="PCE34" s="1036">
        <f>SUM(PCF34:PCI34)</f>
        <v>0</v>
      </c>
      <c r="PCF34" s="369"/>
      <c r="PCG34" s="370"/>
      <c r="PCH34" s="370"/>
      <c r="PCI34" s="371"/>
      <c r="PCJ34" s="372"/>
      <c r="PCK34" s="373"/>
      <c r="PCL34" s="369"/>
      <c r="PCM34" s="372"/>
      <c r="PCN34" s="371"/>
      <c r="PCO34" s="374"/>
      <c r="PCP34" s="6735"/>
      <c r="PCQ34" s="6735"/>
      <c r="PCR34" s="6735"/>
      <c r="PCS34" s="8836" t="s">
        <v>2779</v>
      </c>
      <c r="PCT34" s="8837"/>
      <c r="PCU34" s="1036">
        <f>SUM(PCV34:PCY34)</f>
        <v>0</v>
      </c>
      <c r="PCV34" s="369"/>
      <c r="PCW34" s="370"/>
      <c r="PCX34" s="370"/>
      <c r="PCY34" s="371"/>
      <c r="PCZ34" s="372"/>
      <c r="PDA34" s="373"/>
      <c r="PDB34" s="369"/>
      <c r="PDC34" s="372"/>
      <c r="PDD34" s="371"/>
      <c r="PDE34" s="374"/>
      <c r="PDF34" s="6735"/>
      <c r="PDG34" s="6735"/>
      <c r="PDH34" s="6735"/>
      <c r="PDI34" s="8836" t="s">
        <v>2779</v>
      </c>
      <c r="PDJ34" s="8837"/>
      <c r="PDK34" s="1036">
        <f>SUM(PDL34:PDO34)</f>
        <v>0</v>
      </c>
      <c r="PDL34" s="369"/>
      <c r="PDM34" s="370"/>
      <c r="PDN34" s="370"/>
      <c r="PDO34" s="371"/>
      <c r="PDP34" s="372"/>
      <c r="PDQ34" s="373"/>
      <c r="PDR34" s="369"/>
      <c r="PDS34" s="372"/>
      <c r="PDT34" s="371"/>
      <c r="PDU34" s="374"/>
      <c r="PDV34" s="6735"/>
      <c r="PDW34" s="6735"/>
      <c r="PDX34" s="6735"/>
      <c r="PDY34" s="8836" t="s">
        <v>2779</v>
      </c>
      <c r="PDZ34" s="8837"/>
      <c r="PEA34" s="1036">
        <f>SUM(PEB34:PEE34)</f>
        <v>0</v>
      </c>
      <c r="PEB34" s="369"/>
      <c r="PEC34" s="370"/>
      <c r="PED34" s="370"/>
      <c r="PEE34" s="371"/>
      <c r="PEF34" s="372"/>
      <c r="PEG34" s="373"/>
      <c r="PEH34" s="369"/>
      <c r="PEI34" s="372"/>
      <c r="PEJ34" s="371"/>
      <c r="PEK34" s="374"/>
      <c r="PEL34" s="6735"/>
      <c r="PEM34" s="6735"/>
      <c r="PEN34" s="6735"/>
      <c r="PEO34" s="8836" t="s">
        <v>2779</v>
      </c>
      <c r="PEP34" s="8837"/>
      <c r="PEQ34" s="1036">
        <f>SUM(PER34:PEU34)</f>
        <v>0</v>
      </c>
      <c r="PER34" s="369"/>
      <c r="PES34" s="370"/>
      <c r="PET34" s="370"/>
      <c r="PEU34" s="371"/>
      <c r="PEV34" s="372"/>
      <c r="PEW34" s="373"/>
      <c r="PEX34" s="369"/>
      <c r="PEY34" s="372"/>
      <c r="PEZ34" s="371"/>
      <c r="PFA34" s="374"/>
      <c r="PFB34" s="6735"/>
      <c r="PFC34" s="6735"/>
      <c r="PFD34" s="6735"/>
      <c r="PFE34" s="8836" t="s">
        <v>2779</v>
      </c>
      <c r="PFF34" s="8837"/>
      <c r="PFG34" s="1036">
        <f>SUM(PFH34:PFK34)</f>
        <v>0</v>
      </c>
      <c r="PFH34" s="369"/>
      <c r="PFI34" s="370"/>
      <c r="PFJ34" s="370"/>
      <c r="PFK34" s="371"/>
      <c r="PFL34" s="372"/>
      <c r="PFM34" s="373"/>
      <c r="PFN34" s="369"/>
      <c r="PFO34" s="372"/>
      <c r="PFP34" s="371"/>
      <c r="PFQ34" s="374"/>
      <c r="PFR34" s="6735"/>
      <c r="PFS34" s="6735"/>
      <c r="PFT34" s="6735"/>
      <c r="PFU34" s="8836" t="s">
        <v>2779</v>
      </c>
      <c r="PFV34" s="8837"/>
      <c r="PFW34" s="1036">
        <f>SUM(PFX34:PGA34)</f>
        <v>0</v>
      </c>
      <c r="PFX34" s="369"/>
      <c r="PFY34" s="370"/>
      <c r="PFZ34" s="370"/>
      <c r="PGA34" s="371"/>
      <c r="PGB34" s="372"/>
      <c r="PGC34" s="373"/>
      <c r="PGD34" s="369"/>
      <c r="PGE34" s="372"/>
      <c r="PGF34" s="371"/>
      <c r="PGG34" s="374"/>
      <c r="PGH34" s="6735"/>
      <c r="PGI34" s="6735"/>
      <c r="PGJ34" s="6735"/>
      <c r="PGK34" s="8836" t="s">
        <v>2779</v>
      </c>
      <c r="PGL34" s="8837"/>
      <c r="PGM34" s="1036">
        <f>SUM(PGN34:PGQ34)</f>
        <v>0</v>
      </c>
      <c r="PGN34" s="369"/>
      <c r="PGO34" s="370"/>
      <c r="PGP34" s="370"/>
      <c r="PGQ34" s="371"/>
      <c r="PGR34" s="372"/>
      <c r="PGS34" s="373"/>
      <c r="PGT34" s="369"/>
      <c r="PGU34" s="372"/>
      <c r="PGV34" s="371"/>
      <c r="PGW34" s="374"/>
      <c r="PGX34" s="6735"/>
      <c r="PGY34" s="6735"/>
      <c r="PGZ34" s="6735"/>
      <c r="PHA34" s="8836" t="s">
        <v>2779</v>
      </c>
      <c r="PHB34" s="8837"/>
      <c r="PHC34" s="1036">
        <f>SUM(PHD34:PHG34)</f>
        <v>0</v>
      </c>
      <c r="PHD34" s="369"/>
      <c r="PHE34" s="370"/>
      <c r="PHF34" s="370"/>
      <c r="PHG34" s="371"/>
      <c r="PHH34" s="372"/>
      <c r="PHI34" s="373"/>
      <c r="PHJ34" s="369"/>
      <c r="PHK34" s="372"/>
      <c r="PHL34" s="371"/>
      <c r="PHM34" s="374"/>
      <c r="PHN34" s="6735"/>
      <c r="PHO34" s="6735"/>
      <c r="PHP34" s="6735"/>
      <c r="PHQ34" s="8836" t="s">
        <v>2779</v>
      </c>
      <c r="PHR34" s="8837"/>
      <c r="PHS34" s="1036">
        <f>SUM(PHT34:PHW34)</f>
        <v>0</v>
      </c>
      <c r="PHT34" s="369"/>
      <c r="PHU34" s="370"/>
      <c r="PHV34" s="370"/>
      <c r="PHW34" s="371"/>
      <c r="PHX34" s="372"/>
      <c r="PHY34" s="373"/>
      <c r="PHZ34" s="369"/>
      <c r="PIA34" s="372"/>
      <c r="PIB34" s="371"/>
      <c r="PIC34" s="374"/>
      <c r="PID34" s="6735"/>
      <c r="PIE34" s="6735"/>
      <c r="PIF34" s="6735"/>
      <c r="PIG34" s="8836" t="s">
        <v>2779</v>
      </c>
      <c r="PIH34" s="8837"/>
      <c r="PII34" s="1036">
        <f>SUM(PIJ34:PIM34)</f>
        <v>0</v>
      </c>
      <c r="PIJ34" s="369"/>
      <c r="PIK34" s="370"/>
      <c r="PIL34" s="370"/>
      <c r="PIM34" s="371"/>
      <c r="PIN34" s="372"/>
      <c r="PIO34" s="373"/>
      <c r="PIP34" s="369"/>
      <c r="PIQ34" s="372"/>
      <c r="PIR34" s="371"/>
      <c r="PIS34" s="374"/>
      <c r="PIT34" s="6735"/>
      <c r="PIU34" s="6735"/>
      <c r="PIV34" s="6735"/>
      <c r="PIW34" s="8836" t="s">
        <v>2779</v>
      </c>
      <c r="PIX34" s="8837"/>
      <c r="PIY34" s="1036">
        <f>SUM(PIZ34:PJC34)</f>
        <v>0</v>
      </c>
      <c r="PIZ34" s="369"/>
      <c r="PJA34" s="370"/>
      <c r="PJB34" s="370"/>
      <c r="PJC34" s="371"/>
      <c r="PJD34" s="372"/>
      <c r="PJE34" s="373"/>
      <c r="PJF34" s="369"/>
      <c r="PJG34" s="372"/>
      <c r="PJH34" s="371"/>
      <c r="PJI34" s="374"/>
      <c r="PJJ34" s="6735"/>
      <c r="PJK34" s="6735"/>
      <c r="PJL34" s="6735"/>
      <c r="PJM34" s="8836" t="s">
        <v>2779</v>
      </c>
      <c r="PJN34" s="8837"/>
      <c r="PJO34" s="1036">
        <f>SUM(PJP34:PJS34)</f>
        <v>0</v>
      </c>
      <c r="PJP34" s="369"/>
      <c r="PJQ34" s="370"/>
      <c r="PJR34" s="370"/>
      <c r="PJS34" s="371"/>
      <c r="PJT34" s="372"/>
      <c r="PJU34" s="373"/>
      <c r="PJV34" s="369"/>
      <c r="PJW34" s="372"/>
      <c r="PJX34" s="371"/>
      <c r="PJY34" s="374"/>
      <c r="PJZ34" s="6735"/>
      <c r="PKA34" s="6735"/>
      <c r="PKB34" s="6735"/>
      <c r="PKC34" s="8836" t="s">
        <v>2779</v>
      </c>
      <c r="PKD34" s="8837"/>
      <c r="PKE34" s="1036">
        <f>SUM(PKF34:PKI34)</f>
        <v>0</v>
      </c>
      <c r="PKF34" s="369"/>
      <c r="PKG34" s="370"/>
      <c r="PKH34" s="370"/>
      <c r="PKI34" s="371"/>
      <c r="PKJ34" s="372"/>
      <c r="PKK34" s="373"/>
      <c r="PKL34" s="369"/>
      <c r="PKM34" s="372"/>
      <c r="PKN34" s="371"/>
      <c r="PKO34" s="374"/>
      <c r="PKP34" s="6735"/>
      <c r="PKQ34" s="6735"/>
      <c r="PKR34" s="6735"/>
      <c r="PKS34" s="8836" t="s">
        <v>2779</v>
      </c>
      <c r="PKT34" s="8837"/>
      <c r="PKU34" s="1036">
        <f>SUM(PKV34:PKY34)</f>
        <v>0</v>
      </c>
      <c r="PKV34" s="369"/>
      <c r="PKW34" s="370"/>
      <c r="PKX34" s="370"/>
      <c r="PKY34" s="371"/>
      <c r="PKZ34" s="372"/>
      <c r="PLA34" s="373"/>
      <c r="PLB34" s="369"/>
      <c r="PLC34" s="372"/>
      <c r="PLD34" s="371"/>
      <c r="PLE34" s="374"/>
      <c r="PLF34" s="6735"/>
      <c r="PLG34" s="6735"/>
      <c r="PLH34" s="6735"/>
      <c r="PLI34" s="8836" t="s">
        <v>2779</v>
      </c>
      <c r="PLJ34" s="8837"/>
      <c r="PLK34" s="1036">
        <f>SUM(PLL34:PLO34)</f>
        <v>0</v>
      </c>
      <c r="PLL34" s="369"/>
      <c r="PLM34" s="370"/>
      <c r="PLN34" s="370"/>
      <c r="PLO34" s="371"/>
      <c r="PLP34" s="372"/>
      <c r="PLQ34" s="373"/>
      <c r="PLR34" s="369"/>
      <c r="PLS34" s="372"/>
      <c r="PLT34" s="371"/>
      <c r="PLU34" s="374"/>
      <c r="PLV34" s="6735"/>
      <c r="PLW34" s="6735"/>
      <c r="PLX34" s="6735"/>
      <c r="PLY34" s="8836" t="s">
        <v>2779</v>
      </c>
      <c r="PLZ34" s="8837"/>
      <c r="PMA34" s="1036">
        <f>SUM(PMB34:PME34)</f>
        <v>0</v>
      </c>
      <c r="PMB34" s="369"/>
      <c r="PMC34" s="370"/>
      <c r="PMD34" s="370"/>
      <c r="PME34" s="371"/>
      <c r="PMF34" s="372"/>
      <c r="PMG34" s="373"/>
      <c r="PMH34" s="369"/>
      <c r="PMI34" s="372"/>
      <c r="PMJ34" s="371"/>
      <c r="PMK34" s="374"/>
      <c r="PML34" s="6735"/>
      <c r="PMM34" s="6735"/>
      <c r="PMN34" s="6735"/>
      <c r="PMO34" s="8836" t="s">
        <v>2779</v>
      </c>
      <c r="PMP34" s="8837"/>
      <c r="PMQ34" s="1036">
        <f>SUM(PMR34:PMU34)</f>
        <v>0</v>
      </c>
      <c r="PMR34" s="369"/>
      <c r="PMS34" s="370"/>
      <c r="PMT34" s="370"/>
      <c r="PMU34" s="371"/>
      <c r="PMV34" s="372"/>
      <c r="PMW34" s="373"/>
      <c r="PMX34" s="369"/>
      <c r="PMY34" s="372"/>
      <c r="PMZ34" s="371"/>
      <c r="PNA34" s="374"/>
      <c r="PNB34" s="6735"/>
      <c r="PNC34" s="6735"/>
      <c r="PND34" s="6735"/>
      <c r="PNE34" s="8836" t="s">
        <v>2779</v>
      </c>
      <c r="PNF34" s="8837"/>
      <c r="PNG34" s="1036">
        <f>SUM(PNH34:PNK34)</f>
        <v>0</v>
      </c>
      <c r="PNH34" s="369"/>
      <c r="PNI34" s="370"/>
      <c r="PNJ34" s="370"/>
      <c r="PNK34" s="371"/>
      <c r="PNL34" s="372"/>
      <c r="PNM34" s="373"/>
      <c r="PNN34" s="369"/>
      <c r="PNO34" s="372"/>
      <c r="PNP34" s="371"/>
      <c r="PNQ34" s="374"/>
      <c r="PNR34" s="6735"/>
      <c r="PNS34" s="6735"/>
      <c r="PNT34" s="6735"/>
      <c r="PNU34" s="8836" t="s">
        <v>2779</v>
      </c>
      <c r="PNV34" s="8837"/>
      <c r="PNW34" s="1036">
        <f>SUM(PNX34:POA34)</f>
        <v>0</v>
      </c>
      <c r="PNX34" s="369"/>
      <c r="PNY34" s="370"/>
      <c r="PNZ34" s="370"/>
      <c r="POA34" s="371"/>
      <c r="POB34" s="372"/>
      <c r="POC34" s="373"/>
      <c r="POD34" s="369"/>
      <c r="POE34" s="372"/>
      <c r="POF34" s="371"/>
      <c r="POG34" s="374"/>
      <c r="POH34" s="6735"/>
      <c r="POI34" s="6735"/>
      <c r="POJ34" s="6735"/>
      <c r="POK34" s="8836" t="s">
        <v>2779</v>
      </c>
      <c r="POL34" s="8837"/>
      <c r="POM34" s="1036">
        <f>SUM(PON34:POQ34)</f>
        <v>0</v>
      </c>
      <c r="PON34" s="369"/>
      <c r="POO34" s="370"/>
      <c r="POP34" s="370"/>
      <c r="POQ34" s="371"/>
      <c r="POR34" s="372"/>
      <c r="POS34" s="373"/>
      <c r="POT34" s="369"/>
      <c r="POU34" s="372"/>
      <c r="POV34" s="371"/>
      <c r="POW34" s="374"/>
      <c r="POX34" s="6735"/>
      <c r="POY34" s="6735"/>
      <c r="POZ34" s="6735"/>
      <c r="PPA34" s="8836" t="s">
        <v>2779</v>
      </c>
      <c r="PPB34" s="8837"/>
      <c r="PPC34" s="1036">
        <f>SUM(PPD34:PPG34)</f>
        <v>0</v>
      </c>
      <c r="PPD34" s="369"/>
      <c r="PPE34" s="370"/>
      <c r="PPF34" s="370"/>
      <c r="PPG34" s="371"/>
      <c r="PPH34" s="372"/>
      <c r="PPI34" s="373"/>
      <c r="PPJ34" s="369"/>
      <c r="PPK34" s="372"/>
      <c r="PPL34" s="371"/>
      <c r="PPM34" s="374"/>
      <c r="PPN34" s="6735"/>
      <c r="PPO34" s="6735"/>
      <c r="PPP34" s="6735"/>
      <c r="PPQ34" s="8836" t="s">
        <v>2779</v>
      </c>
      <c r="PPR34" s="8837"/>
      <c r="PPS34" s="1036">
        <f>SUM(PPT34:PPW34)</f>
        <v>0</v>
      </c>
      <c r="PPT34" s="369"/>
      <c r="PPU34" s="370"/>
      <c r="PPV34" s="370"/>
      <c r="PPW34" s="371"/>
      <c r="PPX34" s="372"/>
      <c r="PPY34" s="373"/>
      <c r="PPZ34" s="369"/>
      <c r="PQA34" s="372"/>
      <c r="PQB34" s="371"/>
      <c r="PQC34" s="374"/>
      <c r="PQD34" s="6735"/>
      <c r="PQE34" s="6735"/>
      <c r="PQF34" s="6735"/>
      <c r="PQG34" s="8836" t="s">
        <v>2779</v>
      </c>
      <c r="PQH34" s="8837"/>
      <c r="PQI34" s="1036">
        <f>SUM(PQJ34:PQM34)</f>
        <v>0</v>
      </c>
      <c r="PQJ34" s="369"/>
      <c r="PQK34" s="370"/>
      <c r="PQL34" s="370"/>
      <c r="PQM34" s="371"/>
      <c r="PQN34" s="372"/>
      <c r="PQO34" s="373"/>
      <c r="PQP34" s="369"/>
      <c r="PQQ34" s="372"/>
      <c r="PQR34" s="371"/>
      <c r="PQS34" s="374"/>
      <c r="PQT34" s="6735"/>
      <c r="PQU34" s="6735"/>
      <c r="PQV34" s="6735"/>
      <c r="PQW34" s="8836" t="s">
        <v>2779</v>
      </c>
      <c r="PQX34" s="8837"/>
      <c r="PQY34" s="1036">
        <f>SUM(PQZ34:PRC34)</f>
        <v>0</v>
      </c>
      <c r="PQZ34" s="369"/>
      <c r="PRA34" s="370"/>
      <c r="PRB34" s="370"/>
      <c r="PRC34" s="371"/>
      <c r="PRD34" s="372"/>
      <c r="PRE34" s="373"/>
      <c r="PRF34" s="369"/>
      <c r="PRG34" s="372"/>
      <c r="PRH34" s="371"/>
      <c r="PRI34" s="374"/>
      <c r="PRJ34" s="6735"/>
      <c r="PRK34" s="6735"/>
      <c r="PRL34" s="6735"/>
      <c r="PRM34" s="8836" t="s">
        <v>2779</v>
      </c>
      <c r="PRN34" s="8837"/>
      <c r="PRO34" s="1036">
        <f>SUM(PRP34:PRS34)</f>
        <v>0</v>
      </c>
      <c r="PRP34" s="369"/>
      <c r="PRQ34" s="370"/>
      <c r="PRR34" s="370"/>
      <c r="PRS34" s="371"/>
      <c r="PRT34" s="372"/>
      <c r="PRU34" s="373"/>
      <c r="PRV34" s="369"/>
      <c r="PRW34" s="372"/>
      <c r="PRX34" s="371"/>
      <c r="PRY34" s="374"/>
      <c r="PRZ34" s="6735"/>
      <c r="PSA34" s="6735"/>
      <c r="PSB34" s="6735"/>
      <c r="PSC34" s="8836" t="s">
        <v>2779</v>
      </c>
      <c r="PSD34" s="8837"/>
      <c r="PSE34" s="1036">
        <f>SUM(PSF34:PSI34)</f>
        <v>0</v>
      </c>
      <c r="PSF34" s="369"/>
      <c r="PSG34" s="370"/>
      <c r="PSH34" s="370"/>
      <c r="PSI34" s="371"/>
      <c r="PSJ34" s="372"/>
      <c r="PSK34" s="373"/>
      <c r="PSL34" s="369"/>
      <c r="PSM34" s="372"/>
      <c r="PSN34" s="371"/>
      <c r="PSO34" s="374"/>
      <c r="PSP34" s="6735"/>
      <c r="PSQ34" s="6735"/>
      <c r="PSR34" s="6735"/>
      <c r="PSS34" s="8836" t="s">
        <v>2779</v>
      </c>
      <c r="PST34" s="8837"/>
      <c r="PSU34" s="1036">
        <f>SUM(PSV34:PSY34)</f>
        <v>0</v>
      </c>
      <c r="PSV34" s="369"/>
      <c r="PSW34" s="370"/>
      <c r="PSX34" s="370"/>
      <c r="PSY34" s="371"/>
      <c r="PSZ34" s="372"/>
      <c r="PTA34" s="373"/>
      <c r="PTB34" s="369"/>
      <c r="PTC34" s="372"/>
      <c r="PTD34" s="371"/>
      <c r="PTE34" s="374"/>
      <c r="PTF34" s="6735"/>
      <c r="PTG34" s="6735"/>
      <c r="PTH34" s="6735"/>
      <c r="PTI34" s="8836" t="s">
        <v>2779</v>
      </c>
      <c r="PTJ34" s="8837"/>
      <c r="PTK34" s="1036">
        <f>SUM(PTL34:PTO34)</f>
        <v>0</v>
      </c>
      <c r="PTL34" s="369"/>
      <c r="PTM34" s="370"/>
      <c r="PTN34" s="370"/>
      <c r="PTO34" s="371"/>
      <c r="PTP34" s="372"/>
      <c r="PTQ34" s="373"/>
      <c r="PTR34" s="369"/>
      <c r="PTS34" s="372"/>
      <c r="PTT34" s="371"/>
      <c r="PTU34" s="374"/>
      <c r="PTV34" s="6735"/>
      <c r="PTW34" s="6735"/>
      <c r="PTX34" s="6735"/>
      <c r="PTY34" s="8836" t="s">
        <v>2779</v>
      </c>
      <c r="PTZ34" s="8837"/>
      <c r="PUA34" s="1036">
        <f>SUM(PUB34:PUE34)</f>
        <v>0</v>
      </c>
      <c r="PUB34" s="369"/>
      <c r="PUC34" s="370"/>
      <c r="PUD34" s="370"/>
      <c r="PUE34" s="371"/>
      <c r="PUF34" s="372"/>
      <c r="PUG34" s="373"/>
      <c r="PUH34" s="369"/>
      <c r="PUI34" s="372"/>
      <c r="PUJ34" s="371"/>
      <c r="PUK34" s="374"/>
      <c r="PUL34" s="6735"/>
      <c r="PUM34" s="6735"/>
      <c r="PUN34" s="6735"/>
      <c r="PUO34" s="8836" t="s">
        <v>2779</v>
      </c>
      <c r="PUP34" s="8837"/>
      <c r="PUQ34" s="1036">
        <f>SUM(PUR34:PUU34)</f>
        <v>0</v>
      </c>
      <c r="PUR34" s="369"/>
      <c r="PUS34" s="370"/>
      <c r="PUT34" s="370"/>
      <c r="PUU34" s="371"/>
      <c r="PUV34" s="372"/>
      <c r="PUW34" s="373"/>
      <c r="PUX34" s="369"/>
      <c r="PUY34" s="372"/>
      <c r="PUZ34" s="371"/>
      <c r="PVA34" s="374"/>
      <c r="PVB34" s="6735"/>
      <c r="PVC34" s="6735"/>
      <c r="PVD34" s="6735"/>
      <c r="PVE34" s="8836" t="s">
        <v>2779</v>
      </c>
      <c r="PVF34" s="8837"/>
      <c r="PVG34" s="1036">
        <f>SUM(PVH34:PVK34)</f>
        <v>0</v>
      </c>
      <c r="PVH34" s="369"/>
      <c r="PVI34" s="370"/>
      <c r="PVJ34" s="370"/>
      <c r="PVK34" s="371"/>
      <c r="PVL34" s="372"/>
      <c r="PVM34" s="373"/>
      <c r="PVN34" s="369"/>
      <c r="PVO34" s="372"/>
      <c r="PVP34" s="371"/>
      <c r="PVQ34" s="374"/>
      <c r="PVR34" s="6735"/>
      <c r="PVS34" s="6735"/>
      <c r="PVT34" s="6735"/>
      <c r="PVU34" s="8836" t="s">
        <v>2779</v>
      </c>
      <c r="PVV34" s="8837"/>
      <c r="PVW34" s="1036">
        <f>SUM(PVX34:PWA34)</f>
        <v>0</v>
      </c>
      <c r="PVX34" s="369"/>
      <c r="PVY34" s="370"/>
      <c r="PVZ34" s="370"/>
      <c r="PWA34" s="371"/>
      <c r="PWB34" s="372"/>
      <c r="PWC34" s="373"/>
      <c r="PWD34" s="369"/>
      <c r="PWE34" s="372"/>
      <c r="PWF34" s="371"/>
      <c r="PWG34" s="374"/>
      <c r="PWH34" s="6735"/>
      <c r="PWI34" s="6735"/>
      <c r="PWJ34" s="6735"/>
      <c r="PWK34" s="8836" t="s">
        <v>2779</v>
      </c>
      <c r="PWL34" s="8837"/>
      <c r="PWM34" s="1036">
        <f>SUM(PWN34:PWQ34)</f>
        <v>0</v>
      </c>
      <c r="PWN34" s="369"/>
      <c r="PWO34" s="370"/>
      <c r="PWP34" s="370"/>
      <c r="PWQ34" s="371"/>
      <c r="PWR34" s="372"/>
      <c r="PWS34" s="373"/>
      <c r="PWT34" s="369"/>
      <c r="PWU34" s="372"/>
      <c r="PWV34" s="371"/>
      <c r="PWW34" s="374"/>
      <c r="PWX34" s="6735"/>
      <c r="PWY34" s="6735"/>
      <c r="PWZ34" s="6735"/>
      <c r="PXA34" s="8836" t="s">
        <v>2779</v>
      </c>
      <c r="PXB34" s="8837"/>
      <c r="PXC34" s="1036">
        <f>SUM(PXD34:PXG34)</f>
        <v>0</v>
      </c>
      <c r="PXD34" s="369"/>
      <c r="PXE34" s="370"/>
      <c r="PXF34" s="370"/>
      <c r="PXG34" s="371"/>
      <c r="PXH34" s="372"/>
      <c r="PXI34" s="373"/>
      <c r="PXJ34" s="369"/>
      <c r="PXK34" s="372"/>
      <c r="PXL34" s="371"/>
      <c r="PXM34" s="374"/>
      <c r="PXN34" s="6735"/>
      <c r="PXO34" s="6735"/>
      <c r="PXP34" s="6735"/>
      <c r="PXQ34" s="8836" t="s">
        <v>2779</v>
      </c>
      <c r="PXR34" s="8837"/>
      <c r="PXS34" s="1036">
        <f>SUM(PXT34:PXW34)</f>
        <v>0</v>
      </c>
      <c r="PXT34" s="369"/>
      <c r="PXU34" s="370"/>
      <c r="PXV34" s="370"/>
      <c r="PXW34" s="371"/>
      <c r="PXX34" s="372"/>
      <c r="PXY34" s="373"/>
      <c r="PXZ34" s="369"/>
      <c r="PYA34" s="372"/>
      <c r="PYB34" s="371"/>
      <c r="PYC34" s="374"/>
      <c r="PYD34" s="6735"/>
      <c r="PYE34" s="6735"/>
      <c r="PYF34" s="6735"/>
      <c r="PYG34" s="8836" t="s">
        <v>2779</v>
      </c>
      <c r="PYH34" s="8837"/>
      <c r="PYI34" s="1036">
        <f>SUM(PYJ34:PYM34)</f>
        <v>0</v>
      </c>
      <c r="PYJ34" s="369"/>
      <c r="PYK34" s="370"/>
      <c r="PYL34" s="370"/>
      <c r="PYM34" s="371"/>
      <c r="PYN34" s="372"/>
      <c r="PYO34" s="373"/>
      <c r="PYP34" s="369"/>
      <c r="PYQ34" s="372"/>
      <c r="PYR34" s="371"/>
      <c r="PYS34" s="374"/>
      <c r="PYT34" s="6735"/>
      <c r="PYU34" s="6735"/>
      <c r="PYV34" s="6735"/>
      <c r="PYW34" s="8836" t="s">
        <v>2779</v>
      </c>
      <c r="PYX34" s="8837"/>
      <c r="PYY34" s="1036">
        <f>SUM(PYZ34:PZC34)</f>
        <v>0</v>
      </c>
      <c r="PYZ34" s="369"/>
      <c r="PZA34" s="370"/>
      <c r="PZB34" s="370"/>
      <c r="PZC34" s="371"/>
      <c r="PZD34" s="372"/>
      <c r="PZE34" s="373"/>
      <c r="PZF34" s="369"/>
      <c r="PZG34" s="372"/>
      <c r="PZH34" s="371"/>
      <c r="PZI34" s="374"/>
      <c r="PZJ34" s="6735"/>
      <c r="PZK34" s="6735"/>
      <c r="PZL34" s="6735"/>
      <c r="PZM34" s="8836" t="s">
        <v>2779</v>
      </c>
      <c r="PZN34" s="8837"/>
      <c r="PZO34" s="1036">
        <f>SUM(PZP34:PZS34)</f>
        <v>0</v>
      </c>
      <c r="PZP34" s="369"/>
      <c r="PZQ34" s="370"/>
      <c r="PZR34" s="370"/>
      <c r="PZS34" s="371"/>
      <c r="PZT34" s="372"/>
      <c r="PZU34" s="373"/>
      <c r="PZV34" s="369"/>
      <c r="PZW34" s="372"/>
      <c r="PZX34" s="371"/>
      <c r="PZY34" s="374"/>
      <c r="PZZ34" s="6735"/>
      <c r="QAA34" s="6735"/>
      <c r="QAB34" s="6735"/>
      <c r="QAC34" s="8836" t="s">
        <v>2779</v>
      </c>
      <c r="QAD34" s="8837"/>
      <c r="QAE34" s="1036">
        <f>SUM(QAF34:QAI34)</f>
        <v>0</v>
      </c>
      <c r="QAF34" s="369"/>
      <c r="QAG34" s="370"/>
      <c r="QAH34" s="370"/>
      <c r="QAI34" s="371"/>
      <c r="QAJ34" s="372"/>
      <c r="QAK34" s="373"/>
      <c r="QAL34" s="369"/>
      <c r="QAM34" s="372"/>
      <c r="QAN34" s="371"/>
      <c r="QAO34" s="374"/>
      <c r="QAP34" s="6735"/>
      <c r="QAQ34" s="6735"/>
      <c r="QAR34" s="6735"/>
      <c r="QAS34" s="8836" t="s">
        <v>2779</v>
      </c>
      <c r="QAT34" s="8837"/>
      <c r="QAU34" s="1036">
        <f>SUM(QAV34:QAY34)</f>
        <v>0</v>
      </c>
      <c r="QAV34" s="369"/>
      <c r="QAW34" s="370"/>
      <c r="QAX34" s="370"/>
      <c r="QAY34" s="371"/>
      <c r="QAZ34" s="372"/>
      <c r="QBA34" s="373"/>
      <c r="QBB34" s="369"/>
      <c r="QBC34" s="372"/>
      <c r="QBD34" s="371"/>
      <c r="QBE34" s="374"/>
      <c r="QBF34" s="6735"/>
      <c r="QBG34" s="6735"/>
      <c r="QBH34" s="6735"/>
      <c r="QBI34" s="8836" t="s">
        <v>2779</v>
      </c>
      <c r="QBJ34" s="8837"/>
      <c r="QBK34" s="1036">
        <f>SUM(QBL34:QBO34)</f>
        <v>0</v>
      </c>
      <c r="QBL34" s="369"/>
      <c r="QBM34" s="370"/>
      <c r="QBN34" s="370"/>
      <c r="QBO34" s="371"/>
      <c r="QBP34" s="372"/>
      <c r="QBQ34" s="373"/>
      <c r="QBR34" s="369"/>
      <c r="QBS34" s="372"/>
      <c r="QBT34" s="371"/>
      <c r="QBU34" s="374"/>
      <c r="QBV34" s="6735"/>
      <c r="QBW34" s="6735"/>
      <c r="QBX34" s="6735"/>
      <c r="QBY34" s="8836" t="s">
        <v>2779</v>
      </c>
      <c r="QBZ34" s="8837"/>
      <c r="QCA34" s="1036">
        <f>SUM(QCB34:QCE34)</f>
        <v>0</v>
      </c>
      <c r="QCB34" s="369"/>
      <c r="QCC34" s="370"/>
      <c r="QCD34" s="370"/>
      <c r="QCE34" s="371"/>
      <c r="QCF34" s="372"/>
      <c r="QCG34" s="373"/>
      <c r="QCH34" s="369"/>
      <c r="QCI34" s="372"/>
      <c r="QCJ34" s="371"/>
      <c r="QCK34" s="374"/>
      <c r="QCL34" s="6735"/>
      <c r="QCM34" s="6735"/>
      <c r="QCN34" s="6735"/>
      <c r="QCO34" s="8836" t="s">
        <v>2779</v>
      </c>
      <c r="QCP34" s="8837"/>
      <c r="QCQ34" s="1036">
        <f>SUM(QCR34:QCU34)</f>
        <v>0</v>
      </c>
      <c r="QCR34" s="369"/>
      <c r="QCS34" s="370"/>
      <c r="QCT34" s="370"/>
      <c r="QCU34" s="371"/>
      <c r="QCV34" s="372"/>
      <c r="QCW34" s="373"/>
      <c r="QCX34" s="369"/>
      <c r="QCY34" s="372"/>
      <c r="QCZ34" s="371"/>
      <c r="QDA34" s="374"/>
      <c r="QDB34" s="6735"/>
      <c r="QDC34" s="6735"/>
      <c r="QDD34" s="6735"/>
      <c r="QDE34" s="8836" t="s">
        <v>2779</v>
      </c>
      <c r="QDF34" s="8837"/>
      <c r="QDG34" s="1036">
        <f>SUM(QDH34:QDK34)</f>
        <v>0</v>
      </c>
      <c r="QDH34" s="369"/>
      <c r="QDI34" s="370"/>
      <c r="QDJ34" s="370"/>
      <c r="QDK34" s="371"/>
      <c r="QDL34" s="372"/>
      <c r="QDM34" s="373"/>
      <c r="QDN34" s="369"/>
      <c r="QDO34" s="372"/>
      <c r="QDP34" s="371"/>
      <c r="QDQ34" s="374"/>
      <c r="QDR34" s="6735"/>
      <c r="QDS34" s="6735"/>
      <c r="QDT34" s="6735"/>
      <c r="QDU34" s="8836" t="s">
        <v>2779</v>
      </c>
      <c r="QDV34" s="8837"/>
      <c r="QDW34" s="1036">
        <f>SUM(QDX34:QEA34)</f>
        <v>0</v>
      </c>
      <c r="QDX34" s="369"/>
      <c r="QDY34" s="370"/>
      <c r="QDZ34" s="370"/>
      <c r="QEA34" s="371"/>
      <c r="QEB34" s="372"/>
      <c r="QEC34" s="373"/>
      <c r="QED34" s="369"/>
      <c r="QEE34" s="372"/>
      <c r="QEF34" s="371"/>
      <c r="QEG34" s="374"/>
      <c r="QEH34" s="6735"/>
      <c r="QEI34" s="6735"/>
      <c r="QEJ34" s="6735"/>
      <c r="QEK34" s="8836" t="s">
        <v>2779</v>
      </c>
      <c r="QEL34" s="8837"/>
      <c r="QEM34" s="1036">
        <f>SUM(QEN34:QEQ34)</f>
        <v>0</v>
      </c>
      <c r="QEN34" s="369"/>
      <c r="QEO34" s="370"/>
      <c r="QEP34" s="370"/>
      <c r="QEQ34" s="371"/>
      <c r="QER34" s="372"/>
      <c r="QES34" s="373"/>
      <c r="QET34" s="369"/>
      <c r="QEU34" s="372"/>
      <c r="QEV34" s="371"/>
      <c r="QEW34" s="374"/>
      <c r="QEX34" s="6735"/>
      <c r="QEY34" s="6735"/>
      <c r="QEZ34" s="6735"/>
      <c r="QFA34" s="8836" t="s">
        <v>2779</v>
      </c>
      <c r="QFB34" s="8837"/>
      <c r="QFC34" s="1036">
        <f>SUM(QFD34:QFG34)</f>
        <v>0</v>
      </c>
      <c r="QFD34" s="369"/>
      <c r="QFE34" s="370"/>
      <c r="QFF34" s="370"/>
      <c r="QFG34" s="371"/>
      <c r="QFH34" s="372"/>
      <c r="QFI34" s="373"/>
      <c r="QFJ34" s="369"/>
      <c r="QFK34" s="372"/>
      <c r="QFL34" s="371"/>
      <c r="QFM34" s="374"/>
      <c r="QFN34" s="6735"/>
      <c r="QFO34" s="6735"/>
      <c r="QFP34" s="6735"/>
      <c r="QFQ34" s="8836" t="s">
        <v>2779</v>
      </c>
      <c r="QFR34" s="8837"/>
      <c r="QFS34" s="1036">
        <f>SUM(QFT34:QFW34)</f>
        <v>0</v>
      </c>
      <c r="QFT34" s="369"/>
      <c r="QFU34" s="370"/>
      <c r="QFV34" s="370"/>
      <c r="QFW34" s="371"/>
      <c r="QFX34" s="372"/>
      <c r="QFY34" s="373"/>
      <c r="QFZ34" s="369"/>
      <c r="QGA34" s="372"/>
      <c r="QGB34" s="371"/>
      <c r="QGC34" s="374"/>
      <c r="QGD34" s="6735"/>
      <c r="QGE34" s="6735"/>
      <c r="QGF34" s="6735"/>
      <c r="QGG34" s="8836" t="s">
        <v>2779</v>
      </c>
      <c r="QGH34" s="8837"/>
      <c r="QGI34" s="1036">
        <f>SUM(QGJ34:QGM34)</f>
        <v>0</v>
      </c>
      <c r="QGJ34" s="369"/>
      <c r="QGK34" s="370"/>
      <c r="QGL34" s="370"/>
      <c r="QGM34" s="371"/>
      <c r="QGN34" s="372"/>
      <c r="QGO34" s="373"/>
      <c r="QGP34" s="369"/>
      <c r="QGQ34" s="372"/>
      <c r="QGR34" s="371"/>
      <c r="QGS34" s="374"/>
      <c r="QGT34" s="6735"/>
      <c r="QGU34" s="6735"/>
      <c r="QGV34" s="6735"/>
      <c r="QGW34" s="8836" t="s">
        <v>2779</v>
      </c>
      <c r="QGX34" s="8837"/>
      <c r="QGY34" s="1036">
        <f>SUM(QGZ34:QHC34)</f>
        <v>0</v>
      </c>
      <c r="QGZ34" s="369"/>
      <c r="QHA34" s="370"/>
      <c r="QHB34" s="370"/>
      <c r="QHC34" s="371"/>
      <c r="QHD34" s="372"/>
      <c r="QHE34" s="373"/>
      <c r="QHF34" s="369"/>
      <c r="QHG34" s="372"/>
      <c r="QHH34" s="371"/>
      <c r="QHI34" s="374"/>
      <c r="QHJ34" s="6735"/>
      <c r="QHK34" s="6735"/>
      <c r="QHL34" s="6735"/>
      <c r="QHM34" s="8836" t="s">
        <v>2779</v>
      </c>
      <c r="QHN34" s="8837"/>
      <c r="QHO34" s="1036">
        <f>SUM(QHP34:QHS34)</f>
        <v>0</v>
      </c>
      <c r="QHP34" s="369"/>
      <c r="QHQ34" s="370"/>
      <c r="QHR34" s="370"/>
      <c r="QHS34" s="371"/>
      <c r="QHT34" s="372"/>
      <c r="QHU34" s="373"/>
      <c r="QHV34" s="369"/>
      <c r="QHW34" s="372"/>
      <c r="QHX34" s="371"/>
      <c r="QHY34" s="374"/>
      <c r="QHZ34" s="6735"/>
      <c r="QIA34" s="6735"/>
      <c r="QIB34" s="6735"/>
      <c r="QIC34" s="8836" t="s">
        <v>2779</v>
      </c>
      <c r="QID34" s="8837"/>
      <c r="QIE34" s="1036">
        <f>SUM(QIF34:QII34)</f>
        <v>0</v>
      </c>
      <c r="QIF34" s="369"/>
      <c r="QIG34" s="370"/>
      <c r="QIH34" s="370"/>
      <c r="QII34" s="371"/>
      <c r="QIJ34" s="372"/>
      <c r="QIK34" s="373"/>
      <c r="QIL34" s="369"/>
      <c r="QIM34" s="372"/>
      <c r="QIN34" s="371"/>
      <c r="QIO34" s="374"/>
      <c r="QIP34" s="6735"/>
      <c r="QIQ34" s="6735"/>
      <c r="QIR34" s="6735"/>
      <c r="QIS34" s="8836" t="s">
        <v>2779</v>
      </c>
      <c r="QIT34" s="8837"/>
      <c r="QIU34" s="1036">
        <f>SUM(QIV34:QIY34)</f>
        <v>0</v>
      </c>
      <c r="QIV34" s="369"/>
      <c r="QIW34" s="370"/>
      <c r="QIX34" s="370"/>
      <c r="QIY34" s="371"/>
      <c r="QIZ34" s="372"/>
      <c r="QJA34" s="373"/>
      <c r="QJB34" s="369"/>
      <c r="QJC34" s="372"/>
      <c r="QJD34" s="371"/>
      <c r="QJE34" s="374"/>
      <c r="QJF34" s="6735"/>
      <c r="QJG34" s="6735"/>
      <c r="QJH34" s="6735"/>
      <c r="QJI34" s="8836" t="s">
        <v>2779</v>
      </c>
      <c r="QJJ34" s="8837"/>
      <c r="QJK34" s="1036">
        <f>SUM(QJL34:QJO34)</f>
        <v>0</v>
      </c>
      <c r="QJL34" s="369"/>
      <c r="QJM34" s="370"/>
      <c r="QJN34" s="370"/>
      <c r="QJO34" s="371"/>
      <c r="QJP34" s="372"/>
      <c r="QJQ34" s="373"/>
      <c r="QJR34" s="369"/>
      <c r="QJS34" s="372"/>
      <c r="QJT34" s="371"/>
      <c r="QJU34" s="374"/>
      <c r="QJV34" s="6735"/>
      <c r="QJW34" s="6735"/>
      <c r="QJX34" s="6735"/>
      <c r="QJY34" s="8836" t="s">
        <v>2779</v>
      </c>
      <c r="QJZ34" s="8837"/>
      <c r="QKA34" s="1036">
        <f>SUM(QKB34:QKE34)</f>
        <v>0</v>
      </c>
      <c r="QKB34" s="369"/>
      <c r="QKC34" s="370"/>
      <c r="QKD34" s="370"/>
      <c r="QKE34" s="371"/>
      <c r="QKF34" s="372"/>
      <c r="QKG34" s="373"/>
      <c r="QKH34" s="369"/>
      <c r="QKI34" s="372"/>
      <c r="QKJ34" s="371"/>
      <c r="QKK34" s="374"/>
      <c r="QKL34" s="6735"/>
      <c r="QKM34" s="6735"/>
      <c r="QKN34" s="6735"/>
      <c r="QKO34" s="8836" t="s">
        <v>2779</v>
      </c>
      <c r="QKP34" s="8837"/>
      <c r="QKQ34" s="1036">
        <f>SUM(QKR34:QKU34)</f>
        <v>0</v>
      </c>
      <c r="QKR34" s="369"/>
      <c r="QKS34" s="370"/>
      <c r="QKT34" s="370"/>
      <c r="QKU34" s="371"/>
      <c r="QKV34" s="372"/>
      <c r="QKW34" s="373"/>
      <c r="QKX34" s="369"/>
      <c r="QKY34" s="372"/>
      <c r="QKZ34" s="371"/>
      <c r="QLA34" s="374"/>
      <c r="QLB34" s="6735"/>
      <c r="QLC34" s="6735"/>
      <c r="QLD34" s="6735"/>
      <c r="QLE34" s="8836" t="s">
        <v>2779</v>
      </c>
      <c r="QLF34" s="8837"/>
      <c r="QLG34" s="1036">
        <f>SUM(QLH34:QLK34)</f>
        <v>0</v>
      </c>
      <c r="QLH34" s="369"/>
      <c r="QLI34" s="370"/>
      <c r="QLJ34" s="370"/>
      <c r="QLK34" s="371"/>
      <c r="QLL34" s="372"/>
      <c r="QLM34" s="373"/>
      <c r="QLN34" s="369"/>
      <c r="QLO34" s="372"/>
      <c r="QLP34" s="371"/>
      <c r="QLQ34" s="374"/>
      <c r="QLR34" s="6735"/>
      <c r="QLS34" s="6735"/>
      <c r="QLT34" s="6735"/>
      <c r="QLU34" s="8836" t="s">
        <v>2779</v>
      </c>
      <c r="QLV34" s="8837"/>
      <c r="QLW34" s="1036">
        <f>SUM(QLX34:QMA34)</f>
        <v>0</v>
      </c>
      <c r="QLX34" s="369"/>
      <c r="QLY34" s="370"/>
      <c r="QLZ34" s="370"/>
      <c r="QMA34" s="371"/>
      <c r="QMB34" s="372"/>
      <c r="QMC34" s="373"/>
      <c r="QMD34" s="369"/>
      <c r="QME34" s="372"/>
      <c r="QMF34" s="371"/>
      <c r="QMG34" s="374"/>
      <c r="QMH34" s="6735"/>
      <c r="QMI34" s="6735"/>
      <c r="QMJ34" s="6735"/>
      <c r="QMK34" s="8836" t="s">
        <v>2779</v>
      </c>
      <c r="QML34" s="8837"/>
      <c r="QMM34" s="1036">
        <f>SUM(QMN34:QMQ34)</f>
        <v>0</v>
      </c>
      <c r="QMN34" s="369"/>
      <c r="QMO34" s="370"/>
      <c r="QMP34" s="370"/>
      <c r="QMQ34" s="371"/>
      <c r="QMR34" s="372"/>
      <c r="QMS34" s="373"/>
      <c r="QMT34" s="369"/>
      <c r="QMU34" s="372"/>
      <c r="QMV34" s="371"/>
      <c r="QMW34" s="374"/>
      <c r="QMX34" s="6735"/>
      <c r="QMY34" s="6735"/>
      <c r="QMZ34" s="6735"/>
      <c r="QNA34" s="8836" t="s">
        <v>2779</v>
      </c>
      <c r="QNB34" s="8837"/>
      <c r="QNC34" s="1036">
        <f>SUM(QND34:QNG34)</f>
        <v>0</v>
      </c>
      <c r="QND34" s="369"/>
      <c r="QNE34" s="370"/>
      <c r="QNF34" s="370"/>
      <c r="QNG34" s="371"/>
      <c r="QNH34" s="372"/>
      <c r="QNI34" s="373"/>
      <c r="QNJ34" s="369"/>
      <c r="QNK34" s="372"/>
      <c r="QNL34" s="371"/>
      <c r="QNM34" s="374"/>
      <c r="QNN34" s="6735"/>
      <c r="QNO34" s="6735"/>
      <c r="QNP34" s="6735"/>
      <c r="QNQ34" s="8836" t="s">
        <v>2779</v>
      </c>
      <c r="QNR34" s="8837"/>
      <c r="QNS34" s="1036">
        <f>SUM(QNT34:QNW34)</f>
        <v>0</v>
      </c>
      <c r="QNT34" s="369"/>
      <c r="QNU34" s="370"/>
      <c r="QNV34" s="370"/>
      <c r="QNW34" s="371"/>
      <c r="QNX34" s="372"/>
      <c r="QNY34" s="373"/>
      <c r="QNZ34" s="369"/>
      <c r="QOA34" s="372"/>
      <c r="QOB34" s="371"/>
      <c r="QOC34" s="374"/>
      <c r="QOD34" s="6735"/>
      <c r="QOE34" s="6735"/>
      <c r="QOF34" s="6735"/>
      <c r="QOG34" s="8836" t="s">
        <v>2779</v>
      </c>
      <c r="QOH34" s="8837"/>
      <c r="QOI34" s="1036">
        <f>SUM(QOJ34:QOM34)</f>
        <v>0</v>
      </c>
      <c r="QOJ34" s="369"/>
      <c r="QOK34" s="370"/>
      <c r="QOL34" s="370"/>
      <c r="QOM34" s="371"/>
      <c r="QON34" s="372"/>
      <c r="QOO34" s="373"/>
      <c r="QOP34" s="369"/>
      <c r="QOQ34" s="372"/>
      <c r="QOR34" s="371"/>
      <c r="QOS34" s="374"/>
      <c r="QOT34" s="6735"/>
      <c r="QOU34" s="6735"/>
      <c r="QOV34" s="6735"/>
      <c r="QOW34" s="8836" t="s">
        <v>2779</v>
      </c>
      <c r="QOX34" s="8837"/>
      <c r="QOY34" s="1036">
        <f>SUM(QOZ34:QPC34)</f>
        <v>0</v>
      </c>
      <c r="QOZ34" s="369"/>
      <c r="QPA34" s="370"/>
      <c r="QPB34" s="370"/>
      <c r="QPC34" s="371"/>
      <c r="QPD34" s="372"/>
      <c r="QPE34" s="373"/>
      <c r="QPF34" s="369"/>
      <c r="QPG34" s="372"/>
      <c r="QPH34" s="371"/>
      <c r="QPI34" s="374"/>
      <c r="QPJ34" s="6735"/>
      <c r="QPK34" s="6735"/>
      <c r="QPL34" s="6735"/>
      <c r="QPM34" s="8836" t="s">
        <v>2779</v>
      </c>
      <c r="QPN34" s="8837"/>
      <c r="QPO34" s="1036">
        <f>SUM(QPP34:QPS34)</f>
        <v>0</v>
      </c>
      <c r="QPP34" s="369"/>
      <c r="QPQ34" s="370"/>
      <c r="QPR34" s="370"/>
      <c r="QPS34" s="371"/>
      <c r="QPT34" s="372"/>
      <c r="QPU34" s="373"/>
      <c r="QPV34" s="369"/>
      <c r="QPW34" s="372"/>
      <c r="QPX34" s="371"/>
      <c r="QPY34" s="374"/>
      <c r="QPZ34" s="6735"/>
      <c r="QQA34" s="6735"/>
      <c r="QQB34" s="6735"/>
      <c r="QQC34" s="8836" t="s">
        <v>2779</v>
      </c>
      <c r="QQD34" s="8837"/>
      <c r="QQE34" s="1036">
        <f>SUM(QQF34:QQI34)</f>
        <v>0</v>
      </c>
      <c r="QQF34" s="369"/>
      <c r="QQG34" s="370"/>
      <c r="QQH34" s="370"/>
      <c r="QQI34" s="371"/>
      <c r="QQJ34" s="372"/>
      <c r="QQK34" s="373"/>
      <c r="QQL34" s="369"/>
      <c r="QQM34" s="372"/>
      <c r="QQN34" s="371"/>
      <c r="QQO34" s="374"/>
      <c r="QQP34" s="6735"/>
      <c r="QQQ34" s="6735"/>
      <c r="QQR34" s="6735"/>
      <c r="QQS34" s="8836" t="s">
        <v>2779</v>
      </c>
      <c r="QQT34" s="8837"/>
      <c r="QQU34" s="1036">
        <f>SUM(QQV34:QQY34)</f>
        <v>0</v>
      </c>
      <c r="QQV34" s="369"/>
      <c r="QQW34" s="370"/>
      <c r="QQX34" s="370"/>
      <c r="QQY34" s="371"/>
      <c r="QQZ34" s="372"/>
      <c r="QRA34" s="373"/>
      <c r="QRB34" s="369"/>
      <c r="QRC34" s="372"/>
      <c r="QRD34" s="371"/>
      <c r="QRE34" s="374"/>
      <c r="QRF34" s="6735"/>
      <c r="QRG34" s="6735"/>
      <c r="QRH34" s="6735"/>
      <c r="QRI34" s="8836" t="s">
        <v>2779</v>
      </c>
      <c r="QRJ34" s="8837"/>
      <c r="QRK34" s="1036">
        <f>SUM(QRL34:QRO34)</f>
        <v>0</v>
      </c>
      <c r="QRL34" s="369"/>
      <c r="QRM34" s="370"/>
      <c r="QRN34" s="370"/>
      <c r="QRO34" s="371"/>
      <c r="QRP34" s="372"/>
      <c r="QRQ34" s="373"/>
      <c r="QRR34" s="369"/>
      <c r="QRS34" s="372"/>
      <c r="QRT34" s="371"/>
      <c r="QRU34" s="374"/>
      <c r="QRV34" s="6735"/>
      <c r="QRW34" s="6735"/>
      <c r="QRX34" s="6735"/>
      <c r="QRY34" s="8836" t="s">
        <v>2779</v>
      </c>
      <c r="QRZ34" s="8837"/>
      <c r="QSA34" s="1036">
        <f>SUM(QSB34:QSE34)</f>
        <v>0</v>
      </c>
      <c r="QSB34" s="369"/>
      <c r="QSC34" s="370"/>
      <c r="QSD34" s="370"/>
      <c r="QSE34" s="371"/>
      <c r="QSF34" s="372"/>
      <c r="QSG34" s="373"/>
      <c r="QSH34" s="369"/>
      <c r="QSI34" s="372"/>
      <c r="QSJ34" s="371"/>
      <c r="QSK34" s="374"/>
      <c r="QSL34" s="6735"/>
      <c r="QSM34" s="6735"/>
      <c r="QSN34" s="6735"/>
      <c r="QSO34" s="8836" t="s">
        <v>2779</v>
      </c>
      <c r="QSP34" s="8837"/>
      <c r="QSQ34" s="1036">
        <f>SUM(QSR34:QSU34)</f>
        <v>0</v>
      </c>
      <c r="QSR34" s="369"/>
      <c r="QSS34" s="370"/>
      <c r="QST34" s="370"/>
      <c r="QSU34" s="371"/>
      <c r="QSV34" s="372"/>
      <c r="QSW34" s="373"/>
      <c r="QSX34" s="369"/>
      <c r="QSY34" s="372"/>
      <c r="QSZ34" s="371"/>
      <c r="QTA34" s="374"/>
      <c r="QTB34" s="6735"/>
      <c r="QTC34" s="6735"/>
      <c r="QTD34" s="6735"/>
      <c r="QTE34" s="8836" t="s">
        <v>2779</v>
      </c>
      <c r="QTF34" s="8837"/>
      <c r="QTG34" s="1036">
        <f>SUM(QTH34:QTK34)</f>
        <v>0</v>
      </c>
      <c r="QTH34" s="369"/>
      <c r="QTI34" s="370"/>
      <c r="QTJ34" s="370"/>
      <c r="QTK34" s="371"/>
      <c r="QTL34" s="372"/>
      <c r="QTM34" s="373"/>
      <c r="QTN34" s="369"/>
      <c r="QTO34" s="372"/>
      <c r="QTP34" s="371"/>
      <c r="QTQ34" s="374"/>
      <c r="QTR34" s="6735"/>
      <c r="QTS34" s="6735"/>
      <c r="QTT34" s="6735"/>
      <c r="QTU34" s="8836" t="s">
        <v>2779</v>
      </c>
      <c r="QTV34" s="8837"/>
      <c r="QTW34" s="1036">
        <f>SUM(QTX34:QUA34)</f>
        <v>0</v>
      </c>
      <c r="QTX34" s="369"/>
      <c r="QTY34" s="370"/>
      <c r="QTZ34" s="370"/>
      <c r="QUA34" s="371"/>
      <c r="QUB34" s="372"/>
      <c r="QUC34" s="373"/>
      <c r="QUD34" s="369"/>
      <c r="QUE34" s="372"/>
      <c r="QUF34" s="371"/>
      <c r="QUG34" s="374"/>
      <c r="QUH34" s="6735"/>
      <c r="QUI34" s="6735"/>
      <c r="QUJ34" s="6735"/>
      <c r="QUK34" s="8836" t="s">
        <v>2779</v>
      </c>
      <c r="QUL34" s="8837"/>
      <c r="QUM34" s="1036">
        <f>SUM(QUN34:QUQ34)</f>
        <v>0</v>
      </c>
      <c r="QUN34" s="369"/>
      <c r="QUO34" s="370"/>
      <c r="QUP34" s="370"/>
      <c r="QUQ34" s="371"/>
      <c r="QUR34" s="372"/>
      <c r="QUS34" s="373"/>
      <c r="QUT34" s="369"/>
      <c r="QUU34" s="372"/>
      <c r="QUV34" s="371"/>
      <c r="QUW34" s="374"/>
      <c r="QUX34" s="6735"/>
      <c r="QUY34" s="6735"/>
      <c r="QUZ34" s="6735"/>
      <c r="QVA34" s="8836" t="s">
        <v>2779</v>
      </c>
      <c r="QVB34" s="8837"/>
      <c r="QVC34" s="1036">
        <f>SUM(QVD34:QVG34)</f>
        <v>0</v>
      </c>
      <c r="QVD34" s="369"/>
      <c r="QVE34" s="370"/>
      <c r="QVF34" s="370"/>
      <c r="QVG34" s="371"/>
      <c r="QVH34" s="372"/>
      <c r="QVI34" s="373"/>
      <c r="QVJ34" s="369"/>
      <c r="QVK34" s="372"/>
      <c r="QVL34" s="371"/>
      <c r="QVM34" s="374"/>
      <c r="QVN34" s="6735"/>
      <c r="QVO34" s="6735"/>
      <c r="QVP34" s="6735"/>
      <c r="QVQ34" s="8836" t="s">
        <v>2779</v>
      </c>
      <c r="QVR34" s="8837"/>
      <c r="QVS34" s="1036">
        <f>SUM(QVT34:QVW34)</f>
        <v>0</v>
      </c>
      <c r="QVT34" s="369"/>
      <c r="QVU34" s="370"/>
      <c r="QVV34" s="370"/>
      <c r="QVW34" s="371"/>
      <c r="QVX34" s="372"/>
      <c r="QVY34" s="373"/>
      <c r="QVZ34" s="369"/>
      <c r="QWA34" s="372"/>
      <c r="QWB34" s="371"/>
      <c r="QWC34" s="374"/>
      <c r="QWD34" s="6735"/>
      <c r="QWE34" s="6735"/>
      <c r="QWF34" s="6735"/>
      <c r="QWG34" s="8836" t="s">
        <v>2779</v>
      </c>
      <c r="QWH34" s="8837"/>
      <c r="QWI34" s="1036">
        <f>SUM(QWJ34:QWM34)</f>
        <v>0</v>
      </c>
      <c r="QWJ34" s="369"/>
      <c r="QWK34" s="370"/>
      <c r="QWL34" s="370"/>
      <c r="QWM34" s="371"/>
      <c r="QWN34" s="372"/>
      <c r="QWO34" s="373"/>
      <c r="QWP34" s="369"/>
      <c r="QWQ34" s="372"/>
      <c r="QWR34" s="371"/>
      <c r="QWS34" s="374"/>
      <c r="QWT34" s="6735"/>
      <c r="QWU34" s="6735"/>
      <c r="QWV34" s="6735"/>
      <c r="QWW34" s="8836" t="s">
        <v>2779</v>
      </c>
      <c r="QWX34" s="8837"/>
      <c r="QWY34" s="1036">
        <f>SUM(QWZ34:QXC34)</f>
        <v>0</v>
      </c>
      <c r="QWZ34" s="369"/>
      <c r="QXA34" s="370"/>
      <c r="QXB34" s="370"/>
      <c r="QXC34" s="371"/>
      <c r="QXD34" s="372"/>
      <c r="QXE34" s="373"/>
      <c r="QXF34" s="369"/>
      <c r="QXG34" s="372"/>
      <c r="QXH34" s="371"/>
      <c r="QXI34" s="374"/>
      <c r="QXJ34" s="6735"/>
      <c r="QXK34" s="6735"/>
      <c r="QXL34" s="6735"/>
      <c r="QXM34" s="8836" t="s">
        <v>2779</v>
      </c>
      <c r="QXN34" s="8837"/>
      <c r="QXO34" s="1036">
        <f>SUM(QXP34:QXS34)</f>
        <v>0</v>
      </c>
      <c r="QXP34" s="369"/>
      <c r="QXQ34" s="370"/>
      <c r="QXR34" s="370"/>
      <c r="QXS34" s="371"/>
      <c r="QXT34" s="372"/>
      <c r="QXU34" s="373"/>
      <c r="QXV34" s="369"/>
      <c r="QXW34" s="372"/>
      <c r="QXX34" s="371"/>
      <c r="QXY34" s="374"/>
      <c r="QXZ34" s="6735"/>
      <c r="QYA34" s="6735"/>
      <c r="QYB34" s="6735"/>
      <c r="QYC34" s="8836" t="s">
        <v>2779</v>
      </c>
      <c r="QYD34" s="8837"/>
      <c r="QYE34" s="1036">
        <f>SUM(QYF34:QYI34)</f>
        <v>0</v>
      </c>
      <c r="QYF34" s="369"/>
      <c r="QYG34" s="370"/>
      <c r="QYH34" s="370"/>
      <c r="QYI34" s="371"/>
      <c r="QYJ34" s="372"/>
      <c r="QYK34" s="373"/>
      <c r="QYL34" s="369"/>
      <c r="QYM34" s="372"/>
      <c r="QYN34" s="371"/>
      <c r="QYO34" s="374"/>
      <c r="QYP34" s="6735"/>
      <c r="QYQ34" s="6735"/>
      <c r="QYR34" s="6735"/>
      <c r="QYS34" s="8836" t="s">
        <v>2779</v>
      </c>
      <c r="QYT34" s="8837"/>
      <c r="QYU34" s="1036">
        <f>SUM(QYV34:QYY34)</f>
        <v>0</v>
      </c>
      <c r="QYV34" s="369"/>
      <c r="QYW34" s="370"/>
      <c r="QYX34" s="370"/>
      <c r="QYY34" s="371"/>
      <c r="QYZ34" s="372"/>
      <c r="QZA34" s="373"/>
      <c r="QZB34" s="369"/>
      <c r="QZC34" s="372"/>
      <c r="QZD34" s="371"/>
      <c r="QZE34" s="374"/>
      <c r="QZF34" s="6735"/>
      <c r="QZG34" s="6735"/>
      <c r="QZH34" s="6735"/>
      <c r="QZI34" s="8836" t="s">
        <v>2779</v>
      </c>
      <c r="QZJ34" s="8837"/>
      <c r="QZK34" s="1036">
        <f>SUM(QZL34:QZO34)</f>
        <v>0</v>
      </c>
      <c r="QZL34" s="369"/>
      <c r="QZM34" s="370"/>
      <c r="QZN34" s="370"/>
      <c r="QZO34" s="371"/>
      <c r="QZP34" s="372"/>
      <c r="QZQ34" s="373"/>
      <c r="QZR34" s="369"/>
      <c r="QZS34" s="372"/>
      <c r="QZT34" s="371"/>
      <c r="QZU34" s="374"/>
      <c r="QZV34" s="6735"/>
      <c r="QZW34" s="6735"/>
      <c r="QZX34" s="6735"/>
      <c r="QZY34" s="8836" t="s">
        <v>2779</v>
      </c>
      <c r="QZZ34" s="8837"/>
      <c r="RAA34" s="1036">
        <f>SUM(RAB34:RAE34)</f>
        <v>0</v>
      </c>
      <c r="RAB34" s="369"/>
      <c r="RAC34" s="370"/>
      <c r="RAD34" s="370"/>
      <c r="RAE34" s="371"/>
      <c r="RAF34" s="372"/>
      <c r="RAG34" s="373"/>
      <c r="RAH34" s="369"/>
      <c r="RAI34" s="372"/>
      <c r="RAJ34" s="371"/>
      <c r="RAK34" s="374"/>
      <c r="RAL34" s="6735"/>
      <c r="RAM34" s="6735"/>
      <c r="RAN34" s="6735"/>
      <c r="RAO34" s="8836" t="s">
        <v>2779</v>
      </c>
      <c r="RAP34" s="8837"/>
      <c r="RAQ34" s="1036">
        <f>SUM(RAR34:RAU34)</f>
        <v>0</v>
      </c>
      <c r="RAR34" s="369"/>
      <c r="RAS34" s="370"/>
      <c r="RAT34" s="370"/>
      <c r="RAU34" s="371"/>
      <c r="RAV34" s="372"/>
      <c r="RAW34" s="373"/>
      <c r="RAX34" s="369"/>
      <c r="RAY34" s="372"/>
      <c r="RAZ34" s="371"/>
      <c r="RBA34" s="374"/>
      <c r="RBB34" s="6735"/>
      <c r="RBC34" s="6735"/>
      <c r="RBD34" s="6735"/>
      <c r="RBE34" s="8836" t="s">
        <v>2779</v>
      </c>
      <c r="RBF34" s="8837"/>
      <c r="RBG34" s="1036">
        <f>SUM(RBH34:RBK34)</f>
        <v>0</v>
      </c>
      <c r="RBH34" s="369"/>
      <c r="RBI34" s="370"/>
      <c r="RBJ34" s="370"/>
      <c r="RBK34" s="371"/>
      <c r="RBL34" s="372"/>
      <c r="RBM34" s="373"/>
      <c r="RBN34" s="369"/>
      <c r="RBO34" s="372"/>
      <c r="RBP34" s="371"/>
      <c r="RBQ34" s="374"/>
      <c r="RBR34" s="6735"/>
      <c r="RBS34" s="6735"/>
      <c r="RBT34" s="6735"/>
      <c r="RBU34" s="8836" t="s">
        <v>2779</v>
      </c>
      <c r="RBV34" s="8837"/>
      <c r="RBW34" s="1036">
        <f>SUM(RBX34:RCA34)</f>
        <v>0</v>
      </c>
      <c r="RBX34" s="369"/>
      <c r="RBY34" s="370"/>
      <c r="RBZ34" s="370"/>
      <c r="RCA34" s="371"/>
      <c r="RCB34" s="372"/>
      <c r="RCC34" s="373"/>
      <c r="RCD34" s="369"/>
      <c r="RCE34" s="372"/>
      <c r="RCF34" s="371"/>
      <c r="RCG34" s="374"/>
      <c r="RCH34" s="6735"/>
      <c r="RCI34" s="6735"/>
      <c r="RCJ34" s="6735"/>
      <c r="RCK34" s="8836" t="s">
        <v>2779</v>
      </c>
      <c r="RCL34" s="8837"/>
      <c r="RCM34" s="1036">
        <f>SUM(RCN34:RCQ34)</f>
        <v>0</v>
      </c>
      <c r="RCN34" s="369"/>
      <c r="RCO34" s="370"/>
      <c r="RCP34" s="370"/>
      <c r="RCQ34" s="371"/>
      <c r="RCR34" s="372"/>
      <c r="RCS34" s="373"/>
      <c r="RCT34" s="369"/>
      <c r="RCU34" s="372"/>
      <c r="RCV34" s="371"/>
      <c r="RCW34" s="374"/>
      <c r="RCX34" s="6735"/>
      <c r="RCY34" s="6735"/>
      <c r="RCZ34" s="6735"/>
      <c r="RDA34" s="8836" t="s">
        <v>2779</v>
      </c>
      <c r="RDB34" s="8837"/>
      <c r="RDC34" s="1036">
        <f>SUM(RDD34:RDG34)</f>
        <v>0</v>
      </c>
      <c r="RDD34" s="369"/>
      <c r="RDE34" s="370"/>
      <c r="RDF34" s="370"/>
      <c r="RDG34" s="371"/>
      <c r="RDH34" s="372"/>
      <c r="RDI34" s="373"/>
      <c r="RDJ34" s="369"/>
      <c r="RDK34" s="372"/>
      <c r="RDL34" s="371"/>
      <c r="RDM34" s="374"/>
      <c r="RDN34" s="6735"/>
      <c r="RDO34" s="6735"/>
      <c r="RDP34" s="6735"/>
      <c r="RDQ34" s="8836" t="s">
        <v>2779</v>
      </c>
      <c r="RDR34" s="8837"/>
      <c r="RDS34" s="1036">
        <f>SUM(RDT34:RDW34)</f>
        <v>0</v>
      </c>
      <c r="RDT34" s="369"/>
      <c r="RDU34" s="370"/>
      <c r="RDV34" s="370"/>
      <c r="RDW34" s="371"/>
      <c r="RDX34" s="372"/>
      <c r="RDY34" s="373"/>
      <c r="RDZ34" s="369"/>
      <c r="REA34" s="372"/>
      <c r="REB34" s="371"/>
      <c r="REC34" s="374"/>
      <c r="RED34" s="6735"/>
      <c r="REE34" s="6735"/>
      <c r="REF34" s="6735"/>
      <c r="REG34" s="8836" t="s">
        <v>2779</v>
      </c>
      <c r="REH34" s="8837"/>
      <c r="REI34" s="1036">
        <f>SUM(REJ34:REM34)</f>
        <v>0</v>
      </c>
      <c r="REJ34" s="369"/>
      <c r="REK34" s="370"/>
      <c r="REL34" s="370"/>
      <c r="REM34" s="371"/>
      <c r="REN34" s="372"/>
      <c r="REO34" s="373"/>
      <c r="REP34" s="369"/>
      <c r="REQ34" s="372"/>
      <c r="RER34" s="371"/>
      <c r="RES34" s="374"/>
      <c r="RET34" s="6735"/>
      <c r="REU34" s="6735"/>
      <c r="REV34" s="6735"/>
      <c r="REW34" s="8836" t="s">
        <v>2779</v>
      </c>
      <c r="REX34" s="8837"/>
      <c r="REY34" s="1036">
        <f>SUM(REZ34:RFC34)</f>
        <v>0</v>
      </c>
      <c r="REZ34" s="369"/>
      <c r="RFA34" s="370"/>
      <c r="RFB34" s="370"/>
      <c r="RFC34" s="371"/>
      <c r="RFD34" s="372"/>
      <c r="RFE34" s="373"/>
      <c r="RFF34" s="369"/>
      <c r="RFG34" s="372"/>
      <c r="RFH34" s="371"/>
      <c r="RFI34" s="374"/>
      <c r="RFJ34" s="6735"/>
      <c r="RFK34" s="6735"/>
      <c r="RFL34" s="6735"/>
      <c r="RFM34" s="8836" t="s">
        <v>2779</v>
      </c>
      <c r="RFN34" s="8837"/>
      <c r="RFO34" s="1036">
        <f>SUM(RFP34:RFS34)</f>
        <v>0</v>
      </c>
      <c r="RFP34" s="369"/>
      <c r="RFQ34" s="370"/>
      <c r="RFR34" s="370"/>
      <c r="RFS34" s="371"/>
      <c r="RFT34" s="372"/>
      <c r="RFU34" s="373"/>
      <c r="RFV34" s="369"/>
      <c r="RFW34" s="372"/>
      <c r="RFX34" s="371"/>
      <c r="RFY34" s="374"/>
      <c r="RFZ34" s="6735"/>
      <c r="RGA34" s="6735"/>
      <c r="RGB34" s="6735"/>
      <c r="RGC34" s="8836" t="s">
        <v>2779</v>
      </c>
      <c r="RGD34" s="8837"/>
      <c r="RGE34" s="1036">
        <f>SUM(RGF34:RGI34)</f>
        <v>0</v>
      </c>
      <c r="RGF34" s="369"/>
      <c r="RGG34" s="370"/>
      <c r="RGH34" s="370"/>
      <c r="RGI34" s="371"/>
      <c r="RGJ34" s="372"/>
      <c r="RGK34" s="373"/>
      <c r="RGL34" s="369"/>
      <c r="RGM34" s="372"/>
      <c r="RGN34" s="371"/>
      <c r="RGO34" s="374"/>
      <c r="RGP34" s="6735"/>
      <c r="RGQ34" s="6735"/>
      <c r="RGR34" s="6735"/>
      <c r="RGS34" s="8836" t="s">
        <v>2779</v>
      </c>
      <c r="RGT34" s="8837"/>
      <c r="RGU34" s="1036">
        <f>SUM(RGV34:RGY34)</f>
        <v>0</v>
      </c>
      <c r="RGV34" s="369"/>
      <c r="RGW34" s="370"/>
      <c r="RGX34" s="370"/>
      <c r="RGY34" s="371"/>
      <c r="RGZ34" s="372"/>
      <c r="RHA34" s="373"/>
      <c r="RHB34" s="369"/>
      <c r="RHC34" s="372"/>
      <c r="RHD34" s="371"/>
      <c r="RHE34" s="374"/>
      <c r="RHF34" s="6735"/>
      <c r="RHG34" s="6735"/>
      <c r="RHH34" s="6735"/>
      <c r="RHI34" s="8836" t="s">
        <v>2779</v>
      </c>
      <c r="RHJ34" s="8837"/>
      <c r="RHK34" s="1036">
        <f>SUM(RHL34:RHO34)</f>
        <v>0</v>
      </c>
      <c r="RHL34" s="369"/>
      <c r="RHM34" s="370"/>
      <c r="RHN34" s="370"/>
      <c r="RHO34" s="371"/>
      <c r="RHP34" s="372"/>
      <c r="RHQ34" s="373"/>
      <c r="RHR34" s="369"/>
      <c r="RHS34" s="372"/>
      <c r="RHT34" s="371"/>
      <c r="RHU34" s="374"/>
      <c r="RHV34" s="6735"/>
      <c r="RHW34" s="6735"/>
      <c r="RHX34" s="6735"/>
      <c r="RHY34" s="8836" t="s">
        <v>2779</v>
      </c>
      <c r="RHZ34" s="8837"/>
      <c r="RIA34" s="1036">
        <f>SUM(RIB34:RIE34)</f>
        <v>0</v>
      </c>
      <c r="RIB34" s="369"/>
      <c r="RIC34" s="370"/>
      <c r="RID34" s="370"/>
      <c r="RIE34" s="371"/>
      <c r="RIF34" s="372"/>
      <c r="RIG34" s="373"/>
      <c r="RIH34" s="369"/>
      <c r="RII34" s="372"/>
      <c r="RIJ34" s="371"/>
      <c r="RIK34" s="374"/>
      <c r="RIL34" s="6735"/>
      <c r="RIM34" s="6735"/>
      <c r="RIN34" s="6735"/>
      <c r="RIO34" s="8836" t="s">
        <v>2779</v>
      </c>
      <c r="RIP34" s="8837"/>
      <c r="RIQ34" s="1036">
        <f>SUM(RIR34:RIU34)</f>
        <v>0</v>
      </c>
      <c r="RIR34" s="369"/>
      <c r="RIS34" s="370"/>
      <c r="RIT34" s="370"/>
      <c r="RIU34" s="371"/>
      <c r="RIV34" s="372"/>
      <c r="RIW34" s="373"/>
      <c r="RIX34" s="369"/>
      <c r="RIY34" s="372"/>
      <c r="RIZ34" s="371"/>
      <c r="RJA34" s="374"/>
      <c r="RJB34" s="6735"/>
      <c r="RJC34" s="6735"/>
      <c r="RJD34" s="6735"/>
      <c r="RJE34" s="8836" t="s">
        <v>2779</v>
      </c>
      <c r="RJF34" s="8837"/>
      <c r="RJG34" s="1036">
        <f>SUM(RJH34:RJK34)</f>
        <v>0</v>
      </c>
      <c r="RJH34" s="369"/>
      <c r="RJI34" s="370"/>
      <c r="RJJ34" s="370"/>
      <c r="RJK34" s="371"/>
      <c r="RJL34" s="372"/>
      <c r="RJM34" s="373"/>
      <c r="RJN34" s="369"/>
      <c r="RJO34" s="372"/>
      <c r="RJP34" s="371"/>
      <c r="RJQ34" s="374"/>
      <c r="RJR34" s="6735"/>
      <c r="RJS34" s="6735"/>
      <c r="RJT34" s="6735"/>
      <c r="RJU34" s="8836" t="s">
        <v>2779</v>
      </c>
      <c r="RJV34" s="8837"/>
      <c r="RJW34" s="1036">
        <f>SUM(RJX34:RKA34)</f>
        <v>0</v>
      </c>
      <c r="RJX34" s="369"/>
      <c r="RJY34" s="370"/>
      <c r="RJZ34" s="370"/>
      <c r="RKA34" s="371"/>
      <c r="RKB34" s="372"/>
      <c r="RKC34" s="373"/>
      <c r="RKD34" s="369"/>
      <c r="RKE34" s="372"/>
      <c r="RKF34" s="371"/>
      <c r="RKG34" s="374"/>
      <c r="RKH34" s="6735"/>
      <c r="RKI34" s="6735"/>
      <c r="RKJ34" s="6735"/>
      <c r="RKK34" s="8836" t="s">
        <v>2779</v>
      </c>
      <c r="RKL34" s="8837"/>
      <c r="RKM34" s="1036">
        <f>SUM(RKN34:RKQ34)</f>
        <v>0</v>
      </c>
      <c r="RKN34" s="369"/>
      <c r="RKO34" s="370"/>
      <c r="RKP34" s="370"/>
      <c r="RKQ34" s="371"/>
      <c r="RKR34" s="372"/>
      <c r="RKS34" s="373"/>
      <c r="RKT34" s="369"/>
      <c r="RKU34" s="372"/>
      <c r="RKV34" s="371"/>
      <c r="RKW34" s="374"/>
      <c r="RKX34" s="6735"/>
      <c r="RKY34" s="6735"/>
      <c r="RKZ34" s="6735"/>
      <c r="RLA34" s="8836" t="s">
        <v>2779</v>
      </c>
      <c r="RLB34" s="8837"/>
      <c r="RLC34" s="1036">
        <f>SUM(RLD34:RLG34)</f>
        <v>0</v>
      </c>
      <c r="RLD34" s="369"/>
      <c r="RLE34" s="370"/>
      <c r="RLF34" s="370"/>
      <c r="RLG34" s="371"/>
      <c r="RLH34" s="372"/>
      <c r="RLI34" s="373"/>
      <c r="RLJ34" s="369"/>
      <c r="RLK34" s="372"/>
      <c r="RLL34" s="371"/>
      <c r="RLM34" s="374"/>
      <c r="RLN34" s="6735"/>
      <c r="RLO34" s="6735"/>
      <c r="RLP34" s="6735"/>
      <c r="RLQ34" s="8836" t="s">
        <v>2779</v>
      </c>
      <c r="RLR34" s="8837"/>
      <c r="RLS34" s="1036">
        <f>SUM(RLT34:RLW34)</f>
        <v>0</v>
      </c>
      <c r="RLT34" s="369"/>
      <c r="RLU34" s="370"/>
      <c r="RLV34" s="370"/>
      <c r="RLW34" s="371"/>
      <c r="RLX34" s="372"/>
      <c r="RLY34" s="373"/>
      <c r="RLZ34" s="369"/>
      <c r="RMA34" s="372"/>
      <c r="RMB34" s="371"/>
      <c r="RMC34" s="374"/>
      <c r="RMD34" s="6735"/>
      <c r="RME34" s="6735"/>
      <c r="RMF34" s="6735"/>
      <c r="RMG34" s="8836" t="s">
        <v>2779</v>
      </c>
      <c r="RMH34" s="8837"/>
      <c r="RMI34" s="1036">
        <f>SUM(RMJ34:RMM34)</f>
        <v>0</v>
      </c>
      <c r="RMJ34" s="369"/>
      <c r="RMK34" s="370"/>
      <c r="RML34" s="370"/>
      <c r="RMM34" s="371"/>
      <c r="RMN34" s="372"/>
      <c r="RMO34" s="373"/>
      <c r="RMP34" s="369"/>
      <c r="RMQ34" s="372"/>
      <c r="RMR34" s="371"/>
      <c r="RMS34" s="374"/>
      <c r="RMT34" s="6735"/>
      <c r="RMU34" s="6735"/>
      <c r="RMV34" s="6735"/>
      <c r="RMW34" s="8836" t="s">
        <v>2779</v>
      </c>
      <c r="RMX34" s="8837"/>
      <c r="RMY34" s="1036">
        <f>SUM(RMZ34:RNC34)</f>
        <v>0</v>
      </c>
      <c r="RMZ34" s="369"/>
      <c r="RNA34" s="370"/>
      <c r="RNB34" s="370"/>
      <c r="RNC34" s="371"/>
      <c r="RND34" s="372"/>
      <c r="RNE34" s="373"/>
      <c r="RNF34" s="369"/>
      <c r="RNG34" s="372"/>
      <c r="RNH34" s="371"/>
      <c r="RNI34" s="374"/>
      <c r="RNJ34" s="6735"/>
      <c r="RNK34" s="6735"/>
      <c r="RNL34" s="6735"/>
      <c r="RNM34" s="8836" t="s">
        <v>2779</v>
      </c>
      <c r="RNN34" s="8837"/>
      <c r="RNO34" s="1036">
        <f>SUM(RNP34:RNS34)</f>
        <v>0</v>
      </c>
      <c r="RNP34" s="369"/>
      <c r="RNQ34" s="370"/>
      <c r="RNR34" s="370"/>
      <c r="RNS34" s="371"/>
      <c r="RNT34" s="372"/>
      <c r="RNU34" s="373"/>
      <c r="RNV34" s="369"/>
      <c r="RNW34" s="372"/>
      <c r="RNX34" s="371"/>
      <c r="RNY34" s="374"/>
      <c r="RNZ34" s="6735"/>
      <c r="ROA34" s="6735"/>
      <c r="ROB34" s="6735"/>
      <c r="ROC34" s="8836" t="s">
        <v>2779</v>
      </c>
      <c r="ROD34" s="8837"/>
      <c r="ROE34" s="1036">
        <f>SUM(ROF34:ROI34)</f>
        <v>0</v>
      </c>
      <c r="ROF34" s="369"/>
      <c r="ROG34" s="370"/>
      <c r="ROH34" s="370"/>
      <c r="ROI34" s="371"/>
      <c r="ROJ34" s="372"/>
      <c r="ROK34" s="373"/>
      <c r="ROL34" s="369"/>
      <c r="ROM34" s="372"/>
      <c r="RON34" s="371"/>
      <c r="ROO34" s="374"/>
      <c r="ROP34" s="6735"/>
      <c r="ROQ34" s="6735"/>
      <c r="ROR34" s="6735"/>
      <c r="ROS34" s="8836" t="s">
        <v>2779</v>
      </c>
      <c r="ROT34" s="8837"/>
      <c r="ROU34" s="1036">
        <f>SUM(ROV34:ROY34)</f>
        <v>0</v>
      </c>
      <c r="ROV34" s="369"/>
      <c r="ROW34" s="370"/>
      <c r="ROX34" s="370"/>
      <c r="ROY34" s="371"/>
      <c r="ROZ34" s="372"/>
      <c r="RPA34" s="373"/>
      <c r="RPB34" s="369"/>
      <c r="RPC34" s="372"/>
      <c r="RPD34" s="371"/>
      <c r="RPE34" s="374"/>
      <c r="RPF34" s="6735"/>
      <c r="RPG34" s="6735"/>
      <c r="RPH34" s="6735"/>
      <c r="RPI34" s="8836" t="s">
        <v>2779</v>
      </c>
      <c r="RPJ34" s="8837"/>
      <c r="RPK34" s="1036">
        <f>SUM(RPL34:RPO34)</f>
        <v>0</v>
      </c>
      <c r="RPL34" s="369"/>
      <c r="RPM34" s="370"/>
      <c r="RPN34" s="370"/>
      <c r="RPO34" s="371"/>
      <c r="RPP34" s="372"/>
      <c r="RPQ34" s="373"/>
      <c r="RPR34" s="369"/>
      <c r="RPS34" s="372"/>
      <c r="RPT34" s="371"/>
      <c r="RPU34" s="374"/>
      <c r="RPV34" s="6735"/>
      <c r="RPW34" s="6735"/>
      <c r="RPX34" s="6735"/>
      <c r="RPY34" s="8836" t="s">
        <v>2779</v>
      </c>
      <c r="RPZ34" s="8837"/>
      <c r="RQA34" s="1036">
        <f>SUM(RQB34:RQE34)</f>
        <v>0</v>
      </c>
      <c r="RQB34" s="369"/>
      <c r="RQC34" s="370"/>
      <c r="RQD34" s="370"/>
      <c r="RQE34" s="371"/>
      <c r="RQF34" s="372"/>
      <c r="RQG34" s="373"/>
      <c r="RQH34" s="369"/>
      <c r="RQI34" s="372"/>
      <c r="RQJ34" s="371"/>
      <c r="RQK34" s="374"/>
      <c r="RQL34" s="6735"/>
      <c r="RQM34" s="6735"/>
      <c r="RQN34" s="6735"/>
      <c r="RQO34" s="8836" t="s">
        <v>2779</v>
      </c>
      <c r="RQP34" s="8837"/>
      <c r="RQQ34" s="1036">
        <f>SUM(RQR34:RQU34)</f>
        <v>0</v>
      </c>
      <c r="RQR34" s="369"/>
      <c r="RQS34" s="370"/>
      <c r="RQT34" s="370"/>
      <c r="RQU34" s="371"/>
      <c r="RQV34" s="372"/>
      <c r="RQW34" s="373"/>
      <c r="RQX34" s="369"/>
      <c r="RQY34" s="372"/>
      <c r="RQZ34" s="371"/>
      <c r="RRA34" s="374"/>
      <c r="RRB34" s="6735"/>
      <c r="RRC34" s="6735"/>
      <c r="RRD34" s="6735"/>
      <c r="RRE34" s="8836" t="s">
        <v>2779</v>
      </c>
      <c r="RRF34" s="8837"/>
      <c r="RRG34" s="1036">
        <f>SUM(RRH34:RRK34)</f>
        <v>0</v>
      </c>
      <c r="RRH34" s="369"/>
      <c r="RRI34" s="370"/>
      <c r="RRJ34" s="370"/>
      <c r="RRK34" s="371"/>
      <c r="RRL34" s="372"/>
      <c r="RRM34" s="373"/>
      <c r="RRN34" s="369"/>
      <c r="RRO34" s="372"/>
      <c r="RRP34" s="371"/>
      <c r="RRQ34" s="374"/>
      <c r="RRR34" s="6735"/>
      <c r="RRS34" s="6735"/>
      <c r="RRT34" s="6735"/>
      <c r="RRU34" s="8836" t="s">
        <v>2779</v>
      </c>
      <c r="RRV34" s="8837"/>
      <c r="RRW34" s="1036">
        <f>SUM(RRX34:RSA34)</f>
        <v>0</v>
      </c>
      <c r="RRX34" s="369"/>
      <c r="RRY34" s="370"/>
      <c r="RRZ34" s="370"/>
      <c r="RSA34" s="371"/>
      <c r="RSB34" s="372"/>
      <c r="RSC34" s="373"/>
      <c r="RSD34" s="369"/>
      <c r="RSE34" s="372"/>
      <c r="RSF34" s="371"/>
      <c r="RSG34" s="374"/>
      <c r="RSH34" s="6735"/>
      <c r="RSI34" s="6735"/>
      <c r="RSJ34" s="6735"/>
      <c r="RSK34" s="8836" t="s">
        <v>2779</v>
      </c>
      <c r="RSL34" s="8837"/>
      <c r="RSM34" s="1036">
        <f>SUM(RSN34:RSQ34)</f>
        <v>0</v>
      </c>
      <c r="RSN34" s="369"/>
      <c r="RSO34" s="370"/>
      <c r="RSP34" s="370"/>
      <c r="RSQ34" s="371"/>
      <c r="RSR34" s="372"/>
      <c r="RSS34" s="373"/>
      <c r="RST34" s="369"/>
      <c r="RSU34" s="372"/>
      <c r="RSV34" s="371"/>
      <c r="RSW34" s="374"/>
      <c r="RSX34" s="6735"/>
      <c r="RSY34" s="6735"/>
      <c r="RSZ34" s="6735"/>
      <c r="RTA34" s="8836" t="s">
        <v>2779</v>
      </c>
      <c r="RTB34" s="8837"/>
      <c r="RTC34" s="1036">
        <f>SUM(RTD34:RTG34)</f>
        <v>0</v>
      </c>
      <c r="RTD34" s="369"/>
      <c r="RTE34" s="370"/>
      <c r="RTF34" s="370"/>
      <c r="RTG34" s="371"/>
      <c r="RTH34" s="372"/>
      <c r="RTI34" s="373"/>
      <c r="RTJ34" s="369"/>
      <c r="RTK34" s="372"/>
      <c r="RTL34" s="371"/>
      <c r="RTM34" s="374"/>
      <c r="RTN34" s="6735"/>
      <c r="RTO34" s="6735"/>
      <c r="RTP34" s="6735"/>
      <c r="RTQ34" s="8836" t="s">
        <v>2779</v>
      </c>
      <c r="RTR34" s="8837"/>
      <c r="RTS34" s="1036">
        <f>SUM(RTT34:RTW34)</f>
        <v>0</v>
      </c>
      <c r="RTT34" s="369"/>
      <c r="RTU34" s="370"/>
      <c r="RTV34" s="370"/>
      <c r="RTW34" s="371"/>
      <c r="RTX34" s="372"/>
      <c r="RTY34" s="373"/>
      <c r="RTZ34" s="369"/>
      <c r="RUA34" s="372"/>
      <c r="RUB34" s="371"/>
      <c r="RUC34" s="374"/>
      <c r="RUD34" s="6735"/>
      <c r="RUE34" s="6735"/>
      <c r="RUF34" s="6735"/>
      <c r="RUG34" s="8836" t="s">
        <v>2779</v>
      </c>
      <c r="RUH34" s="8837"/>
      <c r="RUI34" s="1036">
        <f>SUM(RUJ34:RUM34)</f>
        <v>0</v>
      </c>
      <c r="RUJ34" s="369"/>
      <c r="RUK34" s="370"/>
      <c r="RUL34" s="370"/>
      <c r="RUM34" s="371"/>
      <c r="RUN34" s="372"/>
      <c r="RUO34" s="373"/>
      <c r="RUP34" s="369"/>
      <c r="RUQ34" s="372"/>
      <c r="RUR34" s="371"/>
      <c r="RUS34" s="374"/>
      <c r="RUT34" s="6735"/>
      <c r="RUU34" s="6735"/>
      <c r="RUV34" s="6735"/>
      <c r="RUW34" s="8836" t="s">
        <v>2779</v>
      </c>
      <c r="RUX34" s="8837"/>
      <c r="RUY34" s="1036">
        <f>SUM(RUZ34:RVC34)</f>
        <v>0</v>
      </c>
      <c r="RUZ34" s="369"/>
      <c r="RVA34" s="370"/>
      <c r="RVB34" s="370"/>
      <c r="RVC34" s="371"/>
      <c r="RVD34" s="372"/>
      <c r="RVE34" s="373"/>
      <c r="RVF34" s="369"/>
      <c r="RVG34" s="372"/>
      <c r="RVH34" s="371"/>
      <c r="RVI34" s="374"/>
      <c r="RVJ34" s="6735"/>
      <c r="RVK34" s="6735"/>
      <c r="RVL34" s="6735"/>
      <c r="RVM34" s="8836" t="s">
        <v>2779</v>
      </c>
      <c r="RVN34" s="8837"/>
      <c r="RVO34" s="1036">
        <f>SUM(RVP34:RVS34)</f>
        <v>0</v>
      </c>
      <c r="RVP34" s="369"/>
      <c r="RVQ34" s="370"/>
      <c r="RVR34" s="370"/>
      <c r="RVS34" s="371"/>
      <c r="RVT34" s="372"/>
      <c r="RVU34" s="373"/>
      <c r="RVV34" s="369"/>
      <c r="RVW34" s="372"/>
      <c r="RVX34" s="371"/>
      <c r="RVY34" s="374"/>
      <c r="RVZ34" s="6735"/>
      <c r="RWA34" s="6735"/>
      <c r="RWB34" s="6735"/>
      <c r="RWC34" s="8836" t="s">
        <v>2779</v>
      </c>
      <c r="RWD34" s="8837"/>
      <c r="RWE34" s="1036">
        <f>SUM(RWF34:RWI34)</f>
        <v>0</v>
      </c>
      <c r="RWF34" s="369"/>
      <c r="RWG34" s="370"/>
      <c r="RWH34" s="370"/>
      <c r="RWI34" s="371"/>
      <c r="RWJ34" s="372"/>
      <c r="RWK34" s="373"/>
      <c r="RWL34" s="369"/>
      <c r="RWM34" s="372"/>
      <c r="RWN34" s="371"/>
      <c r="RWO34" s="374"/>
      <c r="RWP34" s="6735"/>
      <c r="RWQ34" s="6735"/>
      <c r="RWR34" s="6735"/>
      <c r="RWS34" s="8836" t="s">
        <v>2779</v>
      </c>
      <c r="RWT34" s="8837"/>
      <c r="RWU34" s="1036">
        <f>SUM(RWV34:RWY34)</f>
        <v>0</v>
      </c>
      <c r="RWV34" s="369"/>
      <c r="RWW34" s="370"/>
      <c r="RWX34" s="370"/>
      <c r="RWY34" s="371"/>
      <c r="RWZ34" s="372"/>
      <c r="RXA34" s="373"/>
      <c r="RXB34" s="369"/>
      <c r="RXC34" s="372"/>
      <c r="RXD34" s="371"/>
      <c r="RXE34" s="374"/>
      <c r="RXF34" s="6735"/>
      <c r="RXG34" s="6735"/>
      <c r="RXH34" s="6735"/>
      <c r="RXI34" s="8836" t="s">
        <v>2779</v>
      </c>
      <c r="RXJ34" s="8837"/>
      <c r="RXK34" s="1036">
        <f>SUM(RXL34:RXO34)</f>
        <v>0</v>
      </c>
      <c r="RXL34" s="369"/>
      <c r="RXM34" s="370"/>
      <c r="RXN34" s="370"/>
      <c r="RXO34" s="371"/>
      <c r="RXP34" s="372"/>
      <c r="RXQ34" s="373"/>
      <c r="RXR34" s="369"/>
      <c r="RXS34" s="372"/>
      <c r="RXT34" s="371"/>
      <c r="RXU34" s="374"/>
      <c r="RXV34" s="6735"/>
      <c r="RXW34" s="6735"/>
      <c r="RXX34" s="6735"/>
      <c r="RXY34" s="8836" t="s">
        <v>2779</v>
      </c>
      <c r="RXZ34" s="8837"/>
      <c r="RYA34" s="1036">
        <f>SUM(RYB34:RYE34)</f>
        <v>0</v>
      </c>
      <c r="RYB34" s="369"/>
      <c r="RYC34" s="370"/>
      <c r="RYD34" s="370"/>
      <c r="RYE34" s="371"/>
      <c r="RYF34" s="372"/>
      <c r="RYG34" s="373"/>
      <c r="RYH34" s="369"/>
      <c r="RYI34" s="372"/>
      <c r="RYJ34" s="371"/>
      <c r="RYK34" s="374"/>
      <c r="RYL34" s="6735"/>
      <c r="RYM34" s="6735"/>
      <c r="RYN34" s="6735"/>
      <c r="RYO34" s="8836" t="s">
        <v>2779</v>
      </c>
      <c r="RYP34" s="8837"/>
      <c r="RYQ34" s="1036">
        <f>SUM(RYR34:RYU34)</f>
        <v>0</v>
      </c>
      <c r="RYR34" s="369"/>
      <c r="RYS34" s="370"/>
      <c r="RYT34" s="370"/>
      <c r="RYU34" s="371"/>
      <c r="RYV34" s="372"/>
      <c r="RYW34" s="373"/>
      <c r="RYX34" s="369"/>
      <c r="RYY34" s="372"/>
      <c r="RYZ34" s="371"/>
      <c r="RZA34" s="374"/>
      <c r="RZB34" s="6735"/>
      <c r="RZC34" s="6735"/>
      <c r="RZD34" s="6735"/>
      <c r="RZE34" s="8836" t="s">
        <v>2779</v>
      </c>
      <c r="RZF34" s="8837"/>
      <c r="RZG34" s="1036">
        <f>SUM(RZH34:RZK34)</f>
        <v>0</v>
      </c>
      <c r="RZH34" s="369"/>
      <c r="RZI34" s="370"/>
      <c r="RZJ34" s="370"/>
      <c r="RZK34" s="371"/>
      <c r="RZL34" s="372"/>
      <c r="RZM34" s="373"/>
      <c r="RZN34" s="369"/>
      <c r="RZO34" s="372"/>
      <c r="RZP34" s="371"/>
      <c r="RZQ34" s="374"/>
      <c r="RZR34" s="6735"/>
      <c r="RZS34" s="6735"/>
      <c r="RZT34" s="6735"/>
      <c r="RZU34" s="8836" t="s">
        <v>2779</v>
      </c>
      <c r="RZV34" s="8837"/>
      <c r="RZW34" s="1036">
        <f>SUM(RZX34:SAA34)</f>
        <v>0</v>
      </c>
      <c r="RZX34" s="369"/>
      <c r="RZY34" s="370"/>
      <c r="RZZ34" s="370"/>
      <c r="SAA34" s="371"/>
      <c r="SAB34" s="372"/>
      <c r="SAC34" s="373"/>
      <c r="SAD34" s="369"/>
      <c r="SAE34" s="372"/>
      <c r="SAF34" s="371"/>
      <c r="SAG34" s="374"/>
      <c r="SAH34" s="6735"/>
      <c r="SAI34" s="6735"/>
      <c r="SAJ34" s="6735"/>
      <c r="SAK34" s="8836" t="s">
        <v>2779</v>
      </c>
      <c r="SAL34" s="8837"/>
      <c r="SAM34" s="1036">
        <f>SUM(SAN34:SAQ34)</f>
        <v>0</v>
      </c>
      <c r="SAN34" s="369"/>
      <c r="SAO34" s="370"/>
      <c r="SAP34" s="370"/>
      <c r="SAQ34" s="371"/>
      <c r="SAR34" s="372"/>
      <c r="SAS34" s="373"/>
      <c r="SAT34" s="369"/>
      <c r="SAU34" s="372"/>
      <c r="SAV34" s="371"/>
      <c r="SAW34" s="374"/>
      <c r="SAX34" s="6735"/>
      <c r="SAY34" s="6735"/>
      <c r="SAZ34" s="6735"/>
      <c r="SBA34" s="8836" t="s">
        <v>2779</v>
      </c>
      <c r="SBB34" s="8837"/>
      <c r="SBC34" s="1036">
        <f>SUM(SBD34:SBG34)</f>
        <v>0</v>
      </c>
      <c r="SBD34" s="369"/>
      <c r="SBE34" s="370"/>
      <c r="SBF34" s="370"/>
      <c r="SBG34" s="371"/>
      <c r="SBH34" s="372"/>
      <c r="SBI34" s="373"/>
      <c r="SBJ34" s="369"/>
      <c r="SBK34" s="372"/>
      <c r="SBL34" s="371"/>
      <c r="SBM34" s="374"/>
      <c r="SBN34" s="6735"/>
      <c r="SBO34" s="6735"/>
      <c r="SBP34" s="6735"/>
      <c r="SBQ34" s="8836" t="s">
        <v>2779</v>
      </c>
      <c r="SBR34" s="8837"/>
      <c r="SBS34" s="1036">
        <f>SUM(SBT34:SBW34)</f>
        <v>0</v>
      </c>
      <c r="SBT34" s="369"/>
      <c r="SBU34" s="370"/>
      <c r="SBV34" s="370"/>
      <c r="SBW34" s="371"/>
      <c r="SBX34" s="372"/>
      <c r="SBY34" s="373"/>
      <c r="SBZ34" s="369"/>
      <c r="SCA34" s="372"/>
      <c r="SCB34" s="371"/>
      <c r="SCC34" s="374"/>
      <c r="SCD34" s="6735"/>
      <c r="SCE34" s="6735"/>
      <c r="SCF34" s="6735"/>
      <c r="SCG34" s="8836" t="s">
        <v>2779</v>
      </c>
      <c r="SCH34" s="8837"/>
      <c r="SCI34" s="1036">
        <f>SUM(SCJ34:SCM34)</f>
        <v>0</v>
      </c>
      <c r="SCJ34" s="369"/>
      <c r="SCK34" s="370"/>
      <c r="SCL34" s="370"/>
      <c r="SCM34" s="371"/>
      <c r="SCN34" s="372"/>
      <c r="SCO34" s="373"/>
      <c r="SCP34" s="369"/>
      <c r="SCQ34" s="372"/>
      <c r="SCR34" s="371"/>
      <c r="SCS34" s="374"/>
      <c r="SCT34" s="6735"/>
      <c r="SCU34" s="6735"/>
      <c r="SCV34" s="6735"/>
      <c r="SCW34" s="8836" t="s">
        <v>2779</v>
      </c>
      <c r="SCX34" s="8837"/>
      <c r="SCY34" s="1036">
        <f>SUM(SCZ34:SDC34)</f>
        <v>0</v>
      </c>
      <c r="SCZ34" s="369"/>
      <c r="SDA34" s="370"/>
      <c r="SDB34" s="370"/>
      <c r="SDC34" s="371"/>
      <c r="SDD34" s="372"/>
      <c r="SDE34" s="373"/>
      <c r="SDF34" s="369"/>
      <c r="SDG34" s="372"/>
      <c r="SDH34" s="371"/>
      <c r="SDI34" s="374"/>
      <c r="SDJ34" s="6735"/>
      <c r="SDK34" s="6735"/>
      <c r="SDL34" s="6735"/>
      <c r="SDM34" s="8836" t="s">
        <v>2779</v>
      </c>
      <c r="SDN34" s="8837"/>
      <c r="SDO34" s="1036">
        <f>SUM(SDP34:SDS34)</f>
        <v>0</v>
      </c>
      <c r="SDP34" s="369"/>
      <c r="SDQ34" s="370"/>
      <c r="SDR34" s="370"/>
      <c r="SDS34" s="371"/>
      <c r="SDT34" s="372"/>
      <c r="SDU34" s="373"/>
      <c r="SDV34" s="369"/>
      <c r="SDW34" s="372"/>
      <c r="SDX34" s="371"/>
      <c r="SDY34" s="374"/>
      <c r="SDZ34" s="6735"/>
      <c r="SEA34" s="6735"/>
      <c r="SEB34" s="6735"/>
      <c r="SEC34" s="8836" t="s">
        <v>2779</v>
      </c>
      <c r="SED34" s="8837"/>
      <c r="SEE34" s="1036">
        <f>SUM(SEF34:SEI34)</f>
        <v>0</v>
      </c>
      <c r="SEF34" s="369"/>
      <c r="SEG34" s="370"/>
      <c r="SEH34" s="370"/>
      <c r="SEI34" s="371"/>
      <c r="SEJ34" s="372"/>
      <c r="SEK34" s="373"/>
      <c r="SEL34" s="369"/>
      <c r="SEM34" s="372"/>
      <c r="SEN34" s="371"/>
      <c r="SEO34" s="374"/>
      <c r="SEP34" s="6735"/>
      <c r="SEQ34" s="6735"/>
      <c r="SER34" s="6735"/>
      <c r="SES34" s="8836" t="s">
        <v>2779</v>
      </c>
      <c r="SET34" s="8837"/>
      <c r="SEU34" s="1036">
        <f>SUM(SEV34:SEY34)</f>
        <v>0</v>
      </c>
      <c r="SEV34" s="369"/>
      <c r="SEW34" s="370"/>
      <c r="SEX34" s="370"/>
      <c r="SEY34" s="371"/>
      <c r="SEZ34" s="372"/>
      <c r="SFA34" s="373"/>
      <c r="SFB34" s="369"/>
      <c r="SFC34" s="372"/>
      <c r="SFD34" s="371"/>
      <c r="SFE34" s="374"/>
      <c r="SFF34" s="6735"/>
      <c r="SFG34" s="6735"/>
      <c r="SFH34" s="6735"/>
      <c r="SFI34" s="8836" t="s">
        <v>2779</v>
      </c>
      <c r="SFJ34" s="8837"/>
      <c r="SFK34" s="1036">
        <f>SUM(SFL34:SFO34)</f>
        <v>0</v>
      </c>
      <c r="SFL34" s="369"/>
      <c r="SFM34" s="370"/>
      <c r="SFN34" s="370"/>
      <c r="SFO34" s="371"/>
      <c r="SFP34" s="372"/>
      <c r="SFQ34" s="373"/>
      <c r="SFR34" s="369"/>
      <c r="SFS34" s="372"/>
      <c r="SFT34" s="371"/>
      <c r="SFU34" s="374"/>
      <c r="SFV34" s="6735"/>
      <c r="SFW34" s="6735"/>
      <c r="SFX34" s="6735"/>
      <c r="SFY34" s="8836" t="s">
        <v>2779</v>
      </c>
      <c r="SFZ34" s="8837"/>
      <c r="SGA34" s="1036">
        <f>SUM(SGB34:SGE34)</f>
        <v>0</v>
      </c>
      <c r="SGB34" s="369"/>
      <c r="SGC34" s="370"/>
      <c r="SGD34" s="370"/>
      <c r="SGE34" s="371"/>
      <c r="SGF34" s="372"/>
      <c r="SGG34" s="373"/>
      <c r="SGH34" s="369"/>
      <c r="SGI34" s="372"/>
      <c r="SGJ34" s="371"/>
      <c r="SGK34" s="374"/>
      <c r="SGL34" s="6735"/>
      <c r="SGM34" s="6735"/>
      <c r="SGN34" s="6735"/>
      <c r="SGO34" s="8836" t="s">
        <v>2779</v>
      </c>
      <c r="SGP34" s="8837"/>
      <c r="SGQ34" s="1036">
        <f>SUM(SGR34:SGU34)</f>
        <v>0</v>
      </c>
      <c r="SGR34" s="369"/>
      <c r="SGS34" s="370"/>
      <c r="SGT34" s="370"/>
      <c r="SGU34" s="371"/>
      <c r="SGV34" s="372"/>
      <c r="SGW34" s="373"/>
      <c r="SGX34" s="369"/>
      <c r="SGY34" s="372"/>
      <c r="SGZ34" s="371"/>
      <c r="SHA34" s="374"/>
      <c r="SHB34" s="6735"/>
      <c r="SHC34" s="6735"/>
      <c r="SHD34" s="6735"/>
      <c r="SHE34" s="8836" t="s">
        <v>2779</v>
      </c>
      <c r="SHF34" s="8837"/>
      <c r="SHG34" s="1036">
        <f>SUM(SHH34:SHK34)</f>
        <v>0</v>
      </c>
      <c r="SHH34" s="369"/>
      <c r="SHI34" s="370"/>
      <c r="SHJ34" s="370"/>
      <c r="SHK34" s="371"/>
      <c r="SHL34" s="372"/>
      <c r="SHM34" s="373"/>
      <c r="SHN34" s="369"/>
      <c r="SHO34" s="372"/>
      <c r="SHP34" s="371"/>
      <c r="SHQ34" s="374"/>
      <c r="SHR34" s="6735"/>
      <c r="SHS34" s="6735"/>
      <c r="SHT34" s="6735"/>
      <c r="SHU34" s="8836" t="s">
        <v>2779</v>
      </c>
      <c r="SHV34" s="8837"/>
      <c r="SHW34" s="1036">
        <f>SUM(SHX34:SIA34)</f>
        <v>0</v>
      </c>
      <c r="SHX34" s="369"/>
      <c r="SHY34" s="370"/>
      <c r="SHZ34" s="370"/>
      <c r="SIA34" s="371"/>
      <c r="SIB34" s="372"/>
      <c r="SIC34" s="373"/>
      <c r="SID34" s="369"/>
      <c r="SIE34" s="372"/>
      <c r="SIF34" s="371"/>
      <c r="SIG34" s="374"/>
      <c r="SIH34" s="6735"/>
      <c r="SII34" s="6735"/>
      <c r="SIJ34" s="6735"/>
      <c r="SIK34" s="8836" t="s">
        <v>2779</v>
      </c>
      <c r="SIL34" s="8837"/>
      <c r="SIM34" s="1036">
        <f>SUM(SIN34:SIQ34)</f>
        <v>0</v>
      </c>
      <c r="SIN34" s="369"/>
      <c r="SIO34" s="370"/>
      <c r="SIP34" s="370"/>
      <c r="SIQ34" s="371"/>
      <c r="SIR34" s="372"/>
      <c r="SIS34" s="373"/>
      <c r="SIT34" s="369"/>
      <c r="SIU34" s="372"/>
      <c r="SIV34" s="371"/>
      <c r="SIW34" s="374"/>
      <c r="SIX34" s="6735"/>
      <c r="SIY34" s="6735"/>
      <c r="SIZ34" s="6735"/>
      <c r="SJA34" s="8836" t="s">
        <v>2779</v>
      </c>
      <c r="SJB34" s="8837"/>
      <c r="SJC34" s="1036">
        <f>SUM(SJD34:SJG34)</f>
        <v>0</v>
      </c>
      <c r="SJD34" s="369"/>
      <c r="SJE34" s="370"/>
      <c r="SJF34" s="370"/>
      <c r="SJG34" s="371"/>
      <c r="SJH34" s="372"/>
      <c r="SJI34" s="373"/>
      <c r="SJJ34" s="369"/>
      <c r="SJK34" s="372"/>
      <c r="SJL34" s="371"/>
      <c r="SJM34" s="374"/>
      <c r="SJN34" s="6735"/>
      <c r="SJO34" s="6735"/>
      <c r="SJP34" s="6735"/>
      <c r="SJQ34" s="8836" t="s">
        <v>2779</v>
      </c>
      <c r="SJR34" s="8837"/>
      <c r="SJS34" s="1036">
        <f>SUM(SJT34:SJW34)</f>
        <v>0</v>
      </c>
      <c r="SJT34" s="369"/>
      <c r="SJU34" s="370"/>
      <c r="SJV34" s="370"/>
      <c r="SJW34" s="371"/>
      <c r="SJX34" s="372"/>
      <c r="SJY34" s="373"/>
      <c r="SJZ34" s="369"/>
      <c r="SKA34" s="372"/>
      <c r="SKB34" s="371"/>
      <c r="SKC34" s="374"/>
      <c r="SKD34" s="6735"/>
      <c r="SKE34" s="6735"/>
      <c r="SKF34" s="6735"/>
      <c r="SKG34" s="8836" t="s">
        <v>2779</v>
      </c>
      <c r="SKH34" s="8837"/>
      <c r="SKI34" s="1036">
        <f>SUM(SKJ34:SKM34)</f>
        <v>0</v>
      </c>
      <c r="SKJ34" s="369"/>
      <c r="SKK34" s="370"/>
      <c r="SKL34" s="370"/>
      <c r="SKM34" s="371"/>
      <c r="SKN34" s="372"/>
      <c r="SKO34" s="373"/>
      <c r="SKP34" s="369"/>
      <c r="SKQ34" s="372"/>
      <c r="SKR34" s="371"/>
      <c r="SKS34" s="374"/>
      <c r="SKT34" s="6735"/>
      <c r="SKU34" s="6735"/>
      <c r="SKV34" s="6735"/>
      <c r="SKW34" s="8836" t="s">
        <v>2779</v>
      </c>
      <c r="SKX34" s="8837"/>
      <c r="SKY34" s="1036">
        <f>SUM(SKZ34:SLC34)</f>
        <v>0</v>
      </c>
      <c r="SKZ34" s="369"/>
      <c r="SLA34" s="370"/>
      <c r="SLB34" s="370"/>
      <c r="SLC34" s="371"/>
      <c r="SLD34" s="372"/>
      <c r="SLE34" s="373"/>
      <c r="SLF34" s="369"/>
      <c r="SLG34" s="372"/>
      <c r="SLH34" s="371"/>
      <c r="SLI34" s="374"/>
      <c r="SLJ34" s="6735"/>
      <c r="SLK34" s="6735"/>
      <c r="SLL34" s="6735"/>
      <c r="SLM34" s="8836" t="s">
        <v>2779</v>
      </c>
      <c r="SLN34" s="8837"/>
      <c r="SLO34" s="1036">
        <f>SUM(SLP34:SLS34)</f>
        <v>0</v>
      </c>
      <c r="SLP34" s="369"/>
      <c r="SLQ34" s="370"/>
      <c r="SLR34" s="370"/>
      <c r="SLS34" s="371"/>
      <c r="SLT34" s="372"/>
      <c r="SLU34" s="373"/>
      <c r="SLV34" s="369"/>
      <c r="SLW34" s="372"/>
      <c r="SLX34" s="371"/>
      <c r="SLY34" s="374"/>
      <c r="SLZ34" s="6735"/>
      <c r="SMA34" s="6735"/>
      <c r="SMB34" s="6735"/>
      <c r="SMC34" s="8836" t="s">
        <v>2779</v>
      </c>
      <c r="SMD34" s="8837"/>
      <c r="SME34" s="1036">
        <f>SUM(SMF34:SMI34)</f>
        <v>0</v>
      </c>
      <c r="SMF34" s="369"/>
      <c r="SMG34" s="370"/>
      <c r="SMH34" s="370"/>
      <c r="SMI34" s="371"/>
      <c r="SMJ34" s="372"/>
      <c r="SMK34" s="373"/>
      <c r="SML34" s="369"/>
      <c r="SMM34" s="372"/>
      <c r="SMN34" s="371"/>
      <c r="SMO34" s="374"/>
      <c r="SMP34" s="6735"/>
      <c r="SMQ34" s="6735"/>
      <c r="SMR34" s="6735"/>
      <c r="SMS34" s="8836" t="s">
        <v>2779</v>
      </c>
      <c r="SMT34" s="8837"/>
      <c r="SMU34" s="1036">
        <f>SUM(SMV34:SMY34)</f>
        <v>0</v>
      </c>
      <c r="SMV34" s="369"/>
      <c r="SMW34" s="370"/>
      <c r="SMX34" s="370"/>
      <c r="SMY34" s="371"/>
      <c r="SMZ34" s="372"/>
      <c r="SNA34" s="373"/>
      <c r="SNB34" s="369"/>
      <c r="SNC34" s="372"/>
      <c r="SND34" s="371"/>
      <c r="SNE34" s="374"/>
      <c r="SNF34" s="6735"/>
      <c r="SNG34" s="6735"/>
      <c r="SNH34" s="6735"/>
      <c r="SNI34" s="8836" t="s">
        <v>2779</v>
      </c>
      <c r="SNJ34" s="8837"/>
      <c r="SNK34" s="1036">
        <f>SUM(SNL34:SNO34)</f>
        <v>0</v>
      </c>
      <c r="SNL34" s="369"/>
      <c r="SNM34" s="370"/>
      <c r="SNN34" s="370"/>
      <c r="SNO34" s="371"/>
      <c r="SNP34" s="372"/>
      <c r="SNQ34" s="373"/>
      <c r="SNR34" s="369"/>
      <c r="SNS34" s="372"/>
      <c r="SNT34" s="371"/>
      <c r="SNU34" s="374"/>
      <c r="SNV34" s="6735"/>
      <c r="SNW34" s="6735"/>
      <c r="SNX34" s="6735"/>
      <c r="SNY34" s="8836" t="s">
        <v>2779</v>
      </c>
      <c r="SNZ34" s="8837"/>
      <c r="SOA34" s="1036">
        <f>SUM(SOB34:SOE34)</f>
        <v>0</v>
      </c>
      <c r="SOB34" s="369"/>
      <c r="SOC34" s="370"/>
      <c r="SOD34" s="370"/>
      <c r="SOE34" s="371"/>
      <c r="SOF34" s="372"/>
      <c r="SOG34" s="373"/>
      <c r="SOH34" s="369"/>
      <c r="SOI34" s="372"/>
      <c r="SOJ34" s="371"/>
      <c r="SOK34" s="374"/>
      <c r="SOL34" s="6735"/>
      <c r="SOM34" s="6735"/>
      <c r="SON34" s="6735"/>
      <c r="SOO34" s="8836" t="s">
        <v>2779</v>
      </c>
      <c r="SOP34" s="8837"/>
      <c r="SOQ34" s="1036">
        <f>SUM(SOR34:SOU34)</f>
        <v>0</v>
      </c>
      <c r="SOR34" s="369"/>
      <c r="SOS34" s="370"/>
      <c r="SOT34" s="370"/>
      <c r="SOU34" s="371"/>
      <c r="SOV34" s="372"/>
      <c r="SOW34" s="373"/>
      <c r="SOX34" s="369"/>
      <c r="SOY34" s="372"/>
      <c r="SOZ34" s="371"/>
      <c r="SPA34" s="374"/>
      <c r="SPB34" s="6735"/>
      <c r="SPC34" s="6735"/>
      <c r="SPD34" s="6735"/>
      <c r="SPE34" s="8836" t="s">
        <v>2779</v>
      </c>
      <c r="SPF34" s="8837"/>
      <c r="SPG34" s="1036">
        <f>SUM(SPH34:SPK34)</f>
        <v>0</v>
      </c>
      <c r="SPH34" s="369"/>
      <c r="SPI34" s="370"/>
      <c r="SPJ34" s="370"/>
      <c r="SPK34" s="371"/>
      <c r="SPL34" s="372"/>
      <c r="SPM34" s="373"/>
      <c r="SPN34" s="369"/>
      <c r="SPO34" s="372"/>
      <c r="SPP34" s="371"/>
      <c r="SPQ34" s="374"/>
      <c r="SPR34" s="6735"/>
      <c r="SPS34" s="6735"/>
      <c r="SPT34" s="6735"/>
      <c r="SPU34" s="8836" t="s">
        <v>2779</v>
      </c>
      <c r="SPV34" s="8837"/>
      <c r="SPW34" s="1036">
        <f>SUM(SPX34:SQA34)</f>
        <v>0</v>
      </c>
      <c r="SPX34" s="369"/>
      <c r="SPY34" s="370"/>
      <c r="SPZ34" s="370"/>
      <c r="SQA34" s="371"/>
      <c r="SQB34" s="372"/>
      <c r="SQC34" s="373"/>
      <c r="SQD34" s="369"/>
      <c r="SQE34" s="372"/>
      <c r="SQF34" s="371"/>
      <c r="SQG34" s="374"/>
      <c r="SQH34" s="6735"/>
      <c r="SQI34" s="6735"/>
      <c r="SQJ34" s="6735"/>
      <c r="SQK34" s="8836" t="s">
        <v>2779</v>
      </c>
      <c r="SQL34" s="8837"/>
      <c r="SQM34" s="1036">
        <f>SUM(SQN34:SQQ34)</f>
        <v>0</v>
      </c>
      <c r="SQN34" s="369"/>
      <c r="SQO34" s="370"/>
      <c r="SQP34" s="370"/>
      <c r="SQQ34" s="371"/>
      <c r="SQR34" s="372"/>
      <c r="SQS34" s="373"/>
      <c r="SQT34" s="369"/>
      <c r="SQU34" s="372"/>
      <c r="SQV34" s="371"/>
      <c r="SQW34" s="374"/>
      <c r="SQX34" s="6735"/>
      <c r="SQY34" s="6735"/>
      <c r="SQZ34" s="6735"/>
      <c r="SRA34" s="8836" t="s">
        <v>2779</v>
      </c>
      <c r="SRB34" s="8837"/>
      <c r="SRC34" s="1036">
        <f>SUM(SRD34:SRG34)</f>
        <v>0</v>
      </c>
      <c r="SRD34" s="369"/>
      <c r="SRE34" s="370"/>
      <c r="SRF34" s="370"/>
      <c r="SRG34" s="371"/>
      <c r="SRH34" s="372"/>
      <c r="SRI34" s="373"/>
      <c r="SRJ34" s="369"/>
      <c r="SRK34" s="372"/>
      <c r="SRL34" s="371"/>
      <c r="SRM34" s="374"/>
      <c r="SRN34" s="6735"/>
      <c r="SRO34" s="6735"/>
      <c r="SRP34" s="6735"/>
      <c r="SRQ34" s="8836" t="s">
        <v>2779</v>
      </c>
      <c r="SRR34" s="8837"/>
      <c r="SRS34" s="1036">
        <f>SUM(SRT34:SRW34)</f>
        <v>0</v>
      </c>
      <c r="SRT34" s="369"/>
      <c r="SRU34" s="370"/>
      <c r="SRV34" s="370"/>
      <c r="SRW34" s="371"/>
      <c r="SRX34" s="372"/>
      <c r="SRY34" s="373"/>
      <c r="SRZ34" s="369"/>
      <c r="SSA34" s="372"/>
      <c r="SSB34" s="371"/>
      <c r="SSC34" s="374"/>
      <c r="SSD34" s="6735"/>
      <c r="SSE34" s="6735"/>
      <c r="SSF34" s="6735"/>
      <c r="SSG34" s="8836" t="s">
        <v>2779</v>
      </c>
      <c r="SSH34" s="8837"/>
      <c r="SSI34" s="1036">
        <f>SUM(SSJ34:SSM34)</f>
        <v>0</v>
      </c>
      <c r="SSJ34" s="369"/>
      <c r="SSK34" s="370"/>
      <c r="SSL34" s="370"/>
      <c r="SSM34" s="371"/>
      <c r="SSN34" s="372"/>
      <c r="SSO34" s="373"/>
      <c r="SSP34" s="369"/>
      <c r="SSQ34" s="372"/>
      <c r="SSR34" s="371"/>
      <c r="SSS34" s="374"/>
      <c r="SST34" s="6735"/>
      <c r="SSU34" s="6735"/>
      <c r="SSV34" s="6735"/>
      <c r="SSW34" s="8836" t="s">
        <v>2779</v>
      </c>
      <c r="SSX34" s="8837"/>
      <c r="SSY34" s="1036">
        <f>SUM(SSZ34:STC34)</f>
        <v>0</v>
      </c>
      <c r="SSZ34" s="369"/>
      <c r="STA34" s="370"/>
      <c r="STB34" s="370"/>
      <c r="STC34" s="371"/>
      <c r="STD34" s="372"/>
      <c r="STE34" s="373"/>
      <c r="STF34" s="369"/>
      <c r="STG34" s="372"/>
      <c r="STH34" s="371"/>
      <c r="STI34" s="374"/>
      <c r="STJ34" s="6735"/>
      <c r="STK34" s="6735"/>
      <c r="STL34" s="6735"/>
      <c r="STM34" s="8836" t="s">
        <v>2779</v>
      </c>
      <c r="STN34" s="8837"/>
      <c r="STO34" s="1036">
        <f>SUM(STP34:STS34)</f>
        <v>0</v>
      </c>
      <c r="STP34" s="369"/>
      <c r="STQ34" s="370"/>
      <c r="STR34" s="370"/>
      <c r="STS34" s="371"/>
      <c r="STT34" s="372"/>
      <c r="STU34" s="373"/>
      <c r="STV34" s="369"/>
      <c r="STW34" s="372"/>
      <c r="STX34" s="371"/>
      <c r="STY34" s="374"/>
      <c r="STZ34" s="6735"/>
      <c r="SUA34" s="6735"/>
      <c r="SUB34" s="6735"/>
      <c r="SUC34" s="8836" t="s">
        <v>2779</v>
      </c>
      <c r="SUD34" s="8837"/>
      <c r="SUE34" s="1036">
        <f>SUM(SUF34:SUI34)</f>
        <v>0</v>
      </c>
      <c r="SUF34" s="369"/>
      <c r="SUG34" s="370"/>
      <c r="SUH34" s="370"/>
      <c r="SUI34" s="371"/>
      <c r="SUJ34" s="372"/>
      <c r="SUK34" s="373"/>
      <c r="SUL34" s="369"/>
      <c r="SUM34" s="372"/>
      <c r="SUN34" s="371"/>
      <c r="SUO34" s="374"/>
      <c r="SUP34" s="6735"/>
      <c r="SUQ34" s="6735"/>
      <c r="SUR34" s="6735"/>
      <c r="SUS34" s="8836" t="s">
        <v>2779</v>
      </c>
      <c r="SUT34" s="8837"/>
      <c r="SUU34" s="1036">
        <f>SUM(SUV34:SUY34)</f>
        <v>0</v>
      </c>
      <c r="SUV34" s="369"/>
      <c r="SUW34" s="370"/>
      <c r="SUX34" s="370"/>
      <c r="SUY34" s="371"/>
      <c r="SUZ34" s="372"/>
      <c r="SVA34" s="373"/>
      <c r="SVB34" s="369"/>
      <c r="SVC34" s="372"/>
      <c r="SVD34" s="371"/>
      <c r="SVE34" s="374"/>
      <c r="SVF34" s="6735"/>
      <c r="SVG34" s="6735"/>
      <c r="SVH34" s="6735"/>
      <c r="SVI34" s="8836" t="s">
        <v>2779</v>
      </c>
      <c r="SVJ34" s="8837"/>
      <c r="SVK34" s="1036">
        <f>SUM(SVL34:SVO34)</f>
        <v>0</v>
      </c>
      <c r="SVL34" s="369"/>
      <c r="SVM34" s="370"/>
      <c r="SVN34" s="370"/>
      <c r="SVO34" s="371"/>
      <c r="SVP34" s="372"/>
      <c r="SVQ34" s="373"/>
      <c r="SVR34" s="369"/>
      <c r="SVS34" s="372"/>
      <c r="SVT34" s="371"/>
      <c r="SVU34" s="374"/>
      <c r="SVV34" s="6735"/>
      <c r="SVW34" s="6735"/>
      <c r="SVX34" s="6735"/>
      <c r="SVY34" s="8836" t="s">
        <v>2779</v>
      </c>
      <c r="SVZ34" s="8837"/>
      <c r="SWA34" s="1036">
        <f>SUM(SWB34:SWE34)</f>
        <v>0</v>
      </c>
      <c r="SWB34" s="369"/>
      <c r="SWC34" s="370"/>
      <c r="SWD34" s="370"/>
      <c r="SWE34" s="371"/>
      <c r="SWF34" s="372"/>
      <c r="SWG34" s="373"/>
      <c r="SWH34" s="369"/>
      <c r="SWI34" s="372"/>
      <c r="SWJ34" s="371"/>
      <c r="SWK34" s="374"/>
      <c r="SWL34" s="6735"/>
      <c r="SWM34" s="6735"/>
      <c r="SWN34" s="6735"/>
      <c r="SWO34" s="8836" t="s">
        <v>2779</v>
      </c>
      <c r="SWP34" s="8837"/>
      <c r="SWQ34" s="1036">
        <f>SUM(SWR34:SWU34)</f>
        <v>0</v>
      </c>
      <c r="SWR34" s="369"/>
      <c r="SWS34" s="370"/>
      <c r="SWT34" s="370"/>
      <c r="SWU34" s="371"/>
      <c r="SWV34" s="372"/>
      <c r="SWW34" s="373"/>
      <c r="SWX34" s="369"/>
      <c r="SWY34" s="372"/>
      <c r="SWZ34" s="371"/>
      <c r="SXA34" s="374"/>
      <c r="SXB34" s="6735"/>
      <c r="SXC34" s="6735"/>
      <c r="SXD34" s="6735"/>
      <c r="SXE34" s="8836" t="s">
        <v>2779</v>
      </c>
      <c r="SXF34" s="8837"/>
      <c r="SXG34" s="1036">
        <f>SUM(SXH34:SXK34)</f>
        <v>0</v>
      </c>
      <c r="SXH34" s="369"/>
      <c r="SXI34" s="370"/>
      <c r="SXJ34" s="370"/>
      <c r="SXK34" s="371"/>
      <c r="SXL34" s="372"/>
      <c r="SXM34" s="373"/>
      <c r="SXN34" s="369"/>
      <c r="SXO34" s="372"/>
      <c r="SXP34" s="371"/>
      <c r="SXQ34" s="374"/>
      <c r="SXR34" s="6735"/>
      <c r="SXS34" s="6735"/>
      <c r="SXT34" s="6735"/>
      <c r="SXU34" s="8836" t="s">
        <v>2779</v>
      </c>
      <c r="SXV34" s="8837"/>
      <c r="SXW34" s="1036">
        <f>SUM(SXX34:SYA34)</f>
        <v>0</v>
      </c>
      <c r="SXX34" s="369"/>
      <c r="SXY34" s="370"/>
      <c r="SXZ34" s="370"/>
      <c r="SYA34" s="371"/>
      <c r="SYB34" s="372"/>
      <c r="SYC34" s="373"/>
      <c r="SYD34" s="369"/>
      <c r="SYE34" s="372"/>
      <c r="SYF34" s="371"/>
      <c r="SYG34" s="374"/>
      <c r="SYH34" s="6735"/>
      <c r="SYI34" s="6735"/>
      <c r="SYJ34" s="6735"/>
      <c r="SYK34" s="8836" t="s">
        <v>2779</v>
      </c>
      <c r="SYL34" s="8837"/>
      <c r="SYM34" s="1036">
        <f>SUM(SYN34:SYQ34)</f>
        <v>0</v>
      </c>
      <c r="SYN34" s="369"/>
      <c r="SYO34" s="370"/>
      <c r="SYP34" s="370"/>
      <c r="SYQ34" s="371"/>
      <c r="SYR34" s="372"/>
      <c r="SYS34" s="373"/>
      <c r="SYT34" s="369"/>
      <c r="SYU34" s="372"/>
      <c r="SYV34" s="371"/>
      <c r="SYW34" s="374"/>
      <c r="SYX34" s="6735"/>
      <c r="SYY34" s="6735"/>
      <c r="SYZ34" s="6735"/>
      <c r="SZA34" s="8836" t="s">
        <v>2779</v>
      </c>
      <c r="SZB34" s="8837"/>
      <c r="SZC34" s="1036">
        <f>SUM(SZD34:SZG34)</f>
        <v>0</v>
      </c>
      <c r="SZD34" s="369"/>
      <c r="SZE34" s="370"/>
      <c r="SZF34" s="370"/>
      <c r="SZG34" s="371"/>
      <c r="SZH34" s="372"/>
      <c r="SZI34" s="373"/>
      <c r="SZJ34" s="369"/>
      <c r="SZK34" s="372"/>
      <c r="SZL34" s="371"/>
      <c r="SZM34" s="374"/>
      <c r="SZN34" s="6735"/>
      <c r="SZO34" s="6735"/>
      <c r="SZP34" s="6735"/>
      <c r="SZQ34" s="8836" t="s">
        <v>2779</v>
      </c>
      <c r="SZR34" s="8837"/>
      <c r="SZS34" s="1036">
        <f>SUM(SZT34:SZW34)</f>
        <v>0</v>
      </c>
      <c r="SZT34" s="369"/>
      <c r="SZU34" s="370"/>
      <c r="SZV34" s="370"/>
      <c r="SZW34" s="371"/>
      <c r="SZX34" s="372"/>
      <c r="SZY34" s="373"/>
      <c r="SZZ34" s="369"/>
      <c r="TAA34" s="372"/>
      <c r="TAB34" s="371"/>
      <c r="TAC34" s="374"/>
      <c r="TAD34" s="6735"/>
      <c r="TAE34" s="6735"/>
      <c r="TAF34" s="6735"/>
      <c r="TAG34" s="8836" t="s">
        <v>2779</v>
      </c>
      <c r="TAH34" s="8837"/>
      <c r="TAI34" s="1036">
        <f>SUM(TAJ34:TAM34)</f>
        <v>0</v>
      </c>
      <c r="TAJ34" s="369"/>
      <c r="TAK34" s="370"/>
      <c r="TAL34" s="370"/>
      <c r="TAM34" s="371"/>
      <c r="TAN34" s="372"/>
      <c r="TAO34" s="373"/>
      <c r="TAP34" s="369"/>
      <c r="TAQ34" s="372"/>
      <c r="TAR34" s="371"/>
      <c r="TAS34" s="374"/>
      <c r="TAT34" s="6735"/>
      <c r="TAU34" s="6735"/>
      <c r="TAV34" s="6735"/>
      <c r="TAW34" s="8836" t="s">
        <v>2779</v>
      </c>
      <c r="TAX34" s="8837"/>
      <c r="TAY34" s="1036">
        <f>SUM(TAZ34:TBC34)</f>
        <v>0</v>
      </c>
      <c r="TAZ34" s="369"/>
      <c r="TBA34" s="370"/>
      <c r="TBB34" s="370"/>
      <c r="TBC34" s="371"/>
      <c r="TBD34" s="372"/>
      <c r="TBE34" s="373"/>
      <c r="TBF34" s="369"/>
      <c r="TBG34" s="372"/>
      <c r="TBH34" s="371"/>
      <c r="TBI34" s="374"/>
      <c r="TBJ34" s="6735"/>
      <c r="TBK34" s="6735"/>
      <c r="TBL34" s="6735"/>
      <c r="TBM34" s="8836" t="s">
        <v>2779</v>
      </c>
      <c r="TBN34" s="8837"/>
      <c r="TBO34" s="1036">
        <f>SUM(TBP34:TBS34)</f>
        <v>0</v>
      </c>
      <c r="TBP34" s="369"/>
      <c r="TBQ34" s="370"/>
      <c r="TBR34" s="370"/>
      <c r="TBS34" s="371"/>
      <c r="TBT34" s="372"/>
      <c r="TBU34" s="373"/>
      <c r="TBV34" s="369"/>
      <c r="TBW34" s="372"/>
      <c r="TBX34" s="371"/>
      <c r="TBY34" s="374"/>
      <c r="TBZ34" s="6735"/>
      <c r="TCA34" s="6735"/>
      <c r="TCB34" s="6735"/>
      <c r="TCC34" s="8836" t="s">
        <v>2779</v>
      </c>
      <c r="TCD34" s="8837"/>
      <c r="TCE34" s="1036">
        <f>SUM(TCF34:TCI34)</f>
        <v>0</v>
      </c>
      <c r="TCF34" s="369"/>
      <c r="TCG34" s="370"/>
      <c r="TCH34" s="370"/>
      <c r="TCI34" s="371"/>
      <c r="TCJ34" s="372"/>
      <c r="TCK34" s="373"/>
      <c r="TCL34" s="369"/>
      <c r="TCM34" s="372"/>
      <c r="TCN34" s="371"/>
      <c r="TCO34" s="374"/>
      <c r="TCP34" s="6735"/>
      <c r="TCQ34" s="6735"/>
      <c r="TCR34" s="6735"/>
      <c r="TCS34" s="8836" t="s">
        <v>2779</v>
      </c>
      <c r="TCT34" s="8837"/>
      <c r="TCU34" s="1036">
        <f>SUM(TCV34:TCY34)</f>
        <v>0</v>
      </c>
      <c r="TCV34" s="369"/>
      <c r="TCW34" s="370"/>
      <c r="TCX34" s="370"/>
      <c r="TCY34" s="371"/>
      <c r="TCZ34" s="372"/>
      <c r="TDA34" s="373"/>
      <c r="TDB34" s="369"/>
      <c r="TDC34" s="372"/>
      <c r="TDD34" s="371"/>
      <c r="TDE34" s="374"/>
      <c r="TDF34" s="6735"/>
      <c r="TDG34" s="6735"/>
      <c r="TDH34" s="6735"/>
      <c r="TDI34" s="8836" t="s">
        <v>2779</v>
      </c>
      <c r="TDJ34" s="8837"/>
      <c r="TDK34" s="1036">
        <f>SUM(TDL34:TDO34)</f>
        <v>0</v>
      </c>
      <c r="TDL34" s="369"/>
      <c r="TDM34" s="370"/>
      <c r="TDN34" s="370"/>
      <c r="TDO34" s="371"/>
      <c r="TDP34" s="372"/>
      <c r="TDQ34" s="373"/>
      <c r="TDR34" s="369"/>
      <c r="TDS34" s="372"/>
      <c r="TDT34" s="371"/>
      <c r="TDU34" s="374"/>
      <c r="TDV34" s="6735"/>
      <c r="TDW34" s="6735"/>
      <c r="TDX34" s="6735"/>
      <c r="TDY34" s="8836" t="s">
        <v>2779</v>
      </c>
      <c r="TDZ34" s="8837"/>
      <c r="TEA34" s="1036">
        <f>SUM(TEB34:TEE34)</f>
        <v>0</v>
      </c>
      <c r="TEB34" s="369"/>
      <c r="TEC34" s="370"/>
      <c r="TED34" s="370"/>
      <c r="TEE34" s="371"/>
      <c r="TEF34" s="372"/>
      <c r="TEG34" s="373"/>
      <c r="TEH34" s="369"/>
      <c r="TEI34" s="372"/>
      <c r="TEJ34" s="371"/>
      <c r="TEK34" s="374"/>
      <c r="TEL34" s="6735"/>
      <c r="TEM34" s="6735"/>
      <c r="TEN34" s="6735"/>
      <c r="TEO34" s="8836" t="s">
        <v>2779</v>
      </c>
      <c r="TEP34" s="8837"/>
      <c r="TEQ34" s="1036">
        <f>SUM(TER34:TEU34)</f>
        <v>0</v>
      </c>
      <c r="TER34" s="369"/>
      <c r="TES34" s="370"/>
      <c r="TET34" s="370"/>
      <c r="TEU34" s="371"/>
      <c r="TEV34" s="372"/>
      <c r="TEW34" s="373"/>
      <c r="TEX34" s="369"/>
      <c r="TEY34" s="372"/>
      <c r="TEZ34" s="371"/>
      <c r="TFA34" s="374"/>
      <c r="TFB34" s="6735"/>
      <c r="TFC34" s="6735"/>
      <c r="TFD34" s="6735"/>
      <c r="TFE34" s="8836" t="s">
        <v>2779</v>
      </c>
      <c r="TFF34" s="8837"/>
      <c r="TFG34" s="1036">
        <f>SUM(TFH34:TFK34)</f>
        <v>0</v>
      </c>
      <c r="TFH34" s="369"/>
      <c r="TFI34" s="370"/>
      <c r="TFJ34" s="370"/>
      <c r="TFK34" s="371"/>
      <c r="TFL34" s="372"/>
      <c r="TFM34" s="373"/>
      <c r="TFN34" s="369"/>
      <c r="TFO34" s="372"/>
      <c r="TFP34" s="371"/>
      <c r="TFQ34" s="374"/>
      <c r="TFR34" s="6735"/>
      <c r="TFS34" s="6735"/>
      <c r="TFT34" s="6735"/>
      <c r="TFU34" s="8836" t="s">
        <v>2779</v>
      </c>
      <c r="TFV34" s="8837"/>
      <c r="TFW34" s="1036">
        <f>SUM(TFX34:TGA34)</f>
        <v>0</v>
      </c>
      <c r="TFX34" s="369"/>
      <c r="TFY34" s="370"/>
      <c r="TFZ34" s="370"/>
      <c r="TGA34" s="371"/>
      <c r="TGB34" s="372"/>
      <c r="TGC34" s="373"/>
      <c r="TGD34" s="369"/>
      <c r="TGE34" s="372"/>
      <c r="TGF34" s="371"/>
      <c r="TGG34" s="374"/>
      <c r="TGH34" s="6735"/>
      <c r="TGI34" s="6735"/>
      <c r="TGJ34" s="6735"/>
      <c r="TGK34" s="8836" t="s">
        <v>2779</v>
      </c>
      <c r="TGL34" s="8837"/>
      <c r="TGM34" s="1036">
        <f>SUM(TGN34:TGQ34)</f>
        <v>0</v>
      </c>
      <c r="TGN34" s="369"/>
      <c r="TGO34" s="370"/>
      <c r="TGP34" s="370"/>
      <c r="TGQ34" s="371"/>
      <c r="TGR34" s="372"/>
      <c r="TGS34" s="373"/>
      <c r="TGT34" s="369"/>
      <c r="TGU34" s="372"/>
      <c r="TGV34" s="371"/>
      <c r="TGW34" s="374"/>
      <c r="TGX34" s="6735"/>
      <c r="TGY34" s="6735"/>
      <c r="TGZ34" s="6735"/>
      <c r="THA34" s="8836" t="s">
        <v>2779</v>
      </c>
      <c r="THB34" s="8837"/>
      <c r="THC34" s="1036">
        <f>SUM(THD34:THG34)</f>
        <v>0</v>
      </c>
      <c r="THD34" s="369"/>
      <c r="THE34" s="370"/>
      <c r="THF34" s="370"/>
      <c r="THG34" s="371"/>
      <c r="THH34" s="372"/>
      <c r="THI34" s="373"/>
      <c r="THJ34" s="369"/>
      <c r="THK34" s="372"/>
      <c r="THL34" s="371"/>
      <c r="THM34" s="374"/>
      <c r="THN34" s="6735"/>
      <c r="THO34" s="6735"/>
      <c r="THP34" s="6735"/>
      <c r="THQ34" s="8836" t="s">
        <v>2779</v>
      </c>
      <c r="THR34" s="8837"/>
      <c r="THS34" s="1036">
        <f>SUM(THT34:THW34)</f>
        <v>0</v>
      </c>
      <c r="THT34" s="369"/>
      <c r="THU34" s="370"/>
      <c r="THV34" s="370"/>
      <c r="THW34" s="371"/>
      <c r="THX34" s="372"/>
      <c r="THY34" s="373"/>
      <c r="THZ34" s="369"/>
      <c r="TIA34" s="372"/>
      <c r="TIB34" s="371"/>
      <c r="TIC34" s="374"/>
      <c r="TID34" s="6735"/>
      <c r="TIE34" s="6735"/>
      <c r="TIF34" s="6735"/>
      <c r="TIG34" s="8836" t="s">
        <v>2779</v>
      </c>
      <c r="TIH34" s="8837"/>
      <c r="TII34" s="1036">
        <f>SUM(TIJ34:TIM34)</f>
        <v>0</v>
      </c>
      <c r="TIJ34" s="369"/>
      <c r="TIK34" s="370"/>
      <c r="TIL34" s="370"/>
      <c r="TIM34" s="371"/>
      <c r="TIN34" s="372"/>
      <c r="TIO34" s="373"/>
      <c r="TIP34" s="369"/>
      <c r="TIQ34" s="372"/>
      <c r="TIR34" s="371"/>
      <c r="TIS34" s="374"/>
      <c r="TIT34" s="6735"/>
      <c r="TIU34" s="6735"/>
      <c r="TIV34" s="6735"/>
      <c r="TIW34" s="8836" t="s">
        <v>2779</v>
      </c>
      <c r="TIX34" s="8837"/>
      <c r="TIY34" s="1036">
        <f>SUM(TIZ34:TJC34)</f>
        <v>0</v>
      </c>
      <c r="TIZ34" s="369"/>
      <c r="TJA34" s="370"/>
      <c r="TJB34" s="370"/>
      <c r="TJC34" s="371"/>
      <c r="TJD34" s="372"/>
      <c r="TJE34" s="373"/>
      <c r="TJF34" s="369"/>
      <c r="TJG34" s="372"/>
      <c r="TJH34" s="371"/>
      <c r="TJI34" s="374"/>
      <c r="TJJ34" s="6735"/>
      <c r="TJK34" s="6735"/>
      <c r="TJL34" s="6735"/>
      <c r="TJM34" s="8836" t="s">
        <v>2779</v>
      </c>
      <c r="TJN34" s="8837"/>
      <c r="TJO34" s="1036">
        <f>SUM(TJP34:TJS34)</f>
        <v>0</v>
      </c>
      <c r="TJP34" s="369"/>
      <c r="TJQ34" s="370"/>
      <c r="TJR34" s="370"/>
      <c r="TJS34" s="371"/>
      <c r="TJT34" s="372"/>
      <c r="TJU34" s="373"/>
      <c r="TJV34" s="369"/>
      <c r="TJW34" s="372"/>
      <c r="TJX34" s="371"/>
      <c r="TJY34" s="374"/>
      <c r="TJZ34" s="6735"/>
      <c r="TKA34" s="6735"/>
      <c r="TKB34" s="6735"/>
      <c r="TKC34" s="8836" t="s">
        <v>2779</v>
      </c>
      <c r="TKD34" s="8837"/>
      <c r="TKE34" s="1036">
        <f>SUM(TKF34:TKI34)</f>
        <v>0</v>
      </c>
      <c r="TKF34" s="369"/>
      <c r="TKG34" s="370"/>
      <c r="TKH34" s="370"/>
      <c r="TKI34" s="371"/>
      <c r="TKJ34" s="372"/>
      <c r="TKK34" s="373"/>
      <c r="TKL34" s="369"/>
      <c r="TKM34" s="372"/>
      <c r="TKN34" s="371"/>
      <c r="TKO34" s="374"/>
      <c r="TKP34" s="6735"/>
      <c r="TKQ34" s="6735"/>
      <c r="TKR34" s="6735"/>
      <c r="TKS34" s="8836" t="s">
        <v>2779</v>
      </c>
      <c r="TKT34" s="8837"/>
      <c r="TKU34" s="1036">
        <f>SUM(TKV34:TKY34)</f>
        <v>0</v>
      </c>
      <c r="TKV34" s="369"/>
      <c r="TKW34" s="370"/>
      <c r="TKX34" s="370"/>
      <c r="TKY34" s="371"/>
      <c r="TKZ34" s="372"/>
      <c r="TLA34" s="373"/>
      <c r="TLB34" s="369"/>
      <c r="TLC34" s="372"/>
      <c r="TLD34" s="371"/>
      <c r="TLE34" s="374"/>
      <c r="TLF34" s="6735"/>
      <c r="TLG34" s="6735"/>
      <c r="TLH34" s="6735"/>
      <c r="TLI34" s="8836" t="s">
        <v>2779</v>
      </c>
      <c r="TLJ34" s="8837"/>
      <c r="TLK34" s="1036">
        <f>SUM(TLL34:TLO34)</f>
        <v>0</v>
      </c>
      <c r="TLL34" s="369"/>
      <c r="TLM34" s="370"/>
      <c r="TLN34" s="370"/>
      <c r="TLO34" s="371"/>
      <c r="TLP34" s="372"/>
      <c r="TLQ34" s="373"/>
      <c r="TLR34" s="369"/>
      <c r="TLS34" s="372"/>
      <c r="TLT34" s="371"/>
      <c r="TLU34" s="374"/>
      <c r="TLV34" s="6735"/>
      <c r="TLW34" s="6735"/>
      <c r="TLX34" s="6735"/>
      <c r="TLY34" s="8836" t="s">
        <v>2779</v>
      </c>
      <c r="TLZ34" s="8837"/>
      <c r="TMA34" s="1036">
        <f>SUM(TMB34:TME34)</f>
        <v>0</v>
      </c>
      <c r="TMB34" s="369"/>
      <c r="TMC34" s="370"/>
      <c r="TMD34" s="370"/>
      <c r="TME34" s="371"/>
      <c r="TMF34" s="372"/>
      <c r="TMG34" s="373"/>
      <c r="TMH34" s="369"/>
      <c r="TMI34" s="372"/>
      <c r="TMJ34" s="371"/>
      <c r="TMK34" s="374"/>
      <c r="TML34" s="6735"/>
      <c r="TMM34" s="6735"/>
      <c r="TMN34" s="6735"/>
      <c r="TMO34" s="8836" t="s">
        <v>2779</v>
      </c>
      <c r="TMP34" s="8837"/>
      <c r="TMQ34" s="1036">
        <f>SUM(TMR34:TMU34)</f>
        <v>0</v>
      </c>
      <c r="TMR34" s="369"/>
      <c r="TMS34" s="370"/>
      <c r="TMT34" s="370"/>
      <c r="TMU34" s="371"/>
      <c r="TMV34" s="372"/>
      <c r="TMW34" s="373"/>
      <c r="TMX34" s="369"/>
      <c r="TMY34" s="372"/>
      <c r="TMZ34" s="371"/>
      <c r="TNA34" s="374"/>
      <c r="TNB34" s="6735"/>
      <c r="TNC34" s="6735"/>
      <c r="TND34" s="6735"/>
      <c r="TNE34" s="8836" t="s">
        <v>2779</v>
      </c>
      <c r="TNF34" s="8837"/>
      <c r="TNG34" s="1036">
        <f>SUM(TNH34:TNK34)</f>
        <v>0</v>
      </c>
      <c r="TNH34" s="369"/>
      <c r="TNI34" s="370"/>
      <c r="TNJ34" s="370"/>
      <c r="TNK34" s="371"/>
      <c r="TNL34" s="372"/>
      <c r="TNM34" s="373"/>
      <c r="TNN34" s="369"/>
      <c r="TNO34" s="372"/>
      <c r="TNP34" s="371"/>
      <c r="TNQ34" s="374"/>
      <c r="TNR34" s="6735"/>
      <c r="TNS34" s="6735"/>
      <c r="TNT34" s="6735"/>
      <c r="TNU34" s="8836" t="s">
        <v>2779</v>
      </c>
      <c r="TNV34" s="8837"/>
      <c r="TNW34" s="1036">
        <f>SUM(TNX34:TOA34)</f>
        <v>0</v>
      </c>
      <c r="TNX34" s="369"/>
      <c r="TNY34" s="370"/>
      <c r="TNZ34" s="370"/>
      <c r="TOA34" s="371"/>
      <c r="TOB34" s="372"/>
      <c r="TOC34" s="373"/>
      <c r="TOD34" s="369"/>
      <c r="TOE34" s="372"/>
      <c r="TOF34" s="371"/>
      <c r="TOG34" s="374"/>
      <c r="TOH34" s="6735"/>
      <c r="TOI34" s="6735"/>
      <c r="TOJ34" s="6735"/>
      <c r="TOK34" s="8836" t="s">
        <v>2779</v>
      </c>
      <c r="TOL34" s="8837"/>
      <c r="TOM34" s="1036">
        <f>SUM(TON34:TOQ34)</f>
        <v>0</v>
      </c>
      <c r="TON34" s="369"/>
      <c r="TOO34" s="370"/>
      <c r="TOP34" s="370"/>
      <c r="TOQ34" s="371"/>
      <c r="TOR34" s="372"/>
      <c r="TOS34" s="373"/>
      <c r="TOT34" s="369"/>
      <c r="TOU34" s="372"/>
      <c r="TOV34" s="371"/>
      <c r="TOW34" s="374"/>
      <c r="TOX34" s="6735"/>
      <c r="TOY34" s="6735"/>
      <c r="TOZ34" s="6735"/>
      <c r="TPA34" s="8836" t="s">
        <v>2779</v>
      </c>
      <c r="TPB34" s="8837"/>
      <c r="TPC34" s="1036">
        <f>SUM(TPD34:TPG34)</f>
        <v>0</v>
      </c>
      <c r="TPD34" s="369"/>
      <c r="TPE34" s="370"/>
      <c r="TPF34" s="370"/>
      <c r="TPG34" s="371"/>
      <c r="TPH34" s="372"/>
      <c r="TPI34" s="373"/>
      <c r="TPJ34" s="369"/>
      <c r="TPK34" s="372"/>
      <c r="TPL34" s="371"/>
      <c r="TPM34" s="374"/>
      <c r="TPN34" s="6735"/>
      <c r="TPO34" s="6735"/>
      <c r="TPP34" s="6735"/>
      <c r="TPQ34" s="8836" t="s">
        <v>2779</v>
      </c>
      <c r="TPR34" s="8837"/>
      <c r="TPS34" s="1036">
        <f>SUM(TPT34:TPW34)</f>
        <v>0</v>
      </c>
      <c r="TPT34" s="369"/>
      <c r="TPU34" s="370"/>
      <c r="TPV34" s="370"/>
      <c r="TPW34" s="371"/>
      <c r="TPX34" s="372"/>
      <c r="TPY34" s="373"/>
      <c r="TPZ34" s="369"/>
      <c r="TQA34" s="372"/>
      <c r="TQB34" s="371"/>
      <c r="TQC34" s="374"/>
      <c r="TQD34" s="6735"/>
      <c r="TQE34" s="6735"/>
      <c r="TQF34" s="6735"/>
      <c r="TQG34" s="8836" t="s">
        <v>2779</v>
      </c>
      <c r="TQH34" s="8837"/>
      <c r="TQI34" s="1036">
        <f>SUM(TQJ34:TQM34)</f>
        <v>0</v>
      </c>
      <c r="TQJ34" s="369"/>
      <c r="TQK34" s="370"/>
      <c r="TQL34" s="370"/>
      <c r="TQM34" s="371"/>
      <c r="TQN34" s="372"/>
      <c r="TQO34" s="373"/>
      <c r="TQP34" s="369"/>
      <c r="TQQ34" s="372"/>
      <c r="TQR34" s="371"/>
      <c r="TQS34" s="374"/>
      <c r="TQT34" s="6735"/>
      <c r="TQU34" s="6735"/>
      <c r="TQV34" s="6735"/>
      <c r="TQW34" s="8836" t="s">
        <v>2779</v>
      </c>
      <c r="TQX34" s="8837"/>
      <c r="TQY34" s="1036">
        <f>SUM(TQZ34:TRC34)</f>
        <v>0</v>
      </c>
      <c r="TQZ34" s="369"/>
      <c r="TRA34" s="370"/>
      <c r="TRB34" s="370"/>
      <c r="TRC34" s="371"/>
      <c r="TRD34" s="372"/>
      <c r="TRE34" s="373"/>
      <c r="TRF34" s="369"/>
      <c r="TRG34" s="372"/>
      <c r="TRH34" s="371"/>
      <c r="TRI34" s="374"/>
      <c r="TRJ34" s="6735"/>
      <c r="TRK34" s="6735"/>
      <c r="TRL34" s="6735"/>
      <c r="TRM34" s="8836" t="s">
        <v>2779</v>
      </c>
      <c r="TRN34" s="8837"/>
      <c r="TRO34" s="1036">
        <f>SUM(TRP34:TRS34)</f>
        <v>0</v>
      </c>
      <c r="TRP34" s="369"/>
      <c r="TRQ34" s="370"/>
      <c r="TRR34" s="370"/>
      <c r="TRS34" s="371"/>
      <c r="TRT34" s="372"/>
      <c r="TRU34" s="373"/>
      <c r="TRV34" s="369"/>
      <c r="TRW34" s="372"/>
      <c r="TRX34" s="371"/>
      <c r="TRY34" s="374"/>
      <c r="TRZ34" s="6735"/>
      <c r="TSA34" s="6735"/>
      <c r="TSB34" s="6735"/>
      <c r="TSC34" s="8836" t="s">
        <v>2779</v>
      </c>
      <c r="TSD34" s="8837"/>
      <c r="TSE34" s="1036">
        <f>SUM(TSF34:TSI34)</f>
        <v>0</v>
      </c>
      <c r="TSF34" s="369"/>
      <c r="TSG34" s="370"/>
      <c r="TSH34" s="370"/>
      <c r="TSI34" s="371"/>
      <c r="TSJ34" s="372"/>
      <c r="TSK34" s="373"/>
      <c r="TSL34" s="369"/>
      <c r="TSM34" s="372"/>
      <c r="TSN34" s="371"/>
      <c r="TSO34" s="374"/>
      <c r="TSP34" s="6735"/>
      <c r="TSQ34" s="6735"/>
      <c r="TSR34" s="6735"/>
      <c r="TSS34" s="8836" t="s">
        <v>2779</v>
      </c>
      <c r="TST34" s="8837"/>
      <c r="TSU34" s="1036">
        <f>SUM(TSV34:TSY34)</f>
        <v>0</v>
      </c>
      <c r="TSV34" s="369"/>
      <c r="TSW34" s="370"/>
      <c r="TSX34" s="370"/>
      <c r="TSY34" s="371"/>
      <c r="TSZ34" s="372"/>
      <c r="TTA34" s="373"/>
      <c r="TTB34" s="369"/>
      <c r="TTC34" s="372"/>
      <c r="TTD34" s="371"/>
      <c r="TTE34" s="374"/>
      <c r="TTF34" s="6735"/>
      <c r="TTG34" s="6735"/>
      <c r="TTH34" s="6735"/>
      <c r="TTI34" s="8836" t="s">
        <v>2779</v>
      </c>
      <c r="TTJ34" s="8837"/>
      <c r="TTK34" s="1036">
        <f>SUM(TTL34:TTO34)</f>
        <v>0</v>
      </c>
      <c r="TTL34" s="369"/>
      <c r="TTM34" s="370"/>
      <c r="TTN34" s="370"/>
      <c r="TTO34" s="371"/>
      <c r="TTP34" s="372"/>
      <c r="TTQ34" s="373"/>
      <c r="TTR34" s="369"/>
      <c r="TTS34" s="372"/>
      <c r="TTT34" s="371"/>
      <c r="TTU34" s="374"/>
      <c r="TTV34" s="6735"/>
      <c r="TTW34" s="6735"/>
      <c r="TTX34" s="6735"/>
      <c r="TTY34" s="8836" t="s">
        <v>2779</v>
      </c>
      <c r="TTZ34" s="8837"/>
      <c r="TUA34" s="1036">
        <f>SUM(TUB34:TUE34)</f>
        <v>0</v>
      </c>
      <c r="TUB34" s="369"/>
      <c r="TUC34" s="370"/>
      <c r="TUD34" s="370"/>
      <c r="TUE34" s="371"/>
      <c r="TUF34" s="372"/>
      <c r="TUG34" s="373"/>
      <c r="TUH34" s="369"/>
      <c r="TUI34" s="372"/>
      <c r="TUJ34" s="371"/>
      <c r="TUK34" s="374"/>
      <c r="TUL34" s="6735"/>
      <c r="TUM34" s="6735"/>
      <c r="TUN34" s="6735"/>
      <c r="TUO34" s="8836" t="s">
        <v>2779</v>
      </c>
      <c r="TUP34" s="8837"/>
      <c r="TUQ34" s="1036">
        <f>SUM(TUR34:TUU34)</f>
        <v>0</v>
      </c>
      <c r="TUR34" s="369"/>
      <c r="TUS34" s="370"/>
      <c r="TUT34" s="370"/>
      <c r="TUU34" s="371"/>
      <c r="TUV34" s="372"/>
      <c r="TUW34" s="373"/>
      <c r="TUX34" s="369"/>
      <c r="TUY34" s="372"/>
      <c r="TUZ34" s="371"/>
      <c r="TVA34" s="374"/>
      <c r="TVB34" s="6735"/>
      <c r="TVC34" s="6735"/>
      <c r="TVD34" s="6735"/>
      <c r="TVE34" s="8836" t="s">
        <v>2779</v>
      </c>
      <c r="TVF34" s="8837"/>
      <c r="TVG34" s="1036">
        <f>SUM(TVH34:TVK34)</f>
        <v>0</v>
      </c>
      <c r="TVH34" s="369"/>
      <c r="TVI34" s="370"/>
      <c r="TVJ34" s="370"/>
      <c r="TVK34" s="371"/>
      <c r="TVL34" s="372"/>
      <c r="TVM34" s="373"/>
      <c r="TVN34" s="369"/>
      <c r="TVO34" s="372"/>
      <c r="TVP34" s="371"/>
      <c r="TVQ34" s="374"/>
      <c r="TVR34" s="6735"/>
      <c r="TVS34" s="6735"/>
      <c r="TVT34" s="6735"/>
      <c r="TVU34" s="8836" t="s">
        <v>2779</v>
      </c>
      <c r="TVV34" s="8837"/>
      <c r="TVW34" s="1036">
        <f>SUM(TVX34:TWA34)</f>
        <v>0</v>
      </c>
      <c r="TVX34" s="369"/>
      <c r="TVY34" s="370"/>
      <c r="TVZ34" s="370"/>
      <c r="TWA34" s="371"/>
      <c r="TWB34" s="372"/>
      <c r="TWC34" s="373"/>
      <c r="TWD34" s="369"/>
      <c r="TWE34" s="372"/>
      <c r="TWF34" s="371"/>
      <c r="TWG34" s="374"/>
      <c r="TWH34" s="6735"/>
      <c r="TWI34" s="6735"/>
      <c r="TWJ34" s="6735"/>
      <c r="TWK34" s="8836" t="s">
        <v>2779</v>
      </c>
      <c r="TWL34" s="8837"/>
      <c r="TWM34" s="1036">
        <f>SUM(TWN34:TWQ34)</f>
        <v>0</v>
      </c>
      <c r="TWN34" s="369"/>
      <c r="TWO34" s="370"/>
      <c r="TWP34" s="370"/>
      <c r="TWQ34" s="371"/>
      <c r="TWR34" s="372"/>
      <c r="TWS34" s="373"/>
      <c r="TWT34" s="369"/>
      <c r="TWU34" s="372"/>
      <c r="TWV34" s="371"/>
      <c r="TWW34" s="374"/>
      <c r="TWX34" s="6735"/>
      <c r="TWY34" s="6735"/>
      <c r="TWZ34" s="6735"/>
      <c r="TXA34" s="8836" t="s">
        <v>2779</v>
      </c>
      <c r="TXB34" s="8837"/>
      <c r="TXC34" s="1036">
        <f>SUM(TXD34:TXG34)</f>
        <v>0</v>
      </c>
      <c r="TXD34" s="369"/>
      <c r="TXE34" s="370"/>
      <c r="TXF34" s="370"/>
      <c r="TXG34" s="371"/>
      <c r="TXH34" s="372"/>
      <c r="TXI34" s="373"/>
      <c r="TXJ34" s="369"/>
      <c r="TXK34" s="372"/>
      <c r="TXL34" s="371"/>
      <c r="TXM34" s="374"/>
      <c r="TXN34" s="6735"/>
      <c r="TXO34" s="6735"/>
      <c r="TXP34" s="6735"/>
      <c r="TXQ34" s="8836" t="s">
        <v>2779</v>
      </c>
      <c r="TXR34" s="8837"/>
      <c r="TXS34" s="1036">
        <f>SUM(TXT34:TXW34)</f>
        <v>0</v>
      </c>
      <c r="TXT34" s="369"/>
      <c r="TXU34" s="370"/>
      <c r="TXV34" s="370"/>
      <c r="TXW34" s="371"/>
      <c r="TXX34" s="372"/>
      <c r="TXY34" s="373"/>
      <c r="TXZ34" s="369"/>
      <c r="TYA34" s="372"/>
      <c r="TYB34" s="371"/>
      <c r="TYC34" s="374"/>
      <c r="TYD34" s="6735"/>
      <c r="TYE34" s="6735"/>
      <c r="TYF34" s="6735"/>
      <c r="TYG34" s="8836" t="s">
        <v>2779</v>
      </c>
      <c r="TYH34" s="8837"/>
      <c r="TYI34" s="1036">
        <f>SUM(TYJ34:TYM34)</f>
        <v>0</v>
      </c>
      <c r="TYJ34" s="369"/>
      <c r="TYK34" s="370"/>
      <c r="TYL34" s="370"/>
      <c r="TYM34" s="371"/>
      <c r="TYN34" s="372"/>
      <c r="TYO34" s="373"/>
      <c r="TYP34" s="369"/>
      <c r="TYQ34" s="372"/>
      <c r="TYR34" s="371"/>
      <c r="TYS34" s="374"/>
      <c r="TYT34" s="6735"/>
      <c r="TYU34" s="6735"/>
      <c r="TYV34" s="6735"/>
      <c r="TYW34" s="8836" t="s">
        <v>2779</v>
      </c>
      <c r="TYX34" s="8837"/>
      <c r="TYY34" s="1036">
        <f>SUM(TYZ34:TZC34)</f>
        <v>0</v>
      </c>
      <c r="TYZ34" s="369"/>
      <c r="TZA34" s="370"/>
      <c r="TZB34" s="370"/>
      <c r="TZC34" s="371"/>
      <c r="TZD34" s="372"/>
      <c r="TZE34" s="373"/>
      <c r="TZF34" s="369"/>
      <c r="TZG34" s="372"/>
      <c r="TZH34" s="371"/>
      <c r="TZI34" s="374"/>
      <c r="TZJ34" s="6735"/>
      <c r="TZK34" s="6735"/>
      <c r="TZL34" s="6735"/>
      <c r="TZM34" s="8836" t="s">
        <v>2779</v>
      </c>
      <c r="TZN34" s="8837"/>
      <c r="TZO34" s="1036">
        <f>SUM(TZP34:TZS34)</f>
        <v>0</v>
      </c>
      <c r="TZP34" s="369"/>
      <c r="TZQ34" s="370"/>
      <c r="TZR34" s="370"/>
      <c r="TZS34" s="371"/>
      <c r="TZT34" s="372"/>
      <c r="TZU34" s="373"/>
      <c r="TZV34" s="369"/>
      <c r="TZW34" s="372"/>
      <c r="TZX34" s="371"/>
      <c r="TZY34" s="374"/>
      <c r="TZZ34" s="6735"/>
      <c r="UAA34" s="6735"/>
      <c r="UAB34" s="6735"/>
      <c r="UAC34" s="8836" t="s">
        <v>2779</v>
      </c>
      <c r="UAD34" s="8837"/>
      <c r="UAE34" s="1036">
        <f>SUM(UAF34:UAI34)</f>
        <v>0</v>
      </c>
      <c r="UAF34" s="369"/>
      <c r="UAG34" s="370"/>
      <c r="UAH34" s="370"/>
      <c r="UAI34" s="371"/>
      <c r="UAJ34" s="372"/>
      <c r="UAK34" s="373"/>
      <c r="UAL34" s="369"/>
      <c r="UAM34" s="372"/>
      <c r="UAN34" s="371"/>
      <c r="UAO34" s="374"/>
      <c r="UAP34" s="6735"/>
      <c r="UAQ34" s="6735"/>
      <c r="UAR34" s="6735"/>
      <c r="UAS34" s="8836" t="s">
        <v>2779</v>
      </c>
      <c r="UAT34" s="8837"/>
      <c r="UAU34" s="1036">
        <f>SUM(UAV34:UAY34)</f>
        <v>0</v>
      </c>
      <c r="UAV34" s="369"/>
      <c r="UAW34" s="370"/>
      <c r="UAX34" s="370"/>
      <c r="UAY34" s="371"/>
      <c r="UAZ34" s="372"/>
      <c r="UBA34" s="373"/>
      <c r="UBB34" s="369"/>
      <c r="UBC34" s="372"/>
      <c r="UBD34" s="371"/>
      <c r="UBE34" s="374"/>
      <c r="UBF34" s="6735"/>
      <c r="UBG34" s="6735"/>
      <c r="UBH34" s="6735"/>
      <c r="UBI34" s="8836" t="s">
        <v>2779</v>
      </c>
      <c r="UBJ34" s="8837"/>
      <c r="UBK34" s="1036">
        <f>SUM(UBL34:UBO34)</f>
        <v>0</v>
      </c>
      <c r="UBL34" s="369"/>
      <c r="UBM34" s="370"/>
      <c r="UBN34" s="370"/>
      <c r="UBO34" s="371"/>
      <c r="UBP34" s="372"/>
      <c r="UBQ34" s="373"/>
      <c r="UBR34" s="369"/>
      <c r="UBS34" s="372"/>
      <c r="UBT34" s="371"/>
      <c r="UBU34" s="374"/>
      <c r="UBV34" s="6735"/>
      <c r="UBW34" s="6735"/>
      <c r="UBX34" s="6735"/>
      <c r="UBY34" s="8836" t="s">
        <v>2779</v>
      </c>
      <c r="UBZ34" s="8837"/>
      <c r="UCA34" s="1036">
        <f>SUM(UCB34:UCE34)</f>
        <v>0</v>
      </c>
      <c r="UCB34" s="369"/>
      <c r="UCC34" s="370"/>
      <c r="UCD34" s="370"/>
      <c r="UCE34" s="371"/>
      <c r="UCF34" s="372"/>
      <c r="UCG34" s="373"/>
      <c r="UCH34" s="369"/>
      <c r="UCI34" s="372"/>
      <c r="UCJ34" s="371"/>
      <c r="UCK34" s="374"/>
      <c r="UCL34" s="6735"/>
      <c r="UCM34" s="6735"/>
      <c r="UCN34" s="6735"/>
      <c r="UCO34" s="8836" t="s">
        <v>2779</v>
      </c>
      <c r="UCP34" s="8837"/>
      <c r="UCQ34" s="1036">
        <f>SUM(UCR34:UCU34)</f>
        <v>0</v>
      </c>
      <c r="UCR34" s="369"/>
      <c r="UCS34" s="370"/>
      <c r="UCT34" s="370"/>
      <c r="UCU34" s="371"/>
      <c r="UCV34" s="372"/>
      <c r="UCW34" s="373"/>
      <c r="UCX34" s="369"/>
      <c r="UCY34" s="372"/>
      <c r="UCZ34" s="371"/>
      <c r="UDA34" s="374"/>
      <c r="UDB34" s="6735"/>
      <c r="UDC34" s="6735"/>
      <c r="UDD34" s="6735"/>
      <c r="UDE34" s="8836" t="s">
        <v>2779</v>
      </c>
      <c r="UDF34" s="8837"/>
      <c r="UDG34" s="1036">
        <f>SUM(UDH34:UDK34)</f>
        <v>0</v>
      </c>
      <c r="UDH34" s="369"/>
      <c r="UDI34" s="370"/>
      <c r="UDJ34" s="370"/>
      <c r="UDK34" s="371"/>
      <c r="UDL34" s="372"/>
      <c r="UDM34" s="373"/>
      <c r="UDN34" s="369"/>
      <c r="UDO34" s="372"/>
      <c r="UDP34" s="371"/>
      <c r="UDQ34" s="374"/>
      <c r="UDR34" s="6735"/>
      <c r="UDS34" s="6735"/>
      <c r="UDT34" s="6735"/>
      <c r="UDU34" s="8836" t="s">
        <v>2779</v>
      </c>
      <c r="UDV34" s="8837"/>
      <c r="UDW34" s="1036">
        <f>SUM(UDX34:UEA34)</f>
        <v>0</v>
      </c>
      <c r="UDX34" s="369"/>
      <c r="UDY34" s="370"/>
      <c r="UDZ34" s="370"/>
      <c r="UEA34" s="371"/>
      <c r="UEB34" s="372"/>
      <c r="UEC34" s="373"/>
      <c r="UED34" s="369"/>
      <c r="UEE34" s="372"/>
      <c r="UEF34" s="371"/>
      <c r="UEG34" s="374"/>
      <c r="UEH34" s="6735"/>
      <c r="UEI34" s="6735"/>
      <c r="UEJ34" s="6735"/>
      <c r="UEK34" s="8836" t="s">
        <v>2779</v>
      </c>
      <c r="UEL34" s="8837"/>
      <c r="UEM34" s="1036">
        <f>SUM(UEN34:UEQ34)</f>
        <v>0</v>
      </c>
      <c r="UEN34" s="369"/>
      <c r="UEO34" s="370"/>
      <c r="UEP34" s="370"/>
      <c r="UEQ34" s="371"/>
      <c r="UER34" s="372"/>
      <c r="UES34" s="373"/>
      <c r="UET34" s="369"/>
      <c r="UEU34" s="372"/>
      <c r="UEV34" s="371"/>
      <c r="UEW34" s="374"/>
      <c r="UEX34" s="6735"/>
      <c r="UEY34" s="6735"/>
      <c r="UEZ34" s="6735"/>
      <c r="UFA34" s="8836" t="s">
        <v>2779</v>
      </c>
      <c r="UFB34" s="8837"/>
      <c r="UFC34" s="1036">
        <f>SUM(UFD34:UFG34)</f>
        <v>0</v>
      </c>
      <c r="UFD34" s="369"/>
      <c r="UFE34" s="370"/>
      <c r="UFF34" s="370"/>
      <c r="UFG34" s="371"/>
      <c r="UFH34" s="372"/>
      <c r="UFI34" s="373"/>
      <c r="UFJ34" s="369"/>
      <c r="UFK34" s="372"/>
      <c r="UFL34" s="371"/>
      <c r="UFM34" s="374"/>
      <c r="UFN34" s="6735"/>
      <c r="UFO34" s="6735"/>
      <c r="UFP34" s="6735"/>
      <c r="UFQ34" s="8836" t="s">
        <v>2779</v>
      </c>
      <c r="UFR34" s="8837"/>
      <c r="UFS34" s="1036">
        <f>SUM(UFT34:UFW34)</f>
        <v>0</v>
      </c>
      <c r="UFT34" s="369"/>
      <c r="UFU34" s="370"/>
      <c r="UFV34" s="370"/>
      <c r="UFW34" s="371"/>
      <c r="UFX34" s="372"/>
      <c r="UFY34" s="373"/>
      <c r="UFZ34" s="369"/>
      <c r="UGA34" s="372"/>
      <c r="UGB34" s="371"/>
      <c r="UGC34" s="374"/>
      <c r="UGD34" s="6735"/>
      <c r="UGE34" s="6735"/>
      <c r="UGF34" s="6735"/>
      <c r="UGG34" s="8836" t="s">
        <v>2779</v>
      </c>
      <c r="UGH34" s="8837"/>
      <c r="UGI34" s="1036">
        <f>SUM(UGJ34:UGM34)</f>
        <v>0</v>
      </c>
      <c r="UGJ34" s="369"/>
      <c r="UGK34" s="370"/>
      <c r="UGL34" s="370"/>
      <c r="UGM34" s="371"/>
      <c r="UGN34" s="372"/>
      <c r="UGO34" s="373"/>
      <c r="UGP34" s="369"/>
      <c r="UGQ34" s="372"/>
      <c r="UGR34" s="371"/>
      <c r="UGS34" s="374"/>
      <c r="UGT34" s="6735"/>
      <c r="UGU34" s="6735"/>
      <c r="UGV34" s="6735"/>
      <c r="UGW34" s="8836" t="s">
        <v>2779</v>
      </c>
      <c r="UGX34" s="8837"/>
      <c r="UGY34" s="1036">
        <f>SUM(UGZ34:UHC34)</f>
        <v>0</v>
      </c>
      <c r="UGZ34" s="369"/>
      <c r="UHA34" s="370"/>
      <c r="UHB34" s="370"/>
      <c r="UHC34" s="371"/>
      <c r="UHD34" s="372"/>
      <c r="UHE34" s="373"/>
      <c r="UHF34" s="369"/>
      <c r="UHG34" s="372"/>
      <c r="UHH34" s="371"/>
      <c r="UHI34" s="374"/>
      <c r="UHJ34" s="6735"/>
      <c r="UHK34" s="6735"/>
      <c r="UHL34" s="6735"/>
      <c r="UHM34" s="8836" t="s">
        <v>2779</v>
      </c>
      <c r="UHN34" s="8837"/>
      <c r="UHO34" s="1036">
        <f>SUM(UHP34:UHS34)</f>
        <v>0</v>
      </c>
      <c r="UHP34" s="369"/>
      <c r="UHQ34" s="370"/>
      <c r="UHR34" s="370"/>
      <c r="UHS34" s="371"/>
      <c r="UHT34" s="372"/>
      <c r="UHU34" s="373"/>
      <c r="UHV34" s="369"/>
      <c r="UHW34" s="372"/>
      <c r="UHX34" s="371"/>
      <c r="UHY34" s="374"/>
      <c r="UHZ34" s="6735"/>
      <c r="UIA34" s="6735"/>
      <c r="UIB34" s="6735"/>
      <c r="UIC34" s="8836" t="s">
        <v>2779</v>
      </c>
      <c r="UID34" s="8837"/>
      <c r="UIE34" s="1036">
        <f>SUM(UIF34:UII34)</f>
        <v>0</v>
      </c>
      <c r="UIF34" s="369"/>
      <c r="UIG34" s="370"/>
      <c r="UIH34" s="370"/>
      <c r="UII34" s="371"/>
      <c r="UIJ34" s="372"/>
      <c r="UIK34" s="373"/>
      <c r="UIL34" s="369"/>
      <c r="UIM34" s="372"/>
      <c r="UIN34" s="371"/>
      <c r="UIO34" s="374"/>
      <c r="UIP34" s="6735"/>
      <c r="UIQ34" s="6735"/>
      <c r="UIR34" s="6735"/>
      <c r="UIS34" s="8836" t="s">
        <v>2779</v>
      </c>
      <c r="UIT34" s="8837"/>
      <c r="UIU34" s="1036">
        <f>SUM(UIV34:UIY34)</f>
        <v>0</v>
      </c>
      <c r="UIV34" s="369"/>
      <c r="UIW34" s="370"/>
      <c r="UIX34" s="370"/>
      <c r="UIY34" s="371"/>
      <c r="UIZ34" s="372"/>
      <c r="UJA34" s="373"/>
      <c r="UJB34" s="369"/>
      <c r="UJC34" s="372"/>
      <c r="UJD34" s="371"/>
      <c r="UJE34" s="374"/>
      <c r="UJF34" s="6735"/>
      <c r="UJG34" s="6735"/>
      <c r="UJH34" s="6735"/>
      <c r="UJI34" s="8836" t="s">
        <v>2779</v>
      </c>
      <c r="UJJ34" s="8837"/>
      <c r="UJK34" s="1036">
        <f>SUM(UJL34:UJO34)</f>
        <v>0</v>
      </c>
      <c r="UJL34" s="369"/>
      <c r="UJM34" s="370"/>
      <c r="UJN34" s="370"/>
      <c r="UJO34" s="371"/>
      <c r="UJP34" s="372"/>
      <c r="UJQ34" s="373"/>
      <c r="UJR34" s="369"/>
      <c r="UJS34" s="372"/>
      <c r="UJT34" s="371"/>
      <c r="UJU34" s="374"/>
      <c r="UJV34" s="6735"/>
      <c r="UJW34" s="6735"/>
      <c r="UJX34" s="6735"/>
      <c r="UJY34" s="8836" t="s">
        <v>2779</v>
      </c>
      <c r="UJZ34" s="8837"/>
      <c r="UKA34" s="1036">
        <f>SUM(UKB34:UKE34)</f>
        <v>0</v>
      </c>
      <c r="UKB34" s="369"/>
      <c r="UKC34" s="370"/>
      <c r="UKD34" s="370"/>
      <c r="UKE34" s="371"/>
      <c r="UKF34" s="372"/>
      <c r="UKG34" s="373"/>
      <c r="UKH34" s="369"/>
      <c r="UKI34" s="372"/>
      <c r="UKJ34" s="371"/>
      <c r="UKK34" s="374"/>
      <c r="UKL34" s="6735"/>
      <c r="UKM34" s="6735"/>
      <c r="UKN34" s="6735"/>
      <c r="UKO34" s="8836" t="s">
        <v>2779</v>
      </c>
      <c r="UKP34" s="8837"/>
      <c r="UKQ34" s="1036">
        <f>SUM(UKR34:UKU34)</f>
        <v>0</v>
      </c>
      <c r="UKR34" s="369"/>
      <c r="UKS34" s="370"/>
      <c r="UKT34" s="370"/>
      <c r="UKU34" s="371"/>
      <c r="UKV34" s="372"/>
      <c r="UKW34" s="373"/>
      <c r="UKX34" s="369"/>
      <c r="UKY34" s="372"/>
      <c r="UKZ34" s="371"/>
      <c r="ULA34" s="374"/>
      <c r="ULB34" s="6735"/>
      <c r="ULC34" s="6735"/>
      <c r="ULD34" s="6735"/>
      <c r="ULE34" s="8836" t="s">
        <v>2779</v>
      </c>
      <c r="ULF34" s="8837"/>
      <c r="ULG34" s="1036">
        <f>SUM(ULH34:ULK34)</f>
        <v>0</v>
      </c>
      <c r="ULH34" s="369"/>
      <c r="ULI34" s="370"/>
      <c r="ULJ34" s="370"/>
      <c r="ULK34" s="371"/>
      <c r="ULL34" s="372"/>
      <c r="ULM34" s="373"/>
      <c r="ULN34" s="369"/>
      <c r="ULO34" s="372"/>
      <c r="ULP34" s="371"/>
      <c r="ULQ34" s="374"/>
      <c r="ULR34" s="6735"/>
      <c r="ULS34" s="6735"/>
      <c r="ULT34" s="6735"/>
      <c r="ULU34" s="8836" t="s">
        <v>2779</v>
      </c>
      <c r="ULV34" s="8837"/>
      <c r="ULW34" s="1036">
        <f>SUM(ULX34:UMA34)</f>
        <v>0</v>
      </c>
      <c r="ULX34" s="369"/>
      <c r="ULY34" s="370"/>
      <c r="ULZ34" s="370"/>
      <c r="UMA34" s="371"/>
      <c r="UMB34" s="372"/>
      <c r="UMC34" s="373"/>
      <c r="UMD34" s="369"/>
      <c r="UME34" s="372"/>
      <c r="UMF34" s="371"/>
      <c r="UMG34" s="374"/>
      <c r="UMH34" s="6735"/>
      <c r="UMI34" s="6735"/>
      <c r="UMJ34" s="6735"/>
      <c r="UMK34" s="8836" t="s">
        <v>2779</v>
      </c>
      <c r="UML34" s="8837"/>
      <c r="UMM34" s="1036">
        <f>SUM(UMN34:UMQ34)</f>
        <v>0</v>
      </c>
      <c r="UMN34" s="369"/>
      <c r="UMO34" s="370"/>
      <c r="UMP34" s="370"/>
      <c r="UMQ34" s="371"/>
      <c r="UMR34" s="372"/>
      <c r="UMS34" s="373"/>
      <c r="UMT34" s="369"/>
      <c r="UMU34" s="372"/>
      <c r="UMV34" s="371"/>
      <c r="UMW34" s="374"/>
      <c r="UMX34" s="6735"/>
      <c r="UMY34" s="6735"/>
      <c r="UMZ34" s="6735"/>
      <c r="UNA34" s="8836" t="s">
        <v>2779</v>
      </c>
      <c r="UNB34" s="8837"/>
      <c r="UNC34" s="1036">
        <f>SUM(UND34:UNG34)</f>
        <v>0</v>
      </c>
      <c r="UND34" s="369"/>
      <c r="UNE34" s="370"/>
      <c r="UNF34" s="370"/>
      <c r="UNG34" s="371"/>
      <c r="UNH34" s="372"/>
      <c r="UNI34" s="373"/>
      <c r="UNJ34" s="369"/>
      <c r="UNK34" s="372"/>
      <c r="UNL34" s="371"/>
      <c r="UNM34" s="374"/>
      <c r="UNN34" s="6735"/>
      <c r="UNO34" s="6735"/>
      <c r="UNP34" s="6735"/>
      <c r="UNQ34" s="8836" t="s">
        <v>2779</v>
      </c>
      <c r="UNR34" s="8837"/>
      <c r="UNS34" s="1036">
        <f>SUM(UNT34:UNW34)</f>
        <v>0</v>
      </c>
      <c r="UNT34" s="369"/>
      <c r="UNU34" s="370"/>
      <c r="UNV34" s="370"/>
      <c r="UNW34" s="371"/>
      <c r="UNX34" s="372"/>
      <c r="UNY34" s="373"/>
      <c r="UNZ34" s="369"/>
      <c r="UOA34" s="372"/>
      <c r="UOB34" s="371"/>
      <c r="UOC34" s="374"/>
      <c r="UOD34" s="6735"/>
      <c r="UOE34" s="6735"/>
      <c r="UOF34" s="6735"/>
      <c r="UOG34" s="8836" t="s">
        <v>2779</v>
      </c>
      <c r="UOH34" s="8837"/>
      <c r="UOI34" s="1036">
        <f>SUM(UOJ34:UOM34)</f>
        <v>0</v>
      </c>
      <c r="UOJ34" s="369"/>
      <c r="UOK34" s="370"/>
      <c r="UOL34" s="370"/>
      <c r="UOM34" s="371"/>
      <c r="UON34" s="372"/>
      <c r="UOO34" s="373"/>
      <c r="UOP34" s="369"/>
      <c r="UOQ34" s="372"/>
      <c r="UOR34" s="371"/>
      <c r="UOS34" s="374"/>
      <c r="UOT34" s="6735"/>
      <c r="UOU34" s="6735"/>
      <c r="UOV34" s="6735"/>
      <c r="UOW34" s="8836" t="s">
        <v>2779</v>
      </c>
      <c r="UOX34" s="8837"/>
      <c r="UOY34" s="1036">
        <f>SUM(UOZ34:UPC34)</f>
        <v>0</v>
      </c>
      <c r="UOZ34" s="369"/>
      <c r="UPA34" s="370"/>
      <c r="UPB34" s="370"/>
      <c r="UPC34" s="371"/>
      <c r="UPD34" s="372"/>
      <c r="UPE34" s="373"/>
      <c r="UPF34" s="369"/>
      <c r="UPG34" s="372"/>
      <c r="UPH34" s="371"/>
      <c r="UPI34" s="374"/>
      <c r="UPJ34" s="6735"/>
      <c r="UPK34" s="6735"/>
      <c r="UPL34" s="6735"/>
      <c r="UPM34" s="8836" t="s">
        <v>2779</v>
      </c>
      <c r="UPN34" s="8837"/>
      <c r="UPO34" s="1036">
        <f>SUM(UPP34:UPS34)</f>
        <v>0</v>
      </c>
      <c r="UPP34" s="369"/>
      <c r="UPQ34" s="370"/>
      <c r="UPR34" s="370"/>
      <c r="UPS34" s="371"/>
      <c r="UPT34" s="372"/>
      <c r="UPU34" s="373"/>
      <c r="UPV34" s="369"/>
      <c r="UPW34" s="372"/>
      <c r="UPX34" s="371"/>
      <c r="UPY34" s="374"/>
      <c r="UPZ34" s="6735"/>
      <c r="UQA34" s="6735"/>
      <c r="UQB34" s="6735"/>
      <c r="UQC34" s="8836" t="s">
        <v>2779</v>
      </c>
      <c r="UQD34" s="8837"/>
      <c r="UQE34" s="1036">
        <f>SUM(UQF34:UQI34)</f>
        <v>0</v>
      </c>
      <c r="UQF34" s="369"/>
      <c r="UQG34" s="370"/>
      <c r="UQH34" s="370"/>
      <c r="UQI34" s="371"/>
      <c r="UQJ34" s="372"/>
      <c r="UQK34" s="373"/>
      <c r="UQL34" s="369"/>
      <c r="UQM34" s="372"/>
      <c r="UQN34" s="371"/>
      <c r="UQO34" s="374"/>
      <c r="UQP34" s="6735"/>
      <c r="UQQ34" s="6735"/>
      <c r="UQR34" s="6735"/>
      <c r="UQS34" s="8836" t="s">
        <v>2779</v>
      </c>
      <c r="UQT34" s="8837"/>
      <c r="UQU34" s="1036">
        <f>SUM(UQV34:UQY34)</f>
        <v>0</v>
      </c>
      <c r="UQV34" s="369"/>
      <c r="UQW34" s="370"/>
      <c r="UQX34" s="370"/>
      <c r="UQY34" s="371"/>
      <c r="UQZ34" s="372"/>
      <c r="URA34" s="373"/>
      <c r="URB34" s="369"/>
      <c r="URC34" s="372"/>
      <c r="URD34" s="371"/>
      <c r="URE34" s="374"/>
      <c r="URF34" s="6735"/>
      <c r="URG34" s="6735"/>
      <c r="URH34" s="6735"/>
      <c r="URI34" s="8836" t="s">
        <v>2779</v>
      </c>
      <c r="URJ34" s="8837"/>
      <c r="URK34" s="1036">
        <f>SUM(URL34:URO34)</f>
        <v>0</v>
      </c>
      <c r="URL34" s="369"/>
      <c r="URM34" s="370"/>
      <c r="URN34" s="370"/>
      <c r="URO34" s="371"/>
      <c r="URP34" s="372"/>
      <c r="URQ34" s="373"/>
      <c r="URR34" s="369"/>
      <c r="URS34" s="372"/>
      <c r="URT34" s="371"/>
      <c r="URU34" s="374"/>
      <c r="URV34" s="6735"/>
      <c r="URW34" s="6735"/>
      <c r="URX34" s="6735"/>
      <c r="URY34" s="8836" t="s">
        <v>2779</v>
      </c>
      <c r="URZ34" s="8837"/>
      <c r="USA34" s="1036">
        <f>SUM(USB34:USE34)</f>
        <v>0</v>
      </c>
      <c r="USB34" s="369"/>
      <c r="USC34" s="370"/>
      <c r="USD34" s="370"/>
      <c r="USE34" s="371"/>
      <c r="USF34" s="372"/>
      <c r="USG34" s="373"/>
      <c r="USH34" s="369"/>
      <c r="USI34" s="372"/>
      <c r="USJ34" s="371"/>
      <c r="USK34" s="374"/>
      <c r="USL34" s="6735"/>
      <c r="USM34" s="6735"/>
      <c r="USN34" s="6735"/>
      <c r="USO34" s="8836" t="s">
        <v>2779</v>
      </c>
      <c r="USP34" s="8837"/>
      <c r="USQ34" s="1036">
        <f>SUM(USR34:USU34)</f>
        <v>0</v>
      </c>
      <c r="USR34" s="369"/>
      <c r="USS34" s="370"/>
      <c r="UST34" s="370"/>
      <c r="USU34" s="371"/>
      <c r="USV34" s="372"/>
      <c r="USW34" s="373"/>
      <c r="USX34" s="369"/>
      <c r="USY34" s="372"/>
      <c r="USZ34" s="371"/>
      <c r="UTA34" s="374"/>
      <c r="UTB34" s="6735"/>
      <c r="UTC34" s="6735"/>
      <c r="UTD34" s="6735"/>
      <c r="UTE34" s="8836" t="s">
        <v>2779</v>
      </c>
      <c r="UTF34" s="8837"/>
      <c r="UTG34" s="1036">
        <f>SUM(UTH34:UTK34)</f>
        <v>0</v>
      </c>
      <c r="UTH34" s="369"/>
      <c r="UTI34" s="370"/>
      <c r="UTJ34" s="370"/>
      <c r="UTK34" s="371"/>
      <c r="UTL34" s="372"/>
      <c r="UTM34" s="373"/>
      <c r="UTN34" s="369"/>
      <c r="UTO34" s="372"/>
      <c r="UTP34" s="371"/>
      <c r="UTQ34" s="374"/>
      <c r="UTR34" s="6735"/>
      <c r="UTS34" s="6735"/>
      <c r="UTT34" s="6735"/>
      <c r="UTU34" s="8836" t="s">
        <v>2779</v>
      </c>
      <c r="UTV34" s="8837"/>
      <c r="UTW34" s="1036">
        <f>SUM(UTX34:UUA34)</f>
        <v>0</v>
      </c>
      <c r="UTX34" s="369"/>
      <c r="UTY34" s="370"/>
      <c r="UTZ34" s="370"/>
      <c r="UUA34" s="371"/>
      <c r="UUB34" s="372"/>
      <c r="UUC34" s="373"/>
      <c r="UUD34" s="369"/>
      <c r="UUE34" s="372"/>
      <c r="UUF34" s="371"/>
      <c r="UUG34" s="374"/>
      <c r="UUH34" s="6735"/>
      <c r="UUI34" s="6735"/>
      <c r="UUJ34" s="6735"/>
      <c r="UUK34" s="8836" t="s">
        <v>2779</v>
      </c>
      <c r="UUL34" s="8837"/>
      <c r="UUM34" s="1036">
        <f>SUM(UUN34:UUQ34)</f>
        <v>0</v>
      </c>
      <c r="UUN34" s="369"/>
      <c r="UUO34" s="370"/>
      <c r="UUP34" s="370"/>
      <c r="UUQ34" s="371"/>
      <c r="UUR34" s="372"/>
      <c r="UUS34" s="373"/>
      <c r="UUT34" s="369"/>
      <c r="UUU34" s="372"/>
      <c r="UUV34" s="371"/>
      <c r="UUW34" s="374"/>
      <c r="UUX34" s="6735"/>
      <c r="UUY34" s="6735"/>
      <c r="UUZ34" s="6735"/>
      <c r="UVA34" s="8836" t="s">
        <v>2779</v>
      </c>
      <c r="UVB34" s="8837"/>
      <c r="UVC34" s="1036">
        <f>SUM(UVD34:UVG34)</f>
        <v>0</v>
      </c>
      <c r="UVD34" s="369"/>
      <c r="UVE34" s="370"/>
      <c r="UVF34" s="370"/>
      <c r="UVG34" s="371"/>
      <c r="UVH34" s="372"/>
      <c r="UVI34" s="373"/>
      <c r="UVJ34" s="369"/>
      <c r="UVK34" s="372"/>
      <c r="UVL34" s="371"/>
      <c r="UVM34" s="374"/>
      <c r="UVN34" s="6735"/>
      <c r="UVO34" s="6735"/>
      <c r="UVP34" s="6735"/>
      <c r="UVQ34" s="8836" t="s">
        <v>2779</v>
      </c>
      <c r="UVR34" s="8837"/>
      <c r="UVS34" s="1036">
        <f>SUM(UVT34:UVW34)</f>
        <v>0</v>
      </c>
      <c r="UVT34" s="369"/>
      <c r="UVU34" s="370"/>
      <c r="UVV34" s="370"/>
      <c r="UVW34" s="371"/>
      <c r="UVX34" s="372"/>
      <c r="UVY34" s="373"/>
      <c r="UVZ34" s="369"/>
      <c r="UWA34" s="372"/>
      <c r="UWB34" s="371"/>
      <c r="UWC34" s="374"/>
      <c r="UWD34" s="6735"/>
      <c r="UWE34" s="6735"/>
      <c r="UWF34" s="6735"/>
      <c r="UWG34" s="8836" t="s">
        <v>2779</v>
      </c>
      <c r="UWH34" s="8837"/>
      <c r="UWI34" s="1036">
        <f>SUM(UWJ34:UWM34)</f>
        <v>0</v>
      </c>
      <c r="UWJ34" s="369"/>
      <c r="UWK34" s="370"/>
      <c r="UWL34" s="370"/>
      <c r="UWM34" s="371"/>
      <c r="UWN34" s="372"/>
      <c r="UWO34" s="373"/>
      <c r="UWP34" s="369"/>
      <c r="UWQ34" s="372"/>
      <c r="UWR34" s="371"/>
      <c r="UWS34" s="374"/>
      <c r="UWT34" s="6735"/>
      <c r="UWU34" s="6735"/>
      <c r="UWV34" s="6735"/>
      <c r="UWW34" s="8836" t="s">
        <v>2779</v>
      </c>
      <c r="UWX34" s="8837"/>
      <c r="UWY34" s="1036">
        <f>SUM(UWZ34:UXC34)</f>
        <v>0</v>
      </c>
      <c r="UWZ34" s="369"/>
      <c r="UXA34" s="370"/>
      <c r="UXB34" s="370"/>
      <c r="UXC34" s="371"/>
      <c r="UXD34" s="372"/>
      <c r="UXE34" s="373"/>
      <c r="UXF34" s="369"/>
      <c r="UXG34" s="372"/>
      <c r="UXH34" s="371"/>
      <c r="UXI34" s="374"/>
      <c r="UXJ34" s="6735"/>
      <c r="UXK34" s="6735"/>
      <c r="UXL34" s="6735"/>
      <c r="UXM34" s="8836" t="s">
        <v>2779</v>
      </c>
      <c r="UXN34" s="8837"/>
      <c r="UXO34" s="1036">
        <f>SUM(UXP34:UXS34)</f>
        <v>0</v>
      </c>
      <c r="UXP34" s="369"/>
      <c r="UXQ34" s="370"/>
      <c r="UXR34" s="370"/>
      <c r="UXS34" s="371"/>
      <c r="UXT34" s="372"/>
      <c r="UXU34" s="373"/>
      <c r="UXV34" s="369"/>
      <c r="UXW34" s="372"/>
      <c r="UXX34" s="371"/>
      <c r="UXY34" s="374"/>
      <c r="UXZ34" s="6735"/>
      <c r="UYA34" s="6735"/>
      <c r="UYB34" s="6735"/>
      <c r="UYC34" s="8836" t="s">
        <v>2779</v>
      </c>
      <c r="UYD34" s="8837"/>
      <c r="UYE34" s="1036">
        <f>SUM(UYF34:UYI34)</f>
        <v>0</v>
      </c>
      <c r="UYF34" s="369"/>
      <c r="UYG34" s="370"/>
      <c r="UYH34" s="370"/>
      <c r="UYI34" s="371"/>
      <c r="UYJ34" s="372"/>
      <c r="UYK34" s="373"/>
      <c r="UYL34" s="369"/>
      <c r="UYM34" s="372"/>
      <c r="UYN34" s="371"/>
      <c r="UYO34" s="374"/>
      <c r="UYP34" s="6735"/>
      <c r="UYQ34" s="6735"/>
      <c r="UYR34" s="6735"/>
      <c r="UYS34" s="8836" t="s">
        <v>2779</v>
      </c>
      <c r="UYT34" s="8837"/>
      <c r="UYU34" s="1036">
        <f>SUM(UYV34:UYY34)</f>
        <v>0</v>
      </c>
      <c r="UYV34" s="369"/>
      <c r="UYW34" s="370"/>
      <c r="UYX34" s="370"/>
      <c r="UYY34" s="371"/>
      <c r="UYZ34" s="372"/>
      <c r="UZA34" s="373"/>
      <c r="UZB34" s="369"/>
      <c r="UZC34" s="372"/>
      <c r="UZD34" s="371"/>
      <c r="UZE34" s="374"/>
      <c r="UZF34" s="6735"/>
      <c r="UZG34" s="6735"/>
      <c r="UZH34" s="6735"/>
      <c r="UZI34" s="8836" t="s">
        <v>2779</v>
      </c>
      <c r="UZJ34" s="8837"/>
      <c r="UZK34" s="1036">
        <f>SUM(UZL34:UZO34)</f>
        <v>0</v>
      </c>
      <c r="UZL34" s="369"/>
      <c r="UZM34" s="370"/>
      <c r="UZN34" s="370"/>
      <c r="UZO34" s="371"/>
      <c r="UZP34" s="372"/>
      <c r="UZQ34" s="373"/>
      <c r="UZR34" s="369"/>
      <c r="UZS34" s="372"/>
      <c r="UZT34" s="371"/>
      <c r="UZU34" s="374"/>
      <c r="UZV34" s="6735"/>
      <c r="UZW34" s="6735"/>
      <c r="UZX34" s="6735"/>
      <c r="UZY34" s="8836" t="s">
        <v>2779</v>
      </c>
      <c r="UZZ34" s="8837"/>
      <c r="VAA34" s="1036">
        <f>SUM(VAB34:VAE34)</f>
        <v>0</v>
      </c>
      <c r="VAB34" s="369"/>
      <c r="VAC34" s="370"/>
      <c r="VAD34" s="370"/>
      <c r="VAE34" s="371"/>
      <c r="VAF34" s="372"/>
      <c r="VAG34" s="373"/>
      <c r="VAH34" s="369"/>
      <c r="VAI34" s="372"/>
      <c r="VAJ34" s="371"/>
      <c r="VAK34" s="374"/>
      <c r="VAL34" s="6735"/>
      <c r="VAM34" s="6735"/>
      <c r="VAN34" s="6735"/>
      <c r="VAO34" s="8836" t="s">
        <v>2779</v>
      </c>
      <c r="VAP34" s="8837"/>
      <c r="VAQ34" s="1036">
        <f>SUM(VAR34:VAU34)</f>
        <v>0</v>
      </c>
      <c r="VAR34" s="369"/>
      <c r="VAS34" s="370"/>
      <c r="VAT34" s="370"/>
      <c r="VAU34" s="371"/>
      <c r="VAV34" s="372"/>
      <c r="VAW34" s="373"/>
      <c r="VAX34" s="369"/>
      <c r="VAY34" s="372"/>
      <c r="VAZ34" s="371"/>
      <c r="VBA34" s="374"/>
      <c r="VBB34" s="6735"/>
      <c r="VBC34" s="6735"/>
      <c r="VBD34" s="6735"/>
      <c r="VBE34" s="8836" t="s">
        <v>2779</v>
      </c>
      <c r="VBF34" s="8837"/>
      <c r="VBG34" s="1036">
        <f>SUM(VBH34:VBK34)</f>
        <v>0</v>
      </c>
      <c r="VBH34" s="369"/>
      <c r="VBI34" s="370"/>
      <c r="VBJ34" s="370"/>
      <c r="VBK34" s="371"/>
      <c r="VBL34" s="372"/>
      <c r="VBM34" s="373"/>
      <c r="VBN34" s="369"/>
      <c r="VBO34" s="372"/>
      <c r="VBP34" s="371"/>
      <c r="VBQ34" s="374"/>
      <c r="VBR34" s="6735"/>
      <c r="VBS34" s="6735"/>
      <c r="VBT34" s="6735"/>
      <c r="VBU34" s="8836" t="s">
        <v>2779</v>
      </c>
      <c r="VBV34" s="8837"/>
      <c r="VBW34" s="1036">
        <f>SUM(VBX34:VCA34)</f>
        <v>0</v>
      </c>
      <c r="VBX34" s="369"/>
      <c r="VBY34" s="370"/>
      <c r="VBZ34" s="370"/>
      <c r="VCA34" s="371"/>
      <c r="VCB34" s="372"/>
      <c r="VCC34" s="373"/>
      <c r="VCD34" s="369"/>
      <c r="VCE34" s="372"/>
      <c r="VCF34" s="371"/>
      <c r="VCG34" s="374"/>
      <c r="VCH34" s="6735"/>
      <c r="VCI34" s="6735"/>
      <c r="VCJ34" s="6735"/>
      <c r="VCK34" s="8836" t="s">
        <v>2779</v>
      </c>
      <c r="VCL34" s="8837"/>
      <c r="VCM34" s="1036">
        <f>SUM(VCN34:VCQ34)</f>
        <v>0</v>
      </c>
      <c r="VCN34" s="369"/>
      <c r="VCO34" s="370"/>
      <c r="VCP34" s="370"/>
      <c r="VCQ34" s="371"/>
      <c r="VCR34" s="372"/>
      <c r="VCS34" s="373"/>
      <c r="VCT34" s="369"/>
      <c r="VCU34" s="372"/>
      <c r="VCV34" s="371"/>
      <c r="VCW34" s="374"/>
      <c r="VCX34" s="6735"/>
      <c r="VCY34" s="6735"/>
      <c r="VCZ34" s="6735"/>
      <c r="VDA34" s="8836" t="s">
        <v>2779</v>
      </c>
      <c r="VDB34" s="8837"/>
      <c r="VDC34" s="1036">
        <f>SUM(VDD34:VDG34)</f>
        <v>0</v>
      </c>
      <c r="VDD34" s="369"/>
      <c r="VDE34" s="370"/>
      <c r="VDF34" s="370"/>
      <c r="VDG34" s="371"/>
      <c r="VDH34" s="372"/>
      <c r="VDI34" s="373"/>
      <c r="VDJ34" s="369"/>
      <c r="VDK34" s="372"/>
      <c r="VDL34" s="371"/>
      <c r="VDM34" s="374"/>
      <c r="VDN34" s="6735"/>
      <c r="VDO34" s="6735"/>
      <c r="VDP34" s="6735"/>
      <c r="VDQ34" s="8836" t="s">
        <v>2779</v>
      </c>
      <c r="VDR34" s="8837"/>
      <c r="VDS34" s="1036">
        <f>SUM(VDT34:VDW34)</f>
        <v>0</v>
      </c>
      <c r="VDT34" s="369"/>
      <c r="VDU34" s="370"/>
      <c r="VDV34" s="370"/>
      <c r="VDW34" s="371"/>
      <c r="VDX34" s="372"/>
      <c r="VDY34" s="373"/>
      <c r="VDZ34" s="369"/>
      <c r="VEA34" s="372"/>
      <c r="VEB34" s="371"/>
      <c r="VEC34" s="374"/>
      <c r="VED34" s="6735"/>
      <c r="VEE34" s="6735"/>
      <c r="VEF34" s="6735"/>
      <c r="VEG34" s="8836" t="s">
        <v>2779</v>
      </c>
      <c r="VEH34" s="8837"/>
      <c r="VEI34" s="1036">
        <f>SUM(VEJ34:VEM34)</f>
        <v>0</v>
      </c>
      <c r="VEJ34" s="369"/>
      <c r="VEK34" s="370"/>
      <c r="VEL34" s="370"/>
      <c r="VEM34" s="371"/>
      <c r="VEN34" s="372"/>
      <c r="VEO34" s="373"/>
      <c r="VEP34" s="369"/>
      <c r="VEQ34" s="372"/>
      <c r="VER34" s="371"/>
      <c r="VES34" s="374"/>
      <c r="VET34" s="6735"/>
      <c r="VEU34" s="6735"/>
      <c r="VEV34" s="6735"/>
      <c r="VEW34" s="8836" t="s">
        <v>2779</v>
      </c>
      <c r="VEX34" s="8837"/>
      <c r="VEY34" s="1036">
        <f>SUM(VEZ34:VFC34)</f>
        <v>0</v>
      </c>
      <c r="VEZ34" s="369"/>
      <c r="VFA34" s="370"/>
      <c r="VFB34" s="370"/>
      <c r="VFC34" s="371"/>
      <c r="VFD34" s="372"/>
      <c r="VFE34" s="373"/>
      <c r="VFF34" s="369"/>
      <c r="VFG34" s="372"/>
      <c r="VFH34" s="371"/>
      <c r="VFI34" s="374"/>
      <c r="VFJ34" s="6735"/>
      <c r="VFK34" s="6735"/>
      <c r="VFL34" s="6735"/>
      <c r="VFM34" s="8836" t="s">
        <v>2779</v>
      </c>
      <c r="VFN34" s="8837"/>
      <c r="VFO34" s="1036">
        <f>SUM(VFP34:VFS34)</f>
        <v>0</v>
      </c>
      <c r="VFP34" s="369"/>
      <c r="VFQ34" s="370"/>
      <c r="VFR34" s="370"/>
      <c r="VFS34" s="371"/>
      <c r="VFT34" s="372"/>
      <c r="VFU34" s="373"/>
      <c r="VFV34" s="369"/>
      <c r="VFW34" s="372"/>
      <c r="VFX34" s="371"/>
      <c r="VFY34" s="374"/>
      <c r="VFZ34" s="6735"/>
      <c r="VGA34" s="6735"/>
      <c r="VGB34" s="6735"/>
      <c r="VGC34" s="8836" t="s">
        <v>2779</v>
      </c>
      <c r="VGD34" s="8837"/>
      <c r="VGE34" s="1036">
        <f>SUM(VGF34:VGI34)</f>
        <v>0</v>
      </c>
      <c r="VGF34" s="369"/>
      <c r="VGG34" s="370"/>
      <c r="VGH34" s="370"/>
      <c r="VGI34" s="371"/>
      <c r="VGJ34" s="372"/>
      <c r="VGK34" s="373"/>
      <c r="VGL34" s="369"/>
      <c r="VGM34" s="372"/>
      <c r="VGN34" s="371"/>
      <c r="VGO34" s="374"/>
      <c r="VGP34" s="6735"/>
      <c r="VGQ34" s="6735"/>
      <c r="VGR34" s="6735"/>
      <c r="VGS34" s="8836" t="s">
        <v>2779</v>
      </c>
      <c r="VGT34" s="8837"/>
      <c r="VGU34" s="1036">
        <f>SUM(VGV34:VGY34)</f>
        <v>0</v>
      </c>
      <c r="VGV34" s="369"/>
      <c r="VGW34" s="370"/>
      <c r="VGX34" s="370"/>
      <c r="VGY34" s="371"/>
      <c r="VGZ34" s="372"/>
      <c r="VHA34" s="373"/>
      <c r="VHB34" s="369"/>
      <c r="VHC34" s="372"/>
      <c r="VHD34" s="371"/>
      <c r="VHE34" s="374"/>
      <c r="VHF34" s="6735"/>
      <c r="VHG34" s="6735"/>
      <c r="VHH34" s="6735"/>
      <c r="VHI34" s="8836" t="s">
        <v>2779</v>
      </c>
      <c r="VHJ34" s="8837"/>
      <c r="VHK34" s="1036">
        <f>SUM(VHL34:VHO34)</f>
        <v>0</v>
      </c>
      <c r="VHL34" s="369"/>
      <c r="VHM34" s="370"/>
      <c r="VHN34" s="370"/>
      <c r="VHO34" s="371"/>
      <c r="VHP34" s="372"/>
      <c r="VHQ34" s="373"/>
      <c r="VHR34" s="369"/>
      <c r="VHS34" s="372"/>
      <c r="VHT34" s="371"/>
      <c r="VHU34" s="374"/>
      <c r="VHV34" s="6735"/>
      <c r="VHW34" s="6735"/>
      <c r="VHX34" s="6735"/>
      <c r="VHY34" s="8836" t="s">
        <v>2779</v>
      </c>
      <c r="VHZ34" s="8837"/>
      <c r="VIA34" s="1036">
        <f>SUM(VIB34:VIE34)</f>
        <v>0</v>
      </c>
      <c r="VIB34" s="369"/>
      <c r="VIC34" s="370"/>
      <c r="VID34" s="370"/>
      <c r="VIE34" s="371"/>
      <c r="VIF34" s="372"/>
      <c r="VIG34" s="373"/>
      <c r="VIH34" s="369"/>
      <c r="VII34" s="372"/>
      <c r="VIJ34" s="371"/>
      <c r="VIK34" s="374"/>
      <c r="VIL34" s="6735"/>
      <c r="VIM34" s="6735"/>
      <c r="VIN34" s="6735"/>
      <c r="VIO34" s="8836" t="s">
        <v>2779</v>
      </c>
      <c r="VIP34" s="8837"/>
      <c r="VIQ34" s="1036">
        <f>SUM(VIR34:VIU34)</f>
        <v>0</v>
      </c>
      <c r="VIR34" s="369"/>
      <c r="VIS34" s="370"/>
      <c r="VIT34" s="370"/>
      <c r="VIU34" s="371"/>
      <c r="VIV34" s="372"/>
      <c r="VIW34" s="373"/>
      <c r="VIX34" s="369"/>
      <c r="VIY34" s="372"/>
      <c r="VIZ34" s="371"/>
      <c r="VJA34" s="374"/>
      <c r="VJB34" s="6735"/>
      <c r="VJC34" s="6735"/>
      <c r="VJD34" s="6735"/>
      <c r="VJE34" s="8836" t="s">
        <v>2779</v>
      </c>
      <c r="VJF34" s="8837"/>
      <c r="VJG34" s="1036">
        <f>SUM(VJH34:VJK34)</f>
        <v>0</v>
      </c>
      <c r="VJH34" s="369"/>
      <c r="VJI34" s="370"/>
      <c r="VJJ34" s="370"/>
      <c r="VJK34" s="371"/>
      <c r="VJL34" s="372"/>
      <c r="VJM34" s="373"/>
      <c r="VJN34" s="369"/>
      <c r="VJO34" s="372"/>
      <c r="VJP34" s="371"/>
      <c r="VJQ34" s="374"/>
      <c r="VJR34" s="6735"/>
      <c r="VJS34" s="6735"/>
      <c r="VJT34" s="6735"/>
      <c r="VJU34" s="8836" t="s">
        <v>2779</v>
      </c>
      <c r="VJV34" s="8837"/>
      <c r="VJW34" s="1036">
        <f>SUM(VJX34:VKA34)</f>
        <v>0</v>
      </c>
      <c r="VJX34" s="369"/>
      <c r="VJY34" s="370"/>
      <c r="VJZ34" s="370"/>
      <c r="VKA34" s="371"/>
      <c r="VKB34" s="372"/>
      <c r="VKC34" s="373"/>
      <c r="VKD34" s="369"/>
      <c r="VKE34" s="372"/>
      <c r="VKF34" s="371"/>
      <c r="VKG34" s="374"/>
      <c r="VKH34" s="6735"/>
      <c r="VKI34" s="6735"/>
      <c r="VKJ34" s="6735"/>
      <c r="VKK34" s="8836" t="s">
        <v>2779</v>
      </c>
      <c r="VKL34" s="8837"/>
      <c r="VKM34" s="1036">
        <f>SUM(VKN34:VKQ34)</f>
        <v>0</v>
      </c>
      <c r="VKN34" s="369"/>
      <c r="VKO34" s="370"/>
      <c r="VKP34" s="370"/>
      <c r="VKQ34" s="371"/>
      <c r="VKR34" s="372"/>
      <c r="VKS34" s="373"/>
      <c r="VKT34" s="369"/>
      <c r="VKU34" s="372"/>
      <c r="VKV34" s="371"/>
      <c r="VKW34" s="374"/>
      <c r="VKX34" s="6735"/>
      <c r="VKY34" s="6735"/>
      <c r="VKZ34" s="6735"/>
      <c r="VLA34" s="8836" t="s">
        <v>2779</v>
      </c>
      <c r="VLB34" s="8837"/>
      <c r="VLC34" s="1036">
        <f>SUM(VLD34:VLG34)</f>
        <v>0</v>
      </c>
      <c r="VLD34" s="369"/>
      <c r="VLE34" s="370"/>
      <c r="VLF34" s="370"/>
      <c r="VLG34" s="371"/>
      <c r="VLH34" s="372"/>
      <c r="VLI34" s="373"/>
      <c r="VLJ34" s="369"/>
      <c r="VLK34" s="372"/>
      <c r="VLL34" s="371"/>
      <c r="VLM34" s="374"/>
      <c r="VLN34" s="6735"/>
      <c r="VLO34" s="6735"/>
      <c r="VLP34" s="6735"/>
      <c r="VLQ34" s="8836" t="s">
        <v>2779</v>
      </c>
      <c r="VLR34" s="8837"/>
      <c r="VLS34" s="1036">
        <f>SUM(VLT34:VLW34)</f>
        <v>0</v>
      </c>
      <c r="VLT34" s="369"/>
      <c r="VLU34" s="370"/>
      <c r="VLV34" s="370"/>
      <c r="VLW34" s="371"/>
      <c r="VLX34" s="372"/>
      <c r="VLY34" s="373"/>
      <c r="VLZ34" s="369"/>
      <c r="VMA34" s="372"/>
      <c r="VMB34" s="371"/>
      <c r="VMC34" s="374"/>
      <c r="VMD34" s="6735"/>
      <c r="VME34" s="6735"/>
      <c r="VMF34" s="6735"/>
      <c r="VMG34" s="8836" t="s">
        <v>2779</v>
      </c>
      <c r="VMH34" s="8837"/>
      <c r="VMI34" s="1036">
        <f>SUM(VMJ34:VMM34)</f>
        <v>0</v>
      </c>
      <c r="VMJ34" s="369"/>
      <c r="VMK34" s="370"/>
      <c r="VML34" s="370"/>
      <c r="VMM34" s="371"/>
      <c r="VMN34" s="372"/>
      <c r="VMO34" s="373"/>
      <c r="VMP34" s="369"/>
      <c r="VMQ34" s="372"/>
      <c r="VMR34" s="371"/>
      <c r="VMS34" s="374"/>
      <c r="VMT34" s="6735"/>
      <c r="VMU34" s="6735"/>
      <c r="VMV34" s="6735"/>
      <c r="VMW34" s="8836" t="s">
        <v>2779</v>
      </c>
      <c r="VMX34" s="8837"/>
      <c r="VMY34" s="1036">
        <f>SUM(VMZ34:VNC34)</f>
        <v>0</v>
      </c>
      <c r="VMZ34" s="369"/>
      <c r="VNA34" s="370"/>
      <c r="VNB34" s="370"/>
      <c r="VNC34" s="371"/>
      <c r="VND34" s="372"/>
      <c r="VNE34" s="373"/>
      <c r="VNF34" s="369"/>
      <c r="VNG34" s="372"/>
      <c r="VNH34" s="371"/>
      <c r="VNI34" s="374"/>
      <c r="VNJ34" s="6735"/>
      <c r="VNK34" s="6735"/>
      <c r="VNL34" s="6735"/>
      <c r="VNM34" s="8836" t="s">
        <v>2779</v>
      </c>
      <c r="VNN34" s="8837"/>
      <c r="VNO34" s="1036">
        <f>SUM(VNP34:VNS34)</f>
        <v>0</v>
      </c>
      <c r="VNP34" s="369"/>
      <c r="VNQ34" s="370"/>
      <c r="VNR34" s="370"/>
      <c r="VNS34" s="371"/>
      <c r="VNT34" s="372"/>
      <c r="VNU34" s="373"/>
      <c r="VNV34" s="369"/>
      <c r="VNW34" s="372"/>
      <c r="VNX34" s="371"/>
      <c r="VNY34" s="374"/>
      <c r="VNZ34" s="6735"/>
      <c r="VOA34" s="6735"/>
      <c r="VOB34" s="6735"/>
      <c r="VOC34" s="8836" t="s">
        <v>2779</v>
      </c>
      <c r="VOD34" s="8837"/>
      <c r="VOE34" s="1036">
        <f>SUM(VOF34:VOI34)</f>
        <v>0</v>
      </c>
      <c r="VOF34" s="369"/>
      <c r="VOG34" s="370"/>
      <c r="VOH34" s="370"/>
      <c r="VOI34" s="371"/>
      <c r="VOJ34" s="372"/>
      <c r="VOK34" s="373"/>
      <c r="VOL34" s="369"/>
      <c r="VOM34" s="372"/>
      <c r="VON34" s="371"/>
      <c r="VOO34" s="374"/>
      <c r="VOP34" s="6735"/>
      <c r="VOQ34" s="6735"/>
      <c r="VOR34" s="6735"/>
      <c r="VOS34" s="8836" t="s">
        <v>2779</v>
      </c>
      <c r="VOT34" s="8837"/>
      <c r="VOU34" s="1036">
        <f>SUM(VOV34:VOY34)</f>
        <v>0</v>
      </c>
      <c r="VOV34" s="369"/>
      <c r="VOW34" s="370"/>
      <c r="VOX34" s="370"/>
      <c r="VOY34" s="371"/>
      <c r="VOZ34" s="372"/>
      <c r="VPA34" s="373"/>
      <c r="VPB34" s="369"/>
      <c r="VPC34" s="372"/>
      <c r="VPD34" s="371"/>
      <c r="VPE34" s="374"/>
      <c r="VPF34" s="6735"/>
      <c r="VPG34" s="6735"/>
      <c r="VPH34" s="6735"/>
      <c r="VPI34" s="8836" t="s">
        <v>2779</v>
      </c>
      <c r="VPJ34" s="8837"/>
      <c r="VPK34" s="1036">
        <f>SUM(VPL34:VPO34)</f>
        <v>0</v>
      </c>
      <c r="VPL34" s="369"/>
      <c r="VPM34" s="370"/>
      <c r="VPN34" s="370"/>
      <c r="VPO34" s="371"/>
      <c r="VPP34" s="372"/>
      <c r="VPQ34" s="373"/>
      <c r="VPR34" s="369"/>
      <c r="VPS34" s="372"/>
      <c r="VPT34" s="371"/>
      <c r="VPU34" s="374"/>
      <c r="VPV34" s="6735"/>
      <c r="VPW34" s="6735"/>
      <c r="VPX34" s="6735"/>
      <c r="VPY34" s="8836" t="s">
        <v>2779</v>
      </c>
      <c r="VPZ34" s="8837"/>
      <c r="VQA34" s="1036">
        <f>SUM(VQB34:VQE34)</f>
        <v>0</v>
      </c>
      <c r="VQB34" s="369"/>
      <c r="VQC34" s="370"/>
      <c r="VQD34" s="370"/>
      <c r="VQE34" s="371"/>
      <c r="VQF34" s="372"/>
      <c r="VQG34" s="373"/>
      <c r="VQH34" s="369"/>
      <c r="VQI34" s="372"/>
      <c r="VQJ34" s="371"/>
      <c r="VQK34" s="374"/>
      <c r="VQL34" s="6735"/>
      <c r="VQM34" s="6735"/>
      <c r="VQN34" s="6735"/>
      <c r="VQO34" s="8836" t="s">
        <v>2779</v>
      </c>
      <c r="VQP34" s="8837"/>
      <c r="VQQ34" s="1036">
        <f>SUM(VQR34:VQU34)</f>
        <v>0</v>
      </c>
      <c r="VQR34" s="369"/>
      <c r="VQS34" s="370"/>
      <c r="VQT34" s="370"/>
      <c r="VQU34" s="371"/>
      <c r="VQV34" s="372"/>
      <c r="VQW34" s="373"/>
      <c r="VQX34" s="369"/>
      <c r="VQY34" s="372"/>
      <c r="VQZ34" s="371"/>
      <c r="VRA34" s="374"/>
      <c r="VRB34" s="6735"/>
      <c r="VRC34" s="6735"/>
      <c r="VRD34" s="6735"/>
      <c r="VRE34" s="8836" t="s">
        <v>2779</v>
      </c>
      <c r="VRF34" s="8837"/>
      <c r="VRG34" s="1036">
        <f>SUM(VRH34:VRK34)</f>
        <v>0</v>
      </c>
      <c r="VRH34" s="369"/>
      <c r="VRI34" s="370"/>
      <c r="VRJ34" s="370"/>
      <c r="VRK34" s="371"/>
      <c r="VRL34" s="372"/>
      <c r="VRM34" s="373"/>
      <c r="VRN34" s="369"/>
      <c r="VRO34" s="372"/>
      <c r="VRP34" s="371"/>
      <c r="VRQ34" s="374"/>
      <c r="VRR34" s="6735"/>
      <c r="VRS34" s="6735"/>
      <c r="VRT34" s="6735"/>
      <c r="VRU34" s="8836" t="s">
        <v>2779</v>
      </c>
      <c r="VRV34" s="8837"/>
      <c r="VRW34" s="1036">
        <f>SUM(VRX34:VSA34)</f>
        <v>0</v>
      </c>
      <c r="VRX34" s="369"/>
      <c r="VRY34" s="370"/>
      <c r="VRZ34" s="370"/>
      <c r="VSA34" s="371"/>
      <c r="VSB34" s="372"/>
      <c r="VSC34" s="373"/>
      <c r="VSD34" s="369"/>
      <c r="VSE34" s="372"/>
      <c r="VSF34" s="371"/>
      <c r="VSG34" s="374"/>
      <c r="VSH34" s="6735"/>
      <c r="VSI34" s="6735"/>
      <c r="VSJ34" s="6735"/>
      <c r="VSK34" s="8836" t="s">
        <v>2779</v>
      </c>
      <c r="VSL34" s="8837"/>
      <c r="VSM34" s="1036">
        <f>SUM(VSN34:VSQ34)</f>
        <v>0</v>
      </c>
      <c r="VSN34" s="369"/>
      <c r="VSO34" s="370"/>
      <c r="VSP34" s="370"/>
      <c r="VSQ34" s="371"/>
      <c r="VSR34" s="372"/>
      <c r="VSS34" s="373"/>
      <c r="VST34" s="369"/>
      <c r="VSU34" s="372"/>
      <c r="VSV34" s="371"/>
      <c r="VSW34" s="374"/>
      <c r="VSX34" s="6735"/>
      <c r="VSY34" s="6735"/>
      <c r="VSZ34" s="6735"/>
      <c r="VTA34" s="8836" t="s">
        <v>2779</v>
      </c>
      <c r="VTB34" s="8837"/>
      <c r="VTC34" s="1036">
        <f>SUM(VTD34:VTG34)</f>
        <v>0</v>
      </c>
      <c r="VTD34" s="369"/>
      <c r="VTE34" s="370"/>
      <c r="VTF34" s="370"/>
      <c r="VTG34" s="371"/>
      <c r="VTH34" s="372"/>
      <c r="VTI34" s="373"/>
      <c r="VTJ34" s="369"/>
      <c r="VTK34" s="372"/>
      <c r="VTL34" s="371"/>
      <c r="VTM34" s="374"/>
      <c r="VTN34" s="6735"/>
      <c r="VTO34" s="6735"/>
      <c r="VTP34" s="6735"/>
      <c r="VTQ34" s="8836" t="s">
        <v>2779</v>
      </c>
      <c r="VTR34" s="8837"/>
      <c r="VTS34" s="1036">
        <f>SUM(VTT34:VTW34)</f>
        <v>0</v>
      </c>
      <c r="VTT34" s="369"/>
      <c r="VTU34" s="370"/>
      <c r="VTV34" s="370"/>
      <c r="VTW34" s="371"/>
      <c r="VTX34" s="372"/>
      <c r="VTY34" s="373"/>
      <c r="VTZ34" s="369"/>
      <c r="VUA34" s="372"/>
      <c r="VUB34" s="371"/>
      <c r="VUC34" s="374"/>
      <c r="VUD34" s="6735"/>
      <c r="VUE34" s="6735"/>
      <c r="VUF34" s="6735"/>
      <c r="VUG34" s="8836" t="s">
        <v>2779</v>
      </c>
      <c r="VUH34" s="8837"/>
      <c r="VUI34" s="1036">
        <f>SUM(VUJ34:VUM34)</f>
        <v>0</v>
      </c>
      <c r="VUJ34" s="369"/>
      <c r="VUK34" s="370"/>
      <c r="VUL34" s="370"/>
      <c r="VUM34" s="371"/>
      <c r="VUN34" s="372"/>
      <c r="VUO34" s="373"/>
      <c r="VUP34" s="369"/>
      <c r="VUQ34" s="372"/>
      <c r="VUR34" s="371"/>
      <c r="VUS34" s="374"/>
      <c r="VUT34" s="6735"/>
      <c r="VUU34" s="6735"/>
      <c r="VUV34" s="6735"/>
      <c r="VUW34" s="8836" t="s">
        <v>2779</v>
      </c>
      <c r="VUX34" s="8837"/>
      <c r="VUY34" s="1036">
        <f>SUM(VUZ34:VVC34)</f>
        <v>0</v>
      </c>
      <c r="VUZ34" s="369"/>
      <c r="VVA34" s="370"/>
      <c r="VVB34" s="370"/>
      <c r="VVC34" s="371"/>
      <c r="VVD34" s="372"/>
      <c r="VVE34" s="373"/>
      <c r="VVF34" s="369"/>
      <c r="VVG34" s="372"/>
      <c r="VVH34" s="371"/>
      <c r="VVI34" s="374"/>
      <c r="VVJ34" s="6735"/>
      <c r="VVK34" s="6735"/>
      <c r="VVL34" s="6735"/>
      <c r="VVM34" s="8836" t="s">
        <v>2779</v>
      </c>
      <c r="VVN34" s="8837"/>
      <c r="VVO34" s="1036">
        <f>SUM(VVP34:VVS34)</f>
        <v>0</v>
      </c>
      <c r="VVP34" s="369"/>
      <c r="VVQ34" s="370"/>
      <c r="VVR34" s="370"/>
      <c r="VVS34" s="371"/>
      <c r="VVT34" s="372"/>
      <c r="VVU34" s="373"/>
      <c r="VVV34" s="369"/>
      <c r="VVW34" s="372"/>
      <c r="VVX34" s="371"/>
      <c r="VVY34" s="374"/>
      <c r="VVZ34" s="6735"/>
      <c r="VWA34" s="6735"/>
      <c r="VWB34" s="6735"/>
      <c r="VWC34" s="8836" t="s">
        <v>2779</v>
      </c>
      <c r="VWD34" s="8837"/>
      <c r="VWE34" s="1036">
        <f>SUM(VWF34:VWI34)</f>
        <v>0</v>
      </c>
      <c r="VWF34" s="369"/>
      <c r="VWG34" s="370"/>
      <c r="VWH34" s="370"/>
      <c r="VWI34" s="371"/>
      <c r="VWJ34" s="372"/>
      <c r="VWK34" s="373"/>
      <c r="VWL34" s="369"/>
      <c r="VWM34" s="372"/>
      <c r="VWN34" s="371"/>
      <c r="VWO34" s="374"/>
      <c r="VWP34" s="6735"/>
      <c r="VWQ34" s="6735"/>
      <c r="VWR34" s="6735"/>
      <c r="VWS34" s="8836" t="s">
        <v>2779</v>
      </c>
      <c r="VWT34" s="8837"/>
      <c r="VWU34" s="1036">
        <f>SUM(VWV34:VWY34)</f>
        <v>0</v>
      </c>
      <c r="VWV34" s="369"/>
      <c r="VWW34" s="370"/>
      <c r="VWX34" s="370"/>
      <c r="VWY34" s="371"/>
      <c r="VWZ34" s="372"/>
      <c r="VXA34" s="373"/>
      <c r="VXB34" s="369"/>
      <c r="VXC34" s="372"/>
      <c r="VXD34" s="371"/>
      <c r="VXE34" s="374"/>
      <c r="VXF34" s="6735"/>
      <c r="VXG34" s="6735"/>
      <c r="VXH34" s="6735"/>
      <c r="VXI34" s="8836" t="s">
        <v>2779</v>
      </c>
      <c r="VXJ34" s="8837"/>
      <c r="VXK34" s="1036">
        <f>SUM(VXL34:VXO34)</f>
        <v>0</v>
      </c>
      <c r="VXL34" s="369"/>
      <c r="VXM34" s="370"/>
      <c r="VXN34" s="370"/>
      <c r="VXO34" s="371"/>
      <c r="VXP34" s="372"/>
      <c r="VXQ34" s="373"/>
      <c r="VXR34" s="369"/>
      <c r="VXS34" s="372"/>
      <c r="VXT34" s="371"/>
      <c r="VXU34" s="374"/>
      <c r="VXV34" s="6735"/>
      <c r="VXW34" s="6735"/>
      <c r="VXX34" s="6735"/>
      <c r="VXY34" s="8836" t="s">
        <v>2779</v>
      </c>
      <c r="VXZ34" s="8837"/>
      <c r="VYA34" s="1036">
        <f>SUM(VYB34:VYE34)</f>
        <v>0</v>
      </c>
      <c r="VYB34" s="369"/>
      <c r="VYC34" s="370"/>
      <c r="VYD34" s="370"/>
      <c r="VYE34" s="371"/>
      <c r="VYF34" s="372"/>
      <c r="VYG34" s="373"/>
      <c r="VYH34" s="369"/>
      <c r="VYI34" s="372"/>
      <c r="VYJ34" s="371"/>
      <c r="VYK34" s="374"/>
      <c r="VYL34" s="6735"/>
      <c r="VYM34" s="6735"/>
      <c r="VYN34" s="6735"/>
      <c r="VYO34" s="8836" t="s">
        <v>2779</v>
      </c>
      <c r="VYP34" s="8837"/>
      <c r="VYQ34" s="1036">
        <f>SUM(VYR34:VYU34)</f>
        <v>0</v>
      </c>
      <c r="VYR34" s="369"/>
      <c r="VYS34" s="370"/>
      <c r="VYT34" s="370"/>
      <c r="VYU34" s="371"/>
      <c r="VYV34" s="372"/>
      <c r="VYW34" s="373"/>
      <c r="VYX34" s="369"/>
      <c r="VYY34" s="372"/>
      <c r="VYZ34" s="371"/>
      <c r="VZA34" s="374"/>
      <c r="VZB34" s="6735"/>
      <c r="VZC34" s="6735"/>
      <c r="VZD34" s="6735"/>
      <c r="VZE34" s="8836" t="s">
        <v>2779</v>
      </c>
      <c r="VZF34" s="8837"/>
      <c r="VZG34" s="1036">
        <f>SUM(VZH34:VZK34)</f>
        <v>0</v>
      </c>
      <c r="VZH34" s="369"/>
      <c r="VZI34" s="370"/>
      <c r="VZJ34" s="370"/>
      <c r="VZK34" s="371"/>
      <c r="VZL34" s="372"/>
      <c r="VZM34" s="373"/>
      <c r="VZN34" s="369"/>
      <c r="VZO34" s="372"/>
      <c r="VZP34" s="371"/>
      <c r="VZQ34" s="374"/>
      <c r="VZR34" s="6735"/>
      <c r="VZS34" s="6735"/>
      <c r="VZT34" s="6735"/>
      <c r="VZU34" s="8836" t="s">
        <v>2779</v>
      </c>
      <c r="VZV34" s="8837"/>
      <c r="VZW34" s="1036">
        <f>SUM(VZX34:WAA34)</f>
        <v>0</v>
      </c>
      <c r="VZX34" s="369"/>
      <c r="VZY34" s="370"/>
      <c r="VZZ34" s="370"/>
      <c r="WAA34" s="371"/>
      <c r="WAB34" s="372"/>
      <c r="WAC34" s="373"/>
      <c r="WAD34" s="369"/>
      <c r="WAE34" s="372"/>
      <c r="WAF34" s="371"/>
      <c r="WAG34" s="374"/>
      <c r="WAH34" s="6735"/>
      <c r="WAI34" s="6735"/>
      <c r="WAJ34" s="6735"/>
      <c r="WAK34" s="8836" t="s">
        <v>2779</v>
      </c>
      <c r="WAL34" s="8837"/>
      <c r="WAM34" s="1036">
        <f>SUM(WAN34:WAQ34)</f>
        <v>0</v>
      </c>
      <c r="WAN34" s="369"/>
      <c r="WAO34" s="370"/>
      <c r="WAP34" s="370"/>
      <c r="WAQ34" s="371"/>
      <c r="WAR34" s="372"/>
      <c r="WAS34" s="373"/>
      <c r="WAT34" s="369"/>
      <c r="WAU34" s="372"/>
      <c r="WAV34" s="371"/>
      <c r="WAW34" s="374"/>
      <c r="WAX34" s="6735"/>
      <c r="WAY34" s="6735"/>
      <c r="WAZ34" s="6735"/>
      <c r="WBA34" s="8836" t="s">
        <v>2779</v>
      </c>
      <c r="WBB34" s="8837"/>
      <c r="WBC34" s="1036">
        <f>SUM(WBD34:WBG34)</f>
        <v>0</v>
      </c>
      <c r="WBD34" s="369"/>
      <c r="WBE34" s="370"/>
      <c r="WBF34" s="370"/>
      <c r="WBG34" s="371"/>
      <c r="WBH34" s="372"/>
      <c r="WBI34" s="373"/>
      <c r="WBJ34" s="369"/>
      <c r="WBK34" s="372"/>
      <c r="WBL34" s="371"/>
      <c r="WBM34" s="374"/>
      <c r="WBN34" s="6735"/>
      <c r="WBO34" s="6735"/>
      <c r="WBP34" s="6735"/>
      <c r="WBQ34" s="8836" t="s">
        <v>2779</v>
      </c>
      <c r="WBR34" s="8837"/>
      <c r="WBS34" s="1036">
        <f>SUM(WBT34:WBW34)</f>
        <v>0</v>
      </c>
      <c r="WBT34" s="369"/>
      <c r="WBU34" s="370"/>
      <c r="WBV34" s="370"/>
      <c r="WBW34" s="371"/>
      <c r="WBX34" s="372"/>
      <c r="WBY34" s="373"/>
      <c r="WBZ34" s="369"/>
      <c r="WCA34" s="372"/>
      <c r="WCB34" s="371"/>
      <c r="WCC34" s="374"/>
      <c r="WCD34" s="6735"/>
      <c r="WCE34" s="6735"/>
      <c r="WCF34" s="6735"/>
      <c r="WCG34" s="8836" t="s">
        <v>2779</v>
      </c>
      <c r="WCH34" s="8837"/>
      <c r="WCI34" s="1036">
        <f>SUM(WCJ34:WCM34)</f>
        <v>0</v>
      </c>
      <c r="WCJ34" s="369"/>
      <c r="WCK34" s="370"/>
      <c r="WCL34" s="370"/>
      <c r="WCM34" s="371"/>
      <c r="WCN34" s="372"/>
      <c r="WCO34" s="373"/>
      <c r="WCP34" s="369"/>
      <c r="WCQ34" s="372"/>
      <c r="WCR34" s="371"/>
      <c r="WCS34" s="374"/>
      <c r="WCT34" s="6735"/>
      <c r="WCU34" s="6735"/>
      <c r="WCV34" s="6735"/>
      <c r="WCW34" s="8836" t="s">
        <v>2779</v>
      </c>
      <c r="WCX34" s="8837"/>
      <c r="WCY34" s="1036">
        <f>SUM(WCZ34:WDC34)</f>
        <v>0</v>
      </c>
      <c r="WCZ34" s="369"/>
      <c r="WDA34" s="370"/>
      <c r="WDB34" s="370"/>
      <c r="WDC34" s="371"/>
      <c r="WDD34" s="372"/>
      <c r="WDE34" s="373"/>
      <c r="WDF34" s="369"/>
      <c r="WDG34" s="372"/>
      <c r="WDH34" s="371"/>
      <c r="WDI34" s="374"/>
      <c r="WDJ34" s="6735"/>
      <c r="WDK34" s="6735"/>
      <c r="WDL34" s="6735"/>
      <c r="WDM34" s="8836" t="s">
        <v>2779</v>
      </c>
      <c r="WDN34" s="8837"/>
      <c r="WDO34" s="1036">
        <f>SUM(WDP34:WDS34)</f>
        <v>0</v>
      </c>
      <c r="WDP34" s="369"/>
      <c r="WDQ34" s="370"/>
      <c r="WDR34" s="370"/>
      <c r="WDS34" s="371"/>
      <c r="WDT34" s="372"/>
      <c r="WDU34" s="373"/>
      <c r="WDV34" s="369"/>
      <c r="WDW34" s="372"/>
      <c r="WDX34" s="371"/>
      <c r="WDY34" s="374"/>
      <c r="WDZ34" s="6735"/>
      <c r="WEA34" s="6735"/>
      <c r="WEB34" s="6735"/>
      <c r="WEC34" s="8836" t="s">
        <v>2779</v>
      </c>
      <c r="WED34" s="8837"/>
      <c r="WEE34" s="1036">
        <f>SUM(WEF34:WEI34)</f>
        <v>0</v>
      </c>
      <c r="WEF34" s="369"/>
      <c r="WEG34" s="370"/>
      <c r="WEH34" s="370"/>
      <c r="WEI34" s="371"/>
      <c r="WEJ34" s="372"/>
      <c r="WEK34" s="373"/>
      <c r="WEL34" s="369"/>
      <c r="WEM34" s="372"/>
      <c r="WEN34" s="371"/>
      <c r="WEO34" s="374"/>
      <c r="WEP34" s="6735"/>
      <c r="WEQ34" s="6735"/>
      <c r="WER34" s="6735"/>
      <c r="WES34" s="8836" t="s">
        <v>2779</v>
      </c>
      <c r="WET34" s="8837"/>
      <c r="WEU34" s="1036">
        <f>SUM(WEV34:WEY34)</f>
        <v>0</v>
      </c>
      <c r="WEV34" s="369"/>
      <c r="WEW34" s="370"/>
      <c r="WEX34" s="370"/>
      <c r="WEY34" s="371"/>
      <c r="WEZ34" s="372"/>
      <c r="WFA34" s="373"/>
      <c r="WFB34" s="369"/>
      <c r="WFC34" s="372"/>
      <c r="WFD34" s="371"/>
      <c r="WFE34" s="374"/>
      <c r="WFF34" s="6735"/>
      <c r="WFG34" s="6735"/>
      <c r="WFH34" s="6735"/>
      <c r="WFI34" s="8836" t="s">
        <v>2779</v>
      </c>
      <c r="WFJ34" s="8837"/>
      <c r="WFK34" s="1036">
        <f>SUM(WFL34:WFO34)</f>
        <v>0</v>
      </c>
      <c r="WFL34" s="369"/>
      <c r="WFM34" s="370"/>
      <c r="WFN34" s="370"/>
      <c r="WFO34" s="371"/>
      <c r="WFP34" s="372"/>
      <c r="WFQ34" s="373"/>
      <c r="WFR34" s="369"/>
      <c r="WFS34" s="372"/>
      <c r="WFT34" s="371"/>
      <c r="WFU34" s="374"/>
      <c r="WFV34" s="6735"/>
      <c r="WFW34" s="6735"/>
      <c r="WFX34" s="6735"/>
      <c r="WFY34" s="8836" t="s">
        <v>2779</v>
      </c>
      <c r="WFZ34" s="8837"/>
      <c r="WGA34" s="1036">
        <f>SUM(WGB34:WGE34)</f>
        <v>0</v>
      </c>
      <c r="WGB34" s="369"/>
      <c r="WGC34" s="370"/>
      <c r="WGD34" s="370"/>
      <c r="WGE34" s="371"/>
      <c r="WGF34" s="372"/>
      <c r="WGG34" s="373"/>
      <c r="WGH34" s="369"/>
      <c r="WGI34" s="372"/>
      <c r="WGJ34" s="371"/>
      <c r="WGK34" s="374"/>
      <c r="WGL34" s="6735"/>
      <c r="WGM34" s="6735"/>
      <c r="WGN34" s="6735"/>
      <c r="WGO34" s="8836" t="s">
        <v>2779</v>
      </c>
      <c r="WGP34" s="8837"/>
      <c r="WGQ34" s="1036">
        <f>SUM(WGR34:WGU34)</f>
        <v>0</v>
      </c>
      <c r="WGR34" s="369"/>
      <c r="WGS34" s="370"/>
      <c r="WGT34" s="370"/>
      <c r="WGU34" s="371"/>
      <c r="WGV34" s="372"/>
      <c r="WGW34" s="373"/>
      <c r="WGX34" s="369"/>
      <c r="WGY34" s="372"/>
      <c r="WGZ34" s="371"/>
      <c r="WHA34" s="374"/>
      <c r="WHB34" s="6735"/>
      <c r="WHC34" s="6735"/>
      <c r="WHD34" s="6735"/>
      <c r="WHE34" s="8836" t="s">
        <v>2779</v>
      </c>
      <c r="WHF34" s="8837"/>
      <c r="WHG34" s="1036">
        <f>SUM(WHH34:WHK34)</f>
        <v>0</v>
      </c>
      <c r="WHH34" s="369"/>
      <c r="WHI34" s="370"/>
      <c r="WHJ34" s="370"/>
      <c r="WHK34" s="371"/>
      <c r="WHL34" s="372"/>
      <c r="WHM34" s="373"/>
      <c r="WHN34" s="369"/>
      <c r="WHO34" s="372"/>
      <c r="WHP34" s="371"/>
      <c r="WHQ34" s="374"/>
      <c r="WHR34" s="6735"/>
      <c r="WHS34" s="6735"/>
      <c r="WHT34" s="6735"/>
      <c r="WHU34" s="8836" t="s">
        <v>2779</v>
      </c>
      <c r="WHV34" s="8837"/>
      <c r="WHW34" s="1036">
        <f>SUM(WHX34:WIA34)</f>
        <v>0</v>
      </c>
      <c r="WHX34" s="369"/>
      <c r="WHY34" s="370"/>
      <c r="WHZ34" s="370"/>
      <c r="WIA34" s="371"/>
      <c r="WIB34" s="372"/>
      <c r="WIC34" s="373"/>
      <c r="WID34" s="369"/>
      <c r="WIE34" s="372"/>
      <c r="WIF34" s="371"/>
      <c r="WIG34" s="374"/>
      <c r="WIH34" s="6735"/>
      <c r="WII34" s="6735"/>
      <c r="WIJ34" s="6735"/>
      <c r="WIK34" s="8836" t="s">
        <v>2779</v>
      </c>
      <c r="WIL34" s="8837"/>
      <c r="WIM34" s="1036">
        <f>SUM(WIN34:WIQ34)</f>
        <v>0</v>
      </c>
      <c r="WIN34" s="369"/>
      <c r="WIO34" s="370"/>
      <c r="WIP34" s="370"/>
      <c r="WIQ34" s="371"/>
      <c r="WIR34" s="372"/>
      <c r="WIS34" s="373"/>
      <c r="WIT34" s="369"/>
      <c r="WIU34" s="372"/>
      <c r="WIV34" s="371"/>
      <c r="WIW34" s="374"/>
      <c r="WIX34" s="6735"/>
      <c r="WIY34" s="6735"/>
      <c r="WIZ34" s="6735"/>
      <c r="WJA34" s="8836" t="s">
        <v>2779</v>
      </c>
      <c r="WJB34" s="8837"/>
      <c r="WJC34" s="1036">
        <f>SUM(WJD34:WJG34)</f>
        <v>0</v>
      </c>
      <c r="WJD34" s="369"/>
      <c r="WJE34" s="370"/>
      <c r="WJF34" s="370"/>
      <c r="WJG34" s="371"/>
      <c r="WJH34" s="372"/>
      <c r="WJI34" s="373"/>
      <c r="WJJ34" s="369"/>
      <c r="WJK34" s="372"/>
      <c r="WJL34" s="371"/>
      <c r="WJM34" s="374"/>
      <c r="WJN34" s="6735"/>
      <c r="WJO34" s="6735"/>
      <c r="WJP34" s="6735"/>
      <c r="WJQ34" s="8836" t="s">
        <v>2779</v>
      </c>
      <c r="WJR34" s="8837"/>
      <c r="WJS34" s="1036">
        <f>SUM(WJT34:WJW34)</f>
        <v>0</v>
      </c>
      <c r="WJT34" s="369"/>
      <c r="WJU34" s="370"/>
      <c r="WJV34" s="370"/>
      <c r="WJW34" s="371"/>
      <c r="WJX34" s="372"/>
      <c r="WJY34" s="373"/>
      <c r="WJZ34" s="369"/>
      <c r="WKA34" s="372"/>
      <c r="WKB34" s="371"/>
      <c r="WKC34" s="374"/>
      <c r="WKD34" s="6735"/>
      <c r="WKE34" s="6735"/>
      <c r="WKF34" s="6735"/>
      <c r="WKG34" s="8836" t="s">
        <v>2779</v>
      </c>
      <c r="WKH34" s="8837"/>
      <c r="WKI34" s="1036">
        <f>SUM(WKJ34:WKM34)</f>
        <v>0</v>
      </c>
      <c r="WKJ34" s="369"/>
      <c r="WKK34" s="370"/>
      <c r="WKL34" s="370"/>
      <c r="WKM34" s="371"/>
      <c r="WKN34" s="372"/>
      <c r="WKO34" s="373"/>
      <c r="WKP34" s="369"/>
      <c r="WKQ34" s="372"/>
      <c r="WKR34" s="371"/>
      <c r="WKS34" s="374"/>
      <c r="WKT34" s="6735"/>
      <c r="WKU34" s="6735"/>
      <c r="WKV34" s="6735"/>
      <c r="WKW34" s="8836" t="s">
        <v>2779</v>
      </c>
      <c r="WKX34" s="8837"/>
      <c r="WKY34" s="1036">
        <f>SUM(WKZ34:WLC34)</f>
        <v>0</v>
      </c>
      <c r="WKZ34" s="369"/>
      <c r="WLA34" s="370"/>
      <c r="WLB34" s="370"/>
      <c r="WLC34" s="371"/>
      <c r="WLD34" s="372"/>
      <c r="WLE34" s="373"/>
      <c r="WLF34" s="369"/>
      <c r="WLG34" s="372"/>
      <c r="WLH34" s="371"/>
      <c r="WLI34" s="374"/>
      <c r="WLJ34" s="6735"/>
      <c r="WLK34" s="6735"/>
      <c r="WLL34" s="6735"/>
      <c r="WLM34" s="8836" t="s">
        <v>2779</v>
      </c>
      <c r="WLN34" s="8837"/>
      <c r="WLO34" s="1036">
        <f>SUM(WLP34:WLS34)</f>
        <v>0</v>
      </c>
      <c r="WLP34" s="369"/>
      <c r="WLQ34" s="370"/>
      <c r="WLR34" s="370"/>
      <c r="WLS34" s="371"/>
      <c r="WLT34" s="372"/>
      <c r="WLU34" s="373"/>
      <c r="WLV34" s="369"/>
      <c r="WLW34" s="372"/>
      <c r="WLX34" s="371"/>
      <c r="WLY34" s="374"/>
      <c r="WLZ34" s="6735"/>
      <c r="WMA34" s="6735"/>
      <c r="WMB34" s="6735"/>
      <c r="WMC34" s="8836" t="s">
        <v>2779</v>
      </c>
      <c r="WMD34" s="8837"/>
      <c r="WME34" s="1036">
        <f>SUM(WMF34:WMI34)</f>
        <v>0</v>
      </c>
      <c r="WMF34" s="369"/>
      <c r="WMG34" s="370"/>
      <c r="WMH34" s="370"/>
      <c r="WMI34" s="371"/>
      <c r="WMJ34" s="372"/>
      <c r="WMK34" s="373"/>
      <c r="WML34" s="369"/>
      <c r="WMM34" s="372"/>
      <c r="WMN34" s="371"/>
      <c r="WMO34" s="374"/>
      <c r="WMP34" s="6735"/>
      <c r="WMQ34" s="6735"/>
      <c r="WMR34" s="6735"/>
      <c r="WMS34" s="8836" t="s">
        <v>2779</v>
      </c>
      <c r="WMT34" s="8837"/>
      <c r="WMU34" s="1036">
        <f>SUM(WMV34:WMY34)</f>
        <v>0</v>
      </c>
      <c r="WMV34" s="369"/>
      <c r="WMW34" s="370"/>
      <c r="WMX34" s="370"/>
      <c r="WMY34" s="371"/>
      <c r="WMZ34" s="372"/>
      <c r="WNA34" s="373"/>
      <c r="WNB34" s="369"/>
      <c r="WNC34" s="372"/>
      <c r="WND34" s="371"/>
      <c r="WNE34" s="374"/>
      <c r="WNF34" s="6735"/>
      <c r="WNG34" s="6735"/>
      <c r="WNH34" s="6735"/>
      <c r="WNI34" s="8836" t="s">
        <v>2779</v>
      </c>
      <c r="WNJ34" s="8837"/>
      <c r="WNK34" s="1036">
        <f>SUM(WNL34:WNO34)</f>
        <v>0</v>
      </c>
      <c r="WNL34" s="369"/>
      <c r="WNM34" s="370"/>
      <c r="WNN34" s="370"/>
      <c r="WNO34" s="371"/>
      <c r="WNP34" s="372"/>
      <c r="WNQ34" s="373"/>
      <c r="WNR34" s="369"/>
      <c r="WNS34" s="372"/>
      <c r="WNT34" s="371"/>
      <c r="WNU34" s="374"/>
      <c r="WNV34" s="6735"/>
      <c r="WNW34" s="6735"/>
      <c r="WNX34" s="6735"/>
      <c r="WNY34" s="8836" t="s">
        <v>2779</v>
      </c>
      <c r="WNZ34" s="8837"/>
      <c r="WOA34" s="1036">
        <f>SUM(WOB34:WOE34)</f>
        <v>0</v>
      </c>
      <c r="WOB34" s="369"/>
      <c r="WOC34" s="370"/>
      <c r="WOD34" s="370"/>
      <c r="WOE34" s="371"/>
      <c r="WOF34" s="372"/>
      <c r="WOG34" s="373"/>
      <c r="WOH34" s="369"/>
      <c r="WOI34" s="372"/>
      <c r="WOJ34" s="371"/>
      <c r="WOK34" s="374"/>
      <c r="WOL34" s="6735"/>
      <c r="WOM34" s="6735"/>
      <c r="WON34" s="6735"/>
      <c r="WOO34" s="8836" t="s">
        <v>2779</v>
      </c>
      <c r="WOP34" s="8837"/>
      <c r="WOQ34" s="1036">
        <f>SUM(WOR34:WOU34)</f>
        <v>0</v>
      </c>
      <c r="WOR34" s="369"/>
      <c r="WOS34" s="370"/>
      <c r="WOT34" s="370"/>
      <c r="WOU34" s="371"/>
      <c r="WOV34" s="372"/>
      <c r="WOW34" s="373"/>
      <c r="WOX34" s="369"/>
      <c r="WOY34" s="372"/>
      <c r="WOZ34" s="371"/>
      <c r="WPA34" s="374"/>
      <c r="WPB34" s="6735"/>
      <c r="WPC34" s="6735"/>
      <c r="WPD34" s="6735"/>
      <c r="WPE34" s="8836" t="s">
        <v>2779</v>
      </c>
      <c r="WPF34" s="8837"/>
      <c r="WPG34" s="1036">
        <f>SUM(WPH34:WPK34)</f>
        <v>0</v>
      </c>
      <c r="WPH34" s="369"/>
      <c r="WPI34" s="370"/>
      <c r="WPJ34" s="370"/>
      <c r="WPK34" s="371"/>
      <c r="WPL34" s="372"/>
      <c r="WPM34" s="373"/>
      <c r="WPN34" s="369"/>
      <c r="WPO34" s="372"/>
      <c r="WPP34" s="371"/>
      <c r="WPQ34" s="374"/>
      <c r="WPR34" s="6735"/>
      <c r="WPS34" s="6735"/>
      <c r="WPT34" s="6735"/>
      <c r="WPU34" s="8836" t="s">
        <v>2779</v>
      </c>
      <c r="WPV34" s="8837"/>
      <c r="WPW34" s="1036">
        <f>SUM(WPX34:WQA34)</f>
        <v>0</v>
      </c>
      <c r="WPX34" s="369"/>
      <c r="WPY34" s="370"/>
      <c r="WPZ34" s="370"/>
      <c r="WQA34" s="371"/>
      <c r="WQB34" s="372"/>
      <c r="WQC34" s="373"/>
      <c r="WQD34" s="369"/>
      <c r="WQE34" s="372"/>
      <c r="WQF34" s="371"/>
      <c r="WQG34" s="374"/>
      <c r="WQH34" s="6735"/>
      <c r="WQI34" s="6735"/>
      <c r="WQJ34" s="6735"/>
      <c r="WQK34" s="8836" t="s">
        <v>2779</v>
      </c>
      <c r="WQL34" s="8837"/>
      <c r="WQM34" s="1036">
        <f>SUM(WQN34:WQQ34)</f>
        <v>0</v>
      </c>
      <c r="WQN34" s="369"/>
      <c r="WQO34" s="370"/>
      <c r="WQP34" s="370"/>
      <c r="WQQ34" s="371"/>
      <c r="WQR34" s="372"/>
      <c r="WQS34" s="373"/>
      <c r="WQT34" s="369"/>
      <c r="WQU34" s="372"/>
      <c r="WQV34" s="371"/>
      <c r="WQW34" s="374"/>
      <c r="WQX34" s="6735"/>
      <c r="WQY34" s="6735"/>
      <c r="WQZ34" s="6735"/>
      <c r="WRA34" s="8836" t="s">
        <v>2779</v>
      </c>
      <c r="WRB34" s="8837"/>
      <c r="WRC34" s="1036">
        <f>SUM(WRD34:WRG34)</f>
        <v>0</v>
      </c>
      <c r="WRD34" s="369"/>
      <c r="WRE34" s="370"/>
      <c r="WRF34" s="370"/>
      <c r="WRG34" s="371"/>
      <c r="WRH34" s="372"/>
      <c r="WRI34" s="373"/>
      <c r="WRJ34" s="369"/>
      <c r="WRK34" s="372"/>
      <c r="WRL34" s="371"/>
      <c r="WRM34" s="374"/>
      <c r="WRN34" s="6735"/>
      <c r="WRO34" s="6735"/>
      <c r="WRP34" s="6735"/>
      <c r="WRQ34" s="8836" t="s">
        <v>2779</v>
      </c>
      <c r="WRR34" s="8837"/>
      <c r="WRS34" s="1036">
        <f>SUM(WRT34:WRW34)</f>
        <v>0</v>
      </c>
      <c r="WRT34" s="369"/>
      <c r="WRU34" s="370"/>
      <c r="WRV34" s="370"/>
      <c r="WRW34" s="371"/>
      <c r="WRX34" s="372"/>
      <c r="WRY34" s="373"/>
      <c r="WRZ34" s="369"/>
      <c r="WSA34" s="372"/>
      <c r="WSB34" s="371"/>
      <c r="WSC34" s="374"/>
      <c r="WSD34" s="6735"/>
      <c r="WSE34" s="6735"/>
      <c r="WSF34" s="6735"/>
      <c r="WSG34" s="8836" t="s">
        <v>2779</v>
      </c>
      <c r="WSH34" s="8837"/>
      <c r="WSI34" s="1036">
        <f>SUM(WSJ34:WSM34)</f>
        <v>0</v>
      </c>
      <c r="WSJ34" s="369"/>
      <c r="WSK34" s="370"/>
      <c r="WSL34" s="370"/>
      <c r="WSM34" s="371"/>
      <c r="WSN34" s="372"/>
      <c r="WSO34" s="373"/>
      <c r="WSP34" s="369"/>
      <c r="WSQ34" s="372"/>
      <c r="WSR34" s="371"/>
      <c r="WSS34" s="374"/>
      <c r="WST34" s="6735"/>
      <c r="WSU34" s="6735"/>
      <c r="WSV34" s="6735"/>
      <c r="WSW34" s="8836" t="s">
        <v>2779</v>
      </c>
      <c r="WSX34" s="8837"/>
      <c r="WSY34" s="1036">
        <f>SUM(WSZ34:WTC34)</f>
        <v>0</v>
      </c>
      <c r="WSZ34" s="369"/>
      <c r="WTA34" s="370"/>
      <c r="WTB34" s="370"/>
      <c r="WTC34" s="371"/>
      <c r="WTD34" s="372"/>
      <c r="WTE34" s="373"/>
      <c r="WTF34" s="369"/>
      <c r="WTG34" s="372"/>
      <c r="WTH34" s="371"/>
      <c r="WTI34" s="374"/>
      <c r="WTJ34" s="6735"/>
      <c r="WTK34" s="6735"/>
      <c r="WTL34" s="6735"/>
      <c r="WTM34" s="8836" t="s">
        <v>2779</v>
      </c>
      <c r="WTN34" s="8837"/>
      <c r="WTO34" s="1036">
        <f>SUM(WTP34:WTS34)</f>
        <v>0</v>
      </c>
      <c r="WTP34" s="369"/>
      <c r="WTQ34" s="370"/>
      <c r="WTR34" s="370"/>
      <c r="WTS34" s="371"/>
      <c r="WTT34" s="372"/>
      <c r="WTU34" s="373"/>
      <c r="WTV34" s="369"/>
      <c r="WTW34" s="372"/>
      <c r="WTX34" s="371"/>
      <c r="WTY34" s="374"/>
      <c r="WTZ34" s="6735"/>
      <c r="WUA34" s="6735"/>
      <c r="WUB34" s="6735"/>
      <c r="WUC34" s="8836" t="s">
        <v>2779</v>
      </c>
      <c r="WUD34" s="8837"/>
      <c r="WUE34" s="1036">
        <f>SUM(WUF34:WUI34)</f>
        <v>0</v>
      </c>
      <c r="WUF34" s="369"/>
      <c r="WUG34" s="370"/>
      <c r="WUH34" s="370"/>
      <c r="WUI34" s="371"/>
      <c r="WUJ34" s="372"/>
      <c r="WUK34" s="373"/>
      <c r="WUL34" s="369"/>
      <c r="WUM34" s="372"/>
      <c r="WUN34" s="371"/>
      <c r="WUO34" s="374"/>
      <c r="WUP34" s="6735"/>
      <c r="WUQ34" s="6735"/>
      <c r="WUR34" s="6735"/>
      <c r="WUS34" s="8836" t="s">
        <v>2779</v>
      </c>
      <c r="WUT34" s="8837"/>
      <c r="WUU34" s="1036">
        <f>SUM(WUV34:WUY34)</f>
        <v>0</v>
      </c>
      <c r="WUV34" s="369"/>
      <c r="WUW34" s="370"/>
      <c r="WUX34" s="370"/>
      <c r="WUY34" s="371"/>
      <c r="WUZ34" s="372"/>
      <c r="WVA34" s="373"/>
      <c r="WVB34" s="369"/>
      <c r="WVC34" s="372"/>
      <c r="WVD34" s="371"/>
      <c r="WVE34" s="374"/>
      <c r="WVF34" s="6735"/>
      <c r="WVG34" s="6735"/>
      <c r="WVH34" s="6735"/>
      <c r="WVI34" s="8836" t="s">
        <v>2779</v>
      </c>
      <c r="WVJ34" s="8837"/>
      <c r="WVK34" s="1036">
        <f>SUM(WVL34:WVO34)</f>
        <v>0</v>
      </c>
      <c r="WVL34" s="369"/>
      <c r="WVM34" s="370"/>
      <c r="WVN34" s="370"/>
      <c r="WVO34" s="371"/>
      <c r="WVP34" s="372"/>
      <c r="WVQ34" s="373"/>
      <c r="WVR34" s="369"/>
      <c r="WVS34" s="372"/>
      <c r="WVT34" s="371"/>
      <c r="WVU34" s="374"/>
      <c r="WVV34" s="6735"/>
      <c r="WVW34" s="6735"/>
      <c r="WVX34" s="6735"/>
      <c r="WVY34" s="8836" t="s">
        <v>2779</v>
      </c>
      <c r="WVZ34" s="8837"/>
      <c r="WWA34" s="1036">
        <f>SUM(WWB34:WWE34)</f>
        <v>0</v>
      </c>
      <c r="WWB34" s="369"/>
      <c r="WWC34" s="370"/>
      <c r="WWD34" s="370"/>
      <c r="WWE34" s="371"/>
      <c r="WWF34" s="372"/>
      <c r="WWG34" s="373"/>
      <c r="WWH34" s="369"/>
      <c r="WWI34" s="372"/>
      <c r="WWJ34" s="371"/>
      <c r="WWK34" s="374"/>
      <c r="WWL34" s="6735"/>
      <c r="WWM34" s="6735"/>
      <c r="WWN34" s="6735"/>
      <c r="WWO34" s="8836" t="s">
        <v>2779</v>
      </c>
      <c r="WWP34" s="8837"/>
      <c r="WWQ34" s="1036">
        <f>SUM(WWR34:WWU34)</f>
        <v>0</v>
      </c>
      <c r="WWR34" s="369"/>
      <c r="WWS34" s="370"/>
      <c r="WWT34" s="370"/>
      <c r="WWU34" s="371"/>
      <c r="WWV34" s="372"/>
      <c r="WWW34" s="373"/>
      <c r="WWX34" s="369"/>
      <c r="WWY34" s="372"/>
      <c r="WWZ34" s="371"/>
      <c r="WXA34" s="374"/>
      <c r="WXB34" s="6735"/>
      <c r="WXC34" s="6735"/>
      <c r="WXD34" s="6735"/>
      <c r="WXE34" s="8836" t="s">
        <v>2779</v>
      </c>
      <c r="WXF34" s="8837"/>
      <c r="WXG34" s="1036">
        <f>SUM(WXH34:WXK34)</f>
        <v>0</v>
      </c>
      <c r="WXH34" s="369"/>
      <c r="WXI34" s="370"/>
      <c r="WXJ34" s="370"/>
      <c r="WXK34" s="371"/>
      <c r="WXL34" s="372"/>
      <c r="WXM34" s="373"/>
      <c r="WXN34" s="369"/>
      <c r="WXO34" s="372"/>
      <c r="WXP34" s="371"/>
      <c r="WXQ34" s="374"/>
      <c r="WXR34" s="6735"/>
      <c r="WXS34" s="6735"/>
      <c r="WXT34" s="6735"/>
      <c r="WXU34" s="8836" t="s">
        <v>2779</v>
      </c>
      <c r="WXV34" s="8837"/>
      <c r="WXW34" s="1036">
        <f>SUM(WXX34:WYA34)</f>
        <v>0</v>
      </c>
      <c r="WXX34" s="369"/>
      <c r="WXY34" s="370"/>
      <c r="WXZ34" s="370"/>
      <c r="WYA34" s="371"/>
      <c r="WYB34" s="372"/>
      <c r="WYC34" s="373"/>
      <c r="WYD34" s="369"/>
      <c r="WYE34" s="372"/>
      <c r="WYF34" s="371"/>
      <c r="WYG34" s="374"/>
      <c r="WYH34" s="6735"/>
      <c r="WYI34" s="6735"/>
      <c r="WYJ34" s="6735"/>
      <c r="WYK34" s="8836" t="s">
        <v>2779</v>
      </c>
      <c r="WYL34" s="8837"/>
      <c r="WYM34" s="1036">
        <f>SUM(WYN34:WYQ34)</f>
        <v>0</v>
      </c>
      <c r="WYN34" s="369"/>
      <c r="WYO34" s="370"/>
      <c r="WYP34" s="370"/>
      <c r="WYQ34" s="371"/>
      <c r="WYR34" s="372"/>
      <c r="WYS34" s="373"/>
      <c r="WYT34" s="369"/>
      <c r="WYU34" s="372"/>
      <c r="WYV34" s="371"/>
      <c r="WYW34" s="374"/>
      <c r="WYX34" s="6735"/>
      <c r="WYY34" s="6735"/>
      <c r="WYZ34" s="6735"/>
      <c r="WZA34" s="8836" t="s">
        <v>2779</v>
      </c>
      <c r="WZB34" s="8837"/>
      <c r="WZC34" s="1036">
        <f>SUM(WZD34:WZG34)</f>
        <v>0</v>
      </c>
      <c r="WZD34" s="369"/>
      <c r="WZE34" s="370"/>
      <c r="WZF34" s="370"/>
      <c r="WZG34" s="371"/>
      <c r="WZH34" s="372"/>
      <c r="WZI34" s="373"/>
      <c r="WZJ34" s="369"/>
      <c r="WZK34" s="372"/>
      <c r="WZL34" s="371"/>
      <c r="WZM34" s="374"/>
      <c r="WZN34" s="6735"/>
      <c r="WZO34" s="6735"/>
      <c r="WZP34" s="6735"/>
      <c r="WZQ34" s="8836" t="s">
        <v>2779</v>
      </c>
      <c r="WZR34" s="8837"/>
      <c r="WZS34" s="1036">
        <f>SUM(WZT34:WZW34)</f>
        <v>0</v>
      </c>
      <c r="WZT34" s="369"/>
      <c r="WZU34" s="370"/>
      <c r="WZV34" s="370"/>
      <c r="WZW34" s="371"/>
      <c r="WZX34" s="372"/>
      <c r="WZY34" s="373"/>
      <c r="WZZ34" s="369"/>
      <c r="XAA34" s="372"/>
      <c r="XAB34" s="371"/>
      <c r="XAC34" s="374"/>
      <c r="XAD34" s="6735"/>
      <c r="XAE34" s="6735"/>
      <c r="XAF34" s="6735"/>
      <c r="XAG34" s="8836" t="s">
        <v>2779</v>
      </c>
      <c r="XAH34" s="8837"/>
      <c r="XAI34" s="1036">
        <f>SUM(XAJ34:XAM34)</f>
        <v>0</v>
      </c>
      <c r="XAJ34" s="369"/>
      <c r="XAK34" s="370"/>
      <c r="XAL34" s="370"/>
      <c r="XAM34" s="371"/>
      <c r="XAN34" s="372"/>
      <c r="XAO34" s="373"/>
      <c r="XAP34" s="369"/>
      <c r="XAQ34" s="372"/>
      <c r="XAR34" s="371"/>
      <c r="XAS34" s="374"/>
      <c r="XAT34" s="6735"/>
      <c r="XAU34" s="6735"/>
      <c r="XAV34" s="6735"/>
      <c r="XAW34" s="8836" t="s">
        <v>2779</v>
      </c>
      <c r="XAX34" s="8837"/>
      <c r="XAY34" s="1036">
        <f>SUM(XAZ34:XBC34)</f>
        <v>0</v>
      </c>
      <c r="XAZ34" s="369"/>
      <c r="XBA34" s="370"/>
      <c r="XBB34" s="370"/>
      <c r="XBC34" s="371"/>
      <c r="XBD34" s="372"/>
      <c r="XBE34" s="373"/>
      <c r="XBF34" s="369"/>
      <c r="XBG34" s="372"/>
      <c r="XBH34" s="371"/>
      <c r="XBI34" s="374"/>
      <c r="XBJ34" s="6735"/>
      <c r="XBK34" s="6735"/>
      <c r="XBL34" s="6735"/>
      <c r="XBM34" s="8836" t="s">
        <v>2779</v>
      </c>
      <c r="XBN34" s="8837"/>
      <c r="XBO34" s="1036">
        <f>SUM(XBP34:XBS34)</f>
        <v>0</v>
      </c>
      <c r="XBP34" s="369"/>
      <c r="XBQ34" s="370"/>
      <c r="XBR34" s="370"/>
      <c r="XBS34" s="371"/>
      <c r="XBT34" s="372"/>
      <c r="XBU34" s="373"/>
      <c r="XBV34" s="369"/>
      <c r="XBW34" s="372"/>
      <c r="XBX34" s="371"/>
      <c r="XBY34" s="374"/>
      <c r="XBZ34" s="6735"/>
      <c r="XCA34" s="6735"/>
      <c r="XCB34" s="6735"/>
      <c r="XCC34" s="8836" t="s">
        <v>2779</v>
      </c>
      <c r="XCD34" s="8837"/>
      <c r="XCE34" s="1036">
        <f>SUM(XCF34:XCI34)</f>
        <v>0</v>
      </c>
      <c r="XCF34" s="369"/>
      <c r="XCG34" s="370"/>
      <c r="XCH34" s="370"/>
      <c r="XCI34" s="371"/>
      <c r="XCJ34" s="372"/>
      <c r="XCK34" s="373"/>
      <c r="XCL34" s="369"/>
      <c r="XCM34" s="372"/>
      <c r="XCN34" s="371"/>
      <c r="XCO34" s="374"/>
      <c r="XCP34" s="6735"/>
      <c r="XCQ34" s="6735"/>
      <c r="XCR34" s="6735"/>
      <c r="XCS34" s="8836" t="s">
        <v>2779</v>
      </c>
      <c r="XCT34" s="8837"/>
      <c r="XCU34" s="1036">
        <f>SUM(XCV34:XCY34)</f>
        <v>0</v>
      </c>
      <c r="XCV34" s="369"/>
      <c r="XCW34" s="370"/>
      <c r="XCX34" s="370"/>
      <c r="XCY34" s="371"/>
      <c r="XCZ34" s="372"/>
      <c r="XDA34" s="373"/>
      <c r="XDB34" s="369"/>
      <c r="XDC34" s="372"/>
      <c r="XDD34" s="371"/>
      <c r="XDE34" s="374"/>
      <c r="XDF34" s="6735"/>
      <c r="XDG34" s="6735"/>
      <c r="XDH34" s="6735"/>
      <c r="XDI34" s="8836" t="s">
        <v>2779</v>
      </c>
      <c r="XDJ34" s="8837"/>
      <c r="XDK34" s="1036">
        <f>SUM(XDL34:XDO34)</f>
        <v>0</v>
      </c>
      <c r="XDL34" s="369"/>
      <c r="XDM34" s="370"/>
      <c r="XDN34" s="370"/>
      <c r="XDO34" s="371"/>
      <c r="XDP34" s="372"/>
      <c r="XDQ34" s="373"/>
      <c r="XDR34" s="369"/>
      <c r="XDS34" s="372"/>
      <c r="XDT34" s="371"/>
      <c r="XDU34" s="374"/>
      <c r="XDV34" s="6735"/>
      <c r="XDW34" s="6735"/>
      <c r="XDX34" s="6735"/>
      <c r="XDY34" s="8836" t="s">
        <v>2779</v>
      </c>
      <c r="XDZ34" s="8837"/>
      <c r="XEA34" s="1036">
        <f>SUM(XEB34:XEE34)</f>
        <v>0</v>
      </c>
      <c r="XEB34" s="369"/>
      <c r="XEC34" s="370"/>
      <c r="XED34" s="370"/>
      <c r="XEE34" s="371"/>
      <c r="XEF34" s="372"/>
      <c r="XEG34" s="373"/>
      <c r="XEH34" s="369"/>
      <c r="XEI34" s="372"/>
      <c r="XEJ34" s="371"/>
      <c r="XEK34" s="374"/>
      <c r="XEL34" s="6735"/>
      <c r="XEM34" s="6735"/>
      <c r="XEN34" s="6735"/>
      <c r="XEO34" s="8836" t="s">
        <v>2779</v>
      </c>
      <c r="XEP34" s="8837"/>
      <c r="XEQ34" s="1036">
        <f>SUM(XER34:XEU34)</f>
        <v>0</v>
      </c>
      <c r="XER34" s="369"/>
      <c r="XES34" s="370"/>
      <c r="XET34" s="370"/>
      <c r="XEU34" s="371"/>
      <c r="XEV34" s="372"/>
      <c r="XEW34" s="373"/>
      <c r="XEX34" s="369"/>
      <c r="XEY34" s="372"/>
      <c r="XEZ34" s="371"/>
      <c r="XFA34" s="374"/>
      <c r="XFB34" s="6735"/>
      <c r="XFC34" s="6735"/>
      <c r="XFD34" s="6735"/>
    </row>
    <row r="35" spans="1:16384" s="6742" customFormat="1" ht="24" customHeight="1" x14ac:dyDescent="0.35">
      <c r="A35" s="8838" t="s">
        <v>2780</v>
      </c>
      <c r="B35" s="8838"/>
      <c r="C35" s="6727">
        <f>SUM(D35:G35)</f>
        <v>0</v>
      </c>
      <c r="D35" s="6736"/>
      <c r="E35" s="6737"/>
      <c r="F35" s="6737"/>
      <c r="G35" s="6737"/>
      <c r="H35" s="6737"/>
      <c r="I35" s="6737"/>
      <c r="J35" s="6737"/>
      <c r="K35" s="6737"/>
      <c r="L35" s="6737"/>
      <c r="M35" s="6738"/>
      <c r="N35" s="6739"/>
      <c r="O35" s="6740"/>
      <c r="P35" s="6741">
        <f>SUM(Q35:T35)</f>
        <v>0</v>
      </c>
      <c r="Q35" s="8835"/>
      <c r="R35" s="8835"/>
      <c r="S35" s="364"/>
      <c r="T35" s="365"/>
      <c r="U35" s="6577"/>
      <c r="V35" s="365"/>
      <c r="W35" s="365"/>
      <c r="X35" s="365"/>
      <c r="Y35" s="365"/>
      <c r="Z35" s="365"/>
      <c r="AA35" s="365"/>
      <c r="AB35" s="365"/>
      <c r="AC35" s="365"/>
      <c r="AD35" s="365"/>
      <c r="AE35" s="365"/>
      <c r="AF35" s="365"/>
      <c r="AG35" s="8835"/>
      <c r="AH35" s="8835"/>
      <c r="AI35" s="364"/>
      <c r="AJ35" s="365"/>
      <c r="AK35" s="365"/>
      <c r="AL35" s="365"/>
      <c r="AM35" s="365"/>
      <c r="AN35" s="365"/>
      <c r="AO35" s="365"/>
      <c r="AP35" s="365"/>
      <c r="AQ35" s="365"/>
      <c r="AR35" s="365"/>
      <c r="AS35" s="365"/>
      <c r="AT35" s="365"/>
      <c r="AU35" s="365"/>
      <c r="AV35" s="365"/>
      <c r="AW35" s="8835"/>
      <c r="AX35" s="8835"/>
      <c r="AY35" s="364"/>
      <c r="AZ35" s="365"/>
      <c r="BA35" s="365"/>
      <c r="BB35" s="365"/>
      <c r="BC35" s="365"/>
      <c r="BD35" s="365"/>
      <c r="BE35" s="365"/>
      <c r="BF35" s="365"/>
      <c r="BG35" s="365"/>
      <c r="BH35" s="365"/>
      <c r="BI35" s="365"/>
      <c r="BJ35" s="365"/>
      <c r="BK35" s="365"/>
      <c r="BL35" s="365"/>
      <c r="BM35" s="8835"/>
      <c r="BN35" s="8835"/>
      <c r="BO35" s="364"/>
      <c r="BP35" s="365"/>
      <c r="BQ35" s="365"/>
      <c r="BR35" s="365"/>
      <c r="BS35" s="365"/>
      <c r="BT35" s="365"/>
      <c r="BU35" s="365"/>
      <c r="BV35" s="365"/>
      <c r="BW35" s="365"/>
      <c r="BX35" s="365"/>
      <c r="BY35" s="365"/>
      <c r="BZ35" s="365"/>
      <c r="CA35" s="365"/>
      <c r="CB35" s="365"/>
      <c r="CC35" s="8835"/>
      <c r="CD35" s="8835"/>
      <c r="CE35" s="364"/>
      <c r="CF35" s="365"/>
      <c r="CG35" s="365"/>
      <c r="CH35" s="365"/>
      <c r="CI35" s="365"/>
      <c r="CJ35" s="365"/>
      <c r="CK35" s="365"/>
      <c r="CL35" s="365"/>
      <c r="CM35" s="365"/>
      <c r="CN35" s="365"/>
      <c r="CO35" s="365"/>
      <c r="CP35" s="365"/>
      <c r="CQ35" s="365"/>
      <c r="CR35" s="365"/>
      <c r="CS35" s="8835"/>
      <c r="CT35" s="8835"/>
      <c r="CU35" s="364"/>
      <c r="CV35" s="365"/>
      <c r="CW35" s="365"/>
      <c r="CX35" s="365"/>
      <c r="CY35" s="365"/>
      <c r="CZ35" s="365"/>
      <c r="DA35" s="365"/>
      <c r="DB35" s="365"/>
      <c r="DC35" s="365"/>
      <c r="DD35" s="365"/>
      <c r="DE35" s="365"/>
      <c r="DF35" s="365"/>
      <c r="DG35" s="365"/>
      <c r="DH35" s="365"/>
      <c r="DI35" s="8835"/>
      <c r="DJ35" s="8835"/>
      <c r="DK35" s="364"/>
      <c r="DL35" s="365"/>
      <c r="DM35" s="365"/>
      <c r="DN35" s="365"/>
      <c r="DO35" s="365"/>
      <c r="DP35" s="365"/>
      <c r="DQ35" s="365"/>
      <c r="DR35" s="365"/>
      <c r="DS35" s="365"/>
      <c r="DT35" s="365"/>
      <c r="DU35" s="365"/>
      <c r="DV35" s="365"/>
      <c r="DW35" s="365"/>
      <c r="DX35" s="365"/>
      <c r="DY35" s="8835"/>
      <c r="DZ35" s="8835"/>
      <c r="EA35" s="364"/>
      <c r="EB35" s="365"/>
      <c r="EC35" s="365"/>
      <c r="ED35" s="365"/>
      <c r="EE35" s="365"/>
      <c r="EF35" s="365"/>
      <c r="EG35" s="365"/>
      <c r="EH35" s="365"/>
      <c r="EI35" s="365"/>
      <c r="EJ35" s="365"/>
      <c r="EK35" s="365"/>
      <c r="EL35" s="365"/>
      <c r="EM35" s="365"/>
      <c r="EN35" s="365"/>
      <c r="EO35" s="8835"/>
      <c r="EP35" s="8835"/>
      <c r="EQ35" s="364"/>
      <c r="ER35" s="365"/>
      <c r="ES35" s="365"/>
      <c r="ET35" s="365"/>
      <c r="EU35" s="365"/>
      <c r="EV35" s="365"/>
      <c r="EW35" s="365"/>
      <c r="EX35" s="365"/>
      <c r="EY35" s="365"/>
      <c r="EZ35" s="365"/>
      <c r="FA35" s="365"/>
      <c r="FB35" s="365"/>
      <c r="FC35" s="365"/>
      <c r="FD35" s="365"/>
      <c r="FE35" s="8835"/>
      <c r="FF35" s="8835"/>
      <c r="FG35" s="364"/>
      <c r="FH35" s="365"/>
      <c r="FI35" s="365"/>
      <c r="FJ35" s="365"/>
      <c r="FK35" s="365"/>
      <c r="FL35" s="365"/>
      <c r="FM35" s="365"/>
      <c r="FN35" s="365"/>
      <c r="FO35" s="365"/>
      <c r="FP35" s="365"/>
      <c r="FQ35" s="365"/>
      <c r="FR35" s="365"/>
      <c r="FS35" s="365"/>
      <c r="FT35" s="365"/>
      <c r="FU35" s="8835"/>
      <c r="FV35" s="8835"/>
      <c r="FW35" s="364"/>
      <c r="FX35" s="365"/>
      <c r="FY35" s="365"/>
      <c r="FZ35" s="365"/>
      <c r="GA35" s="365"/>
      <c r="GB35" s="365"/>
      <c r="GC35" s="365"/>
      <c r="GD35" s="365"/>
      <c r="GE35" s="365"/>
      <c r="GF35" s="365"/>
      <c r="GG35" s="365"/>
      <c r="GH35" s="365"/>
      <c r="GI35" s="365"/>
      <c r="GJ35" s="365"/>
      <c r="GK35" s="8835"/>
      <c r="GL35" s="8835"/>
      <c r="GM35" s="364"/>
      <c r="GN35" s="365"/>
      <c r="GO35" s="365"/>
      <c r="GP35" s="365"/>
      <c r="GQ35" s="365"/>
      <c r="GR35" s="365"/>
      <c r="GS35" s="365"/>
      <c r="GT35" s="365"/>
      <c r="GU35" s="365"/>
      <c r="GV35" s="365"/>
      <c r="GW35" s="365"/>
      <c r="GX35" s="365"/>
      <c r="GY35" s="365"/>
      <c r="GZ35" s="365"/>
      <c r="HA35" s="8835"/>
      <c r="HB35" s="8835"/>
      <c r="HC35" s="364"/>
      <c r="HD35" s="365"/>
      <c r="HE35" s="365"/>
      <c r="HF35" s="365"/>
      <c r="HG35" s="365"/>
      <c r="HH35" s="365"/>
      <c r="HI35" s="365"/>
      <c r="HJ35" s="365"/>
      <c r="HK35" s="365"/>
      <c r="HL35" s="365"/>
      <c r="HM35" s="365"/>
      <c r="HN35" s="365"/>
      <c r="HO35" s="365"/>
      <c r="HP35" s="365"/>
      <c r="HQ35" s="8835"/>
      <c r="HR35" s="8835"/>
      <c r="HS35" s="364"/>
      <c r="HT35" s="365"/>
      <c r="HU35" s="365"/>
      <c r="HV35" s="365"/>
      <c r="HW35" s="365"/>
      <c r="HX35" s="365"/>
      <c r="HY35" s="365"/>
      <c r="HZ35" s="365"/>
      <c r="IA35" s="365"/>
      <c r="IB35" s="365"/>
      <c r="IC35" s="365"/>
      <c r="ID35" s="365"/>
      <c r="IE35" s="365"/>
      <c r="IF35" s="365"/>
      <c r="IG35" s="8835"/>
      <c r="IH35" s="8835"/>
      <c r="II35" s="364"/>
      <c r="IJ35" s="365"/>
      <c r="IK35" s="365"/>
      <c r="IL35" s="365"/>
      <c r="IM35" s="365"/>
      <c r="IN35" s="365"/>
      <c r="IO35" s="365"/>
      <c r="IP35" s="365"/>
      <c r="IQ35" s="365"/>
      <c r="IR35" s="365"/>
      <c r="IS35" s="365"/>
      <c r="IT35" s="365"/>
      <c r="IU35" s="365"/>
      <c r="IV35" s="365"/>
      <c r="IW35" s="8835"/>
      <c r="IX35" s="8835"/>
      <c r="IY35" s="364"/>
      <c r="IZ35" s="365"/>
      <c r="JA35" s="365"/>
      <c r="JB35" s="365"/>
      <c r="JC35" s="365"/>
      <c r="JD35" s="365"/>
      <c r="JE35" s="365"/>
      <c r="JF35" s="365"/>
      <c r="JG35" s="365"/>
      <c r="JH35" s="365"/>
      <c r="JI35" s="365"/>
      <c r="JJ35" s="365"/>
      <c r="JK35" s="365"/>
      <c r="JL35" s="365"/>
      <c r="JM35" s="8835"/>
      <c r="JN35" s="8835"/>
      <c r="JO35" s="364"/>
      <c r="JP35" s="365"/>
      <c r="JQ35" s="365"/>
      <c r="JR35" s="365"/>
      <c r="JS35" s="365"/>
      <c r="JT35" s="365"/>
      <c r="JU35" s="365"/>
      <c r="JV35" s="365"/>
      <c r="JW35" s="365"/>
      <c r="JX35" s="365"/>
      <c r="JY35" s="365"/>
      <c r="JZ35" s="365"/>
      <c r="KA35" s="365"/>
      <c r="KB35" s="365"/>
      <c r="KC35" s="8835"/>
      <c r="KD35" s="8835"/>
      <c r="KE35" s="364"/>
      <c r="KF35" s="365"/>
      <c r="KG35" s="365"/>
      <c r="KH35" s="365"/>
      <c r="KI35" s="365"/>
      <c r="KJ35" s="365"/>
      <c r="KK35" s="365"/>
      <c r="KL35" s="365"/>
      <c r="KM35" s="365"/>
      <c r="KN35" s="365"/>
      <c r="KO35" s="365"/>
      <c r="KP35" s="365"/>
      <c r="KQ35" s="365"/>
      <c r="KR35" s="365"/>
      <c r="KS35" s="8835"/>
      <c r="KT35" s="8835"/>
      <c r="KU35" s="364"/>
      <c r="KV35" s="365"/>
      <c r="KW35" s="365"/>
      <c r="KX35" s="365"/>
      <c r="KY35" s="365"/>
      <c r="KZ35" s="365"/>
      <c r="LA35" s="365"/>
      <c r="LB35" s="365"/>
      <c r="LC35" s="365"/>
      <c r="LD35" s="365"/>
      <c r="LE35" s="365"/>
      <c r="LF35" s="365"/>
      <c r="LG35" s="365"/>
      <c r="LH35" s="365"/>
      <c r="LI35" s="8835"/>
      <c r="LJ35" s="8835"/>
      <c r="LK35" s="364"/>
      <c r="LL35" s="365"/>
      <c r="LM35" s="365"/>
      <c r="LN35" s="365"/>
      <c r="LO35" s="365"/>
      <c r="LP35" s="365"/>
      <c r="LQ35" s="365"/>
      <c r="LR35" s="365"/>
      <c r="LS35" s="365"/>
      <c r="LT35" s="365"/>
      <c r="LU35" s="365"/>
      <c r="LV35" s="365"/>
      <c r="LW35" s="365"/>
      <c r="LX35" s="365"/>
      <c r="LY35" s="8835"/>
      <c r="LZ35" s="8835"/>
      <c r="MA35" s="364"/>
      <c r="MB35" s="365"/>
      <c r="MC35" s="365"/>
      <c r="MD35" s="365"/>
      <c r="ME35" s="365"/>
      <c r="MF35" s="365"/>
      <c r="MG35" s="365"/>
      <c r="MH35" s="365"/>
      <c r="MI35" s="365"/>
      <c r="MJ35" s="365"/>
      <c r="MK35" s="365"/>
      <c r="ML35" s="365"/>
      <c r="MM35" s="365"/>
      <c r="MN35" s="365"/>
      <c r="MO35" s="8835"/>
      <c r="MP35" s="8835"/>
      <c r="MQ35" s="364"/>
      <c r="MR35" s="365"/>
      <c r="MS35" s="365"/>
      <c r="MT35" s="365"/>
      <c r="MU35" s="365"/>
      <c r="MV35" s="365"/>
      <c r="MW35" s="365"/>
      <c r="MX35" s="365"/>
      <c r="MY35" s="365"/>
      <c r="MZ35" s="365"/>
      <c r="NA35" s="365"/>
      <c r="NB35" s="365"/>
      <c r="NC35" s="365"/>
      <c r="ND35" s="365"/>
      <c r="NE35" s="8835"/>
      <c r="NF35" s="8835"/>
      <c r="NG35" s="364"/>
      <c r="NH35" s="365"/>
      <c r="NI35" s="365"/>
      <c r="NJ35" s="365"/>
      <c r="NK35" s="365"/>
      <c r="NL35" s="365"/>
      <c r="NM35" s="365"/>
      <c r="NN35" s="365"/>
      <c r="NO35" s="365"/>
      <c r="NP35" s="365"/>
      <c r="NQ35" s="365"/>
      <c r="NR35" s="365"/>
      <c r="NS35" s="365"/>
      <c r="NT35" s="365"/>
      <c r="NU35" s="8834"/>
      <c r="NV35" s="8831"/>
      <c r="NW35" s="6725"/>
      <c r="OK35" s="8831"/>
      <c r="OL35" s="8831"/>
      <c r="OM35" s="6725"/>
      <c r="PA35" s="8831"/>
      <c r="PB35" s="8831"/>
      <c r="PC35" s="6725"/>
      <c r="PQ35" s="8831"/>
      <c r="PR35" s="8831"/>
      <c r="PS35" s="6725"/>
      <c r="QG35" s="8831"/>
      <c r="QH35" s="8831"/>
      <c r="QI35" s="6725"/>
      <c r="QW35" s="8831"/>
      <c r="QX35" s="8831"/>
      <c r="QY35" s="6725"/>
      <c r="RM35" s="8831"/>
      <c r="RN35" s="8831"/>
      <c r="RO35" s="6725"/>
      <c r="SC35" s="8831"/>
      <c r="SD35" s="8831"/>
      <c r="SE35" s="6725"/>
      <c r="SS35" s="8831"/>
      <c r="ST35" s="8831"/>
      <c r="SU35" s="6725"/>
      <c r="TI35" s="8831"/>
      <c r="TJ35" s="8831"/>
      <c r="TK35" s="6725"/>
      <c r="TY35" s="8831"/>
      <c r="TZ35" s="8831"/>
      <c r="UA35" s="6725"/>
      <c r="UO35" s="8831"/>
      <c r="UP35" s="8831"/>
      <c r="UQ35" s="6725"/>
      <c r="VE35" s="8831"/>
      <c r="VF35" s="8831"/>
      <c r="VG35" s="6725"/>
      <c r="VU35" s="8831"/>
      <c r="VV35" s="8831"/>
      <c r="VW35" s="6725"/>
      <c r="WK35" s="8831"/>
      <c r="WL35" s="8831"/>
      <c r="WM35" s="6725"/>
      <c r="XA35" s="8831"/>
      <c r="XB35" s="8831"/>
      <c r="XC35" s="6725"/>
      <c r="XQ35" s="8831"/>
      <c r="XR35" s="8831"/>
      <c r="XS35" s="6725"/>
      <c r="YG35" s="8831"/>
      <c r="YH35" s="8831"/>
      <c r="YI35" s="6725"/>
      <c r="YW35" s="8831"/>
      <c r="YX35" s="8831"/>
      <c r="YY35" s="6725"/>
      <c r="ZM35" s="8831"/>
      <c r="ZN35" s="8831"/>
      <c r="ZO35" s="6725"/>
      <c r="AAC35" s="8831"/>
      <c r="AAD35" s="8831"/>
      <c r="AAE35" s="6725"/>
      <c r="AAS35" s="8831"/>
      <c r="AAT35" s="8831"/>
      <c r="AAU35" s="6725"/>
      <c r="ABI35" s="8831"/>
      <c r="ABJ35" s="8831"/>
      <c r="ABK35" s="6725"/>
      <c r="ABY35" s="8831"/>
      <c r="ABZ35" s="8831"/>
      <c r="ACA35" s="6725"/>
      <c r="ACO35" s="8831"/>
      <c r="ACP35" s="8831"/>
      <c r="ACQ35" s="6725"/>
      <c r="ADE35" s="8831"/>
      <c r="ADF35" s="8831"/>
      <c r="ADG35" s="6725"/>
      <c r="ADU35" s="8831"/>
      <c r="ADV35" s="8831"/>
      <c r="ADW35" s="6725"/>
      <c r="AEK35" s="8831"/>
      <c r="AEL35" s="8831"/>
      <c r="AEM35" s="6725"/>
      <c r="AFA35" s="8831"/>
      <c r="AFB35" s="8831"/>
      <c r="AFC35" s="6725"/>
      <c r="AFQ35" s="8831"/>
      <c r="AFR35" s="8831"/>
      <c r="AFS35" s="6725"/>
      <c r="AGG35" s="8831"/>
      <c r="AGH35" s="8831"/>
      <c r="AGI35" s="6725"/>
      <c r="AGW35" s="8831"/>
      <c r="AGX35" s="8831"/>
      <c r="AGY35" s="6725"/>
      <c r="AHM35" s="8831"/>
      <c r="AHN35" s="8831"/>
      <c r="AHO35" s="6725"/>
      <c r="AIC35" s="8831"/>
      <c r="AID35" s="8831"/>
      <c r="AIE35" s="6725"/>
      <c r="AIS35" s="8831"/>
      <c r="AIT35" s="8831"/>
      <c r="AIU35" s="6725"/>
      <c r="AJI35" s="8831"/>
      <c r="AJJ35" s="8831"/>
      <c r="AJK35" s="6725"/>
      <c r="AJY35" s="8831" t="s">
        <v>2780</v>
      </c>
      <c r="AJZ35" s="8831"/>
      <c r="AKA35" s="6725">
        <f>SUM(AKB35:AKE35)</f>
        <v>0</v>
      </c>
      <c r="AKO35" s="8831" t="s">
        <v>2780</v>
      </c>
      <c r="AKP35" s="8831"/>
      <c r="AKQ35" s="6725">
        <f>SUM(AKR35:AKU35)</f>
        <v>0</v>
      </c>
      <c r="ALE35" s="8831" t="s">
        <v>2780</v>
      </c>
      <c r="ALF35" s="8831"/>
      <c r="ALG35" s="6725">
        <f>SUM(ALH35:ALK35)</f>
        <v>0</v>
      </c>
      <c r="ALU35" s="8831" t="s">
        <v>2780</v>
      </c>
      <c r="ALV35" s="8831"/>
      <c r="ALW35" s="6725">
        <f>SUM(ALX35:AMA35)</f>
        <v>0</v>
      </c>
      <c r="AMK35" s="8831" t="s">
        <v>2780</v>
      </c>
      <c r="AML35" s="8831"/>
      <c r="AMM35" s="6725">
        <f>SUM(AMN35:AMQ35)</f>
        <v>0</v>
      </c>
      <c r="ANA35" s="8831" t="s">
        <v>2780</v>
      </c>
      <c r="ANB35" s="8831"/>
      <c r="ANC35" s="6725">
        <f>SUM(AND35:ANG35)</f>
        <v>0</v>
      </c>
      <c r="ANQ35" s="8831" t="s">
        <v>2780</v>
      </c>
      <c r="ANR35" s="8831"/>
      <c r="ANS35" s="6725">
        <f>SUM(ANT35:ANW35)</f>
        <v>0</v>
      </c>
      <c r="AOG35" s="8831" t="s">
        <v>2780</v>
      </c>
      <c r="AOH35" s="8831"/>
      <c r="AOI35" s="6725">
        <f>SUM(AOJ35:AOM35)</f>
        <v>0</v>
      </c>
      <c r="AOW35" s="8831" t="s">
        <v>2780</v>
      </c>
      <c r="AOX35" s="8831"/>
      <c r="AOY35" s="6725">
        <f>SUM(AOZ35:APC35)</f>
        <v>0</v>
      </c>
      <c r="APM35" s="8831" t="s">
        <v>2780</v>
      </c>
      <c r="APN35" s="8831"/>
      <c r="APO35" s="6725">
        <f>SUM(APP35:APS35)</f>
        <v>0</v>
      </c>
      <c r="AQC35" s="8831" t="s">
        <v>2780</v>
      </c>
      <c r="AQD35" s="8831"/>
      <c r="AQE35" s="6725">
        <f>SUM(AQF35:AQI35)</f>
        <v>0</v>
      </c>
      <c r="AQS35" s="8831" t="s">
        <v>2780</v>
      </c>
      <c r="AQT35" s="8831"/>
      <c r="AQU35" s="6725">
        <f>SUM(AQV35:AQY35)</f>
        <v>0</v>
      </c>
      <c r="ARI35" s="8831" t="s">
        <v>2780</v>
      </c>
      <c r="ARJ35" s="8831"/>
      <c r="ARK35" s="6725">
        <f>SUM(ARL35:ARO35)</f>
        <v>0</v>
      </c>
      <c r="ARY35" s="8831" t="s">
        <v>2780</v>
      </c>
      <c r="ARZ35" s="8831"/>
      <c r="ASA35" s="6725">
        <f>SUM(ASB35:ASE35)</f>
        <v>0</v>
      </c>
      <c r="ASO35" s="8831" t="s">
        <v>2780</v>
      </c>
      <c r="ASP35" s="8831"/>
      <c r="ASQ35" s="6725">
        <f>SUM(ASR35:ASU35)</f>
        <v>0</v>
      </c>
      <c r="ATE35" s="8831" t="s">
        <v>2780</v>
      </c>
      <c r="ATF35" s="8831"/>
      <c r="ATG35" s="6725">
        <f>SUM(ATH35:ATK35)</f>
        <v>0</v>
      </c>
      <c r="ATU35" s="8831" t="s">
        <v>2780</v>
      </c>
      <c r="ATV35" s="8831"/>
      <c r="ATW35" s="6725">
        <f>SUM(ATX35:AUA35)</f>
        <v>0</v>
      </c>
      <c r="AUK35" s="8831" t="s">
        <v>2780</v>
      </c>
      <c r="AUL35" s="8831"/>
      <c r="AUM35" s="6725">
        <f>SUM(AUN35:AUQ35)</f>
        <v>0</v>
      </c>
      <c r="AVA35" s="8831" t="s">
        <v>2780</v>
      </c>
      <c r="AVB35" s="8831"/>
      <c r="AVC35" s="6725">
        <f>SUM(AVD35:AVG35)</f>
        <v>0</v>
      </c>
      <c r="AVQ35" s="8831" t="s">
        <v>2780</v>
      </c>
      <c r="AVR35" s="8831"/>
      <c r="AVS35" s="6725">
        <f>SUM(AVT35:AVW35)</f>
        <v>0</v>
      </c>
      <c r="AWG35" s="8831" t="s">
        <v>2780</v>
      </c>
      <c r="AWH35" s="8831"/>
      <c r="AWI35" s="6725">
        <f>SUM(AWJ35:AWM35)</f>
        <v>0</v>
      </c>
      <c r="AWW35" s="8831" t="s">
        <v>2780</v>
      </c>
      <c r="AWX35" s="8831"/>
      <c r="AWY35" s="6725">
        <f>SUM(AWZ35:AXC35)</f>
        <v>0</v>
      </c>
      <c r="AXM35" s="8831" t="s">
        <v>2780</v>
      </c>
      <c r="AXN35" s="8831"/>
      <c r="AXO35" s="6725">
        <f>SUM(AXP35:AXS35)</f>
        <v>0</v>
      </c>
      <c r="AYC35" s="8831" t="s">
        <v>2780</v>
      </c>
      <c r="AYD35" s="8831"/>
      <c r="AYE35" s="6725">
        <f>SUM(AYF35:AYI35)</f>
        <v>0</v>
      </c>
      <c r="AYS35" s="8831" t="s">
        <v>2780</v>
      </c>
      <c r="AYT35" s="8831"/>
      <c r="AYU35" s="6725">
        <f>SUM(AYV35:AYY35)</f>
        <v>0</v>
      </c>
      <c r="AZI35" s="8831" t="s">
        <v>2780</v>
      </c>
      <c r="AZJ35" s="8831"/>
      <c r="AZK35" s="6725">
        <f>SUM(AZL35:AZO35)</f>
        <v>0</v>
      </c>
      <c r="AZY35" s="8831" t="s">
        <v>2780</v>
      </c>
      <c r="AZZ35" s="8831"/>
      <c r="BAA35" s="6725">
        <f>SUM(BAB35:BAE35)</f>
        <v>0</v>
      </c>
      <c r="BAO35" s="8831" t="s">
        <v>2780</v>
      </c>
      <c r="BAP35" s="8831"/>
      <c r="BAQ35" s="6725">
        <f>SUM(BAR35:BAU35)</f>
        <v>0</v>
      </c>
      <c r="BBE35" s="8831" t="s">
        <v>2780</v>
      </c>
      <c r="BBF35" s="8831"/>
      <c r="BBG35" s="6725">
        <f>SUM(BBH35:BBK35)</f>
        <v>0</v>
      </c>
      <c r="BBU35" s="8831" t="s">
        <v>2780</v>
      </c>
      <c r="BBV35" s="8831"/>
      <c r="BBW35" s="6725">
        <f>SUM(BBX35:BCA35)</f>
        <v>0</v>
      </c>
      <c r="BCK35" s="8831" t="s">
        <v>2780</v>
      </c>
      <c r="BCL35" s="8831"/>
      <c r="BCM35" s="6725">
        <f>SUM(BCN35:BCQ35)</f>
        <v>0</v>
      </c>
      <c r="BDA35" s="8831" t="s">
        <v>2780</v>
      </c>
      <c r="BDB35" s="8831"/>
      <c r="BDC35" s="6725">
        <f>SUM(BDD35:BDG35)</f>
        <v>0</v>
      </c>
      <c r="BDQ35" s="8831" t="s">
        <v>2780</v>
      </c>
      <c r="BDR35" s="8831"/>
      <c r="BDS35" s="6725">
        <f>SUM(BDT35:BDW35)</f>
        <v>0</v>
      </c>
      <c r="BEG35" s="8831" t="s">
        <v>2780</v>
      </c>
      <c r="BEH35" s="8831"/>
      <c r="BEI35" s="6725">
        <f>SUM(BEJ35:BEM35)</f>
        <v>0</v>
      </c>
      <c r="BEW35" s="8831" t="s">
        <v>2780</v>
      </c>
      <c r="BEX35" s="8831"/>
      <c r="BEY35" s="6725">
        <f>SUM(BEZ35:BFC35)</f>
        <v>0</v>
      </c>
      <c r="BFM35" s="8831" t="s">
        <v>2780</v>
      </c>
      <c r="BFN35" s="8831"/>
      <c r="BFO35" s="6725">
        <f>SUM(BFP35:BFS35)</f>
        <v>0</v>
      </c>
      <c r="BGC35" s="8831" t="s">
        <v>2780</v>
      </c>
      <c r="BGD35" s="8831"/>
      <c r="BGE35" s="6725">
        <f>SUM(BGF35:BGI35)</f>
        <v>0</v>
      </c>
      <c r="BGS35" s="8831" t="s">
        <v>2780</v>
      </c>
      <c r="BGT35" s="8831"/>
      <c r="BGU35" s="6725">
        <f>SUM(BGV35:BGY35)</f>
        <v>0</v>
      </c>
      <c r="BHI35" s="8831" t="s">
        <v>2780</v>
      </c>
      <c r="BHJ35" s="8831"/>
      <c r="BHK35" s="6725">
        <f>SUM(BHL35:BHO35)</f>
        <v>0</v>
      </c>
      <c r="BHY35" s="8831" t="s">
        <v>2780</v>
      </c>
      <c r="BHZ35" s="8831"/>
      <c r="BIA35" s="6725">
        <f>SUM(BIB35:BIE35)</f>
        <v>0</v>
      </c>
      <c r="BIO35" s="8831" t="s">
        <v>2780</v>
      </c>
      <c r="BIP35" s="8831"/>
      <c r="BIQ35" s="6725">
        <f>SUM(BIR35:BIU35)</f>
        <v>0</v>
      </c>
      <c r="BJE35" s="8831" t="s">
        <v>2780</v>
      </c>
      <c r="BJF35" s="8831"/>
      <c r="BJG35" s="6725">
        <f>SUM(BJH35:BJK35)</f>
        <v>0</v>
      </c>
      <c r="BJU35" s="8831" t="s">
        <v>2780</v>
      </c>
      <c r="BJV35" s="8831"/>
      <c r="BJW35" s="6725">
        <f>SUM(BJX35:BKA35)</f>
        <v>0</v>
      </c>
      <c r="BKK35" s="8831" t="s">
        <v>2780</v>
      </c>
      <c r="BKL35" s="8831"/>
      <c r="BKM35" s="6725">
        <f>SUM(BKN35:BKQ35)</f>
        <v>0</v>
      </c>
      <c r="BLA35" s="8831" t="s">
        <v>2780</v>
      </c>
      <c r="BLB35" s="8831"/>
      <c r="BLC35" s="6725">
        <f>SUM(BLD35:BLG35)</f>
        <v>0</v>
      </c>
      <c r="BLQ35" s="8831" t="s">
        <v>2780</v>
      </c>
      <c r="BLR35" s="8831"/>
      <c r="BLS35" s="6725">
        <f>SUM(BLT35:BLW35)</f>
        <v>0</v>
      </c>
      <c r="BMG35" s="8831" t="s">
        <v>2780</v>
      </c>
      <c r="BMH35" s="8831"/>
      <c r="BMI35" s="6725">
        <f>SUM(BMJ35:BMM35)</f>
        <v>0</v>
      </c>
      <c r="BMW35" s="8831" t="s">
        <v>2780</v>
      </c>
      <c r="BMX35" s="8831"/>
      <c r="BMY35" s="6725">
        <f>SUM(BMZ35:BNC35)</f>
        <v>0</v>
      </c>
      <c r="BNM35" s="8831" t="s">
        <v>2780</v>
      </c>
      <c r="BNN35" s="8831"/>
      <c r="BNO35" s="6725">
        <f>SUM(BNP35:BNS35)</f>
        <v>0</v>
      </c>
      <c r="BOC35" s="8831" t="s">
        <v>2780</v>
      </c>
      <c r="BOD35" s="8831"/>
      <c r="BOE35" s="6725">
        <f>SUM(BOF35:BOI35)</f>
        <v>0</v>
      </c>
      <c r="BOS35" s="8831" t="s">
        <v>2780</v>
      </c>
      <c r="BOT35" s="8831"/>
      <c r="BOU35" s="6725">
        <f>SUM(BOV35:BOY35)</f>
        <v>0</v>
      </c>
      <c r="BPI35" s="8831" t="s">
        <v>2780</v>
      </c>
      <c r="BPJ35" s="8831"/>
      <c r="BPK35" s="6725">
        <f>SUM(BPL35:BPO35)</f>
        <v>0</v>
      </c>
      <c r="BPY35" s="8831" t="s">
        <v>2780</v>
      </c>
      <c r="BPZ35" s="8831"/>
      <c r="BQA35" s="6725">
        <f>SUM(BQB35:BQE35)</f>
        <v>0</v>
      </c>
      <c r="BQO35" s="8831" t="s">
        <v>2780</v>
      </c>
      <c r="BQP35" s="8831"/>
      <c r="BQQ35" s="6725">
        <f>SUM(BQR35:BQU35)</f>
        <v>0</v>
      </c>
      <c r="BRE35" s="8831" t="s">
        <v>2780</v>
      </c>
      <c r="BRF35" s="8831"/>
      <c r="BRG35" s="6725">
        <f>SUM(BRH35:BRK35)</f>
        <v>0</v>
      </c>
      <c r="BRU35" s="8831" t="s">
        <v>2780</v>
      </c>
      <c r="BRV35" s="8831"/>
      <c r="BRW35" s="6725">
        <f>SUM(BRX35:BSA35)</f>
        <v>0</v>
      </c>
      <c r="BSK35" s="8831" t="s">
        <v>2780</v>
      </c>
      <c r="BSL35" s="8831"/>
      <c r="BSM35" s="6725">
        <f>SUM(BSN35:BSQ35)</f>
        <v>0</v>
      </c>
      <c r="BTA35" s="8831" t="s">
        <v>2780</v>
      </c>
      <c r="BTB35" s="8831"/>
      <c r="BTC35" s="6725">
        <f>SUM(BTD35:BTG35)</f>
        <v>0</v>
      </c>
      <c r="BTQ35" s="8831" t="s">
        <v>2780</v>
      </c>
      <c r="BTR35" s="8831"/>
      <c r="BTS35" s="6725">
        <f>SUM(BTT35:BTW35)</f>
        <v>0</v>
      </c>
      <c r="BUG35" s="8831" t="s">
        <v>2780</v>
      </c>
      <c r="BUH35" s="8831"/>
      <c r="BUI35" s="6725">
        <f>SUM(BUJ35:BUM35)</f>
        <v>0</v>
      </c>
      <c r="BUW35" s="8831" t="s">
        <v>2780</v>
      </c>
      <c r="BUX35" s="8831"/>
      <c r="BUY35" s="6725">
        <f>SUM(BUZ35:BVC35)</f>
        <v>0</v>
      </c>
      <c r="BVM35" s="8831" t="s">
        <v>2780</v>
      </c>
      <c r="BVN35" s="8831"/>
      <c r="BVO35" s="6725">
        <f>SUM(BVP35:BVS35)</f>
        <v>0</v>
      </c>
      <c r="BWC35" s="8831" t="s">
        <v>2780</v>
      </c>
      <c r="BWD35" s="8831"/>
      <c r="BWE35" s="6725">
        <f>SUM(BWF35:BWI35)</f>
        <v>0</v>
      </c>
      <c r="BWS35" s="8831" t="s">
        <v>2780</v>
      </c>
      <c r="BWT35" s="8831"/>
      <c r="BWU35" s="6725">
        <f>SUM(BWV35:BWY35)</f>
        <v>0</v>
      </c>
      <c r="BXI35" s="8831" t="s">
        <v>2780</v>
      </c>
      <c r="BXJ35" s="8831"/>
      <c r="BXK35" s="6725">
        <f>SUM(BXL35:BXO35)</f>
        <v>0</v>
      </c>
      <c r="BXY35" s="8831" t="s">
        <v>2780</v>
      </c>
      <c r="BXZ35" s="8831"/>
      <c r="BYA35" s="6725">
        <f>SUM(BYB35:BYE35)</f>
        <v>0</v>
      </c>
      <c r="BYO35" s="8831" t="s">
        <v>2780</v>
      </c>
      <c r="BYP35" s="8831"/>
      <c r="BYQ35" s="6725">
        <f>SUM(BYR35:BYU35)</f>
        <v>0</v>
      </c>
      <c r="BZE35" s="8831" t="s">
        <v>2780</v>
      </c>
      <c r="BZF35" s="8831"/>
      <c r="BZG35" s="6725">
        <f>SUM(BZH35:BZK35)</f>
        <v>0</v>
      </c>
      <c r="BZU35" s="8831" t="s">
        <v>2780</v>
      </c>
      <c r="BZV35" s="8831"/>
      <c r="BZW35" s="6725">
        <f>SUM(BZX35:CAA35)</f>
        <v>0</v>
      </c>
      <c r="CAK35" s="8831" t="s">
        <v>2780</v>
      </c>
      <c r="CAL35" s="8831"/>
      <c r="CAM35" s="6725">
        <f>SUM(CAN35:CAQ35)</f>
        <v>0</v>
      </c>
      <c r="CBA35" s="8831" t="s">
        <v>2780</v>
      </c>
      <c r="CBB35" s="8831"/>
      <c r="CBC35" s="6725">
        <f>SUM(CBD35:CBG35)</f>
        <v>0</v>
      </c>
      <c r="CBQ35" s="8831" t="s">
        <v>2780</v>
      </c>
      <c r="CBR35" s="8831"/>
      <c r="CBS35" s="6725">
        <f>SUM(CBT35:CBW35)</f>
        <v>0</v>
      </c>
      <c r="CCG35" s="8831" t="s">
        <v>2780</v>
      </c>
      <c r="CCH35" s="8831"/>
      <c r="CCI35" s="6725">
        <f>SUM(CCJ35:CCM35)</f>
        <v>0</v>
      </c>
      <c r="CCW35" s="8831" t="s">
        <v>2780</v>
      </c>
      <c r="CCX35" s="8831"/>
      <c r="CCY35" s="6725">
        <f>SUM(CCZ35:CDC35)</f>
        <v>0</v>
      </c>
      <c r="CDM35" s="8831" t="s">
        <v>2780</v>
      </c>
      <c r="CDN35" s="8831"/>
      <c r="CDO35" s="6725">
        <f>SUM(CDP35:CDS35)</f>
        <v>0</v>
      </c>
      <c r="CEC35" s="8831" t="s">
        <v>2780</v>
      </c>
      <c r="CED35" s="8831"/>
      <c r="CEE35" s="6725">
        <f>SUM(CEF35:CEI35)</f>
        <v>0</v>
      </c>
      <c r="CES35" s="8831" t="s">
        <v>2780</v>
      </c>
      <c r="CET35" s="8831"/>
      <c r="CEU35" s="6725">
        <f>SUM(CEV35:CEY35)</f>
        <v>0</v>
      </c>
      <c r="CFI35" s="8831" t="s">
        <v>2780</v>
      </c>
      <c r="CFJ35" s="8831"/>
      <c r="CFK35" s="6725">
        <f>SUM(CFL35:CFO35)</f>
        <v>0</v>
      </c>
      <c r="CFY35" s="8831" t="s">
        <v>2780</v>
      </c>
      <c r="CFZ35" s="8831"/>
      <c r="CGA35" s="6725">
        <f>SUM(CGB35:CGE35)</f>
        <v>0</v>
      </c>
      <c r="CGO35" s="8831" t="s">
        <v>2780</v>
      </c>
      <c r="CGP35" s="8831"/>
      <c r="CGQ35" s="6725">
        <f>SUM(CGR35:CGU35)</f>
        <v>0</v>
      </c>
      <c r="CHE35" s="8831" t="s">
        <v>2780</v>
      </c>
      <c r="CHF35" s="8831"/>
      <c r="CHG35" s="6725">
        <f>SUM(CHH35:CHK35)</f>
        <v>0</v>
      </c>
      <c r="CHU35" s="8831" t="s">
        <v>2780</v>
      </c>
      <c r="CHV35" s="8831"/>
      <c r="CHW35" s="6725">
        <f>SUM(CHX35:CIA35)</f>
        <v>0</v>
      </c>
      <c r="CIK35" s="8831" t="s">
        <v>2780</v>
      </c>
      <c r="CIL35" s="8831"/>
      <c r="CIM35" s="6725">
        <f>SUM(CIN35:CIQ35)</f>
        <v>0</v>
      </c>
      <c r="CJA35" s="8831" t="s">
        <v>2780</v>
      </c>
      <c r="CJB35" s="8831"/>
      <c r="CJC35" s="6725">
        <f>SUM(CJD35:CJG35)</f>
        <v>0</v>
      </c>
      <c r="CJQ35" s="8831" t="s">
        <v>2780</v>
      </c>
      <c r="CJR35" s="8831"/>
      <c r="CJS35" s="6725">
        <f>SUM(CJT35:CJW35)</f>
        <v>0</v>
      </c>
      <c r="CKG35" s="8831" t="s">
        <v>2780</v>
      </c>
      <c r="CKH35" s="8831"/>
      <c r="CKI35" s="6725">
        <f>SUM(CKJ35:CKM35)</f>
        <v>0</v>
      </c>
      <c r="CKW35" s="8831" t="s">
        <v>2780</v>
      </c>
      <c r="CKX35" s="8831"/>
      <c r="CKY35" s="6725">
        <f>SUM(CKZ35:CLC35)</f>
        <v>0</v>
      </c>
      <c r="CLM35" s="8831" t="s">
        <v>2780</v>
      </c>
      <c r="CLN35" s="8831"/>
      <c r="CLO35" s="6725">
        <f>SUM(CLP35:CLS35)</f>
        <v>0</v>
      </c>
      <c r="CMC35" s="8831" t="s">
        <v>2780</v>
      </c>
      <c r="CMD35" s="8831"/>
      <c r="CME35" s="6725">
        <f>SUM(CMF35:CMI35)</f>
        <v>0</v>
      </c>
      <c r="CMS35" s="8831" t="s">
        <v>2780</v>
      </c>
      <c r="CMT35" s="8831"/>
      <c r="CMU35" s="6725">
        <f>SUM(CMV35:CMY35)</f>
        <v>0</v>
      </c>
      <c r="CNI35" s="8831" t="s">
        <v>2780</v>
      </c>
      <c r="CNJ35" s="8831"/>
      <c r="CNK35" s="6725">
        <f>SUM(CNL35:CNO35)</f>
        <v>0</v>
      </c>
      <c r="CNY35" s="8831" t="s">
        <v>2780</v>
      </c>
      <c r="CNZ35" s="8831"/>
      <c r="COA35" s="6725">
        <f>SUM(COB35:COE35)</f>
        <v>0</v>
      </c>
      <c r="COO35" s="8831" t="s">
        <v>2780</v>
      </c>
      <c r="COP35" s="8831"/>
      <c r="COQ35" s="6725">
        <f>SUM(COR35:COU35)</f>
        <v>0</v>
      </c>
      <c r="CPE35" s="8831" t="s">
        <v>2780</v>
      </c>
      <c r="CPF35" s="8831"/>
      <c r="CPG35" s="6725">
        <f>SUM(CPH35:CPK35)</f>
        <v>0</v>
      </c>
      <c r="CPU35" s="8831" t="s">
        <v>2780</v>
      </c>
      <c r="CPV35" s="8831"/>
      <c r="CPW35" s="6725">
        <f>SUM(CPX35:CQA35)</f>
        <v>0</v>
      </c>
      <c r="CQK35" s="8831" t="s">
        <v>2780</v>
      </c>
      <c r="CQL35" s="8831"/>
      <c r="CQM35" s="6725">
        <f>SUM(CQN35:CQQ35)</f>
        <v>0</v>
      </c>
      <c r="CRA35" s="8831" t="s">
        <v>2780</v>
      </c>
      <c r="CRB35" s="8831"/>
      <c r="CRC35" s="6725">
        <f>SUM(CRD35:CRG35)</f>
        <v>0</v>
      </c>
      <c r="CRQ35" s="8831" t="s">
        <v>2780</v>
      </c>
      <c r="CRR35" s="8831"/>
      <c r="CRS35" s="6725">
        <f>SUM(CRT35:CRW35)</f>
        <v>0</v>
      </c>
      <c r="CSG35" s="8831" t="s">
        <v>2780</v>
      </c>
      <c r="CSH35" s="8831"/>
      <c r="CSI35" s="6725">
        <f>SUM(CSJ35:CSM35)</f>
        <v>0</v>
      </c>
      <c r="CSW35" s="8831" t="s">
        <v>2780</v>
      </c>
      <c r="CSX35" s="8831"/>
      <c r="CSY35" s="6725">
        <f>SUM(CSZ35:CTC35)</f>
        <v>0</v>
      </c>
      <c r="CTM35" s="8831" t="s">
        <v>2780</v>
      </c>
      <c r="CTN35" s="8831"/>
      <c r="CTO35" s="6725">
        <f>SUM(CTP35:CTS35)</f>
        <v>0</v>
      </c>
      <c r="CUC35" s="8831" t="s">
        <v>2780</v>
      </c>
      <c r="CUD35" s="8831"/>
      <c r="CUE35" s="6725">
        <f>SUM(CUF35:CUI35)</f>
        <v>0</v>
      </c>
      <c r="CUS35" s="8831" t="s">
        <v>2780</v>
      </c>
      <c r="CUT35" s="8831"/>
      <c r="CUU35" s="6725">
        <f>SUM(CUV35:CUY35)</f>
        <v>0</v>
      </c>
      <c r="CVI35" s="8831" t="s">
        <v>2780</v>
      </c>
      <c r="CVJ35" s="8831"/>
      <c r="CVK35" s="6725">
        <f>SUM(CVL35:CVO35)</f>
        <v>0</v>
      </c>
      <c r="CVY35" s="8831" t="s">
        <v>2780</v>
      </c>
      <c r="CVZ35" s="8831"/>
      <c r="CWA35" s="6725">
        <f>SUM(CWB35:CWE35)</f>
        <v>0</v>
      </c>
      <c r="CWO35" s="8831" t="s">
        <v>2780</v>
      </c>
      <c r="CWP35" s="8831"/>
      <c r="CWQ35" s="6725">
        <f>SUM(CWR35:CWU35)</f>
        <v>0</v>
      </c>
      <c r="CXE35" s="8831" t="s">
        <v>2780</v>
      </c>
      <c r="CXF35" s="8831"/>
      <c r="CXG35" s="6725">
        <f>SUM(CXH35:CXK35)</f>
        <v>0</v>
      </c>
      <c r="CXU35" s="8831" t="s">
        <v>2780</v>
      </c>
      <c r="CXV35" s="8831"/>
      <c r="CXW35" s="6725">
        <f>SUM(CXX35:CYA35)</f>
        <v>0</v>
      </c>
      <c r="CYK35" s="8831" t="s">
        <v>2780</v>
      </c>
      <c r="CYL35" s="8831"/>
      <c r="CYM35" s="6725">
        <f>SUM(CYN35:CYQ35)</f>
        <v>0</v>
      </c>
      <c r="CZA35" s="8831" t="s">
        <v>2780</v>
      </c>
      <c r="CZB35" s="8831"/>
      <c r="CZC35" s="6725">
        <f>SUM(CZD35:CZG35)</f>
        <v>0</v>
      </c>
      <c r="CZQ35" s="8831" t="s">
        <v>2780</v>
      </c>
      <c r="CZR35" s="8831"/>
      <c r="CZS35" s="6725">
        <f>SUM(CZT35:CZW35)</f>
        <v>0</v>
      </c>
      <c r="DAG35" s="8831" t="s">
        <v>2780</v>
      </c>
      <c r="DAH35" s="8831"/>
      <c r="DAI35" s="6725">
        <f>SUM(DAJ35:DAM35)</f>
        <v>0</v>
      </c>
      <c r="DAW35" s="8831" t="s">
        <v>2780</v>
      </c>
      <c r="DAX35" s="8831"/>
      <c r="DAY35" s="6725">
        <f>SUM(DAZ35:DBC35)</f>
        <v>0</v>
      </c>
      <c r="DBM35" s="8831" t="s">
        <v>2780</v>
      </c>
      <c r="DBN35" s="8831"/>
      <c r="DBO35" s="6725">
        <f>SUM(DBP35:DBS35)</f>
        <v>0</v>
      </c>
      <c r="DCC35" s="8831" t="s">
        <v>2780</v>
      </c>
      <c r="DCD35" s="8831"/>
      <c r="DCE35" s="6725">
        <f>SUM(DCF35:DCI35)</f>
        <v>0</v>
      </c>
      <c r="DCS35" s="8831" t="s">
        <v>2780</v>
      </c>
      <c r="DCT35" s="8831"/>
      <c r="DCU35" s="6725">
        <f>SUM(DCV35:DCY35)</f>
        <v>0</v>
      </c>
      <c r="DDI35" s="8831" t="s">
        <v>2780</v>
      </c>
      <c r="DDJ35" s="8831"/>
      <c r="DDK35" s="6725">
        <f>SUM(DDL35:DDO35)</f>
        <v>0</v>
      </c>
      <c r="DDY35" s="8831" t="s">
        <v>2780</v>
      </c>
      <c r="DDZ35" s="8831"/>
      <c r="DEA35" s="6725">
        <f>SUM(DEB35:DEE35)</f>
        <v>0</v>
      </c>
      <c r="DEO35" s="8831" t="s">
        <v>2780</v>
      </c>
      <c r="DEP35" s="8831"/>
      <c r="DEQ35" s="6725">
        <f>SUM(DER35:DEU35)</f>
        <v>0</v>
      </c>
      <c r="DFE35" s="8831" t="s">
        <v>2780</v>
      </c>
      <c r="DFF35" s="8831"/>
      <c r="DFG35" s="6725">
        <f>SUM(DFH35:DFK35)</f>
        <v>0</v>
      </c>
      <c r="DFU35" s="8831" t="s">
        <v>2780</v>
      </c>
      <c r="DFV35" s="8831"/>
      <c r="DFW35" s="6725">
        <f>SUM(DFX35:DGA35)</f>
        <v>0</v>
      </c>
      <c r="DGK35" s="8831" t="s">
        <v>2780</v>
      </c>
      <c r="DGL35" s="8831"/>
      <c r="DGM35" s="6725">
        <f>SUM(DGN35:DGQ35)</f>
        <v>0</v>
      </c>
      <c r="DHA35" s="8831" t="s">
        <v>2780</v>
      </c>
      <c r="DHB35" s="8831"/>
      <c r="DHC35" s="6725">
        <f>SUM(DHD35:DHG35)</f>
        <v>0</v>
      </c>
      <c r="DHQ35" s="8831" t="s">
        <v>2780</v>
      </c>
      <c r="DHR35" s="8831"/>
      <c r="DHS35" s="6725">
        <f>SUM(DHT35:DHW35)</f>
        <v>0</v>
      </c>
      <c r="DIG35" s="8831" t="s">
        <v>2780</v>
      </c>
      <c r="DIH35" s="8831"/>
      <c r="DII35" s="6725">
        <f>SUM(DIJ35:DIM35)</f>
        <v>0</v>
      </c>
      <c r="DIW35" s="8831" t="s">
        <v>2780</v>
      </c>
      <c r="DIX35" s="8831"/>
      <c r="DIY35" s="6725">
        <f>SUM(DIZ35:DJC35)</f>
        <v>0</v>
      </c>
      <c r="DJM35" s="8831" t="s">
        <v>2780</v>
      </c>
      <c r="DJN35" s="8831"/>
      <c r="DJO35" s="6725">
        <f>SUM(DJP35:DJS35)</f>
        <v>0</v>
      </c>
      <c r="DKC35" s="8831" t="s">
        <v>2780</v>
      </c>
      <c r="DKD35" s="8831"/>
      <c r="DKE35" s="6725">
        <f>SUM(DKF35:DKI35)</f>
        <v>0</v>
      </c>
      <c r="DKS35" s="8831" t="s">
        <v>2780</v>
      </c>
      <c r="DKT35" s="8831"/>
      <c r="DKU35" s="6725">
        <f>SUM(DKV35:DKY35)</f>
        <v>0</v>
      </c>
      <c r="DLI35" s="8831" t="s">
        <v>2780</v>
      </c>
      <c r="DLJ35" s="8831"/>
      <c r="DLK35" s="6725">
        <f>SUM(DLL35:DLO35)</f>
        <v>0</v>
      </c>
      <c r="DLY35" s="8831" t="s">
        <v>2780</v>
      </c>
      <c r="DLZ35" s="8831"/>
      <c r="DMA35" s="6725">
        <f>SUM(DMB35:DME35)</f>
        <v>0</v>
      </c>
      <c r="DMO35" s="8831" t="s">
        <v>2780</v>
      </c>
      <c r="DMP35" s="8831"/>
      <c r="DMQ35" s="6725">
        <f>SUM(DMR35:DMU35)</f>
        <v>0</v>
      </c>
      <c r="DNE35" s="8831" t="s">
        <v>2780</v>
      </c>
      <c r="DNF35" s="8831"/>
      <c r="DNG35" s="6725">
        <f>SUM(DNH35:DNK35)</f>
        <v>0</v>
      </c>
      <c r="DNU35" s="8831" t="s">
        <v>2780</v>
      </c>
      <c r="DNV35" s="8831"/>
      <c r="DNW35" s="6725">
        <f>SUM(DNX35:DOA35)</f>
        <v>0</v>
      </c>
      <c r="DOK35" s="8831" t="s">
        <v>2780</v>
      </c>
      <c r="DOL35" s="8831"/>
      <c r="DOM35" s="6725">
        <f>SUM(DON35:DOQ35)</f>
        <v>0</v>
      </c>
      <c r="DPA35" s="8831" t="s">
        <v>2780</v>
      </c>
      <c r="DPB35" s="8831"/>
      <c r="DPC35" s="6725">
        <f>SUM(DPD35:DPG35)</f>
        <v>0</v>
      </c>
      <c r="DPQ35" s="8831" t="s">
        <v>2780</v>
      </c>
      <c r="DPR35" s="8831"/>
      <c r="DPS35" s="6725">
        <f>SUM(DPT35:DPW35)</f>
        <v>0</v>
      </c>
      <c r="DQG35" s="8831" t="s">
        <v>2780</v>
      </c>
      <c r="DQH35" s="8831"/>
      <c r="DQI35" s="6725">
        <f>SUM(DQJ35:DQM35)</f>
        <v>0</v>
      </c>
      <c r="DQW35" s="8831" t="s">
        <v>2780</v>
      </c>
      <c r="DQX35" s="8831"/>
      <c r="DQY35" s="6725">
        <f>SUM(DQZ35:DRC35)</f>
        <v>0</v>
      </c>
      <c r="DRM35" s="8831" t="s">
        <v>2780</v>
      </c>
      <c r="DRN35" s="8831"/>
      <c r="DRO35" s="6725">
        <f>SUM(DRP35:DRS35)</f>
        <v>0</v>
      </c>
      <c r="DSC35" s="8831" t="s">
        <v>2780</v>
      </c>
      <c r="DSD35" s="8831"/>
      <c r="DSE35" s="6725">
        <f>SUM(DSF35:DSI35)</f>
        <v>0</v>
      </c>
      <c r="DSS35" s="8831" t="s">
        <v>2780</v>
      </c>
      <c r="DST35" s="8831"/>
      <c r="DSU35" s="6725">
        <f>SUM(DSV35:DSY35)</f>
        <v>0</v>
      </c>
      <c r="DTI35" s="8831" t="s">
        <v>2780</v>
      </c>
      <c r="DTJ35" s="8831"/>
      <c r="DTK35" s="6725">
        <f>SUM(DTL35:DTO35)</f>
        <v>0</v>
      </c>
      <c r="DTY35" s="8831" t="s">
        <v>2780</v>
      </c>
      <c r="DTZ35" s="8831"/>
      <c r="DUA35" s="6725">
        <f>SUM(DUB35:DUE35)</f>
        <v>0</v>
      </c>
      <c r="DUO35" s="8831" t="s">
        <v>2780</v>
      </c>
      <c r="DUP35" s="8831"/>
      <c r="DUQ35" s="6725">
        <f>SUM(DUR35:DUU35)</f>
        <v>0</v>
      </c>
      <c r="DVE35" s="8831" t="s">
        <v>2780</v>
      </c>
      <c r="DVF35" s="8831"/>
      <c r="DVG35" s="6725">
        <f>SUM(DVH35:DVK35)</f>
        <v>0</v>
      </c>
      <c r="DVU35" s="8831" t="s">
        <v>2780</v>
      </c>
      <c r="DVV35" s="8831"/>
      <c r="DVW35" s="6725">
        <f>SUM(DVX35:DWA35)</f>
        <v>0</v>
      </c>
      <c r="DWK35" s="8831" t="s">
        <v>2780</v>
      </c>
      <c r="DWL35" s="8831"/>
      <c r="DWM35" s="6725">
        <f>SUM(DWN35:DWQ35)</f>
        <v>0</v>
      </c>
      <c r="DXA35" s="8831" t="s">
        <v>2780</v>
      </c>
      <c r="DXB35" s="8831"/>
      <c r="DXC35" s="6725">
        <f>SUM(DXD35:DXG35)</f>
        <v>0</v>
      </c>
      <c r="DXQ35" s="8831" t="s">
        <v>2780</v>
      </c>
      <c r="DXR35" s="8831"/>
      <c r="DXS35" s="6725">
        <f>SUM(DXT35:DXW35)</f>
        <v>0</v>
      </c>
      <c r="DYG35" s="8831" t="s">
        <v>2780</v>
      </c>
      <c r="DYH35" s="8831"/>
      <c r="DYI35" s="6725">
        <f>SUM(DYJ35:DYM35)</f>
        <v>0</v>
      </c>
      <c r="DYW35" s="8831" t="s">
        <v>2780</v>
      </c>
      <c r="DYX35" s="8831"/>
      <c r="DYY35" s="6725">
        <f>SUM(DYZ35:DZC35)</f>
        <v>0</v>
      </c>
      <c r="DZM35" s="8831" t="s">
        <v>2780</v>
      </c>
      <c r="DZN35" s="8831"/>
      <c r="DZO35" s="6725">
        <f>SUM(DZP35:DZS35)</f>
        <v>0</v>
      </c>
      <c r="EAC35" s="8831" t="s">
        <v>2780</v>
      </c>
      <c r="EAD35" s="8831"/>
      <c r="EAE35" s="6725">
        <f>SUM(EAF35:EAI35)</f>
        <v>0</v>
      </c>
      <c r="EAS35" s="8831" t="s">
        <v>2780</v>
      </c>
      <c r="EAT35" s="8831"/>
      <c r="EAU35" s="6725">
        <f>SUM(EAV35:EAY35)</f>
        <v>0</v>
      </c>
      <c r="EBI35" s="8831" t="s">
        <v>2780</v>
      </c>
      <c r="EBJ35" s="8831"/>
      <c r="EBK35" s="6725">
        <f>SUM(EBL35:EBO35)</f>
        <v>0</v>
      </c>
      <c r="EBY35" s="8831" t="s">
        <v>2780</v>
      </c>
      <c r="EBZ35" s="8831"/>
      <c r="ECA35" s="6725">
        <f>SUM(ECB35:ECE35)</f>
        <v>0</v>
      </c>
      <c r="ECO35" s="8831" t="s">
        <v>2780</v>
      </c>
      <c r="ECP35" s="8831"/>
      <c r="ECQ35" s="6725">
        <f>SUM(ECR35:ECU35)</f>
        <v>0</v>
      </c>
      <c r="EDE35" s="8831" t="s">
        <v>2780</v>
      </c>
      <c r="EDF35" s="8831"/>
      <c r="EDG35" s="6725">
        <f>SUM(EDH35:EDK35)</f>
        <v>0</v>
      </c>
      <c r="EDU35" s="8831" t="s">
        <v>2780</v>
      </c>
      <c r="EDV35" s="8831"/>
      <c r="EDW35" s="6725">
        <f>SUM(EDX35:EEA35)</f>
        <v>0</v>
      </c>
      <c r="EEK35" s="8831" t="s">
        <v>2780</v>
      </c>
      <c r="EEL35" s="8831"/>
      <c r="EEM35" s="6725">
        <f>SUM(EEN35:EEQ35)</f>
        <v>0</v>
      </c>
      <c r="EFA35" s="8831" t="s">
        <v>2780</v>
      </c>
      <c r="EFB35" s="8831"/>
      <c r="EFC35" s="6725">
        <f>SUM(EFD35:EFG35)</f>
        <v>0</v>
      </c>
      <c r="EFQ35" s="8831" t="s">
        <v>2780</v>
      </c>
      <c r="EFR35" s="8831"/>
      <c r="EFS35" s="6725">
        <f>SUM(EFT35:EFW35)</f>
        <v>0</v>
      </c>
      <c r="EGG35" s="8831" t="s">
        <v>2780</v>
      </c>
      <c r="EGH35" s="8831"/>
      <c r="EGI35" s="6725">
        <f>SUM(EGJ35:EGM35)</f>
        <v>0</v>
      </c>
      <c r="EGW35" s="8831" t="s">
        <v>2780</v>
      </c>
      <c r="EGX35" s="8831"/>
      <c r="EGY35" s="6725">
        <f>SUM(EGZ35:EHC35)</f>
        <v>0</v>
      </c>
      <c r="EHM35" s="8831" t="s">
        <v>2780</v>
      </c>
      <c r="EHN35" s="8831"/>
      <c r="EHO35" s="6725">
        <f>SUM(EHP35:EHS35)</f>
        <v>0</v>
      </c>
      <c r="EIC35" s="8831" t="s">
        <v>2780</v>
      </c>
      <c r="EID35" s="8831"/>
      <c r="EIE35" s="6725">
        <f>SUM(EIF35:EII35)</f>
        <v>0</v>
      </c>
      <c r="EIS35" s="8831" t="s">
        <v>2780</v>
      </c>
      <c r="EIT35" s="8831"/>
      <c r="EIU35" s="6725">
        <f>SUM(EIV35:EIY35)</f>
        <v>0</v>
      </c>
      <c r="EJI35" s="8831" t="s">
        <v>2780</v>
      </c>
      <c r="EJJ35" s="8831"/>
      <c r="EJK35" s="6725">
        <f>SUM(EJL35:EJO35)</f>
        <v>0</v>
      </c>
      <c r="EJY35" s="8831" t="s">
        <v>2780</v>
      </c>
      <c r="EJZ35" s="8831"/>
      <c r="EKA35" s="6725">
        <f>SUM(EKB35:EKE35)</f>
        <v>0</v>
      </c>
      <c r="EKO35" s="8831" t="s">
        <v>2780</v>
      </c>
      <c r="EKP35" s="8831"/>
      <c r="EKQ35" s="6725">
        <f>SUM(EKR35:EKU35)</f>
        <v>0</v>
      </c>
      <c r="ELE35" s="8831" t="s">
        <v>2780</v>
      </c>
      <c r="ELF35" s="8831"/>
      <c r="ELG35" s="6725">
        <f>SUM(ELH35:ELK35)</f>
        <v>0</v>
      </c>
      <c r="ELU35" s="8831" t="s">
        <v>2780</v>
      </c>
      <c r="ELV35" s="8831"/>
      <c r="ELW35" s="6725">
        <f>SUM(ELX35:EMA35)</f>
        <v>0</v>
      </c>
      <c r="EMK35" s="8831" t="s">
        <v>2780</v>
      </c>
      <c r="EML35" s="8831"/>
      <c r="EMM35" s="6725">
        <f>SUM(EMN35:EMQ35)</f>
        <v>0</v>
      </c>
      <c r="ENA35" s="8831" t="s">
        <v>2780</v>
      </c>
      <c r="ENB35" s="8831"/>
      <c r="ENC35" s="6725">
        <f>SUM(END35:ENG35)</f>
        <v>0</v>
      </c>
      <c r="ENQ35" s="8831" t="s">
        <v>2780</v>
      </c>
      <c r="ENR35" s="8831"/>
      <c r="ENS35" s="6725">
        <f>SUM(ENT35:ENW35)</f>
        <v>0</v>
      </c>
      <c r="EOG35" s="8831" t="s">
        <v>2780</v>
      </c>
      <c r="EOH35" s="8831"/>
      <c r="EOI35" s="6725">
        <f>SUM(EOJ35:EOM35)</f>
        <v>0</v>
      </c>
      <c r="EOW35" s="8831" t="s">
        <v>2780</v>
      </c>
      <c r="EOX35" s="8831"/>
      <c r="EOY35" s="6725">
        <f>SUM(EOZ35:EPC35)</f>
        <v>0</v>
      </c>
      <c r="EPM35" s="8831" t="s">
        <v>2780</v>
      </c>
      <c r="EPN35" s="8831"/>
      <c r="EPO35" s="6725">
        <f>SUM(EPP35:EPS35)</f>
        <v>0</v>
      </c>
      <c r="EQC35" s="8831" t="s">
        <v>2780</v>
      </c>
      <c r="EQD35" s="8831"/>
      <c r="EQE35" s="6725">
        <f>SUM(EQF35:EQI35)</f>
        <v>0</v>
      </c>
      <c r="EQS35" s="8831" t="s">
        <v>2780</v>
      </c>
      <c r="EQT35" s="8831"/>
      <c r="EQU35" s="6725">
        <f>SUM(EQV35:EQY35)</f>
        <v>0</v>
      </c>
      <c r="ERI35" s="8831" t="s">
        <v>2780</v>
      </c>
      <c r="ERJ35" s="8831"/>
      <c r="ERK35" s="6725">
        <f>SUM(ERL35:ERO35)</f>
        <v>0</v>
      </c>
      <c r="ERY35" s="8831" t="s">
        <v>2780</v>
      </c>
      <c r="ERZ35" s="8831"/>
      <c r="ESA35" s="6725">
        <f>SUM(ESB35:ESE35)</f>
        <v>0</v>
      </c>
      <c r="ESO35" s="8831" t="s">
        <v>2780</v>
      </c>
      <c r="ESP35" s="8831"/>
      <c r="ESQ35" s="6725">
        <f>SUM(ESR35:ESU35)</f>
        <v>0</v>
      </c>
      <c r="ETE35" s="8831" t="s">
        <v>2780</v>
      </c>
      <c r="ETF35" s="8831"/>
      <c r="ETG35" s="6725">
        <f>SUM(ETH35:ETK35)</f>
        <v>0</v>
      </c>
      <c r="ETU35" s="8831" t="s">
        <v>2780</v>
      </c>
      <c r="ETV35" s="8831"/>
      <c r="ETW35" s="6725">
        <f>SUM(ETX35:EUA35)</f>
        <v>0</v>
      </c>
      <c r="EUK35" s="8831" t="s">
        <v>2780</v>
      </c>
      <c r="EUL35" s="8831"/>
      <c r="EUM35" s="6725">
        <f>SUM(EUN35:EUQ35)</f>
        <v>0</v>
      </c>
      <c r="EVA35" s="8831" t="s">
        <v>2780</v>
      </c>
      <c r="EVB35" s="8831"/>
      <c r="EVC35" s="6725">
        <f>SUM(EVD35:EVG35)</f>
        <v>0</v>
      </c>
      <c r="EVQ35" s="8831" t="s">
        <v>2780</v>
      </c>
      <c r="EVR35" s="8831"/>
      <c r="EVS35" s="6725">
        <f>SUM(EVT35:EVW35)</f>
        <v>0</v>
      </c>
      <c r="EWG35" s="8831" t="s">
        <v>2780</v>
      </c>
      <c r="EWH35" s="8831"/>
      <c r="EWI35" s="6725">
        <f>SUM(EWJ35:EWM35)</f>
        <v>0</v>
      </c>
      <c r="EWW35" s="8831" t="s">
        <v>2780</v>
      </c>
      <c r="EWX35" s="8831"/>
      <c r="EWY35" s="6725">
        <f>SUM(EWZ35:EXC35)</f>
        <v>0</v>
      </c>
      <c r="EXM35" s="8831" t="s">
        <v>2780</v>
      </c>
      <c r="EXN35" s="8831"/>
      <c r="EXO35" s="6725">
        <f>SUM(EXP35:EXS35)</f>
        <v>0</v>
      </c>
      <c r="EYC35" s="8831" t="s">
        <v>2780</v>
      </c>
      <c r="EYD35" s="8831"/>
      <c r="EYE35" s="6725">
        <f>SUM(EYF35:EYI35)</f>
        <v>0</v>
      </c>
      <c r="EYS35" s="8831" t="s">
        <v>2780</v>
      </c>
      <c r="EYT35" s="8831"/>
      <c r="EYU35" s="6725">
        <f>SUM(EYV35:EYY35)</f>
        <v>0</v>
      </c>
      <c r="EZI35" s="8831" t="s">
        <v>2780</v>
      </c>
      <c r="EZJ35" s="8831"/>
      <c r="EZK35" s="6725">
        <f>SUM(EZL35:EZO35)</f>
        <v>0</v>
      </c>
      <c r="EZY35" s="8831" t="s">
        <v>2780</v>
      </c>
      <c r="EZZ35" s="8831"/>
      <c r="FAA35" s="6725">
        <f>SUM(FAB35:FAE35)</f>
        <v>0</v>
      </c>
      <c r="FAO35" s="8831" t="s">
        <v>2780</v>
      </c>
      <c r="FAP35" s="8831"/>
      <c r="FAQ35" s="6725">
        <f>SUM(FAR35:FAU35)</f>
        <v>0</v>
      </c>
      <c r="FBE35" s="8831" t="s">
        <v>2780</v>
      </c>
      <c r="FBF35" s="8831"/>
      <c r="FBG35" s="6725">
        <f>SUM(FBH35:FBK35)</f>
        <v>0</v>
      </c>
      <c r="FBU35" s="8831" t="s">
        <v>2780</v>
      </c>
      <c r="FBV35" s="8831"/>
      <c r="FBW35" s="6725">
        <f>SUM(FBX35:FCA35)</f>
        <v>0</v>
      </c>
      <c r="FCK35" s="8831" t="s">
        <v>2780</v>
      </c>
      <c r="FCL35" s="8831"/>
      <c r="FCM35" s="6725">
        <f>SUM(FCN35:FCQ35)</f>
        <v>0</v>
      </c>
      <c r="FDA35" s="8831" t="s">
        <v>2780</v>
      </c>
      <c r="FDB35" s="8831"/>
      <c r="FDC35" s="6725">
        <f>SUM(FDD35:FDG35)</f>
        <v>0</v>
      </c>
      <c r="FDQ35" s="8831" t="s">
        <v>2780</v>
      </c>
      <c r="FDR35" s="8831"/>
      <c r="FDS35" s="6725">
        <f>SUM(FDT35:FDW35)</f>
        <v>0</v>
      </c>
      <c r="FEG35" s="8831" t="s">
        <v>2780</v>
      </c>
      <c r="FEH35" s="8831"/>
      <c r="FEI35" s="6725">
        <f>SUM(FEJ35:FEM35)</f>
        <v>0</v>
      </c>
      <c r="FEW35" s="8831" t="s">
        <v>2780</v>
      </c>
      <c r="FEX35" s="8831"/>
      <c r="FEY35" s="6725">
        <f>SUM(FEZ35:FFC35)</f>
        <v>0</v>
      </c>
      <c r="FFM35" s="8831" t="s">
        <v>2780</v>
      </c>
      <c r="FFN35" s="8831"/>
      <c r="FFO35" s="6725">
        <f>SUM(FFP35:FFS35)</f>
        <v>0</v>
      </c>
      <c r="FGC35" s="8831" t="s">
        <v>2780</v>
      </c>
      <c r="FGD35" s="8831"/>
      <c r="FGE35" s="6725">
        <f>SUM(FGF35:FGI35)</f>
        <v>0</v>
      </c>
      <c r="FGS35" s="8831" t="s">
        <v>2780</v>
      </c>
      <c r="FGT35" s="8831"/>
      <c r="FGU35" s="6725">
        <f>SUM(FGV35:FGY35)</f>
        <v>0</v>
      </c>
      <c r="FHI35" s="8831" t="s">
        <v>2780</v>
      </c>
      <c r="FHJ35" s="8831"/>
      <c r="FHK35" s="6725">
        <f>SUM(FHL35:FHO35)</f>
        <v>0</v>
      </c>
      <c r="FHY35" s="8831" t="s">
        <v>2780</v>
      </c>
      <c r="FHZ35" s="8831"/>
      <c r="FIA35" s="6725">
        <f>SUM(FIB35:FIE35)</f>
        <v>0</v>
      </c>
      <c r="FIO35" s="8831" t="s">
        <v>2780</v>
      </c>
      <c r="FIP35" s="8831"/>
      <c r="FIQ35" s="6725">
        <f>SUM(FIR35:FIU35)</f>
        <v>0</v>
      </c>
      <c r="FJE35" s="8831" t="s">
        <v>2780</v>
      </c>
      <c r="FJF35" s="8831"/>
      <c r="FJG35" s="6725">
        <f>SUM(FJH35:FJK35)</f>
        <v>0</v>
      </c>
      <c r="FJU35" s="8831" t="s">
        <v>2780</v>
      </c>
      <c r="FJV35" s="8831"/>
      <c r="FJW35" s="6725">
        <f>SUM(FJX35:FKA35)</f>
        <v>0</v>
      </c>
      <c r="FKK35" s="8831" t="s">
        <v>2780</v>
      </c>
      <c r="FKL35" s="8831"/>
      <c r="FKM35" s="6725">
        <f>SUM(FKN35:FKQ35)</f>
        <v>0</v>
      </c>
      <c r="FLA35" s="8831" t="s">
        <v>2780</v>
      </c>
      <c r="FLB35" s="8831"/>
      <c r="FLC35" s="6725">
        <f>SUM(FLD35:FLG35)</f>
        <v>0</v>
      </c>
      <c r="FLQ35" s="8831" t="s">
        <v>2780</v>
      </c>
      <c r="FLR35" s="8831"/>
      <c r="FLS35" s="6725">
        <f>SUM(FLT35:FLW35)</f>
        <v>0</v>
      </c>
      <c r="FMG35" s="8831" t="s">
        <v>2780</v>
      </c>
      <c r="FMH35" s="8831"/>
      <c r="FMI35" s="6725">
        <f>SUM(FMJ35:FMM35)</f>
        <v>0</v>
      </c>
      <c r="FMW35" s="8831" t="s">
        <v>2780</v>
      </c>
      <c r="FMX35" s="8831"/>
      <c r="FMY35" s="6725">
        <f>SUM(FMZ35:FNC35)</f>
        <v>0</v>
      </c>
      <c r="FNM35" s="8831" t="s">
        <v>2780</v>
      </c>
      <c r="FNN35" s="8831"/>
      <c r="FNO35" s="6725">
        <f>SUM(FNP35:FNS35)</f>
        <v>0</v>
      </c>
      <c r="FOC35" s="8831" t="s">
        <v>2780</v>
      </c>
      <c r="FOD35" s="8831"/>
      <c r="FOE35" s="6725">
        <f>SUM(FOF35:FOI35)</f>
        <v>0</v>
      </c>
      <c r="FOS35" s="8831" t="s">
        <v>2780</v>
      </c>
      <c r="FOT35" s="8831"/>
      <c r="FOU35" s="6725">
        <f>SUM(FOV35:FOY35)</f>
        <v>0</v>
      </c>
      <c r="FPI35" s="8831" t="s">
        <v>2780</v>
      </c>
      <c r="FPJ35" s="8831"/>
      <c r="FPK35" s="6725">
        <f>SUM(FPL35:FPO35)</f>
        <v>0</v>
      </c>
      <c r="FPY35" s="8831" t="s">
        <v>2780</v>
      </c>
      <c r="FPZ35" s="8831"/>
      <c r="FQA35" s="6725">
        <f>SUM(FQB35:FQE35)</f>
        <v>0</v>
      </c>
      <c r="FQO35" s="8831" t="s">
        <v>2780</v>
      </c>
      <c r="FQP35" s="8831"/>
      <c r="FQQ35" s="6725">
        <f>SUM(FQR35:FQU35)</f>
        <v>0</v>
      </c>
      <c r="FRE35" s="8831" t="s">
        <v>2780</v>
      </c>
      <c r="FRF35" s="8831"/>
      <c r="FRG35" s="6725">
        <f>SUM(FRH35:FRK35)</f>
        <v>0</v>
      </c>
      <c r="FRU35" s="8831" t="s">
        <v>2780</v>
      </c>
      <c r="FRV35" s="8831"/>
      <c r="FRW35" s="6725">
        <f>SUM(FRX35:FSA35)</f>
        <v>0</v>
      </c>
      <c r="FSK35" s="8831" t="s">
        <v>2780</v>
      </c>
      <c r="FSL35" s="8831"/>
      <c r="FSM35" s="6725">
        <f>SUM(FSN35:FSQ35)</f>
        <v>0</v>
      </c>
      <c r="FTA35" s="8831" t="s">
        <v>2780</v>
      </c>
      <c r="FTB35" s="8831"/>
      <c r="FTC35" s="6725">
        <f>SUM(FTD35:FTG35)</f>
        <v>0</v>
      </c>
      <c r="FTQ35" s="8831" t="s">
        <v>2780</v>
      </c>
      <c r="FTR35" s="8831"/>
      <c r="FTS35" s="6725">
        <f>SUM(FTT35:FTW35)</f>
        <v>0</v>
      </c>
      <c r="FUG35" s="8831" t="s">
        <v>2780</v>
      </c>
      <c r="FUH35" s="8831"/>
      <c r="FUI35" s="6725">
        <f>SUM(FUJ35:FUM35)</f>
        <v>0</v>
      </c>
      <c r="FUW35" s="8831" t="s">
        <v>2780</v>
      </c>
      <c r="FUX35" s="8831"/>
      <c r="FUY35" s="6725">
        <f>SUM(FUZ35:FVC35)</f>
        <v>0</v>
      </c>
      <c r="FVM35" s="8831" t="s">
        <v>2780</v>
      </c>
      <c r="FVN35" s="8831"/>
      <c r="FVO35" s="6725">
        <f>SUM(FVP35:FVS35)</f>
        <v>0</v>
      </c>
      <c r="FWC35" s="8831" t="s">
        <v>2780</v>
      </c>
      <c r="FWD35" s="8831"/>
      <c r="FWE35" s="6725">
        <f>SUM(FWF35:FWI35)</f>
        <v>0</v>
      </c>
      <c r="FWS35" s="8831" t="s">
        <v>2780</v>
      </c>
      <c r="FWT35" s="8831"/>
      <c r="FWU35" s="6725">
        <f>SUM(FWV35:FWY35)</f>
        <v>0</v>
      </c>
      <c r="FXI35" s="8831" t="s">
        <v>2780</v>
      </c>
      <c r="FXJ35" s="8831"/>
      <c r="FXK35" s="6725">
        <f>SUM(FXL35:FXO35)</f>
        <v>0</v>
      </c>
      <c r="FXY35" s="8831" t="s">
        <v>2780</v>
      </c>
      <c r="FXZ35" s="8831"/>
      <c r="FYA35" s="6725">
        <f>SUM(FYB35:FYE35)</f>
        <v>0</v>
      </c>
      <c r="FYO35" s="8831" t="s">
        <v>2780</v>
      </c>
      <c r="FYP35" s="8831"/>
      <c r="FYQ35" s="6725">
        <f>SUM(FYR35:FYU35)</f>
        <v>0</v>
      </c>
      <c r="FZE35" s="8831" t="s">
        <v>2780</v>
      </c>
      <c r="FZF35" s="8831"/>
      <c r="FZG35" s="6725">
        <f>SUM(FZH35:FZK35)</f>
        <v>0</v>
      </c>
      <c r="FZU35" s="8831" t="s">
        <v>2780</v>
      </c>
      <c r="FZV35" s="8831"/>
      <c r="FZW35" s="6725">
        <f>SUM(FZX35:GAA35)</f>
        <v>0</v>
      </c>
      <c r="GAK35" s="8831" t="s">
        <v>2780</v>
      </c>
      <c r="GAL35" s="8831"/>
      <c r="GAM35" s="6725">
        <f>SUM(GAN35:GAQ35)</f>
        <v>0</v>
      </c>
      <c r="GBA35" s="8831" t="s">
        <v>2780</v>
      </c>
      <c r="GBB35" s="8831"/>
      <c r="GBC35" s="6725">
        <f>SUM(GBD35:GBG35)</f>
        <v>0</v>
      </c>
      <c r="GBQ35" s="8831" t="s">
        <v>2780</v>
      </c>
      <c r="GBR35" s="8831"/>
      <c r="GBS35" s="6725">
        <f>SUM(GBT35:GBW35)</f>
        <v>0</v>
      </c>
      <c r="GCG35" s="8831" t="s">
        <v>2780</v>
      </c>
      <c r="GCH35" s="8831"/>
      <c r="GCI35" s="6725">
        <f>SUM(GCJ35:GCM35)</f>
        <v>0</v>
      </c>
      <c r="GCW35" s="8831" t="s">
        <v>2780</v>
      </c>
      <c r="GCX35" s="8831"/>
      <c r="GCY35" s="6725">
        <f>SUM(GCZ35:GDC35)</f>
        <v>0</v>
      </c>
      <c r="GDM35" s="8831" t="s">
        <v>2780</v>
      </c>
      <c r="GDN35" s="8831"/>
      <c r="GDO35" s="6725">
        <f>SUM(GDP35:GDS35)</f>
        <v>0</v>
      </c>
      <c r="GEC35" s="8831" t="s">
        <v>2780</v>
      </c>
      <c r="GED35" s="8831"/>
      <c r="GEE35" s="6725">
        <f>SUM(GEF35:GEI35)</f>
        <v>0</v>
      </c>
      <c r="GES35" s="8831" t="s">
        <v>2780</v>
      </c>
      <c r="GET35" s="8831"/>
      <c r="GEU35" s="6725">
        <f>SUM(GEV35:GEY35)</f>
        <v>0</v>
      </c>
      <c r="GFI35" s="8831" t="s">
        <v>2780</v>
      </c>
      <c r="GFJ35" s="8831"/>
      <c r="GFK35" s="6725">
        <f>SUM(GFL35:GFO35)</f>
        <v>0</v>
      </c>
      <c r="GFY35" s="8831" t="s">
        <v>2780</v>
      </c>
      <c r="GFZ35" s="8831"/>
      <c r="GGA35" s="6725">
        <f>SUM(GGB35:GGE35)</f>
        <v>0</v>
      </c>
      <c r="GGO35" s="8831" t="s">
        <v>2780</v>
      </c>
      <c r="GGP35" s="8831"/>
      <c r="GGQ35" s="6725">
        <f>SUM(GGR35:GGU35)</f>
        <v>0</v>
      </c>
      <c r="GHE35" s="8831" t="s">
        <v>2780</v>
      </c>
      <c r="GHF35" s="8831"/>
      <c r="GHG35" s="6725">
        <f>SUM(GHH35:GHK35)</f>
        <v>0</v>
      </c>
      <c r="GHU35" s="8831" t="s">
        <v>2780</v>
      </c>
      <c r="GHV35" s="8831"/>
      <c r="GHW35" s="6725">
        <f>SUM(GHX35:GIA35)</f>
        <v>0</v>
      </c>
      <c r="GIK35" s="8831" t="s">
        <v>2780</v>
      </c>
      <c r="GIL35" s="8831"/>
      <c r="GIM35" s="6725">
        <f>SUM(GIN35:GIQ35)</f>
        <v>0</v>
      </c>
      <c r="GJA35" s="8831" t="s">
        <v>2780</v>
      </c>
      <c r="GJB35" s="8831"/>
      <c r="GJC35" s="6725">
        <f>SUM(GJD35:GJG35)</f>
        <v>0</v>
      </c>
      <c r="GJQ35" s="8831" t="s">
        <v>2780</v>
      </c>
      <c r="GJR35" s="8831"/>
      <c r="GJS35" s="6725">
        <f>SUM(GJT35:GJW35)</f>
        <v>0</v>
      </c>
      <c r="GKG35" s="8831" t="s">
        <v>2780</v>
      </c>
      <c r="GKH35" s="8831"/>
      <c r="GKI35" s="6725">
        <f>SUM(GKJ35:GKM35)</f>
        <v>0</v>
      </c>
      <c r="GKW35" s="8831" t="s">
        <v>2780</v>
      </c>
      <c r="GKX35" s="8831"/>
      <c r="GKY35" s="6725">
        <f>SUM(GKZ35:GLC35)</f>
        <v>0</v>
      </c>
      <c r="GLM35" s="8831" t="s">
        <v>2780</v>
      </c>
      <c r="GLN35" s="8831"/>
      <c r="GLO35" s="6725">
        <f>SUM(GLP35:GLS35)</f>
        <v>0</v>
      </c>
      <c r="GMC35" s="8831" t="s">
        <v>2780</v>
      </c>
      <c r="GMD35" s="8831"/>
      <c r="GME35" s="6725">
        <f>SUM(GMF35:GMI35)</f>
        <v>0</v>
      </c>
      <c r="GMS35" s="8831" t="s">
        <v>2780</v>
      </c>
      <c r="GMT35" s="8831"/>
      <c r="GMU35" s="6725">
        <f>SUM(GMV35:GMY35)</f>
        <v>0</v>
      </c>
      <c r="GNI35" s="8831" t="s">
        <v>2780</v>
      </c>
      <c r="GNJ35" s="8831"/>
      <c r="GNK35" s="6725">
        <f>SUM(GNL35:GNO35)</f>
        <v>0</v>
      </c>
      <c r="GNY35" s="8831" t="s">
        <v>2780</v>
      </c>
      <c r="GNZ35" s="8831"/>
      <c r="GOA35" s="6725">
        <f>SUM(GOB35:GOE35)</f>
        <v>0</v>
      </c>
      <c r="GOO35" s="8831" t="s">
        <v>2780</v>
      </c>
      <c r="GOP35" s="8831"/>
      <c r="GOQ35" s="6725">
        <f>SUM(GOR35:GOU35)</f>
        <v>0</v>
      </c>
      <c r="GPE35" s="8831" t="s">
        <v>2780</v>
      </c>
      <c r="GPF35" s="8831"/>
      <c r="GPG35" s="6725">
        <f>SUM(GPH35:GPK35)</f>
        <v>0</v>
      </c>
      <c r="GPU35" s="8831" t="s">
        <v>2780</v>
      </c>
      <c r="GPV35" s="8831"/>
      <c r="GPW35" s="6725">
        <f>SUM(GPX35:GQA35)</f>
        <v>0</v>
      </c>
      <c r="GQK35" s="8831" t="s">
        <v>2780</v>
      </c>
      <c r="GQL35" s="8831"/>
      <c r="GQM35" s="6725">
        <f>SUM(GQN35:GQQ35)</f>
        <v>0</v>
      </c>
      <c r="GRA35" s="8831" t="s">
        <v>2780</v>
      </c>
      <c r="GRB35" s="8831"/>
      <c r="GRC35" s="6725">
        <f>SUM(GRD35:GRG35)</f>
        <v>0</v>
      </c>
      <c r="GRQ35" s="8831" t="s">
        <v>2780</v>
      </c>
      <c r="GRR35" s="8831"/>
      <c r="GRS35" s="6725">
        <f>SUM(GRT35:GRW35)</f>
        <v>0</v>
      </c>
      <c r="GSG35" s="8831" t="s">
        <v>2780</v>
      </c>
      <c r="GSH35" s="8831"/>
      <c r="GSI35" s="6725">
        <f>SUM(GSJ35:GSM35)</f>
        <v>0</v>
      </c>
      <c r="GSW35" s="8831" t="s">
        <v>2780</v>
      </c>
      <c r="GSX35" s="8831"/>
      <c r="GSY35" s="6725">
        <f>SUM(GSZ35:GTC35)</f>
        <v>0</v>
      </c>
      <c r="GTM35" s="8831" t="s">
        <v>2780</v>
      </c>
      <c r="GTN35" s="8831"/>
      <c r="GTO35" s="6725">
        <f>SUM(GTP35:GTS35)</f>
        <v>0</v>
      </c>
      <c r="GUC35" s="8831" t="s">
        <v>2780</v>
      </c>
      <c r="GUD35" s="8831"/>
      <c r="GUE35" s="6725">
        <f>SUM(GUF35:GUI35)</f>
        <v>0</v>
      </c>
      <c r="GUS35" s="8831" t="s">
        <v>2780</v>
      </c>
      <c r="GUT35" s="8831"/>
      <c r="GUU35" s="6725">
        <f>SUM(GUV35:GUY35)</f>
        <v>0</v>
      </c>
      <c r="GVI35" s="8831" t="s">
        <v>2780</v>
      </c>
      <c r="GVJ35" s="8831"/>
      <c r="GVK35" s="6725">
        <f>SUM(GVL35:GVO35)</f>
        <v>0</v>
      </c>
      <c r="GVY35" s="8831" t="s">
        <v>2780</v>
      </c>
      <c r="GVZ35" s="8831"/>
      <c r="GWA35" s="6725">
        <f>SUM(GWB35:GWE35)</f>
        <v>0</v>
      </c>
      <c r="GWO35" s="8831" t="s">
        <v>2780</v>
      </c>
      <c r="GWP35" s="8831"/>
      <c r="GWQ35" s="6725">
        <f>SUM(GWR35:GWU35)</f>
        <v>0</v>
      </c>
      <c r="GXE35" s="8831" t="s">
        <v>2780</v>
      </c>
      <c r="GXF35" s="8831"/>
      <c r="GXG35" s="6725">
        <f>SUM(GXH35:GXK35)</f>
        <v>0</v>
      </c>
      <c r="GXU35" s="8831" t="s">
        <v>2780</v>
      </c>
      <c r="GXV35" s="8831"/>
      <c r="GXW35" s="6725">
        <f>SUM(GXX35:GYA35)</f>
        <v>0</v>
      </c>
      <c r="GYK35" s="8831" t="s">
        <v>2780</v>
      </c>
      <c r="GYL35" s="8831"/>
      <c r="GYM35" s="6725">
        <f>SUM(GYN35:GYQ35)</f>
        <v>0</v>
      </c>
      <c r="GZA35" s="8831" t="s">
        <v>2780</v>
      </c>
      <c r="GZB35" s="8831"/>
      <c r="GZC35" s="6725">
        <f>SUM(GZD35:GZG35)</f>
        <v>0</v>
      </c>
      <c r="GZQ35" s="8831" t="s">
        <v>2780</v>
      </c>
      <c r="GZR35" s="8831"/>
      <c r="GZS35" s="6725">
        <f>SUM(GZT35:GZW35)</f>
        <v>0</v>
      </c>
      <c r="HAG35" s="8831" t="s">
        <v>2780</v>
      </c>
      <c r="HAH35" s="8831"/>
      <c r="HAI35" s="6725">
        <f>SUM(HAJ35:HAM35)</f>
        <v>0</v>
      </c>
      <c r="HAW35" s="8831" t="s">
        <v>2780</v>
      </c>
      <c r="HAX35" s="8831"/>
      <c r="HAY35" s="6725">
        <f>SUM(HAZ35:HBC35)</f>
        <v>0</v>
      </c>
      <c r="HBM35" s="8831" t="s">
        <v>2780</v>
      </c>
      <c r="HBN35" s="8831"/>
      <c r="HBO35" s="6725">
        <f>SUM(HBP35:HBS35)</f>
        <v>0</v>
      </c>
      <c r="HCC35" s="8831" t="s">
        <v>2780</v>
      </c>
      <c r="HCD35" s="8831"/>
      <c r="HCE35" s="6725">
        <f>SUM(HCF35:HCI35)</f>
        <v>0</v>
      </c>
      <c r="HCS35" s="8831" t="s">
        <v>2780</v>
      </c>
      <c r="HCT35" s="8831"/>
      <c r="HCU35" s="6725">
        <f>SUM(HCV35:HCY35)</f>
        <v>0</v>
      </c>
      <c r="HDI35" s="8831" t="s">
        <v>2780</v>
      </c>
      <c r="HDJ35" s="8831"/>
      <c r="HDK35" s="6725">
        <f>SUM(HDL35:HDO35)</f>
        <v>0</v>
      </c>
      <c r="HDY35" s="8831" t="s">
        <v>2780</v>
      </c>
      <c r="HDZ35" s="8831"/>
      <c r="HEA35" s="6725">
        <f>SUM(HEB35:HEE35)</f>
        <v>0</v>
      </c>
      <c r="HEO35" s="8831" t="s">
        <v>2780</v>
      </c>
      <c r="HEP35" s="8831"/>
      <c r="HEQ35" s="6725">
        <f>SUM(HER35:HEU35)</f>
        <v>0</v>
      </c>
      <c r="HFE35" s="8831" t="s">
        <v>2780</v>
      </c>
      <c r="HFF35" s="8831"/>
      <c r="HFG35" s="6725">
        <f>SUM(HFH35:HFK35)</f>
        <v>0</v>
      </c>
      <c r="HFU35" s="8831" t="s">
        <v>2780</v>
      </c>
      <c r="HFV35" s="8831"/>
      <c r="HFW35" s="6725">
        <f>SUM(HFX35:HGA35)</f>
        <v>0</v>
      </c>
      <c r="HGK35" s="8831" t="s">
        <v>2780</v>
      </c>
      <c r="HGL35" s="8831"/>
      <c r="HGM35" s="6725">
        <f>SUM(HGN35:HGQ35)</f>
        <v>0</v>
      </c>
      <c r="HHA35" s="8831" t="s">
        <v>2780</v>
      </c>
      <c r="HHB35" s="8831"/>
      <c r="HHC35" s="6725">
        <f>SUM(HHD35:HHG35)</f>
        <v>0</v>
      </c>
      <c r="HHQ35" s="8831" t="s">
        <v>2780</v>
      </c>
      <c r="HHR35" s="8831"/>
      <c r="HHS35" s="6725">
        <f>SUM(HHT35:HHW35)</f>
        <v>0</v>
      </c>
      <c r="HIG35" s="8831" t="s">
        <v>2780</v>
      </c>
      <c r="HIH35" s="8831"/>
      <c r="HII35" s="6725">
        <f>SUM(HIJ35:HIM35)</f>
        <v>0</v>
      </c>
      <c r="HIW35" s="8831" t="s">
        <v>2780</v>
      </c>
      <c r="HIX35" s="8831"/>
      <c r="HIY35" s="6725">
        <f>SUM(HIZ35:HJC35)</f>
        <v>0</v>
      </c>
      <c r="HJM35" s="8831" t="s">
        <v>2780</v>
      </c>
      <c r="HJN35" s="8831"/>
      <c r="HJO35" s="6725">
        <f>SUM(HJP35:HJS35)</f>
        <v>0</v>
      </c>
      <c r="HKC35" s="8831" t="s">
        <v>2780</v>
      </c>
      <c r="HKD35" s="8831"/>
      <c r="HKE35" s="6725">
        <f>SUM(HKF35:HKI35)</f>
        <v>0</v>
      </c>
      <c r="HKS35" s="8831" t="s">
        <v>2780</v>
      </c>
      <c r="HKT35" s="8831"/>
      <c r="HKU35" s="6725">
        <f>SUM(HKV35:HKY35)</f>
        <v>0</v>
      </c>
      <c r="HLI35" s="8831" t="s">
        <v>2780</v>
      </c>
      <c r="HLJ35" s="8831"/>
      <c r="HLK35" s="6725">
        <f>SUM(HLL35:HLO35)</f>
        <v>0</v>
      </c>
      <c r="HLY35" s="8831" t="s">
        <v>2780</v>
      </c>
      <c r="HLZ35" s="8831"/>
      <c r="HMA35" s="6725">
        <f>SUM(HMB35:HME35)</f>
        <v>0</v>
      </c>
      <c r="HMO35" s="8831" t="s">
        <v>2780</v>
      </c>
      <c r="HMP35" s="8831"/>
      <c r="HMQ35" s="6725">
        <f>SUM(HMR35:HMU35)</f>
        <v>0</v>
      </c>
      <c r="HNE35" s="8831" t="s">
        <v>2780</v>
      </c>
      <c r="HNF35" s="8831"/>
      <c r="HNG35" s="6725">
        <f>SUM(HNH35:HNK35)</f>
        <v>0</v>
      </c>
      <c r="HNU35" s="8831" t="s">
        <v>2780</v>
      </c>
      <c r="HNV35" s="8831"/>
      <c r="HNW35" s="6725">
        <f>SUM(HNX35:HOA35)</f>
        <v>0</v>
      </c>
      <c r="HOK35" s="8831" t="s">
        <v>2780</v>
      </c>
      <c r="HOL35" s="8831"/>
      <c r="HOM35" s="6725">
        <f>SUM(HON35:HOQ35)</f>
        <v>0</v>
      </c>
      <c r="HPA35" s="8831" t="s">
        <v>2780</v>
      </c>
      <c r="HPB35" s="8831"/>
      <c r="HPC35" s="6725">
        <f>SUM(HPD35:HPG35)</f>
        <v>0</v>
      </c>
      <c r="HPQ35" s="8831" t="s">
        <v>2780</v>
      </c>
      <c r="HPR35" s="8831"/>
      <c r="HPS35" s="6725">
        <f>SUM(HPT35:HPW35)</f>
        <v>0</v>
      </c>
      <c r="HQG35" s="8831" t="s">
        <v>2780</v>
      </c>
      <c r="HQH35" s="8831"/>
      <c r="HQI35" s="6725">
        <f>SUM(HQJ35:HQM35)</f>
        <v>0</v>
      </c>
      <c r="HQW35" s="8831" t="s">
        <v>2780</v>
      </c>
      <c r="HQX35" s="8831"/>
      <c r="HQY35" s="6725">
        <f>SUM(HQZ35:HRC35)</f>
        <v>0</v>
      </c>
      <c r="HRM35" s="8831" t="s">
        <v>2780</v>
      </c>
      <c r="HRN35" s="8831"/>
      <c r="HRO35" s="6725">
        <f>SUM(HRP35:HRS35)</f>
        <v>0</v>
      </c>
      <c r="HSC35" s="8831" t="s">
        <v>2780</v>
      </c>
      <c r="HSD35" s="8831"/>
      <c r="HSE35" s="6725">
        <f>SUM(HSF35:HSI35)</f>
        <v>0</v>
      </c>
      <c r="HSS35" s="8831" t="s">
        <v>2780</v>
      </c>
      <c r="HST35" s="8831"/>
      <c r="HSU35" s="6725">
        <f>SUM(HSV35:HSY35)</f>
        <v>0</v>
      </c>
      <c r="HTI35" s="8831" t="s">
        <v>2780</v>
      </c>
      <c r="HTJ35" s="8831"/>
      <c r="HTK35" s="6725">
        <f>SUM(HTL35:HTO35)</f>
        <v>0</v>
      </c>
      <c r="HTY35" s="8831" t="s">
        <v>2780</v>
      </c>
      <c r="HTZ35" s="8831"/>
      <c r="HUA35" s="6725">
        <f>SUM(HUB35:HUE35)</f>
        <v>0</v>
      </c>
      <c r="HUO35" s="8831" t="s">
        <v>2780</v>
      </c>
      <c r="HUP35" s="8831"/>
      <c r="HUQ35" s="6725">
        <f>SUM(HUR35:HUU35)</f>
        <v>0</v>
      </c>
      <c r="HVE35" s="8831" t="s">
        <v>2780</v>
      </c>
      <c r="HVF35" s="8831"/>
      <c r="HVG35" s="6725">
        <f>SUM(HVH35:HVK35)</f>
        <v>0</v>
      </c>
      <c r="HVU35" s="8831" t="s">
        <v>2780</v>
      </c>
      <c r="HVV35" s="8831"/>
      <c r="HVW35" s="6725">
        <f>SUM(HVX35:HWA35)</f>
        <v>0</v>
      </c>
      <c r="HWK35" s="8831" t="s">
        <v>2780</v>
      </c>
      <c r="HWL35" s="8831"/>
      <c r="HWM35" s="6725">
        <f>SUM(HWN35:HWQ35)</f>
        <v>0</v>
      </c>
      <c r="HXA35" s="8831" t="s">
        <v>2780</v>
      </c>
      <c r="HXB35" s="8831"/>
      <c r="HXC35" s="6725">
        <f>SUM(HXD35:HXG35)</f>
        <v>0</v>
      </c>
      <c r="HXQ35" s="8831" t="s">
        <v>2780</v>
      </c>
      <c r="HXR35" s="8831"/>
      <c r="HXS35" s="6725">
        <f>SUM(HXT35:HXW35)</f>
        <v>0</v>
      </c>
      <c r="HYG35" s="8831" t="s">
        <v>2780</v>
      </c>
      <c r="HYH35" s="8831"/>
      <c r="HYI35" s="6725">
        <f>SUM(HYJ35:HYM35)</f>
        <v>0</v>
      </c>
      <c r="HYW35" s="8831" t="s">
        <v>2780</v>
      </c>
      <c r="HYX35" s="8831"/>
      <c r="HYY35" s="6725">
        <f>SUM(HYZ35:HZC35)</f>
        <v>0</v>
      </c>
      <c r="HZM35" s="8831" t="s">
        <v>2780</v>
      </c>
      <c r="HZN35" s="8831"/>
      <c r="HZO35" s="6725">
        <f>SUM(HZP35:HZS35)</f>
        <v>0</v>
      </c>
      <c r="IAC35" s="8831" t="s">
        <v>2780</v>
      </c>
      <c r="IAD35" s="8831"/>
      <c r="IAE35" s="6725">
        <f>SUM(IAF35:IAI35)</f>
        <v>0</v>
      </c>
      <c r="IAS35" s="8831" t="s">
        <v>2780</v>
      </c>
      <c r="IAT35" s="8831"/>
      <c r="IAU35" s="6725">
        <f>SUM(IAV35:IAY35)</f>
        <v>0</v>
      </c>
      <c r="IBI35" s="8831" t="s">
        <v>2780</v>
      </c>
      <c r="IBJ35" s="8831"/>
      <c r="IBK35" s="6725">
        <f>SUM(IBL35:IBO35)</f>
        <v>0</v>
      </c>
      <c r="IBY35" s="8831" t="s">
        <v>2780</v>
      </c>
      <c r="IBZ35" s="8831"/>
      <c r="ICA35" s="6725">
        <f>SUM(ICB35:ICE35)</f>
        <v>0</v>
      </c>
      <c r="ICO35" s="8831" t="s">
        <v>2780</v>
      </c>
      <c r="ICP35" s="8831"/>
      <c r="ICQ35" s="6725">
        <f>SUM(ICR35:ICU35)</f>
        <v>0</v>
      </c>
      <c r="IDE35" s="8831" t="s">
        <v>2780</v>
      </c>
      <c r="IDF35" s="8831"/>
      <c r="IDG35" s="6725">
        <f>SUM(IDH35:IDK35)</f>
        <v>0</v>
      </c>
      <c r="IDU35" s="8831" t="s">
        <v>2780</v>
      </c>
      <c r="IDV35" s="8831"/>
      <c r="IDW35" s="6725">
        <f>SUM(IDX35:IEA35)</f>
        <v>0</v>
      </c>
      <c r="IEK35" s="8831" t="s">
        <v>2780</v>
      </c>
      <c r="IEL35" s="8831"/>
      <c r="IEM35" s="6725">
        <f>SUM(IEN35:IEQ35)</f>
        <v>0</v>
      </c>
      <c r="IFA35" s="8831" t="s">
        <v>2780</v>
      </c>
      <c r="IFB35" s="8831"/>
      <c r="IFC35" s="6725">
        <f>SUM(IFD35:IFG35)</f>
        <v>0</v>
      </c>
      <c r="IFQ35" s="8831" t="s">
        <v>2780</v>
      </c>
      <c r="IFR35" s="8831"/>
      <c r="IFS35" s="6725">
        <f>SUM(IFT35:IFW35)</f>
        <v>0</v>
      </c>
      <c r="IGG35" s="8831" t="s">
        <v>2780</v>
      </c>
      <c r="IGH35" s="8831"/>
      <c r="IGI35" s="6725">
        <f>SUM(IGJ35:IGM35)</f>
        <v>0</v>
      </c>
      <c r="IGW35" s="8831" t="s">
        <v>2780</v>
      </c>
      <c r="IGX35" s="8831"/>
      <c r="IGY35" s="6725">
        <f>SUM(IGZ35:IHC35)</f>
        <v>0</v>
      </c>
      <c r="IHM35" s="8831" t="s">
        <v>2780</v>
      </c>
      <c r="IHN35" s="8831"/>
      <c r="IHO35" s="6725">
        <f>SUM(IHP35:IHS35)</f>
        <v>0</v>
      </c>
      <c r="IIC35" s="8831" t="s">
        <v>2780</v>
      </c>
      <c r="IID35" s="8831"/>
      <c r="IIE35" s="6725">
        <f>SUM(IIF35:III35)</f>
        <v>0</v>
      </c>
      <c r="IIS35" s="8831" t="s">
        <v>2780</v>
      </c>
      <c r="IIT35" s="8831"/>
      <c r="IIU35" s="6725">
        <f>SUM(IIV35:IIY35)</f>
        <v>0</v>
      </c>
      <c r="IJI35" s="8831" t="s">
        <v>2780</v>
      </c>
      <c r="IJJ35" s="8831"/>
      <c r="IJK35" s="6725">
        <f>SUM(IJL35:IJO35)</f>
        <v>0</v>
      </c>
      <c r="IJY35" s="8831" t="s">
        <v>2780</v>
      </c>
      <c r="IJZ35" s="8831"/>
      <c r="IKA35" s="6725">
        <f>SUM(IKB35:IKE35)</f>
        <v>0</v>
      </c>
      <c r="IKO35" s="8831" t="s">
        <v>2780</v>
      </c>
      <c r="IKP35" s="8831"/>
      <c r="IKQ35" s="6725">
        <f>SUM(IKR35:IKU35)</f>
        <v>0</v>
      </c>
      <c r="ILE35" s="8831" t="s">
        <v>2780</v>
      </c>
      <c r="ILF35" s="8831"/>
      <c r="ILG35" s="6725">
        <f>SUM(ILH35:ILK35)</f>
        <v>0</v>
      </c>
      <c r="ILU35" s="8831" t="s">
        <v>2780</v>
      </c>
      <c r="ILV35" s="8831"/>
      <c r="ILW35" s="6725">
        <f>SUM(ILX35:IMA35)</f>
        <v>0</v>
      </c>
      <c r="IMK35" s="8831" t="s">
        <v>2780</v>
      </c>
      <c r="IML35" s="8831"/>
      <c r="IMM35" s="6725">
        <f>SUM(IMN35:IMQ35)</f>
        <v>0</v>
      </c>
      <c r="INA35" s="8831" t="s">
        <v>2780</v>
      </c>
      <c r="INB35" s="8831"/>
      <c r="INC35" s="6725">
        <f>SUM(IND35:ING35)</f>
        <v>0</v>
      </c>
      <c r="INQ35" s="8831" t="s">
        <v>2780</v>
      </c>
      <c r="INR35" s="8831"/>
      <c r="INS35" s="6725">
        <f>SUM(INT35:INW35)</f>
        <v>0</v>
      </c>
      <c r="IOG35" s="8831" t="s">
        <v>2780</v>
      </c>
      <c r="IOH35" s="8831"/>
      <c r="IOI35" s="6725">
        <f>SUM(IOJ35:IOM35)</f>
        <v>0</v>
      </c>
      <c r="IOW35" s="8831" t="s">
        <v>2780</v>
      </c>
      <c r="IOX35" s="8831"/>
      <c r="IOY35" s="6725">
        <f>SUM(IOZ35:IPC35)</f>
        <v>0</v>
      </c>
      <c r="IPM35" s="8831" t="s">
        <v>2780</v>
      </c>
      <c r="IPN35" s="8831"/>
      <c r="IPO35" s="6725">
        <f>SUM(IPP35:IPS35)</f>
        <v>0</v>
      </c>
      <c r="IQC35" s="8831" t="s">
        <v>2780</v>
      </c>
      <c r="IQD35" s="8831"/>
      <c r="IQE35" s="6725">
        <f>SUM(IQF35:IQI35)</f>
        <v>0</v>
      </c>
      <c r="IQS35" s="8831" t="s">
        <v>2780</v>
      </c>
      <c r="IQT35" s="8831"/>
      <c r="IQU35" s="6725">
        <f>SUM(IQV35:IQY35)</f>
        <v>0</v>
      </c>
      <c r="IRI35" s="8831" t="s">
        <v>2780</v>
      </c>
      <c r="IRJ35" s="8831"/>
      <c r="IRK35" s="6725">
        <f>SUM(IRL35:IRO35)</f>
        <v>0</v>
      </c>
      <c r="IRY35" s="8831" t="s">
        <v>2780</v>
      </c>
      <c r="IRZ35" s="8831"/>
      <c r="ISA35" s="6725">
        <f>SUM(ISB35:ISE35)</f>
        <v>0</v>
      </c>
      <c r="ISO35" s="8831" t="s">
        <v>2780</v>
      </c>
      <c r="ISP35" s="8831"/>
      <c r="ISQ35" s="6725">
        <f>SUM(ISR35:ISU35)</f>
        <v>0</v>
      </c>
      <c r="ITE35" s="8831" t="s">
        <v>2780</v>
      </c>
      <c r="ITF35" s="8831"/>
      <c r="ITG35" s="6725">
        <f>SUM(ITH35:ITK35)</f>
        <v>0</v>
      </c>
      <c r="ITU35" s="8831" t="s">
        <v>2780</v>
      </c>
      <c r="ITV35" s="8831"/>
      <c r="ITW35" s="6725">
        <f>SUM(ITX35:IUA35)</f>
        <v>0</v>
      </c>
      <c r="IUK35" s="8831" t="s">
        <v>2780</v>
      </c>
      <c r="IUL35" s="8831"/>
      <c r="IUM35" s="6725">
        <f>SUM(IUN35:IUQ35)</f>
        <v>0</v>
      </c>
      <c r="IVA35" s="8831" t="s">
        <v>2780</v>
      </c>
      <c r="IVB35" s="8831"/>
      <c r="IVC35" s="6725">
        <f>SUM(IVD35:IVG35)</f>
        <v>0</v>
      </c>
      <c r="IVQ35" s="8831" t="s">
        <v>2780</v>
      </c>
      <c r="IVR35" s="8831"/>
      <c r="IVS35" s="6725">
        <f>SUM(IVT35:IVW35)</f>
        <v>0</v>
      </c>
      <c r="IWG35" s="8831" t="s">
        <v>2780</v>
      </c>
      <c r="IWH35" s="8831"/>
      <c r="IWI35" s="6725">
        <f>SUM(IWJ35:IWM35)</f>
        <v>0</v>
      </c>
      <c r="IWW35" s="8831" t="s">
        <v>2780</v>
      </c>
      <c r="IWX35" s="8831"/>
      <c r="IWY35" s="6725">
        <f>SUM(IWZ35:IXC35)</f>
        <v>0</v>
      </c>
      <c r="IXM35" s="8831" t="s">
        <v>2780</v>
      </c>
      <c r="IXN35" s="8831"/>
      <c r="IXO35" s="6725">
        <f>SUM(IXP35:IXS35)</f>
        <v>0</v>
      </c>
      <c r="IYC35" s="8831" t="s">
        <v>2780</v>
      </c>
      <c r="IYD35" s="8831"/>
      <c r="IYE35" s="6725">
        <f>SUM(IYF35:IYI35)</f>
        <v>0</v>
      </c>
      <c r="IYS35" s="8831" t="s">
        <v>2780</v>
      </c>
      <c r="IYT35" s="8831"/>
      <c r="IYU35" s="6725">
        <f>SUM(IYV35:IYY35)</f>
        <v>0</v>
      </c>
      <c r="IZI35" s="8831" t="s">
        <v>2780</v>
      </c>
      <c r="IZJ35" s="8831"/>
      <c r="IZK35" s="6725">
        <f>SUM(IZL35:IZO35)</f>
        <v>0</v>
      </c>
      <c r="IZY35" s="8831" t="s">
        <v>2780</v>
      </c>
      <c r="IZZ35" s="8831"/>
      <c r="JAA35" s="6725">
        <f>SUM(JAB35:JAE35)</f>
        <v>0</v>
      </c>
      <c r="JAO35" s="8831" t="s">
        <v>2780</v>
      </c>
      <c r="JAP35" s="8831"/>
      <c r="JAQ35" s="6725">
        <f>SUM(JAR35:JAU35)</f>
        <v>0</v>
      </c>
      <c r="JBE35" s="8831" t="s">
        <v>2780</v>
      </c>
      <c r="JBF35" s="8831"/>
      <c r="JBG35" s="6725">
        <f>SUM(JBH35:JBK35)</f>
        <v>0</v>
      </c>
      <c r="JBU35" s="8831" t="s">
        <v>2780</v>
      </c>
      <c r="JBV35" s="8831"/>
      <c r="JBW35" s="6725">
        <f>SUM(JBX35:JCA35)</f>
        <v>0</v>
      </c>
      <c r="JCK35" s="8831" t="s">
        <v>2780</v>
      </c>
      <c r="JCL35" s="8831"/>
      <c r="JCM35" s="6725">
        <f>SUM(JCN35:JCQ35)</f>
        <v>0</v>
      </c>
      <c r="JDA35" s="8831" t="s">
        <v>2780</v>
      </c>
      <c r="JDB35" s="8831"/>
      <c r="JDC35" s="6725">
        <f>SUM(JDD35:JDG35)</f>
        <v>0</v>
      </c>
      <c r="JDQ35" s="8831" t="s">
        <v>2780</v>
      </c>
      <c r="JDR35" s="8831"/>
      <c r="JDS35" s="6725">
        <f>SUM(JDT35:JDW35)</f>
        <v>0</v>
      </c>
      <c r="JEG35" s="8831" t="s">
        <v>2780</v>
      </c>
      <c r="JEH35" s="8831"/>
      <c r="JEI35" s="6725">
        <f>SUM(JEJ35:JEM35)</f>
        <v>0</v>
      </c>
      <c r="JEW35" s="8831" t="s">
        <v>2780</v>
      </c>
      <c r="JEX35" s="8831"/>
      <c r="JEY35" s="6725">
        <f>SUM(JEZ35:JFC35)</f>
        <v>0</v>
      </c>
      <c r="JFM35" s="8831" t="s">
        <v>2780</v>
      </c>
      <c r="JFN35" s="8831"/>
      <c r="JFO35" s="6725">
        <f>SUM(JFP35:JFS35)</f>
        <v>0</v>
      </c>
      <c r="JGC35" s="8831" t="s">
        <v>2780</v>
      </c>
      <c r="JGD35" s="8831"/>
      <c r="JGE35" s="6725">
        <f>SUM(JGF35:JGI35)</f>
        <v>0</v>
      </c>
      <c r="JGS35" s="8831" t="s">
        <v>2780</v>
      </c>
      <c r="JGT35" s="8831"/>
      <c r="JGU35" s="6725">
        <f>SUM(JGV35:JGY35)</f>
        <v>0</v>
      </c>
      <c r="JHI35" s="8831" t="s">
        <v>2780</v>
      </c>
      <c r="JHJ35" s="8831"/>
      <c r="JHK35" s="6725">
        <f>SUM(JHL35:JHO35)</f>
        <v>0</v>
      </c>
      <c r="JHY35" s="8831" t="s">
        <v>2780</v>
      </c>
      <c r="JHZ35" s="8831"/>
      <c r="JIA35" s="6725">
        <f>SUM(JIB35:JIE35)</f>
        <v>0</v>
      </c>
      <c r="JIO35" s="8831" t="s">
        <v>2780</v>
      </c>
      <c r="JIP35" s="8831"/>
      <c r="JIQ35" s="6725">
        <f>SUM(JIR35:JIU35)</f>
        <v>0</v>
      </c>
      <c r="JJE35" s="8831" t="s">
        <v>2780</v>
      </c>
      <c r="JJF35" s="8831"/>
      <c r="JJG35" s="6725">
        <f>SUM(JJH35:JJK35)</f>
        <v>0</v>
      </c>
      <c r="JJU35" s="8831" t="s">
        <v>2780</v>
      </c>
      <c r="JJV35" s="8831"/>
      <c r="JJW35" s="6725">
        <f>SUM(JJX35:JKA35)</f>
        <v>0</v>
      </c>
      <c r="JKK35" s="8831" t="s">
        <v>2780</v>
      </c>
      <c r="JKL35" s="8831"/>
      <c r="JKM35" s="6725">
        <f>SUM(JKN35:JKQ35)</f>
        <v>0</v>
      </c>
      <c r="JLA35" s="8831" t="s">
        <v>2780</v>
      </c>
      <c r="JLB35" s="8831"/>
      <c r="JLC35" s="6725">
        <f>SUM(JLD35:JLG35)</f>
        <v>0</v>
      </c>
      <c r="JLQ35" s="8831" t="s">
        <v>2780</v>
      </c>
      <c r="JLR35" s="8831"/>
      <c r="JLS35" s="6725">
        <f>SUM(JLT35:JLW35)</f>
        <v>0</v>
      </c>
      <c r="JMG35" s="8831" t="s">
        <v>2780</v>
      </c>
      <c r="JMH35" s="8831"/>
      <c r="JMI35" s="6725">
        <f>SUM(JMJ35:JMM35)</f>
        <v>0</v>
      </c>
      <c r="JMW35" s="8831" t="s">
        <v>2780</v>
      </c>
      <c r="JMX35" s="8831"/>
      <c r="JMY35" s="6725">
        <f>SUM(JMZ35:JNC35)</f>
        <v>0</v>
      </c>
      <c r="JNM35" s="8831" t="s">
        <v>2780</v>
      </c>
      <c r="JNN35" s="8831"/>
      <c r="JNO35" s="6725">
        <f>SUM(JNP35:JNS35)</f>
        <v>0</v>
      </c>
      <c r="JOC35" s="8831" t="s">
        <v>2780</v>
      </c>
      <c r="JOD35" s="8831"/>
      <c r="JOE35" s="6725">
        <f>SUM(JOF35:JOI35)</f>
        <v>0</v>
      </c>
      <c r="JOS35" s="8831" t="s">
        <v>2780</v>
      </c>
      <c r="JOT35" s="8831"/>
      <c r="JOU35" s="6725">
        <f>SUM(JOV35:JOY35)</f>
        <v>0</v>
      </c>
      <c r="JPI35" s="8831" t="s">
        <v>2780</v>
      </c>
      <c r="JPJ35" s="8831"/>
      <c r="JPK35" s="6725">
        <f>SUM(JPL35:JPO35)</f>
        <v>0</v>
      </c>
      <c r="JPY35" s="8831" t="s">
        <v>2780</v>
      </c>
      <c r="JPZ35" s="8831"/>
      <c r="JQA35" s="6725">
        <f>SUM(JQB35:JQE35)</f>
        <v>0</v>
      </c>
      <c r="JQO35" s="8831" t="s">
        <v>2780</v>
      </c>
      <c r="JQP35" s="8831"/>
      <c r="JQQ35" s="6725">
        <f>SUM(JQR35:JQU35)</f>
        <v>0</v>
      </c>
      <c r="JRE35" s="8831" t="s">
        <v>2780</v>
      </c>
      <c r="JRF35" s="8831"/>
      <c r="JRG35" s="6725">
        <f>SUM(JRH35:JRK35)</f>
        <v>0</v>
      </c>
      <c r="JRU35" s="8831" t="s">
        <v>2780</v>
      </c>
      <c r="JRV35" s="8831"/>
      <c r="JRW35" s="6725">
        <f>SUM(JRX35:JSA35)</f>
        <v>0</v>
      </c>
      <c r="JSK35" s="8831" t="s">
        <v>2780</v>
      </c>
      <c r="JSL35" s="8831"/>
      <c r="JSM35" s="6725">
        <f>SUM(JSN35:JSQ35)</f>
        <v>0</v>
      </c>
      <c r="JTA35" s="8831" t="s">
        <v>2780</v>
      </c>
      <c r="JTB35" s="8831"/>
      <c r="JTC35" s="6725">
        <f>SUM(JTD35:JTG35)</f>
        <v>0</v>
      </c>
      <c r="JTQ35" s="8831" t="s">
        <v>2780</v>
      </c>
      <c r="JTR35" s="8831"/>
      <c r="JTS35" s="6725">
        <f>SUM(JTT35:JTW35)</f>
        <v>0</v>
      </c>
      <c r="JUG35" s="8831" t="s">
        <v>2780</v>
      </c>
      <c r="JUH35" s="8831"/>
      <c r="JUI35" s="6725">
        <f>SUM(JUJ35:JUM35)</f>
        <v>0</v>
      </c>
      <c r="JUW35" s="8831" t="s">
        <v>2780</v>
      </c>
      <c r="JUX35" s="8831"/>
      <c r="JUY35" s="6725">
        <f>SUM(JUZ35:JVC35)</f>
        <v>0</v>
      </c>
      <c r="JVM35" s="8831" t="s">
        <v>2780</v>
      </c>
      <c r="JVN35" s="8831"/>
      <c r="JVO35" s="6725">
        <f>SUM(JVP35:JVS35)</f>
        <v>0</v>
      </c>
      <c r="JWC35" s="8831" t="s">
        <v>2780</v>
      </c>
      <c r="JWD35" s="8831"/>
      <c r="JWE35" s="6725">
        <f>SUM(JWF35:JWI35)</f>
        <v>0</v>
      </c>
      <c r="JWS35" s="8831" t="s">
        <v>2780</v>
      </c>
      <c r="JWT35" s="8831"/>
      <c r="JWU35" s="6725">
        <f>SUM(JWV35:JWY35)</f>
        <v>0</v>
      </c>
      <c r="JXI35" s="8831" t="s">
        <v>2780</v>
      </c>
      <c r="JXJ35" s="8831"/>
      <c r="JXK35" s="6725">
        <f>SUM(JXL35:JXO35)</f>
        <v>0</v>
      </c>
      <c r="JXY35" s="8831" t="s">
        <v>2780</v>
      </c>
      <c r="JXZ35" s="8831"/>
      <c r="JYA35" s="6725">
        <f>SUM(JYB35:JYE35)</f>
        <v>0</v>
      </c>
      <c r="JYO35" s="8831" t="s">
        <v>2780</v>
      </c>
      <c r="JYP35" s="8831"/>
      <c r="JYQ35" s="6725">
        <f>SUM(JYR35:JYU35)</f>
        <v>0</v>
      </c>
      <c r="JZE35" s="8831" t="s">
        <v>2780</v>
      </c>
      <c r="JZF35" s="8831"/>
      <c r="JZG35" s="6725">
        <f>SUM(JZH35:JZK35)</f>
        <v>0</v>
      </c>
      <c r="JZU35" s="8831" t="s">
        <v>2780</v>
      </c>
      <c r="JZV35" s="8831"/>
      <c r="JZW35" s="6725">
        <f>SUM(JZX35:KAA35)</f>
        <v>0</v>
      </c>
      <c r="KAK35" s="8831" t="s">
        <v>2780</v>
      </c>
      <c r="KAL35" s="8831"/>
      <c r="KAM35" s="6725">
        <f>SUM(KAN35:KAQ35)</f>
        <v>0</v>
      </c>
      <c r="KBA35" s="8831" t="s">
        <v>2780</v>
      </c>
      <c r="KBB35" s="8831"/>
      <c r="KBC35" s="6725">
        <f>SUM(KBD35:KBG35)</f>
        <v>0</v>
      </c>
      <c r="KBQ35" s="8831" t="s">
        <v>2780</v>
      </c>
      <c r="KBR35" s="8831"/>
      <c r="KBS35" s="6725">
        <f>SUM(KBT35:KBW35)</f>
        <v>0</v>
      </c>
      <c r="KCG35" s="8831" t="s">
        <v>2780</v>
      </c>
      <c r="KCH35" s="8831"/>
      <c r="KCI35" s="6725">
        <f>SUM(KCJ35:KCM35)</f>
        <v>0</v>
      </c>
      <c r="KCW35" s="8831" t="s">
        <v>2780</v>
      </c>
      <c r="KCX35" s="8831"/>
      <c r="KCY35" s="6725">
        <f>SUM(KCZ35:KDC35)</f>
        <v>0</v>
      </c>
      <c r="KDM35" s="8831" t="s">
        <v>2780</v>
      </c>
      <c r="KDN35" s="8831"/>
      <c r="KDO35" s="6725">
        <f>SUM(KDP35:KDS35)</f>
        <v>0</v>
      </c>
      <c r="KEC35" s="8831" t="s">
        <v>2780</v>
      </c>
      <c r="KED35" s="8831"/>
      <c r="KEE35" s="6725">
        <f>SUM(KEF35:KEI35)</f>
        <v>0</v>
      </c>
      <c r="KES35" s="8831" t="s">
        <v>2780</v>
      </c>
      <c r="KET35" s="8831"/>
      <c r="KEU35" s="6725">
        <f>SUM(KEV35:KEY35)</f>
        <v>0</v>
      </c>
      <c r="KFI35" s="8831" t="s">
        <v>2780</v>
      </c>
      <c r="KFJ35" s="8831"/>
      <c r="KFK35" s="6725">
        <f>SUM(KFL35:KFO35)</f>
        <v>0</v>
      </c>
      <c r="KFY35" s="8831" t="s">
        <v>2780</v>
      </c>
      <c r="KFZ35" s="8831"/>
      <c r="KGA35" s="6725">
        <f>SUM(KGB35:KGE35)</f>
        <v>0</v>
      </c>
      <c r="KGO35" s="8831" t="s">
        <v>2780</v>
      </c>
      <c r="KGP35" s="8831"/>
      <c r="KGQ35" s="6725">
        <f>SUM(KGR35:KGU35)</f>
        <v>0</v>
      </c>
      <c r="KHE35" s="8831" t="s">
        <v>2780</v>
      </c>
      <c r="KHF35" s="8831"/>
      <c r="KHG35" s="6725">
        <f>SUM(KHH35:KHK35)</f>
        <v>0</v>
      </c>
      <c r="KHU35" s="8831" t="s">
        <v>2780</v>
      </c>
      <c r="KHV35" s="8831"/>
      <c r="KHW35" s="6725">
        <f>SUM(KHX35:KIA35)</f>
        <v>0</v>
      </c>
      <c r="KIK35" s="8831" t="s">
        <v>2780</v>
      </c>
      <c r="KIL35" s="8831"/>
      <c r="KIM35" s="6725">
        <f>SUM(KIN35:KIQ35)</f>
        <v>0</v>
      </c>
      <c r="KJA35" s="8831" t="s">
        <v>2780</v>
      </c>
      <c r="KJB35" s="8831"/>
      <c r="KJC35" s="6725">
        <f>SUM(KJD35:KJG35)</f>
        <v>0</v>
      </c>
      <c r="KJQ35" s="8831" t="s">
        <v>2780</v>
      </c>
      <c r="KJR35" s="8831"/>
      <c r="KJS35" s="6725">
        <f>SUM(KJT35:KJW35)</f>
        <v>0</v>
      </c>
      <c r="KKG35" s="8831" t="s">
        <v>2780</v>
      </c>
      <c r="KKH35" s="8831"/>
      <c r="KKI35" s="6725">
        <f>SUM(KKJ35:KKM35)</f>
        <v>0</v>
      </c>
      <c r="KKW35" s="8831" t="s">
        <v>2780</v>
      </c>
      <c r="KKX35" s="8831"/>
      <c r="KKY35" s="6725">
        <f>SUM(KKZ35:KLC35)</f>
        <v>0</v>
      </c>
      <c r="KLM35" s="8831" t="s">
        <v>2780</v>
      </c>
      <c r="KLN35" s="8831"/>
      <c r="KLO35" s="6725">
        <f>SUM(KLP35:KLS35)</f>
        <v>0</v>
      </c>
      <c r="KMC35" s="8831" t="s">
        <v>2780</v>
      </c>
      <c r="KMD35" s="8831"/>
      <c r="KME35" s="6725">
        <f>SUM(KMF35:KMI35)</f>
        <v>0</v>
      </c>
      <c r="KMS35" s="8831" t="s">
        <v>2780</v>
      </c>
      <c r="KMT35" s="8831"/>
      <c r="KMU35" s="6725">
        <f>SUM(KMV35:KMY35)</f>
        <v>0</v>
      </c>
      <c r="KNI35" s="8831" t="s">
        <v>2780</v>
      </c>
      <c r="KNJ35" s="8831"/>
      <c r="KNK35" s="6725">
        <f>SUM(KNL35:KNO35)</f>
        <v>0</v>
      </c>
      <c r="KNY35" s="8831" t="s">
        <v>2780</v>
      </c>
      <c r="KNZ35" s="8831"/>
      <c r="KOA35" s="6725">
        <f>SUM(KOB35:KOE35)</f>
        <v>0</v>
      </c>
      <c r="KOO35" s="8831" t="s">
        <v>2780</v>
      </c>
      <c r="KOP35" s="8831"/>
      <c r="KOQ35" s="6725">
        <f>SUM(KOR35:KOU35)</f>
        <v>0</v>
      </c>
      <c r="KPE35" s="8831" t="s">
        <v>2780</v>
      </c>
      <c r="KPF35" s="8831"/>
      <c r="KPG35" s="6725">
        <f>SUM(KPH35:KPK35)</f>
        <v>0</v>
      </c>
      <c r="KPU35" s="8831" t="s">
        <v>2780</v>
      </c>
      <c r="KPV35" s="8831"/>
      <c r="KPW35" s="6725">
        <f>SUM(KPX35:KQA35)</f>
        <v>0</v>
      </c>
      <c r="KQK35" s="8831" t="s">
        <v>2780</v>
      </c>
      <c r="KQL35" s="8831"/>
      <c r="KQM35" s="6725">
        <f>SUM(KQN35:KQQ35)</f>
        <v>0</v>
      </c>
      <c r="KRA35" s="8831" t="s">
        <v>2780</v>
      </c>
      <c r="KRB35" s="8831"/>
      <c r="KRC35" s="6725">
        <f>SUM(KRD35:KRG35)</f>
        <v>0</v>
      </c>
      <c r="KRQ35" s="8831" t="s">
        <v>2780</v>
      </c>
      <c r="KRR35" s="8831"/>
      <c r="KRS35" s="6725">
        <f>SUM(KRT35:KRW35)</f>
        <v>0</v>
      </c>
      <c r="KSG35" s="8831" t="s">
        <v>2780</v>
      </c>
      <c r="KSH35" s="8831"/>
      <c r="KSI35" s="6725">
        <f>SUM(KSJ35:KSM35)</f>
        <v>0</v>
      </c>
      <c r="KSW35" s="8831" t="s">
        <v>2780</v>
      </c>
      <c r="KSX35" s="8831"/>
      <c r="KSY35" s="6725">
        <f>SUM(KSZ35:KTC35)</f>
        <v>0</v>
      </c>
      <c r="KTM35" s="8831" t="s">
        <v>2780</v>
      </c>
      <c r="KTN35" s="8831"/>
      <c r="KTO35" s="6725">
        <f>SUM(KTP35:KTS35)</f>
        <v>0</v>
      </c>
      <c r="KUC35" s="8831" t="s">
        <v>2780</v>
      </c>
      <c r="KUD35" s="8831"/>
      <c r="KUE35" s="6725">
        <f>SUM(KUF35:KUI35)</f>
        <v>0</v>
      </c>
      <c r="KUS35" s="8831" t="s">
        <v>2780</v>
      </c>
      <c r="KUT35" s="8831"/>
      <c r="KUU35" s="6725">
        <f>SUM(KUV35:KUY35)</f>
        <v>0</v>
      </c>
      <c r="KVI35" s="8831" t="s">
        <v>2780</v>
      </c>
      <c r="KVJ35" s="8831"/>
      <c r="KVK35" s="6725">
        <f>SUM(KVL35:KVO35)</f>
        <v>0</v>
      </c>
      <c r="KVY35" s="8831" t="s">
        <v>2780</v>
      </c>
      <c r="KVZ35" s="8831"/>
      <c r="KWA35" s="6725">
        <f>SUM(KWB35:KWE35)</f>
        <v>0</v>
      </c>
      <c r="KWO35" s="8831" t="s">
        <v>2780</v>
      </c>
      <c r="KWP35" s="8831"/>
      <c r="KWQ35" s="6725">
        <f>SUM(KWR35:KWU35)</f>
        <v>0</v>
      </c>
      <c r="KXE35" s="8831" t="s">
        <v>2780</v>
      </c>
      <c r="KXF35" s="8831"/>
      <c r="KXG35" s="6725">
        <f>SUM(KXH35:KXK35)</f>
        <v>0</v>
      </c>
      <c r="KXU35" s="8831" t="s">
        <v>2780</v>
      </c>
      <c r="KXV35" s="8831"/>
      <c r="KXW35" s="6725">
        <f>SUM(KXX35:KYA35)</f>
        <v>0</v>
      </c>
      <c r="KYK35" s="8831" t="s">
        <v>2780</v>
      </c>
      <c r="KYL35" s="8831"/>
      <c r="KYM35" s="6725">
        <f>SUM(KYN35:KYQ35)</f>
        <v>0</v>
      </c>
      <c r="KZA35" s="8831" t="s">
        <v>2780</v>
      </c>
      <c r="KZB35" s="8831"/>
      <c r="KZC35" s="6725">
        <f>SUM(KZD35:KZG35)</f>
        <v>0</v>
      </c>
      <c r="KZQ35" s="8831" t="s">
        <v>2780</v>
      </c>
      <c r="KZR35" s="8831"/>
      <c r="KZS35" s="6725">
        <f>SUM(KZT35:KZW35)</f>
        <v>0</v>
      </c>
      <c r="LAG35" s="8831" t="s">
        <v>2780</v>
      </c>
      <c r="LAH35" s="8831"/>
      <c r="LAI35" s="6725">
        <f>SUM(LAJ35:LAM35)</f>
        <v>0</v>
      </c>
      <c r="LAW35" s="8831" t="s">
        <v>2780</v>
      </c>
      <c r="LAX35" s="8831"/>
      <c r="LAY35" s="6725">
        <f>SUM(LAZ35:LBC35)</f>
        <v>0</v>
      </c>
      <c r="LBM35" s="8831" t="s">
        <v>2780</v>
      </c>
      <c r="LBN35" s="8831"/>
      <c r="LBO35" s="6725">
        <f>SUM(LBP35:LBS35)</f>
        <v>0</v>
      </c>
      <c r="LCC35" s="8831" t="s">
        <v>2780</v>
      </c>
      <c r="LCD35" s="8831"/>
      <c r="LCE35" s="6725">
        <f>SUM(LCF35:LCI35)</f>
        <v>0</v>
      </c>
      <c r="LCS35" s="8831" t="s">
        <v>2780</v>
      </c>
      <c r="LCT35" s="8831"/>
      <c r="LCU35" s="6725">
        <f>SUM(LCV35:LCY35)</f>
        <v>0</v>
      </c>
      <c r="LDI35" s="8831" t="s">
        <v>2780</v>
      </c>
      <c r="LDJ35" s="8831"/>
      <c r="LDK35" s="6725">
        <f>SUM(LDL35:LDO35)</f>
        <v>0</v>
      </c>
      <c r="LDY35" s="8831" t="s">
        <v>2780</v>
      </c>
      <c r="LDZ35" s="8831"/>
      <c r="LEA35" s="6725">
        <f>SUM(LEB35:LEE35)</f>
        <v>0</v>
      </c>
      <c r="LEO35" s="8831" t="s">
        <v>2780</v>
      </c>
      <c r="LEP35" s="8831"/>
      <c r="LEQ35" s="6725">
        <f>SUM(LER35:LEU35)</f>
        <v>0</v>
      </c>
      <c r="LFE35" s="8831" t="s">
        <v>2780</v>
      </c>
      <c r="LFF35" s="8831"/>
      <c r="LFG35" s="6725">
        <f>SUM(LFH35:LFK35)</f>
        <v>0</v>
      </c>
      <c r="LFU35" s="8831" t="s">
        <v>2780</v>
      </c>
      <c r="LFV35" s="8831"/>
      <c r="LFW35" s="6725">
        <f>SUM(LFX35:LGA35)</f>
        <v>0</v>
      </c>
      <c r="LGK35" s="8831" t="s">
        <v>2780</v>
      </c>
      <c r="LGL35" s="8831"/>
      <c r="LGM35" s="6725">
        <f>SUM(LGN35:LGQ35)</f>
        <v>0</v>
      </c>
      <c r="LHA35" s="8831" t="s">
        <v>2780</v>
      </c>
      <c r="LHB35" s="8831"/>
      <c r="LHC35" s="6725">
        <f>SUM(LHD35:LHG35)</f>
        <v>0</v>
      </c>
      <c r="LHQ35" s="8831" t="s">
        <v>2780</v>
      </c>
      <c r="LHR35" s="8831"/>
      <c r="LHS35" s="6725">
        <f>SUM(LHT35:LHW35)</f>
        <v>0</v>
      </c>
      <c r="LIG35" s="8831" t="s">
        <v>2780</v>
      </c>
      <c r="LIH35" s="8831"/>
      <c r="LII35" s="6725">
        <f>SUM(LIJ35:LIM35)</f>
        <v>0</v>
      </c>
      <c r="LIW35" s="8831" t="s">
        <v>2780</v>
      </c>
      <c r="LIX35" s="8831"/>
      <c r="LIY35" s="6725">
        <f>SUM(LIZ35:LJC35)</f>
        <v>0</v>
      </c>
      <c r="LJM35" s="8831" t="s">
        <v>2780</v>
      </c>
      <c r="LJN35" s="8831"/>
      <c r="LJO35" s="6725">
        <f>SUM(LJP35:LJS35)</f>
        <v>0</v>
      </c>
      <c r="LKC35" s="8831" t="s">
        <v>2780</v>
      </c>
      <c r="LKD35" s="8831"/>
      <c r="LKE35" s="6725">
        <f>SUM(LKF35:LKI35)</f>
        <v>0</v>
      </c>
      <c r="LKS35" s="8831" t="s">
        <v>2780</v>
      </c>
      <c r="LKT35" s="8831"/>
      <c r="LKU35" s="6725">
        <f>SUM(LKV35:LKY35)</f>
        <v>0</v>
      </c>
      <c r="LLI35" s="8831" t="s">
        <v>2780</v>
      </c>
      <c r="LLJ35" s="8831"/>
      <c r="LLK35" s="6725">
        <f>SUM(LLL35:LLO35)</f>
        <v>0</v>
      </c>
      <c r="LLY35" s="8831" t="s">
        <v>2780</v>
      </c>
      <c r="LLZ35" s="8831"/>
      <c r="LMA35" s="6725">
        <f>SUM(LMB35:LME35)</f>
        <v>0</v>
      </c>
      <c r="LMO35" s="8831" t="s">
        <v>2780</v>
      </c>
      <c r="LMP35" s="8831"/>
      <c r="LMQ35" s="6725">
        <f>SUM(LMR35:LMU35)</f>
        <v>0</v>
      </c>
      <c r="LNE35" s="8831" t="s">
        <v>2780</v>
      </c>
      <c r="LNF35" s="8831"/>
      <c r="LNG35" s="6725">
        <f>SUM(LNH35:LNK35)</f>
        <v>0</v>
      </c>
      <c r="LNU35" s="8831" t="s">
        <v>2780</v>
      </c>
      <c r="LNV35" s="8831"/>
      <c r="LNW35" s="6725">
        <f>SUM(LNX35:LOA35)</f>
        <v>0</v>
      </c>
      <c r="LOK35" s="8831" t="s">
        <v>2780</v>
      </c>
      <c r="LOL35" s="8831"/>
      <c r="LOM35" s="6725">
        <f>SUM(LON35:LOQ35)</f>
        <v>0</v>
      </c>
      <c r="LPA35" s="8831" t="s">
        <v>2780</v>
      </c>
      <c r="LPB35" s="8831"/>
      <c r="LPC35" s="6725">
        <f>SUM(LPD35:LPG35)</f>
        <v>0</v>
      </c>
      <c r="LPQ35" s="8831" t="s">
        <v>2780</v>
      </c>
      <c r="LPR35" s="8831"/>
      <c r="LPS35" s="6725">
        <f>SUM(LPT35:LPW35)</f>
        <v>0</v>
      </c>
      <c r="LQG35" s="8831" t="s">
        <v>2780</v>
      </c>
      <c r="LQH35" s="8831"/>
      <c r="LQI35" s="6725">
        <f>SUM(LQJ35:LQM35)</f>
        <v>0</v>
      </c>
      <c r="LQW35" s="8831" t="s">
        <v>2780</v>
      </c>
      <c r="LQX35" s="8831"/>
      <c r="LQY35" s="6725">
        <f>SUM(LQZ35:LRC35)</f>
        <v>0</v>
      </c>
      <c r="LRM35" s="8831" t="s">
        <v>2780</v>
      </c>
      <c r="LRN35" s="8831"/>
      <c r="LRO35" s="6725">
        <f>SUM(LRP35:LRS35)</f>
        <v>0</v>
      </c>
      <c r="LSC35" s="8831" t="s">
        <v>2780</v>
      </c>
      <c r="LSD35" s="8831"/>
      <c r="LSE35" s="6725">
        <f>SUM(LSF35:LSI35)</f>
        <v>0</v>
      </c>
      <c r="LSS35" s="8831" t="s">
        <v>2780</v>
      </c>
      <c r="LST35" s="8831"/>
      <c r="LSU35" s="6725">
        <f>SUM(LSV35:LSY35)</f>
        <v>0</v>
      </c>
      <c r="LTI35" s="8831" t="s">
        <v>2780</v>
      </c>
      <c r="LTJ35" s="8831"/>
      <c r="LTK35" s="6725">
        <f>SUM(LTL35:LTO35)</f>
        <v>0</v>
      </c>
      <c r="LTY35" s="8831" t="s">
        <v>2780</v>
      </c>
      <c r="LTZ35" s="8831"/>
      <c r="LUA35" s="6725">
        <f>SUM(LUB35:LUE35)</f>
        <v>0</v>
      </c>
      <c r="LUO35" s="8831" t="s">
        <v>2780</v>
      </c>
      <c r="LUP35" s="8831"/>
      <c r="LUQ35" s="6725">
        <f>SUM(LUR35:LUU35)</f>
        <v>0</v>
      </c>
      <c r="LVE35" s="8831" t="s">
        <v>2780</v>
      </c>
      <c r="LVF35" s="8831"/>
      <c r="LVG35" s="6725">
        <f>SUM(LVH35:LVK35)</f>
        <v>0</v>
      </c>
      <c r="LVU35" s="8831" t="s">
        <v>2780</v>
      </c>
      <c r="LVV35" s="8831"/>
      <c r="LVW35" s="6725">
        <f>SUM(LVX35:LWA35)</f>
        <v>0</v>
      </c>
      <c r="LWK35" s="8831" t="s">
        <v>2780</v>
      </c>
      <c r="LWL35" s="8831"/>
      <c r="LWM35" s="6725">
        <f>SUM(LWN35:LWQ35)</f>
        <v>0</v>
      </c>
      <c r="LXA35" s="8831" t="s">
        <v>2780</v>
      </c>
      <c r="LXB35" s="8831"/>
      <c r="LXC35" s="6725">
        <f>SUM(LXD35:LXG35)</f>
        <v>0</v>
      </c>
      <c r="LXQ35" s="8831" t="s">
        <v>2780</v>
      </c>
      <c r="LXR35" s="8831"/>
      <c r="LXS35" s="6725">
        <f>SUM(LXT35:LXW35)</f>
        <v>0</v>
      </c>
      <c r="LYG35" s="8831" t="s">
        <v>2780</v>
      </c>
      <c r="LYH35" s="8831"/>
      <c r="LYI35" s="6725">
        <f>SUM(LYJ35:LYM35)</f>
        <v>0</v>
      </c>
      <c r="LYW35" s="8831" t="s">
        <v>2780</v>
      </c>
      <c r="LYX35" s="8831"/>
      <c r="LYY35" s="6725">
        <f>SUM(LYZ35:LZC35)</f>
        <v>0</v>
      </c>
      <c r="LZM35" s="8831" t="s">
        <v>2780</v>
      </c>
      <c r="LZN35" s="8831"/>
      <c r="LZO35" s="6725">
        <f>SUM(LZP35:LZS35)</f>
        <v>0</v>
      </c>
      <c r="MAC35" s="8831" t="s">
        <v>2780</v>
      </c>
      <c r="MAD35" s="8831"/>
      <c r="MAE35" s="6725">
        <f>SUM(MAF35:MAI35)</f>
        <v>0</v>
      </c>
      <c r="MAS35" s="8831" t="s">
        <v>2780</v>
      </c>
      <c r="MAT35" s="8831"/>
      <c r="MAU35" s="6725">
        <f>SUM(MAV35:MAY35)</f>
        <v>0</v>
      </c>
      <c r="MBI35" s="8831" t="s">
        <v>2780</v>
      </c>
      <c r="MBJ35" s="8831"/>
      <c r="MBK35" s="6725">
        <f>SUM(MBL35:MBO35)</f>
        <v>0</v>
      </c>
      <c r="MBY35" s="8831" t="s">
        <v>2780</v>
      </c>
      <c r="MBZ35" s="8831"/>
      <c r="MCA35" s="6725">
        <f>SUM(MCB35:MCE35)</f>
        <v>0</v>
      </c>
      <c r="MCO35" s="8831" t="s">
        <v>2780</v>
      </c>
      <c r="MCP35" s="8831"/>
      <c r="MCQ35" s="6725">
        <f>SUM(MCR35:MCU35)</f>
        <v>0</v>
      </c>
      <c r="MDE35" s="8831" t="s">
        <v>2780</v>
      </c>
      <c r="MDF35" s="8831"/>
      <c r="MDG35" s="6725">
        <f>SUM(MDH35:MDK35)</f>
        <v>0</v>
      </c>
      <c r="MDU35" s="8831" t="s">
        <v>2780</v>
      </c>
      <c r="MDV35" s="8831"/>
      <c r="MDW35" s="6725">
        <f>SUM(MDX35:MEA35)</f>
        <v>0</v>
      </c>
      <c r="MEK35" s="8831" t="s">
        <v>2780</v>
      </c>
      <c r="MEL35" s="8831"/>
      <c r="MEM35" s="6725">
        <f>SUM(MEN35:MEQ35)</f>
        <v>0</v>
      </c>
      <c r="MFA35" s="8831" t="s">
        <v>2780</v>
      </c>
      <c r="MFB35" s="8831"/>
      <c r="MFC35" s="6725">
        <f>SUM(MFD35:MFG35)</f>
        <v>0</v>
      </c>
      <c r="MFQ35" s="8831" t="s">
        <v>2780</v>
      </c>
      <c r="MFR35" s="8831"/>
      <c r="MFS35" s="6725">
        <f>SUM(MFT35:MFW35)</f>
        <v>0</v>
      </c>
      <c r="MGG35" s="8831" t="s">
        <v>2780</v>
      </c>
      <c r="MGH35" s="8831"/>
      <c r="MGI35" s="6725">
        <f>SUM(MGJ35:MGM35)</f>
        <v>0</v>
      </c>
      <c r="MGW35" s="8831" t="s">
        <v>2780</v>
      </c>
      <c r="MGX35" s="8831"/>
      <c r="MGY35" s="6725">
        <f>SUM(MGZ35:MHC35)</f>
        <v>0</v>
      </c>
      <c r="MHM35" s="8831" t="s">
        <v>2780</v>
      </c>
      <c r="MHN35" s="8831"/>
      <c r="MHO35" s="6725">
        <f>SUM(MHP35:MHS35)</f>
        <v>0</v>
      </c>
      <c r="MIC35" s="8831" t="s">
        <v>2780</v>
      </c>
      <c r="MID35" s="8831"/>
      <c r="MIE35" s="6725">
        <f>SUM(MIF35:MII35)</f>
        <v>0</v>
      </c>
      <c r="MIS35" s="8831" t="s">
        <v>2780</v>
      </c>
      <c r="MIT35" s="8831"/>
      <c r="MIU35" s="6725">
        <f>SUM(MIV35:MIY35)</f>
        <v>0</v>
      </c>
      <c r="MJI35" s="8831" t="s">
        <v>2780</v>
      </c>
      <c r="MJJ35" s="8831"/>
      <c r="MJK35" s="6725">
        <f>SUM(MJL35:MJO35)</f>
        <v>0</v>
      </c>
      <c r="MJY35" s="8831" t="s">
        <v>2780</v>
      </c>
      <c r="MJZ35" s="8831"/>
      <c r="MKA35" s="6725">
        <f>SUM(MKB35:MKE35)</f>
        <v>0</v>
      </c>
      <c r="MKO35" s="8831" t="s">
        <v>2780</v>
      </c>
      <c r="MKP35" s="8831"/>
      <c r="MKQ35" s="6725">
        <f>SUM(MKR35:MKU35)</f>
        <v>0</v>
      </c>
      <c r="MLE35" s="8831" t="s">
        <v>2780</v>
      </c>
      <c r="MLF35" s="8831"/>
      <c r="MLG35" s="6725">
        <f>SUM(MLH35:MLK35)</f>
        <v>0</v>
      </c>
      <c r="MLU35" s="8831" t="s">
        <v>2780</v>
      </c>
      <c r="MLV35" s="8831"/>
      <c r="MLW35" s="6725">
        <f>SUM(MLX35:MMA35)</f>
        <v>0</v>
      </c>
      <c r="MMK35" s="8831" t="s">
        <v>2780</v>
      </c>
      <c r="MML35" s="8831"/>
      <c r="MMM35" s="6725">
        <f>SUM(MMN35:MMQ35)</f>
        <v>0</v>
      </c>
      <c r="MNA35" s="8831" t="s">
        <v>2780</v>
      </c>
      <c r="MNB35" s="8831"/>
      <c r="MNC35" s="6725">
        <f>SUM(MND35:MNG35)</f>
        <v>0</v>
      </c>
      <c r="MNQ35" s="8831" t="s">
        <v>2780</v>
      </c>
      <c r="MNR35" s="8831"/>
      <c r="MNS35" s="6725">
        <f>SUM(MNT35:MNW35)</f>
        <v>0</v>
      </c>
      <c r="MOG35" s="8831" t="s">
        <v>2780</v>
      </c>
      <c r="MOH35" s="8831"/>
      <c r="MOI35" s="6725">
        <f>SUM(MOJ35:MOM35)</f>
        <v>0</v>
      </c>
      <c r="MOW35" s="8831" t="s">
        <v>2780</v>
      </c>
      <c r="MOX35" s="8831"/>
      <c r="MOY35" s="6725">
        <f>SUM(MOZ35:MPC35)</f>
        <v>0</v>
      </c>
      <c r="MPM35" s="8831" t="s">
        <v>2780</v>
      </c>
      <c r="MPN35" s="8831"/>
      <c r="MPO35" s="6725">
        <f>SUM(MPP35:MPS35)</f>
        <v>0</v>
      </c>
      <c r="MQC35" s="8831" t="s">
        <v>2780</v>
      </c>
      <c r="MQD35" s="8831"/>
      <c r="MQE35" s="6725">
        <f>SUM(MQF35:MQI35)</f>
        <v>0</v>
      </c>
      <c r="MQS35" s="8831" t="s">
        <v>2780</v>
      </c>
      <c r="MQT35" s="8831"/>
      <c r="MQU35" s="6725">
        <f>SUM(MQV35:MQY35)</f>
        <v>0</v>
      </c>
      <c r="MRI35" s="8831" t="s">
        <v>2780</v>
      </c>
      <c r="MRJ35" s="8831"/>
      <c r="MRK35" s="6725">
        <f>SUM(MRL35:MRO35)</f>
        <v>0</v>
      </c>
      <c r="MRY35" s="8831" t="s">
        <v>2780</v>
      </c>
      <c r="MRZ35" s="8831"/>
      <c r="MSA35" s="6725">
        <f>SUM(MSB35:MSE35)</f>
        <v>0</v>
      </c>
      <c r="MSO35" s="8831" t="s">
        <v>2780</v>
      </c>
      <c r="MSP35" s="8831"/>
      <c r="MSQ35" s="6725">
        <f>SUM(MSR35:MSU35)</f>
        <v>0</v>
      </c>
      <c r="MTE35" s="8831" t="s">
        <v>2780</v>
      </c>
      <c r="MTF35" s="8831"/>
      <c r="MTG35" s="6725">
        <f>SUM(MTH35:MTK35)</f>
        <v>0</v>
      </c>
      <c r="MTU35" s="8831" t="s">
        <v>2780</v>
      </c>
      <c r="MTV35" s="8831"/>
      <c r="MTW35" s="6725">
        <f>SUM(MTX35:MUA35)</f>
        <v>0</v>
      </c>
      <c r="MUK35" s="8831" t="s">
        <v>2780</v>
      </c>
      <c r="MUL35" s="8831"/>
      <c r="MUM35" s="6725">
        <f>SUM(MUN35:MUQ35)</f>
        <v>0</v>
      </c>
      <c r="MVA35" s="8831" t="s">
        <v>2780</v>
      </c>
      <c r="MVB35" s="8831"/>
      <c r="MVC35" s="6725">
        <f>SUM(MVD35:MVG35)</f>
        <v>0</v>
      </c>
      <c r="MVQ35" s="8831" t="s">
        <v>2780</v>
      </c>
      <c r="MVR35" s="8831"/>
      <c r="MVS35" s="6725">
        <f>SUM(MVT35:MVW35)</f>
        <v>0</v>
      </c>
      <c r="MWG35" s="8831" t="s">
        <v>2780</v>
      </c>
      <c r="MWH35" s="8831"/>
      <c r="MWI35" s="6725">
        <f>SUM(MWJ35:MWM35)</f>
        <v>0</v>
      </c>
      <c r="MWW35" s="8831" t="s">
        <v>2780</v>
      </c>
      <c r="MWX35" s="8831"/>
      <c r="MWY35" s="6725">
        <f>SUM(MWZ35:MXC35)</f>
        <v>0</v>
      </c>
      <c r="MXM35" s="8831" t="s">
        <v>2780</v>
      </c>
      <c r="MXN35" s="8831"/>
      <c r="MXO35" s="6725">
        <f>SUM(MXP35:MXS35)</f>
        <v>0</v>
      </c>
      <c r="MYC35" s="8831" t="s">
        <v>2780</v>
      </c>
      <c r="MYD35" s="8831"/>
      <c r="MYE35" s="6725">
        <f>SUM(MYF35:MYI35)</f>
        <v>0</v>
      </c>
      <c r="MYS35" s="8831" t="s">
        <v>2780</v>
      </c>
      <c r="MYT35" s="8831"/>
      <c r="MYU35" s="6725">
        <f>SUM(MYV35:MYY35)</f>
        <v>0</v>
      </c>
      <c r="MZI35" s="8831" t="s">
        <v>2780</v>
      </c>
      <c r="MZJ35" s="8831"/>
      <c r="MZK35" s="6725">
        <f>SUM(MZL35:MZO35)</f>
        <v>0</v>
      </c>
      <c r="MZY35" s="8831" t="s">
        <v>2780</v>
      </c>
      <c r="MZZ35" s="8831"/>
      <c r="NAA35" s="6725">
        <f>SUM(NAB35:NAE35)</f>
        <v>0</v>
      </c>
      <c r="NAO35" s="8831" t="s">
        <v>2780</v>
      </c>
      <c r="NAP35" s="8831"/>
      <c r="NAQ35" s="6725">
        <f>SUM(NAR35:NAU35)</f>
        <v>0</v>
      </c>
      <c r="NBE35" s="8831" t="s">
        <v>2780</v>
      </c>
      <c r="NBF35" s="8831"/>
      <c r="NBG35" s="6725">
        <f>SUM(NBH35:NBK35)</f>
        <v>0</v>
      </c>
      <c r="NBU35" s="8831" t="s">
        <v>2780</v>
      </c>
      <c r="NBV35" s="8831"/>
      <c r="NBW35" s="6725">
        <f>SUM(NBX35:NCA35)</f>
        <v>0</v>
      </c>
      <c r="NCK35" s="8831" t="s">
        <v>2780</v>
      </c>
      <c r="NCL35" s="8831"/>
      <c r="NCM35" s="6725">
        <f>SUM(NCN35:NCQ35)</f>
        <v>0</v>
      </c>
      <c r="NDA35" s="8831" t="s">
        <v>2780</v>
      </c>
      <c r="NDB35" s="8831"/>
      <c r="NDC35" s="6725">
        <f>SUM(NDD35:NDG35)</f>
        <v>0</v>
      </c>
      <c r="NDQ35" s="8831" t="s">
        <v>2780</v>
      </c>
      <c r="NDR35" s="8831"/>
      <c r="NDS35" s="6725">
        <f>SUM(NDT35:NDW35)</f>
        <v>0</v>
      </c>
      <c r="NEG35" s="8831" t="s">
        <v>2780</v>
      </c>
      <c r="NEH35" s="8831"/>
      <c r="NEI35" s="6725">
        <f>SUM(NEJ35:NEM35)</f>
        <v>0</v>
      </c>
      <c r="NEW35" s="8831" t="s">
        <v>2780</v>
      </c>
      <c r="NEX35" s="8831"/>
      <c r="NEY35" s="6725">
        <f>SUM(NEZ35:NFC35)</f>
        <v>0</v>
      </c>
      <c r="NFM35" s="8831" t="s">
        <v>2780</v>
      </c>
      <c r="NFN35" s="8831"/>
      <c r="NFO35" s="6725">
        <f>SUM(NFP35:NFS35)</f>
        <v>0</v>
      </c>
      <c r="NGC35" s="8831" t="s">
        <v>2780</v>
      </c>
      <c r="NGD35" s="8831"/>
      <c r="NGE35" s="6725">
        <f>SUM(NGF35:NGI35)</f>
        <v>0</v>
      </c>
      <c r="NGS35" s="8831" t="s">
        <v>2780</v>
      </c>
      <c r="NGT35" s="8831"/>
      <c r="NGU35" s="6725">
        <f>SUM(NGV35:NGY35)</f>
        <v>0</v>
      </c>
      <c r="NHI35" s="8831" t="s">
        <v>2780</v>
      </c>
      <c r="NHJ35" s="8831"/>
      <c r="NHK35" s="6725">
        <f>SUM(NHL35:NHO35)</f>
        <v>0</v>
      </c>
      <c r="NHY35" s="8831" t="s">
        <v>2780</v>
      </c>
      <c r="NHZ35" s="8831"/>
      <c r="NIA35" s="6725">
        <f>SUM(NIB35:NIE35)</f>
        <v>0</v>
      </c>
      <c r="NIO35" s="8831" t="s">
        <v>2780</v>
      </c>
      <c r="NIP35" s="8831"/>
      <c r="NIQ35" s="6725">
        <f>SUM(NIR35:NIU35)</f>
        <v>0</v>
      </c>
      <c r="NJE35" s="8831" t="s">
        <v>2780</v>
      </c>
      <c r="NJF35" s="8831"/>
      <c r="NJG35" s="6725">
        <f>SUM(NJH35:NJK35)</f>
        <v>0</v>
      </c>
      <c r="NJU35" s="8831" t="s">
        <v>2780</v>
      </c>
      <c r="NJV35" s="8831"/>
      <c r="NJW35" s="6725">
        <f>SUM(NJX35:NKA35)</f>
        <v>0</v>
      </c>
      <c r="NKK35" s="8831" t="s">
        <v>2780</v>
      </c>
      <c r="NKL35" s="8831"/>
      <c r="NKM35" s="6725">
        <f>SUM(NKN35:NKQ35)</f>
        <v>0</v>
      </c>
      <c r="NLA35" s="8831" t="s">
        <v>2780</v>
      </c>
      <c r="NLB35" s="8831"/>
      <c r="NLC35" s="6725">
        <f>SUM(NLD35:NLG35)</f>
        <v>0</v>
      </c>
      <c r="NLQ35" s="8831" t="s">
        <v>2780</v>
      </c>
      <c r="NLR35" s="8831"/>
      <c r="NLS35" s="6725">
        <f>SUM(NLT35:NLW35)</f>
        <v>0</v>
      </c>
      <c r="NMG35" s="8831" t="s">
        <v>2780</v>
      </c>
      <c r="NMH35" s="8831"/>
      <c r="NMI35" s="6725">
        <f>SUM(NMJ35:NMM35)</f>
        <v>0</v>
      </c>
      <c r="NMW35" s="8831" t="s">
        <v>2780</v>
      </c>
      <c r="NMX35" s="8831"/>
      <c r="NMY35" s="6725">
        <f>SUM(NMZ35:NNC35)</f>
        <v>0</v>
      </c>
      <c r="NNM35" s="8831" t="s">
        <v>2780</v>
      </c>
      <c r="NNN35" s="8831"/>
      <c r="NNO35" s="6725">
        <f>SUM(NNP35:NNS35)</f>
        <v>0</v>
      </c>
      <c r="NOC35" s="8831" t="s">
        <v>2780</v>
      </c>
      <c r="NOD35" s="8831"/>
      <c r="NOE35" s="6725">
        <f>SUM(NOF35:NOI35)</f>
        <v>0</v>
      </c>
      <c r="NOS35" s="8831" t="s">
        <v>2780</v>
      </c>
      <c r="NOT35" s="8831"/>
      <c r="NOU35" s="6725">
        <f>SUM(NOV35:NOY35)</f>
        <v>0</v>
      </c>
      <c r="NPI35" s="8831" t="s">
        <v>2780</v>
      </c>
      <c r="NPJ35" s="8831"/>
      <c r="NPK35" s="6725">
        <f>SUM(NPL35:NPO35)</f>
        <v>0</v>
      </c>
      <c r="NPY35" s="8831" t="s">
        <v>2780</v>
      </c>
      <c r="NPZ35" s="8831"/>
      <c r="NQA35" s="6725">
        <f>SUM(NQB35:NQE35)</f>
        <v>0</v>
      </c>
      <c r="NQO35" s="8831" t="s">
        <v>2780</v>
      </c>
      <c r="NQP35" s="8831"/>
      <c r="NQQ35" s="6725">
        <f>SUM(NQR35:NQU35)</f>
        <v>0</v>
      </c>
      <c r="NRE35" s="8831" t="s">
        <v>2780</v>
      </c>
      <c r="NRF35" s="8831"/>
      <c r="NRG35" s="6725">
        <f>SUM(NRH35:NRK35)</f>
        <v>0</v>
      </c>
      <c r="NRU35" s="8831" t="s">
        <v>2780</v>
      </c>
      <c r="NRV35" s="8831"/>
      <c r="NRW35" s="6725">
        <f>SUM(NRX35:NSA35)</f>
        <v>0</v>
      </c>
      <c r="NSK35" s="8831" t="s">
        <v>2780</v>
      </c>
      <c r="NSL35" s="8831"/>
      <c r="NSM35" s="6725">
        <f>SUM(NSN35:NSQ35)</f>
        <v>0</v>
      </c>
      <c r="NTA35" s="8831" t="s">
        <v>2780</v>
      </c>
      <c r="NTB35" s="8831"/>
      <c r="NTC35" s="6725">
        <f>SUM(NTD35:NTG35)</f>
        <v>0</v>
      </c>
      <c r="NTQ35" s="8831" t="s">
        <v>2780</v>
      </c>
      <c r="NTR35" s="8831"/>
      <c r="NTS35" s="6725">
        <f>SUM(NTT35:NTW35)</f>
        <v>0</v>
      </c>
      <c r="NUG35" s="8831" t="s">
        <v>2780</v>
      </c>
      <c r="NUH35" s="8831"/>
      <c r="NUI35" s="6725">
        <f>SUM(NUJ35:NUM35)</f>
        <v>0</v>
      </c>
      <c r="NUW35" s="8831" t="s">
        <v>2780</v>
      </c>
      <c r="NUX35" s="8831"/>
      <c r="NUY35" s="6725">
        <f>SUM(NUZ35:NVC35)</f>
        <v>0</v>
      </c>
      <c r="NVM35" s="8831" t="s">
        <v>2780</v>
      </c>
      <c r="NVN35" s="8831"/>
      <c r="NVO35" s="6725">
        <f>SUM(NVP35:NVS35)</f>
        <v>0</v>
      </c>
      <c r="NWC35" s="8831" t="s">
        <v>2780</v>
      </c>
      <c r="NWD35" s="8831"/>
      <c r="NWE35" s="6725">
        <f>SUM(NWF35:NWI35)</f>
        <v>0</v>
      </c>
      <c r="NWS35" s="8831" t="s">
        <v>2780</v>
      </c>
      <c r="NWT35" s="8831"/>
      <c r="NWU35" s="6725">
        <f>SUM(NWV35:NWY35)</f>
        <v>0</v>
      </c>
      <c r="NXI35" s="8831" t="s">
        <v>2780</v>
      </c>
      <c r="NXJ35" s="8831"/>
      <c r="NXK35" s="6725">
        <f>SUM(NXL35:NXO35)</f>
        <v>0</v>
      </c>
      <c r="NXY35" s="8831" t="s">
        <v>2780</v>
      </c>
      <c r="NXZ35" s="8831"/>
      <c r="NYA35" s="6725">
        <f>SUM(NYB35:NYE35)</f>
        <v>0</v>
      </c>
      <c r="NYO35" s="8831" t="s">
        <v>2780</v>
      </c>
      <c r="NYP35" s="8831"/>
      <c r="NYQ35" s="6725">
        <f>SUM(NYR35:NYU35)</f>
        <v>0</v>
      </c>
      <c r="NZE35" s="8831" t="s">
        <v>2780</v>
      </c>
      <c r="NZF35" s="8831"/>
      <c r="NZG35" s="6725">
        <f>SUM(NZH35:NZK35)</f>
        <v>0</v>
      </c>
      <c r="NZU35" s="8831" t="s">
        <v>2780</v>
      </c>
      <c r="NZV35" s="8831"/>
      <c r="NZW35" s="6725">
        <f>SUM(NZX35:OAA35)</f>
        <v>0</v>
      </c>
      <c r="OAK35" s="8831" t="s">
        <v>2780</v>
      </c>
      <c r="OAL35" s="8831"/>
      <c r="OAM35" s="6725">
        <f>SUM(OAN35:OAQ35)</f>
        <v>0</v>
      </c>
      <c r="OBA35" s="8831" t="s">
        <v>2780</v>
      </c>
      <c r="OBB35" s="8831"/>
      <c r="OBC35" s="6725">
        <f>SUM(OBD35:OBG35)</f>
        <v>0</v>
      </c>
      <c r="OBQ35" s="8831" t="s">
        <v>2780</v>
      </c>
      <c r="OBR35" s="8831"/>
      <c r="OBS35" s="6725">
        <f>SUM(OBT35:OBW35)</f>
        <v>0</v>
      </c>
      <c r="OCG35" s="8831" t="s">
        <v>2780</v>
      </c>
      <c r="OCH35" s="8831"/>
      <c r="OCI35" s="6725">
        <f>SUM(OCJ35:OCM35)</f>
        <v>0</v>
      </c>
      <c r="OCW35" s="8831" t="s">
        <v>2780</v>
      </c>
      <c r="OCX35" s="8831"/>
      <c r="OCY35" s="6725">
        <f>SUM(OCZ35:ODC35)</f>
        <v>0</v>
      </c>
      <c r="ODM35" s="8831" t="s">
        <v>2780</v>
      </c>
      <c r="ODN35" s="8831"/>
      <c r="ODO35" s="6725">
        <f>SUM(ODP35:ODS35)</f>
        <v>0</v>
      </c>
      <c r="OEC35" s="8831" t="s">
        <v>2780</v>
      </c>
      <c r="OED35" s="8831"/>
      <c r="OEE35" s="6725">
        <f>SUM(OEF35:OEI35)</f>
        <v>0</v>
      </c>
      <c r="OES35" s="8831" t="s">
        <v>2780</v>
      </c>
      <c r="OET35" s="8831"/>
      <c r="OEU35" s="6725">
        <f>SUM(OEV35:OEY35)</f>
        <v>0</v>
      </c>
      <c r="OFI35" s="8831" t="s">
        <v>2780</v>
      </c>
      <c r="OFJ35" s="8831"/>
      <c r="OFK35" s="6725">
        <f>SUM(OFL35:OFO35)</f>
        <v>0</v>
      </c>
      <c r="OFY35" s="8831" t="s">
        <v>2780</v>
      </c>
      <c r="OFZ35" s="8831"/>
      <c r="OGA35" s="6725">
        <f>SUM(OGB35:OGE35)</f>
        <v>0</v>
      </c>
      <c r="OGO35" s="8831" t="s">
        <v>2780</v>
      </c>
      <c r="OGP35" s="8831"/>
      <c r="OGQ35" s="6725">
        <f>SUM(OGR35:OGU35)</f>
        <v>0</v>
      </c>
      <c r="OHE35" s="8831" t="s">
        <v>2780</v>
      </c>
      <c r="OHF35" s="8831"/>
      <c r="OHG35" s="6725">
        <f>SUM(OHH35:OHK35)</f>
        <v>0</v>
      </c>
      <c r="OHU35" s="8831" t="s">
        <v>2780</v>
      </c>
      <c r="OHV35" s="8831"/>
      <c r="OHW35" s="6725">
        <f>SUM(OHX35:OIA35)</f>
        <v>0</v>
      </c>
      <c r="OIK35" s="8831" t="s">
        <v>2780</v>
      </c>
      <c r="OIL35" s="8831"/>
      <c r="OIM35" s="6725">
        <f>SUM(OIN35:OIQ35)</f>
        <v>0</v>
      </c>
      <c r="OJA35" s="8831" t="s">
        <v>2780</v>
      </c>
      <c r="OJB35" s="8831"/>
      <c r="OJC35" s="6725">
        <f>SUM(OJD35:OJG35)</f>
        <v>0</v>
      </c>
      <c r="OJQ35" s="8831" t="s">
        <v>2780</v>
      </c>
      <c r="OJR35" s="8831"/>
      <c r="OJS35" s="6725">
        <f>SUM(OJT35:OJW35)</f>
        <v>0</v>
      </c>
      <c r="OKG35" s="8831" t="s">
        <v>2780</v>
      </c>
      <c r="OKH35" s="8831"/>
      <c r="OKI35" s="6725">
        <f>SUM(OKJ35:OKM35)</f>
        <v>0</v>
      </c>
      <c r="OKW35" s="8831" t="s">
        <v>2780</v>
      </c>
      <c r="OKX35" s="8831"/>
      <c r="OKY35" s="6725">
        <f>SUM(OKZ35:OLC35)</f>
        <v>0</v>
      </c>
      <c r="OLM35" s="8831" t="s">
        <v>2780</v>
      </c>
      <c r="OLN35" s="8831"/>
      <c r="OLO35" s="6725">
        <f>SUM(OLP35:OLS35)</f>
        <v>0</v>
      </c>
      <c r="OMC35" s="8831" t="s">
        <v>2780</v>
      </c>
      <c r="OMD35" s="8831"/>
      <c r="OME35" s="6725">
        <f>SUM(OMF35:OMI35)</f>
        <v>0</v>
      </c>
      <c r="OMS35" s="8831" t="s">
        <v>2780</v>
      </c>
      <c r="OMT35" s="8831"/>
      <c r="OMU35" s="6725">
        <f>SUM(OMV35:OMY35)</f>
        <v>0</v>
      </c>
      <c r="ONI35" s="8831" t="s">
        <v>2780</v>
      </c>
      <c r="ONJ35" s="8831"/>
      <c r="ONK35" s="6725">
        <f>SUM(ONL35:ONO35)</f>
        <v>0</v>
      </c>
      <c r="ONY35" s="8831" t="s">
        <v>2780</v>
      </c>
      <c r="ONZ35" s="8831"/>
      <c r="OOA35" s="6725">
        <f>SUM(OOB35:OOE35)</f>
        <v>0</v>
      </c>
      <c r="OOO35" s="8831" t="s">
        <v>2780</v>
      </c>
      <c r="OOP35" s="8831"/>
      <c r="OOQ35" s="6725">
        <f>SUM(OOR35:OOU35)</f>
        <v>0</v>
      </c>
      <c r="OPE35" s="8831" t="s">
        <v>2780</v>
      </c>
      <c r="OPF35" s="8831"/>
      <c r="OPG35" s="6725">
        <f>SUM(OPH35:OPK35)</f>
        <v>0</v>
      </c>
      <c r="OPU35" s="8831" t="s">
        <v>2780</v>
      </c>
      <c r="OPV35" s="8831"/>
      <c r="OPW35" s="6725">
        <f>SUM(OPX35:OQA35)</f>
        <v>0</v>
      </c>
      <c r="OQK35" s="8831" t="s">
        <v>2780</v>
      </c>
      <c r="OQL35" s="8831"/>
      <c r="OQM35" s="6725">
        <f>SUM(OQN35:OQQ35)</f>
        <v>0</v>
      </c>
      <c r="ORA35" s="8831" t="s">
        <v>2780</v>
      </c>
      <c r="ORB35" s="8831"/>
      <c r="ORC35" s="6725">
        <f>SUM(ORD35:ORG35)</f>
        <v>0</v>
      </c>
      <c r="ORQ35" s="8831" t="s">
        <v>2780</v>
      </c>
      <c r="ORR35" s="8831"/>
      <c r="ORS35" s="6725">
        <f>SUM(ORT35:ORW35)</f>
        <v>0</v>
      </c>
      <c r="OSG35" s="8831" t="s">
        <v>2780</v>
      </c>
      <c r="OSH35" s="8831"/>
      <c r="OSI35" s="6725">
        <f>SUM(OSJ35:OSM35)</f>
        <v>0</v>
      </c>
      <c r="OSW35" s="8831" t="s">
        <v>2780</v>
      </c>
      <c r="OSX35" s="8831"/>
      <c r="OSY35" s="6725">
        <f>SUM(OSZ35:OTC35)</f>
        <v>0</v>
      </c>
      <c r="OTM35" s="8831" t="s">
        <v>2780</v>
      </c>
      <c r="OTN35" s="8831"/>
      <c r="OTO35" s="6725">
        <f>SUM(OTP35:OTS35)</f>
        <v>0</v>
      </c>
      <c r="OUC35" s="8831" t="s">
        <v>2780</v>
      </c>
      <c r="OUD35" s="8831"/>
      <c r="OUE35" s="6725">
        <f>SUM(OUF35:OUI35)</f>
        <v>0</v>
      </c>
      <c r="OUS35" s="8831" t="s">
        <v>2780</v>
      </c>
      <c r="OUT35" s="8831"/>
      <c r="OUU35" s="6725">
        <f>SUM(OUV35:OUY35)</f>
        <v>0</v>
      </c>
      <c r="OVI35" s="8831" t="s">
        <v>2780</v>
      </c>
      <c r="OVJ35" s="8831"/>
      <c r="OVK35" s="6725">
        <f>SUM(OVL35:OVO35)</f>
        <v>0</v>
      </c>
      <c r="OVY35" s="8831" t="s">
        <v>2780</v>
      </c>
      <c r="OVZ35" s="8831"/>
      <c r="OWA35" s="6725">
        <f>SUM(OWB35:OWE35)</f>
        <v>0</v>
      </c>
      <c r="OWO35" s="8831" t="s">
        <v>2780</v>
      </c>
      <c r="OWP35" s="8831"/>
      <c r="OWQ35" s="6725">
        <f>SUM(OWR35:OWU35)</f>
        <v>0</v>
      </c>
      <c r="OXE35" s="8831" t="s">
        <v>2780</v>
      </c>
      <c r="OXF35" s="8831"/>
      <c r="OXG35" s="6725">
        <f>SUM(OXH35:OXK35)</f>
        <v>0</v>
      </c>
      <c r="OXU35" s="8831" t="s">
        <v>2780</v>
      </c>
      <c r="OXV35" s="8831"/>
      <c r="OXW35" s="6725">
        <f>SUM(OXX35:OYA35)</f>
        <v>0</v>
      </c>
      <c r="OYK35" s="8831" t="s">
        <v>2780</v>
      </c>
      <c r="OYL35" s="8831"/>
      <c r="OYM35" s="6725">
        <f>SUM(OYN35:OYQ35)</f>
        <v>0</v>
      </c>
      <c r="OZA35" s="8831" t="s">
        <v>2780</v>
      </c>
      <c r="OZB35" s="8831"/>
      <c r="OZC35" s="6725">
        <f>SUM(OZD35:OZG35)</f>
        <v>0</v>
      </c>
      <c r="OZQ35" s="8831" t="s">
        <v>2780</v>
      </c>
      <c r="OZR35" s="8831"/>
      <c r="OZS35" s="6725">
        <f>SUM(OZT35:OZW35)</f>
        <v>0</v>
      </c>
      <c r="PAG35" s="8831" t="s">
        <v>2780</v>
      </c>
      <c r="PAH35" s="8831"/>
      <c r="PAI35" s="6725">
        <f>SUM(PAJ35:PAM35)</f>
        <v>0</v>
      </c>
      <c r="PAW35" s="8831" t="s">
        <v>2780</v>
      </c>
      <c r="PAX35" s="8831"/>
      <c r="PAY35" s="6725">
        <f>SUM(PAZ35:PBC35)</f>
        <v>0</v>
      </c>
      <c r="PBM35" s="8831" t="s">
        <v>2780</v>
      </c>
      <c r="PBN35" s="8831"/>
      <c r="PBO35" s="6725">
        <f>SUM(PBP35:PBS35)</f>
        <v>0</v>
      </c>
      <c r="PCC35" s="8831" t="s">
        <v>2780</v>
      </c>
      <c r="PCD35" s="8831"/>
      <c r="PCE35" s="6725">
        <f>SUM(PCF35:PCI35)</f>
        <v>0</v>
      </c>
      <c r="PCS35" s="8831" t="s">
        <v>2780</v>
      </c>
      <c r="PCT35" s="8831"/>
      <c r="PCU35" s="6725">
        <f>SUM(PCV35:PCY35)</f>
        <v>0</v>
      </c>
      <c r="PDI35" s="8831" t="s">
        <v>2780</v>
      </c>
      <c r="PDJ35" s="8831"/>
      <c r="PDK35" s="6725">
        <f>SUM(PDL35:PDO35)</f>
        <v>0</v>
      </c>
      <c r="PDY35" s="8831" t="s">
        <v>2780</v>
      </c>
      <c r="PDZ35" s="8831"/>
      <c r="PEA35" s="6725">
        <f>SUM(PEB35:PEE35)</f>
        <v>0</v>
      </c>
      <c r="PEO35" s="8831" t="s">
        <v>2780</v>
      </c>
      <c r="PEP35" s="8831"/>
      <c r="PEQ35" s="6725">
        <f>SUM(PER35:PEU35)</f>
        <v>0</v>
      </c>
      <c r="PFE35" s="8831" t="s">
        <v>2780</v>
      </c>
      <c r="PFF35" s="8831"/>
      <c r="PFG35" s="6725">
        <f>SUM(PFH35:PFK35)</f>
        <v>0</v>
      </c>
      <c r="PFU35" s="8831" t="s">
        <v>2780</v>
      </c>
      <c r="PFV35" s="8831"/>
      <c r="PFW35" s="6725">
        <f>SUM(PFX35:PGA35)</f>
        <v>0</v>
      </c>
      <c r="PGK35" s="8831" t="s">
        <v>2780</v>
      </c>
      <c r="PGL35" s="8831"/>
      <c r="PGM35" s="6725">
        <f>SUM(PGN35:PGQ35)</f>
        <v>0</v>
      </c>
      <c r="PHA35" s="8831" t="s">
        <v>2780</v>
      </c>
      <c r="PHB35" s="8831"/>
      <c r="PHC35" s="6725">
        <f>SUM(PHD35:PHG35)</f>
        <v>0</v>
      </c>
      <c r="PHQ35" s="8831" t="s">
        <v>2780</v>
      </c>
      <c r="PHR35" s="8831"/>
      <c r="PHS35" s="6725">
        <f>SUM(PHT35:PHW35)</f>
        <v>0</v>
      </c>
      <c r="PIG35" s="8831" t="s">
        <v>2780</v>
      </c>
      <c r="PIH35" s="8831"/>
      <c r="PII35" s="6725">
        <f>SUM(PIJ35:PIM35)</f>
        <v>0</v>
      </c>
      <c r="PIW35" s="8831" t="s">
        <v>2780</v>
      </c>
      <c r="PIX35" s="8831"/>
      <c r="PIY35" s="6725">
        <f>SUM(PIZ35:PJC35)</f>
        <v>0</v>
      </c>
      <c r="PJM35" s="8831" t="s">
        <v>2780</v>
      </c>
      <c r="PJN35" s="8831"/>
      <c r="PJO35" s="6725">
        <f>SUM(PJP35:PJS35)</f>
        <v>0</v>
      </c>
      <c r="PKC35" s="8831" t="s">
        <v>2780</v>
      </c>
      <c r="PKD35" s="8831"/>
      <c r="PKE35" s="6725">
        <f>SUM(PKF35:PKI35)</f>
        <v>0</v>
      </c>
      <c r="PKS35" s="8831" t="s">
        <v>2780</v>
      </c>
      <c r="PKT35" s="8831"/>
      <c r="PKU35" s="6725">
        <f>SUM(PKV35:PKY35)</f>
        <v>0</v>
      </c>
      <c r="PLI35" s="8831" t="s">
        <v>2780</v>
      </c>
      <c r="PLJ35" s="8831"/>
      <c r="PLK35" s="6725">
        <f>SUM(PLL35:PLO35)</f>
        <v>0</v>
      </c>
      <c r="PLY35" s="8831" t="s">
        <v>2780</v>
      </c>
      <c r="PLZ35" s="8831"/>
      <c r="PMA35" s="6725">
        <f>SUM(PMB35:PME35)</f>
        <v>0</v>
      </c>
      <c r="PMO35" s="8831" t="s">
        <v>2780</v>
      </c>
      <c r="PMP35" s="8831"/>
      <c r="PMQ35" s="6725">
        <f>SUM(PMR35:PMU35)</f>
        <v>0</v>
      </c>
      <c r="PNE35" s="8831" t="s">
        <v>2780</v>
      </c>
      <c r="PNF35" s="8831"/>
      <c r="PNG35" s="6725">
        <f>SUM(PNH35:PNK35)</f>
        <v>0</v>
      </c>
      <c r="PNU35" s="8831" t="s">
        <v>2780</v>
      </c>
      <c r="PNV35" s="8831"/>
      <c r="PNW35" s="6725">
        <f>SUM(PNX35:POA35)</f>
        <v>0</v>
      </c>
      <c r="POK35" s="8831" t="s">
        <v>2780</v>
      </c>
      <c r="POL35" s="8831"/>
      <c r="POM35" s="6725">
        <f>SUM(PON35:POQ35)</f>
        <v>0</v>
      </c>
      <c r="PPA35" s="8831" t="s">
        <v>2780</v>
      </c>
      <c r="PPB35" s="8831"/>
      <c r="PPC35" s="6725">
        <f>SUM(PPD35:PPG35)</f>
        <v>0</v>
      </c>
      <c r="PPQ35" s="8831" t="s">
        <v>2780</v>
      </c>
      <c r="PPR35" s="8831"/>
      <c r="PPS35" s="6725">
        <f>SUM(PPT35:PPW35)</f>
        <v>0</v>
      </c>
      <c r="PQG35" s="8831" t="s">
        <v>2780</v>
      </c>
      <c r="PQH35" s="8831"/>
      <c r="PQI35" s="6725">
        <f>SUM(PQJ35:PQM35)</f>
        <v>0</v>
      </c>
      <c r="PQW35" s="8831" t="s">
        <v>2780</v>
      </c>
      <c r="PQX35" s="8831"/>
      <c r="PQY35" s="6725">
        <f>SUM(PQZ35:PRC35)</f>
        <v>0</v>
      </c>
      <c r="PRM35" s="8831" t="s">
        <v>2780</v>
      </c>
      <c r="PRN35" s="8831"/>
      <c r="PRO35" s="6725">
        <f>SUM(PRP35:PRS35)</f>
        <v>0</v>
      </c>
      <c r="PSC35" s="8831" t="s">
        <v>2780</v>
      </c>
      <c r="PSD35" s="8831"/>
      <c r="PSE35" s="6725">
        <f>SUM(PSF35:PSI35)</f>
        <v>0</v>
      </c>
      <c r="PSS35" s="8831" t="s">
        <v>2780</v>
      </c>
      <c r="PST35" s="8831"/>
      <c r="PSU35" s="6725">
        <f>SUM(PSV35:PSY35)</f>
        <v>0</v>
      </c>
      <c r="PTI35" s="8831" t="s">
        <v>2780</v>
      </c>
      <c r="PTJ35" s="8831"/>
      <c r="PTK35" s="6725">
        <f>SUM(PTL35:PTO35)</f>
        <v>0</v>
      </c>
      <c r="PTY35" s="8831" t="s">
        <v>2780</v>
      </c>
      <c r="PTZ35" s="8831"/>
      <c r="PUA35" s="6725">
        <f>SUM(PUB35:PUE35)</f>
        <v>0</v>
      </c>
      <c r="PUO35" s="8831" t="s">
        <v>2780</v>
      </c>
      <c r="PUP35" s="8831"/>
      <c r="PUQ35" s="6725">
        <f>SUM(PUR35:PUU35)</f>
        <v>0</v>
      </c>
      <c r="PVE35" s="8831" t="s">
        <v>2780</v>
      </c>
      <c r="PVF35" s="8831"/>
      <c r="PVG35" s="6725">
        <f>SUM(PVH35:PVK35)</f>
        <v>0</v>
      </c>
      <c r="PVU35" s="8831" t="s">
        <v>2780</v>
      </c>
      <c r="PVV35" s="8831"/>
      <c r="PVW35" s="6725">
        <f>SUM(PVX35:PWA35)</f>
        <v>0</v>
      </c>
      <c r="PWK35" s="8831" t="s">
        <v>2780</v>
      </c>
      <c r="PWL35" s="8831"/>
      <c r="PWM35" s="6725">
        <f>SUM(PWN35:PWQ35)</f>
        <v>0</v>
      </c>
      <c r="PXA35" s="8831" t="s">
        <v>2780</v>
      </c>
      <c r="PXB35" s="8831"/>
      <c r="PXC35" s="6725">
        <f>SUM(PXD35:PXG35)</f>
        <v>0</v>
      </c>
      <c r="PXQ35" s="8831" t="s">
        <v>2780</v>
      </c>
      <c r="PXR35" s="8831"/>
      <c r="PXS35" s="6725">
        <f>SUM(PXT35:PXW35)</f>
        <v>0</v>
      </c>
      <c r="PYG35" s="8831" t="s">
        <v>2780</v>
      </c>
      <c r="PYH35" s="8831"/>
      <c r="PYI35" s="6725">
        <f>SUM(PYJ35:PYM35)</f>
        <v>0</v>
      </c>
      <c r="PYW35" s="8831" t="s">
        <v>2780</v>
      </c>
      <c r="PYX35" s="8831"/>
      <c r="PYY35" s="6725">
        <f>SUM(PYZ35:PZC35)</f>
        <v>0</v>
      </c>
      <c r="PZM35" s="8831" t="s">
        <v>2780</v>
      </c>
      <c r="PZN35" s="8831"/>
      <c r="PZO35" s="6725">
        <f>SUM(PZP35:PZS35)</f>
        <v>0</v>
      </c>
      <c r="QAC35" s="8831" t="s">
        <v>2780</v>
      </c>
      <c r="QAD35" s="8831"/>
      <c r="QAE35" s="6725">
        <f>SUM(QAF35:QAI35)</f>
        <v>0</v>
      </c>
      <c r="QAS35" s="8831" t="s">
        <v>2780</v>
      </c>
      <c r="QAT35" s="8831"/>
      <c r="QAU35" s="6725">
        <f>SUM(QAV35:QAY35)</f>
        <v>0</v>
      </c>
      <c r="QBI35" s="8831" t="s">
        <v>2780</v>
      </c>
      <c r="QBJ35" s="8831"/>
      <c r="QBK35" s="6725">
        <f>SUM(QBL35:QBO35)</f>
        <v>0</v>
      </c>
      <c r="QBY35" s="8831" t="s">
        <v>2780</v>
      </c>
      <c r="QBZ35" s="8831"/>
      <c r="QCA35" s="6725">
        <f>SUM(QCB35:QCE35)</f>
        <v>0</v>
      </c>
      <c r="QCO35" s="8831" t="s">
        <v>2780</v>
      </c>
      <c r="QCP35" s="8831"/>
      <c r="QCQ35" s="6725">
        <f>SUM(QCR35:QCU35)</f>
        <v>0</v>
      </c>
      <c r="QDE35" s="8831" t="s">
        <v>2780</v>
      </c>
      <c r="QDF35" s="8831"/>
      <c r="QDG35" s="6725">
        <f>SUM(QDH35:QDK35)</f>
        <v>0</v>
      </c>
      <c r="QDU35" s="8831" t="s">
        <v>2780</v>
      </c>
      <c r="QDV35" s="8831"/>
      <c r="QDW35" s="6725">
        <f>SUM(QDX35:QEA35)</f>
        <v>0</v>
      </c>
      <c r="QEK35" s="8831" t="s">
        <v>2780</v>
      </c>
      <c r="QEL35" s="8831"/>
      <c r="QEM35" s="6725">
        <f>SUM(QEN35:QEQ35)</f>
        <v>0</v>
      </c>
      <c r="QFA35" s="8831" t="s">
        <v>2780</v>
      </c>
      <c r="QFB35" s="8831"/>
      <c r="QFC35" s="6725">
        <f>SUM(QFD35:QFG35)</f>
        <v>0</v>
      </c>
      <c r="QFQ35" s="8831" t="s">
        <v>2780</v>
      </c>
      <c r="QFR35" s="8831"/>
      <c r="QFS35" s="6725">
        <f>SUM(QFT35:QFW35)</f>
        <v>0</v>
      </c>
      <c r="QGG35" s="8831" t="s">
        <v>2780</v>
      </c>
      <c r="QGH35" s="8831"/>
      <c r="QGI35" s="6725">
        <f>SUM(QGJ35:QGM35)</f>
        <v>0</v>
      </c>
      <c r="QGW35" s="8831" t="s">
        <v>2780</v>
      </c>
      <c r="QGX35" s="8831"/>
      <c r="QGY35" s="6725">
        <f>SUM(QGZ35:QHC35)</f>
        <v>0</v>
      </c>
      <c r="QHM35" s="8831" t="s">
        <v>2780</v>
      </c>
      <c r="QHN35" s="8831"/>
      <c r="QHO35" s="6725">
        <f>SUM(QHP35:QHS35)</f>
        <v>0</v>
      </c>
      <c r="QIC35" s="8831" t="s">
        <v>2780</v>
      </c>
      <c r="QID35" s="8831"/>
      <c r="QIE35" s="6725">
        <f>SUM(QIF35:QII35)</f>
        <v>0</v>
      </c>
      <c r="QIS35" s="8831" t="s">
        <v>2780</v>
      </c>
      <c r="QIT35" s="8831"/>
      <c r="QIU35" s="6725">
        <f>SUM(QIV35:QIY35)</f>
        <v>0</v>
      </c>
      <c r="QJI35" s="8831" t="s">
        <v>2780</v>
      </c>
      <c r="QJJ35" s="8831"/>
      <c r="QJK35" s="6725">
        <f>SUM(QJL35:QJO35)</f>
        <v>0</v>
      </c>
      <c r="QJY35" s="8831" t="s">
        <v>2780</v>
      </c>
      <c r="QJZ35" s="8831"/>
      <c r="QKA35" s="6725">
        <f>SUM(QKB35:QKE35)</f>
        <v>0</v>
      </c>
      <c r="QKO35" s="8831" t="s">
        <v>2780</v>
      </c>
      <c r="QKP35" s="8831"/>
      <c r="QKQ35" s="6725">
        <f>SUM(QKR35:QKU35)</f>
        <v>0</v>
      </c>
      <c r="QLE35" s="8831" t="s">
        <v>2780</v>
      </c>
      <c r="QLF35" s="8831"/>
      <c r="QLG35" s="6725">
        <f>SUM(QLH35:QLK35)</f>
        <v>0</v>
      </c>
      <c r="QLU35" s="8831" t="s">
        <v>2780</v>
      </c>
      <c r="QLV35" s="8831"/>
      <c r="QLW35" s="6725">
        <f>SUM(QLX35:QMA35)</f>
        <v>0</v>
      </c>
      <c r="QMK35" s="8831" t="s">
        <v>2780</v>
      </c>
      <c r="QML35" s="8831"/>
      <c r="QMM35" s="6725">
        <f>SUM(QMN35:QMQ35)</f>
        <v>0</v>
      </c>
      <c r="QNA35" s="8831" t="s">
        <v>2780</v>
      </c>
      <c r="QNB35" s="8831"/>
      <c r="QNC35" s="6725">
        <f>SUM(QND35:QNG35)</f>
        <v>0</v>
      </c>
      <c r="QNQ35" s="8831" t="s">
        <v>2780</v>
      </c>
      <c r="QNR35" s="8831"/>
      <c r="QNS35" s="6725">
        <f>SUM(QNT35:QNW35)</f>
        <v>0</v>
      </c>
      <c r="QOG35" s="8831" t="s">
        <v>2780</v>
      </c>
      <c r="QOH35" s="8831"/>
      <c r="QOI35" s="6725">
        <f>SUM(QOJ35:QOM35)</f>
        <v>0</v>
      </c>
      <c r="QOW35" s="8831" t="s">
        <v>2780</v>
      </c>
      <c r="QOX35" s="8831"/>
      <c r="QOY35" s="6725">
        <f>SUM(QOZ35:QPC35)</f>
        <v>0</v>
      </c>
      <c r="QPM35" s="8831" t="s">
        <v>2780</v>
      </c>
      <c r="QPN35" s="8831"/>
      <c r="QPO35" s="6725">
        <f>SUM(QPP35:QPS35)</f>
        <v>0</v>
      </c>
      <c r="QQC35" s="8831" t="s">
        <v>2780</v>
      </c>
      <c r="QQD35" s="8831"/>
      <c r="QQE35" s="6725">
        <f>SUM(QQF35:QQI35)</f>
        <v>0</v>
      </c>
      <c r="QQS35" s="8831" t="s">
        <v>2780</v>
      </c>
      <c r="QQT35" s="8831"/>
      <c r="QQU35" s="6725">
        <f>SUM(QQV35:QQY35)</f>
        <v>0</v>
      </c>
      <c r="QRI35" s="8831" t="s">
        <v>2780</v>
      </c>
      <c r="QRJ35" s="8831"/>
      <c r="QRK35" s="6725">
        <f>SUM(QRL35:QRO35)</f>
        <v>0</v>
      </c>
      <c r="QRY35" s="8831" t="s">
        <v>2780</v>
      </c>
      <c r="QRZ35" s="8831"/>
      <c r="QSA35" s="6725">
        <f>SUM(QSB35:QSE35)</f>
        <v>0</v>
      </c>
      <c r="QSO35" s="8831" t="s">
        <v>2780</v>
      </c>
      <c r="QSP35" s="8831"/>
      <c r="QSQ35" s="6725">
        <f>SUM(QSR35:QSU35)</f>
        <v>0</v>
      </c>
      <c r="QTE35" s="8831" t="s">
        <v>2780</v>
      </c>
      <c r="QTF35" s="8831"/>
      <c r="QTG35" s="6725">
        <f>SUM(QTH35:QTK35)</f>
        <v>0</v>
      </c>
      <c r="QTU35" s="8831" t="s">
        <v>2780</v>
      </c>
      <c r="QTV35" s="8831"/>
      <c r="QTW35" s="6725">
        <f>SUM(QTX35:QUA35)</f>
        <v>0</v>
      </c>
      <c r="QUK35" s="8831" t="s">
        <v>2780</v>
      </c>
      <c r="QUL35" s="8831"/>
      <c r="QUM35" s="6725">
        <f>SUM(QUN35:QUQ35)</f>
        <v>0</v>
      </c>
      <c r="QVA35" s="8831" t="s">
        <v>2780</v>
      </c>
      <c r="QVB35" s="8831"/>
      <c r="QVC35" s="6725">
        <f>SUM(QVD35:QVG35)</f>
        <v>0</v>
      </c>
      <c r="QVQ35" s="8831" t="s">
        <v>2780</v>
      </c>
      <c r="QVR35" s="8831"/>
      <c r="QVS35" s="6725">
        <f>SUM(QVT35:QVW35)</f>
        <v>0</v>
      </c>
      <c r="QWG35" s="8831" t="s">
        <v>2780</v>
      </c>
      <c r="QWH35" s="8831"/>
      <c r="QWI35" s="6725">
        <f>SUM(QWJ35:QWM35)</f>
        <v>0</v>
      </c>
      <c r="QWW35" s="8831" t="s">
        <v>2780</v>
      </c>
      <c r="QWX35" s="8831"/>
      <c r="QWY35" s="6725">
        <f>SUM(QWZ35:QXC35)</f>
        <v>0</v>
      </c>
      <c r="QXM35" s="8831" t="s">
        <v>2780</v>
      </c>
      <c r="QXN35" s="8831"/>
      <c r="QXO35" s="6725">
        <f>SUM(QXP35:QXS35)</f>
        <v>0</v>
      </c>
      <c r="QYC35" s="8831" t="s">
        <v>2780</v>
      </c>
      <c r="QYD35" s="8831"/>
      <c r="QYE35" s="6725">
        <f>SUM(QYF35:QYI35)</f>
        <v>0</v>
      </c>
      <c r="QYS35" s="8831" t="s">
        <v>2780</v>
      </c>
      <c r="QYT35" s="8831"/>
      <c r="QYU35" s="6725">
        <f>SUM(QYV35:QYY35)</f>
        <v>0</v>
      </c>
      <c r="QZI35" s="8831" t="s">
        <v>2780</v>
      </c>
      <c r="QZJ35" s="8831"/>
      <c r="QZK35" s="6725">
        <f>SUM(QZL35:QZO35)</f>
        <v>0</v>
      </c>
      <c r="QZY35" s="8831" t="s">
        <v>2780</v>
      </c>
      <c r="QZZ35" s="8831"/>
      <c r="RAA35" s="6725">
        <f>SUM(RAB35:RAE35)</f>
        <v>0</v>
      </c>
      <c r="RAO35" s="8831" t="s">
        <v>2780</v>
      </c>
      <c r="RAP35" s="8831"/>
      <c r="RAQ35" s="6725">
        <f>SUM(RAR35:RAU35)</f>
        <v>0</v>
      </c>
      <c r="RBE35" s="8831" t="s">
        <v>2780</v>
      </c>
      <c r="RBF35" s="8831"/>
      <c r="RBG35" s="6725">
        <f>SUM(RBH35:RBK35)</f>
        <v>0</v>
      </c>
      <c r="RBU35" s="8831" t="s">
        <v>2780</v>
      </c>
      <c r="RBV35" s="8831"/>
      <c r="RBW35" s="6725">
        <f>SUM(RBX35:RCA35)</f>
        <v>0</v>
      </c>
      <c r="RCK35" s="8831" t="s">
        <v>2780</v>
      </c>
      <c r="RCL35" s="8831"/>
      <c r="RCM35" s="6725">
        <f>SUM(RCN35:RCQ35)</f>
        <v>0</v>
      </c>
      <c r="RDA35" s="8831" t="s">
        <v>2780</v>
      </c>
      <c r="RDB35" s="8831"/>
      <c r="RDC35" s="6725">
        <f>SUM(RDD35:RDG35)</f>
        <v>0</v>
      </c>
      <c r="RDQ35" s="8831" t="s">
        <v>2780</v>
      </c>
      <c r="RDR35" s="8831"/>
      <c r="RDS35" s="6725">
        <f>SUM(RDT35:RDW35)</f>
        <v>0</v>
      </c>
      <c r="REG35" s="8831" t="s">
        <v>2780</v>
      </c>
      <c r="REH35" s="8831"/>
      <c r="REI35" s="6725">
        <f>SUM(REJ35:REM35)</f>
        <v>0</v>
      </c>
      <c r="REW35" s="8831" t="s">
        <v>2780</v>
      </c>
      <c r="REX35" s="8831"/>
      <c r="REY35" s="6725">
        <f>SUM(REZ35:RFC35)</f>
        <v>0</v>
      </c>
      <c r="RFM35" s="8831" t="s">
        <v>2780</v>
      </c>
      <c r="RFN35" s="8831"/>
      <c r="RFO35" s="6725">
        <f>SUM(RFP35:RFS35)</f>
        <v>0</v>
      </c>
      <c r="RGC35" s="8831" t="s">
        <v>2780</v>
      </c>
      <c r="RGD35" s="8831"/>
      <c r="RGE35" s="6725">
        <f>SUM(RGF35:RGI35)</f>
        <v>0</v>
      </c>
      <c r="RGS35" s="8831" t="s">
        <v>2780</v>
      </c>
      <c r="RGT35" s="8831"/>
      <c r="RGU35" s="6725">
        <f>SUM(RGV35:RGY35)</f>
        <v>0</v>
      </c>
      <c r="RHI35" s="8831" t="s">
        <v>2780</v>
      </c>
      <c r="RHJ35" s="8831"/>
      <c r="RHK35" s="6725">
        <f>SUM(RHL35:RHO35)</f>
        <v>0</v>
      </c>
      <c r="RHY35" s="8831" t="s">
        <v>2780</v>
      </c>
      <c r="RHZ35" s="8831"/>
      <c r="RIA35" s="6725">
        <f>SUM(RIB35:RIE35)</f>
        <v>0</v>
      </c>
      <c r="RIO35" s="8831" t="s">
        <v>2780</v>
      </c>
      <c r="RIP35" s="8831"/>
      <c r="RIQ35" s="6725">
        <f>SUM(RIR35:RIU35)</f>
        <v>0</v>
      </c>
      <c r="RJE35" s="8831" t="s">
        <v>2780</v>
      </c>
      <c r="RJF35" s="8831"/>
      <c r="RJG35" s="6725">
        <f>SUM(RJH35:RJK35)</f>
        <v>0</v>
      </c>
      <c r="RJU35" s="8831" t="s">
        <v>2780</v>
      </c>
      <c r="RJV35" s="8831"/>
      <c r="RJW35" s="6725">
        <f>SUM(RJX35:RKA35)</f>
        <v>0</v>
      </c>
      <c r="RKK35" s="8831" t="s">
        <v>2780</v>
      </c>
      <c r="RKL35" s="8831"/>
      <c r="RKM35" s="6725">
        <f>SUM(RKN35:RKQ35)</f>
        <v>0</v>
      </c>
      <c r="RLA35" s="8831" t="s">
        <v>2780</v>
      </c>
      <c r="RLB35" s="8831"/>
      <c r="RLC35" s="6725">
        <f>SUM(RLD35:RLG35)</f>
        <v>0</v>
      </c>
      <c r="RLQ35" s="8831" t="s">
        <v>2780</v>
      </c>
      <c r="RLR35" s="8831"/>
      <c r="RLS35" s="6725">
        <f>SUM(RLT35:RLW35)</f>
        <v>0</v>
      </c>
      <c r="RMG35" s="8831" t="s">
        <v>2780</v>
      </c>
      <c r="RMH35" s="8831"/>
      <c r="RMI35" s="6725">
        <f>SUM(RMJ35:RMM35)</f>
        <v>0</v>
      </c>
      <c r="RMW35" s="8831" t="s">
        <v>2780</v>
      </c>
      <c r="RMX35" s="8831"/>
      <c r="RMY35" s="6725">
        <f>SUM(RMZ35:RNC35)</f>
        <v>0</v>
      </c>
      <c r="RNM35" s="8831" t="s">
        <v>2780</v>
      </c>
      <c r="RNN35" s="8831"/>
      <c r="RNO35" s="6725">
        <f>SUM(RNP35:RNS35)</f>
        <v>0</v>
      </c>
      <c r="ROC35" s="8831" t="s">
        <v>2780</v>
      </c>
      <c r="ROD35" s="8831"/>
      <c r="ROE35" s="6725">
        <f>SUM(ROF35:ROI35)</f>
        <v>0</v>
      </c>
      <c r="ROS35" s="8831" t="s">
        <v>2780</v>
      </c>
      <c r="ROT35" s="8831"/>
      <c r="ROU35" s="6725">
        <f>SUM(ROV35:ROY35)</f>
        <v>0</v>
      </c>
      <c r="RPI35" s="8831" t="s">
        <v>2780</v>
      </c>
      <c r="RPJ35" s="8831"/>
      <c r="RPK35" s="6725">
        <f>SUM(RPL35:RPO35)</f>
        <v>0</v>
      </c>
      <c r="RPY35" s="8831" t="s">
        <v>2780</v>
      </c>
      <c r="RPZ35" s="8831"/>
      <c r="RQA35" s="6725">
        <f>SUM(RQB35:RQE35)</f>
        <v>0</v>
      </c>
      <c r="RQO35" s="8831" t="s">
        <v>2780</v>
      </c>
      <c r="RQP35" s="8831"/>
      <c r="RQQ35" s="6725">
        <f>SUM(RQR35:RQU35)</f>
        <v>0</v>
      </c>
      <c r="RRE35" s="8831" t="s">
        <v>2780</v>
      </c>
      <c r="RRF35" s="8831"/>
      <c r="RRG35" s="6725">
        <f>SUM(RRH35:RRK35)</f>
        <v>0</v>
      </c>
      <c r="RRU35" s="8831" t="s">
        <v>2780</v>
      </c>
      <c r="RRV35" s="8831"/>
      <c r="RRW35" s="6725">
        <f>SUM(RRX35:RSA35)</f>
        <v>0</v>
      </c>
      <c r="RSK35" s="8831" t="s">
        <v>2780</v>
      </c>
      <c r="RSL35" s="8831"/>
      <c r="RSM35" s="6725">
        <f>SUM(RSN35:RSQ35)</f>
        <v>0</v>
      </c>
      <c r="RTA35" s="8831" t="s">
        <v>2780</v>
      </c>
      <c r="RTB35" s="8831"/>
      <c r="RTC35" s="6725">
        <f>SUM(RTD35:RTG35)</f>
        <v>0</v>
      </c>
      <c r="RTQ35" s="8831" t="s">
        <v>2780</v>
      </c>
      <c r="RTR35" s="8831"/>
      <c r="RTS35" s="6725">
        <f>SUM(RTT35:RTW35)</f>
        <v>0</v>
      </c>
      <c r="RUG35" s="8831" t="s">
        <v>2780</v>
      </c>
      <c r="RUH35" s="8831"/>
      <c r="RUI35" s="6725">
        <f>SUM(RUJ35:RUM35)</f>
        <v>0</v>
      </c>
      <c r="RUW35" s="8831" t="s">
        <v>2780</v>
      </c>
      <c r="RUX35" s="8831"/>
      <c r="RUY35" s="6725">
        <f>SUM(RUZ35:RVC35)</f>
        <v>0</v>
      </c>
      <c r="RVM35" s="8831" t="s">
        <v>2780</v>
      </c>
      <c r="RVN35" s="8831"/>
      <c r="RVO35" s="6725">
        <f>SUM(RVP35:RVS35)</f>
        <v>0</v>
      </c>
      <c r="RWC35" s="8831" t="s">
        <v>2780</v>
      </c>
      <c r="RWD35" s="8831"/>
      <c r="RWE35" s="6725">
        <f>SUM(RWF35:RWI35)</f>
        <v>0</v>
      </c>
      <c r="RWS35" s="8831" t="s">
        <v>2780</v>
      </c>
      <c r="RWT35" s="8831"/>
      <c r="RWU35" s="6725">
        <f>SUM(RWV35:RWY35)</f>
        <v>0</v>
      </c>
      <c r="RXI35" s="8831" t="s">
        <v>2780</v>
      </c>
      <c r="RXJ35" s="8831"/>
      <c r="RXK35" s="6725">
        <f>SUM(RXL35:RXO35)</f>
        <v>0</v>
      </c>
      <c r="RXY35" s="8831" t="s">
        <v>2780</v>
      </c>
      <c r="RXZ35" s="8831"/>
      <c r="RYA35" s="6725">
        <f>SUM(RYB35:RYE35)</f>
        <v>0</v>
      </c>
      <c r="RYO35" s="8831" t="s">
        <v>2780</v>
      </c>
      <c r="RYP35" s="8831"/>
      <c r="RYQ35" s="6725">
        <f>SUM(RYR35:RYU35)</f>
        <v>0</v>
      </c>
      <c r="RZE35" s="8831" t="s">
        <v>2780</v>
      </c>
      <c r="RZF35" s="8831"/>
      <c r="RZG35" s="6725">
        <f>SUM(RZH35:RZK35)</f>
        <v>0</v>
      </c>
      <c r="RZU35" s="8831" t="s">
        <v>2780</v>
      </c>
      <c r="RZV35" s="8831"/>
      <c r="RZW35" s="6725">
        <f>SUM(RZX35:SAA35)</f>
        <v>0</v>
      </c>
      <c r="SAK35" s="8831" t="s">
        <v>2780</v>
      </c>
      <c r="SAL35" s="8831"/>
      <c r="SAM35" s="6725">
        <f>SUM(SAN35:SAQ35)</f>
        <v>0</v>
      </c>
      <c r="SBA35" s="8831" t="s">
        <v>2780</v>
      </c>
      <c r="SBB35" s="8831"/>
      <c r="SBC35" s="6725">
        <f>SUM(SBD35:SBG35)</f>
        <v>0</v>
      </c>
      <c r="SBQ35" s="8831" t="s">
        <v>2780</v>
      </c>
      <c r="SBR35" s="8831"/>
      <c r="SBS35" s="6725">
        <f>SUM(SBT35:SBW35)</f>
        <v>0</v>
      </c>
      <c r="SCG35" s="8831" t="s">
        <v>2780</v>
      </c>
      <c r="SCH35" s="8831"/>
      <c r="SCI35" s="6725">
        <f>SUM(SCJ35:SCM35)</f>
        <v>0</v>
      </c>
      <c r="SCW35" s="8831" t="s">
        <v>2780</v>
      </c>
      <c r="SCX35" s="8831"/>
      <c r="SCY35" s="6725">
        <f>SUM(SCZ35:SDC35)</f>
        <v>0</v>
      </c>
      <c r="SDM35" s="8831" t="s">
        <v>2780</v>
      </c>
      <c r="SDN35" s="8831"/>
      <c r="SDO35" s="6725">
        <f>SUM(SDP35:SDS35)</f>
        <v>0</v>
      </c>
      <c r="SEC35" s="8831" t="s">
        <v>2780</v>
      </c>
      <c r="SED35" s="8831"/>
      <c r="SEE35" s="6725">
        <f>SUM(SEF35:SEI35)</f>
        <v>0</v>
      </c>
      <c r="SES35" s="8831" t="s">
        <v>2780</v>
      </c>
      <c r="SET35" s="8831"/>
      <c r="SEU35" s="6725">
        <f>SUM(SEV35:SEY35)</f>
        <v>0</v>
      </c>
      <c r="SFI35" s="8831" t="s">
        <v>2780</v>
      </c>
      <c r="SFJ35" s="8831"/>
      <c r="SFK35" s="6725">
        <f>SUM(SFL35:SFO35)</f>
        <v>0</v>
      </c>
      <c r="SFY35" s="8831" t="s">
        <v>2780</v>
      </c>
      <c r="SFZ35" s="8831"/>
      <c r="SGA35" s="6725">
        <f>SUM(SGB35:SGE35)</f>
        <v>0</v>
      </c>
      <c r="SGO35" s="8831" t="s">
        <v>2780</v>
      </c>
      <c r="SGP35" s="8831"/>
      <c r="SGQ35" s="6725">
        <f>SUM(SGR35:SGU35)</f>
        <v>0</v>
      </c>
      <c r="SHE35" s="8831" t="s">
        <v>2780</v>
      </c>
      <c r="SHF35" s="8831"/>
      <c r="SHG35" s="6725">
        <f>SUM(SHH35:SHK35)</f>
        <v>0</v>
      </c>
      <c r="SHU35" s="8831" t="s">
        <v>2780</v>
      </c>
      <c r="SHV35" s="8831"/>
      <c r="SHW35" s="6725">
        <f>SUM(SHX35:SIA35)</f>
        <v>0</v>
      </c>
      <c r="SIK35" s="8831" t="s">
        <v>2780</v>
      </c>
      <c r="SIL35" s="8831"/>
      <c r="SIM35" s="6725">
        <f>SUM(SIN35:SIQ35)</f>
        <v>0</v>
      </c>
      <c r="SJA35" s="8831" t="s">
        <v>2780</v>
      </c>
      <c r="SJB35" s="8831"/>
      <c r="SJC35" s="6725">
        <f>SUM(SJD35:SJG35)</f>
        <v>0</v>
      </c>
      <c r="SJQ35" s="8831" t="s">
        <v>2780</v>
      </c>
      <c r="SJR35" s="8831"/>
      <c r="SJS35" s="6725">
        <f>SUM(SJT35:SJW35)</f>
        <v>0</v>
      </c>
      <c r="SKG35" s="8831" t="s">
        <v>2780</v>
      </c>
      <c r="SKH35" s="8831"/>
      <c r="SKI35" s="6725">
        <f>SUM(SKJ35:SKM35)</f>
        <v>0</v>
      </c>
      <c r="SKW35" s="8831" t="s">
        <v>2780</v>
      </c>
      <c r="SKX35" s="8831"/>
      <c r="SKY35" s="6725">
        <f>SUM(SKZ35:SLC35)</f>
        <v>0</v>
      </c>
      <c r="SLM35" s="8831" t="s">
        <v>2780</v>
      </c>
      <c r="SLN35" s="8831"/>
      <c r="SLO35" s="6725">
        <f>SUM(SLP35:SLS35)</f>
        <v>0</v>
      </c>
      <c r="SMC35" s="8831" t="s">
        <v>2780</v>
      </c>
      <c r="SMD35" s="8831"/>
      <c r="SME35" s="6725">
        <f>SUM(SMF35:SMI35)</f>
        <v>0</v>
      </c>
      <c r="SMS35" s="8831" t="s">
        <v>2780</v>
      </c>
      <c r="SMT35" s="8831"/>
      <c r="SMU35" s="6725">
        <f>SUM(SMV35:SMY35)</f>
        <v>0</v>
      </c>
      <c r="SNI35" s="8831" t="s">
        <v>2780</v>
      </c>
      <c r="SNJ35" s="8831"/>
      <c r="SNK35" s="6725">
        <f>SUM(SNL35:SNO35)</f>
        <v>0</v>
      </c>
      <c r="SNY35" s="8831" t="s">
        <v>2780</v>
      </c>
      <c r="SNZ35" s="8831"/>
      <c r="SOA35" s="6725">
        <f>SUM(SOB35:SOE35)</f>
        <v>0</v>
      </c>
      <c r="SOO35" s="8831" t="s">
        <v>2780</v>
      </c>
      <c r="SOP35" s="8831"/>
      <c r="SOQ35" s="6725">
        <f>SUM(SOR35:SOU35)</f>
        <v>0</v>
      </c>
      <c r="SPE35" s="8831" t="s">
        <v>2780</v>
      </c>
      <c r="SPF35" s="8831"/>
      <c r="SPG35" s="6725">
        <f>SUM(SPH35:SPK35)</f>
        <v>0</v>
      </c>
      <c r="SPU35" s="8831" t="s">
        <v>2780</v>
      </c>
      <c r="SPV35" s="8831"/>
      <c r="SPW35" s="6725">
        <f>SUM(SPX35:SQA35)</f>
        <v>0</v>
      </c>
      <c r="SQK35" s="8831" t="s">
        <v>2780</v>
      </c>
      <c r="SQL35" s="8831"/>
      <c r="SQM35" s="6725">
        <f>SUM(SQN35:SQQ35)</f>
        <v>0</v>
      </c>
      <c r="SRA35" s="8831" t="s">
        <v>2780</v>
      </c>
      <c r="SRB35" s="8831"/>
      <c r="SRC35" s="6725">
        <f>SUM(SRD35:SRG35)</f>
        <v>0</v>
      </c>
      <c r="SRQ35" s="8831" t="s">
        <v>2780</v>
      </c>
      <c r="SRR35" s="8831"/>
      <c r="SRS35" s="6725">
        <f>SUM(SRT35:SRW35)</f>
        <v>0</v>
      </c>
      <c r="SSG35" s="8831" t="s">
        <v>2780</v>
      </c>
      <c r="SSH35" s="8831"/>
      <c r="SSI35" s="6725">
        <f>SUM(SSJ35:SSM35)</f>
        <v>0</v>
      </c>
      <c r="SSW35" s="8831" t="s">
        <v>2780</v>
      </c>
      <c r="SSX35" s="8831"/>
      <c r="SSY35" s="6725">
        <f>SUM(SSZ35:STC35)</f>
        <v>0</v>
      </c>
      <c r="STM35" s="8831" t="s">
        <v>2780</v>
      </c>
      <c r="STN35" s="8831"/>
      <c r="STO35" s="6725">
        <f>SUM(STP35:STS35)</f>
        <v>0</v>
      </c>
      <c r="SUC35" s="8831" t="s">
        <v>2780</v>
      </c>
      <c r="SUD35" s="8831"/>
      <c r="SUE35" s="6725">
        <f>SUM(SUF35:SUI35)</f>
        <v>0</v>
      </c>
      <c r="SUS35" s="8831" t="s">
        <v>2780</v>
      </c>
      <c r="SUT35" s="8831"/>
      <c r="SUU35" s="6725">
        <f>SUM(SUV35:SUY35)</f>
        <v>0</v>
      </c>
      <c r="SVI35" s="8831" t="s">
        <v>2780</v>
      </c>
      <c r="SVJ35" s="8831"/>
      <c r="SVK35" s="6725">
        <f>SUM(SVL35:SVO35)</f>
        <v>0</v>
      </c>
      <c r="SVY35" s="8831" t="s">
        <v>2780</v>
      </c>
      <c r="SVZ35" s="8831"/>
      <c r="SWA35" s="6725">
        <f>SUM(SWB35:SWE35)</f>
        <v>0</v>
      </c>
      <c r="SWO35" s="8831" t="s">
        <v>2780</v>
      </c>
      <c r="SWP35" s="8831"/>
      <c r="SWQ35" s="6725">
        <f>SUM(SWR35:SWU35)</f>
        <v>0</v>
      </c>
      <c r="SXE35" s="8831" t="s">
        <v>2780</v>
      </c>
      <c r="SXF35" s="8831"/>
      <c r="SXG35" s="6725">
        <f>SUM(SXH35:SXK35)</f>
        <v>0</v>
      </c>
      <c r="SXU35" s="8831" t="s">
        <v>2780</v>
      </c>
      <c r="SXV35" s="8831"/>
      <c r="SXW35" s="6725">
        <f>SUM(SXX35:SYA35)</f>
        <v>0</v>
      </c>
      <c r="SYK35" s="8831" t="s">
        <v>2780</v>
      </c>
      <c r="SYL35" s="8831"/>
      <c r="SYM35" s="6725">
        <f>SUM(SYN35:SYQ35)</f>
        <v>0</v>
      </c>
      <c r="SZA35" s="8831" t="s">
        <v>2780</v>
      </c>
      <c r="SZB35" s="8831"/>
      <c r="SZC35" s="6725">
        <f>SUM(SZD35:SZG35)</f>
        <v>0</v>
      </c>
      <c r="SZQ35" s="8831" t="s">
        <v>2780</v>
      </c>
      <c r="SZR35" s="8831"/>
      <c r="SZS35" s="6725">
        <f>SUM(SZT35:SZW35)</f>
        <v>0</v>
      </c>
      <c r="TAG35" s="8831" t="s">
        <v>2780</v>
      </c>
      <c r="TAH35" s="8831"/>
      <c r="TAI35" s="6725">
        <f>SUM(TAJ35:TAM35)</f>
        <v>0</v>
      </c>
      <c r="TAW35" s="8831" t="s">
        <v>2780</v>
      </c>
      <c r="TAX35" s="8831"/>
      <c r="TAY35" s="6725">
        <f>SUM(TAZ35:TBC35)</f>
        <v>0</v>
      </c>
      <c r="TBM35" s="8831" t="s">
        <v>2780</v>
      </c>
      <c r="TBN35" s="8831"/>
      <c r="TBO35" s="6725">
        <f>SUM(TBP35:TBS35)</f>
        <v>0</v>
      </c>
      <c r="TCC35" s="8831" t="s">
        <v>2780</v>
      </c>
      <c r="TCD35" s="8831"/>
      <c r="TCE35" s="6725">
        <f>SUM(TCF35:TCI35)</f>
        <v>0</v>
      </c>
      <c r="TCS35" s="8831" t="s">
        <v>2780</v>
      </c>
      <c r="TCT35" s="8831"/>
      <c r="TCU35" s="6725">
        <f>SUM(TCV35:TCY35)</f>
        <v>0</v>
      </c>
      <c r="TDI35" s="8831" t="s">
        <v>2780</v>
      </c>
      <c r="TDJ35" s="8831"/>
      <c r="TDK35" s="6725">
        <f>SUM(TDL35:TDO35)</f>
        <v>0</v>
      </c>
      <c r="TDY35" s="8831" t="s">
        <v>2780</v>
      </c>
      <c r="TDZ35" s="8831"/>
      <c r="TEA35" s="6725">
        <f>SUM(TEB35:TEE35)</f>
        <v>0</v>
      </c>
      <c r="TEO35" s="8831" t="s">
        <v>2780</v>
      </c>
      <c r="TEP35" s="8831"/>
      <c r="TEQ35" s="6725">
        <f>SUM(TER35:TEU35)</f>
        <v>0</v>
      </c>
      <c r="TFE35" s="8831" t="s">
        <v>2780</v>
      </c>
      <c r="TFF35" s="8831"/>
      <c r="TFG35" s="6725">
        <f>SUM(TFH35:TFK35)</f>
        <v>0</v>
      </c>
      <c r="TFU35" s="8831" t="s">
        <v>2780</v>
      </c>
      <c r="TFV35" s="8831"/>
      <c r="TFW35" s="6725">
        <f>SUM(TFX35:TGA35)</f>
        <v>0</v>
      </c>
      <c r="TGK35" s="8831" t="s">
        <v>2780</v>
      </c>
      <c r="TGL35" s="8831"/>
      <c r="TGM35" s="6725">
        <f>SUM(TGN35:TGQ35)</f>
        <v>0</v>
      </c>
      <c r="THA35" s="8831" t="s">
        <v>2780</v>
      </c>
      <c r="THB35" s="8831"/>
      <c r="THC35" s="6725">
        <f>SUM(THD35:THG35)</f>
        <v>0</v>
      </c>
      <c r="THQ35" s="8831" t="s">
        <v>2780</v>
      </c>
      <c r="THR35" s="8831"/>
      <c r="THS35" s="6725">
        <f>SUM(THT35:THW35)</f>
        <v>0</v>
      </c>
      <c r="TIG35" s="8831" t="s">
        <v>2780</v>
      </c>
      <c r="TIH35" s="8831"/>
      <c r="TII35" s="6725">
        <f>SUM(TIJ35:TIM35)</f>
        <v>0</v>
      </c>
      <c r="TIW35" s="8831" t="s">
        <v>2780</v>
      </c>
      <c r="TIX35" s="8831"/>
      <c r="TIY35" s="6725">
        <f>SUM(TIZ35:TJC35)</f>
        <v>0</v>
      </c>
      <c r="TJM35" s="8831" t="s">
        <v>2780</v>
      </c>
      <c r="TJN35" s="8831"/>
      <c r="TJO35" s="6725">
        <f>SUM(TJP35:TJS35)</f>
        <v>0</v>
      </c>
      <c r="TKC35" s="8831" t="s">
        <v>2780</v>
      </c>
      <c r="TKD35" s="8831"/>
      <c r="TKE35" s="6725">
        <f>SUM(TKF35:TKI35)</f>
        <v>0</v>
      </c>
      <c r="TKS35" s="8831" t="s">
        <v>2780</v>
      </c>
      <c r="TKT35" s="8831"/>
      <c r="TKU35" s="6725">
        <f>SUM(TKV35:TKY35)</f>
        <v>0</v>
      </c>
      <c r="TLI35" s="8831" t="s">
        <v>2780</v>
      </c>
      <c r="TLJ35" s="8831"/>
      <c r="TLK35" s="6725">
        <f>SUM(TLL35:TLO35)</f>
        <v>0</v>
      </c>
      <c r="TLY35" s="8831" t="s">
        <v>2780</v>
      </c>
      <c r="TLZ35" s="8831"/>
      <c r="TMA35" s="6725">
        <f>SUM(TMB35:TME35)</f>
        <v>0</v>
      </c>
      <c r="TMO35" s="8831" t="s">
        <v>2780</v>
      </c>
      <c r="TMP35" s="8831"/>
      <c r="TMQ35" s="6725">
        <f>SUM(TMR35:TMU35)</f>
        <v>0</v>
      </c>
      <c r="TNE35" s="8831" t="s">
        <v>2780</v>
      </c>
      <c r="TNF35" s="8831"/>
      <c r="TNG35" s="6725">
        <f>SUM(TNH35:TNK35)</f>
        <v>0</v>
      </c>
      <c r="TNU35" s="8831" t="s">
        <v>2780</v>
      </c>
      <c r="TNV35" s="8831"/>
      <c r="TNW35" s="6725">
        <f>SUM(TNX35:TOA35)</f>
        <v>0</v>
      </c>
      <c r="TOK35" s="8831" t="s">
        <v>2780</v>
      </c>
      <c r="TOL35" s="8831"/>
      <c r="TOM35" s="6725">
        <f>SUM(TON35:TOQ35)</f>
        <v>0</v>
      </c>
      <c r="TPA35" s="8831" t="s">
        <v>2780</v>
      </c>
      <c r="TPB35" s="8831"/>
      <c r="TPC35" s="6725">
        <f>SUM(TPD35:TPG35)</f>
        <v>0</v>
      </c>
      <c r="TPQ35" s="8831" t="s">
        <v>2780</v>
      </c>
      <c r="TPR35" s="8831"/>
      <c r="TPS35" s="6725">
        <f>SUM(TPT35:TPW35)</f>
        <v>0</v>
      </c>
      <c r="TQG35" s="8831" t="s">
        <v>2780</v>
      </c>
      <c r="TQH35" s="8831"/>
      <c r="TQI35" s="6725">
        <f>SUM(TQJ35:TQM35)</f>
        <v>0</v>
      </c>
      <c r="TQW35" s="8831" t="s">
        <v>2780</v>
      </c>
      <c r="TQX35" s="8831"/>
      <c r="TQY35" s="6725">
        <f>SUM(TQZ35:TRC35)</f>
        <v>0</v>
      </c>
      <c r="TRM35" s="8831" t="s">
        <v>2780</v>
      </c>
      <c r="TRN35" s="8831"/>
      <c r="TRO35" s="6725">
        <f>SUM(TRP35:TRS35)</f>
        <v>0</v>
      </c>
      <c r="TSC35" s="8831" t="s">
        <v>2780</v>
      </c>
      <c r="TSD35" s="8831"/>
      <c r="TSE35" s="6725">
        <f>SUM(TSF35:TSI35)</f>
        <v>0</v>
      </c>
      <c r="TSS35" s="8831" t="s">
        <v>2780</v>
      </c>
      <c r="TST35" s="8831"/>
      <c r="TSU35" s="6725">
        <f>SUM(TSV35:TSY35)</f>
        <v>0</v>
      </c>
      <c r="TTI35" s="8831" t="s">
        <v>2780</v>
      </c>
      <c r="TTJ35" s="8831"/>
      <c r="TTK35" s="6725">
        <f>SUM(TTL35:TTO35)</f>
        <v>0</v>
      </c>
      <c r="TTY35" s="8831" t="s">
        <v>2780</v>
      </c>
      <c r="TTZ35" s="8831"/>
      <c r="TUA35" s="6725">
        <f>SUM(TUB35:TUE35)</f>
        <v>0</v>
      </c>
      <c r="TUO35" s="8831" t="s">
        <v>2780</v>
      </c>
      <c r="TUP35" s="8831"/>
      <c r="TUQ35" s="6725">
        <f>SUM(TUR35:TUU35)</f>
        <v>0</v>
      </c>
      <c r="TVE35" s="8831" t="s">
        <v>2780</v>
      </c>
      <c r="TVF35" s="8831"/>
      <c r="TVG35" s="6725">
        <f>SUM(TVH35:TVK35)</f>
        <v>0</v>
      </c>
      <c r="TVU35" s="8831" t="s">
        <v>2780</v>
      </c>
      <c r="TVV35" s="8831"/>
      <c r="TVW35" s="6725">
        <f>SUM(TVX35:TWA35)</f>
        <v>0</v>
      </c>
      <c r="TWK35" s="8831" t="s">
        <v>2780</v>
      </c>
      <c r="TWL35" s="8831"/>
      <c r="TWM35" s="6725">
        <f>SUM(TWN35:TWQ35)</f>
        <v>0</v>
      </c>
      <c r="TXA35" s="8831" t="s">
        <v>2780</v>
      </c>
      <c r="TXB35" s="8831"/>
      <c r="TXC35" s="6725">
        <f>SUM(TXD35:TXG35)</f>
        <v>0</v>
      </c>
      <c r="TXQ35" s="8831" t="s">
        <v>2780</v>
      </c>
      <c r="TXR35" s="8831"/>
      <c r="TXS35" s="6725">
        <f>SUM(TXT35:TXW35)</f>
        <v>0</v>
      </c>
      <c r="TYG35" s="8831" t="s">
        <v>2780</v>
      </c>
      <c r="TYH35" s="8831"/>
      <c r="TYI35" s="6725">
        <f>SUM(TYJ35:TYM35)</f>
        <v>0</v>
      </c>
      <c r="TYW35" s="8831" t="s">
        <v>2780</v>
      </c>
      <c r="TYX35" s="8831"/>
      <c r="TYY35" s="6725">
        <f>SUM(TYZ35:TZC35)</f>
        <v>0</v>
      </c>
      <c r="TZM35" s="8831" t="s">
        <v>2780</v>
      </c>
      <c r="TZN35" s="8831"/>
      <c r="TZO35" s="6725">
        <f>SUM(TZP35:TZS35)</f>
        <v>0</v>
      </c>
      <c r="UAC35" s="8831" t="s">
        <v>2780</v>
      </c>
      <c r="UAD35" s="8831"/>
      <c r="UAE35" s="6725">
        <f>SUM(UAF35:UAI35)</f>
        <v>0</v>
      </c>
      <c r="UAS35" s="8831" t="s">
        <v>2780</v>
      </c>
      <c r="UAT35" s="8831"/>
      <c r="UAU35" s="6725">
        <f>SUM(UAV35:UAY35)</f>
        <v>0</v>
      </c>
      <c r="UBI35" s="8831" t="s">
        <v>2780</v>
      </c>
      <c r="UBJ35" s="8831"/>
      <c r="UBK35" s="6725">
        <f>SUM(UBL35:UBO35)</f>
        <v>0</v>
      </c>
      <c r="UBY35" s="8831" t="s">
        <v>2780</v>
      </c>
      <c r="UBZ35" s="8831"/>
      <c r="UCA35" s="6725">
        <f>SUM(UCB35:UCE35)</f>
        <v>0</v>
      </c>
      <c r="UCO35" s="8831" t="s">
        <v>2780</v>
      </c>
      <c r="UCP35" s="8831"/>
      <c r="UCQ35" s="6725">
        <f>SUM(UCR35:UCU35)</f>
        <v>0</v>
      </c>
      <c r="UDE35" s="8831" t="s">
        <v>2780</v>
      </c>
      <c r="UDF35" s="8831"/>
      <c r="UDG35" s="6725">
        <f>SUM(UDH35:UDK35)</f>
        <v>0</v>
      </c>
      <c r="UDU35" s="8831" t="s">
        <v>2780</v>
      </c>
      <c r="UDV35" s="8831"/>
      <c r="UDW35" s="6725">
        <f>SUM(UDX35:UEA35)</f>
        <v>0</v>
      </c>
      <c r="UEK35" s="8831" t="s">
        <v>2780</v>
      </c>
      <c r="UEL35" s="8831"/>
      <c r="UEM35" s="6725">
        <f>SUM(UEN35:UEQ35)</f>
        <v>0</v>
      </c>
      <c r="UFA35" s="8831" t="s">
        <v>2780</v>
      </c>
      <c r="UFB35" s="8831"/>
      <c r="UFC35" s="6725">
        <f>SUM(UFD35:UFG35)</f>
        <v>0</v>
      </c>
      <c r="UFQ35" s="8831" t="s">
        <v>2780</v>
      </c>
      <c r="UFR35" s="8831"/>
      <c r="UFS35" s="6725">
        <f>SUM(UFT35:UFW35)</f>
        <v>0</v>
      </c>
      <c r="UGG35" s="8831" t="s">
        <v>2780</v>
      </c>
      <c r="UGH35" s="8831"/>
      <c r="UGI35" s="6725">
        <f>SUM(UGJ35:UGM35)</f>
        <v>0</v>
      </c>
      <c r="UGW35" s="8831" t="s">
        <v>2780</v>
      </c>
      <c r="UGX35" s="8831"/>
      <c r="UGY35" s="6725">
        <f>SUM(UGZ35:UHC35)</f>
        <v>0</v>
      </c>
      <c r="UHM35" s="8831" t="s">
        <v>2780</v>
      </c>
      <c r="UHN35" s="8831"/>
      <c r="UHO35" s="6725">
        <f>SUM(UHP35:UHS35)</f>
        <v>0</v>
      </c>
      <c r="UIC35" s="8831" t="s">
        <v>2780</v>
      </c>
      <c r="UID35" s="8831"/>
      <c r="UIE35" s="6725">
        <f>SUM(UIF35:UII35)</f>
        <v>0</v>
      </c>
      <c r="UIS35" s="8831" t="s">
        <v>2780</v>
      </c>
      <c r="UIT35" s="8831"/>
      <c r="UIU35" s="6725">
        <f>SUM(UIV35:UIY35)</f>
        <v>0</v>
      </c>
      <c r="UJI35" s="8831" t="s">
        <v>2780</v>
      </c>
      <c r="UJJ35" s="8831"/>
      <c r="UJK35" s="6725">
        <f>SUM(UJL35:UJO35)</f>
        <v>0</v>
      </c>
      <c r="UJY35" s="8831" t="s">
        <v>2780</v>
      </c>
      <c r="UJZ35" s="8831"/>
      <c r="UKA35" s="6725">
        <f>SUM(UKB35:UKE35)</f>
        <v>0</v>
      </c>
      <c r="UKO35" s="8831" t="s">
        <v>2780</v>
      </c>
      <c r="UKP35" s="8831"/>
      <c r="UKQ35" s="6725">
        <f>SUM(UKR35:UKU35)</f>
        <v>0</v>
      </c>
      <c r="ULE35" s="8831" t="s">
        <v>2780</v>
      </c>
      <c r="ULF35" s="8831"/>
      <c r="ULG35" s="6725">
        <f>SUM(ULH35:ULK35)</f>
        <v>0</v>
      </c>
      <c r="ULU35" s="8831" t="s">
        <v>2780</v>
      </c>
      <c r="ULV35" s="8831"/>
      <c r="ULW35" s="6725">
        <f>SUM(ULX35:UMA35)</f>
        <v>0</v>
      </c>
      <c r="UMK35" s="8831" t="s">
        <v>2780</v>
      </c>
      <c r="UML35" s="8831"/>
      <c r="UMM35" s="6725">
        <f>SUM(UMN35:UMQ35)</f>
        <v>0</v>
      </c>
      <c r="UNA35" s="8831" t="s">
        <v>2780</v>
      </c>
      <c r="UNB35" s="8831"/>
      <c r="UNC35" s="6725">
        <f>SUM(UND35:UNG35)</f>
        <v>0</v>
      </c>
      <c r="UNQ35" s="8831" t="s">
        <v>2780</v>
      </c>
      <c r="UNR35" s="8831"/>
      <c r="UNS35" s="6725">
        <f>SUM(UNT35:UNW35)</f>
        <v>0</v>
      </c>
      <c r="UOG35" s="8831" t="s">
        <v>2780</v>
      </c>
      <c r="UOH35" s="8831"/>
      <c r="UOI35" s="6725">
        <f>SUM(UOJ35:UOM35)</f>
        <v>0</v>
      </c>
      <c r="UOW35" s="8831" t="s">
        <v>2780</v>
      </c>
      <c r="UOX35" s="8831"/>
      <c r="UOY35" s="6725">
        <f>SUM(UOZ35:UPC35)</f>
        <v>0</v>
      </c>
      <c r="UPM35" s="8831" t="s">
        <v>2780</v>
      </c>
      <c r="UPN35" s="8831"/>
      <c r="UPO35" s="6725">
        <f>SUM(UPP35:UPS35)</f>
        <v>0</v>
      </c>
      <c r="UQC35" s="8831" t="s">
        <v>2780</v>
      </c>
      <c r="UQD35" s="8831"/>
      <c r="UQE35" s="6725">
        <f>SUM(UQF35:UQI35)</f>
        <v>0</v>
      </c>
      <c r="UQS35" s="8831" t="s">
        <v>2780</v>
      </c>
      <c r="UQT35" s="8831"/>
      <c r="UQU35" s="6725">
        <f>SUM(UQV35:UQY35)</f>
        <v>0</v>
      </c>
      <c r="URI35" s="8831" t="s">
        <v>2780</v>
      </c>
      <c r="URJ35" s="8831"/>
      <c r="URK35" s="6725">
        <f>SUM(URL35:URO35)</f>
        <v>0</v>
      </c>
      <c r="URY35" s="8831" t="s">
        <v>2780</v>
      </c>
      <c r="URZ35" s="8831"/>
      <c r="USA35" s="6725">
        <f>SUM(USB35:USE35)</f>
        <v>0</v>
      </c>
      <c r="USO35" s="8831" t="s">
        <v>2780</v>
      </c>
      <c r="USP35" s="8831"/>
      <c r="USQ35" s="6725">
        <f>SUM(USR35:USU35)</f>
        <v>0</v>
      </c>
      <c r="UTE35" s="8831" t="s">
        <v>2780</v>
      </c>
      <c r="UTF35" s="8831"/>
      <c r="UTG35" s="6725">
        <f>SUM(UTH35:UTK35)</f>
        <v>0</v>
      </c>
      <c r="UTU35" s="8831" t="s">
        <v>2780</v>
      </c>
      <c r="UTV35" s="8831"/>
      <c r="UTW35" s="6725">
        <f>SUM(UTX35:UUA35)</f>
        <v>0</v>
      </c>
      <c r="UUK35" s="8831" t="s">
        <v>2780</v>
      </c>
      <c r="UUL35" s="8831"/>
      <c r="UUM35" s="6725">
        <f>SUM(UUN35:UUQ35)</f>
        <v>0</v>
      </c>
      <c r="UVA35" s="8831" t="s">
        <v>2780</v>
      </c>
      <c r="UVB35" s="8831"/>
      <c r="UVC35" s="6725">
        <f>SUM(UVD35:UVG35)</f>
        <v>0</v>
      </c>
      <c r="UVQ35" s="8831" t="s">
        <v>2780</v>
      </c>
      <c r="UVR35" s="8831"/>
      <c r="UVS35" s="6725">
        <f>SUM(UVT35:UVW35)</f>
        <v>0</v>
      </c>
      <c r="UWG35" s="8831" t="s">
        <v>2780</v>
      </c>
      <c r="UWH35" s="8831"/>
      <c r="UWI35" s="6725">
        <f>SUM(UWJ35:UWM35)</f>
        <v>0</v>
      </c>
      <c r="UWW35" s="8831" t="s">
        <v>2780</v>
      </c>
      <c r="UWX35" s="8831"/>
      <c r="UWY35" s="6725">
        <f>SUM(UWZ35:UXC35)</f>
        <v>0</v>
      </c>
      <c r="UXM35" s="8831" t="s">
        <v>2780</v>
      </c>
      <c r="UXN35" s="8831"/>
      <c r="UXO35" s="6725">
        <f>SUM(UXP35:UXS35)</f>
        <v>0</v>
      </c>
      <c r="UYC35" s="8831" t="s">
        <v>2780</v>
      </c>
      <c r="UYD35" s="8831"/>
      <c r="UYE35" s="6725">
        <f>SUM(UYF35:UYI35)</f>
        <v>0</v>
      </c>
      <c r="UYS35" s="8831" t="s">
        <v>2780</v>
      </c>
      <c r="UYT35" s="8831"/>
      <c r="UYU35" s="6725">
        <f>SUM(UYV35:UYY35)</f>
        <v>0</v>
      </c>
      <c r="UZI35" s="8831" t="s">
        <v>2780</v>
      </c>
      <c r="UZJ35" s="8831"/>
      <c r="UZK35" s="6725">
        <f>SUM(UZL35:UZO35)</f>
        <v>0</v>
      </c>
      <c r="UZY35" s="8831" t="s">
        <v>2780</v>
      </c>
      <c r="UZZ35" s="8831"/>
      <c r="VAA35" s="6725">
        <f>SUM(VAB35:VAE35)</f>
        <v>0</v>
      </c>
      <c r="VAO35" s="8831" t="s">
        <v>2780</v>
      </c>
      <c r="VAP35" s="8831"/>
      <c r="VAQ35" s="6725">
        <f>SUM(VAR35:VAU35)</f>
        <v>0</v>
      </c>
      <c r="VBE35" s="8831" t="s">
        <v>2780</v>
      </c>
      <c r="VBF35" s="8831"/>
      <c r="VBG35" s="6725">
        <f>SUM(VBH35:VBK35)</f>
        <v>0</v>
      </c>
      <c r="VBU35" s="8831" t="s">
        <v>2780</v>
      </c>
      <c r="VBV35" s="8831"/>
      <c r="VBW35" s="6725">
        <f>SUM(VBX35:VCA35)</f>
        <v>0</v>
      </c>
      <c r="VCK35" s="8831" t="s">
        <v>2780</v>
      </c>
      <c r="VCL35" s="8831"/>
      <c r="VCM35" s="6725">
        <f>SUM(VCN35:VCQ35)</f>
        <v>0</v>
      </c>
      <c r="VDA35" s="8831" t="s">
        <v>2780</v>
      </c>
      <c r="VDB35" s="8831"/>
      <c r="VDC35" s="6725">
        <f>SUM(VDD35:VDG35)</f>
        <v>0</v>
      </c>
      <c r="VDQ35" s="8831" t="s">
        <v>2780</v>
      </c>
      <c r="VDR35" s="8831"/>
      <c r="VDS35" s="6725">
        <f>SUM(VDT35:VDW35)</f>
        <v>0</v>
      </c>
      <c r="VEG35" s="8831" t="s">
        <v>2780</v>
      </c>
      <c r="VEH35" s="8831"/>
      <c r="VEI35" s="6725">
        <f>SUM(VEJ35:VEM35)</f>
        <v>0</v>
      </c>
      <c r="VEW35" s="8831" t="s">
        <v>2780</v>
      </c>
      <c r="VEX35" s="8831"/>
      <c r="VEY35" s="6725">
        <f>SUM(VEZ35:VFC35)</f>
        <v>0</v>
      </c>
      <c r="VFM35" s="8831" t="s">
        <v>2780</v>
      </c>
      <c r="VFN35" s="8831"/>
      <c r="VFO35" s="6725">
        <f>SUM(VFP35:VFS35)</f>
        <v>0</v>
      </c>
      <c r="VGC35" s="8831" t="s">
        <v>2780</v>
      </c>
      <c r="VGD35" s="8831"/>
      <c r="VGE35" s="6725">
        <f>SUM(VGF35:VGI35)</f>
        <v>0</v>
      </c>
      <c r="VGS35" s="8831" t="s">
        <v>2780</v>
      </c>
      <c r="VGT35" s="8831"/>
      <c r="VGU35" s="6725">
        <f>SUM(VGV35:VGY35)</f>
        <v>0</v>
      </c>
      <c r="VHI35" s="8831" t="s">
        <v>2780</v>
      </c>
      <c r="VHJ35" s="8831"/>
      <c r="VHK35" s="6725">
        <f>SUM(VHL35:VHO35)</f>
        <v>0</v>
      </c>
      <c r="VHY35" s="8831" t="s">
        <v>2780</v>
      </c>
      <c r="VHZ35" s="8831"/>
      <c r="VIA35" s="6725">
        <f>SUM(VIB35:VIE35)</f>
        <v>0</v>
      </c>
      <c r="VIO35" s="8831" t="s">
        <v>2780</v>
      </c>
      <c r="VIP35" s="8831"/>
      <c r="VIQ35" s="6725">
        <f>SUM(VIR35:VIU35)</f>
        <v>0</v>
      </c>
      <c r="VJE35" s="8831" t="s">
        <v>2780</v>
      </c>
      <c r="VJF35" s="8831"/>
      <c r="VJG35" s="6725">
        <f>SUM(VJH35:VJK35)</f>
        <v>0</v>
      </c>
      <c r="VJU35" s="8831" t="s">
        <v>2780</v>
      </c>
      <c r="VJV35" s="8831"/>
      <c r="VJW35" s="6725">
        <f>SUM(VJX35:VKA35)</f>
        <v>0</v>
      </c>
      <c r="VKK35" s="8831" t="s">
        <v>2780</v>
      </c>
      <c r="VKL35" s="8831"/>
      <c r="VKM35" s="6725">
        <f>SUM(VKN35:VKQ35)</f>
        <v>0</v>
      </c>
      <c r="VLA35" s="8831" t="s">
        <v>2780</v>
      </c>
      <c r="VLB35" s="8831"/>
      <c r="VLC35" s="6725">
        <f>SUM(VLD35:VLG35)</f>
        <v>0</v>
      </c>
      <c r="VLQ35" s="8831" t="s">
        <v>2780</v>
      </c>
      <c r="VLR35" s="8831"/>
      <c r="VLS35" s="6725">
        <f>SUM(VLT35:VLW35)</f>
        <v>0</v>
      </c>
      <c r="VMG35" s="8831" t="s">
        <v>2780</v>
      </c>
      <c r="VMH35" s="8831"/>
      <c r="VMI35" s="6725">
        <f>SUM(VMJ35:VMM35)</f>
        <v>0</v>
      </c>
      <c r="VMW35" s="8831" t="s">
        <v>2780</v>
      </c>
      <c r="VMX35" s="8831"/>
      <c r="VMY35" s="6725">
        <f>SUM(VMZ35:VNC35)</f>
        <v>0</v>
      </c>
      <c r="VNM35" s="8831" t="s">
        <v>2780</v>
      </c>
      <c r="VNN35" s="8831"/>
      <c r="VNO35" s="6725">
        <f>SUM(VNP35:VNS35)</f>
        <v>0</v>
      </c>
      <c r="VOC35" s="8831" t="s">
        <v>2780</v>
      </c>
      <c r="VOD35" s="8831"/>
      <c r="VOE35" s="6725">
        <f>SUM(VOF35:VOI35)</f>
        <v>0</v>
      </c>
      <c r="VOS35" s="8831" t="s">
        <v>2780</v>
      </c>
      <c r="VOT35" s="8831"/>
      <c r="VOU35" s="6725">
        <f>SUM(VOV35:VOY35)</f>
        <v>0</v>
      </c>
      <c r="VPI35" s="8831" t="s">
        <v>2780</v>
      </c>
      <c r="VPJ35" s="8831"/>
      <c r="VPK35" s="6725">
        <f>SUM(VPL35:VPO35)</f>
        <v>0</v>
      </c>
      <c r="VPY35" s="8831" t="s">
        <v>2780</v>
      </c>
      <c r="VPZ35" s="8831"/>
      <c r="VQA35" s="6725">
        <f>SUM(VQB35:VQE35)</f>
        <v>0</v>
      </c>
      <c r="VQO35" s="8831" t="s">
        <v>2780</v>
      </c>
      <c r="VQP35" s="8831"/>
      <c r="VQQ35" s="6725">
        <f>SUM(VQR35:VQU35)</f>
        <v>0</v>
      </c>
      <c r="VRE35" s="8831" t="s">
        <v>2780</v>
      </c>
      <c r="VRF35" s="8831"/>
      <c r="VRG35" s="6725">
        <f>SUM(VRH35:VRK35)</f>
        <v>0</v>
      </c>
      <c r="VRU35" s="8831" t="s">
        <v>2780</v>
      </c>
      <c r="VRV35" s="8831"/>
      <c r="VRW35" s="6725">
        <f>SUM(VRX35:VSA35)</f>
        <v>0</v>
      </c>
      <c r="VSK35" s="8831" t="s">
        <v>2780</v>
      </c>
      <c r="VSL35" s="8831"/>
      <c r="VSM35" s="6725">
        <f>SUM(VSN35:VSQ35)</f>
        <v>0</v>
      </c>
      <c r="VTA35" s="8831" t="s">
        <v>2780</v>
      </c>
      <c r="VTB35" s="8831"/>
      <c r="VTC35" s="6725">
        <f>SUM(VTD35:VTG35)</f>
        <v>0</v>
      </c>
      <c r="VTQ35" s="8831" t="s">
        <v>2780</v>
      </c>
      <c r="VTR35" s="8831"/>
      <c r="VTS35" s="6725">
        <f>SUM(VTT35:VTW35)</f>
        <v>0</v>
      </c>
      <c r="VUG35" s="8831" t="s">
        <v>2780</v>
      </c>
      <c r="VUH35" s="8831"/>
      <c r="VUI35" s="6725">
        <f>SUM(VUJ35:VUM35)</f>
        <v>0</v>
      </c>
      <c r="VUW35" s="8831" t="s">
        <v>2780</v>
      </c>
      <c r="VUX35" s="8831"/>
      <c r="VUY35" s="6725">
        <f>SUM(VUZ35:VVC35)</f>
        <v>0</v>
      </c>
      <c r="VVM35" s="8831" t="s">
        <v>2780</v>
      </c>
      <c r="VVN35" s="8831"/>
      <c r="VVO35" s="6725">
        <f>SUM(VVP35:VVS35)</f>
        <v>0</v>
      </c>
      <c r="VWC35" s="8831" t="s">
        <v>2780</v>
      </c>
      <c r="VWD35" s="8831"/>
      <c r="VWE35" s="6725">
        <f>SUM(VWF35:VWI35)</f>
        <v>0</v>
      </c>
      <c r="VWS35" s="8831" t="s">
        <v>2780</v>
      </c>
      <c r="VWT35" s="8831"/>
      <c r="VWU35" s="6725">
        <f>SUM(VWV35:VWY35)</f>
        <v>0</v>
      </c>
      <c r="VXI35" s="8831" t="s">
        <v>2780</v>
      </c>
      <c r="VXJ35" s="8831"/>
      <c r="VXK35" s="6725">
        <f>SUM(VXL35:VXO35)</f>
        <v>0</v>
      </c>
      <c r="VXY35" s="8831" t="s">
        <v>2780</v>
      </c>
      <c r="VXZ35" s="8831"/>
      <c r="VYA35" s="6725">
        <f>SUM(VYB35:VYE35)</f>
        <v>0</v>
      </c>
      <c r="VYO35" s="8831" t="s">
        <v>2780</v>
      </c>
      <c r="VYP35" s="8831"/>
      <c r="VYQ35" s="6725">
        <f>SUM(VYR35:VYU35)</f>
        <v>0</v>
      </c>
      <c r="VZE35" s="8831" t="s">
        <v>2780</v>
      </c>
      <c r="VZF35" s="8831"/>
      <c r="VZG35" s="6725">
        <f>SUM(VZH35:VZK35)</f>
        <v>0</v>
      </c>
      <c r="VZU35" s="8831" t="s">
        <v>2780</v>
      </c>
      <c r="VZV35" s="8831"/>
      <c r="VZW35" s="6725">
        <f>SUM(VZX35:WAA35)</f>
        <v>0</v>
      </c>
      <c r="WAK35" s="8831" t="s">
        <v>2780</v>
      </c>
      <c r="WAL35" s="8831"/>
      <c r="WAM35" s="6725">
        <f>SUM(WAN35:WAQ35)</f>
        <v>0</v>
      </c>
      <c r="WBA35" s="8831" t="s">
        <v>2780</v>
      </c>
      <c r="WBB35" s="8831"/>
      <c r="WBC35" s="6725">
        <f>SUM(WBD35:WBG35)</f>
        <v>0</v>
      </c>
      <c r="WBQ35" s="8831" t="s">
        <v>2780</v>
      </c>
      <c r="WBR35" s="8831"/>
      <c r="WBS35" s="6725">
        <f>SUM(WBT35:WBW35)</f>
        <v>0</v>
      </c>
      <c r="WCG35" s="8831" t="s">
        <v>2780</v>
      </c>
      <c r="WCH35" s="8831"/>
      <c r="WCI35" s="6725">
        <f>SUM(WCJ35:WCM35)</f>
        <v>0</v>
      </c>
      <c r="WCW35" s="8831" t="s">
        <v>2780</v>
      </c>
      <c r="WCX35" s="8831"/>
      <c r="WCY35" s="6725">
        <f>SUM(WCZ35:WDC35)</f>
        <v>0</v>
      </c>
      <c r="WDM35" s="8831" t="s">
        <v>2780</v>
      </c>
      <c r="WDN35" s="8831"/>
      <c r="WDO35" s="6725">
        <f>SUM(WDP35:WDS35)</f>
        <v>0</v>
      </c>
      <c r="WEC35" s="8831" t="s">
        <v>2780</v>
      </c>
      <c r="WED35" s="8831"/>
      <c r="WEE35" s="6725">
        <f>SUM(WEF35:WEI35)</f>
        <v>0</v>
      </c>
      <c r="WES35" s="8831" t="s">
        <v>2780</v>
      </c>
      <c r="WET35" s="8831"/>
      <c r="WEU35" s="6725">
        <f>SUM(WEV35:WEY35)</f>
        <v>0</v>
      </c>
      <c r="WFI35" s="8831" t="s">
        <v>2780</v>
      </c>
      <c r="WFJ35" s="8831"/>
      <c r="WFK35" s="6725">
        <f>SUM(WFL35:WFO35)</f>
        <v>0</v>
      </c>
      <c r="WFY35" s="8831" t="s">
        <v>2780</v>
      </c>
      <c r="WFZ35" s="8831"/>
      <c r="WGA35" s="6725">
        <f>SUM(WGB35:WGE35)</f>
        <v>0</v>
      </c>
      <c r="WGO35" s="8831" t="s">
        <v>2780</v>
      </c>
      <c r="WGP35" s="8831"/>
      <c r="WGQ35" s="6725">
        <f>SUM(WGR35:WGU35)</f>
        <v>0</v>
      </c>
      <c r="WHE35" s="8831" t="s">
        <v>2780</v>
      </c>
      <c r="WHF35" s="8831"/>
      <c r="WHG35" s="6725">
        <f>SUM(WHH35:WHK35)</f>
        <v>0</v>
      </c>
      <c r="WHU35" s="8831" t="s">
        <v>2780</v>
      </c>
      <c r="WHV35" s="8831"/>
      <c r="WHW35" s="6725">
        <f>SUM(WHX35:WIA35)</f>
        <v>0</v>
      </c>
      <c r="WIK35" s="8831" t="s">
        <v>2780</v>
      </c>
      <c r="WIL35" s="8831"/>
      <c r="WIM35" s="6725">
        <f>SUM(WIN35:WIQ35)</f>
        <v>0</v>
      </c>
      <c r="WJA35" s="8831" t="s">
        <v>2780</v>
      </c>
      <c r="WJB35" s="8831"/>
      <c r="WJC35" s="6725">
        <f>SUM(WJD35:WJG35)</f>
        <v>0</v>
      </c>
      <c r="WJQ35" s="8831" t="s">
        <v>2780</v>
      </c>
      <c r="WJR35" s="8831"/>
      <c r="WJS35" s="6725">
        <f>SUM(WJT35:WJW35)</f>
        <v>0</v>
      </c>
      <c r="WKG35" s="8831" t="s">
        <v>2780</v>
      </c>
      <c r="WKH35" s="8831"/>
      <c r="WKI35" s="6725">
        <f>SUM(WKJ35:WKM35)</f>
        <v>0</v>
      </c>
      <c r="WKW35" s="8831" t="s">
        <v>2780</v>
      </c>
      <c r="WKX35" s="8831"/>
      <c r="WKY35" s="6725">
        <f>SUM(WKZ35:WLC35)</f>
        <v>0</v>
      </c>
      <c r="WLM35" s="8831" t="s">
        <v>2780</v>
      </c>
      <c r="WLN35" s="8831"/>
      <c r="WLO35" s="6725">
        <f>SUM(WLP35:WLS35)</f>
        <v>0</v>
      </c>
      <c r="WMC35" s="8831" t="s">
        <v>2780</v>
      </c>
      <c r="WMD35" s="8831"/>
      <c r="WME35" s="6725">
        <f>SUM(WMF35:WMI35)</f>
        <v>0</v>
      </c>
      <c r="WMS35" s="8831" t="s">
        <v>2780</v>
      </c>
      <c r="WMT35" s="8831"/>
      <c r="WMU35" s="6725">
        <f>SUM(WMV35:WMY35)</f>
        <v>0</v>
      </c>
      <c r="WNI35" s="8831" t="s">
        <v>2780</v>
      </c>
      <c r="WNJ35" s="8831"/>
      <c r="WNK35" s="6725">
        <f>SUM(WNL35:WNO35)</f>
        <v>0</v>
      </c>
      <c r="WNY35" s="8831" t="s">
        <v>2780</v>
      </c>
      <c r="WNZ35" s="8831"/>
      <c r="WOA35" s="6725">
        <f>SUM(WOB35:WOE35)</f>
        <v>0</v>
      </c>
      <c r="WOO35" s="8831" t="s">
        <v>2780</v>
      </c>
      <c r="WOP35" s="8831"/>
      <c r="WOQ35" s="6725">
        <f>SUM(WOR35:WOU35)</f>
        <v>0</v>
      </c>
      <c r="WPE35" s="8831" t="s">
        <v>2780</v>
      </c>
      <c r="WPF35" s="8831"/>
      <c r="WPG35" s="6725">
        <f>SUM(WPH35:WPK35)</f>
        <v>0</v>
      </c>
      <c r="WPU35" s="8831" t="s">
        <v>2780</v>
      </c>
      <c r="WPV35" s="8831"/>
      <c r="WPW35" s="6725">
        <f>SUM(WPX35:WQA35)</f>
        <v>0</v>
      </c>
      <c r="WQK35" s="8831" t="s">
        <v>2780</v>
      </c>
      <c r="WQL35" s="8831"/>
      <c r="WQM35" s="6725">
        <f>SUM(WQN35:WQQ35)</f>
        <v>0</v>
      </c>
      <c r="WRA35" s="8831" t="s">
        <v>2780</v>
      </c>
      <c r="WRB35" s="8831"/>
      <c r="WRC35" s="6725">
        <f>SUM(WRD35:WRG35)</f>
        <v>0</v>
      </c>
      <c r="WRQ35" s="8831" t="s">
        <v>2780</v>
      </c>
      <c r="WRR35" s="8831"/>
      <c r="WRS35" s="6725">
        <f>SUM(WRT35:WRW35)</f>
        <v>0</v>
      </c>
      <c r="WSG35" s="8831" t="s">
        <v>2780</v>
      </c>
      <c r="WSH35" s="8831"/>
      <c r="WSI35" s="6725">
        <f>SUM(WSJ35:WSM35)</f>
        <v>0</v>
      </c>
      <c r="WSW35" s="8831" t="s">
        <v>2780</v>
      </c>
      <c r="WSX35" s="8831"/>
      <c r="WSY35" s="6725">
        <f>SUM(WSZ35:WTC35)</f>
        <v>0</v>
      </c>
      <c r="WTM35" s="8831" t="s">
        <v>2780</v>
      </c>
      <c r="WTN35" s="8831"/>
      <c r="WTO35" s="6725">
        <f>SUM(WTP35:WTS35)</f>
        <v>0</v>
      </c>
      <c r="WUC35" s="8831" t="s">
        <v>2780</v>
      </c>
      <c r="WUD35" s="8831"/>
      <c r="WUE35" s="6725">
        <f>SUM(WUF35:WUI35)</f>
        <v>0</v>
      </c>
      <c r="WUS35" s="8831" t="s">
        <v>2780</v>
      </c>
      <c r="WUT35" s="8831"/>
      <c r="WUU35" s="6725">
        <f>SUM(WUV35:WUY35)</f>
        <v>0</v>
      </c>
      <c r="WVI35" s="8831" t="s">
        <v>2780</v>
      </c>
      <c r="WVJ35" s="8831"/>
      <c r="WVK35" s="6725">
        <f>SUM(WVL35:WVO35)</f>
        <v>0</v>
      </c>
      <c r="WVY35" s="8831" t="s">
        <v>2780</v>
      </c>
      <c r="WVZ35" s="8831"/>
      <c r="WWA35" s="6725">
        <f>SUM(WWB35:WWE35)</f>
        <v>0</v>
      </c>
      <c r="WWO35" s="8831" t="s">
        <v>2780</v>
      </c>
      <c r="WWP35" s="8831"/>
      <c r="WWQ35" s="6725">
        <f>SUM(WWR35:WWU35)</f>
        <v>0</v>
      </c>
      <c r="WXE35" s="8831" t="s">
        <v>2780</v>
      </c>
      <c r="WXF35" s="8831"/>
      <c r="WXG35" s="6725">
        <f>SUM(WXH35:WXK35)</f>
        <v>0</v>
      </c>
      <c r="WXU35" s="8831" t="s">
        <v>2780</v>
      </c>
      <c r="WXV35" s="8831"/>
      <c r="WXW35" s="6725">
        <f>SUM(WXX35:WYA35)</f>
        <v>0</v>
      </c>
      <c r="WYK35" s="8831" t="s">
        <v>2780</v>
      </c>
      <c r="WYL35" s="8831"/>
      <c r="WYM35" s="6725">
        <f>SUM(WYN35:WYQ35)</f>
        <v>0</v>
      </c>
      <c r="WZA35" s="8831" t="s">
        <v>2780</v>
      </c>
      <c r="WZB35" s="8831"/>
      <c r="WZC35" s="6725">
        <f>SUM(WZD35:WZG35)</f>
        <v>0</v>
      </c>
      <c r="WZQ35" s="8831" t="s">
        <v>2780</v>
      </c>
      <c r="WZR35" s="8831"/>
      <c r="WZS35" s="6725">
        <f>SUM(WZT35:WZW35)</f>
        <v>0</v>
      </c>
      <c r="XAG35" s="8831" t="s">
        <v>2780</v>
      </c>
      <c r="XAH35" s="8831"/>
      <c r="XAI35" s="6725">
        <f>SUM(XAJ35:XAM35)</f>
        <v>0</v>
      </c>
      <c r="XAW35" s="8831" t="s">
        <v>2780</v>
      </c>
      <c r="XAX35" s="8831"/>
      <c r="XAY35" s="6725">
        <f>SUM(XAZ35:XBC35)</f>
        <v>0</v>
      </c>
      <c r="XBM35" s="8831" t="s">
        <v>2780</v>
      </c>
      <c r="XBN35" s="8831"/>
      <c r="XBO35" s="6725">
        <f>SUM(XBP35:XBS35)</f>
        <v>0</v>
      </c>
      <c r="XCC35" s="8831" t="s">
        <v>2780</v>
      </c>
      <c r="XCD35" s="8831"/>
      <c r="XCE35" s="6725">
        <f>SUM(XCF35:XCI35)</f>
        <v>0</v>
      </c>
      <c r="XCS35" s="8831" t="s">
        <v>2780</v>
      </c>
      <c r="XCT35" s="8831"/>
      <c r="XCU35" s="6725">
        <f>SUM(XCV35:XCY35)</f>
        <v>0</v>
      </c>
      <c r="XDI35" s="8831" t="s">
        <v>2780</v>
      </c>
      <c r="XDJ35" s="8831"/>
      <c r="XDK35" s="6725">
        <f>SUM(XDL35:XDO35)</f>
        <v>0</v>
      </c>
      <c r="XDY35" s="8831" t="s">
        <v>2780</v>
      </c>
      <c r="XDZ35" s="8831"/>
      <c r="XEA35" s="6725">
        <f>SUM(XEB35:XEE35)</f>
        <v>0</v>
      </c>
      <c r="XEO35" s="8831" t="s">
        <v>2780</v>
      </c>
      <c r="XEP35" s="8831"/>
      <c r="XEQ35" s="6725">
        <f>SUM(XER35:XEU35)</f>
        <v>0</v>
      </c>
    </row>
    <row r="36" spans="1:16384" s="372" customFormat="1" ht="24" customHeight="1" x14ac:dyDescent="0.25">
      <c r="A36" s="384" t="s">
        <v>2781</v>
      </c>
      <c r="B36" s="6743"/>
      <c r="C36" s="6743"/>
      <c r="D36" s="6743"/>
      <c r="E36" s="6743"/>
      <c r="F36" s="6744"/>
      <c r="G36" s="367"/>
      <c r="H36" s="6745"/>
      <c r="I36" s="6745"/>
      <c r="J36" s="6745"/>
      <c r="K36" s="6745"/>
      <c r="L36" s="6745"/>
      <c r="M36" s="6746"/>
      <c r="N36" s="6746"/>
      <c r="O36" s="365"/>
      <c r="P36" s="365"/>
      <c r="Q36" s="6582"/>
      <c r="R36" s="6582"/>
      <c r="S36" s="364"/>
      <c r="T36" s="365"/>
      <c r="U36" s="365"/>
      <c r="V36" s="365"/>
      <c r="W36" s="365"/>
      <c r="X36" s="365"/>
      <c r="Y36" s="365"/>
      <c r="Z36" s="365"/>
      <c r="AA36" s="365"/>
      <c r="AB36" s="365"/>
      <c r="AC36" s="365"/>
      <c r="AD36" s="365"/>
      <c r="AE36" s="365"/>
      <c r="AF36" s="365"/>
      <c r="AG36" s="6582"/>
      <c r="AH36" s="6582"/>
      <c r="AI36" s="364"/>
      <c r="AJ36" s="365"/>
      <c r="AK36" s="365"/>
      <c r="AL36" s="365"/>
      <c r="AM36" s="365"/>
      <c r="AN36" s="365"/>
      <c r="AO36" s="365"/>
      <c r="AP36" s="365"/>
      <c r="AQ36" s="365"/>
      <c r="AR36" s="365"/>
      <c r="AS36" s="365"/>
      <c r="AT36" s="365"/>
      <c r="AU36" s="365"/>
      <c r="AV36" s="365"/>
      <c r="AW36" s="6582"/>
      <c r="AX36" s="6582"/>
      <c r="AY36" s="364"/>
      <c r="AZ36" s="365"/>
      <c r="BA36" s="365"/>
      <c r="BB36" s="365"/>
      <c r="BC36" s="365"/>
      <c r="BD36" s="365"/>
      <c r="BE36" s="365"/>
      <c r="BF36" s="365"/>
      <c r="BG36" s="365"/>
      <c r="BH36" s="365"/>
      <c r="BI36" s="365"/>
      <c r="BJ36" s="365"/>
      <c r="BK36" s="365"/>
      <c r="BL36" s="365"/>
      <c r="BM36" s="6582"/>
      <c r="BN36" s="6582"/>
      <c r="BO36" s="364"/>
      <c r="BP36" s="365"/>
      <c r="BQ36" s="365"/>
      <c r="BR36" s="365"/>
      <c r="BS36" s="365"/>
      <c r="BT36" s="365"/>
      <c r="BU36" s="365"/>
      <c r="BV36" s="365"/>
      <c r="BW36" s="365"/>
      <c r="BX36" s="365"/>
      <c r="BY36" s="365"/>
      <c r="BZ36" s="365"/>
      <c r="CA36" s="365"/>
      <c r="CB36" s="365"/>
      <c r="CC36" s="6582"/>
      <c r="CD36" s="6582"/>
      <c r="CE36" s="364"/>
      <c r="CF36" s="365"/>
      <c r="CG36" s="365"/>
      <c r="CH36" s="365"/>
      <c r="CI36" s="365"/>
      <c r="CJ36" s="365"/>
      <c r="CK36" s="365"/>
      <c r="CL36" s="365"/>
      <c r="CM36" s="365"/>
      <c r="CN36" s="365"/>
      <c r="CO36" s="365"/>
      <c r="CP36" s="365"/>
      <c r="CQ36" s="365"/>
      <c r="CR36" s="365"/>
      <c r="CS36" s="6582"/>
      <c r="CT36" s="6582"/>
      <c r="CU36" s="364"/>
      <c r="CV36" s="365"/>
      <c r="CW36" s="365"/>
      <c r="CX36" s="365"/>
      <c r="CY36" s="365"/>
      <c r="CZ36" s="365"/>
      <c r="DA36" s="365"/>
      <c r="DB36" s="365"/>
      <c r="DC36" s="365"/>
      <c r="DD36" s="365"/>
      <c r="DE36" s="365"/>
      <c r="DF36" s="365"/>
      <c r="DG36" s="365"/>
      <c r="DH36" s="365"/>
      <c r="DI36" s="6582"/>
      <c r="DJ36" s="6582"/>
      <c r="DK36" s="364"/>
      <c r="DL36" s="365"/>
      <c r="DM36" s="365"/>
      <c r="DN36" s="365"/>
      <c r="DO36" s="365"/>
      <c r="DP36" s="365"/>
      <c r="DQ36" s="365"/>
      <c r="DR36" s="365"/>
      <c r="DS36" s="365"/>
      <c r="DT36" s="365"/>
      <c r="DU36" s="365"/>
      <c r="DV36" s="365"/>
      <c r="DW36" s="365"/>
      <c r="DX36" s="365"/>
      <c r="DY36" s="6582"/>
      <c r="DZ36" s="6582"/>
      <c r="EA36" s="364"/>
      <c r="EB36" s="365"/>
      <c r="EC36" s="365"/>
      <c r="ED36" s="365"/>
      <c r="EE36" s="365"/>
      <c r="EF36" s="365"/>
      <c r="EG36" s="365"/>
      <c r="EH36" s="365"/>
      <c r="EI36" s="365"/>
      <c r="EJ36" s="365"/>
      <c r="EK36" s="365"/>
      <c r="EL36" s="365"/>
      <c r="EM36" s="365"/>
      <c r="EN36" s="365"/>
      <c r="EO36" s="6582"/>
      <c r="EP36" s="6582"/>
      <c r="EQ36" s="364"/>
      <c r="ER36" s="365"/>
      <c r="ES36" s="365"/>
      <c r="ET36" s="365"/>
      <c r="EU36" s="365"/>
      <c r="EV36" s="365"/>
      <c r="EW36" s="365"/>
      <c r="EX36" s="365"/>
      <c r="EY36" s="365"/>
      <c r="EZ36" s="365"/>
      <c r="FA36" s="365"/>
      <c r="FB36" s="365"/>
      <c r="FC36" s="365"/>
      <c r="FD36" s="365"/>
      <c r="FE36" s="6582"/>
      <c r="FF36" s="6582"/>
      <c r="FG36" s="364"/>
      <c r="FH36" s="365"/>
      <c r="FI36" s="365"/>
      <c r="FJ36" s="365"/>
      <c r="FK36" s="365"/>
      <c r="FL36" s="365"/>
      <c r="FM36" s="365"/>
      <c r="FN36" s="365"/>
      <c r="FO36" s="365"/>
      <c r="FP36" s="365"/>
      <c r="FQ36" s="365"/>
      <c r="FR36" s="365"/>
      <c r="FS36" s="365"/>
      <c r="FT36" s="365"/>
      <c r="FU36" s="6582"/>
      <c r="FV36" s="6582"/>
      <c r="FW36" s="364"/>
      <c r="FX36" s="365"/>
      <c r="FY36" s="365"/>
      <c r="FZ36" s="365"/>
      <c r="GA36" s="365"/>
      <c r="GB36" s="365"/>
      <c r="GC36" s="365"/>
      <c r="GD36" s="365"/>
      <c r="GE36" s="365"/>
      <c r="GF36" s="365"/>
      <c r="GG36" s="365"/>
      <c r="GH36" s="365"/>
      <c r="GI36" s="365"/>
      <c r="GJ36" s="365"/>
      <c r="GK36" s="6582"/>
      <c r="GL36" s="6582"/>
      <c r="GM36" s="364"/>
      <c r="GN36" s="365"/>
      <c r="GO36" s="365"/>
      <c r="GP36" s="365"/>
      <c r="GQ36" s="365"/>
      <c r="GR36" s="365"/>
      <c r="GS36" s="365"/>
      <c r="GT36" s="365"/>
      <c r="GU36" s="365"/>
      <c r="GV36" s="365"/>
      <c r="GW36" s="365"/>
      <c r="GX36" s="365"/>
      <c r="GY36" s="365"/>
      <c r="GZ36" s="365"/>
      <c r="HA36" s="6582"/>
      <c r="HB36" s="6582"/>
      <c r="HC36" s="364"/>
      <c r="HD36" s="365"/>
      <c r="HE36" s="365"/>
      <c r="HF36" s="365"/>
      <c r="HG36" s="365"/>
      <c r="HH36" s="365"/>
      <c r="HI36" s="365"/>
      <c r="HJ36" s="365"/>
      <c r="HK36" s="365"/>
      <c r="HL36" s="365"/>
      <c r="HM36" s="365"/>
      <c r="HN36" s="365"/>
      <c r="HO36" s="365"/>
      <c r="HP36" s="365"/>
      <c r="HQ36" s="6582"/>
      <c r="HR36" s="6582"/>
      <c r="HS36" s="364"/>
      <c r="HT36" s="365"/>
      <c r="HU36" s="365"/>
      <c r="HV36" s="365"/>
      <c r="HW36" s="365"/>
      <c r="HX36" s="365"/>
      <c r="HY36" s="365"/>
      <c r="HZ36" s="365"/>
      <c r="IA36" s="365"/>
      <c r="IB36" s="365"/>
      <c r="IC36" s="365"/>
      <c r="ID36" s="365"/>
      <c r="IE36" s="365"/>
      <c r="IF36" s="365"/>
      <c r="IG36" s="6582"/>
      <c r="IH36" s="6582"/>
      <c r="II36" s="364"/>
      <c r="IJ36" s="365"/>
      <c r="IK36" s="365"/>
      <c r="IL36" s="365"/>
      <c r="IM36" s="365"/>
      <c r="IN36" s="365"/>
      <c r="IO36" s="365"/>
      <c r="IP36" s="365"/>
      <c r="IQ36" s="365"/>
      <c r="IR36" s="365"/>
      <c r="IS36" s="365"/>
      <c r="IT36" s="365"/>
      <c r="IU36" s="365"/>
      <c r="IV36" s="365"/>
      <c r="IW36" s="6582"/>
      <c r="IX36" s="6582"/>
      <c r="IY36" s="364"/>
      <c r="IZ36" s="365"/>
      <c r="JA36" s="365"/>
      <c r="JB36" s="365"/>
      <c r="JC36" s="365"/>
      <c r="JD36" s="365"/>
      <c r="JE36" s="365"/>
      <c r="JF36" s="365"/>
      <c r="JG36" s="365"/>
      <c r="JH36" s="365"/>
      <c r="JI36" s="365"/>
      <c r="JJ36" s="365"/>
      <c r="JK36" s="365"/>
      <c r="JL36" s="365"/>
      <c r="JM36" s="6582"/>
      <c r="JN36" s="6582"/>
      <c r="JO36" s="364"/>
      <c r="JP36" s="365"/>
      <c r="JQ36" s="365"/>
      <c r="JR36" s="365"/>
      <c r="JS36" s="365"/>
      <c r="JT36" s="365"/>
      <c r="JU36" s="365"/>
      <c r="JV36" s="365"/>
      <c r="JW36" s="365"/>
      <c r="JX36" s="365"/>
      <c r="JY36" s="365"/>
      <c r="JZ36" s="365"/>
      <c r="KA36" s="365"/>
      <c r="KB36" s="365"/>
      <c r="KC36" s="6582"/>
      <c r="KD36" s="6582"/>
      <c r="KE36" s="364"/>
      <c r="KF36" s="365"/>
      <c r="KG36" s="365"/>
      <c r="KH36" s="365"/>
      <c r="KI36" s="365"/>
      <c r="KJ36" s="365"/>
      <c r="KK36" s="365"/>
      <c r="KL36" s="365"/>
      <c r="KM36" s="365"/>
      <c r="KN36" s="365"/>
      <c r="KO36" s="365"/>
      <c r="KP36" s="365"/>
      <c r="KQ36" s="365"/>
      <c r="KR36" s="365"/>
      <c r="KS36" s="6582"/>
      <c r="KT36" s="6582"/>
      <c r="KU36" s="364"/>
      <c r="KV36" s="365"/>
      <c r="KW36" s="365"/>
      <c r="KX36" s="365"/>
      <c r="KY36" s="365"/>
      <c r="KZ36" s="365"/>
      <c r="LA36" s="365"/>
      <c r="LB36" s="365"/>
      <c r="LC36" s="365"/>
      <c r="LD36" s="365"/>
      <c r="LE36" s="365"/>
      <c r="LF36" s="365"/>
      <c r="LG36" s="365"/>
      <c r="LH36" s="365"/>
      <c r="LI36" s="6582"/>
      <c r="LJ36" s="6582"/>
      <c r="LK36" s="364"/>
      <c r="LL36" s="365"/>
      <c r="LM36" s="365"/>
      <c r="LN36" s="365"/>
      <c r="LO36" s="365"/>
      <c r="LP36" s="365"/>
      <c r="LQ36" s="365"/>
      <c r="LR36" s="365"/>
      <c r="LS36" s="365"/>
      <c r="LT36" s="365"/>
      <c r="LU36" s="365"/>
      <c r="LV36" s="365"/>
      <c r="LW36" s="365"/>
      <c r="LX36" s="365"/>
      <c r="LY36" s="6582"/>
      <c r="LZ36" s="6582"/>
      <c r="MA36" s="364"/>
      <c r="MB36" s="365"/>
      <c r="MC36" s="365"/>
      <c r="MD36" s="365"/>
      <c r="ME36" s="365"/>
      <c r="MF36" s="365"/>
      <c r="MG36" s="365"/>
      <c r="MH36" s="365"/>
      <c r="MI36" s="365"/>
      <c r="MJ36" s="365"/>
      <c r="MK36" s="365"/>
      <c r="ML36" s="365"/>
      <c r="MM36" s="365"/>
      <c r="MN36" s="365"/>
      <c r="MO36" s="6582"/>
      <c r="MP36" s="6582"/>
      <c r="MQ36" s="364"/>
      <c r="MR36" s="365"/>
      <c r="MS36" s="365"/>
      <c r="MT36" s="365"/>
      <c r="MU36" s="365"/>
      <c r="MV36" s="365"/>
      <c r="MW36" s="365"/>
      <c r="MX36" s="365"/>
      <c r="MY36" s="365"/>
      <c r="MZ36" s="365"/>
      <c r="NA36" s="365"/>
      <c r="NB36" s="365"/>
      <c r="NC36" s="365"/>
      <c r="ND36" s="365"/>
      <c r="NE36" s="6582"/>
      <c r="NF36" s="6582"/>
      <c r="NG36" s="364"/>
      <c r="NH36" s="365"/>
      <c r="NI36" s="365"/>
      <c r="NJ36" s="365"/>
      <c r="NK36" s="365"/>
      <c r="NL36" s="365"/>
      <c r="NM36" s="365"/>
      <c r="NN36" s="365"/>
      <c r="NO36" s="365"/>
      <c r="NP36" s="365"/>
      <c r="NQ36" s="365"/>
      <c r="NR36" s="365"/>
      <c r="NS36" s="365"/>
      <c r="NT36" s="365"/>
      <c r="NU36" s="6583"/>
      <c r="NV36" s="6583"/>
      <c r="NW36" s="364"/>
      <c r="OK36" s="6583"/>
      <c r="OL36" s="6583"/>
      <c r="OM36" s="364"/>
      <c r="PA36" s="6583"/>
      <c r="PB36" s="6583"/>
      <c r="PC36" s="364"/>
      <c r="PQ36" s="6583"/>
      <c r="PR36" s="6583"/>
      <c r="PS36" s="364"/>
      <c r="QG36" s="6583"/>
      <c r="QH36" s="6583"/>
      <c r="QI36" s="364"/>
      <c r="QW36" s="6583"/>
      <c r="QX36" s="6583"/>
      <c r="QY36" s="364"/>
      <c r="RM36" s="6583"/>
      <c r="RN36" s="6583"/>
      <c r="RO36" s="364"/>
      <c r="SC36" s="6583"/>
      <c r="SD36" s="6583"/>
      <c r="SE36" s="364"/>
      <c r="SS36" s="6583"/>
      <c r="ST36" s="6583"/>
      <c r="SU36" s="364"/>
      <c r="TI36" s="6583"/>
      <c r="TJ36" s="6583"/>
      <c r="TK36" s="364"/>
      <c r="TY36" s="6583"/>
      <c r="TZ36" s="6583"/>
      <c r="UA36" s="364"/>
      <c r="UO36" s="6583"/>
      <c r="UP36" s="6583"/>
      <c r="UQ36" s="364"/>
      <c r="VE36" s="6583"/>
      <c r="VF36" s="6583"/>
      <c r="VG36" s="364"/>
      <c r="VU36" s="6583"/>
      <c r="VV36" s="6583"/>
      <c r="VW36" s="364"/>
      <c r="WK36" s="6583"/>
      <c r="WL36" s="6583"/>
      <c r="WM36" s="364"/>
      <c r="XA36" s="6583"/>
      <c r="XB36" s="6583"/>
      <c r="XC36" s="364"/>
      <c r="XQ36" s="6583"/>
      <c r="XR36" s="6583"/>
      <c r="XS36" s="364"/>
      <c r="YG36" s="6583"/>
      <c r="YH36" s="6583"/>
      <c r="YI36" s="364"/>
      <c r="YW36" s="6583"/>
      <c r="YX36" s="6583"/>
      <c r="YY36" s="364"/>
      <c r="ZM36" s="6583"/>
      <c r="ZN36" s="6583"/>
      <c r="ZO36" s="364"/>
      <c r="AAC36" s="6583"/>
      <c r="AAD36" s="6583"/>
      <c r="AAE36" s="364"/>
      <c r="AAS36" s="6583"/>
      <c r="AAT36" s="6583"/>
      <c r="AAU36" s="364"/>
      <c r="ABI36" s="6583"/>
      <c r="ABJ36" s="6583"/>
      <c r="ABK36" s="364"/>
      <c r="ABY36" s="6583"/>
      <c r="ABZ36" s="6583"/>
      <c r="ACA36" s="364"/>
      <c r="ACO36" s="6583"/>
      <c r="ACP36" s="6583"/>
      <c r="ACQ36" s="364"/>
      <c r="ADE36" s="6583"/>
      <c r="ADF36" s="6583"/>
      <c r="ADG36" s="364"/>
      <c r="ADU36" s="6583"/>
      <c r="ADV36" s="6583"/>
      <c r="ADW36" s="364"/>
      <c r="AEK36" s="6583"/>
      <c r="AEL36" s="6583"/>
      <c r="AEM36" s="364"/>
      <c r="AFA36" s="6583"/>
      <c r="AFB36" s="6583"/>
      <c r="AFC36" s="364"/>
      <c r="AFQ36" s="6583"/>
      <c r="AFR36" s="6583"/>
      <c r="AFS36" s="364"/>
      <c r="AGG36" s="6583"/>
      <c r="AGH36" s="6583"/>
      <c r="AGI36" s="364"/>
      <c r="AGW36" s="6583"/>
      <c r="AGX36" s="6583"/>
      <c r="AGY36" s="364"/>
      <c r="AHM36" s="6583"/>
      <c r="AHN36" s="6583"/>
      <c r="AHO36" s="364"/>
      <c r="AIC36" s="6583"/>
      <c r="AID36" s="6583"/>
      <c r="AIE36" s="364"/>
      <c r="AIS36" s="6583"/>
      <c r="AIT36" s="6583"/>
      <c r="AIU36" s="364"/>
      <c r="AJI36" s="6583"/>
      <c r="AJJ36" s="6583"/>
      <c r="AJK36" s="364"/>
      <c r="AJY36" s="6583"/>
      <c r="AJZ36" s="6583"/>
      <c r="AKA36" s="364"/>
      <c r="AKO36" s="6583"/>
      <c r="AKP36" s="6583"/>
      <c r="AKQ36" s="364"/>
      <c r="ALE36" s="6583"/>
      <c r="ALF36" s="6583"/>
      <c r="ALG36" s="364"/>
      <c r="ALU36" s="6583"/>
      <c r="ALV36" s="6583"/>
      <c r="ALW36" s="364"/>
      <c r="AMK36" s="6583"/>
      <c r="AML36" s="6583"/>
      <c r="AMM36" s="364"/>
      <c r="ANA36" s="6583"/>
      <c r="ANB36" s="6583"/>
      <c r="ANC36" s="364"/>
      <c r="ANQ36" s="6583"/>
      <c r="ANR36" s="6583"/>
      <c r="ANS36" s="364"/>
      <c r="AOG36" s="6583"/>
      <c r="AOH36" s="6583"/>
      <c r="AOI36" s="364"/>
      <c r="AOW36" s="6583"/>
      <c r="AOX36" s="6583"/>
      <c r="AOY36" s="364"/>
      <c r="APM36" s="6583"/>
      <c r="APN36" s="6583"/>
      <c r="APO36" s="364"/>
      <c r="AQC36" s="6583"/>
      <c r="AQD36" s="6583"/>
      <c r="AQE36" s="364"/>
      <c r="AQS36" s="6583"/>
      <c r="AQT36" s="6583"/>
      <c r="AQU36" s="364"/>
      <c r="ARI36" s="6583"/>
      <c r="ARJ36" s="6583"/>
      <c r="ARK36" s="364"/>
      <c r="ARY36" s="6583"/>
      <c r="ARZ36" s="6583"/>
      <c r="ASA36" s="364"/>
      <c r="ASO36" s="6583"/>
      <c r="ASP36" s="6583"/>
      <c r="ASQ36" s="364"/>
      <c r="ATE36" s="6583"/>
      <c r="ATF36" s="6583"/>
      <c r="ATG36" s="364"/>
      <c r="ATU36" s="6583"/>
      <c r="ATV36" s="6583"/>
      <c r="ATW36" s="364"/>
      <c r="AUK36" s="6583"/>
      <c r="AUL36" s="6583"/>
      <c r="AUM36" s="364"/>
      <c r="AVA36" s="6583"/>
      <c r="AVB36" s="6583"/>
      <c r="AVC36" s="364"/>
      <c r="AVQ36" s="6583"/>
      <c r="AVR36" s="6583"/>
      <c r="AVS36" s="364"/>
      <c r="AWG36" s="6583"/>
      <c r="AWH36" s="6583"/>
      <c r="AWI36" s="364"/>
      <c r="AWW36" s="6583"/>
      <c r="AWX36" s="6583"/>
      <c r="AWY36" s="364"/>
      <c r="AXM36" s="6583"/>
      <c r="AXN36" s="6583"/>
      <c r="AXO36" s="364"/>
      <c r="AYC36" s="6583"/>
      <c r="AYD36" s="6583"/>
      <c r="AYE36" s="364"/>
      <c r="AYS36" s="6583"/>
      <c r="AYT36" s="6583"/>
      <c r="AYU36" s="364"/>
      <c r="AZI36" s="6583"/>
      <c r="AZJ36" s="6583"/>
      <c r="AZK36" s="364"/>
      <c r="AZY36" s="6583"/>
      <c r="AZZ36" s="6583"/>
      <c r="BAA36" s="364"/>
      <c r="BAO36" s="6583"/>
      <c r="BAP36" s="6583"/>
      <c r="BAQ36" s="364"/>
      <c r="BBE36" s="6583"/>
      <c r="BBF36" s="6583"/>
      <c r="BBG36" s="364"/>
      <c r="BBU36" s="6583"/>
      <c r="BBV36" s="6583"/>
      <c r="BBW36" s="364"/>
      <c r="BCK36" s="6583"/>
      <c r="BCL36" s="6583"/>
      <c r="BCM36" s="364"/>
      <c r="BDA36" s="6583"/>
      <c r="BDB36" s="6583"/>
      <c r="BDC36" s="364"/>
      <c r="BDQ36" s="6583"/>
      <c r="BDR36" s="6583"/>
      <c r="BDS36" s="364"/>
      <c r="BEG36" s="6583"/>
      <c r="BEH36" s="6583"/>
      <c r="BEI36" s="364"/>
      <c r="BEW36" s="6583"/>
      <c r="BEX36" s="6583"/>
      <c r="BEY36" s="364"/>
      <c r="BFM36" s="6583"/>
      <c r="BFN36" s="6583"/>
      <c r="BFO36" s="364"/>
      <c r="BGC36" s="6583"/>
      <c r="BGD36" s="6583"/>
      <c r="BGE36" s="364"/>
      <c r="BGS36" s="6583"/>
      <c r="BGT36" s="6583"/>
      <c r="BGU36" s="364"/>
      <c r="BHI36" s="6583"/>
      <c r="BHJ36" s="6583"/>
      <c r="BHK36" s="364"/>
      <c r="BHY36" s="6583"/>
      <c r="BHZ36" s="6583"/>
      <c r="BIA36" s="364"/>
      <c r="BIO36" s="6583"/>
      <c r="BIP36" s="6583"/>
      <c r="BIQ36" s="364"/>
      <c r="BJE36" s="6583"/>
      <c r="BJF36" s="6583"/>
      <c r="BJG36" s="364"/>
      <c r="BJU36" s="6583"/>
      <c r="BJV36" s="6583"/>
      <c r="BJW36" s="364"/>
      <c r="BKK36" s="6583"/>
      <c r="BKL36" s="6583"/>
      <c r="BKM36" s="364"/>
      <c r="BLA36" s="6583"/>
      <c r="BLB36" s="6583"/>
      <c r="BLC36" s="364"/>
      <c r="BLQ36" s="6583"/>
      <c r="BLR36" s="6583"/>
      <c r="BLS36" s="364"/>
      <c r="BMG36" s="6583"/>
      <c r="BMH36" s="6583"/>
      <c r="BMI36" s="364"/>
      <c r="BMW36" s="6583"/>
      <c r="BMX36" s="6583"/>
      <c r="BMY36" s="364"/>
      <c r="BNM36" s="6583"/>
      <c r="BNN36" s="6583"/>
      <c r="BNO36" s="364"/>
      <c r="BOC36" s="6583"/>
      <c r="BOD36" s="6583"/>
      <c r="BOE36" s="364"/>
      <c r="BOS36" s="6583"/>
      <c r="BOT36" s="6583"/>
      <c r="BOU36" s="364"/>
      <c r="BPI36" s="6583"/>
      <c r="BPJ36" s="6583"/>
      <c r="BPK36" s="364"/>
      <c r="BPY36" s="6583"/>
      <c r="BPZ36" s="6583"/>
      <c r="BQA36" s="364"/>
      <c r="BQO36" s="6583"/>
      <c r="BQP36" s="6583"/>
      <c r="BQQ36" s="364"/>
      <c r="BRE36" s="6583"/>
      <c r="BRF36" s="6583"/>
      <c r="BRG36" s="364"/>
      <c r="BRU36" s="6583"/>
      <c r="BRV36" s="6583"/>
      <c r="BRW36" s="364"/>
      <c r="BSK36" s="6583"/>
      <c r="BSL36" s="6583"/>
      <c r="BSM36" s="364"/>
      <c r="BTA36" s="6583"/>
      <c r="BTB36" s="6583"/>
      <c r="BTC36" s="364"/>
      <c r="BTQ36" s="6583"/>
      <c r="BTR36" s="6583"/>
      <c r="BTS36" s="364"/>
      <c r="BUG36" s="6583"/>
      <c r="BUH36" s="6583"/>
      <c r="BUI36" s="364"/>
      <c r="BUW36" s="6583"/>
      <c r="BUX36" s="6583"/>
      <c r="BUY36" s="364"/>
      <c r="BVM36" s="6583"/>
      <c r="BVN36" s="6583"/>
      <c r="BVO36" s="364"/>
      <c r="BWC36" s="6583"/>
      <c r="BWD36" s="6583"/>
      <c r="BWE36" s="364"/>
      <c r="BWS36" s="6583"/>
      <c r="BWT36" s="6583"/>
      <c r="BWU36" s="364"/>
      <c r="BXI36" s="6583"/>
      <c r="BXJ36" s="6583"/>
      <c r="BXK36" s="364"/>
      <c r="BXY36" s="6583"/>
      <c r="BXZ36" s="6583"/>
      <c r="BYA36" s="364"/>
      <c r="BYO36" s="6583"/>
      <c r="BYP36" s="6583"/>
      <c r="BYQ36" s="364"/>
      <c r="BZE36" s="6583"/>
      <c r="BZF36" s="6583"/>
      <c r="BZG36" s="364"/>
      <c r="BZU36" s="6583"/>
      <c r="BZV36" s="6583"/>
      <c r="BZW36" s="364"/>
      <c r="CAK36" s="6583"/>
      <c r="CAL36" s="6583"/>
      <c r="CAM36" s="364"/>
      <c r="CBA36" s="6583"/>
      <c r="CBB36" s="6583"/>
      <c r="CBC36" s="364"/>
      <c r="CBQ36" s="6583"/>
      <c r="CBR36" s="6583"/>
      <c r="CBS36" s="364"/>
      <c r="CCG36" s="6583"/>
      <c r="CCH36" s="6583"/>
      <c r="CCI36" s="364"/>
      <c r="CCW36" s="6583"/>
      <c r="CCX36" s="6583"/>
      <c r="CCY36" s="364"/>
      <c r="CDM36" s="6583"/>
      <c r="CDN36" s="6583"/>
      <c r="CDO36" s="364"/>
      <c r="CEC36" s="6583"/>
      <c r="CED36" s="6583"/>
      <c r="CEE36" s="364"/>
      <c r="CES36" s="6583"/>
      <c r="CET36" s="6583"/>
      <c r="CEU36" s="364"/>
      <c r="CFI36" s="6583"/>
      <c r="CFJ36" s="6583"/>
      <c r="CFK36" s="364"/>
      <c r="CFY36" s="6583"/>
      <c r="CFZ36" s="6583"/>
      <c r="CGA36" s="364"/>
      <c r="CGO36" s="6583"/>
      <c r="CGP36" s="6583"/>
      <c r="CGQ36" s="364"/>
      <c r="CHE36" s="6583"/>
      <c r="CHF36" s="6583"/>
      <c r="CHG36" s="364"/>
      <c r="CHU36" s="6583"/>
      <c r="CHV36" s="6583"/>
      <c r="CHW36" s="364"/>
      <c r="CIK36" s="6583"/>
      <c r="CIL36" s="6583"/>
      <c r="CIM36" s="364"/>
      <c r="CJA36" s="6583"/>
      <c r="CJB36" s="6583"/>
      <c r="CJC36" s="364"/>
      <c r="CJQ36" s="6583"/>
      <c r="CJR36" s="6583"/>
      <c r="CJS36" s="364"/>
      <c r="CKG36" s="6583"/>
      <c r="CKH36" s="6583"/>
      <c r="CKI36" s="364"/>
      <c r="CKW36" s="6583"/>
      <c r="CKX36" s="6583"/>
      <c r="CKY36" s="364"/>
      <c r="CLM36" s="6583"/>
      <c r="CLN36" s="6583"/>
      <c r="CLO36" s="364"/>
      <c r="CMC36" s="6583"/>
      <c r="CMD36" s="6583"/>
      <c r="CME36" s="364"/>
      <c r="CMS36" s="6583"/>
      <c r="CMT36" s="6583"/>
      <c r="CMU36" s="364"/>
      <c r="CNI36" s="6583"/>
      <c r="CNJ36" s="6583"/>
      <c r="CNK36" s="364"/>
      <c r="CNY36" s="6583"/>
      <c r="CNZ36" s="6583"/>
      <c r="COA36" s="364"/>
      <c r="COO36" s="6583"/>
      <c r="COP36" s="6583"/>
      <c r="COQ36" s="364"/>
      <c r="CPE36" s="6583"/>
      <c r="CPF36" s="6583"/>
      <c r="CPG36" s="364"/>
      <c r="CPU36" s="6583"/>
      <c r="CPV36" s="6583"/>
      <c r="CPW36" s="364"/>
      <c r="CQK36" s="6583"/>
      <c r="CQL36" s="6583"/>
      <c r="CQM36" s="364"/>
      <c r="CRA36" s="6583"/>
      <c r="CRB36" s="6583"/>
      <c r="CRC36" s="364"/>
      <c r="CRQ36" s="6583"/>
      <c r="CRR36" s="6583"/>
      <c r="CRS36" s="364"/>
      <c r="CSG36" s="6583"/>
      <c r="CSH36" s="6583"/>
      <c r="CSI36" s="364"/>
      <c r="CSW36" s="6583"/>
      <c r="CSX36" s="6583"/>
      <c r="CSY36" s="364"/>
      <c r="CTM36" s="6583"/>
      <c r="CTN36" s="6583"/>
      <c r="CTO36" s="364"/>
      <c r="CUC36" s="6583"/>
      <c r="CUD36" s="6583"/>
      <c r="CUE36" s="364"/>
      <c r="CUS36" s="6583"/>
      <c r="CUT36" s="6583"/>
      <c r="CUU36" s="364"/>
      <c r="CVI36" s="6583"/>
      <c r="CVJ36" s="6583"/>
      <c r="CVK36" s="364"/>
      <c r="CVY36" s="6583"/>
      <c r="CVZ36" s="6583"/>
      <c r="CWA36" s="364"/>
      <c r="CWO36" s="6583"/>
      <c r="CWP36" s="6583"/>
      <c r="CWQ36" s="364"/>
      <c r="CXE36" s="6583"/>
      <c r="CXF36" s="6583"/>
      <c r="CXG36" s="364"/>
      <c r="CXU36" s="6583"/>
      <c r="CXV36" s="6583"/>
      <c r="CXW36" s="364"/>
      <c r="CYK36" s="6583"/>
      <c r="CYL36" s="6583"/>
      <c r="CYM36" s="364"/>
      <c r="CZA36" s="6583"/>
      <c r="CZB36" s="6583"/>
      <c r="CZC36" s="364"/>
      <c r="CZQ36" s="6583"/>
      <c r="CZR36" s="6583"/>
      <c r="CZS36" s="364"/>
      <c r="DAG36" s="6583"/>
      <c r="DAH36" s="6583"/>
      <c r="DAI36" s="364"/>
      <c r="DAW36" s="6583"/>
      <c r="DAX36" s="6583"/>
      <c r="DAY36" s="364"/>
      <c r="DBM36" s="6583"/>
      <c r="DBN36" s="6583"/>
      <c r="DBO36" s="364"/>
      <c r="DCC36" s="6583"/>
      <c r="DCD36" s="6583"/>
      <c r="DCE36" s="364"/>
      <c r="DCS36" s="6583"/>
      <c r="DCT36" s="6583"/>
      <c r="DCU36" s="364"/>
      <c r="DDI36" s="6583"/>
      <c r="DDJ36" s="6583"/>
      <c r="DDK36" s="364"/>
      <c r="DDY36" s="6583"/>
      <c r="DDZ36" s="6583"/>
      <c r="DEA36" s="364"/>
      <c r="DEO36" s="6583"/>
      <c r="DEP36" s="6583"/>
      <c r="DEQ36" s="364"/>
      <c r="DFE36" s="6583"/>
      <c r="DFF36" s="6583"/>
      <c r="DFG36" s="364"/>
      <c r="DFU36" s="6583"/>
      <c r="DFV36" s="6583"/>
      <c r="DFW36" s="364"/>
      <c r="DGK36" s="6583"/>
      <c r="DGL36" s="6583"/>
      <c r="DGM36" s="364"/>
      <c r="DHA36" s="6583"/>
      <c r="DHB36" s="6583"/>
      <c r="DHC36" s="364"/>
      <c r="DHQ36" s="6583"/>
      <c r="DHR36" s="6583"/>
      <c r="DHS36" s="364"/>
      <c r="DIG36" s="6583"/>
      <c r="DIH36" s="6583"/>
      <c r="DII36" s="364"/>
      <c r="DIW36" s="6583"/>
      <c r="DIX36" s="6583"/>
      <c r="DIY36" s="364"/>
      <c r="DJM36" s="6583"/>
      <c r="DJN36" s="6583"/>
      <c r="DJO36" s="364"/>
      <c r="DKC36" s="6583"/>
      <c r="DKD36" s="6583"/>
      <c r="DKE36" s="364"/>
      <c r="DKS36" s="6583"/>
      <c r="DKT36" s="6583"/>
      <c r="DKU36" s="364"/>
      <c r="DLI36" s="6583"/>
      <c r="DLJ36" s="6583"/>
      <c r="DLK36" s="364"/>
      <c r="DLY36" s="6583"/>
      <c r="DLZ36" s="6583"/>
      <c r="DMA36" s="364"/>
      <c r="DMO36" s="6583"/>
      <c r="DMP36" s="6583"/>
      <c r="DMQ36" s="364"/>
      <c r="DNE36" s="6583"/>
      <c r="DNF36" s="6583"/>
      <c r="DNG36" s="364"/>
      <c r="DNU36" s="6583"/>
      <c r="DNV36" s="6583"/>
      <c r="DNW36" s="364"/>
      <c r="DOK36" s="6583"/>
      <c r="DOL36" s="6583"/>
      <c r="DOM36" s="364"/>
      <c r="DPA36" s="6583"/>
      <c r="DPB36" s="6583"/>
      <c r="DPC36" s="364"/>
      <c r="DPQ36" s="6583"/>
      <c r="DPR36" s="6583"/>
      <c r="DPS36" s="364"/>
      <c r="DQG36" s="6583"/>
      <c r="DQH36" s="6583"/>
      <c r="DQI36" s="364"/>
      <c r="DQW36" s="6583"/>
      <c r="DQX36" s="6583"/>
      <c r="DQY36" s="364"/>
      <c r="DRM36" s="6583"/>
      <c r="DRN36" s="6583"/>
      <c r="DRO36" s="364"/>
      <c r="DSC36" s="6583"/>
      <c r="DSD36" s="6583"/>
      <c r="DSE36" s="364"/>
      <c r="DSS36" s="6583"/>
      <c r="DST36" s="6583"/>
      <c r="DSU36" s="364"/>
      <c r="DTI36" s="6583"/>
      <c r="DTJ36" s="6583"/>
      <c r="DTK36" s="364"/>
      <c r="DTY36" s="6583"/>
      <c r="DTZ36" s="6583"/>
      <c r="DUA36" s="364"/>
      <c r="DUO36" s="6583"/>
      <c r="DUP36" s="6583"/>
      <c r="DUQ36" s="364"/>
      <c r="DVE36" s="6583"/>
      <c r="DVF36" s="6583"/>
      <c r="DVG36" s="364"/>
      <c r="DVU36" s="6583"/>
      <c r="DVV36" s="6583"/>
      <c r="DVW36" s="364"/>
      <c r="DWK36" s="6583"/>
      <c r="DWL36" s="6583"/>
      <c r="DWM36" s="364"/>
      <c r="DXA36" s="6583"/>
      <c r="DXB36" s="6583"/>
      <c r="DXC36" s="364"/>
      <c r="DXQ36" s="6583"/>
      <c r="DXR36" s="6583"/>
      <c r="DXS36" s="364"/>
      <c r="DYG36" s="6583"/>
      <c r="DYH36" s="6583"/>
      <c r="DYI36" s="364"/>
      <c r="DYW36" s="6583"/>
      <c r="DYX36" s="6583"/>
      <c r="DYY36" s="364"/>
      <c r="DZM36" s="6583"/>
      <c r="DZN36" s="6583"/>
      <c r="DZO36" s="364"/>
      <c r="EAC36" s="6583"/>
      <c r="EAD36" s="6583"/>
      <c r="EAE36" s="364"/>
      <c r="EAS36" s="6583"/>
      <c r="EAT36" s="6583"/>
      <c r="EAU36" s="364"/>
      <c r="EBI36" s="6583"/>
      <c r="EBJ36" s="6583"/>
      <c r="EBK36" s="364"/>
      <c r="EBY36" s="6583"/>
      <c r="EBZ36" s="6583"/>
      <c r="ECA36" s="364"/>
      <c r="ECO36" s="6583"/>
      <c r="ECP36" s="6583"/>
      <c r="ECQ36" s="364"/>
      <c r="EDE36" s="6583"/>
      <c r="EDF36" s="6583"/>
      <c r="EDG36" s="364"/>
      <c r="EDU36" s="6583"/>
      <c r="EDV36" s="6583"/>
      <c r="EDW36" s="364"/>
      <c r="EEK36" s="6583"/>
      <c r="EEL36" s="6583"/>
      <c r="EEM36" s="364"/>
      <c r="EFA36" s="6583"/>
      <c r="EFB36" s="6583"/>
      <c r="EFC36" s="364"/>
      <c r="EFQ36" s="6583"/>
      <c r="EFR36" s="6583"/>
      <c r="EFS36" s="364"/>
      <c r="EGG36" s="6583"/>
      <c r="EGH36" s="6583"/>
      <c r="EGI36" s="364"/>
      <c r="EGW36" s="6583"/>
      <c r="EGX36" s="6583"/>
      <c r="EGY36" s="364"/>
      <c r="EHM36" s="6583"/>
      <c r="EHN36" s="6583"/>
      <c r="EHO36" s="364"/>
      <c r="EIC36" s="6583"/>
      <c r="EID36" s="6583"/>
      <c r="EIE36" s="364"/>
      <c r="EIS36" s="6583"/>
      <c r="EIT36" s="6583"/>
      <c r="EIU36" s="364"/>
      <c r="EJI36" s="6583"/>
      <c r="EJJ36" s="6583"/>
      <c r="EJK36" s="364"/>
      <c r="EJY36" s="6583"/>
      <c r="EJZ36" s="6583"/>
      <c r="EKA36" s="364"/>
      <c r="EKO36" s="6583"/>
      <c r="EKP36" s="6583"/>
      <c r="EKQ36" s="364"/>
      <c r="ELE36" s="6583"/>
      <c r="ELF36" s="6583"/>
      <c r="ELG36" s="364"/>
      <c r="ELU36" s="6583"/>
      <c r="ELV36" s="6583"/>
      <c r="ELW36" s="364"/>
      <c r="EMK36" s="6583"/>
      <c r="EML36" s="6583"/>
      <c r="EMM36" s="364"/>
      <c r="ENA36" s="6583"/>
      <c r="ENB36" s="6583"/>
      <c r="ENC36" s="364"/>
      <c r="ENQ36" s="6583"/>
      <c r="ENR36" s="6583"/>
      <c r="ENS36" s="364"/>
      <c r="EOG36" s="6583"/>
      <c r="EOH36" s="6583"/>
      <c r="EOI36" s="364"/>
      <c r="EOW36" s="6583"/>
      <c r="EOX36" s="6583"/>
      <c r="EOY36" s="364"/>
      <c r="EPM36" s="6583"/>
      <c r="EPN36" s="6583"/>
      <c r="EPO36" s="364"/>
      <c r="EQC36" s="6583"/>
      <c r="EQD36" s="6583"/>
      <c r="EQE36" s="364"/>
      <c r="EQS36" s="6583"/>
      <c r="EQT36" s="6583"/>
      <c r="EQU36" s="364"/>
      <c r="ERI36" s="6583"/>
      <c r="ERJ36" s="6583"/>
      <c r="ERK36" s="364"/>
      <c r="ERY36" s="6583"/>
      <c r="ERZ36" s="6583"/>
      <c r="ESA36" s="364"/>
      <c r="ESO36" s="6583"/>
      <c r="ESP36" s="6583"/>
      <c r="ESQ36" s="364"/>
      <c r="ETE36" s="6583"/>
      <c r="ETF36" s="6583"/>
      <c r="ETG36" s="364"/>
      <c r="ETU36" s="6583"/>
      <c r="ETV36" s="6583"/>
      <c r="ETW36" s="364"/>
      <c r="EUK36" s="6583"/>
      <c r="EUL36" s="6583"/>
      <c r="EUM36" s="364"/>
      <c r="EVA36" s="6583"/>
      <c r="EVB36" s="6583"/>
      <c r="EVC36" s="364"/>
      <c r="EVQ36" s="6583"/>
      <c r="EVR36" s="6583"/>
      <c r="EVS36" s="364"/>
      <c r="EWG36" s="6583"/>
      <c r="EWH36" s="6583"/>
      <c r="EWI36" s="364"/>
      <c r="EWW36" s="6583"/>
      <c r="EWX36" s="6583"/>
      <c r="EWY36" s="364"/>
      <c r="EXM36" s="6583"/>
      <c r="EXN36" s="6583"/>
      <c r="EXO36" s="364"/>
      <c r="EYC36" s="6583"/>
      <c r="EYD36" s="6583"/>
      <c r="EYE36" s="364"/>
      <c r="EYS36" s="6583"/>
      <c r="EYT36" s="6583"/>
      <c r="EYU36" s="364"/>
      <c r="EZI36" s="6583"/>
      <c r="EZJ36" s="6583"/>
      <c r="EZK36" s="364"/>
      <c r="EZY36" s="6583"/>
      <c r="EZZ36" s="6583"/>
      <c r="FAA36" s="364"/>
      <c r="FAO36" s="6583"/>
      <c r="FAP36" s="6583"/>
      <c r="FAQ36" s="364"/>
      <c r="FBE36" s="6583"/>
      <c r="FBF36" s="6583"/>
      <c r="FBG36" s="364"/>
      <c r="FBU36" s="6583"/>
      <c r="FBV36" s="6583"/>
      <c r="FBW36" s="364"/>
      <c r="FCK36" s="6583"/>
      <c r="FCL36" s="6583"/>
      <c r="FCM36" s="364"/>
      <c r="FDA36" s="6583"/>
      <c r="FDB36" s="6583"/>
      <c r="FDC36" s="364"/>
      <c r="FDQ36" s="6583"/>
      <c r="FDR36" s="6583"/>
      <c r="FDS36" s="364"/>
      <c r="FEG36" s="6583"/>
      <c r="FEH36" s="6583"/>
      <c r="FEI36" s="364"/>
      <c r="FEW36" s="6583"/>
      <c r="FEX36" s="6583"/>
      <c r="FEY36" s="364"/>
      <c r="FFM36" s="6583"/>
      <c r="FFN36" s="6583"/>
      <c r="FFO36" s="364"/>
      <c r="FGC36" s="6583"/>
      <c r="FGD36" s="6583"/>
      <c r="FGE36" s="364"/>
      <c r="FGS36" s="6583"/>
      <c r="FGT36" s="6583"/>
      <c r="FGU36" s="364"/>
      <c r="FHI36" s="6583"/>
      <c r="FHJ36" s="6583"/>
      <c r="FHK36" s="364"/>
      <c r="FHY36" s="6583"/>
      <c r="FHZ36" s="6583"/>
      <c r="FIA36" s="364"/>
      <c r="FIO36" s="6583"/>
      <c r="FIP36" s="6583"/>
      <c r="FIQ36" s="364"/>
      <c r="FJE36" s="6583"/>
      <c r="FJF36" s="6583"/>
      <c r="FJG36" s="364"/>
      <c r="FJU36" s="6583"/>
      <c r="FJV36" s="6583"/>
      <c r="FJW36" s="364"/>
      <c r="FKK36" s="6583"/>
      <c r="FKL36" s="6583"/>
      <c r="FKM36" s="364"/>
      <c r="FLA36" s="6583"/>
      <c r="FLB36" s="6583"/>
      <c r="FLC36" s="364"/>
      <c r="FLQ36" s="6583"/>
      <c r="FLR36" s="6583"/>
      <c r="FLS36" s="364"/>
      <c r="FMG36" s="6583"/>
      <c r="FMH36" s="6583"/>
      <c r="FMI36" s="364"/>
      <c r="FMW36" s="6583"/>
      <c r="FMX36" s="6583"/>
      <c r="FMY36" s="364"/>
      <c r="FNM36" s="6583"/>
      <c r="FNN36" s="6583"/>
      <c r="FNO36" s="364"/>
      <c r="FOC36" s="6583"/>
      <c r="FOD36" s="6583"/>
      <c r="FOE36" s="364"/>
      <c r="FOS36" s="6583"/>
      <c r="FOT36" s="6583"/>
      <c r="FOU36" s="364"/>
      <c r="FPI36" s="6583"/>
      <c r="FPJ36" s="6583"/>
      <c r="FPK36" s="364"/>
      <c r="FPY36" s="6583"/>
      <c r="FPZ36" s="6583"/>
      <c r="FQA36" s="364"/>
      <c r="FQO36" s="6583"/>
      <c r="FQP36" s="6583"/>
      <c r="FQQ36" s="364"/>
      <c r="FRE36" s="6583"/>
      <c r="FRF36" s="6583"/>
      <c r="FRG36" s="364"/>
      <c r="FRU36" s="6583"/>
      <c r="FRV36" s="6583"/>
      <c r="FRW36" s="364"/>
      <c r="FSK36" s="6583"/>
      <c r="FSL36" s="6583"/>
      <c r="FSM36" s="364"/>
      <c r="FTA36" s="6583"/>
      <c r="FTB36" s="6583"/>
      <c r="FTC36" s="364"/>
      <c r="FTQ36" s="6583"/>
      <c r="FTR36" s="6583"/>
      <c r="FTS36" s="364"/>
      <c r="FUG36" s="6583"/>
      <c r="FUH36" s="6583"/>
      <c r="FUI36" s="364"/>
      <c r="FUW36" s="6583"/>
      <c r="FUX36" s="6583"/>
      <c r="FUY36" s="364"/>
      <c r="FVM36" s="6583"/>
      <c r="FVN36" s="6583"/>
      <c r="FVO36" s="364"/>
      <c r="FWC36" s="6583"/>
      <c r="FWD36" s="6583"/>
      <c r="FWE36" s="364"/>
      <c r="FWS36" s="6583"/>
      <c r="FWT36" s="6583"/>
      <c r="FWU36" s="364"/>
      <c r="FXI36" s="6583"/>
      <c r="FXJ36" s="6583"/>
      <c r="FXK36" s="364"/>
      <c r="FXY36" s="6583"/>
      <c r="FXZ36" s="6583"/>
      <c r="FYA36" s="364"/>
      <c r="FYO36" s="6583"/>
      <c r="FYP36" s="6583"/>
      <c r="FYQ36" s="364"/>
      <c r="FZE36" s="6583"/>
      <c r="FZF36" s="6583"/>
      <c r="FZG36" s="364"/>
      <c r="FZU36" s="6583"/>
      <c r="FZV36" s="6583"/>
      <c r="FZW36" s="364"/>
      <c r="GAK36" s="6583"/>
      <c r="GAL36" s="6583"/>
      <c r="GAM36" s="364"/>
      <c r="GBA36" s="6583"/>
      <c r="GBB36" s="6583"/>
      <c r="GBC36" s="364"/>
      <c r="GBQ36" s="6583"/>
      <c r="GBR36" s="6583"/>
      <c r="GBS36" s="364"/>
      <c r="GCG36" s="6583"/>
      <c r="GCH36" s="6583"/>
      <c r="GCI36" s="364"/>
      <c r="GCW36" s="6583"/>
      <c r="GCX36" s="6583"/>
      <c r="GCY36" s="364"/>
      <c r="GDM36" s="6583"/>
      <c r="GDN36" s="6583"/>
      <c r="GDO36" s="364"/>
      <c r="GEC36" s="6583"/>
      <c r="GED36" s="6583"/>
      <c r="GEE36" s="364"/>
      <c r="GES36" s="6583"/>
      <c r="GET36" s="6583"/>
      <c r="GEU36" s="364"/>
      <c r="GFI36" s="6583"/>
      <c r="GFJ36" s="6583"/>
      <c r="GFK36" s="364"/>
      <c r="GFY36" s="6583"/>
      <c r="GFZ36" s="6583"/>
      <c r="GGA36" s="364"/>
      <c r="GGO36" s="6583"/>
      <c r="GGP36" s="6583"/>
      <c r="GGQ36" s="364"/>
      <c r="GHE36" s="6583"/>
      <c r="GHF36" s="6583"/>
      <c r="GHG36" s="364"/>
      <c r="GHU36" s="6583"/>
      <c r="GHV36" s="6583"/>
      <c r="GHW36" s="364"/>
      <c r="GIK36" s="6583"/>
      <c r="GIL36" s="6583"/>
      <c r="GIM36" s="364"/>
      <c r="GJA36" s="6583"/>
      <c r="GJB36" s="6583"/>
      <c r="GJC36" s="364"/>
      <c r="GJQ36" s="6583"/>
      <c r="GJR36" s="6583"/>
      <c r="GJS36" s="364"/>
      <c r="GKG36" s="6583"/>
      <c r="GKH36" s="6583"/>
      <c r="GKI36" s="364"/>
      <c r="GKW36" s="6583"/>
      <c r="GKX36" s="6583"/>
      <c r="GKY36" s="364"/>
      <c r="GLM36" s="6583"/>
      <c r="GLN36" s="6583"/>
      <c r="GLO36" s="364"/>
      <c r="GMC36" s="6583"/>
      <c r="GMD36" s="6583"/>
      <c r="GME36" s="364"/>
      <c r="GMS36" s="6583"/>
      <c r="GMT36" s="6583"/>
      <c r="GMU36" s="364"/>
      <c r="GNI36" s="6583"/>
      <c r="GNJ36" s="6583"/>
      <c r="GNK36" s="364"/>
      <c r="GNY36" s="6583"/>
      <c r="GNZ36" s="6583"/>
      <c r="GOA36" s="364"/>
      <c r="GOO36" s="6583"/>
      <c r="GOP36" s="6583"/>
      <c r="GOQ36" s="364"/>
      <c r="GPE36" s="6583"/>
      <c r="GPF36" s="6583"/>
      <c r="GPG36" s="364"/>
      <c r="GPU36" s="6583"/>
      <c r="GPV36" s="6583"/>
      <c r="GPW36" s="364"/>
      <c r="GQK36" s="6583"/>
      <c r="GQL36" s="6583"/>
      <c r="GQM36" s="364"/>
      <c r="GRA36" s="6583"/>
      <c r="GRB36" s="6583"/>
      <c r="GRC36" s="364"/>
      <c r="GRQ36" s="6583"/>
      <c r="GRR36" s="6583"/>
      <c r="GRS36" s="364"/>
      <c r="GSG36" s="6583"/>
      <c r="GSH36" s="6583"/>
      <c r="GSI36" s="364"/>
      <c r="GSW36" s="6583"/>
      <c r="GSX36" s="6583"/>
      <c r="GSY36" s="364"/>
      <c r="GTM36" s="6583"/>
      <c r="GTN36" s="6583"/>
      <c r="GTO36" s="364"/>
      <c r="GUC36" s="6583"/>
      <c r="GUD36" s="6583"/>
      <c r="GUE36" s="364"/>
      <c r="GUS36" s="6583"/>
      <c r="GUT36" s="6583"/>
      <c r="GUU36" s="364"/>
      <c r="GVI36" s="6583"/>
      <c r="GVJ36" s="6583"/>
      <c r="GVK36" s="364"/>
      <c r="GVY36" s="6583"/>
      <c r="GVZ36" s="6583"/>
      <c r="GWA36" s="364"/>
      <c r="GWO36" s="6583"/>
      <c r="GWP36" s="6583"/>
      <c r="GWQ36" s="364"/>
      <c r="GXE36" s="6583"/>
      <c r="GXF36" s="6583"/>
      <c r="GXG36" s="364"/>
      <c r="GXU36" s="6583"/>
      <c r="GXV36" s="6583"/>
      <c r="GXW36" s="364"/>
      <c r="GYK36" s="6583"/>
      <c r="GYL36" s="6583"/>
      <c r="GYM36" s="364"/>
      <c r="GZA36" s="6583"/>
      <c r="GZB36" s="6583"/>
      <c r="GZC36" s="364"/>
      <c r="GZQ36" s="6583"/>
      <c r="GZR36" s="6583"/>
      <c r="GZS36" s="364"/>
      <c r="HAG36" s="6583"/>
      <c r="HAH36" s="6583"/>
      <c r="HAI36" s="364"/>
      <c r="HAW36" s="6583"/>
      <c r="HAX36" s="6583"/>
      <c r="HAY36" s="364"/>
      <c r="HBM36" s="6583"/>
      <c r="HBN36" s="6583"/>
      <c r="HBO36" s="364"/>
      <c r="HCC36" s="6583"/>
      <c r="HCD36" s="6583"/>
      <c r="HCE36" s="364"/>
      <c r="HCS36" s="6583"/>
      <c r="HCT36" s="6583"/>
      <c r="HCU36" s="364"/>
      <c r="HDI36" s="6583"/>
      <c r="HDJ36" s="6583"/>
      <c r="HDK36" s="364"/>
      <c r="HDY36" s="6583"/>
      <c r="HDZ36" s="6583"/>
      <c r="HEA36" s="364"/>
      <c r="HEO36" s="6583"/>
      <c r="HEP36" s="6583"/>
      <c r="HEQ36" s="364"/>
      <c r="HFE36" s="6583"/>
      <c r="HFF36" s="6583"/>
      <c r="HFG36" s="364"/>
      <c r="HFU36" s="6583"/>
      <c r="HFV36" s="6583"/>
      <c r="HFW36" s="364"/>
      <c r="HGK36" s="6583"/>
      <c r="HGL36" s="6583"/>
      <c r="HGM36" s="364"/>
      <c r="HHA36" s="6583"/>
      <c r="HHB36" s="6583"/>
      <c r="HHC36" s="364"/>
      <c r="HHQ36" s="6583"/>
      <c r="HHR36" s="6583"/>
      <c r="HHS36" s="364"/>
      <c r="HIG36" s="6583"/>
      <c r="HIH36" s="6583"/>
      <c r="HII36" s="364"/>
      <c r="HIW36" s="6583"/>
      <c r="HIX36" s="6583"/>
      <c r="HIY36" s="364"/>
      <c r="HJM36" s="6583"/>
      <c r="HJN36" s="6583"/>
      <c r="HJO36" s="364"/>
      <c r="HKC36" s="6583"/>
      <c r="HKD36" s="6583"/>
      <c r="HKE36" s="364"/>
      <c r="HKS36" s="6583"/>
      <c r="HKT36" s="6583"/>
      <c r="HKU36" s="364"/>
      <c r="HLI36" s="6583"/>
      <c r="HLJ36" s="6583"/>
      <c r="HLK36" s="364"/>
      <c r="HLY36" s="6583"/>
      <c r="HLZ36" s="6583"/>
      <c r="HMA36" s="364"/>
      <c r="HMO36" s="6583"/>
      <c r="HMP36" s="6583"/>
      <c r="HMQ36" s="364"/>
      <c r="HNE36" s="6583"/>
      <c r="HNF36" s="6583"/>
      <c r="HNG36" s="364"/>
      <c r="HNU36" s="6583"/>
      <c r="HNV36" s="6583"/>
      <c r="HNW36" s="364"/>
      <c r="HOK36" s="6583"/>
      <c r="HOL36" s="6583"/>
      <c r="HOM36" s="364"/>
      <c r="HPA36" s="6583"/>
      <c r="HPB36" s="6583"/>
      <c r="HPC36" s="364"/>
      <c r="HPQ36" s="6583"/>
      <c r="HPR36" s="6583"/>
      <c r="HPS36" s="364"/>
      <c r="HQG36" s="6583"/>
      <c r="HQH36" s="6583"/>
      <c r="HQI36" s="364"/>
      <c r="HQW36" s="6583"/>
      <c r="HQX36" s="6583"/>
      <c r="HQY36" s="364"/>
      <c r="HRM36" s="6583"/>
      <c r="HRN36" s="6583"/>
      <c r="HRO36" s="364"/>
      <c r="HSC36" s="6583"/>
      <c r="HSD36" s="6583"/>
      <c r="HSE36" s="364"/>
      <c r="HSS36" s="6583"/>
      <c r="HST36" s="6583"/>
      <c r="HSU36" s="364"/>
      <c r="HTI36" s="6583"/>
      <c r="HTJ36" s="6583"/>
      <c r="HTK36" s="364"/>
      <c r="HTY36" s="6583"/>
      <c r="HTZ36" s="6583"/>
      <c r="HUA36" s="364"/>
      <c r="HUO36" s="6583"/>
      <c r="HUP36" s="6583"/>
      <c r="HUQ36" s="364"/>
      <c r="HVE36" s="6583"/>
      <c r="HVF36" s="6583"/>
      <c r="HVG36" s="364"/>
      <c r="HVU36" s="6583"/>
      <c r="HVV36" s="6583"/>
      <c r="HVW36" s="364"/>
      <c r="HWK36" s="6583"/>
      <c r="HWL36" s="6583"/>
      <c r="HWM36" s="364"/>
      <c r="HXA36" s="6583"/>
      <c r="HXB36" s="6583"/>
      <c r="HXC36" s="364"/>
      <c r="HXQ36" s="6583"/>
      <c r="HXR36" s="6583"/>
      <c r="HXS36" s="364"/>
      <c r="HYG36" s="6583"/>
      <c r="HYH36" s="6583"/>
      <c r="HYI36" s="364"/>
      <c r="HYW36" s="6583"/>
      <c r="HYX36" s="6583"/>
      <c r="HYY36" s="364"/>
      <c r="HZM36" s="6583"/>
      <c r="HZN36" s="6583"/>
      <c r="HZO36" s="364"/>
      <c r="IAC36" s="6583"/>
      <c r="IAD36" s="6583"/>
      <c r="IAE36" s="364"/>
      <c r="IAS36" s="6583"/>
      <c r="IAT36" s="6583"/>
      <c r="IAU36" s="364"/>
      <c r="IBI36" s="6583"/>
      <c r="IBJ36" s="6583"/>
      <c r="IBK36" s="364"/>
      <c r="IBY36" s="6583"/>
      <c r="IBZ36" s="6583"/>
      <c r="ICA36" s="364"/>
      <c r="ICO36" s="6583"/>
      <c r="ICP36" s="6583"/>
      <c r="ICQ36" s="364"/>
      <c r="IDE36" s="6583"/>
      <c r="IDF36" s="6583"/>
      <c r="IDG36" s="364"/>
      <c r="IDU36" s="6583"/>
      <c r="IDV36" s="6583"/>
      <c r="IDW36" s="364"/>
      <c r="IEK36" s="6583"/>
      <c r="IEL36" s="6583"/>
      <c r="IEM36" s="364"/>
      <c r="IFA36" s="6583"/>
      <c r="IFB36" s="6583"/>
      <c r="IFC36" s="364"/>
      <c r="IFQ36" s="6583"/>
      <c r="IFR36" s="6583"/>
      <c r="IFS36" s="364"/>
      <c r="IGG36" s="6583"/>
      <c r="IGH36" s="6583"/>
      <c r="IGI36" s="364"/>
      <c r="IGW36" s="6583"/>
      <c r="IGX36" s="6583"/>
      <c r="IGY36" s="364"/>
      <c r="IHM36" s="6583"/>
      <c r="IHN36" s="6583"/>
      <c r="IHO36" s="364"/>
      <c r="IIC36" s="6583"/>
      <c r="IID36" s="6583"/>
      <c r="IIE36" s="364"/>
      <c r="IIS36" s="6583"/>
      <c r="IIT36" s="6583"/>
      <c r="IIU36" s="364"/>
      <c r="IJI36" s="6583"/>
      <c r="IJJ36" s="6583"/>
      <c r="IJK36" s="364"/>
      <c r="IJY36" s="6583"/>
      <c r="IJZ36" s="6583"/>
      <c r="IKA36" s="364"/>
      <c r="IKO36" s="6583"/>
      <c r="IKP36" s="6583"/>
      <c r="IKQ36" s="364"/>
      <c r="ILE36" s="6583"/>
      <c r="ILF36" s="6583"/>
      <c r="ILG36" s="364"/>
      <c r="ILU36" s="6583"/>
      <c r="ILV36" s="6583"/>
      <c r="ILW36" s="364"/>
      <c r="IMK36" s="6583"/>
      <c r="IML36" s="6583"/>
      <c r="IMM36" s="364"/>
      <c r="INA36" s="6583"/>
      <c r="INB36" s="6583"/>
      <c r="INC36" s="364"/>
      <c r="INQ36" s="6583"/>
      <c r="INR36" s="6583"/>
      <c r="INS36" s="364"/>
      <c r="IOG36" s="6583"/>
      <c r="IOH36" s="6583"/>
      <c r="IOI36" s="364"/>
      <c r="IOW36" s="6583"/>
      <c r="IOX36" s="6583"/>
      <c r="IOY36" s="364"/>
      <c r="IPM36" s="6583"/>
      <c r="IPN36" s="6583"/>
      <c r="IPO36" s="364"/>
      <c r="IQC36" s="6583"/>
      <c r="IQD36" s="6583"/>
      <c r="IQE36" s="364"/>
      <c r="IQS36" s="6583"/>
      <c r="IQT36" s="6583"/>
      <c r="IQU36" s="364"/>
      <c r="IRI36" s="6583"/>
      <c r="IRJ36" s="6583"/>
      <c r="IRK36" s="364"/>
      <c r="IRY36" s="6583"/>
      <c r="IRZ36" s="6583"/>
      <c r="ISA36" s="364"/>
      <c r="ISO36" s="6583"/>
      <c r="ISP36" s="6583"/>
      <c r="ISQ36" s="364"/>
      <c r="ITE36" s="6583"/>
      <c r="ITF36" s="6583"/>
      <c r="ITG36" s="364"/>
      <c r="ITU36" s="6583"/>
      <c r="ITV36" s="6583"/>
      <c r="ITW36" s="364"/>
      <c r="IUK36" s="6583"/>
      <c r="IUL36" s="6583"/>
      <c r="IUM36" s="364"/>
      <c r="IVA36" s="6583"/>
      <c r="IVB36" s="6583"/>
      <c r="IVC36" s="364"/>
      <c r="IVQ36" s="6583"/>
      <c r="IVR36" s="6583"/>
      <c r="IVS36" s="364"/>
      <c r="IWG36" s="6583"/>
      <c r="IWH36" s="6583"/>
      <c r="IWI36" s="364"/>
      <c r="IWW36" s="6583"/>
      <c r="IWX36" s="6583"/>
      <c r="IWY36" s="364"/>
      <c r="IXM36" s="6583"/>
      <c r="IXN36" s="6583"/>
      <c r="IXO36" s="364"/>
      <c r="IYC36" s="6583"/>
      <c r="IYD36" s="6583"/>
      <c r="IYE36" s="364"/>
      <c r="IYS36" s="6583"/>
      <c r="IYT36" s="6583"/>
      <c r="IYU36" s="364"/>
      <c r="IZI36" s="6583"/>
      <c r="IZJ36" s="6583"/>
      <c r="IZK36" s="364"/>
      <c r="IZY36" s="6583"/>
      <c r="IZZ36" s="6583"/>
      <c r="JAA36" s="364"/>
      <c r="JAO36" s="6583"/>
      <c r="JAP36" s="6583"/>
      <c r="JAQ36" s="364"/>
      <c r="JBE36" s="6583"/>
      <c r="JBF36" s="6583"/>
      <c r="JBG36" s="364"/>
      <c r="JBU36" s="6583"/>
      <c r="JBV36" s="6583"/>
      <c r="JBW36" s="364"/>
      <c r="JCK36" s="6583"/>
      <c r="JCL36" s="6583"/>
      <c r="JCM36" s="364"/>
      <c r="JDA36" s="6583"/>
      <c r="JDB36" s="6583"/>
      <c r="JDC36" s="364"/>
      <c r="JDQ36" s="6583"/>
      <c r="JDR36" s="6583"/>
      <c r="JDS36" s="364"/>
      <c r="JEG36" s="6583"/>
      <c r="JEH36" s="6583"/>
      <c r="JEI36" s="364"/>
      <c r="JEW36" s="6583"/>
      <c r="JEX36" s="6583"/>
      <c r="JEY36" s="364"/>
      <c r="JFM36" s="6583"/>
      <c r="JFN36" s="6583"/>
      <c r="JFO36" s="364"/>
      <c r="JGC36" s="6583"/>
      <c r="JGD36" s="6583"/>
      <c r="JGE36" s="364"/>
      <c r="JGS36" s="6583"/>
      <c r="JGT36" s="6583"/>
      <c r="JGU36" s="364"/>
      <c r="JHI36" s="6583"/>
      <c r="JHJ36" s="6583"/>
      <c r="JHK36" s="364"/>
      <c r="JHY36" s="6583"/>
      <c r="JHZ36" s="6583"/>
      <c r="JIA36" s="364"/>
      <c r="JIO36" s="6583"/>
      <c r="JIP36" s="6583"/>
      <c r="JIQ36" s="364"/>
      <c r="JJE36" s="6583"/>
      <c r="JJF36" s="6583"/>
      <c r="JJG36" s="364"/>
      <c r="JJU36" s="6583"/>
      <c r="JJV36" s="6583"/>
      <c r="JJW36" s="364"/>
      <c r="JKK36" s="6583"/>
      <c r="JKL36" s="6583"/>
      <c r="JKM36" s="364"/>
      <c r="JLA36" s="6583"/>
      <c r="JLB36" s="6583"/>
      <c r="JLC36" s="364"/>
      <c r="JLQ36" s="6583"/>
      <c r="JLR36" s="6583"/>
      <c r="JLS36" s="364"/>
      <c r="JMG36" s="6583"/>
      <c r="JMH36" s="6583"/>
      <c r="JMI36" s="364"/>
      <c r="JMW36" s="6583"/>
      <c r="JMX36" s="6583"/>
      <c r="JMY36" s="364"/>
      <c r="JNM36" s="6583"/>
      <c r="JNN36" s="6583"/>
      <c r="JNO36" s="364"/>
      <c r="JOC36" s="6583"/>
      <c r="JOD36" s="6583"/>
      <c r="JOE36" s="364"/>
      <c r="JOS36" s="6583"/>
      <c r="JOT36" s="6583"/>
      <c r="JOU36" s="364"/>
      <c r="JPI36" s="6583"/>
      <c r="JPJ36" s="6583"/>
      <c r="JPK36" s="364"/>
      <c r="JPY36" s="6583"/>
      <c r="JPZ36" s="6583"/>
      <c r="JQA36" s="364"/>
      <c r="JQO36" s="6583"/>
      <c r="JQP36" s="6583"/>
      <c r="JQQ36" s="364"/>
      <c r="JRE36" s="6583"/>
      <c r="JRF36" s="6583"/>
      <c r="JRG36" s="364"/>
      <c r="JRU36" s="6583"/>
      <c r="JRV36" s="6583"/>
      <c r="JRW36" s="364"/>
      <c r="JSK36" s="6583"/>
      <c r="JSL36" s="6583"/>
      <c r="JSM36" s="364"/>
      <c r="JTA36" s="6583"/>
      <c r="JTB36" s="6583"/>
      <c r="JTC36" s="364"/>
      <c r="JTQ36" s="6583"/>
      <c r="JTR36" s="6583"/>
      <c r="JTS36" s="364"/>
      <c r="JUG36" s="6583"/>
      <c r="JUH36" s="6583"/>
      <c r="JUI36" s="364"/>
      <c r="JUW36" s="6583"/>
      <c r="JUX36" s="6583"/>
      <c r="JUY36" s="364"/>
      <c r="JVM36" s="6583"/>
      <c r="JVN36" s="6583"/>
      <c r="JVO36" s="364"/>
      <c r="JWC36" s="6583"/>
      <c r="JWD36" s="6583"/>
      <c r="JWE36" s="364"/>
      <c r="JWS36" s="6583"/>
      <c r="JWT36" s="6583"/>
      <c r="JWU36" s="364"/>
      <c r="JXI36" s="6583"/>
      <c r="JXJ36" s="6583"/>
      <c r="JXK36" s="364"/>
      <c r="JXY36" s="6583"/>
      <c r="JXZ36" s="6583"/>
      <c r="JYA36" s="364"/>
      <c r="JYO36" s="6583"/>
      <c r="JYP36" s="6583"/>
      <c r="JYQ36" s="364"/>
      <c r="JZE36" s="6583"/>
      <c r="JZF36" s="6583"/>
      <c r="JZG36" s="364"/>
      <c r="JZU36" s="6583"/>
      <c r="JZV36" s="6583"/>
      <c r="JZW36" s="364"/>
      <c r="KAK36" s="6583"/>
      <c r="KAL36" s="6583"/>
      <c r="KAM36" s="364"/>
      <c r="KBA36" s="6583"/>
      <c r="KBB36" s="6583"/>
      <c r="KBC36" s="364"/>
      <c r="KBQ36" s="6583"/>
      <c r="KBR36" s="6583"/>
      <c r="KBS36" s="364"/>
      <c r="KCG36" s="6583"/>
      <c r="KCH36" s="6583"/>
      <c r="KCI36" s="364"/>
      <c r="KCW36" s="6583"/>
      <c r="KCX36" s="6583"/>
      <c r="KCY36" s="364"/>
      <c r="KDM36" s="6583"/>
      <c r="KDN36" s="6583"/>
      <c r="KDO36" s="364"/>
      <c r="KEC36" s="6583"/>
      <c r="KED36" s="6583"/>
      <c r="KEE36" s="364"/>
      <c r="KES36" s="6583"/>
      <c r="KET36" s="6583"/>
      <c r="KEU36" s="364"/>
      <c r="KFI36" s="6583"/>
      <c r="KFJ36" s="6583"/>
      <c r="KFK36" s="364"/>
      <c r="KFY36" s="6583"/>
      <c r="KFZ36" s="6583"/>
      <c r="KGA36" s="364"/>
      <c r="KGO36" s="6583"/>
      <c r="KGP36" s="6583"/>
      <c r="KGQ36" s="364"/>
      <c r="KHE36" s="6583"/>
      <c r="KHF36" s="6583"/>
      <c r="KHG36" s="364"/>
      <c r="KHU36" s="6583"/>
      <c r="KHV36" s="6583"/>
      <c r="KHW36" s="364"/>
      <c r="KIK36" s="6583"/>
      <c r="KIL36" s="6583"/>
      <c r="KIM36" s="364"/>
      <c r="KJA36" s="6583"/>
      <c r="KJB36" s="6583"/>
      <c r="KJC36" s="364"/>
      <c r="KJQ36" s="6583"/>
      <c r="KJR36" s="6583"/>
      <c r="KJS36" s="364"/>
      <c r="KKG36" s="6583"/>
      <c r="KKH36" s="6583"/>
      <c r="KKI36" s="364"/>
      <c r="KKW36" s="6583"/>
      <c r="KKX36" s="6583"/>
      <c r="KKY36" s="364"/>
      <c r="KLM36" s="6583"/>
      <c r="KLN36" s="6583"/>
      <c r="KLO36" s="364"/>
      <c r="KMC36" s="6583"/>
      <c r="KMD36" s="6583"/>
      <c r="KME36" s="364"/>
      <c r="KMS36" s="6583"/>
      <c r="KMT36" s="6583"/>
      <c r="KMU36" s="364"/>
      <c r="KNI36" s="6583"/>
      <c r="KNJ36" s="6583"/>
      <c r="KNK36" s="364"/>
      <c r="KNY36" s="6583"/>
      <c r="KNZ36" s="6583"/>
      <c r="KOA36" s="364"/>
      <c r="KOO36" s="6583"/>
      <c r="KOP36" s="6583"/>
      <c r="KOQ36" s="364"/>
      <c r="KPE36" s="6583"/>
      <c r="KPF36" s="6583"/>
      <c r="KPG36" s="364"/>
      <c r="KPU36" s="6583"/>
      <c r="KPV36" s="6583"/>
      <c r="KPW36" s="364"/>
      <c r="KQK36" s="6583"/>
      <c r="KQL36" s="6583"/>
      <c r="KQM36" s="364"/>
      <c r="KRA36" s="6583"/>
      <c r="KRB36" s="6583"/>
      <c r="KRC36" s="364"/>
      <c r="KRQ36" s="6583"/>
      <c r="KRR36" s="6583"/>
      <c r="KRS36" s="364"/>
      <c r="KSG36" s="6583"/>
      <c r="KSH36" s="6583"/>
      <c r="KSI36" s="364"/>
      <c r="KSW36" s="6583"/>
      <c r="KSX36" s="6583"/>
      <c r="KSY36" s="364"/>
      <c r="KTM36" s="6583"/>
      <c r="KTN36" s="6583"/>
      <c r="KTO36" s="364"/>
      <c r="KUC36" s="6583"/>
      <c r="KUD36" s="6583"/>
      <c r="KUE36" s="364"/>
      <c r="KUS36" s="6583"/>
      <c r="KUT36" s="6583"/>
      <c r="KUU36" s="364"/>
      <c r="KVI36" s="6583"/>
      <c r="KVJ36" s="6583"/>
      <c r="KVK36" s="364"/>
      <c r="KVY36" s="6583"/>
      <c r="KVZ36" s="6583"/>
      <c r="KWA36" s="364"/>
      <c r="KWO36" s="6583"/>
      <c r="KWP36" s="6583"/>
      <c r="KWQ36" s="364"/>
      <c r="KXE36" s="6583"/>
      <c r="KXF36" s="6583"/>
      <c r="KXG36" s="364"/>
      <c r="KXU36" s="6583"/>
      <c r="KXV36" s="6583"/>
      <c r="KXW36" s="364"/>
      <c r="KYK36" s="6583"/>
      <c r="KYL36" s="6583"/>
      <c r="KYM36" s="364"/>
      <c r="KZA36" s="6583"/>
      <c r="KZB36" s="6583"/>
      <c r="KZC36" s="364"/>
      <c r="KZQ36" s="6583"/>
      <c r="KZR36" s="6583"/>
      <c r="KZS36" s="364"/>
      <c r="LAG36" s="6583"/>
      <c r="LAH36" s="6583"/>
      <c r="LAI36" s="364"/>
      <c r="LAW36" s="6583"/>
      <c r="LAX36" s="6583"/>
      <c r="LAY36" s="364"/>
      <c r="LBM36" s="6583"/>
      <c r="LBN36" s="6583"/>
      <c r="LBO36" s="364"/>
      <c r="LCC36" s="6583"/>
      <c r="LCD36" s="6583"/>
      <c r="LCE36" s="364"/>
      <c r="LCS36" s="6583"/>
      <c r="LCT36" s="6583"/>
      <c r="LCU36" s="364"/>
      <c r="LDI36" s="6583"/>
      <c r="LDJ36" s="6583"/>
      <c r="LDK36" s="364"/>
      <c r="LDY36" s="6583"/>
      <c r="LDZ36" s="6583"/>
      <c r="LEA36" s="364"/>
      <c r="LEO36" s="6583"/>
      <c r="LEP36" s="6583"/>
      <c r="LEQ36" s="364"/>
      <c r="LFE36" s="6583"/>
      <c r="LFF36" s="6583"/>
      <c r="LFG36" s="364"/>
      <c r="LFU36" s="6583"/>
      <c r="LFV36" s="6583"/>
      <c r="LFW36" s="364"/>
      <c r="LGK36" s="6583"/>
      <c r="LGL36" s="6583"/>
      <c r="LGM36" s="364"/>
      <c r="LHA36" s="6583"/>
      <c r="LHB36" s="6583"/>
      <c r="LHC36" s="364"/>
      <c r="LHQ36" s="6583"/>
      <c r="LHR36" s="6583"/>
      <c r="LHS36" s="364"/>
      <c r="LIG36" s="6583"/>
      <c r="LIH36" s="6583"/>
      <c r="LII36" s="364"/>
      <c r="LIW36" s="6583"/>
      <c r="LIX36" s="6583"/>
      <c r="LIY36" s="364"/>
      <c r="LJM36" s="6583"/>
      <c r="LJN36" s="6583"/>
      <c r="LJO36" s="364"/>
      <c r="LKC36" s="6583"/>
      <c r="LKD36" s="6583"/>
      <c r="LKE36" s="364"/>
      <c r="LKS36" s="6583"/>
      <c r="LKT36" s="6583"/>
      <c r="LKU36" s="364"/>
      <c r="LLI36" s="6583"/>
      <c r="LLJ36" s="6583"/>
      <c r="LLK36" s="364"/>
      <c r="LLY36" s="6583"/>
      <c r="LLZ36" s="6583"/>
      <c r="LMA36" s="364"/>
      <c r="LMO36" s="6583"/>
      <c r="LMP36" s="6583"/>
      <c r="LMQ36" s="364"/>
      <c r="LNE36" s="6583"/>
      <c r="LNF36" s="6583"/>
      <c r="LNG36" s="364"/>
      <c r="LNU36" s="6583"/>
      <c r="LNV36" s="6583"/>
      <c r="LNW36" s="364"/>
      <c r="LOK36" s="6583"/>
      <c r="LOL36" s="6583"/>
      <c r="LOM36" s="364"/>
      <c r="LPA36" s="6583"/>
      <c r="LPB36" s="6583"/>
      <c r="LPC36" s="364"/>
      <c r="LPQ36" s="6583"/>
      <c r="LPR36" s="6583"/>
      <c r="LPS36" s="364"/>
      <c r="LQG36" s="6583"/>
      <c r="LQH36" s="6583"/>
      <c r="LQI36" s="364"/>
      <c r="LQW36" s="6583"/>
      <c r="LQX36" s="6583"/>
      <c r="LQY36" s="364"/>
      <c r="LRM36" s="6583"/>
      <c r="LRN36" s="6583"/>
      <c r="LRO36" s="364"/>
      <c r="LSC36" s="6583"/>
      <c r="LSD36" s="6583"/>
      <c r="LSE36" s="364"/>
      <c r="LSS36" s="6583"/>
      <c r="LST36" s="6583"/>
      <c r="LSU36" s="364"/>
      <c r="LTI36" s="6583"/>
      <c r="LTJ36" s="6583"/>
      <c r="LTK36" s="364"/>
      <c r="LTY36" s="6583"/>
      <c r="LTZ36" s="6583"/>
      <c r="LUA36" s="364"/>
      <c r="LUO36" s="6583"/>
      <c r="LUP36" s="6583"/>
      <c r="LUQ36" s="364"/>
      <c r="LVE36" s="6583"/>
      <c r="LVF36" s="6583"/>
      <c r="LVG36" s="364"/>
      <c r="LVU36" s="6583"/>
      <c r="LVV36" s="6583"/>
      <c r="LVW36" s="364"/>
      <c r="LWK36" s="6583"/>
      <c r="LWL36" s="6583"/>
      <c r="LWM36" s="364"/>
      <c r="LXA36" s="6583"/>
      <c r="LXB36" s="6583"/>
      <c r="LXC36" s="364"/>
      <c r="LXQ36" s="6583"/>
      <c r="LXR36" s="6583"/>
      <c r="LXS36" s="364"/>
      <c r="LYG36" s="6583"/>
      <c r="LYH36" s="6583"/>
      <c r="LYI36" s="364"/>
      <c r="LYW36" s="6583"/>
      <c r="LYX36" s="6583"/>
      <c r="LYY36" s="364"/>
      <c r="LZM36" s="6583"/>
      <c r="LZN36" s="6583"/>
      <c r="LZO36" s="364"/>
      <c r="MAC36" s="6583"/>
      <c r="MAD36" s="6583"/>
      <c r="MAE36" s="364"/>
      <c r="MAS36" s="6583"/>
      <c r="MAT36" s="6583"/>
      <c r="MAU36" s="364"/>
      <c r="MBI36" s="6583"/>
      <c r="MBJ36" s="6583"/>
      <c r="MBK36" s="364"/>
      <c r="MBY36" s="6583"/>
      <c r="MBZ36" s="6583"/>
      <c r="MCA36" s="364"/>
      <c r="MCO36" s="6583"/>
      <c r="MCP36" s="6583"/>
      <c r="MCQ36" s="364"/>
      <c r="MDE36" s="6583"/>
      <c r="MDF36" s="6583"/>
      <c r="MDG36" s="364"/>
      <c r="MDU36" s="6583"/>
      <c r="MDV36" s="6583"/>
      <c r="MDW36" s="364"/>
      <c r="MEK36" s="6583"/>
      <c r="MEL36" s="6583"/>
      <c r="MEM36" s="364"/>
      <c r="MFA36" s="6583"/>
      <c r="MFB36" s="6583"/>
      <c r="MFC36" s="364"/>
      <c r="MFQ36" s="6583"/>
      <c r="MFR36" s="6583"/>
      <c r="MFS36" s="364"/>
      <c r="MGG36" s="6583"/>
      <c r="MGH36" s="6583"/>
      <c r="MGI36" s="364"/>
      <c r="MGW36" s="6583"/>
      <c r="MGX36" s="6583"/>
      <c r="MGY36" s="364"/>
      <c r="MHM36" s="6583"/>
      <c r="MHN36" s="6583"/>
      <c r="MHO36" s="364"/>
      <c r="MIC36" s="6583"/>
      <c r="MID36" s="6583"/>
      <c r="MIE36" s="364"/>
      <c r="MIS36" s="6583"/>
      <c r="MIT36" s="6583"/>
      <c r="MIU36" s="364"/>
      <c r="MJI36" s="6583"/>
      <c r="MJJ36" s="6583"/>
      <c r="MJK36" s="364"/>
      <c r="MJY36" s="6583"/>
      <c r="MJZ36" s="6583"/>
      <c r="MKA36" s="364"/>
      <c r="MKO36" s="6583"/>
      <c r="MKP36" s="6583"/>
      <c r="MKQ36" s="364"/>
      <c r="MLE36" s="6583"/>
      <c r="MLF36" s="6583"/>
      <c r="MLG36" s="364"/>
      <c r="MLU36" s="6583"/>
      <c r="MLV36" s="6583"/>
      <c r="MLW36" s="364"/>
      <c r="MMK36" s="6583"/>
      <c r="MML36" s="6583"/>
      <c r="MMM36" s="364"/>
      <c r="MNA36" s="6583"/>
      <c r="MNB36" s="6583"/>
      <c r="MNC36" s="364"/>
      <c r="MNQ36" s="6583"/>
      <c r="MNR36" s="6583"/>
      <c r="MNS36" s="364"/>
      <c r="MOG36" s="6583"/>
      <c r="MOH36" s="6583"/>
      <c r="MOI36" s="364"/>
      <c r="MOW36" s="6583"/>
      <c r="MOX36" s="6583"/>
      <c r="MOY36" s="364"/>
      <c r="MPM36" s="6583"/>
      <c r="MPN36" s="6583"/>
      <c r="MPO36" s="364"/>
      <c r="MQC36" s="6583"/>
      <c r="MQD36" s="6583"/>
      <c r="MQE36" s="364"/>
      <c r="MQS36" s="6583"/>
      <c r="MQT36" s="6583"/>
      <c r="MQU36" s="364"/>
      <c r="MRI36" s="6583"/>
      <c r="MRJ36" s="6583"/>
      <c r="MRK36" s="364"/>
      <c r="MRY36" s="6583"/>
      <c r="MRZ36" s="6583"/>
      <c r="MSA36" s="364"/>
      <c r="MSO36" s="6583"/>
      <c r="MSP36" s="6583"/>
      <c r="MSQ36" s="364"/>
      <c r="MTE36" s="6583"/>
      <c r="MTF36" s="6583"/>
      <c r="MTG36" s="364"/>
      <c r="MTU36" s="6583"/>
      <c r="MTV36" s="6583"/>
      <c r="MTW36" s="364"/>
      <c r="MUK36" s="6583"/>
      <c r="MUL36" s="6583"/>
      <c r="MUM36" s="364"/>
      <c r="MVA36" s="6583"/>
      <c r="MVB36" s="6583"/>
      <c r="MVC36" s="364"/>
      <c r="MVQ36" s="6583"/>
      <c r="MVR36" s="6583"/>
      <c r="MVS36" s="364"/>
      <c r="MWG36" s="6583"/>
      <c r="MWH36" s="6583"/>
      <c r="MWI36" s="364"/>
      <c r="MWW36" s="6583"/>
      <c r="MWX36" s="6583"/>
      <c r="MWY36" s="364"/>
      <c r="MXM36" s="6583"/>
      <c r="MXN36" s="6583"/>
      <c r="MXO36" s="364"/>
      <c r="MYC36" s="6583"/>
      <c r="MYD36" s="6583"/>
      <c r="MYE36" s="364"/>
      <c r="MYS36" s="6583"/>
      <c r="MYT36" s="6583"/>
      <c r="MYU36" s="364"/>
      <c r="MZI36" s="6583"/>
      <c r="MZJ36" s="6583"/>
      <c r="MZK36" s="364"/>
      <c r="MZY36" s="6583"/>
      <c r="MZZ36" s="6583"/>
      <c r="NAA36" s="364"/>
      <c r="NAO36" s="6583"/>
      <c r="NAP36" s="6583"/>
      <c r="NAQ36" s="364"/>
      <c r="NBE36" s="6583"/>
      <c r="NBF36" s="6583"/>
      <c r="NBG36" s="364"/>
      <c r="NBU36" s="6583"/>
      <c r="NBV36" s="6583"/>
      <c r="NBW36" s="364"/>
      <c r="NCK36" s="6583"/>
      <c r="NCL36" s="6583"/>
      <c r="NCM36" s="364"/>
      <c r="NDA36" s="6583"/>
      <c r="NDB36" s="6583"/>
      <c r="NDC36" s="364"/>
      <c r="NDQ36" s="6583"/>
      <c r="NDR36" s="6583"/>
      <c r="NDS36" s="364"/>
      <c r="NEG36" s="6583"/>
      <c r="NEH36" s="6583"/>
      <c r="NEI36" s="364"/>
      <c r="NEW36" s="6583"/>
      <c r="NEX36" s="6583"/>
      <c r="NEY36" s="364"/>
      <c r="NFM36" s="6583"/>
      <c r="NFN36" s="6583"/>
      <c r="NFO36" s="364"/>
      <c r="NGC36" s="6583"/>
      <c r="NGD36" s="6583"/>
      <c r="NGE36" s="364"/>
      <c r="NGS36" s="6583"/>
      <c r="NGT36" s="6583"/>
      <c r="NGU36" s="364"/>
      <c r="NHI36" s="6583"/>
      <c r="NHJ36" s="6583"/>
      <c r="NHK36" s="364"/>
      <c r="NHY36" s="6583"/>
      <c r="NHZ36" s="6583"/>
      <c r="NIA36" s="364"/>
      <c r="NIO36" s="6583"/>
      <c r="NIP36" s="6583"/>
      <c r="NIQ36" s="364"/>
      <c r="NJE36" s="6583"/>
      <c r="NJF36" s="6583"/>
      <c r="NJG36" s="364"/>
      <c r="NJU36" s="6583"/>
      <c r="NJV36" s="6583"/>
      <c r="NJW36" s="364"/>
      <c r="NKK36" s="6583"/>
      <c r="NKL36" s="6583"/>
      <c r="NKM36" s="364"/>
      <c r="NLA36" s="6583"/>
      <c r="NLB36" s="6583"/>
      <c r="NLC36" s="364"/>
      <c r="NLQ36" s="6583"/>
      <c r="NLR36" s="6583"/>
      <c r="NLS36" s="364"/>
      <c r="NMG36" s="6583"/>
      <c r="NMH36" s="6583"/>
      <c r="NMI36" s="364"/>
      <c r="NMW36" s="6583"/>
      <c r="NMX36" s="6583"/>
      <c r="NMY36" s="364"/>
      <c r="NNM36" s="6583"/>
      <c r="NNN36" s="6583"/>
      <c r="NNO36" s="364"/>
      <c r="NOC36" s="6583"/>
      <c r="NOD36" s="6583"/>
      <c r="NOE36" s="364"/>
      <c r="NOS36" s="6583"/>
      <c r="NOT36" s="6583"/>
      <c r="NOU36" s="364"/>
      <c r="NPI36" s="6583"/>
      <c r="NPJ36" s="6583"/>
      <c r="NPK36" s="364"/>
      <c r="NPY36" s="6583"/>
      <c r="NPZ36" s="6583"/>
      <c r="NQA36" s="364"/>
      <c r="NQO36" s="6583"/>
      <c r="NQP36" s="6583"/>
      <c r="NQQ36" s="364"/>
      <c r="NRE36" s="6583"/>
      <c r="NRF36" s="6583"/>
      <c r="NRG36" s="364"/>
      <c r="NRU36" s="6583"/>
      <c r="NRV36" s="6583"/>
      <c r="NRW36" s="364"/>
      <c r="NSK36" s="6583"/>
      <c r="NSL36" s="6583"/>
      <c r="NSM36" s="364"/>
      <c r="NTA36" s="6583"/>
      <c r="NTB36" s="6583"/>
      <c r="NTC36" s="364"/>
      <c r="NTQ36" s="6583"/>
      <c r="NTR36" s="6583"/>
      <c r="NTS36" s="364"/>
      <c r="NUG36" s="6583"/>
      <c r="NUH36" s="6583"/>
      <c r="NUI36" s="364"/>
      <c r="NUW36" s="6583"/>
      <c r="NUX36" s="6583"/>
      <c r="NUY36" s="364"/>
      <c r="NVM36" s="6583"/>
      <c r="NVN36" s="6583"/>
      <c r="NVO36" s="364"/>
      <c r="NWC36" s="6583"/>
      <c r="NWD36" s="6583"/>
      <c r="NWE36" s="364"/>
      <c r="NWS36" s="6583"/>
      <c r="NWT36" s="6583"/>
      <c r="NWU36" s="364"/>
      <c r="NXI36" s="6583"/>
      <c r="NXJ36" s="6583"/>
      <c r="NXK36" s="364"/>
      <c r="NXY36" s="6583"/>
      <c r="NXZ36" s="6583"/>
      <c r="NYA36" s="364"/>
      <c r="NYO36" s="6583"/>
      <c r="NYP36" s="6583"/>
      <c r="NYQ36" s="364"/>
      <c r="NZE36" s="6583"/>
      <c r="NZF36" s="6583"/>
      <c r="NZG36" s="364"/>
      <c r="NZU36" s="6583"/>
      <c r="NZV36" s="6583"/>
      <c r="NZW36" s="364"/>
      <c r="OAK36" s="6583"/>
      <c r="OAL36" s="6583"/>
      <c r="OAM36" s="364"/>
      <c r="OBA36" s="6583"/>
      <c r="OBB36" s="6583"/>
      <c r="OBC36" s="364"/>
      <c r="OBQ36" s="6583"/>
      <c r="OBR36" s="6583"/>
      <c r="OBS36" s="364"/>
      <c r="OCG36" s="6583"/>
      <c r="OCH36" s="6583"/>
      <c r="OCI36" s="364"/>
      <c r="OCW36" s="6583"/>
      <c r="OCX36" s="6583"/>
      <c r="OCY36" s="364"/>
      <c r="ODM36" s="6583"/>
      <c r="ODN36" s="6583"/>
      <c r="ODO36" s="364"/>
      <c r="OEC36" s="6583"/>
      <c r="OED36" s="6583"/>
      <c r="OEE36" s="364"/>
      <c r="OES36" s="6583"/>
      <c r="OET36" s="6583"/>
      <c r="OEU36" s="364"/>
      <c r="OFI36" s="6583"/>
      <c r="OFJ36" s="6583"/>
      <c r="OFK36" s="364"/>
      <c r="OFY36" s="6583"/>
      <c r="OFZ36" s="6583"/>
      <c r="OGA36" s="364"/>
      <c r="OGO36" s="6583"/>
      <c r="OGP36" s="6583"/>
      <c r="OGQ36" s="364"/>
      <c r="OHE36" s="6583"/>
      <c r="OHF36" s="6583"/>
      <c r="OHG36" s="364"/>
      <c r="OHU36" s="6583"/>
      <c r="OHV36" s="6583"/>
      <c r="OHW36" s="364"/>
      <c r="OIK36" s="6583"/>
      <c r="OIL36" s="6583"/>
      <c r="OIM36" s="364"/>
      <c r="OJA36" s="6583"/>
      <c r="OJB36" s="6583"/>
      <c r="OJC36" s="364"/>
      <c r="OJQ36" s="6583"/>
      <c r="OJR36" s="6583"/>
      <c r="OJS36" s="364"/>
      <c r="OKG36" s="6583"/>
      <c r="OKH36" s="6583"/>
      <c r="OKI36" s="364"/>
      <c r="OKW36" s="6583"/>
      <c r="OKX36" s="6583"/>
      <c r="OKY36" s="364"/>
      <c r="OLM36" s="6583"/>
      <c r="OLN36" s="6583"/>
      <c r="OLO36" s="364"/>
      <c r="OMC36" s="6583"/>
      <c r="OMD36" s="6583"/>
      <c r="OME36" s="364"/>
      <c r="OMS36" s="6583"/>
      <c r="OMT36" s="6583"/>
      <c r="OMU36" s="364"/>
      <c r="ONI36" s="6583"/>
      <c r="ONJ36" s="6583"/>
      <c r="ONK36" s="364"/>
      <c r="ONY36" s="6583"/>
      <c r="ONZ36" s="6583"/>
      <c r="OOA36" s="364"/>
      <c r="OOO36" s="6583"/>
      <c r="OOP36" s="6583"/>
      <c r="OOQ36" s="364"/>
      <c r="OPE36" s="6583"/>
      <c r="OPF36" s="6583"/>
      <c r="OPG36" s="364"/>
      <c r="OPU36" s="6583"/>
      <c r="OPV36" s="6583"/>
      <c r="OPW36" s="364"/>
      <c r="OQK36" s="6583"/>
      <c r="OQL36" s="6583"/>
      <c r="OQM36" s="364"/>
      <c r="ORA36" s="6583"/>
      <c r="ORB36" s="6583"/>
      <c r="ORC36" s="364"/>
      <c r="ORQ36" s="6583"/>
      <c r="ORR36" s="6583"/>
      <c r="ORS36" s="364"/>
      <c r="OSG36" s="6583"/>
      <c r="OSH36" s="6583"/>
      <c r="OSI36" s="364"/>
      <c r="OSW36" s="6583"/>
      <c r="OSX36" s="6583"/>
      <c r="OSY36" s="364"/>
      <c r="OTM36" s="6583"/>
      <c r="OTN36" s="6583"/>
      <c r="OTO36" s="364"/>
      <c r="OUC36" s="6583"/>
      <c r="OUD36" s="6583"/>
      <c r="OUE36" s="364"/>
      <c r="OUS36" s="6583"/>
      <c r="OUT36" s="6583"/>
      <c r="OUU36" s="364"/>
      <c r="OVI36" s="6583"/>
      <c r="OVJ36" s="6583"/>
      <c r="OVK36" s="364"/>
      <c r="OVY36" s="6583"/>
      <c r="OVZ36" s="6583"/>
      <c r="OWA36" s="364"/>
      <c r="OWO36" s="6583"/>
      <c r="OWP36" s="6583"/>
      <c r="OWQ36" s="364"/>
      <c r="OXE36" s="6583"/>
      <c r="OXF36" s="6583"/>
      <c r="OXG36" s="364"/>
      <c r="OXU36" s="6583"/>
      <c r="OXV36" s="6583"/>
      <c r="OXW36" s="364"/>
      <c r="OYK36" s="6583"/>
      <c r="OYL36" s="6583"/>
      <c r="OYM36" s="364"/>
      <c r="OZA36" s="6583"/>
      <c r="OZB36" s="6583"/>
      <c r="OZC36" s="364"/>
      <c r="OZQ36" s="6583"/>
      <c r="OZR36" s="6583"/>
      <c r="OZS36" s="364"/>
      <c r="PAG36" s="6583"/>
      <c r="PAH36" s="6583"/>
      <c r="PAI36" s="364"/>
      <c r="PAW36" s="6583"/>
      <c r="PAX36" s="6583"/>
      <c r="PAY36" s="364"/>
      <c r="PBM36" s="6583"/>
      <c r="PBN36" s="6583"/>
      <c r="PBO36" s="364"/>
      <c r="PCC36" s="6583"/>
      <c r="PCD36" s="6583"/>
      <c r="PCE36" s="364"/>
      <c r="PCS36" s="6583"/>
      <c r="PCT36" s="6583"/>
      <c r="PCU36" s="364"/>
      <c r="PDI36" s="6583"/>
      <c r="PDJ36" s="6583"/>
      <c r="PDK36" s="364"/>
      <c r="PDY36" s="6583"/>
      <c r="PDZ36" s="6583"/>
      <c r="PEA36" s="364"/>
      <c r="PEO36" s="6583"/>
      <c r="PEP36" s="6583"/>
      <c r="PEQ36" s="364"/>
      <c r="PFE36" s="6583"/>
      <c r="PFF36" s="6583"/>
      <c r="PFG36" s="364"/>
      <c r="PFU36" s="6583"/>
      <c r="PFV36" s="6583"/>
      <c r="PFW36" s="364"/>
      <c r="PGK36" s="6583"/>
      <c r="PGL36" s="6583"/>
      <c r="PGM36" s="364"/>
      <c r="PHA36" s="6583"/>
      <c r="PHB36" s="6583"/>
      <c r="PHC36" s="364"/>
      <c r="PHQ36" s="6583"/>
      <c r="PHR36" s="6583"/>
      <c r="PHS36" s="364"/>
      <c r="PIG36" s="6583"/>
      <c r="PIH36" s="6583"/>
      <c r="PII36" s="364"/>
      <c r="PIW36" s="6583"/>
      <c r="PIX36" s="6583"/>
      <c r="PIY36" s="364"/>
      <c r="PJM36" s="6583"/>
      <c r="PJN36" s="6583"/>
      <c r="PJO36" s="364"/>
      <c r="PKC36" s="6583"/>
      <c r="PKD36" s="6583"/>
      <c r="PKE36" s="364"/>
      <c r="PKS36" s="6583"/>
      <c r="PKT36" s="6583"/>
      <c r="PKU36" s="364"/>
      <c r="PLI36" s="6583"/>
      <c r="PLJ36" s="6583"/>
      <c r="PLK36" s="364"/>
      <c r="PLY36" s="6583"/>
      <c r="PLZ36" s="6583"/>
      <c r="PMA36" s="364"/>
      <c r="PMO36" s="6583"/>
      <c r="PMP36" s="6583"/>
      <c r="PMQ36" s="364"/>
      <c r="PNE36" s="6583"/>
      <c r="PNF36" s="6583"/>
      <c r="PNG36" s="364"/>
      <c r="PNU36" s="6583"/>
      <c r="PNV36" s="6583"/>
      <c r="PNW36" s="364"/>
      <c r="POK36" s="6583"/>
      <c r="POL36" s="6583"/>
      <c r="POM36" s="364"/>
      <c r="PPA36" s="6583"/>
      <c r="PPB36" s="6583"/>
      <c r="PPC36" s="364"/>
      <c r="PPQ36" s="6583"/>
      <c r="PPR36" s="6583"/>
      <c r="PPS36" s="364"/>
      <c r="PQG36" s="6583"/>
      <c r="PQH36" s="6583"/>
      <c r="PQI36" s="364"/>
      <c r="PQW36" s="6583"/>
      <c r="PQX36" s="6583"/>
      <c r="PQY36" s="364"/>
      <c r="PRM36" s="6583"/>
      <c r="PRN36" s="6583"/>
      <c r="PRO36" s="364"/>
      <c r="PSC36" s="6583"/>
      <c r="PSD36" s="6583"/>
      <c r="PSE36" s="364"/>
      <c r="PSS36" s="6583"/>
      <c r="PST36" s="6583"/>
      <c r="PSU36" s="364"/>
      <c r="PTI36" s="6583"/>
      <c r="PTJ36" s="6583"/>
      <c r="PTK36" s="364"/>
      <c r="PTY36" s="6583"/>
      <c r="PTZ36" s="6583"/>
      <c r="PUA36" s="364"/>
      <c r="PUO36" s="6583"/>
      <c r="PUP36" s="6583"/>
      <c r="PUQ36" s="364"/>
      <c r="PVE36" s="6583"/>
      <c r="PVF36" s="6583"/>
      <c r="PVG36" s="364"/>
      <c r="PVU36" s="6583"/>
      <c r="PVV36" s="6583"/>
      <c r="PVW36" s="364"/>
      <c r="PWK36" s="6583"/>
      <c r="PWL36" s="6583"/>
      <c r="PWM36" s="364"/>
      <c r="PXA36" s="6583"/>
      <c r="PXB36" s="6583"/>
      <c r="PXC36" s="364"/>
      <c r="PXQ36" s="6583"/>
      <c r="PXR36" s="6583"/>
      <c r="PXS36" s="364"/>
      <c r="PYG36" s="6583"/>
      <c r="PYH36" s="6583"/>
      <c r="PYI36" s="364"/>
      <c r="PYW36" s="6583"/>
      <c r="PYX36" s="6583"/>
      <c r="PYY36" s="364"/>
      <c r="PZM36" s="6583"/>
      <c r="PZN36" s="6583"/>
      <c r="PZO36" s="364"/>
      <c r="QAC36" s="6583"/>
      <c r="QAD36" s="6583"/>
      <c r="QAE36" s="364"/>
      <c r="QAS36" s="6583"/>
      <c r="QAT36" s="6583"/>
      <c r="QAU36" s="364"/>
      <c r="QBI36" s="6583"/>
      <c r="QBJ36" s="6583"/>
      <c r="QBK36" s="364"/>
      <c r="QBY36" s="6583"/>
      <c r="QBZ36" s="6583"/>
      <c r="QCA36" s="364"/>
      <c r="QCO36" s="6583"/>
      <c r="QCP36" s="6583"/>
      <c r="QCQ36" s="364"/>
      <c r="QDE36" s="6583"/>
      <c r="QDF36" s="6583"/>
      <c r="QDG36" s="364"/>
      <c r="QDU36" s="6583"/>
      <c r="QDV36" s="6583"/>
      <c r="QDW36" s="364"/>
      <c r="QEK36" s="6583"/>
      <c r="QEL36" s="6583"/>
      <c r="QEM36" s="364"/>
      <c r="QFA36" s="6583"/>
      <c r="QFB36" s="6583"/>
      <c r="QFC36" s="364"/>
      <c r="QFQ36" s="6583"/>
      <c r="QFR36" s="6583"/>
      <c r="QFS36" s="364"/>
      <c r="QGG36" s="6583"/>
      <c r="QGH36" s="6583"/>
      <c r="QGI36" s="364"/>
      <c r="QGW36" s="6583"/>
      <c r="QGX36" s="6583"/>
      <c r="QGY36" s="364"/>
      <c r="QHM36" s="6583"/>
      <c r="QHN36" s="6583"/>
      <c r="QHO36" s="364"/>
      <c r="QIC36" s="6583"/>
      <c r="QID36" s="6583"/>
      <c r="QIE36" s="364"/>
      <c r="QIS36" s="6583"/>
      <c r="QIT36" s="6583"/>
      <c r="QIU36" s="364"/>
      <c r="QJI36" s="6583"/>
      <c r="QJJ36" s="6583"/>
      <c r="QJK36" s="364"/>
      <c r="QJY36" s="6583"/>
      <c r="QJZ36" s="6583"/>
      <c r="QKA36" s="364"/>
      <c r="QKO36" s="6583"/>
      <c r="QKP36" s="6583"/>
      <c r="QKQ36" s="364"/>
      <c r="QLE36" s="6583"/>
      <c r="QLF36" s="6583"/>
      <c r="QLG36" s="364"/>
      <c r="QLU36" s="6583"/>
      <c r="QLV36" s="6583"/>
      <c r="QLW36" s="364"/>
      <c r="QMK36" s="6583"/>
      <c r="QML36" s="6583"/>
      <c r="QMM36" s="364"/>
      <c r="QNA36" s="6583"/>
      <c r="QNB36" s="6583"/>
      <c r="QNC36" s="364"/>
      <c r="QNQ36" s="6583"/>
      <c r="QNR36" s="6583"/>
      <c r="QNS36" s="364"/>
      <c r="QOG36" s="6583"/>
      <c r="QOH36" s="6583"/>
      <c r="QOI36" s="364"/>
      <c r="QOW36" s="6583"/>
      <c r="QOX36" s="6583"/>
      <c r="QOY36" s="364"/>
      <c r="QPM36" s="6583"/>
      <c r="QPN36" s="6583"/>
      <c r="QPO36" s="364"/>
      <c r="QQC36" s="6583"/>
      <c r="QQD36" s="6583"/>
      <c r="QQE36" s="364"/>
      <c r="QQS36" s="6583"/>
      <c r="QQT36" s="6583"/>
      <c r="QQU36" s="364"/>
      <c r="QRI36" s="6583"/>
      <c r="QRJ36" s="6583"/>
      <c r="QRK36" s="364"/>
      <c r="QRY36" s="6583"/>
      <c r="QRZ36" s="6583"/>
      <c r="QSA36" s="364"/>
      <c r="QSO36" s="6583"/>
      <c r="QSP36" s="6583"/>
      <c r="QSQ36" s="364"/>
      <c r="QTE36" s="6583"/>
      <c r="QTF36" s="6583"/>
      <c r="QTG36" s="364"/>
      <c r="QTU36" s="6583"/>
      <c r="QTV36" s="6583"/>
      <c r="QTW36" s="364"/>
      <c r="QUK36" s="6583"/>
      <c r="QUL36" s="6583"/>
      <c r="QUM36" s="364"/>
      <c r="QVA36" s="6583"/>
      <c r="QVB36" s="6583"/>
      <c r="QVC36" s="364"/>
      <c r="QVQ36" s="6583"/>
      <c r="QVR36" s="6583"/>
      <c r="QVS36" s="364"/>
      <c r="QWG36" s="6583"/>
      <c r="QWH36" s="6583"/>
      <c r="QWI36" s="364"/>
      <c r="QWW36" s="6583"/>
      <c r="QWX36" s="6583"/>
      <c r="QWY36" s="364"/>
      <c r="QXM36" s="6583"/>
      <c r="QXN36" s="6583"/>
      <c r="QXO36" s="364"/>
      <c r="QYC36" s="6583"/>
      <c r="QYD36" s="6583"/>
      <c r="QYE36" s="364"/>
      <c r="QYS36" s="6583"/>
      <c r="QYT36" s="6583"/>
      <c r="QYU36" s="364"/>
      <c r="QZI36" s="6583"/>
      <c r="QZJ36" s="6583"/>
      <c r="QZK36" s="364"/>
      <c r="QZY36" s="6583"/>
      <c r="QZZ36" s="6583"/>
      <c r="RAA36" s="364"/>
      <c r="RAO36" s="6583"/>
      <c r="RAP36" s="6583"/>
      <c r="RAQ36" s="364"/>
      <c r="RBE36" s="6583"/>
      <c r="RBF36" s="6583"/>
      <c r="RBG36" s="364"/>
      <c r="RBU36" s="6583"/>
      <c r="RBV36" s="6583"/>
      <c r="RBW36" s="364"/>
      <c r="RCK36" s="6583"/>
      <c r="RCL36" s="6583"/>
      <c r="RCM36" s="364"/>
      <c r="RDA36" s="6583"/>
      <c r="RDB36" s="6583"/>
      <c r="RDC36" s="364"/>
      <c r="RDQ36" s="6583"/>
      <c r="RDR36" s="6583"/>
      <c r="RDS36" s="364"/>
      <c r="REG36" s="6583"/>
      <c r="REH36" s="6583"/>
      <c r="REI36" s="364"/>
      <c r="REW36" s="6583"/>
      <c r="REX36" s="6583"/>
      <c r="REY36" s="364"/>
      <c r="RFM36" s="6583"/>
      <c r="RFN36" s="6583"/>
      <c r="RFO36" s="364"/>
      <c r="RGC36" s="6583"/>
      <c r="RGD36" s="6583"/>
      <c r="RGE36" s="364"/>
      <c r="RGS36" s="6583"/>
      <c r="RGT36" s="6583"/>
      <c r="RGU36" s="364"/>
      <c r="RHI36" s="6583"/>
      <c r="RHJ36" s="6583"/>
      <c r="RHK36" s="364"/>
      <c r="RHY36" s="6583"/>
      <c r="RHZ36" s="6583"/>
      <c r="RIA36" s="364"/>
      <c r="RIO36" s="6583"/>
      <c r="RIP36" s="6583"/>
      <c r="RIQ36" s="364"/>
      <c r="RJE36" s="6583"/>
      <c r="RJF36" s="6583"/>
      <c r="RJG36" s="364"/>
      <c r="RJU36" s="6583"/>
      <c r="RJV36" s="6583"/>
      <c r="RJW36" s="364"/>
      <c r="RKK36" s="6583"/>
      <c r="RKL36" s="6583"/>
      <c r="RKM36" s="364"/>
      <c r="RLA36" s="6583"/>
      <c r="RLB36" s="6583"/>
      <c r="RLC36" s="364"/>
      <c r="RLQ36" s="6583"/>
      <c r="RLR36" s="6583"/>
      <c r="RLS36" s="364"/>
      <c r="RMG36" s="6583"/>
      <c r="RMH36" s="6583"/>
      <c r="RMI36" s="364"/>
      <c r="RMW36" s="6583"/>
      <c r="RMX36" s="6583"/>
      <c r="RMY36" s="364"/>
      <c r="RNM36" s="6583"/>
      <c r="RNN36" s="6583"/>
      <c r="RNO36" s="364"/>
      <c r="ROC36" s="6583"/>
      <c r="ROD36" s="6583"/>
      <c r="ROE36" s="364"/>
      <c r="ROS36" s="6583"/>
      <c r="ROT36" s="6583"/>
      <c r="ROU36" s="364"/>
      <c r="RPI36" s="6583"/>
      <c r="RPJ36" s="6583"/>
      <c r="RPK36" s="364"/>
      <c r="RPY36" s="6583"/>
      <c r="RPZ36" s="6583"/>
      <c r="RQA36" s="364"/>
      <c r="RQO36" s="6583"/>
      <c r="RQP36" s="6583"/>
      <c r="RQQ36" s="364"/>
      <c r="RRE36" s="6583"/>
      <c r="RRF36" s="6583"/>
      <c r="RRG36" s="364"/>
      <c r="RRU36" s="6583"/>
      <c r="RRV36" s="6583"/>
      <c r="RRW36" s="364"/>
      <c r="RSK36" s="6583"/>
      <c r="RSL36" s="6583"/>
      <c r="RSM36" s="364"/>
      <c r="RTA36" s="6583"/>
      <c r="RTB36" s="6583"/>
      <c r="RTC36" s="364"/>
      <c r="RTQ36" s="6583"/>
      <c r="RTR36" s="6583"/>
      <c r="RTS36" s="364"/>
      <c r="RUG36" s="6583"/>
      <c r="RUH36" s="6583"/>
      <c r="RUI36" s="364"/>
      <c r="RUW36" s="6583"/>
      <c r="RUX36" s="6583"/>
      <c r="RUY36" s="364"/>
      <c r="RVM36" s="6583"/>
      <c r="RVN36" s="6583"/>
      <c r="RVO36" s="364"/>
      <c r="RWC36" s="6583"/>
      <c r="RWD36" s="6583"/>
      <c r="RWE36" s="364"/>
      <c r="RWS36" s="6583"/>
      <c r="RWT36" s="6583"/>
      <c r="RWU36" s="364"/>
      <c r="RXI36" s="6583"/>
      <c r="RXJ36" s="6583"/>
      <c r="RXK36" s="364"/>
      <c r="RXY36" s="6583"/>
      <c r="RXZ36" s="6583"/>
      <c r="RYA36" s="364"/>
      <c r="RYO36" s="6583"/>
      <c r="RYP36" s="6583"/>
      <c r="RYQ36" s="364"/>
      <c r="RZE36" s="6583"/>
      <c r="RZF36" s="6583"/>
      <c r="RZG36" s="364"/>
      <c r="RZU36" s="6583"/>
      <c r="RZV36" s="6583"/>
      <c r="RZW36" s="364"/>
      <c r="SAK36" s="6583"/>
      <c r="SAL36" s="6583"/>
      <c r="SAM36" s="364"/>
      <c r="SBA36" s="6583"/>
      <c r="SBB36" s="6583"/>
      <c r="SBC36" s="364"/>
      <c r="SBQ36" s="6583"/>
      <c r="SBR36" s="6583"/>
      <c r="SBS36" s="364"/>
      <c r="SCG36" s="6583"/>
      <c r="SCH36" s="6583"/>
      <c r="SCI36" s="364"/>
      <c r="SCW36" s="6583"/>
      <c r="SCX36" s="6583"/>
      <c r="SCY36" s="364"/>
      <c r="SDM36" s="6583"/>
      <c r="SDN36" s="6583"/>
      <c r="SDO36" s="364"/>
      <c r="SEC36" s="6583"/>
      <c r="SED36" s="6583"/>
      <c r="SEE36" s="364"/>
      <c r="SES36" s="6583"/>
      <c r="SET36" s="6583"/>
      <c r="SEU36" s="364"/>
      <c r="SFI36" s="6583"/>
      <c r="SFJ36" s="6583"/>
      <c r="SFK36" s="364"/>
      <c r="SFY36" s="6583"/>
      <c r="SFZ36" s="6583"/>
      <c r="SGA36" s="364"/>
      <c r="SGO36" s="6583"/>
      <c r="SGP36" s="6583"/>
      <c r="SGQ36" s="364"/>
      <c r="SHE36" s="6583"/>
      <c r="SHF36" s="6583"/>
      <c r="SHG36" s="364"/>
      <c r="SHU36" s="6583"/>
      <c r="SHV36" s="6583"/>
      <c r="SHW36" s="364"/>
      <c r="SIK36" s="6583"/>
      <c r="SIL36" s="6583"/>
      <c r="SIM36" s="364"/>
      <c r="SJA36" s="6583"/>
      <c r="SJB36" s="6583"/>
      <c r="SJC36" s="364"/>
      <c r="SJQ36" s="6583"/>
      <c r="SJR36" s="6583"/>
      <c r="SJS36" s="364"/>
      <c r="SKG36" s="6583"/>
      <c r="SKH36" s="6583"/>
      <c r="SKI36" s="364"/>
      <c r="SKW36" s="6583"/>
      <c r="SKX36" s="6583"/>
      <c r="SKY36" s="364"/>
      <c r="SLM36" s="6583"/>
      <c r="SLN36" s="6583"/>
      <c r="SLO36" s="364"/>
      <c r="SMC36" s="6583"/>
      <c r="SMD36" s="6583"/>
      <c r="SME36" s="364"/>
      <c r="SMS36" s="6583"/>
      <c r="SMT36" s="6583"/>
      <c r="SMU36" s="364"/>
      <c r="SNI36" s="6583"/>
      <c r="SNJ36" s="6583"/>
      <c r="SNK36" s="364"/>
      <c r="SNY36" s="6583"/>
      <c r="SNZ36" s="6583"/>
      <c r="SOA36" s="364"/>
      <c r="SOO36" s="6583"/>
      <c r="SOP36" s="6583"/>
      <c r="SOQ36" s="364"/>
      <c r="SPE36" s="6583"/>
      <c r="SPF36" s="6583"/>
      <c r="SPG36" s="364"/>
      <c r="SPU36" s="6583"/>
      <c r="SPV36" s="6583"/>
      <c r="SPW36" s="364"/>
      <c r="SQK36" s="6583"/>
      <c r="SQL36" s="6583"/>
      <c r="SQM36" s="364"/>
      <c r="SRA36" s="6583"/>
      <c r="SRB36" s="6583"/>
      <c r="SRC36" s="364"/>
      <c r="SRQ36" s="6583"/>
      <c r="SRR36" s="6583"/>
      <c r="SRS36" s="364"/>
      <c r="SSG36" s="6583"/>
      <c r="SSH36" s="6583"/>
      <c r="SSI36" s="364"/>
      <c r="SSW36" s="6583"/>
      <c r="SSX36" s="6583"/>
      <c r="SSY36" s="364"/>
      <c r="STM36" s="6583"/>
      <c r="STN36" s="6583"/>
      <c r="STO36" s="364"/>
      <c r="SUC36" s="6583"/>
      <c r="SUD36" s="6583"/>
      <c r="SUE36" s="364"/>
      <c r="SUS36" s="6583"/>
      <c r="SUT36" s="6583"/>
      <c r="SUU36" s="364"/>
      <c r="SVI36" s="6583"/>
      <c r="SVJ36" s="6583"/>
      <c r="SVK36" s="364"/>
      <c r="SVY36" s="6583"/>
      <c r="SVZ36" s="6583"/>
      <c r="SWA36" s="364"/>
      <c r="SWO36" s="6583"/>
      <c r="SWP36" s="6583"/>
      <c r="SWQ36" s="364"/>
      <c r="SXE36" s="6583"/>
      <c r="SXF36" s="6583"/>
      <c r="SXG36" s="364"/>
      <c r="SXU36" s="6583"/>
      <c r="SXV36" s="6583"/>
      <c r="SXW36" s="364"/>
      <c r="SYK36" s="6583"/>
      <c r="SYL36" s="6583"/>
      <c r="SYM36" s="364"/>
      <c r="SZA36" s="6583"/>
      <c r="SZB36" s="6583"/>
      <c r="SZC36" s="364"/>
      <c r="SZQ36" s="6583"/>
      <c r="SZR36" s="6583"/>
      <c r="SZS36" s="364"/>
      <c r="TAG36" s="6583"/>
      <c r="TAH36" s="6583"/>
      <c r="TAI36" s="364"/>
      <c r="TAW36" s="6583"/>
      <c r="TAX36" s="6583"/>
      <c r="TAY36" s="364"/>
      <c r="TBM36" s="6583"/>
      <c r="TBN36" s="6583"/>
      <c r="TBO36" s="364"/>
      <c r="TCC36" s="6583"/>
      <c r="TCD36" s="6583"/>
      <c r="TCE36" s="364"/>
      <c r="TCS36" s="6583"/>
      <c r="TCT36" s="6583"/>
      <c r="TCU36" s="364"/>
      <c r="TDI36" s="6583"/>
      <c r="TDJ36" s="6583"/>
      <c r="TDK36" s="364"/>
      <c r="TDY36" s="6583"/>
      <c r="TDZ36" s="6583"/>
      <c r="TEA36" s="364"/>
      <c r="TEO36" s="6583"/>
      <c r="TEP36" s="6583"/>
      <c r="TEQ36" s="364"/>
      <c r="TFE36" s="6583"/>
      <c r="TFF36" s="6583"/>
      <c r="TFG36" s="364"/>
      <c r="TFU36" s="6583"/>
      <c r="TFV36" s="6583"/>
      <c r="TFW36" s="364"/>
      <c r="TGK36" s="6583"/>
      <c r="TGL36" s="6583"/>
      <c r="TGM36" s="364"/>
      <c r="THA36" s="6583"/>
      <c r="THB36" s="6583"/>
      <c r="THC36" s="364"/>
      <c r="THQ36" s="6583"/>
      <c r="THR36" s="6583"/>
      <c r="THS36" s="364"/>
      <c r="TIG36" s="6583"/>
      <c r="TIH36" s="6583"/>
      <c r="TII36" s="364"/>
      <c r="TIW36" s="6583"/>
      <c r="TIX36" s="6583"/>
      <c r="TIY36" s="364"/>
      <c r="TJM36" s="6583"/>
      <c r="TJN36" s="6583"/>
      <c r="TJO36" s="364"/>
      <c r="TKC36" s="6583"/>
      <c r="TKD36" s="6583"/>
      <c r="TKE36" s="364"/>
      <c r="TKS36" s="6583"/>
      <c r="TKT36" s="6583"/>
      <c r="TKU36" s="364"/>
      <c r="TLI36" s="6583"/>
      <c r="TLJ36" s="6583"/>
      <c r="TLK36" s="364"/>
      <c r="TLY36" s="6583"/>
      <c r="TLZ36" s="6583"/>
      <c r="TMA36" s="364"/>
      <c r="TMO36" s="6583"/>
      <c r="TMP36" s="6583"/>
      <c r="TMQ36" s="364"/>
      <c r="TNE36" s="6583"/>
      <c r="TNF36" s="6583"/>
      <c r="TNG36" s="364"/>
      <c r="TNU36" s="6583"/>
      <c r="TNV36" s="6583"/>
      <c r="TNW36" s="364"/>
      <c r="TOK36" s="6583"/>
      <c r="TOL36" s="6583"/>
      <c r="TOM36" s="364"/>
      <c r="TPA36" s="6583"/>
      <c r="TPB36" s="6583"/>
      <c r="TPC36" s="364"/>
      <c r="TPQ36" s="6583"/>
      <c r="TPR36" s="6583"/>
      <c r="TPS36" s="364"/>
      <c r="TQG36" s="6583"/>
      <c r="TQH36" s="6583"/>
      <c r="TQI36" s="364"/>
      <c r="TQW36" s="6583"/>
      <c r="TQX36" s="6583"/>
      <c r="TQY36" s="364"/>
      <c r="TRM36" s="6583"/>
      <c r="TRN36" s="6583"/>
      <c r="TRO36" s="364"/>
      <c r="TSC36" s="6583"/>
      <c r="TSD36" s="6583"/>
      <c r="TSE36" s="364"/>
      <c r="TSS36" s="6583"/>
      <c r="TST36" s="6583"/>
      <c r="TSU36" s="364"/>
      <c r="TTI36" s="6583"/>
      <c r="TTJ36" s="6583"/>
      <c r="TTK36" s="364"/>
      <c r="TTY36" s="6583"/>
      <c r="TTZ36" s="6583"/>
      <c r="TUA36" s="364"/>
      <c r="TUO36" s="6583"/>
      <c r="TUP36" s="6583"/>
      <c r="TUQ36" s="364"/>
      <c r="TVE36" s="6583"/>
      <c r="TVF36" s="6583"/>
      <c r="TVG36" s="364"/>
      <c r="TVU36" s="6583"/>
      <c r="TVV36" s="6583"/>
      <c r="TVW36" s="364"/>
      <c r="TWK36" s="6583"/>
      <c r="TWL36" s="6583"/>
      <c r="TWM36" s="364"/>
      <c r="TXA36" s="6583"/>
      <c r="TXB36" s="6583"/>
      <c r="TXC36" s="364"/>
      <c r="TXQ36" s="6583"/>
      <c r="TXR36" s="6583"/>
      <c r="TXS36" s="364"/>
      <c r="TYG36" s="6583"/>
      <c r="TYH36" s="6583"/>
      <c r="TYI36" s="364"/>
      <c r="TYW36" s="6583"/>
      <c r="TYX36" s="6583"/>
      <c r="TYY36" s="364"/>
      <c r="TZM36" s="6583"/>
      <c r="TZN36" s="6583"/>
      <c r="TZO36" s="364"/>
      <c r="UAC36" s="6583"/>
      <c r="UAD36" s="6583"/>
      <c r="UAE36" s="364"/>
      <c r="UAS36" s="6583"/>
      <c r="UAT36" s="6583"/>
      <c r="UAU36" s="364"/>
      <c r="UBI36" s="6583"/>
      <c r="UBJ36" s="6583"/>
      <c r="UBK36" s="364"/>
      <c r="UBY36" s="6583"/>
      <c r="UBZ36" s="6583"/>
      <c r="UCA36" s="364"/>
      <c r="UCO36" s="6583"/>
      <c r="UCP36" s="6583"/>
      <c r="UCQ36" s="364"/>
      <c r="UDE36" s="6583"/>
      <c r="UDF36" s="6583"/>
      <c r="UDG36" s="364"/>
      <c r="UDU36" s="6583"/>
      <c r="UDV36" s="6583"/>
      <c r="UDW36" s="364"/>
      <c r="UEK36" s="6583"/>
      <c r="UEL36" s="6583"/>
      <c r="UEM36" s="364"/>
      <c r="UFA36" s="6583"/>
      <c r="UFB36" s="6583"/>
      <c r="UFC36" s="364"/>
      <c r="UFQ36" s="6583"/>
      <c r="UFR36" s="6583"/>
      <c r="UFS36" s="364"/>
      <c r="UGG36" s="6583"/>
      <c r="UGH36" s="6583"/>
      <c r="UGI36" s="364"/>
      <c r="UGW36" s="6583"/>
      <c r="UGX36" s="6583"/>
      <c r="UGY36" s="364"/>
      <c r="UHM36" s="6583"/>
      <c r="UHN36" s="6583"/>
      <c r="UHO36" s="364"/>
      <c r="UIC36" s="6583"/>
      <c r="UID36" s="6583"/>
      <c r="UIE36" s="364"/>
      <c r="UIS36" s="6583"/>
      <c r="UIT36" s="6583"/>
      <c r="UIU36" s="364"/>
      <c r="UJI36" s="6583"/>
      <c r="UJJ36" s="6583"/>
      <c r="UJK36" s="364"/>
      <c r="UJY36" s="6583"/>
      <c r="UJZ36" s="6583"/>
      <c r="UKA36" s="364"/>
      <c r="UKO36" s="6583"/>
      <c r="UKP36" s="6583"/>
      <c r="UKQ36" s="364"/>
      <c r="ULE36" s="6583"/>
      <c r="ULF36" s="6583"/>
      <c r="ULG36" s="364"/>
      <c r="ULU36" s="6583"/>
      <c r="ULV36" s="6583"/>
      <c r="ULW36" s="364"/>
      <c r="UMK36" s="6583"/>
      <c r="UML36" s="6583"/>
      <c r="UMM36" s="364"/>
      <c r="UNA36" s="6583"/>
      <c r="UNB36" s="6583"/>
      <c r="UNC36" s="364"/>
      <c r="UNQ36" s="6583"/>
      <c r="UNR36" s="6583"/>
      <c r="UNS36" s="364"/>
      <c r="UOG36" s="6583"/>
      <c r="UOH36" s="6583"/>
      <c r="UOI36" s="364"/>
      <c r="UOW36" s="6583"/>
      <c r="UOX36" s="6583"/>
      <c r="UOY36" s="364"/>
      <c r="UPM36" s="6583"/>
      <c r="UPN36" s="6583"/>
      <c r="UPO36" s="364"/>
      <c r="UQC36" s="6583"/>
      <c r="UQD36" s="6583"/>
      <c r="UQE36" s="364"/>
      <c r="UQS36" s="6583"/>
      <c r="UQT36" s="6583"/>
      <c r="UQU36" s="364"/>
      <c r="URI36" s="6583"/>
      <c r="URJ36" s="6583"/>
      <c r="URK36" s="364"/>
      <c r="URY36" s="6583"/>
      <c r="URZ36" s="6583"/>
      <c r="USA36" s="364"/>
      <c r="USO36" s="6583"/>
      <c r="USP36" s="6583"/>
      <c r="USQ36" s="364"/>
      <c r="UTE36" s="6583"/>
      <c r="UTF36" s="6583"/>
      <c r="UTG36" s="364"/>
      <c r="UTU36" s="6583"/>
      <c r="UTV36" s="6583"/>
      <c r="UTW36" s="364"/>
      <c r="UUK36" s="6583"/>
      <c r="UUL36" s="6583"/>
      <c r="UUM36" s="364"/>
      <c r="UVA36" s="6583"/>
      <c r="UVB36" s="6583"/>
      <c r="UVC36" s="364"/>
      <c r="UVQ36" s="6583"/>
      <c r="UVR36" s="6583"/>
      <c r="UVS36" s="364"/>
      <c r="UWG36" s="6583"/>
      <c r="UWH36" s="6583"/>
      <c r="UWI36" s="364"/>
      <c r="UWW36" s="6583"/>
      <c r="UWX36" s="6583"/>
      <c r="UWY36" s="364"/>
      <c r="UXM36" s="6583"/>
      <c r="UXN36" s="6583"/>
      <c r="UXO36" s="364"/>
      <c r="UYC36" s="6583"/>
      <c r="UYD36" s="6583"/>
      <c r="UYE36" s="364"/>
      <c r="UYS36" s="6583"/>
      <c r="UYT36" s="6583"/>
      <c r="UYU36" s="364"/>
      <c r="UZI36" s="6583"/>
      <c r="UZJ36" s="6583"/>
      <c r="UZK36" s="364"/>
      <c r="UZY36" s="6583"/>
      <c r="UZZ36" s="6583"/>
      <c r="VAA36" s="364"/>
      <c r="VAO36" s="6583"/>
      <c r="VAP36" s="6583"/>
      <c r="VAQ36" s="364"/>
      <c r="VBE36" s="6583"/>
      <c r="VBF36" s="6583"/>
      <c r="VBG36" s="364"/>
      <c r="VBU36" s="6583"/>
      <c r="VBV36" s="6583"/>
      <c r="VBW36" s="364"/>
      <c r="VCK36" s="6583"/>
      <c r="VCL36" s="6583"/>
      <c r="VCM36" s="364"/>
      <c r="VDA36" s="6583"/>
      <c r="VDB36" s="6583"/>
      <c r="VDC36" s="364"/>
      <c r="VDQ36" s="6583"/>
      <c r="VDR36" s="6583"/>
      <c r="VDS36" s="364"/>
      <c r="VEG36" s="6583"/>
      <c r="VEH36" s="6583"/>
      <c r="VEI36" s="364"/>
      <c r="VEW36" s="6583"/>
      <c r="VEX36" s="6583"/>
      <c r="VEY36" s="364"/>
      <c r="VFM36" s="6583"/>
      <c r="VFN36" s="6583"/>
      <c r="VFO36" s="364"/>
      <c r="VGC36" s="6583"/>
      <c r="VGD36" s="6583"/>
      <c r="VGE36" s="364"/>
      <c r="VGS36" s="6583"/>
      <c r="VGT36" s="6583"/>
      <c r="VGU36" s="364"/>
      <c r="VHI36" s="6583"/>
      <c r="VHJ36" s="6583"/>
      <c r="VHK36" s="364"/>
      <c r="VHY36" s="6583"/>
      <c r="VHZ36" s="6583"/>
      <c r="VIA36" s="364"/>
      <c r="VIO36" s="6583"/>
      <c r="VIP36" s="6583"/>
      <c r="VIQ36" s="364"/>
      <c r="VJE36" s="6583"/>
      <c r="VJF36" s="6583"/>
      <c r="VJG36" s="364"/>
      <c r="VJU36" s="6583"/>
      <c r="VJV36" s="6583"/>
      <c r="VJW36" s="364"/>
      <c r="VKK36" s="6583"/>
      <c r="VKL36" s="6583"/>
      <c r="VKM36" s="364"/>
      <c r="VLA36" s="6583"/>
      <c r="VLB36" s="6583"/>
      <c r="VLC36" s="364"/>
      <c r="VLQ36" s="6583"/>
      <c r="VLR36" s="6583"/>
      <c r="VLS36" s="364"/>
      <c r="VMG36" s="6583"/>
      <c r="VMH36" s="6583"/>
      <c r="VMI36" s="364"/>
      <c r="VMW36" s="6583"/>
      <c r="VMX36" s="6583"/>
      <c r="VMY36" s="364"/>
      <c r="VNM36" s="6583"/>
      <c r="VNN36" s="6583"/>
      <c r="VNO36" s="364"/>
      <c r="VOC36" s="6583"/>
      <c r="VOD36" s="6583"/>
      <c r="VOE36" s="364"/>
      <c r="VOS36" s="6583"/>
      <c r="VOT36" s="6583"/>
      <c r="VOU36" s="364"/>
      <c r="VPI36" s="6583"/>
      <c r="VPJ36" s="6583"/>
      <c r="VPK36" s="364"/>
      <c r="VPY36" s="6583"/>
      <c r="VPZ36" s="6583"/>
      <c r="VQA36" s="364"/>
      <c r="VQO36" s="6583"/>
      <c r="VQP36" s="6583"/>
      <c r="VQQ36" s="364"/>
      <c r="VRE36" s="6583"/>
      <c r="VRF36" s="6583"/>
      <c r="VRG36" s="364"/>
      <c r="VRU36" s="6583"/>
      <c r="VRV36" s="6583"/>
      <c r="VRW36" s="364"/>
      <c r="VSK36" s="6583"/>
      <c r="VSL36" s="6583"/>
      <c r="VSM36" s="364"/>
      <c r="VTA36" s="6583"/>
      <c r="VTB36" s="6583"/>
      <c r="VTC36" s="364"/>
      <c r="VTQ36" s="6583"/>
      <c r="VTR36" s="6583"/>
      <c r="VTS36" s="364"/>
      <c r="VUG36" s="6583"/>
      <c r="VUH36" s="6583"/>
      <c r="VUI36" s="364"/>
      <c r="VUW36" s="6583"/>
      <c r="VUX36" s="6583"/>
      <c r="VUY36" s="364"/>
      <c r="VVM36" s="6583"/>
      <c r="VVN36" s="6583"/>
      <c r="VVO36" s="364"/>
      <c r="VWC36" s="6583"/>
      <c r="VWD36" s="6583"/>
      <c r="VWE36" s="364"/>
      <c r="VWS36" s="6583"/>
      <c r="VWT36" s="6583"/>
      <c r="VWU36" s="364"/>
      <c r="VXI36" s="6583"/>
      <c r="VXJ36" s="6583"/>
      <c r="VXK36" s="364"/>
      <c r="VXY36" s="6583"/>
      <c r="VXZ36" s="6583"/>
      <c r="VYA36" s="364"/>
      <c r="VYO36" s="6583"/>
      <c r="VYP36" s="6583"/>
      <c r="VYQ36" s="364"/>
      <c r="VZE36" s="6583"/>
      <c r="VZF36" s="6583"/>
      <c r="VZG36" s="364"/>
      <c r="VZU36" s="6583"/>
      <c r="VZV36" s="6583"/>
      <c r="VZW36" s="364"/>
      <c r="WAK36" s="6583"/>
      <c r="WAL36" s="6583"/>
      <c r="WAM36" s="364"/>
      <c r="WBA36" s="6583"/>
      <c r="WBB36" s="6583"/>
      <c r="WBC36" s="364"/>
      <c r="WBQ36" s="6583"/>
      <c r="WBR36" s="6583"/>
      <c r="WBS36" s="364"/>
      <c r="WCG36" s="6583"/>
      <c r="WCH36" s="6583"/>
      <c r="WCI36" s="364"/>
      <c r="WCW36" s="6583"/>
      <c r="WCX36" s="6583"/>
      <c r="WCY36" s="364"/>
      <c r="WDM36" s="6583"/>
      <c r="WDN36" s="6583"/>
      <c r="WDO36" s="364"/>
      <c r="WEC36" s="6583"/>
      <c r="WED36" s="6583"/>
      <c r="WEE36" s="364"/>
      <c r="WES36" s="6583"/>
      <c r="WET36" s="6583"/>
      <c r="WEU36" s="364"/>
      <c r="WFI36" s="6583"/>
      <c r="WFJ36" s="6583"/>
      <c r="WFK36" s="364"/>
      <c r="WFY36" s="6583"/>
      <c r="WFZ36" s="6583"/>
      <c r="WGA36" s="364"/>
      <c r="WGO36" s="6583"/>
      <c r="WGP36" s="6583"/>
      <c r="WGQ36" s="364"/>
      <c r="WHE36" s="6583"/>
      <c r="WHF36" s="6583"/>
      <c r="WHG36" s="364"/>
      <c r="WHU36" s="6583"/>
      <c r="WHV36" s="6583"/>
      <c r="WHW36" s="364"/>
      <c r="WIK36" s="6583"/>
      <c r="WIL36" s="6583"/>
      <c r="WIM36" s="364"/>
      <c r="WJA36" s="6583"/>
      <c r="WJB36" s="6583"/>
      <c r="WJC36" s="364"/>
      <c r="WJQ36" s="6583"/>
      <c r="WJR36" s="6583"/>
      <c r="WJS36" s="364"/>
      <c r="WKG36" s="6583"/>
      <c r="WKH36" s="6583"/>
      <c r="WKI36" s="364"/>
      <c r="WKW36" s="6583"/>
      <c r="WKX36" s="6583"/>
      <c r="WKY36" s="364"/>
      <c r="WLM36" s="6583"/>
      <c r="WLN36" s="6583"/>
      <c r="WLO36" s="364"/>
      <c r="WMC36" s="6583"/>
      <c r="WMD36" s="6583"/>
      <c r="WME36" s="364"/>
      <c r="WMS36" s="6583"/>
      <c r="WMT36" s="6583"/>
      <c r="WMU36" s="364"/>
      <c r="WNI36" s="6583"/>
      <c r="WNJ36" s="6583"/>
      <c r="WNK36" s="364"/>
      <c r="WNY36" s="6583"/>
      <c r="WNZ36" s="6583"/>
      <c r="WOA36" s="364"/>
      <c r="WOO36" s="6583"/>
      <c r="WOP36" s="6583"/>
      <c r="WOQ36" s="364"/>
      <c r="WPE36" s="6583"/>
      <c r="WPF36" s="6583"/>
      <c r="WPG36" s="364"/>
      <c r="WPU36" s="6583"/>
      <c r="WPV36" s="6583"/>
      <c r="WPW36" s="364"/>
      <c r="WQK36" s="6583"/>
      <c r="WQL36" s="6583"/>
      <c r="WQM36" s="364"/>
      <c r="WRA36" s="6583"/>
      <c r="WRB36" s="6583"/>
      <c r="WRC36" s="364"/>
      <c r="WRQ36" s="6583"/>
      <c r="WRR36" s="6583"/>
      <c r="WRS36" s="364"/>
      <c r="WSG36" s="6583"/>
      <c r="WSH36" s="6583"/>
      <c r="WSI36" s="364"/>
      <c r="WSW36" s="6583"/>
      <c r="WSX36" s="6583"/>
      <c r="WSY36" s="364"/>
      <c r="WTM36" s="6583"/>
      <c r="WTN36" s="6583"/>
      <c r="WTO36" s="364"/>
      <c r="WUC36" s="6583"/>
      <c r="WUD36" s="6583"/>
      <c r="WUE36" s="364"/>
      <c r="WUS36" s="6583"/>
      <c r="WUT36" s="6583"/>
      <c r="WUU36" s="364"/>
      <c r="WVI36" s="6583"/>
      <c r="WVJ36" s="6583"/>
      <c r="WVK36" s="364"/>
      <c r="WVY36" s="6583"/>
      <c r="WVZ36" s="6583"/>
      <c r="WWA36" s="364"/>
      <c r="WWO36" s="6583"/>
      <c r="WWP36" s="6583"/>
      <c r="WWQ36" s="364"/>
      <c r="WXE36" s="6583"/>
      <c r="WXF36" s="6583"/>
      <c r="WXG36" s="364"/>
      <c r="WXU36" s="6583"/>
      <c r="WXV36" s="6583"/>
      <c r="WXW36" s="364"/>
      <c r="WYK36" s="6583"/>
      <c r="WYL36" s="6583"/>
      <c r="WYM36" s="364"/>
      <c r="WZA36" s="6583"/>
      <c r="WZB36" s="6583"/>
      <c r="WZC36" s="364"/>
      <c r="WZQ36" s="6583"/>
      <c r="WZR36" s="6583"/>
      <c r="WZS36" s="364"/>
      <c r="XAG36" s="6583"/>
      <c r="XAH36" s="6583"/>
      <c r="XAI36" s="364"/>
      <c r="XAW36" s="6583"/>
      <c r="XAX36" s="6583"/>
      <c r="XAY36" s="364"/>
      <c r="XBM36" s="6583"/>
      <c r="XBN36" s="6583"/>
      <c r="XBO36" s="364"/>
      <c r="XCC36" s="6583"/>
      <c r="XCD36" s="6583"/>
      <c r="XCE36" s="364"/>
      <c r="XCS36" s="6583"/>
      <c r="XCT36" s="6583"/>
      <c r="XCU36" s="364"/>
      <c r="XDI36" s="6583"/>
      <c r="XDJ36" s="6583"/>
      <c r="XDK36" s="364"/>
      <c r="XDY36" s="6583"/>
      <c r="XDZ36" s="6583"/>
      <c r="XEA36" s="364"/>
      <c r="XEO36" s="6583"/>
      <c r="XEP36" s="6583"/>
      <c r="XEQ36" s="364"/>
    </row>
    <row r="37" spans="1:16384" s="372" customFormat="1" ht="39" customHeight="1" x14ac:dyDescent="0.2">
      <c r="A37" s="7933" t="s">
        <v>2604</v>
      </c>
      <c r="B37" s="8832"/>
      <c r="C37" s="3587" t="s">
        <v>2782</v>
      </c>
      <c r="D37" s="6575" t="s">
        <v>2783</v>
      </c>
      <c r="E37" s="6575" t="s">
        <v>2784</v>
      </c>
      <c r="F37" s="6747" t="s">
        <v>2785</v>
      </c>
      <c r="G37" s="6747" t="s">
        <v>2786</v>
      </c>
      <c r="H37" s="6747" t="s">
        <v>2787</v>
      </c>
      <c r="I37" s="6747" t="s">
        <v>2788</v>
      </c>
      <c r="J37" s="6575" t="s">
        <v>2789</v>
      </c>
      <c r="K37" s="6575" t="s">
        <v>10</v>
      </c>
      <c r="L37" s="6575" t="s">
        <v>9</v>
      </c>
      <c r="M37" s="6748" t="s">
        <v>2790</v>
      </c>
      <c r="N37" s="6576" t="s">
        <v>2791</v>
      </c>
      <c r="O37" s="365"/>
      <c r="P37" s="365"/>
      <c r="Q37" s="6582"/>
      <c r="R37" s="6582"/>
      <c r="S37" s="364"/>
      <c r="T37" s="365"/>
      <c r="U37" s="365"/>
      <c r="V37" s="365"/>
      <c r="W37" s="365"/>
      <c r="X37" s="365"/>
      <c r="Y37" s="365"/>
      <c r="Z37" s="365"/>
      <c r="AA37" s="365"/>
      <c r="AB37" s="365"/>
      <c r="AC37" s="365"/>
      <c r="AD37" s="365"/>
      <c r="AE37" s="365"/>
      <c r="AF37" s="365"/>
      <c r="AG37" s="6582"/>
      <c r="AH37" s="6582"/>
      <c r="AI37" s="364"/>
      <c r="AJ37" s="365"/>
      <c r="AK37" s="365"/>
      <c r="AL37" s="365"/>
      <c r="AM37" s="365"/>
      <c r="AN37" s="365"/>
      <c r="AO37" s="365"/>
      <c r="AP37" s="365"/>
      <c r="AQ37" s="365"/>
      <c r="AR37" s="365"/>
      <c r="AS37" s="365"/>
      <c r="AT37" s="365"/>
      <c r="AU37" s="365"/>
      <c r="AV37" s="365"/>
      <c r="AW37" s="6582"/>
      <c r="AX37" s="6582"/>
      <c r="AY37" s="364"/>
      <c r="AZ37" s="365"/>
      <c r="BA37" s="365"/>
      <c r="BB37" s="365"/>
      <c r="BC37" s="365"/>
      <c r="BD37" s="365"/>
      <c r="BE37" s="365"/>
      <c r="BF37" s="365"/>
      <c r="BG37" s="365"/>
      <c r="BH37" s="365"/>
      <c r="BI37" s="365"/>
      <c r="BJ37" s="365"/>
      <c r="BK37" s="365"/>
      <c r="BL37" s="365"/>
      <c r="BM37" s="6582"/>
      <c r="BN37" s="6582"/>
      <c r="BO37" s="364"/>
      <c r="BP37" s="365"/>
      <c r="BQ37" s="365"/>
      <c r="BR37" s="365"/>
      <c r="BS37" s="365"/>
      <c r="BT37" s="365"/>
      <c r="BU37" s="365"/>
      <c r="BV37" s="365"/>
      <c r="BW37" s="365"/>
      <c r="BX37" s="365"/>
      <c r="BY37" s="365"/>
      <c r="BZ37" s="365"/>
      <c r="CA37" s="365"/>
      <c r="CB37" s="365"/>
      <c r="CC37" s="6582"/>
      <c r="CD37" s="6582"/>
      <c r="CE37" s="364"/>
      <c r="CF37" s="365"/>
      <c r="CG37" s="365"/>
      <c r="CH37" s="365"/>
      <c r="CI37" s="365"/>
      <c r="CJ37" s="365"/>
      <c r="CK37" s="365"/>
      <c r="CL37" s="365"/>
      <c r="CM37" s="365"/>
      <c r="CN37" s="365"/>
      <c r="CO37" s="365"/>
      <c r="CP37" s="365"/>
      <c r="CQ37" s="365"/>
      <c r="CR37" s="365"/>
      <c r="CS37" s="6582"/>
      <c r="CT37" s="6582"/>
      <c r="CU37" s="364"/>
      <c r="CV37" s="365"/>
      <c r="CW37" s="365"/>
      <c r="CX37" s="365"/>
      <c r="CY37" s="365"/>
      <c r="CZ37" s="365"/>
      <c r="DA37" s="365"/>
      <c r="DB37" s="365"/>
      <c r="DC37" s="365"/>
      <c r="DD37" s="365"/>
      <c r="DE37" s="365"/>
      <c r="DF37" s="365"/>
      <c r="DG37" s="365"/>
      <c r="DH37" s="365"/>
      <c r="DI37" s="6582"/>
      <c r="DJ37" s="6582"/>
      <c r="DK37" s="364"/>
      <c r="DL37" s="365"/>
      <c r="DM37" s="365"/>
      <c r="DN37" s="365"/>
      <c r="DO37" s="365"/>
      <c r="DP37" s="365"/>
      <c r="DQ37" s="365"/>
      <c r="DR37" s="365"/>
      <c r="DS37" s="365"/>
      <c r="DT37" s="365"/>
      <c r="DU37" s="365"/>
      <c r="DV37" s="365"/>
      <c r="DW37" s="365"/>
      <c r="DX37" s="365"/>
      <c r="DY37" s="6582"/>
      <c r="DZ37" s="6582"/>
      <c r="EA37" s="364"/>
      <c r="EB37" s="365"/>
      <c r="EC37" s="365"/>
      <c r="ED37" s="365"/>
      <c r="EE37" s="365"/>
      <c r="EF37" s="365"/>
      <c r="EG37" s="365"/>
      <c r="EH37" s="365"/>
      <c r="EI37" s="365"/>
      <c r="EJ37" s="365"/>
      <c r="EK37" s="365"/>
      <c r="EL37" s="365"/>
      <c r="EM37" s="365"/>
      <c r="EN37" s="365"/>
      <c r="EO37" s="6582"/>
      <c r="EP37" s="6582"/>
      <c r="EQ37" s="364"/>
      <c r="ER37" s="365"/>
      <c r="ES37" s="365"/>
      <c r="ET37" s="365"/>
      <c r="EU37" s="365"/>
      <c r="EV37" s="365"/>
      <c r="EW37" s="365"/>
      <c r="EX37" s="365"/>
      <c r="EY37" s="365"/>
      <c r="EZ37" s="365"/>
      <c r="FA37" s="365"/>
      <c r="FB37" s="365"/>
      <c r="FC37" s="365"/>
      <c r="FD37" s="365"/>
      <c r="FE37" s="6582"/>
      <c r="FF37" s="6582"/>
      <c r="FG37" s="364"/>
      <c r="FH37" s="365"/>
      <c r="FI37" s="365"/>
      <c r="FJ37" s="365"/>
      <c r="FK37" s="365"/>
      <c r="FL37" s="365"/>
      <c r="FM37" s="365"/>
      <c r="FN37" s="365"/>
      <c r="FO37" s="365"/>
      <c r="FP37" s="365"/>
      <c r="FQ37" s="365"/>
      <c r="FR37" s="365"/>
      <c r="FS37" s="365"/>
      <c r="FT37" s="365"/>
      <c r="FU37" s="6582"/>
      <c r="FV37" s="6582"/>
      <c r="FW37" s="364"/>
      <c r="FX37" s="365"/>
      <c r="FY37" s="365"/>
      <c r="FZ37" s="365"/>
      <c r="GA37" s="365"/>
      <c r="GB37" s="365"/>
      <c r="GC37" s="365"/>
      <c r="GD37" s="365"/>
      <c r="GE37" s="365"/>
      <c r="GF37" s="365"/>
      <c r="GG37" s="365"/>
      <c r="GH37" s="365"/>
      <c r="GI37" s="365"/>
      <c r="GJ37" s="365"/>
      <c r="GK37" s="6582"/>
      <c r="GL37" s="6582"/>
      <c r="GM37" s="364"/>
      <c r="GN37" s="365"/>
      <c r="GO37" s="365"/>
      <c r="GP37" s="365"/>
      <c r="GQ37" s="365"/>
      <c r="GR37" s="365"/>
      <c r="GS37" s="365"/>
      <c r="GT37" s="365"/>
      <c r="GU37" s="365"/>
      <c r="GV37" s="365"/>
      <c r="GW37" s="365"/>
      <c r="GX37" s="365"/>
      <c r="GY37" s="365"/>
      <c r="GZ37" s="365"/>
      <c r="HA37" s="6582"/>
      <c r="HB37" s="6582"/>
      <c r="HC37" s="364"/>
      <c r="HD37" s="365"/>
      <c r="HE37" s="365"/>
      <c r="HF37" s="365"/>
      <c r="HG37" s="365"/>
      <c r="HH37" s="365"/>
      <c r="HI37" s="365"/>
      <c r="HJ37" s="365"/>
      <c r="HK37" s="365"/>
      <c r="HL37" s="365"/>
      <c r="HM37" s="365"/>
      <c r="HN37" s="365"/>
      <c r="HO37" s="365"/>
      <c r="HP37" s="365"/>
      <c r="HQ37" s="6582"/>
      <c r="HR37" s="6582"/>
      <c r="HS37" s="364"/>
      <c r="HT37" s="365"/>
      <c r="HU37" s="365"/>
      <c r="HV37" s="365"/>
      <c r="HW37" s="365"/>
      <c r="HX37" s="365"/>
      <c r="HY37" s="365"/>
      <c r="HZ37" s="365"/>
      <c r="IA37" s="365"/>
      <c r="IB37" s="365"/>
      <c r="IC37" s="365"/>
      <c r="ID37" s="365"/>
      <c r="IE37" s="365"/>
      <c r="IF37" s="365"/>
      <c r="IG37" s="6582"/>
      <c r="IH37" s="6582"/>
      <c r="II37" s="364"/>
      <c r="IJ37" s="365"/>
      <c r="IK37" s="365"/>
      <c r="IL37" s="365"/>
      <c r="IM37" s="365"/>
      <c r="IN37" s="365"/>
      <c r="IO37" s="365"/>
      <c r="IP37" s="365"/>
      <c r="IQ37" s="365"/>
      <c r="IR37" s="365"/>
      <c r="IS37" s="365"/>
      <c r="IT37" s="365"/>
      <c r="IU37" s="365"/>
      <c r="IV37" s="365"/>
      <c r="IW37" s="6582"/>
      <c r="IX37" s="6582"/>
      <c r="IY37" s="364"/>
      <c r="IZ37" s="365"/>
      <c r="JA37" s="365"/>
      <c r="JB37" s="365"/>
      <c r="JC37" s="365"/>
      <c r="JD37" s="365"/>
      <c r="JE37" s="365"/>
      <c r="JF37" s="365"/>
      <c r="JG37" s="365"/>
      <c r="JH37" s="365"/>
      <c r="JI37" s="365"/>
      <c r="JJ37" s="365"/>
      <c r="JK37" s="365"/>
      <c r="JL37" s="365"/>
      <c r="JM37" s="6582"/>
      <c r="JN37" s="6582"/>
      <c r="JO37" s="364"/>
      <c r="JP37" s="365"/>
      <c r="JQ37" s="365"/>
      <c r="JR37" s="365"/>
      <c r="JS37" s="365"/>
      <c r="JT37" s="365"/>
      <c r="JU37" s="365"/>
      <c r="JV37" s="365"/>
      <c r="JW37" s="365"/>
      <c r="JX37" s="365"/>
      <c r="JY37" s="365"/>
      <c r="JZ37" s="365"/>
      <c r="KA37" s="365"/>
      <c r="KB37" s="365"/>
      <c r="KC37" s="6582"/>
      <c r="KD37" s="6582"/>
      <c r="KE37" s="364"/>
      <c r="KF37" s="365"/>
      <c r="KG37" s="365"/>
      <c r="KH37" s="365"/>
      <c r="KI37" s="365"/>
      <c r="KJ37" s="365"/>
      <c r="KK37" s="365"/>
      <c r="KL37" s="365"/>
      <c r="KM37" s="365"/>
      <c r="KN37" s="365"/>
      <c r="KO37" s="365"/>
      <c r="KP37" s="365"/>
      <c r="KQ37" s="365"/>
      <c r="KR37" s="365"/>
      <c r="KS37" s="6582"/>
      <c r="KT37" s="6582"/>
      <c r="KU37" s="364"/>
      <c r="KV37" s="365"/>
      <c r="KW37" s="365"/>
      <c r="KX37" s="365"/>
      <c r="KY37" s="365"/>
      <c r="KZ37" s="365"/>
      <c r="LA37" s="365"/>
      <c r="LB37" s="365"/>
      <c r="LC37" s="365"/>
      <c r="LD37" s="365"/>
      <c r="LE37" s="365"/>
      <c r="LF37" s="365"/>
      <c r="LG37" s="365"/>
      <c r="LH37" s="365"/>
      <c r="LI37" s="6582"/>
      <c r="LJ37" s="6582"/>
      <c r="LK37" s="364"/>
      <c r="LL37" s="365"/>
      <c r="LM37" s="365"/>
      <c r="LN37" s="365"/>
      <c r="LO37" s="365"/>
      <c r="LP37" s="365"/>
      <c r="LQ37" s="365"/>
      <c r="LR37" s="365"/>
      <c r="LS37" s="365"/>
      <c r="LT37" s="365"/>
      <c r="LU37" s="365"/>
      <c r="LV37" s="365"/>
      <c r="LW37" s="365"/>
      <c r="LX37" s="365"/>
      <c r="LY37" s="6582"/>
      <c r="LZ37" s="6582"/>
      <c r="MA37" s="364"/>
      <c r="MB37" s="365"/>
      <c r="MC37" s="365"/>
      <c r="MD37" s="365"/>
      <c r="ME37" s="365"/>
      <c r="MF37" s="365"/>
      <c r="MG37" s="365"/>
      <c r="MH37" s="365"/>
      <c r="MI37" s="365"/>
      <c r="MJ37" s="365"/>
      <c r="MK37" s="365"/>
      <c r="ML37" s="365"/>
      <c r="MM37" s="365"/>
      <c r="MN37" s="365"/>
      <c r="MO37" s="6582"/>
      <c r="MP37" s="6582"/>
      <c r="MQ37" s="364"/>
      <c r="MR37" s="365"/>
      <c r="MS37" s="365"/>
      <c r="MT37" s="365"/>
      <c r="MU37" s="365"/>
      <c r="MV37" s="365"/>
      <c r="MW37" s="365"/>
      <c r="MX37" s="365"/>
      <c r="MY37" s="365"/>
      <c r="MZ37" s="365"/>
      <c r="NA37" s="365"/>
      <c r="NB37" s="365"/>
      <c r="NC37" s="365"/>
      <c r="ND37" s="365"/>
      <c r="NE37" s="6582"/>
      <c r="NF37" s="6582"/>
      <c r="NG37" s="364"/>
      <c r="NH37" s="365"/>
      <c r="NI37" s="365"/>
      <c r="NJ37" s="365"/>
      <c r="NK37" s="365"/>
      <c r="NL37" s="365"/>
      <c r="NM37" s="365"/>
      <c r="NN37" s="365"/>
      <c r="NO37" s="365"/>
      <c r="NP37" s="365"/>
      <c r="NQ37" s="365"/>
      <c r="NR37" s="365"/>
      <c r="NS37" s="365"/>
      <c r="NT37" s="365"/>
      <c r="NU37" s="6583"/>
      <c r="NV37" s="6583"/>
      <c r="NW37" s="364"/>
      <c r="OK37" s="6583"/>
      <c r="OL37" s="6583"/>
      <c r="OM37" s="364"/>
      <c r="PA37" s="6583"/>
      <c r="PB37" s="6583"/>
      <c r="PC37" s="364"/>
      <c r="PQ37" s="6583"/>
      <c r="PR37" s="6583"/>
      <c r="PS37" s="364"/>
      <c r="QG37" s="6583"/>
      <c r="QH37" s="6583"/>
      <c r="QI37" s="364"/>
      <c r="QW37" s="6583"/>
      <c r="QX37" s="6583"/>
      <c r="QY37" s="364"/>
      <c r="RM37" s="6583"/>
      <c r="RN37" s="6583"/>
      <c r="RO37" s="364"/>
      <c r="SC37" s="6583"/>
      <c r="SD37" s="6583"/>
      <c r="SE37" s="364"/>
      <c r="SS37" s="6583"/>
      <c r="ST37" s="6583"/>
      <c r="SU37" s="364"/>
      <c r="TI37" s="6583"/>
      <c r="TJ37" s="6583"/>
      <c r="TK37" s="364"/>
      <c r="TY37" s="6583"/>
      <c r="TZ37" s="6583"/>
      <c r="UA37" s="364"/>
      <c r="UO37" s="6583"/>
      <c r="UP37" s="6583"/>
      <c r="UQ37" s="364"/>
      <c r="VE37" s="6583"/>
      <c r="VF37" s="6583"/>
      <c r="VG37" s="364"/>
      <c r="VU37" s="6583"/>
      <c r="VV37" s="6583"/>
      <c r="VW37" s="364"/>
      <c r="WK37" s="6583"/>
      <c r="WL37" s="6583"/>
      <c r="WM37" s="364"/>
      <c r="XA37" s="6583"/>
      <c r="XB37" s="6583"/>
      <c r="XC37" s="364"/>
      <c r="XQ37" s="6583"/>
      <c r="XR37" s="6583"/>
      <c r="XS37" s="364"/>
      <c r="YG37" s="6583"/>
      <c r="YH37" s="6583"/>
      <c r="YI37" s="364"/>
      <c r="YW37" s="6583"/>
      <c r="YX37" s="6583"/>
      <c r="YY37" s="364"/>
      <c r="ZM37" s="6583"/>
      <c r="ZN37" s="6583"/>
      <c r="ZO37" s="364"/>
      <c r="AAC37" s="6583"/>
      <c r="AAD37" s="6583"/>
      <c r="AAE37" s="364"/>
      <c r="AAS37" s="6583"/>
      <c r="AAT37" s="6583"/>
      <c r="AAU37" s="364"/>
      <c r="ABI37" s="6583"/>
      <c r="ABJ37" s="6583"/>
      <c r="ABK37" s="364"/>
      <c r="ABY37" s="6583"/>
      <c r="ABZ37" s="6583"/>
      <c r="ACA37" s="364"/>
      <c r="ACO37" s="6583"/>
      <c r="ACP37" s="6583"/>
      <c r="ACQ37" s="364"/>
      <c r="ADE37" s="6583"/>
      <c r="ADF37" s="6583"/>
      <c r="ADG37" s="364"/>
      <c r="ADU37" s="6583"/>
      <c r="ADV37" s="6583"/>
      <c r="ADW37" s="364"/>
      <c r="AEK37" s="6583"/>
      <c r="AEL37" s="6583"/>
      <c r="AEM37" s="364"/>
      <c r="AFA37" s="6583"/>
      <c r="AFB37" s="6583"/>
      <c r="AFC37" s="364"/>
      <c r="AFQ37" s="6583"/>
      <c r="AFR37" s="6583"/>
      <c r="AFS37" s="364"/>
      <c r="AGG37" s="6583"/>
      <c r="AGH37" s="6583"/>
      <c r="AGI37" s="364"/>
      <c r="AGW37" s="6583"/>
      <c r="AGX37" s="6583"/>
      <c r="AGY37" s="364"/>
      <c r="AHM37" s="6583"/>
      <c r="AHN37" s="6583"/>
      <c r="AHO37" s="364"/>
      <c r="AIC37" s="6583"/>
      <c r="AID37" s="6583"/>
      <c r="AIE37" s="364"/>
      <c r="AIS37" s="6583"/>
      <c r="AIT37" s="6583"/>
      <c r="AIU37" s="364"/>
      <c r="AJI37" s="6583"/>
      <c r="AJJ37" s="6583"/>
      <c r="AJK37" s="364"/>
      <c r="AJY37" s="6583"/>
      <c r="AJZ37" s="6583"/>
      <c r="AKA37" s="364"/>
      <c r="AKO37" s="6583"/>
      <c r="AKP37" s="6583"/>
      <c r="AKQ37" s="364"/>
      <c r="ALE37" s="6583"/>
      <c r="ALF37" s="6583"/>
      <c r="ALG37" s="364"/>
      <c r="ALU37" s="6583"/>
      <c r="ALV37" s="6583"/>
      <c r="ALW37" s="364"/>
      <c r="AMK37" s="6583"/>
      <c r="AML37" s="6583"/>
      <c r="AMM37" s="364"/>
      <c r="ANA37" s="6583"/>
      <c r="ANB37" s="6583"/>
      <c r="ANC37" s="364"/>
      <c r="ANQ37" s="6583"/>
      <c r="ANR37" s="6583"/>
      <c r="ANS37" s="364"/>
      <c r="AOG37" s="6583"/>
      <c r="AOH37" s="6583"/>
      <c r="AOI37" s="364"/>
      <c r="AOW37" s="6583"/>
      <c r="AOX37" s="6583"/>
      <c r="AOY37" s="364"/>
      <c r="APM37" s="6583"/>
      <c r="APN37" s="6583"/>
      <c r="APO37" s="364"/>
      <c r="AQC37" s="6583"/>
      <c r="AQD37" s="6583"/>
      <c r="AQE37" s="364"/>
      <c r="AQS37" s="6583"/>
      <c r="AQT37" s="6583"/>
      <c r="AQU37" s="364"/>
      <c r="ARI37" s="6583"/>
      <c r="ARJ37" s="6583"/>
      <c r="ARK37" s="364"/>
      <c r="ARY37" s="6583"/>
      <c r="ARZ37" s="6583"/>
      <c r="ASA37" s="364"/>
      <c r="ASO37" s="6583"/>
      <c r="ASP37" s="6583"/>
      <c r="ASQ37" s="364"/>
      <c r="ATE37" s="6583"/>
      <c r="ATF37" s="6583"/>
      <c r="ATG37" s="364"/>
      <c r="ATU37" s="6583"/>
      <c r="ATV37" s="6583"/>
      <c r="ATW37" s="364"/>
      <c r="AUK37" s="6583"/>
      <c r="AUL37" s="6583"/>
      <c r="AUM37" s="364"/>
      <c r="AVA37" s="6583"/>
      <c r="AVB37" s="6583"/>
      <c r="AVC37" s="364"/>
      <c r="AVQ37" s="6583"/>
      <c r="AVR37" s="6583"/>
      <c r="AVS37" s="364"/>
      <c r="AWG37" s="6583"/>
      <c r="AWH37" s="6583"/>
      <c r="AWI37" s="364"/>
      <c r="AWW37" s="6583"/>
      <c r="AWX37" s="6583"/>
      <c r="AWY37" s="364"/>
      <c r="AXM37" s="6583"/>
      <c r="AXN37" s="6583"/>
      <c r="AXO37" s="364"/>
      <c r="AYC37" s="6583"/>
      <c r="AYD37" s="6583"/>
      <c r="AYE37" s="364"/>
      <c r="AYS37" s="6583"/>
      <c r="AYT37" s="6583"/>
      <c r="AYU37" s="364"/>
      <c r="AZI37" s="6583"/>
      <c r="AZJ37" s="6583"/>
      <c r="AZK37" s="364"/>
      <c r="AZY37" s="6583"/>
      <c r="AZZ37" s="6583"/>
      <c r="BAA37" s="364"/>
      <c r="BAO37" s="6583"/>
      <c r="BAP37" s="6583"/>
      <c r="BAQ37" s="364"/>
      <c r="BBE37" s="6583"/>
      <c r="BBF37" s="6583"/>
      <c r="BBG37" s="364"/>
      <c r="BBU37" s="6583"/>
      <c r="BBV37" s="6583"/>
      <c r="BBW37" s="364"/>
      <c r="BCK37" s="6583"/>
      <c r="BCL37" s="6583"/>
      <c r="BCM37" s="364"/>
      <c r="BDA37" s="6583"/>
      <c r="BDB37" s="6583"/>
      <c r="BDC37" s="364"/>
      <c r="BDQ37" s="6583"/>
      <c r="BDR37" s="6583"/>
      <c r="BDS37" s="364"/>
      <c r="BEG37" s="6583"/>
      <c r="BEH37" s="6583"/>
      <c r="BEI37" s="364"/>
      <c r="BEW37" s="6583"/>
      <c r="BEX37" s="6583"/>
      <c r="BEY37" s="364"/>
      <c r="BFM37" s="6583"/>
      <c r="BFN37" s="6583"/>
      <c r="BFO37" s="364"/>
      <c r="BGC37" s="6583"/>
      <c r="BGD37" s="6583"/>
      <c r="BGE37" s="364"/>
      <c r="BGS37" s="6583"/>
      <c r="BGT37" s="6583"/>
      <c r="BGU37" s="364"/>
      <c r="BHI37" s="6583"/>
      <c r="BHJ37" s="6583"/>
      <c r="BHK37" s="364"/>
      <c r="BHY37" s="6583"/>
      <c r="BHZ37" s="6583"/>
      <c r="BIA37" s="364"/>
      <c r="BIO37" s="6583"/>
      <c r="BIP37" s="6583"/>
      <c r="BIQ37" s="364"/>
      <c r="BJE37" s="6583"/>
      <c r="BJF37" s="6583"/>
      <c r="BJG37" s="364"/>
      <c r="BJU37" s="6583"/>
      <c r="BJV37" s="6583"/>
      <c r="BJW37" s="364"/>
      <c r="BKK37" s="6583"/>
      <c r="BKL37" s="6583"/>
      <c r="BKM37" s="364"/>
      <c r="BLA37" s="6583"/>
      <c r="BLB37" s="6583"/>
      <c r="BLC37" s="364"/>
      <c r="BLQ37" s="6583"/>
      <c r="BLR37" s="6583"/>
      <c r="BLS37" s="364"/>
      <c r="BMG37" s="6583"/>
      <c r="BMH37" s="6583"/>
      <c r="BMI37" s="364"/>
      <c r="BMW37" s="6583"/>
      <c r="BMX37" s="6583"/>
      <c r="BMY37" s="364"/>
      <c r="BNM37" s="6583"/>
      <c r="BNN37" s="6583"/>
      <c r="BNO37" s="364"/>
      <c r="BOC37" s="6583"/>
      <c r="BOD37" s="6583"/>
      <c r="BOE37" s="364"/>
      <c r="BOS37" s="6583"/>
      <c r="BOT37" s="6583"/>
      <c r="BOU37" s="364"/>
      <c r="BPI37" s="6583"/>
      <c r="BPJ37" s="6583"/>
      <c r="BPK37" s="364"/>
      <c r="BPY37" s="6583"/>
      <c r="BPZ37" s="6583"/>
      <c r="BQA37" s="364"/>
      <c r="BQO37" s="6583"/>
      <c r="BQP37" s="6583"/>
      <c r="BQQ37" s="364"/>
      <c r="BRE37" s="6583"/>
      <c r="BRF37" s="6583"/>
      <c r="BRG37" s="364"/>
      <c r="BRU37" s="6583"/>
      <c r="BRV37" s="6583"/>
      <c r="BRW37" s="364"/>
      <c r="BSK37" s="6583"/>
      <c r="BSL37" s="6583"/>
      <c r="BSM37" s="364"/>
      <c r="BTA37" s="6583"/>
      <c r="BTB37" s="6583"/>
      <c r="BTC37" s="364"/>
      <c r="BTQ37" s="6583"/>
      <c r="BTR37" s="6583"/>
      <c r="BTS37" s="364"/>
      <c r="BUG37" s="6583"/>
      <c r="BUH37" s="6583"/>
      <c r="BUI37" s="364"/>
      <c r="BUW37" s="6583"/>
      <c r="BUX37" s="6583"/>
      <c r="BUY37" s="364"/>
      <c r="BVM37" s="6583"/>
      <c r="BVN37" s="6583"/>
      <c r="BVO37" s="364"/>
      <c r="BWC37" s="6583"/>
      <c r="BWD37" s="6583"/>
      <c r="BWE37" s="364"/>
      <c r="BWS37" s="6583"/>
      <c r="BWT37" s="6583"/>
      <c r="BWU37" s="364"/>
      <c r="BXI37" s="6583"/>
      <c r="BXJ37" s="6583"/>
      <c r="BXK37" s="364"/>
      <c r="BXY37" s="6583"/>
      <c r="BXZ37" s="6583"/>
      <c r="BYA37" s="364"/>
      <c r="BYO37" s="6583"/>
      <c r="BYP37" s="6583"/>
      <c r="BYQ37" s="364"/>
      <c r="BZE37" s="6583"/>
      <c r="BZF37" s="6583"/>
      <c r="BZG37" s="364"/>
      <c r="BZU37" s="6583"/>
      <c r="BZV37" s="6583"/>
      <c r="BZW37" s="364"/>
      <c r="CAK37" s="6583"/>
      <c r="CAL37" s="6583"/>
      <c r="CAM37" s="364"/>
      <c r="CBA37" s="6583"/>
      <c r="CBB37" s="6583"/>
      <c r="CBC37" s="364"/>
      <c r="CBQ37" s="6583"/>
      <c r="CBR37" s="6583"/>
      <c r="CBS37" s="364"/>
      <c r="CCG37" s="6583"/>
      <c r="CCH37" s="6583"/>
      <c r="CCI37" s="364"/>
      <c r="CCW37" s="6583"/>
      <c r="CCX37" s="6583"/>
      <c r="CCY37" s="364"/>
      <c r="CDM37" s="6583"/>
      <c r="CDN37" s="6583"/>
      <c r="CDO37" s="364"/>
      <c r="CEC37" s="6583"/>
      <c r="CED37" s="6583"/>
      <c r="CEE37" s="364"/>
      <c r="CES37" s="6583"/>
      <c r="CET37" s="6583"/>
      <c r="CEU37" s="364"/>
      <c r="CFI37" s="6583"/>
      <c r="CFJ37" s="6583"/>
      <c r="CFK37" s="364"/>
      <c r="CFY37" s="6583"/>
      <c r="CFZ37" s="6583"/>
      <c r="CGA37" s="364"/>
      <c r="CGO37" s="6583"/>
      <c r="CGP37" s="6583"/>
      <c r="CGQ37" s="364"/>
      <c r="CHE37" s="6583"/>
      <c r="CHF37" s="6583"/>
      <c r="CHG37" s="364"/>
      <c r="CHU37" s="6583"/>
      <c r="CHV37" s="6583"/>
      <c r="CHW37" s="364"/>
      <c r="CIK37" s="6583"/>
      <c r="CIL37" s="6583"/>
      <c r="CIM37" s="364"/>
      <c r="CJA37" s="6583"/>
      <c r="CJB37" s="6583"/>
      <c r="CJC37" s="364"/>
      <c r="CJQ37" s="6583"/>
      <c r="CJR37" s="6583"/>
      <c r="CJS37" s="364"/>
      <c r="CKG37" s="6583"/>
      <c r="CKH37" s="6583"/>
      <c r="CKI37" s="364"/>
      <c r="CKW37" s="6583"/>
      <c r="CKX37" s="6583"/>
      <c r="CKY37" s="364"/>
      <c r="CLM37" s="6583"/>
      <c r="CLN37" s="6583"/>
      <c r="CLO37" s="364"/>
      <c r="CMC37" s="6583"/>
      <c r="CMD37" s="6583"/>
      <c r="CME37" s="364"/>
      <c r="CMS37" s="6583"/>
      <c r="CMT37" s="6583"/>
      <c r="CMU37" s="364"/>
      <c r="CNI37" s="6583"/>
      <c r="CNJ37" s="6583"/>
      <c r="CNK37" s="364"/>
      <c r="CNY37" s="6583"/>
      <c r="CNZ37" s="6583"/>
      <c r="COA37" s="364"/>
      <c r="COO37" s="6583"/>
      <c r="COP37" s="6583"/>
      <c r="COQ37" s="364"/>
      <c r="CPE37" s="6583"/>
      <c r="CPF37" s="6583"/>
      <c r="CPG37" s="364"/>
      <c r="CPU37" s="6583"/>
      <c r="CPV37" s="6583"/>
      <c r="CPW37" s="364"/>
      <c r="CQK37" s="6583"/>
      <c r="CQL37" s="6583"/>
      <c r="CQM37" s="364"/>
      <c r="CRA37" s="6583"/>
      <c r="CRB37" s="6583"/>
      <c r="CRC37" s="364"/>
      <c r="CRQ37" s="6583"/>
      <c r="CRR37" s="6583"/>
      <c r="CRS37" s="364"/>
      <c r="CSG37" s="6583"/>
      <c r="CSH37" s="6583"/>
      <c r="CSI37" s="364"/>
      <c r="CSW37" s="6583"/>
      <c r="CSX37" s="6583"/>
      <c r="CSY37" s="364"/>
      <c r="CTM37" s="6583"/>
      <c r="CTN37" s="6583"/>
      <c r="CTO37" s="364"/>
      <c r="CUC37" s="6583"/>
      <c r="CUD37" s="6583"/>
      <c r="CUE37" s="364"/>
      <c r="CUS37" s="6583"/>
      <c r="CUT37" s="6583"/>
      <c r="CUU37" s="364"/>
      <c r="CVI37" s="6583"/>
      <c r="CVJ37" s="6583"/>
      <c r="CVK37" s="364"/>
      <c r="CVY37" s="6583"/>
      <c r="CVZ37" s="6583"/>
      <c r="CWA37" s="364"/>
      <c r="CWO37" s="6583"/>
      <c r="CWP37" s="6583"/>
      <c r="CWQ37" s="364"/>
      <c r="CXE37" s="6583"/>
      <c r="CXF37" s="6583"/>
      <c r="CXG37" s="364"/>
      <c r="CXU37" s="6583"/>
      <c r="CXV37" s="6583"/>
      <c r="CXW37" s="364"/>
      <c r="CYK37" s="6583"/>
      <c r="CYL37" s="6583"/>
      <c r="CYM37" s="364"/>
      <c r="CZA37" s="6583"/>
      <c r="CZB37" s="6583"/>
      <c r="CZC37" s="364"/>
      <c r="CZQ37" s="6583"/>
      <c r="CZR37" s="6583"/>
      <c r="CZS37" s="364"/>
      <c r="DAG37" s="6583"/>
      <c r="DAH37" s="6583"/>
      <c r="DAI37" s="364"/>
      <c r="DAW37" s="6583"/>
      <c r="DAX37" s="6583"/>
      <c r="DAY37" s="364"/>
      <c r="DBM37" s="6583"/>
      <c r="DBN37" s="6583"/>
      <c r="DBO37" s="364"/>
      <c r="DCC37" s="6583"/>
      <c r="DCD37" s="6583"/>
      <c r="DCE37" s="364"/>
      <c r="DCS37" s="6583"/>
      <c r="DCT37" s="6583"/>
      <c r="DCU37" s="364"/>
      <c r="DDI37" s="6583"/>
      <c r="DDJ37" s="6583"/>
      <c r="DDK37" s="364"/>
      <c r="DDY37" s="6583"/>
      <c r="DDZ37" s="6583"/>
      <c r="DEA37" s="364"/>
      <c r="DEO37" s="6583"/>
      <c r="DEP37" s="6583"/>
      <c r="DEQ37" s="364"/>
      <c r="DFE37" s="6583"/>
      <c r="DFF37" s="6583"/>
      <c r="DFG37" s="364"/>
      <c r="DFU37" s="6583"/>
      <c r="DFV37" s="6583"/>
      <c r="DFW37" s="364"/>
      <c r="DGK37" s="6583"/>
      <c r="DGL37" s="6583"/>
      <c r="DGM37" s="364"/>
      <c r="DHA37" s="6583"/>
      <c r="DHB37" s="6583"/>
      <c r="DHC37" s="364"/>
      <c r="DHQ37" s="6583"/>
      <c r="DHR37" s="6583"/>
      <c r="DHS37" s="364"/>
      <c r="DIG37" s="6583"/>
      <c r="DIH37" s="6583"/>
      <c r="DII37" s="364"/>
      <c r="DIW37" s="6583"/>
      <c r="DIX37" s="6583"/>
      <c r="DIY37" s="364"/>
      <c r="DJM37" s="6583"/>
      <c r="DJN37" s="6583"/>
      <c r="DJO37" s="364"/>
      <c r="DKC37" s="6583"/>
      <c r="DKD37" s="6583"/>
      <c r="DKE37" s="364"/>
      <c r="DKS37" s="6583"/>
      <c r="DKT37" s="6583"/>
      <c r="DKU37" s="364"/>
      <c r="DLI37" s="6583"/>
      <c r="DLJ37" s="6583"/>
      <c r="DLK37" s="364"/>
      <c r="DLY37" s="6583"/>
      <c r="DLZ37" s="6583"/>
      <c r="DMA37" s="364"/>
      <c r="DMO37" s="6583"/>
      <c r="DMP37" s="6583"/>
      <c r="DMQ37" s="364"/>
      <c r="DNE37" s="6583"/>
      <c r="DNF37" s="6583"/>
      <c r="DNG37" s="364"/>
      <c r="DNU37" s="6583"/>
      <c r="DNV37" s="6583"/>
      <c r="DNW37" s="364"/>
      <c r="DOK37" s="6583"/>
      <c r="DOL37" s="6583"/>
      <c r="DOM37" s="364"/>
      <c r="DPA37" s="6583"/>
      <c r="DPB37" s="6583"/>
      <c r="DPC37" s="364"/>
      <c r="DPQ37" s="6583"/>
      <c r="DPR37" s="6583"/>
      <c r="DPS37" s="364"/>
      <c r="DQG37" s="6583"/>
      <c r="DQH37" s="6583"/>
      <c r="DQI37" s="364"/>
      <c r="DQW37" s="6583"/>
      <c r="DQX37" s="6583"/>
      <c r="DQY37" s="364"/>
      <c r="DRM37" s="6583"/>
      <c r="DRN37" s="6583"/>
      <c r="DRO37" s="364"/>
      <c r="DSC37" s="6583"/>
      <c r="DSD37" s="6583"/>
      <c r="DSE37" s="364"/>
      <c r="DSS37" s="6583"/>
      <c r="DST37" s="6583"/>
      <c r="DSU37" s="364"/>
      <c r="DTI37" s="6583"/>
      <c r="DTJ37" s="6583"/>
      <c r="DTK37" s="364"/>
      <c r="DTY37" s="6583"/>
      <c r="DTZ37" s="6583"/>
      <c r="DUA37" s="364"/>
      <c r="DUO37" s="6583"/>
      <c r="DUP37" s="6583"/>
      <c r="DUQ37" s="364"/>
      <c r="DVE37" s="6583"/>
      <c r="DVF37" s="6583"/>
      <c r="DVG37" s="364"/>
      <c r="DVU37" s="6583"/>
      <c r="DVV37" s="6583"/>
      <c r="DVW37" s="364"/>
      <c r="DWK37" s="6583"/>
      <c r="DWL37" s="6583"/>
      <c r="DWM37" s="364"/>
      <c r="DXA37" s="6583"/>
      <c r="DXB37" s="6583"/>
      <c r="DXC37" s="364"/>
      <c r="DXQ37" s="6583"/>
      <c r="DXR37" s="6583"/>
      <c r="DXS37" s="364"/>
      <c r="DYG37" s="6583"/>
      <c r="DYH37" s="6583"/>
      <c r="DYI37" s="364"/>
      <c r="DYW37" s="6583"/>
      <c r="DYX37" s="6583"/>
      <c r="DYY37" s="364"/>
      <c r="DZM37" s="6583"/>
      <c r="DZN37" s="6583"/>
      <c r="DZO37" s="364"/>
      <c r="EAC37" s="6583"/>
      <c r="EAD37" s="6583"/>
      <c r="EAE37" s="364"/>
      <c r="EAS37" s="6583"/>
      <c r="EAT37" s="6583"/>
      <c r="EAU37" s="364"/>
      <c r="EBI37" s="6583"/>
      <c r="EBJ37" s="6583"/>
      <c r="EBK37" s="364"/>
      <c r="EBY37" s="6583"/>
      <c r="EBZ37" s="6583"/>
      <c r="ECA37" s="364"/>
      <c r="ECO37" s="6583"/>
      <c r="ECP37" s="6583"/>
      <c r="ECQ37" s="364"/>
      <c r="EDE37" s="6583"/>
      <c r="EDF37" s="6583"/>
      <c r="EDG37" s="364"/>
      <c r="EDU37" s="6583"/>
      <c r="EDV37" s="6583"/>
      <c r="EDW37" s="364"/>
      <c r="EEK37" s="6583"/>
      <c r="EEL37" s="6583"/>
      <c r="EEM37" s="364"/>
      <c r="EFA37" s="6583"/>
      <c r="EFB37" s="6583"/>
      <c r="EFC37" s="364"/>
      <c r="EFQ37" s="6583"/>
      <c r="EFR37" s="6583"/>
      <c r="EFS37" s="364"/>
      <c r="EGG37" s="6583"/>
      <c r="EGH37" s="6583"/>
      <c r="EGI37" s="364"/>
      <c r="EGW37" s="6583"/>
      <c r="EGX37" s="6583"/>
      <c r="EGY37" s="364"/>
      <c r="EHM37" s="6583"/>
      <c r="EHN37" s="6583"/>
      <c r="EHO37" s="364"/>
      <c r="EIC37" s="6583"/>
      <c r="EID37" s="6583"/>
      <c r="EIE37" s="364"/>
      <c r="EIS37" s="6583"/>
      <c r="EIT37" s="6583"/>
      <c r="EIU37" s="364"/>
      <c r="EJI37" s="6583"/>
      <c r="EJJ37" s="6583"/>
      <c r="EJK37" s="364"/>
      <c r="EJY37" s="6583"/>
      <c r="EJZ37" s="6583"/>
      <c r="EKA37" s="364"/>
      <c r="EKO37" s="6583"/>
      <c r="EKP37" s="6583"/>
      <c r="EKQ37" s="364"/>
      <c r="ELE37" s="6583"/>
      <c r="ELF37" s="6583"/>
      <c r="ELG37" s="364"/>
      <c r="ELU37" s="6583"/>
      <c r="ELV37" s="6583"/>
      <c r="ELW37" s="364"/>
      <c r="EMK37" s="6583"/>
      <c r="EML37" s="6583"/>
      <c r="EMM37" s="364"/>
      <c r="ENA37" s="6583"/>
      <c r="ENB37" s="6583"/>
      <c r="ENC37" s="364"/>
      <c r="ENQ37" s="6583"/>
      <c r="ENR37" s="6583"/>
      <c r="ENS37" s="364"/>
      <c r="EOG37" s="6583"/>
      <c r="EOH37" s="6583"/>
      <c r="EOI37" s="364"/>
      <c r="EOW37" s="6583"/>
      <c r="EOX37" s="6583"/>
      <c r="EOY37" s="364"/>
      <c r="EPM37" s="6583"/>
      <c r="EPN37" s="6583"/>
      <c r="EPO37" s="364"/>
      <c r="EQC37" s="6583"/>
      <c r="EQD37" s="6583"/>
      <c r="EQE37" s="364"/>
      <c r="EQS37" s="6583"/>
      <c r="EQT37" s="6583"/>
      <c r="EQU37" s="364"/>
      <c r="ERI37" s="6583"/>
      <c r="ERJ37" s="6583"/>
      <c r="ERK37" s="364"/>
      <c r="ERY37" s="6583"/>
      <c r="ERZ37" s="6583"/>
      <c r="ESA37" s="364"/>
      <c r="ESO37" s="6583"/>
      <c r="ESP37" s="6583"/>
      <c r="ESQ37" s="364"/>
      <c r="ETE37" s="6583"/>
      <c r="ETF37" s="6583"/>
      <c r="ETG37" s="364"/>
      <c r="ETU37" s="6583"/>
      <c r="ETV37" s="6583"/>
      <c r="ETW37" s="364"/>
      <c r="EUK37" s="6583"/>
      <c r="EUL37" s="6583"/>
      <c r="EUM37" s="364"/>
      <c r="EVA37" s="6583"/>
      <c r="EVB37" s="6583"/>
      <c r="EVC37" s="364"/>
      <c r="EVQ37" s="6583"/>
      <c r="EVR37" s="6583"/>
      <c r="EVS37" s="364"/>
      <c r="EWG37" s="6583"/>
      <c r="EWH37" s="6583"/>
      <c r="EWI37" s="364"/>
      <c r="EWW37" s="6583"/>
      <c r="EWX37" s="6583"/>
      <c r="EWY37" s="364"/>
      <c r="EXM37" s="6583"/>
      <c r="EXN37" s="6583"/>
      <c r="EXO37" s="364"/>
      <c r="EYC37" s="6583"/>
      <c r="EYD37" s="6583"/>
      <c r="EYE37" s="364"/>
      <c r="EYS37" s="6583"/>
      <c r="EYT37" s="6583"/>
      <c r="EYU37" s="364"/>
      <c r="EZI37" s="6583"/>
      <c r="EZJ37" s="6583"/>
      <c r="EZK37" s="364"/>
      <c r="EZY37" s="6583"/>
      <c r="EZZ37" s="6583"/>
      <c r="FAA37" s="364"/>
      <c r="FAO37" s="6583"/>
      <c r="FAP37" s="6583"/>
      <c r="FAQ37" s="364"/>
      <c r="FBE37" s="6583"/>
      <c r="FBF37" s="6583"/>
      <c r="FBG37" s="364"/>
      <c r="FBU37" s="6583"/>
      <c r="FBV37" s="6583"/>
      <c r="FBW37" s="364"/>
      <c r="FCK37" s="6583"/>
      <c r="FCL37" s="6583"/>
      <c r="FCM37" s="364"/>
      <c r="FDA37" s="6583"/>
      <c r="FDB37" s="6583"/>
      <c r="FDC37" s="364"/>
      <c r="FDQ37" s="6583"/>
      <c r="FDR37" s="6583"/>
      <c r="FDS37" s="364"/>
      <c r="FEG37" s="6583"/>
      <c r="FEH37" s="6583"/>
      <c r="FEI37" s="364"/>
      <c r="FEW37" s="6583"/>
      <c r="FEX37" s="6583"/>
      <c r="FEY37" s="364"/>
      <c r="FFM37" s="6583"/>
      <c r="FFN37" s="6583"/>
      <c r="FFO37" s="364"/>
      <c r="FGC37" s="6583"/>
      <c r="FGD37" s="6583"/>
      <c r="FGE37" s="364"/>
      <c r="FGS37" s="6583"/>
      <c r="FGT37" s="6583"/>
      <c r="FGU37" s="364"/>
      <c r="FHI37" s="6583"/>
      <c r="FHJ37" s="6583"/>
      <c r="FHK37" s="364"/>
      <c r="FHY37" s="6583"/>
      <c r="FHZ37" s="6583"/>
      <c r="FIA37" s="364"/>
      <c r="FIO37" s="6583"/>
      <c r="FIP37" s="6583"/>
      <c r="FIQ37" s="364"/>
      <c r="FJE37" s="6583"/>
      <c r="FJF37" s="6583"/>
      <c r="FJG37" s="364"/>
      <c r="FJU37" s="6583"/>
      <c r="FJV37" s="6583"/>
      <c r="FJW37" s="364"/>
      <c r="FKK37" s="6583"/>
      <c r="FKL37" s="6583"/>
      <c r="FKM37" s="364"/>
      <c r="FLA37" s="6583"/>
      <c r="FLB37" s="6583"/>
      <c r="FLC37" s="364"/>
      <c r="FLQ37" s="6583"/>
      <c r="FLR37" s="6583"/>
      <c r="FLS37" s="364"/>
      <c r="FMG37" s="6583"/>
      <c r="FMH37" s="6583"/>
      <c r="FMI37" s="364"/>
      <c r="FMW37" s="6583"/>
      <c r="FMX37" s="6583"/>
      <c r="FMY37" s="364"/>
      <c r="FNM37" s="6583"/>
      <c r="FNN37" s="6583"/>
      <c r="FNO37" s="364"/>
      <c r="FOC37" s="6583"/>
      <c r="FOD37" s="6583"/>
      <c r="FOE37" s="364"/>
      <c r="FOS37" s="6583"/>
      <c r="FOT37" s="6583"/>
      <c r="FOU37" s="364"/>
      <c r="FPI37" s="6583"/>
      <c r="FPJ37" s="6583"/>
      <c r="FPK37" s="364"/>
      <c r="FPY37" s="6583"/>
      <c r="FPZ37" s="6583"/>
      <c r="FQA37" s="364"/>
      <c r="FQO37" s="6583"/>
      <c r="FQP37" s="6583"/>
      <c r="FQQ37" s="364"/>
      <c r="FRE37" s="6583"/>
      <c r="FRF37" s="6583"/>
      <c r="FRG37" s="364"/>
      <c r="FRU37" s="6583"/>
      <c r="FRV37" s="6583"/>
      <c r="FRW37" s="364"/>
      <c r="FSK37" s="6583"/>
      <c r="FSL37" s="6583"/>
      <c r="FSM37" s="364"/>
      <c r="FTA37" s="6583"/>
      <c r="FTB37" s="6583"/>
      <c r="FTC37" s="364"/>
      <c r="FTQ37" s="6583"/>
      <c r="FTR37" s="6583"/>
      <c r="FTS37" s="364"/>
      <c r="FUG37" s="6583"/>
      <c r="FUH37" s="6583"/>
      <c r="FUI37" s="364"/>
      <c r="FUW37" s="6583"/>
      <c r="FUX37" s="6583"/>
      <c r="FUY37" s="364"/>
      <c r="FVM37" s="6583"/>
      <c r="FVN37" s="6583"/>
      <c r="FVO37" s="364"/>
      <c r="FWC37" s="6583"/>
      <c r="FWD37" s="6583"/>
      <c r="FWE37" s="364"/>
      <c r="FWS37" s="6583"/>
      <c r="FWT37" s="6583"/>
      <c r="FWU37" s="364"/>
      <c r="FXI37" s="6583"/>
      <c r="FXJ37" s="6583"/>
      <c r="FXK37" s="364"/>
      <c r="FXY37" s="6583"/>
      <c r="FXZ37" s="6583"/>
      <c r="FYA37" s="364"/>
      <c r="FYO37" s="6583"/>
      <c r="FYP37" s="6583"/>
      <c r="FYQ37" s="364"/>
      <c r="FZE37" s="6583"/>
      <c r="FZF37" s="6583"/>
      <c r="FZG37" s="364"/>
      <c r="FZU37" s="6583"/>
      <c r="FZV37" s="6583"/>
      <c r="FZW37" s="364"/>
      <c r="GAK37" s="6583"/>
      <c r="GAL37" s="6583"/>
      <c r="GAM37" s="364"/>
      <c r="GBA37" s="6583"/>
      <c r="GBB37" s="6583"/>
      <c r="GBC37" s="364"/>
      <c r="GBQ37" s="6583"/>
      <c r="GBR37" s="6583"/>
      <c r="GBS37" s="364"/>
      <c r="GCG37" s="6583"/>
      <c r="GCH37" s="6583"/>
      <c r="GCI37" s="364"/>
      <c r="GCW37" s="6583"/>
      <c r="GCX37" s="6583"/>
      <c r="GCY37" s="364"/>
      <c r="GDM37" s="6583"/>
      <c r="GDN37" s="6583"/>
      <c r="GDO37" s="364"/>
      <c r="GEC37" s="6583"/>
      <c r="GED37" s="6583"/>
      <c r="GEE37" s="364"/>
      <c r="GES37" s="6583"/>
      <c r="GET37" s="6583"/>
      <c r="GEU37" s="364"/>
      <c r="GFI37" s="6583"/>
      <c r="GFJ37" s="6583"/>
      <c r="GFK37" s="364"/>
      <c r="GFY37" s="6583"/>
      <c r="GFZ37" s="6583"/>
      <c r="GGA37" s="364"/>
      <c r="GGO37" s="6583"/>
      <c r="GGP37" s="6583"/>
      <c r="GGQ37" s="364"/>
      <c r="GHE37" s="6583"/>
      <c r="GHF37" s="6583"/>
      <c r="GHG37" s="364"/>
      <c r="GHU37" s="6583"/>
      <c r="GHV37" s="6583"/>
      <c r="GHW37" s="364"/>
      <c r="GIK37" s="6583"/>
      <c r="GIL37" s="6583"/>
      <c r="GIM37" s="364"/>
      <c r="GJA37" s="6583"/>
      <c r="GJB37" s="6583"/>
      <c r="GJC37" s="364"/>
      <c r="GJQ37" s="6583"/>
      <c r="GJR37" s="6583"/>
      <c r="GJS37" s="364"/>
      <c r="GKG37" s="6583"/>
      <c r="GKH37" s="6583"/>
      <c r="GKI37" s="364"/>
      <c r="GKW37" s="6583"/>
      <c r="GKX37" s="6583"/>
      <c r="GKY37" s="364"/>
      <c r="GLM37" s="6583"/>
      <c r="GLN37" s="6583"/>
      <c r="GLO37" s="364"/>
      <c r="GMC37" s="6583"/>
      <c r="GMD37" s="6583"/>
      <c r="GME37" s="364"/>
      <c r="GMS37" s="6583"/>
      <c r="GMT37" s="6583"/>
      <c r="GMU37" s="364"/>
      <c r="GNI37" s="6583"/>
      <c r="GNJ37" s="6583"/>
      <c r="GNK37" s="364"/>
      <c r="GNY37" s="6583"/>
      <c r="GNZ37" s="6583"/>
      <c r="GOA37" s="364"/>
      <c r="GOO37" s="6583"/>
      <c r="GOP37" s="6583"/>
      <c r="GOQ37" s="364"/>
      <c r="GPE37" s="6583"/>
      <c r="GPF37" s="6583"/>
      <c r="GPG37" s="364"/>
      <c r="GPU37" s="6583"/>
      <c r="GPV37" s="6583"/>
      <c r="GPW37" s="364"/>
      <c r="GQK37" s="6583"/>
      <c r="GQL37" s="6583"/>
      <c r="GQM37" s="364"/>
      <c r="GRA37" s="6583"/>
      <c r="GRB37" s="6583"/>
      <c r="GRC37" s="364"/>
      <c r="GRQ37" s="6583"/>
      <c r="GRR37" s="6583"/>
      <c r="GRS37" s="364"/>
      <c r="GSG37" s="6583"/>
      <c r="GSH37" s="6583"/>
      <c r="GSI37" s="364"/>
      <c r="GSW37" s="6583"/>
      <c r="GSX37" s="6583"/>
      <c r="GSY37" s="364"/>
      <c r="GTM37" s="6583"/>
      <c r="GTN37" s="6583"/>
      <c r="GTO37" s="364"/>
      <c r="GUC37" s="6583"/>
      <c r="GUD37" s="6583"/>
      <c r="GUE37" s="364"/>
      <c r="GUS37" s="6583"/>
      <c r="GUT37" s="6583"/>
      <c r="GUU37" s="364"/>
      <c r="GVI37" s="6583"/>
      <c r="GVJ37" s="6583"/>
      <c r="GVK37" s="364"/>
      <c r="GVY37" s="6583"/>
      <c r="GVZ37" s="6583"/>
      <c r="GWA37" s="364"/>
      <c r="GWO37" s="6583"/>
      <c r="GWP37" s="6583"/>
      <c r="GWQ37" s="364"/>
      <c r="GXE37" s="6583"/>
      <c r="GXF37" s="6583"/>
      <c r="GXG37" s="364"/>
      <c r="GXU37" s="6583"/>
      <c r="GXV37" s="6583"/>
      <c r="GXW37" s="364"/>
      <c r="GYK37" s="6583"/>
      <c r="GYL37" s="6583"/>
      <c r="GYM37" s="364"/>
      <c r="GZA37" s="6583"/>
      <c r="GZB37" s="6583"/>
      <c r="GZC37" s="364"/>
      <c r="GZQ37" s="6583"/>
      <c r="GZR37" s="6583"/>
      <c r="GZS37" s="364"/>
      <c r="HAG37" s="6583"/>
      <c r="HAH37" s="6583"/>
      <c r="HAI37" s="364"/>
      <c r="HAW37" s="6583"/>
      <c r="HAX37" s="6583"/>
      <c r="HAY37" s="364"/>
      <c r="HBM37" s="6583"/>
      <c r="HBN37" s="6583"/>
      <c r="HBO37" s="364"/>
      <c r="HCC37" s="6583"/>
      <c r="HCD37" s="6583"/>
      <c r="HCE37" s="364"/>
      <c r="HCS37" s="6583"/>
      <c r="HCT37" s="6583"/>
      <c r="HCU37" s="364"/>
      <c r="HDI37" s="6583"/>
      <c r="HDJ37" s="6583"/>
      <c r="HDK37" s="364"/>
      <c r="HDY37" s="6583"/>
      <c r="HDZ37" s="6583"/>
      <c r="HEA37" s="364"/>
      <c r="HEO37" s="6583"/>
      <c r="HEP37" s="6583"/>
      <c r="HEQ37" s="364"/>
      <c r="HFE37" s="6583"/>
      <c r="HFF37" s="6583"/>
      <c r="HFG37" s="364"/>
      <c r="HFU37" s="6583"/>
      <c r="HFV37" s="6583"/>
      <c r="HFW37" s="364"/>
      <c r="HGK37" s="6583"/>
      <c r="HGL37" s="6583"/>
      <c r="HGM37" s="364"/>
      <c r="HHA37" s="6583"/>
      <c r="HHB37" s="6583"/>
      <c r="HHC37" s="364"/>
      <c r="HHQ37" s="6583"/>
      <c r="HHR37" s="6583"/>
      <c r="HHS37" s="364"/>
      <c r="HIG37" s="6583"/>
      <c r="HIH37" s="6583"/>
      <c r="HII37" s="364"/>
      <c r="HIW37" s="6583"/>
      <c r="HIX37" s="6583"/>
      <c r="HIY37" s="364"/>
      <c r="HJM37" s="6583"/>
      <c r="HJN37" s="6583"/>
      <c r="HJO37" s="364"/>
      <c r="HKC37" s="6583"/>
      <c r="HKD37" s="6583"/>
      <c r="HKE37" s="364"/>
      <c r="HKS37" s="6583"/>
      <c r="HKT37" s="6583"/>
      <c r="HKU37" s="364"/>
      <c r="HLI37" s="6583"/>
      <c r="HLJ37" s="6583"/>
      <c r="HLK37" s="364"/>
      <c r="HLY37" s="6583"/>
      <c r="HLZ37" s="6583"/>
      <c r="HMA37" s="364"/>
      <c r="HMO37" s="6583"/>
      <c r="HMP37" s="6583"/>
      <c r="HMQ37" s="364"/>
      <c r="HNE37" s="6583"/>
      <c r="HNF37" s="6583"/>
      <c r="HNG37" s="364"/>
      <c r="HNU37" s="6583"/>
      <c r="HNV37" s="6583"/>
      <c r="HNW37" s="364"/>
      <c r="HOK37" s="6583"/>
      <c r="HOL37" s="6583"/>
      <c r="HOM37" s="364"/>
      <c r="HPA37" s="6583"/>
      <c r="HPB37" s="6583"/>
      <c r="HPC37" s="364"/>
      <c r="HPQ37" s="6583"/>
      <c r="HPR37" s="6583"/>
      <c r="HPS37" s="364"/>
      <c r="HQG37" s="6583"/>
      <c r="HQH37" s="6583"/>
      <c r="HQI37" s="364"/>
      <c r="HQW37" s="6583"/>
      <c r="HQX37" s="6583"/>
      <c r="HQY37" s="364"/>
      <c r="HRM37" s="6583"/>
      <c r="HRN37" s="6583"/>
      <c r="HRO37" s="364"/>
      <c r="HSC37" s="6583"/>
      <c r="HSD37" s="6583"/>
      <c r="HSE37" s="364"/>
      <c r="HSS37" s="6583"/>
      <c r="HST37" s="6583"/>
      <c r="HSU37" s="364"/>
      <c r="HTI37" s="6583"/>
      <c r="HTJ37" s="6583"/>
      <c r="HTK37" s="364"/>
      <c r="HTY37" s="6583"/>
      <c r="HTZ37" s="6583"/>
      <c r="HUA37" s="364"/>
      <c r="HUO37" s="6583"/>
      <c r="HUP37" s="6583"/>
      <c r="HUQ37" s="364"/>
      <c r="HVE37" s="6583"/>
      <c r="HVF37" s="6583"/>
      <c r="HVG37" s="364"/>
      <c r="HVU37" s="6583"/>
      <c r="HVV37" s="6583"/>
      <c r="HVW37" s="364"/>
      <c r="HWK37" s="6583"/>
      <c r="HWL37" s="6583"/>
      <c r="HWM37" s="364"/>
      <c r="HXA37" s="6583"/>
      <c r="HXB37" s="6583"/>
      <c r="HXC37" s="364"/>
      <c r="HXQ37" s="6583"/>
      <c r="HXR37" s="6583"/>
      <c r="HXS37" s="364"/>
      <c r="HYG37" s="6583"/>
      <c r="HYH37" s="6583"/>
      <c r="HYI37" s="364"/>
      <c r="HYW37" s="6583"/>
      <c r="HYX37" s="6583"/>
      <c r="HYY37" s="364"/>
      <c r="HZM37" s="6583"/>
      <c r="HZN37" s="6583"/>
      <c r="HZO37" s="364"/>
      <c r="IAC37" s="6583"/>
      <c r="IAD37" s="6583"/>
      <c r="IAE37" s="364"/>
      <c r="IAS37" s="6583"/>
      <c r="IAT37" s="6583"/>
      <c r="IAU37" s="364"/>
      <c r="IBI37" s="6583"/>
      <c r="IBJ37" s="6583"/>
      <c r="IBK37" s="364"/>
      <c r="IBY37" s="6583"/>
      <c r="IBZ37" s="6583"/>
      <c r="ICA37" s="364"/>
      <c r="ICO37" s="6583"/>
      <c r="ICP37" s="6583"/>
      <c r="ICQ37" s="364"/>
      <c r="IDE37" s="6583"/>
      <c r="IDF37" s="6583"/>
      <c r="IDG37" s="364"/>
      <c r="IDU37" s="6583"/>
      <c r="IDV37" s="6583"/>
      <c r="IDW37" s="364"/>
      <c r="IEK37" s="6583"/>
      <c r="IEL37" s="6583"/>
      <c r="IEM37" s="364"/>
      <c r="IFA37" s="6583"/>
      <c r="IFB37" s="6583"/>
      <c r="IFC37" s="364"/>
      <c r="IFQ37" s="6583"/>
      <c r="IFR37" s="6583"/>
      <c r="IFS37" s="364"/>
      <c r="IGG37" s="6583"/>
      <c r="IGH37" s="6583"/>
      <c r="IGI37" s="364"/>
      <c r="IGW37" s="6583"/>
      <c r="IGX37" s="6583"/>
      <c r="IGY37" s="364"/>
      <c r="IHM37" s="6583"/>
      <c r="IHN37" s="6583"/>
      <c r="IHO37" s="364"/>
      <c r="IIC37" s="6583"/>
      <c r="IID37" s="6583"/>
      <c r="IIE37" s="364"/>
      <c r="IIS37" s="6583"/>
      <c r="IIT37" s="6583"/>
      <c r="IIU37" s="364"/>
      <c r="IJI37" s="6583"/>
      <c r="IJJ37" s="6583"/>
      <c r="IJK37" s="364"/>
      <c r="IJY37" s="6583"/>
      <c r="IJZ37" s="6583"/>
      <c r="IKA37" s="364"/>
      <c r="IKO37" s="6583"/>
      <c r="IKP37" s="6583"/>
      <c r="IKQ37" s="364"/>
      <c r="ILE37" s="6583"/>
      <c r="ILF37" s="6583"/>
      <c r="ILG37" s="364"/>
      <c r="ILU37" s="6583"/>
      <c r="ILV37" s="6583"/>
      <c r="ILW37" s="364"/>
      <c r="IMK37" s="6583"/>
      <c r="IML37" s="6583"/>
      <c r="IMM37" s="364"/>
      <c r="INA37" s="6583"/>
      <c r="INB37" s="6583"/>
      <c r="INC37" s="364"/>
      <c r="INQ37" s="6583"/>
      <c r="INR37" s="6583"/>
      <c r="INS37" s="364"/>
      <c r="IOG37" s="6583"/>
      <c r="IOH37" s="6583"/>
      <c r="IOI37" s="364"/>
      <c r="IOW37" s="6583"/>
      <c r="IOX37" s="6583"/>
      <c r="IOY37" s="364"/>
      <c r="IPM37" s="6583"/>
      <c r="IPN37" s="6583"/>
      <c r="IPO37" s="364"/>
      <c r="IQC37" s="6583"/>
      <c r="IQD37" s="6583"/>
      <c r="IQE37" s="364"/>
      <c r="IQS37" s="6583"/>
      <c r="IQT37" s="6583"/>
      <c r="IQU37" s="364"/>
      <c r="IRI37" s="6583"/>
      <c r="IRJ37" s="6583"/>
      <c r="IRK37" s="364"/>
      <c r="IRY37" s="6583"/>
      <c r="IRZ37" s="6583"/>
      <c r="ISA37" s="364"/>
      <c r="ISO37" s="6583"/>
      <c r="ISP37" s="6583"/>
      <c r="ISQ37" s="364"/>
      <c r="ITE37" s="6583"/>
      <c r="ITF37" s="6583"/>
      <c r="ITG37" s="364"/>
      <c r="ITU37" s="6583"/>
      <c r="ITV37" s="6583"/>
      <c r="ITW37" s="364"/>
      <c r="IUK37" s="6583"/>
      <c r="IUL37" s="6583"/>
      <c r="IUM37" s="364"/>
      <c r="IVA37" s="6583"/>
      <c r="IVB37" s="6583"/>
      <c r="IVC37" s="364"/>
      <c r="IVQ37" s="6583"/>
      <c r="IVR37" s="6583"/>
      <c r="IVS37" s="364"/>
      <c r="IWG37" s="6583"/>
      <c r="IWH37" s="6583"/>
      <c r="IWI37" s="364"/>
      <c r="IWW37" s="6583"/>
      <c r="IWX37" s="6583"/>
      <c r="IWY37" s="364"/>
      <c r="IXM37" s="6583"/>
      <c r="IXN37" s="6583"/>
      <c r="IXO37" s="364"/>
      <c r="IYC37" s="6583"/>
      <c r="IYD37" s="6583"/>
      <c r="IYE37" s="364"/>
      <c r="IYS37" s="6583"/>
      <c r="IYT37" s="6583"/>
      <c r="IYU37" s="364"/>
      <c r="IZI37" s="6583"/>
      <c r="IZJ37" s="6583"/>
      <c r="IZK37" s="364"/>
      <c r="IZY37" s="6583"/>
      <c r="IZZ37" s="6583"/>
      <c r="JAA37" s="364"/>
      <c r="JAO37" s="6583"/>
      <c r="JAP37" s="6583"/>
      <c r="JAQ37" s="364"/>
      <c r="JBE37" s="6583"/>
      <c r="JBF37" s="6583"/>
      <c r="JBG37" s="364"/>
      <c r="JBU37" s="6583"/>
      <c r="JBV37" s="6583"/>
      <c r="JBW37" s="364"/>
      <c r="JCK37" s="6583"/>
      <c r="JCL37" s="6583"/>
      <c r="JCM37" s="364"/>
      <c r="JDA37" s="6583"/>
      <c r="JDB37" s="6583"/>
      <c r="JDC37" s="364"/>
      <c r="JDQ37" s="6583"/>
      <c r="JDR37" s="6583"/>
      <c r="JDS37" s="364"/>
      <c r="JEG37" s="6583"/>
      <c r="JEH37" s="6583"/>
      <c r="JEI37" s="364"/>
      <c r="JEW37" s="6583"/>
      <c r="JEX37" s="6583"/>
      <c r="JEY37" s="364"/>
      <c r="JFM37" s="6583"/>
      <c r="JFN37" s="6583"/>
      <c r="JFO37" s="364"/>
      <c r="JGC37" s="6583"/>
      <c r="JGD37" s="6583"/>
      <c r="JGE37" s="364"/>
      <c r="JGS37" s="6583"/>
      <c r="JGT37" s="6583"/>
      <c r="JGU37" s="364"/>
      <c r="JHI37" s="6583"/>
      <c r="JHJ37" s="6583"/>
      <c r="JHK37" s="364"/>
      <c r="JHY37" s="6583"/>
      <c r="JHZ37" s="6583"/>
      <c r="JIA37" s="364"/>
      <c r="JIO37" s="6583"/>
      <c r="JIP37" s="6583"/>
      <c r="JIQ37" s="364"/>
      <c r="JJE37" s="6583"/>
      <c r="JJF37" s="6583"/>
      <c r="JJG37" s="364"/>
      <c r="JJU37" s="6583"/>
      <c r="JJV37" s="6583"/>
      <c r="JJW37" s="364"/>
      <c r="JKK37" s="6583"/>
      <c r="JKL37" s="6583"/>
      <c r="JKM37" s="364"/>
      <c r="JLA37" s="6583"/>
      <c r="JLB37" s="6583"/>
      <c r="JLC37" s="364"/>
      <c r="JLQ37" s="6583"/>
      <c r="JLR37" s="6583"/>
      <c r="JLS37" s="364"/>
      <c r="JMG37" s="6583"/>
      <c r="JMH37" s="6583"/>
      <c r="JMI37" s="364"/>
      <c r="JMW37" s="6583"/>
      <c r="JMX37" s="6583"/>
      <c r="JMY37" s="364"/>
      <c r="JNM37" s="6583"/>
      <c r="JNN37" s="6583"/>
      <c r="JNO37" s="364"/>
      <c r="JOC37" s="6583"/>
      <c r="JOD37" s="6583"/>
      <c r="JOE37" s="364"/>
      <c r="JOS37" s="6583"/>
      <c r="JOT37" s="6583"/>
      <c r="JOU37" s="364"/>
      <c r="JPI37" s="6583"/>
      <c r="JPJ37" s="6583"/>
      <c r="JPK37" s="364"/>
      <c r="JPY37" s="6583"/>
      <c r="JPZ37" s="6583"/>
      <c r="JQA37" s="364"/>
      <c r="JQO37" s="6583"/>
      <c r="JQP37" s="6583"/>
      <c r="JQQ37" s="364"/>
      <c r="JRE37" s="6583"/>
      <c r="JRF37" s="6583"/>
      <c r="JRG37" s="364"/>
      <c r="JRU37" s="6583"/>
      <c r="JRV37" s="6583"/>
      <c r="JRW37" s="364"/>
      <c r="JSK37" s="6583"/>
      <c r="JSL37" s="6583"/>
      <c r="JSM37" s="364"/>
      <c r="JTA37" s="6583"/>
      <c r="JTB37" s="6583"/>
      <c r="JTC37" s="364"/>
      <c r="JTQ37" s="6583"/>
      <c r="JTR37" s="6583"/>
      <c r="JTS37" s="364"/>
      <c r="JUG37" s="6583"/>
      <c r="JUH37" s="6583"/>
      <c r="JUI37" s="364"/>
      <c r="JUW37" s="6583"/>
      <c r="JUX37" s="6583"/>
      <c r="JUY37" s="364"/>
      <c r="JVM37" s="6583"/>
      <c r="JVN37" s="6583"/>
      <c r="JVO37" s="364"/>
      <c r="JWC37" s="6583"/>
      <c r="JWD37" s="6583"/>
      <c r="JWE37" s="364"/>
      <c r="JWS37" s="6583"/>
      <c r="JWT37" s="6583"/>
      <c r="JWU37" s="364"/>
      <c r="JXI37" s="6583"/>
      <c r="JXJ37" s="6583"/>
      <c r="JXK37" s="364"/>
      <c r="JXY37" s="6583"/>
      <c r="JXZ37" s="6583"/>
      <c r="JYA37" s="364"/>
      <c r="JYO37" s="6583"/>
      <c r="JYP37" s="6583"/>
      <c r="JYQ37" s="364"/>
      <c r="JZE37" s="6583"/>
      <c r="JZF37" s="6583"/>
      <c r="JZG37" s="364"/>
      <c r="JZU37" s="6583"/>
      <c r="JZV37" s="6583"/>
      <c r="JZW37" s="364"/>
      <c r="KAK37" s="6583"/>
      <c r="KAL37" s="6583"/>
      <c r="KAM37" s="364"/>
      <c r="KBA37" s="6583"/>
      <c r="KBB37" s="6583"/>
      <c r="KBC37" s="364"/>
      <c r="KBQ37" s="6583"/>
      <c r="KBR37" s="6583"/>
      <c r="KBS37" s="364"/>
      <c r="KCG37" s="6583"/>
      <c r="KCH37" s="6583"/>
      <c r="KCI37" s="364"/>
      <c r="KCW37" s="6583"/>
      <c r="KCX37" s="6583"/>
      <c r="KCY37" s="364"/>
      <c r="KDM37" s="6583"/>
      <c r="KDN37" s="6583"/>
      <c r="KDO37" s="364"/>
      <c r="KEC37" s="6583"/>
      <c r="KED37" s="6583"/>
      <c r="KEE37" s="364"/>
      <c r="KES37" s="6583"/>
      <c r="KET37" s="6583"/>
      <c r="KEU37" s="364"/>
      <c r="KFI37" s="6583"/>
      <c r="KFJ37" s="6583"/>
      <c r="KFK37" s="364"/>
      <c r="KFY37" s="6583"/>
      <c r="KFZ37" s="6583"/>
      <c r="KGA37" s="364"/>
      <c r="KGO37" s="6583"/>
      <c r="KGP37" s="6583"/>
      <c r="KGQ37" s="364"/>
      <c r="KHE37" s="6583"/>
      <c r="KHF37" s="6583"/>
      <c r="KHG37" s="364"/>
      <c r="KHU37" s="6583"/>
      <c r="KHV37" s="6583"/>
      <c r="KHW37" s="364"/>
      <c r="KIK37" s="6583"/>
      <c r="KIL37" s="6583"/>
      <c r="KIM37" s="364"/>
      <c r="KJA37" s="6583"/>
      <c r="KJB37" s="6583"/>
      <c r="KJC37" s="364"/>
      <c r="KJQ37" s="6583"/>
      <c r="KJR37" s="6583"/>
      <c r="KJS37" s="364"/>
      <c r="KKG37" s="6583"/>
      <c r="KKH37" s="6583"/>
      <c r="KKI37" s="364"/>
      <c r="KKW37" s="6583"/>
      <c r="KKX37" s="6583"/>
      <c r="KKY37" s="364"/>
      <c r="KLM37" s="6583"/>
      <c r="KLN37" s="6583"/>
      <c r="KLO37" s="364"/>
      <c r="KMC37" s="6583"/>
      <c r="KMD37" s="6583"/>
      <c r="KME37" s="364"/>
      <c r="KMS37" s="6583"/>
      <c r="KMT37" s="6583"/>
      <c r="KMU37" s="364"/>
      <c r="KNI37" s="6583"/>
      <c r="KNJ37" s="6583"/>
      <c r="KNK37" s="364"/>
      <c r="KNY37" s="6583"/>
      <c r="KNZ37" s="6583"/>
      <c r="KOA37" s="364"/>
      <c r="KOO37" s="6583"/>
      <c r="KOP37" s="6583"/>
      <c r="KOQ37" s="364"/>
      <c r="KPE37" s="6583"/>
      <c r="KPF37" s="6583"/>
      <c r="KPG37" s="364"/>
      <c r="KPU37" s="6583"/>
      <c r="KPV37" s="6583"/>
      <c r="KPW37" s="364"/>
      <c r="KQK37" s="6583"/>
      <c r="KQL37" s="6583"/>
      <c r="KQM37" s="364"/>
      <c r="KRA37" s="6583"/>
      <c r="KRB37" s="6583"/>
      <c r="KRC37" s="364"/>
      <c r="KRQ37" s="6583"/>
      <c r="KRR37" s="6583"/>
      <c r="KRS37" s="364"/>
      <c r="KSG37" s="6583"/>
      <c r="KSH37" s="6583"/>
      <c r="KSI37" s="364"/>
      <c r="KSW37" s="6583"/>
      <c r="KSX37" s="6583"/>
      <c r="KSY37" s="364"/>
      <c r="KTM37" s="6583"/>
      <c r="KTN37" s="6583"/>
      <c r="KTO37" s="364"/>
      <c r="KUC37" s="6583"/>
      <c r="KUD37" s="6583"/>
      <c r="KUE37" s="364"/>
      <c r="KUS37" s="6583"/>
      <c r="KUT37" s="6583"/>
      <c r="KUU37" s="364"/>
      <c r="KVI37" s="6583"/>
      <c r="KVJ37" s="6583"/>
      <c r="KVK37" s="364"/>
      <c r="KVY37" s="6583"/>
      <c r="KVZ37" s="6583"/>
      <c r="KWA37" s="364"/>
      <c r="KWO37" s="6583"/>
      <c r="KWP37" s="6583"/>
      <c r="KWQ37" s="364"/>
      <c r="KXE37" s="6583"/>
      <c r="KXF37" s="6583"/>
      <c r="KXG37" s="364"/>
      <c r="KXU37" s="6583"/>
      <c r="KXV37" s="6583"/>
      <c r="KXW37" s="364"/>
      <c r="KYK37" s="6583"/>
      <c r="KYL37" s="6583"/>
      <c r="KYM37" s="364"/>
      <c r="KZA37" s="6583"/>
      <c r="KZB37" s="6583"/>
      <c r="KZC37" s="364"/>
      <c r="KZQ37" s="6583"/>
      <c r="KZR37" s="6583"/>
      <c r="KZS37" s="364"/>
      <c r="LAG37" s="6583"/>
      <c r="LAH37" s="6583"/>
      <c r="LAI37" s="364"/>
      <c r="LAW37" s="6583"/>
      <c r="LAX37" s="6583"/>
      <c r="LAY37" s="364"/>
      <c r="LBM37" s="6583"/>
      <c r="LBN37" s="6583"/>
      <c r="LBO37" s="364"/>
      <c r="LCC37" s="6583"/>
      <c r="LCD37" s="6583"/>
      <c r="LCE37" s="364"/>
      <c r="LCS37" s="6583"/>
      <c r="LCT37" s="6583"/>
      <c r="LCU37" s="364"/>
      <c r="LDI37" s="6583"/>
      <c r="LDJ37" s="6583"/>
      <c r="LDK37" s="364"/>
      <c r="LDY37" s="6583"/>
      <c r="LDZ37" s="6583"/>
      <c r="LEA37" s="364"/>
      <c r="LEO37" s="6583"/>
      <c r="LEP37" s="6583"/>
      <c r="LEQ37" s="364"/>
      <c r="LFE37" s="6583"/>
      <c r="LFF37" s="6583"/>
      <c r="LFG37" s="364"/>
      <c r="LFU37" s="6583"/>
      <c r="LFV37" s="6583"/>
      <c r="LFW37" s="364"/>
      <c r="LGK37" s="6583"/>
      <c r="LGL37" s="6583"/>
      <c r="LGM37" s="364"/>
      <c r="LHA37" s="6583"/>
      <c r="LHB37" s="6583"/>
      <c r="LHC37" s="364"/>
      <c r="LHQ37" s="6583"/>
      <c r="LHR37" s="6583"/>
      <c r="LHS37" s="364"/>
      <c r="LIG37" s="6583"/>
      <c r="LIH37" s="6583"/>
      <c r="LII37" s="364"/>
      <c r="LIW37" s="6583"/>
      <c r="LIX37" s="6583"/>
      <c r="LIY37" s="364"/>
      <c r="LJM37" s="6583"/>
      <c r="LJN37" s="6583"/>
      <c r="LJO37" s="364"/>
      <c r="LKC37" s="6583"/>
      <c r="LKD37" s="6583"/>
      <c r="LKE37" s="364"/>
      <c r="LKS37" s="6583"/>
      <c r="LKT37" s="6583"/>
      <c r="LKU37" s="364"/>
      <c r="LLI37" s="6583"/>
      <c r="LLJ37" s="6583"/>
      <c r="LLK37" s="364"/>
      <c r="LLY37" s="6583"/>
      <c r="LLZ37" s="6583"/>
      <c r="LMA37" s="364"/>
      <c r="LMO37" s="6583"/>
      <c r="LMP37" s="6583"/>
      <c r="LMQ37" s="364"/>
      <c r="LNE37" s="6583"/>
      <c r="LNF37" s="6583"/>
      <c r="LNG37" s="364"/>
      <c r="LNU37" s="6583"/>
      <c r="LNV37" s="6583"/>
      <c r="LNW37" s="364"/>
      <c r="LOK37" s="6583"/>
      <c r="LOL37" s="6583"/>
      <c r="LOM37" s="364"/>
      <c r="LPA37" s="6583"/>
      <c r="LPB37" s="6583"/>
      <c r="LPC37" s="364"/>
      <c r="LPQ37" s="6583"/>
      <c r="LPR37" s="6583"/>
      <c r="LPS37" s="364"/>
      <c r="LQG37" s="6583"/>
      <c r="LQH37" s="6583"/>
      <c r="LQI37" s="364"/>
      <c r="LQW37" s="6583"/>
      <c r="LQX37" s="6583"/>
      <c r="LQY37" s="364"/>
      <c r="LRM37" s="6583"/>
      <c r="LRN37" s="6583"/>
      <c r="LRO37" s="364"/>
      <c r="LSC37" s="6583"/>
      <c r="LSD37" s="6583"/>
      <c r="LSE37" s="364"/>
      <c r="LSS37" s="6583"/>
      <c r="LST37" s="6583"/>
      <c r="LSU37" s="364"/>
      <c r="LTI37" s="6583"/>
      <c r="LTJ37" s="6583"/>
      <c r="LTK37" s="364"/>
      <c r="LTY37" s="6583"/>
      <c r="LTZ37" s="6583"/>
      <c r="LUA37" s="364"/>
      <c r="LUO37" s="6583"/>
      <c r="LUP37" s="6583"/>
      <c r="LUQ37" s="364"/>
      <c r="LVE37" s="6583"/>
      <c r="LVF37" s="6583"/>
      <c r="LVG37" s="364"/>
      <c r="LVU37" s="6583"/>
      <c r="LVV37" s="6583"/>
      <c r="LVW37" s="364"/>
      <c r="LWK37" s="6583"/>
      <c r="LWL37" s="6583"/>
      <c r="LWM37" s="364"/>
      <c r="LXA37" s="6583"/>
      <c r="LXB37" s="6583"/>
      <c r="LXC37" s="364"/>
      <c r="LXQ37" s="6583"/>
      <c r="LXR37" s="6583"/>
      <c r="LXS37" s="364"/>
      <c r="LYG37" s="6583"/>
      <c r="LYH37" s="6583"/>
      <c r="LYI37" s="364"/>
      <c r="LYW37" s="6583"/>
      <c r="LYX37" s="6583"/>
      <c r="LYY37" s="364"/>
      <c r="LZM37" s="6583"/>
      <c r="LZN37" s="6583"/>
      <c r="LZO37" s="364"/>
      <c r="MAC37" s="6583"/>
      <c r="MAD37" s="6583"/>
      <c r="MAE37" s="364"/>
      <c r="MAS37" s="6583"/>
      <c r="MAT37" s="6583"/>
      <c r="MAU37" s="364"/>
      <c r="MBI37" s="6583"/>
      <c r="MBJ37" s="6583"/>
      <c r="MBK37" s="364"/>
      <c r="MBY37" s="6583"/>
      <c r="MBZ37" s="6583"/>
      <c r="MCA37" s="364"/>
      <c r="MCO37" s="6583"/>
      <c r="MCP37" s="6583"/>
      <c r="MCQ37" s="364"/>
      <c r="MDE37" s="6583"/>
      <c r="MDF37" s="6583"/>
      <c r="MDG37" s="364"/>
      <c r="MDU37" s="6583"/>
      <c r="MDV37" s="6583"/>
      <c r="MDW37" s="364"/>
      <c r="MEK37" s="6583"/>
      <c r="MEL37" s="6583"/>
      <c r="MEM37" s="364"/>
      <c r="MFA37" s="6583"/>
      <c r="MFB37" s="6583"/>
      <c r="MFC37" s="364"/>
      <c r="MFQ37" s="6583"/>
      <c r="MFR37" s="6583"/>
      <c r="MFS37" s="364"/>
      <c r="MGG37" s="6583"/>
      <c r="MGH37" s="6583"/>
      <c r="MGI37" s="364"/>
      <c r="MGW37" s="6583"/>
      <c r="MGX37" s="6583"/>
      <c r="MGY37" s="364"/>
      <c r="MHM37" s="6583"/>
      <c r="MHN37" s="6583"/>
      <c r="MHO37" s="364"/>
      <c r="MIC37" s="6583"/>
      <c r="MID37" s="6583"/>
      <c r="MIE37" s="364"/>
      <c r="MIS37" s="6583"/>
      <c r="MIT37" s="6583"/>
      <c r="MIU37" s="364"/>
      <c r="MJI37" s="6583"/>
      <c r="MJJ37" s="6583"/>
      <c r="MJK37" s="364"/>
      <c r="MJY37" s="6583"/>
      <c r="MJZ37" s="6583"/>
      <c r="MKA37" s="364"/>
      <c r="MKO37" s="6583"/>
      <c r="MKP37" s="6583"/>
      <c r="MKQ37" s="364"/>
      <c r="MLE37" s="6583"/>
      <c r="MLF37" s="6583"/>
      <c r="MLG37" s="364"/>
      <c r="MLU37" s="6583"/>
      <c r="MLV37" s="6583"/>
      <c r="MLW37" s="364"/>
      <c r="MMK37" s="6583"/>
      <c r="MML37" s="6583"/>
      <c r="MMM37" s="364"/>
      <c r="MNA37" s="6583"/>
      <c r="MNB37" s="6583"/>
      <c r="MNC37" s="364"/>
      <c r="MNQ37" s="6583"/>
      <c r="MNR37" s="6583"/>
      <c r="MNS37" s="364"/>
      <c r="MOG37" s="6583"/>
      <c r="MOH37" s="6583"/>
      <c r="MOI37" s="364"/>
      <c r="MOW37" s="6583"/>
      <c r="MOX37" s="6583"/>
      <c r="MOY37" s="364"/>
      <c r="MPM37" s="6583"/>
      <c r="MPN37" s="6583"/>
      <c r="MPO37" s="364"/>
      <c r="MQC37" s="6583"/>
      <c r="MQD37" s="6583"/>
      <c r="MQE37" s="364"/>
      <c r="MQS37" s="6583"/>
      <c r="MQT37" s="6583"/>
      <c r="MQU37" s="364"/>
      <c r="MRI37" s="6583"/>
      <c r="MRJ37" s="6583"/>
      <c r="MRK37" s="364"/>
      <c r="MRY37" s="6583"/>
      <c r="MRZ37" s="6583"/>
      <c r="MSA37" s="364"/>
      <c r="MSO37" s="6583"/>
      <c r="MSP37" s="6583"/>
      <c r="MSQ37" s="364"/>
      <c r="MTE37" s="6583"/>
      <c r="MTF37" s="6583"/>
      <c r="MTG37" s="364"/>
      <c r="MTU37" s="6583"/>
      <c r="MTV37" s="6583"/>
      <c r="MTW37" s="364"/>
      <c r="MUK37" s="6583"/>
      <c r="MUL37" s="6583"/>
      <c r="MUM37" s="364"/>
      <c r="MVA37" s="6583"/>
      <c r="MVB37" s="6583"/>
      <c r="MVC37" s="364"/>
      <c r="MVQ37" s="6583"/>
      <c r="MVR37" s="6583"/>
      <c r="MVS37" s="364"/>
      <c r="MWG37" s="6583"/>
      <c r="MWH37" s="6583"/>
      <c r="MWI37" s="364"/>
      <c r="MWW37" s="6583"/>
      <c r="MWX37" s="6583"/>
      <c r="MWY37" s="364"/>
      <c r="MXM37" s="6583"/>
      <c r="MXN37" s="6583"/>
      <c r="MXO37" s="364"/>
      <c r="MYC37" s="6583"/>
      <c r="MYD37" s="6583"/>
      <c r="MYE37" s="364"/>
      <c r="MYS37" s="6583"/>
      <c r="MYT37" s="6583"/>
      <c r="MYU37" s="364"/>
      <c r="MZI37" s="6583"/>
      <c r="MZJ37" s="6583"/>
      <c r="MZK37" s="364"/>
      <c r="MZY37" s="6583"/>
      <c r="MZZ37" s="6583"/>
      <c r="NAA37" s="364"/>
      <c r="NAO37" s="6583"/>
      <c r="NAP37" s="6583"/>
      <c r="NAQ37" s="364"/>
      <c r="NBE37" s="6583"/>
      <c r="NBF37" s="6583"/>
      <c r="NBG37" s="364"/>
      <c r="NBU37" s="6583"/>
      <c r="NBV37" s="6583"/>
      <c r="NBW37" s="364"/>
      <c r="NCK37" s="6583"/>
      <c r="NCL37" s="6583"/>
      <c r="NCM37" s="364"/>
      <c r="NDA37" s="6583"/>
      <c r="NDB37" s="6583"/>
      <c r="NDC37" s="364"/>
      <c r="NDQ37" s="6583"/>
      <c r="NDR37" s="6583"/>
      <c r="NDS37" s="364"/>
      <c r="NEG37" s="6583"/>
      <c r="NEH37" s="6583"/>
      <c r="NEI37" s="364"/>
      <c r="NEW37" s="6583"/>
      <c r="NEX37" s="6583"/>
      <c r="NEY37" s="364"/>
      <c r="NFM37" s="6583"/>
      <c r="NFN37" s="6583"/>
      <c r="NFO37" s="364"/>
      <c r="NGC37" s="6583"/>
      <c r="NGD37" s="6583"/>
      <c r="NGE37" s="364"/>
      <c r="NGS37" s="6583"/>
      <c r="NGT37" s="6583"/>
      <c r="NGU37" s="364"/>
      <c r="NHI37" s="6583"/>
      <c r="NHJ37" s="6583"/>
      <c r="NHK37" s="364"/>
      <c r="NHY37" s="6583"/>
      <c r="NHZ37" s="6583"/>
      <c r="NIA37" s="364"/>
      <c r="NIO37" s="6583"/>
      <c r="NIP37" s="6583"/>
      <c r="NIQ37" s="364"/>
      <c r="NJE37" s="6583"/>
      <c r="NJF37" s="6583"/>
      <c r="NJG37" s="364"/>
      <c r="NJU37" s="6583"/>
      <c r="NJV37" s="6583"/>
      <c r="NJW37" s="364"/>
      <c r="NKK37" s="6583"/>
      <c r="NKL37" s="6583"/>
      <c r="NKM37" s="364"/>
      <c r="NLA37" s="6583"/>
      <c r="NLB37" s="6583"/>
      <c r="NLC37" s="364"/>
      <c r="NLQ37" s="6583"/>
      <c r="NLR37" s="6583"/>
      <c r="NLS37" s="364"/>
      <c r="NMG37" s="6583"/>
      <c r="NMH37" s="6583"/>
      <c r="NMI37" s="364"/>
      <c r="NMW37" s="6583"/>
      <c r="NMX37" s="6583"/>
      <c r="NMY37" s="364"/>
      <c r="NNM37" s="6583"/>
      <c r="NNN37" s="6583"/>
      <c r="NNO37" s="364"/>
      <c r="NOC37" s="6583"/>
      <c r="NOD37" s="6583"/>
      <c r="NOE37" s="364"/>
      <c r="NOS37" s="6583"/>
      <c r="NOT37" s="6583"/>
      <c r="NOU37" s="364"/>
      <c r="NPI37" s="6583"/>
      <c r="NPJ37" s="6583"/>
      <c r="NPK37" s="364"/>
      <c r="NPY37" s="6583"/>
      <c r="NPZ37" s="6583"/>
      <c r="NQA37" s="364"/>
      <c r="NQO37" s="6583"/>
      <c r="NQP37" s="6583"/>
      <c r="NQQ37" s="364"/>
      <c r="NRE37" s="6583"/>
      <c r="NRF37" s="6583"/>
      <c r="NRG37" s="364"/>
      <c r="NRU37" s="6583"/>
      <c r="NRV37" s="6583"/>
      <c r="NRW37" s="364"/>
      <c r="NSK37" s="6583"/>
      <c r="NSL37" s="6583"/>
      <c r="NSM37" s="364"/>
      <c r="NTA37" s="6583"/>
      <c r="NTB37" s="6583"/>
      <c r="NTC37" s="364"/>
      <c r="NTQ37" s="6583"/>
      <c r="NTR37" s="6583"/>
      <c r="NTS37" s="364"/>
      <c r="NUG37" s="6583"/>
      <c r="NUH37" s="6583"/>
      <c r="NUI37" s="364"/>
      <c r="NUW37" s="6583"/>
      <c r="NUX37" s="6583"/>
      <c r="NUY37" s="364"/>
      <c r="NVM37" s="6583"/>
      <c r="NVN37" s="6583"/>
      <c r="NVO37" s="364"/>
      <c r="NWC37" s="6583"/>
      <c r="NWD37" s="6583"/>
      <c r="NWE37" s="364"/>
      <c r="NWS37" s="6583"/>
      <c r="NWT37" s="6583"/>
      <c r="NWU37" s="364"/>
      <c r="NXI37" s="6583"/>
      <c r="NXJ37" s="6583"/>
      <c r="NXK37" s="364"/>
      <c r="NXY37" s="6583"/>
      <c r="NXZ37" s="6583"/>
      <c r="NYA37" s="364"/>
      <c r="NYO37" s="6583"/>
      <c r="NYP37" s="6583"/>
      <c r="NYQ37" s="364"/>
      <c r="NZE37" s="6583"/>
      <c r="NZF37" s="6583"/>
      <c r="NZG37" s="364"/>
      <c r="NZU37" s="6583"/>
      <c r="NZV37" s="6583"/>
      <c r="NZW37" s="364"/>
      <c r="OAK37" s="6583"/>
      <c r="OAL37" s="6583"/>
      <c r="OAM37" s="364"/>
      <c r="OBA37" s="6583"/>
      <c r="OBB37" s="6583"/>
      <c r="OBC37" s="364"/>
      <c r="OBQ37" s="6583"/>
      <c r="OBR37" s="6583"/>
      <c r="OBS37" s="364"/>
      <c r="OCG37" s="6583"/>
      <c r="OCH37" s="6583"/>
      <c r="OCI37" s="364"/>
      <c r="OCW37" s="6583"/>
      <c r="OCX37" s="6583"/>
      <c r="OCY37" s="364"/>
      <c r="ODM37" s="6583"/>
      <c r="ODN37" s="6583"/>
      <c r="ODO37" s="364"/>
      <c r="OEC37" s="6583"/>
      <c r="OED37" s="6583"/>
      <c r="OEE37" s="364"/>
      <c r="OES37" s="6583"/>
      <c r="OET37" s="6583"/>
      <c r="OEU37" s="364"/>
      <c r="OFI37" s="6583"/>
      <c r="OFJ37" s="6583"/>
      <c r="OFK37" s="364"/>
      <c r="OFY37" s="6583"/>
      <c r="OFZ37" s="6583"/>
      <c r="OGA37" s="364"/>
      <c r="OGO37" s="6583"/>
      <c r="OGP37" s="6583"/>
      <c r="OGQ37" s="364"/>
      <c r="OHE37" s="6583"/>
      <c r="OHF37" s="6583"/>
      <c r="OHG37" s="364"/>
      <c r="OHU37" s="6583"/>
      <c r="OHV37" s="6583"/>
      <c r="OHW37" s="364"/>
      <c r="OIK37" s="6583"/>
      <c r="OIL37" s="6583"/>
      <c r="OIM37" s="364"/>
      <c r="OJA37" s="6583"/>
      <c r="OJB37" s="6583"/>
      <c r="OJC37" s="364"/>
      <c r="OJQ37" s="6583"/>
      <c r="OJR37" s="6583"/>
      <c r="OJS37" s="364"/>
      <c r="OKG37" s="6583"/>
      <c r="OKH37" s="6583"/>
      <c r="OKI37" s="364"/>
      <c r="OKW37" s="6583"/>
      <c r="OKX37" s="6583"/>
      <c r="OKY37" s="364"/>
      <c r="OLM37" s="6583"/>
      <c r="OLN37" s="6583"/>
      <c r="OLO37" s="364"/>
      <c r="OMC37" s="6583"/>
      <c r="OMD37" s="6583"/>
      <c r="OME37" s="364"/>
      <c r="OMS37" s="6583"/>
      <c r="OMT37" s="6583"/>
      <c r="OMU37" s="364"/>
      <c r="ONI37" s="6583"/>
      <c r="ONJ37" s="6583"/>
      <c r="ONK37" s="364"/>
      <c r="ONY37" s="6583"/>
      <c r="ONZ37" s="6583"/>
      <c r="OOA37" s="364"/>
      <c r="OOO37" s="6583"/>
      <c r="OOP37" s="6583"/>
      <c r="OOQ37" s="364"/>
      <c r="OPE37" s="6583"/>
      <c r="OPF37" s="6583"/>
      <c r="OPG37" s="364"/>
      <c r="OPU37" s="6583"/>
      <c r="OPV37" s="6583"/>
      <c r="OPW37" s="364"/>
      <c r="OQK37" s="6583"/>
      <c r="OQL37" s="6583"/>
      <c r="OQM37" s="364"/>
      <c r="ORA37" s="6583"/>
      <c r="ORB37" s="6583"/>
      <c r="ORC37" s="364"/>
      <c r="ORQ37" s="6583"/>
      <c r="ORR37" s="6583"/>
      <c r="ORS37" s="364"/>
      <c r="OSG37" s="6583"/>
      <c r="OSH37" s="6583"/>
      <c r="OSI37" s="364"/>
      <c r="OSW37" s="6583"/>
      <c r="OSX37" s="6583"/>
      <c r="OSY37" s="364"/>
      <c r="OTM37" s="6583"/>
      <c r="OTN37" s="6583"/>
      <c r="OTO37" s="364"/>
      <c r="OUC37" s="6583"/>
      <c r="OUD37" s="6583"/>
      <c r="OUE37" s="364"/>
      <c r="OUS37" s="6583"/>
      <c r="OUT37" s="6583"/>
      <c r="OUU37" s="364"/>
      <c r="OVI37" s="6583"/>
      <c r="OVJ37" s="6583"/>
      <c r="OVK37" s="364"/>
      <c r="OVY37" s="6583"/>
      <c r="OVZ37" s="6583"/>
      <c r="OWA37" s="364"/>
      <c r="OWO37" s="6583"/>
      <c r="OWP37" s="6583"/>
      <c r="OWQ37" s="364"/>
      <c r="OXE37" s="6583"/>
      <c r="OXF37" s="6583"/>
      <c r="OXG37" s="364"/>
      <c r="OXU37" s="6583"/>
      <c r="OXV37" s="6583"/>
      <c r="OXW37" s="364"/>
      <c r="OYK37" s="6583"/>
      <c r="OYL37" s="6583"/>
      <c r="OYM37" s="364"/>
      <c r="OZA37" s="6583"/>
      <c r="OZB37" s="6583"/>
      <c r="OZC37" s="364"/>
      <c r="OZQ37" s="6583"/>
      <c r="OZR37" s="6583"/>
      <c r="OZS37" s="364"/>
      <c r="PAG37" s="6583"/>
      <c r="PAH37" s="6583"/>
      <c r="PAI37" s="364"/>
      <c r="PAW37" s="6583"/>
      <c r="PAX37" s="6583"/>
      <c r="PAY37" s="364"/>
      <c r="PBM37" s="6583"/>
      <c r="PBN37" s="6583"/>
      <c r="PBO37" s="364"/>
      <c r="PCC37" s="6583"/>
      <c r="PCD37" s="6583"/>
      <c r="PCE37" s="364"/>
      <c r="PCS37" s="6583"/>
      <c r="PCT37" s="6583"/>
      <c r="PCU37" s="364"/>
      <c r="PDI37" s="6583"/>
      <c r="PDJ37" s="6583"/>
      <c r="PDK37" s="364"/>
      <c r="PDY37" s="6583"/>
      <c r="PDZ37" s="6583"/>
      <c r="PEA37" s="364"/>
      <c r="PEO37" s="6583"/>
      <c r="PEP37" s="6583"/>
      <c r="PEQ37" s="364"/>
      <c r="PFE37" s="6583"/>
      <c r="PFF37" s="6583"/>
      <c r="PFG37" s="364"/>
      <c r="PFU37" s="6583"/>
      <c r="PFV37" s="6583"/>
      <c r="PFW37" s="364"/>
      <c r="PGK37" s="6583"/>
      <c r="PGL37" s="6583"/>
      <c r="PGM37" s="364"/>
      <c r="PHA37" s="6583"/>
      <c r="PHB37" s="6583"/>
      <c r="PHC37" s="364"/>
      <c r="PHQ37" s="6583"/>
      <c r="PHR37" s="6583"/>
      <c r="PHS37" s="364"/>
      <c r="PIG37" s="6583"/>
      <c r="PIH37" s="6583"/>
      <c r="PII37" s="364"/>
      <c r="PIW37" s="6583"/>
      <c r="PIX37" s="6583"/>
      <c r="PIY37" s="364"/>
      <c r="PJM37" s="6583"/>
      <c r="PJN37" s="6583"/>
      <c r="PJO37" s="364"/>
      <c r="PKC37" s="6583"/>
      <c r="PKD37" s="6583"/>
      <c r="PKE37" s="364"/>
      <c r="PKS37" s="6583"/>
      <c r="PKT37" s="6583"/>
      <c r="PKU37" s="364"/>
      <c r="PLI37" s="6583"/>
      <c r="PLJ37" s="6583"/>
      <c r="PLK37" s="364"/>
      <c r="PLY37" s="6583"/>
      <c r="PLZ37" s="6583"/>
      <c r="PMA37" s="364"/>
      <c r="PMO37" s="6583"/>
      <c r="PMP37" s="6583"/>
      <c r="PMQ37" s="364"/>
      <c r="PNE37" s="6583"/>
      <c r="PNF37" s="6583"/>
      <c r="PNG37" s="364"/>
      <c r="PNU37" s="6583"/>
      <c r="PNV37" s="6583"/>
      <c r="PNW37" s="364"/>
      <c r="POK37" s="6583"/>
      <c r="POL37" s="6583"/>
      <c r="POM37" s="364"/>
      <c r="PPA37" s="6583"/>
      <c r="PPB37" s="6583"/>
      <c r="PPC37" s="364"/>
      <c r="PPQ37" s="6583"/>
      <c r="PPR37" s="6583"/>
      <c r="PPS37" s="364"/>
      <c r="PQG37" s="6583"/>
      <c r="PQH37" s="6583"/>
      <c r="PQI37" s="364"/>
      <c r="PQW37" s="6583"/>
      <c r="PQX37" s="6583"/>
      <c r="PQY37" s="364"/>
      <c r="PRM37" s="6583"/>
      <c r="PRN37" s="6583"/>
      <c r="PRO37" s="364"/>
      <c r="PSC37" s="6583"/>
      <c r="PSD37" s="6583"/>
      <c r="PSE37" s="364"/>
      <c r="PSS37" s="6583"/>
      <c r="PST37" s="6583"/>
      <c r="PSU37" s="364"/>
      <c r="PTI37" s="6583"/>
      <c r="PTJ37" s="6583"/>
      <c r="PTK37" s="364"/>
      <c r="PTY37" s="6583"/>
      <c r="PTZ37" s="6583"/>
      <c r="PUA37" s="364"/>
      <c r="PUO37" s="6583"/>
      <c r="PUP37" s="6583"/>
      <c r="PUQ37" s="364"/>
      <c r="PVE37" s="6583"/>
      <c r="PVF37" s="6583"/>
      <c r="PVG37" s="364"/>
      <c r="PVU37" s="6583"/>
      <c r="PVV37" s="6583"/>
      <c r="PVW37" s="364"/>
      <c r="PWK37" s="6583"/>
      <c r="PWL37" s="6583"/>
      <c r="PWM37" s="364"/>
      <c r="PXA37" s="6583"/>
      <c r="PXB37" s="6583"/>
      <c r="PXC37" s="364"/>
      <c r="PXQ37" s="6583"/>
      <c r="PXR37" s="6583"/>
      <c r="PXS37" s="364"/>
      <c r="PYG37" s="6583"/>
      <c r="PYH37" s="6583"/>
      <c r="PYI37" s="364"/>
      <c r="PYW37" s="6583"/>
      <c r="PYX37" s="6583"/>
      <c r="PYY37" s="364"/>
      <c r="PZM37" s="6583"/>
      <c r="PZN37" s="6583"/>
      <c r="PZO37" s="364"/>
      <c r="QAC37" s="6583"/>
      <c r="QAD37" s="6583"/>
      <c r="QAE37" s="364"/>
      <c r="QAS37" s="6583"/>
      <c r="QAT37" s="6583"/>
      <c r="QAU37" s="364"/>
      <c r="QBI37" s="6583"/>
      <c r="QBJ37" s="6583"/>
      <c r="QBK37" s="364"/>
      <c r="QBY37" s="6583"/>
      <c r="QBZ37" s="6583"/>
      <c r="QCA37" s="364"/>
      <c r="QCO37" s="6583"/>
      <c r="QCP37" s="6583"/>
      <c r="QCQ37" s="364"/>
      <c r="QDE37" s="6583"/>
      <c r="QDF37" s="6583"/>
      <c r="QDG37" s="364"/>
      <c r="QDU37" s="6583"/>
      <c r="QDV37" s="6583"/>
      <c r="QDW37" s="364"/>
      <c r="QEK37" s="6583"/>
      <c r="QEL37" s="6583"/>
      <c r="QEM37" s="364"/>
      <c r="QFA37" s="6583"/>
      <c r="QFB37" s="6583"/>
      <c r="QFC37" s="364"/>
      <c r="QFQ37" s="6583"/>
      <c r="QFR37" s="6583"/>
      <c r="QFS37" s="364"/>
      <c r="QGG37" s="6583"/>
      <c r="QGH37" s="6583"/>
      <c r="QGI37" s="364"/>
      <c r="QGW37" s="6583"/>
      <c r="QGX37" s="6583"/>
      <c r="QGY37" s="364"/>
      <c r="QHM37" s="6583"/>
      <c r="QHN37" s="6583"/>
      <c r="QHO37" s="364"/>
      <c r="QIC37" s="6583"/>
      <c r="QID37" s="6583"/>
      <c r="QIE37" s="364"/>
      <c r="QIS37" s="6583"/>
      <c r="QIT37" s="6583"/>
      <c r="QIU37" s="364"/>
      <c r="QJI37" s="6583"/>
      <c r="QJJ37" s="6583"/>
      <c r="QJK37" s="364"/>
      <c r="QJY37" s="6583"/>
      <c r="QJZ37" s="6583"/>
      <c r="QKA37" s="364"/>
      <c r="QKO37" s="6583"/>
      <c r="QKP37" s="6583"/>
      <c r="QKQ37" s="364"/>
      <c r="QLE37" s="6583"/>
      <c r="QLF37" s="6583"/>
      <c r="QLG37" s="364"/>
      <c r="QLU37" s="6583"/>
      <c r="QLV37" s="6583"/>
      <c r="QLW37" s="364"/>
      <c r="QMK37" s="6583"/>
      <c r="QML37" s="6583"/>
      <c r="QMM37" s="364"/>
      <c r="QNA37" s="6583"/>
      <c r="QNB37" s="6583"/>
      <c r="QNC37" s="364"/>
      <c r="QNQ37" s="6583"/>
      <c r="QNR37" s="6583"/>
      <c r="QNS37" s="364"/>
      <c r="QOG37" s="6583"/>
      <c r="QOH37" s="6583"/>
      <c r="QOI37" s="364"/>
      <c r="QOW37" s="6583"/>
      <c r="QOX37" s="6583"/>
      <c r="QOY37" s="364"/>
      <c r="QPM37" s="6583"/>
      <c r="QPN37" s="6583"/>
      <c r="QPO37" s="364"/>
      <c r="QQC37" s="6583"/>
      <c r="QQD37" s="6583"/>
      <c r="QQE37" s="364"/>
      <c r="QQS37" s="6583"/>
      <c r="QQT37" s="6583"/>
      <c r="QQU37" s="364"/>
      <c r="QRI37" s="6583"/>
      <c r="QRJ37" s="6583"/>
      <c r="QRK37" s="364"/>
      <c r="QRY37" s="6583"/>
      <c r="QRZ37" s="6583"/>
      <c r="QSA37" s="364"/>
      <c r="QSO37" s="6583"/>
      <c r="QSP37" s="6583"/>
      <c r="QSQ37" s="364"/>
      <c r="QTE37" s="6583"/>
      <c r="QTF37" s="6583"/>
      <c r="QTG37" s="364"/>
      <c r="QTU37" s="6583"/>
      <c r="QTV37" s="6583"/>
      <c r="QTW37" s="364"/>
      <c r="QUK37" s="6583"/>
      <c r="QUL37" s="6583"/>
      <c r="QUM37" s="364"/>
      <c r="QVA37" s="6583"/>
      <c r="QVB37" s="6583"/>
      <c r="QVC37" s="364"/>
      <c r="QVQ37" s="6583"/>
      <c r="QVR37" s="6583"/>
      <c r="QVS37" s="364"/>
      <c r="QWG37" s="6583"/>
      <c r="QWH37" s="6583"/>
      <c r="QWI37" s="364"/>
      <c r="QWW37" s="6583"/>
      <c r="QWX37" s="6583"/>
      <c r="QWY37" s="364"/>
      <c r="QXM37" s="6583"/>
      <c r="QXN37" s="6583"/>
      <c r="QXO37" s="364"/>
      <c r="QYC37" s="6583"/>
      <c r="QYD37" s="6583"/>
      <c r="QYE37" s="364"/>
      <c r="QYS37" s="6583"/>
      <c r="QYT37" s="6583"/>
      <c r="QYU37" s="364"/>
      <c r="QZI37" s="6583"/>
      <c r="QZJ37" s="6583"/>
      <c r="QZK37" s="364"/>
      <c r="QZY37" s="6583"/>
      <c r="QZZ37" s="6583"/>
      <c r="RAA37" s="364"/>
      <c r="RAO37" s="6583"/>
      <c r="RAP37" s="6583"/>
      <c r="RAQ37" s="364"/>
      <c r="RBE37" s="6583"/>
      <c r="RBF37" s="6583"/>
      <c r="RBG37" s="364"/>
      <c r="RBU37" s="6583"/>
      <c r="RBV37" s="6583"/>
      <c r="RBW37" s="364"/>
      <c r="RCK37" s="6583"/>
      <c r="RCL37" s="6583"/>
      <c r="RCM37" s="364"/>
      <c r="RDA37" s="6583"/>
      <c r="RDB37" s="6583"/>
      <c r="RDC37" s="364"/>
      <c r="RDQ37" s="6583"/>
      <c r="RDR37" s="6583"/>
      <c r="RDS37" s="364"/>
      <c r="REG37" s="6583"/>
      <c r="REH37" s="6583"/>
      <c r="REI37" s="364"/>
      <c r="REW37" s="6583"/>
      <c r="REX37" s="6583"/>
      <c r="REY37" s="364"/>
      <c r="RFM37" s="6583"/>
      <c r="RFN37" s="6583"/>
      <c r="RFO37" s="364"/>
      <c r="RGC37" s="6583"/>
      <c r="RGD37" s="6583"/>
      <c r="RGE37" s="364"/>
      <c r="RGS37" s="6583"/>
      <c r="RGT37" s="6583"/>
      <c r="RGU37" s="364"/>
      <c r="RHI37" s="6583"/>
      <c r="RHJ37" s="6583"/>
      <c r="RHK37" s="364"/>
      <c r="RHY37" s="6583"/>
      <c r="RHZ37" s="6583"/>
      <c r="RIA37" s="364"/>
      <c r="RIO37" s="6583"/>
      <c r="RIP37" s="6583"/>
      <c r="RIQ37" s="364"/>
      <c r="RJE37" s="6583"/>
      <c r="RJF37" s="6583"/>
      <c r="RJG37" s="364"/>
      <c r="RJU37" s="6583"/>
      <c r="RJV37" s="6583"/>
      <c r="RJW37" s="364"/>
      <c r="RKK37" s="6583"/>
      <c r="RKL37" s="6583"/>
      <c r="RKM37" s="364"/>
      <c r="RLA37" s="6583"/>
      <c r="RLB37" s="6583"/>
      <c r="RLC37" s="364"/>
      <c r="RLQ37" s="6583"/>
      <c r="RLR37" s="6583"/>
      <c r="RLS37" s="364"/>
      <c r="RMG37" s="6583"/>
      <c r="RMH37" s="6583"/>
      <c r="RMI37" s="364"/>
      <c r="RMW37" s="6583"/>
      <c r="RMX37" s="6583"/>
      <c r="RMY37" s="364"/>
      <c r="RNM37" s="6583"/>
      <c r="RNN37" s="6583"/>
      <c r="RNO37" s="364"/>
      <c r="ROC37" s="6583"/>
      <c r="ROD37" s="6583"/>
      <c r="ROE37" s="364"/>
      <c r="ROS37" s="6583"/>
      <c r="ROT37" s="6583"/>
      <c r="ROU37" s="364"/>
      <c r="RPI37" s="6583"/>
      <c r="RPJ37" s="6583"/>
      <c r="RPK37" s="364"/>
      <c r="RPY37" s="6583"/>
      <c r="RPZ37" s="6583"/>
      <c r="RQA37" s="364"/>
      <c r="RQO37" s="6583"/>
      <c r="RQP37" s="6583"/>
      <c r="RQQ37" s="364"/>
      <c r="RRE37" s="6583"/>
      <c r="RRF37" s="6583"/>
      <c r="RRG37" s="364"/>
      <c r="RRU37" s="6583"/>
      <c r="RRV37" s="6583"/>
      <c r="RRW37" s="364"/>
      <c r="RSK37" s="6583"/>
      <c r="RSL37" s="6583"/>
      <c r="RSM37" s="364"/>
      <c r="RTA37" s="6583"/>
      <c r="RTB37" s="6583"/>
      <c r="RTC37" s="364"/>
      <c r="RTQ37" s="6583"/>
      <c r="RTR37" s="6583"/>
      <c r="RTS37" s="364"/>
      <c r="RUG37" s="6583"/>
      <c r="RUH37" s="6583"/>
      <c r="RUI37" s="364"/>
      <c r="RUW37" s="6583"/>
      <c r="RUX37" s="6583"/>
      <c r="RUY37" s="364"/>
      <c r="RVM37" s="6583"/>
      <c r="RVN37" s="6583"/>
      <c r="RVO37" s="364"/>
      <c r="RWC37" s="6583"/>
      <c r="RWD37" s="6583"/>
      <c r="RWE37" s="364"/>
      <c r="RWS37" s="6583"/>
      <c r="RWT37" s="6583"/>
      <c r="RWU37" s="364"/>
      <c r="RXI37" s="6583"/>
      <c r="RXJ37" s="6583"/>
      <c r="RXK37" s="364"/>
      <c r="RXY37" s="6583"/>
      <c r="RXZ37" s="6583"/>
      <c r="RYA37" s="364"/>
      <c r="RYO37" s="6583"/>
      <c r="RYP37" s="6583"/>
      <c r="RYQ37" s="364"/>
      <c r="RZE37" s="6583"/>
      <c r="RZF37" s="6583"/>
      <c r="RZG37" s="364"/>
      <c r="RZU37" s="6583"/>
      <c r="RZV37" s="6583"/>
      <c r="RZW37" s="364"/>
      <c r="SAK37" s="6583"/>
      <c r="SAL37" s="6583"/>
      <c r="SAM37" s="364"/>
      <c r="SBA37" s="6583"/>
      <c r="SBB37" s="6583"/>
      <c r="SBC37" s="364"/>
      <c r="SBQ37" s="6583"/>
      <c r="SBR37" s="6583"/>
      <c r="SBS37" s="364"/>
      <c r="SCG37" s="6583"/>
      <c r="SCH37" s="6583"/>
      <c r="SCI37" s="364"/>
      <c r="SCW37" s="6583"/>
      <c r="SCX37" s="6583"/>
      <c r="SCY37" s="364"/>
      <c r="SDM37" s="6583"/>
      <c r="SDN37" s="6583"/>
      <c r="SDO37" s="364"/>
      <c r="SEC37" s="6583"/>
      <c r="SED37" s="6583"/>
      <c r="SEE37" s="364"/>
      <c r="SES37" s="6583"/>
      <c r="SET37" s="6583"/>
      <c r="SEU37" s="364"/>
      <c r="SFI37" s="6583"/>
      <c r="SFJ37" s="6583"/>
      <c r="SFK37" s="364"/>
      <c r="SFY37" s="6583"/>
      <c r="SFZ37" s="6583"/>
      <c r="SGA37" s="364"/>
      <c r="SGO37" s="6583"/>
      <c r="SGP37" s="6583"/>
      <c r="SGQ37" s="364"/>
      <c r="SHE37" s="6583"/>
      <c r="SHF37" s="6583"/>
      <c r="SHG37" s="364"/>
      <c r="SHU37" s="6583"/>
      <c r="SHV37" s="6583"/>
      <c r="SHW37" s="364"/>
      <c r="SIK37" s="6583"/>
      <c r="SIL37" s="6583"/>
      <c r="SIM37" s="364"/>
      <c r="SJA37" s="6583"/>
      <c r="SJB37" s="6583"/>
      <c r="SJC37" s="364"/>
      <c r="SJQ37" s="6583"/>
      <c r="SJR37" s="6583"/>
      <c r="SJS37" s="364"/>
      <c r="SKG37" s="6583"/>
      <c r="SKH37" s="6583"/>
      <c r="SKI37" s="364"/>
      <c r="SKW37" s="6583"/>
      <c r="SKX37" s="6583"/>
      <c r="SKY37" s="364"/>
      <c r="SLM37" s="6583"/>
      <c r="SLN37" s="6583"/>
      <c r="SLO37" s="364"/>
      <c r="SMC37" s="6583"/>
      <c r="SMD37" s="6583"/>
      <c r="SME37" s="364"/>
      <c r="SMS37" s="6583"/>
      <c r="SMT37" s="6583"/>
      <c r="SMU37" s="364"/>
      <c r="SNI37" s="6583"/>
      <c r="SNJ37" s="6583"/>
      <c r="SNK37" s="364"/>
      <c r="SNY37" s="6583"/>
      <c r="SNZ37" s="6583"/>
      <c r="SOA37" s="364"/>
      <c r="SOO37" s="6583"/>
      <c r="SOP37" s="6583"/>
      <c r="SOQ37" s="364"/>
      <c r="SPE37" s="6583"/>
      <c r="SPF37" s="6583"/>
      <c r="SPG37" s="364"/>
      <c r="SPU37" s="6583"/>
      <c r="SPV37" s="6583"/>
      <c r="SPW37" s="364"/>
      <c r="SQK37" s="6583"/>
      <c r="SQL37" s="6583"/>
      <c r="SQM37" s="364"/>
      <c r="SRA37" s="6583"/>
      <c r="SRB37" s="6583"/>
      <c r="SRC37" s="364"/>
      <c r="SRQ37" s="6583"/>
      <c r="SRR37" s="6583"/>
      <c r="SRS37" s="364"/>
      <c r="SSG37" s="6583"/>
      <c r="SSH37" s="6583"/>
      <c r="SSI37" s="364"/>
      <c r="SSW37" s="6583"/>
      <c r="SSX37" s="6583"/>
      <c r="SSY37" s="364"/>
      <c r="STM37" s="6583"/>
      <c r="STN37" s="6583"/>
      <c r="STO37" s="364"/>
      <c r="SUC37" s="6583"/>
      <c r="SUD37" s="6583"/>
      <c r="SUE37" s="364"/>
      <c r="SUS37" s="6583"/>
      <c r="SUT37" s="6583"/>
      <c r="SUU37" s="364"/>
      <c r="SVI37" s="6583"/>
      <c r="SVJ37" s="6583"/>
      <c r="SVK37" s="364"/>
      <c r="SVY37" s="6583"/>
      <c r="SVZ37" s="6583"/>
      <c r="SWA37" s="364"/>
      <c r="SWO37" s="6583"/>
      <c r="SWP37" s="6583"/>
      <c r="SWQ37" s="364"/>
      <c r="SXE37" s="6583"/>
      <c r="SXF37" s="6583"/>
      <c r="SXG37" s="364"/>
      <c r="SXU37" s="6583"/>
      <c r="SXV37" s="6583"/>
      <c r="SXW37" s="364"/>
      <c r="SYK37" s="6583"/>
      <c r="SYL37" s="6583"/>
      <c r="SYM37" s="364"/>
      <c r="SZA37" s="6583"/>
      <c r="SZB37" s="6583"/>
      <c r="SZC37" s="364"/>
      <c r="SZQ37" s="6583"/>
      <c r="SZR37" s="6583"/>
      <c r="SZS37" s="364"/>
      <c r="TAG37" s="6583"/>
      <c r="TAH37" s="6583"/>
      <c r="TAI37" s="364"/>
      <c r="TAW37" s="6583"/>
      <c r="TAX37" s="6583"/>
      <c r="TAY37" s="364"/>
      <c r="TBM37" s="6583"/>
      <c r="TBN37" s="6583"/>
      <c r="TBO37" s="364"/>
      <c r="TCC37" s="6583"/>
      <c r="TCD37" s="6583"/>
      <c r="TCE37" s="364"/>
      <c r="TCS37" s="6583"/>
      <c r="TCT37" s="6583"/>
      <c r="TCU37" s="364"/>
      <c r="TDI37" s="6583"/>
      <c r="TDJ37" s="6583"/>
      <c r="TDK37" s="364"/>
      <c r="TDY37" s="6583"/>
      <c r="TDZ37" s="6583"/>
      <c r="TEA37" s="364"/>
      <c r="TEO37" s="6583"/>
      <c r="TEP37" s="6583"/>
      <c r="TEQ37" s="364"/>
      <c r="TFE37" s="6583"/>
      <c r="TFF37" s="6583"/>
      <c r="TFG37" s="364"/>
      <c r="TFU37" s="6583"/>
      <c r="TFV37" s="6583"/>
      <c r="TFW37" s="364"/>
      <c r="TGK37" s="6583"/>
      <c r="TGL37" s="6583"/>
      <c r="TGM37" s="364"/>
      <c r="THA37" s="6583"/>
      <c r="THB37" s="6583"/>
      <c r="THC37" s="364"/>
      <c r="THQ37" s="6583"/>
      <c r="THR37" s="6583"/>
      <c r="THS37" s="364"/>
      <c r="TIG37" s="6583"/>
      <c r="TIH37" s="6583"/>
      <c r="TII37" s="364"/>
      <c r="TIW37" s="6583"/>
      <c r="TIX37" s="6583"/>
      <c r="TIY37" s="364"/>
      <c r="TJM37" s="6583"/>
      <c r="TJN37" s="6583"/>
      <c r="TJO37" s="364"/>
      <c r="TKC37" s="6583"/>
      <c r="TKD37" s="6583"/>
      <c r="TKE37" s="364"/>
      <c r="TKS37" s="6583"/>
      <c r="TKT37" s="6583"/>
      <c r="TKU37" s="364"/>
      <c r="TLI37" s="6583"/>
      <c r="TLJ37" s="6583"/>
      <c r="TLK37" s="364"/>
      <c r="TLY37" s="6583"/>
      <c r="TLZ37" s="6583"/>
      <c r="TMA37" s="364"/>
      <c r="TMO37" s="6583"/>
      <c r="TMP37" s="6583"/>
      <c r="TMQ37" s="364"/>
      <c r="TNE37" s="6583"/>
      <c r="TNF37" s="6583"/>
      <c r="TNG37" s="364"/>
      <c r="TNU37" s="6583"/>
      <c r="TNV37" s="6583"/>
      <c r="TNW37" s="364"/>
      <c r="TOK37" s="6583"/>
      <c r="TOL37" s="6583"/>
      <c r="TOM37" s="364"/>
      <c r="TPA37" s="6583"/>
      <c r="TPB37" s="6583"/>
      <c r="TPC37" s="364"/>
      <c r="TPQ37" s="6583"/>
      <c r="TPR37" s="6583"/>
      <c r="TPS37" s="364"/>
      <c r="TQG37" s="6583"/>
      <c r="TQH37" s="6583"/>
      <c r="TQI37" s="364"/>
      <c r="TQW37" s="6583"/>
      <c r="TQX37" s="6583"/>
      <c r="TQY37" s="364"/>
      <c r="TRM37" s="6583"/>
      <c r="TRN37" s="6583"/>
      <c r="TRO37" s="364"/>
      <c r="TSC37" s="6583"/>
      <c r="TSD37" s="6583"/>
      <c r="TSE37" s="364"/>
      <c r="TSS37" s="6583"/>
      <c r="TST37" s="6583"/>
      <c r="TSU37" s="364"/>
      <c r="TTI37" s="6583"/>
      <c r="TTJ37" s="6583"/>
      <c r="TTK37" s="364"/>
      <c r="TTY37" s="6583"/>
      <c r="TTZ37" s="6583"/>
      <c r="TUA37" s="364"/>
      <c r="TUO37" s="6583"/>
      <c r="TUP37" s="6583"/>
      <c r="TUQ37" s="364"/>
      <c r="TVE37" s="6583"/>
      <c r="TVF37" s="6583"/>
      <c r="TVG37" s="364"/>
      <c r="TVU37" s="6583"/>
      <c r="TVV37" s="6583"/>
      <c r="TVW37" s="364"/>
      <c r="TWK37" s="6583"/>
      <c r="TWL37" s="6583"/>
      <c r="TWM37" s="364"/>
      <c r="TXA37" s="6583"/>
      <c r="TXB37" s="6583"/>
      <c r="TXC37" s="364"/>
      <c r="TXQ37" s="6583"/>
      <c r="TXR37" s="6583"/>
      <c r="TXS37" s="364"/>
      <c r="TYG37" s="6583"/>
      <c r="TYH37" s="6583"/>
      <c r="TYI37" s="364"/>
      <c r="TYW37" s="6583"/>
      <c r="TYX37" s="6583"/>
      <c r="TYY37" s="364"/>
      <c r="TZM37" s="6583"/>
      <c r="TZN37" s="6583"/>
      <c r="TZO37" s="364"/>
      <c r="UAC37" s="6583"/>
      <c r="UAD37" s="6583"/>
      <c r="UAE37" s="364"/>
      <c r="UAS37" s="6583"/>
      <c r="UAT37" s="6583"/>
      <c r="UAU37" s="364"/>
      <c r="UBI37" s="6583"/>
      <c r="UBJ37" s="6583"/>
      <c r="UBK37" s="364"/>
      <c r="UBY37" s="6583"/>
      <c r="UBZ37" s="6583"/>
      <c r="UCA37" s="364"/>
      <c r="UCO37" s="6583"/>
      <c r="UCP37" s="6583"/>
      <c r="UCQ37" s="364"/>
      <c r="UDE37" s="6583"/>
      <c r="UDF37" s="6583"/>
      <c r="UDG37" s="364"/>
      <c r="UDU37" s="6583"/>
      <c r="UDV37" s="6583"/>
      <c r="UDW37" s="364"/>
      <c r="UEK37" s="6583"/>
      <c r="UEL37" s="6583"/>
      <c r="UEM37" s="364"/>
      <c r="UFA37" s="6583"/>
      <c r="UFB37" s="6583"/>
      <c r="UFC37" s="364"/>
      <c r="UFQ37" s="6583"/>
      <c r="UFR37" s="6583"/>
      <c r="UFS37" s="364"/>
      <c r="UGG37" s="6583"/>
      <c r="UGH37" s="6583"/>
      <c r="UGI37" s="364"/>
      <c r="UGW37" s="6583"/>
      <c r="UGX37" s="6583"/>
      <c r="UGY37" s="364"/>
      <c r="UHM37" s="6583"/>
      <c r="UHN37" s="6583"/>
      <c r="UHO37" s="364"/>
      <c r="UIC37" s="6583"/>
      <c r="UID37" s="6583"/>
      <c r="UIE37" s="364"/>
      <c r="UIS37" s="6583"/>
      <c r="UIT37" s="6583"/>
      <c r="UIU37" s="364"/>
      <c r="UJI37" s="6583"/>
      <c r="UJJ37" s="6583"/>
      <c r="UJK37" s="364"/>
      <c r="UJY37" s="6583"/>
      <c r="UJZ37" s="6583"/>
      <c r="UKA37" s="364"/>
      <c r="UKO37" s="6583"/>
      <c r="UKP37" s="6583"/>
      <c r="UKQ37" s="364"/>
      <c r="ULE37" s="6583"/>
      <c r="ULF37" s="6583"/>
      <c r="ULG37" s="364"/>
      <c r="ULU37" s="6583"/>
      <c r="ULV37" s="6583"/>
      <c r="ULW37" s="364"/>
      <c r="UMK37" s="6583"/>
      <c r="UML37" s="6583"/>
      <c r="UMM37" s="364"/>
      <c r="UNA37" s="6583"/>
      <c r="UNB37" s="6583"/>
      <c r="UNC37" s="364"/>
      <c r="UNQ37" s="6583"/>
      <c r="UNR37" s="6583"/>
      <c r="UNS37" s="364"/>
      <c r="UOG37" s="6583"/>
      <c r="UOH37" s="6583"/>
      <c r="UOI37" s="364"/>
      <c r="UOW37" s="6583"/>
      <c r="UOX37" s="6583"/>
      <c r="UOY37" s="364"/>
      <c r="UPM37" s="6583"/>
      <c r="UPN37" s="6583"/>
      <c r="UPO37" s="364"/>
      <c r="UQC37" s="6583"/>
      <c r="UQD37" s="6583"/>
      <c r="UQE37" s="364"/>
      <c r="UQS37" s="6583"/>
      <c r="UQT37" s="6583"/>
      <c r="UQU37" s="364"/>
      <c r="URI37" s="6583"/>
      <c r="URJ37" s="6583"/>
      <c r="URK37" s="364"/>
      <c r="URY37" s="6583"/>
      <c r="URZ37" s="6583"/>
      <c r="USA37" s="364"/>
      <c r="USO37" s="6583"/>
      <c r="USP37" s="6583"/>
      <c r="USQ37" s="364"/>
      <c r="UTE37" s="6583"/>
      <c r="UTF37" s="6583"/>
      <c r="UTG37" s="364"/>
      <c r="UTU37" s="6583"/>
      <c r="UTV37" s="6583"/>
      <c r="UTW37" s="364"/>
      <c r="UUK37" s="6583"/>
      <c r="UUL37" s="6583"/>
      <c r="UUM37" s="364"/>
      <c r="UVA37" s="6583"/>
      <c r="UVB37" s="6583"/>
      <c r="UVC37" s="364"/>
      <c r="UVQ37" s="6583"/>
      <c r="UVR37" s="6583"/>
      <c r="UVS37" s="364"/>
      <c r="UWG37" s="6583"/>
      <c r="UWH37" s="6583"/>
      <c r="UWI37" s="364"/>
      <c r="UWW37" s="6583"/>
      <c r="UWX37" s="6583"/>
      <c r="UWY37" s="364"/>
      <c r="UXM37" s="6583"/>
      <c r="UXN37" s="6583"/>
      <c r="UXO37" s="364"/>
      <c r="UYC37" s="6583"/>
      <c r="UYD37" s="6583"/>
      <c r="UYE37" s="364"/>
      <c r="UYS37" s="6583"/>
      <c r="UYT37" s="6583"/>
      <c r="UYU37" s="364"/>
      <c r="UZI37" s="6583"/>
      <c r="UZJ37" s="6583"/>
      <c r="UZK37" s="364"/>
      <c r="UZY37" s="6583"/>
      <c r="UZZ37" s="6583"/>
      <c r="VAA37" s="364"/>
      <c r="VAO37" s="6583"/>
      <c r="VAP37" s="6583"/>
      <c r="VAQ37" s="364"/>
      <c r="VBE37" s="6583"/>
      <c r="VBF37" s="6583"/>
      <c r="VBG37" s="364"/>
      <c r="VBU37" s="6583"/>
      <c r="VBV37" s="6583"/>
      <c r="VBW37" s="364"/>
      <c r="VCK37" s="6583"/>
      <c r="VCL37" s="6583"/>
      <c r="VCM37" s="364"/>
      <c r="VDA37" s="6583"/>
      <c r="VDB37" s="6583"/>
      <c r="VDC37" s="364"/>
      <c r="VDQ37" s="6583"/>
      <c r="VDR37" s="6583"/>
      <c r="VDS37" s="364"/>
      <c r="VEG37" s="6583"/>
      <c r="VEH37" s="6583"/>
      <c r="VEI37" s="364"/>
      <c r="VEW37" s="6583"/>
      <c r="VEX37" s="6583"/>
      <c r="VEY37" s="364"/>
      <c r="VFM37" s="6583"/>
      <c r="VFN37" s="6583"/>
      <c r="VFO37" s="364"/>
      <c r="VGC37" s="6583"/>
      <c r="VGD37" s="6583"/>
      <c r="VGE37" s="364"/>
      <c r="VGS37" s="6583"/>
      <c r="VGT37" s="6583"/>
      <c r="VGU37" s="364"/>
      <c r="VHI37" s="6583"/>
      <c r="VHJ37" s="6583"/>
      <c r="VHK37" s="364"/>
      <c r="VHY37" s="6583"/>
      <c r="VHZ37" s="6583"/>
      <c r="VIA37" s="364"/>
      <c r="VIO37" s="6583"/>
      <c r="VIP37" s="6583"/>
      <c r="VIQ37" s="364"/>
      <c r="VJE37" s="6583"/>
      <c r="VJF37" s="6583"/>
      <c r="VJG37" s="364"/>
      <c r="VJU37" s="6583"/>
      <c r="VJV37" s="6583"/>
      <c r="VJW37" s="364"/>
      <c r="VKK37" s="6583"/>
      <c r="VKL37" s="6583"/>
      <c r="VKM37" s="364"/>
      <c r="VLA37" s="6583"/>
      <c r="VLB37" s="6583"/>
      <c r="VLC37" s="364"/>
      <c r="VLQ37" s="6583"/>
      <c r="VLR37" s="6583"/>
      <c r="VLS37" s="364"/>
      <c r="VMG37" s="6583"/>
      <c r="VMH37" s="6583"/>
      <c r="VMI37" s="364"/>
      <c r="VMW37" s="6583"/>
      <c r="VMX37" s="6583"/>
      <c r="VMY37" s="364"/>
      <c r="VNM37" s="6583"/>
      <c r="VNN37" s="6583"/>
      <c r="VNO37" s="364"/>
      <c r="VOC37" s="6583"/>
      <c r="VOD37" s="6583"/>
      <c r="VOE37" s="364"/>
      <c r="VOS37" s="6583"/>
      <c r="VOT37" s="6583"/>
      <c r="VOU37" s="364"/>
      <c r="VPI37" s="6583"/>
      <c r="VPJ37" s="6583"/>
      <c r="VPK37" s="364"/>
      <c r="VPY37" s="6583"/>
      <c r="VPZ37" s="6583"/>
      <c r="VQA37" s="364"/>
      <c r="VQO37" s="6583"/>
      <c r="VQP37" s="6583"/>
      <c r="VQQ37" s="364"/>
      <c r="VRE37" s="6583"/>
      <c r="VRF37" s="6583"/>
      <c r="VRG37" s="364"/>
      <c r="VRU37" s="6583"/>
      <c r="VRV37" s="6583"/>
      <c r="VRW37" s="364"/>
      <c r="VSK37" s="6583"/>
      <c r="VSL37" s="6583"/>
      <c r="VSM37" s="364"/>
      <c r="VTA37" s="6583"/>
      <c r="VTB37" s="6583"/>
      <c r="VTC37" s="364"/>
      <c r="VTQ37" s="6583"/>
      <c r="VTR37" s="6583"/>
      <c r="VTS37" s="364"/>
      <c r="VUG37" s="6583"/>
      <c r="VUH37" s="6583"/>
      <c r="VUI37" s="364"/>
      <c r="VUW37" s="6583"/>
      <c r="VUX37" s="6583"/>
      <c r="VUY37" s="364"/>
      <c r="VVM37" s="6583"/>
      <c r="VVN37" s="6583"/>
      <c r="VVO37" s="364"/>
      <c r="VWC37" s="6583"/>
      <c r="VWD37" s="6583"/>
      <c r="VWE37" s="364"/>
      <c r="VWS37" s="6583"/>
      <c r="VWT37" s="6583"/>
      <c r="VWU37" s="364"/>
      <c r="VXI37" s="6583"/>
      <c r="VXJ37" s="6583"/>
      <c r="VXK37" s="364"/>
      <c r="VXY37" s="6583"/>
      <c r="VXZ37" s="6583"/>
      <c r="VYA37" s="364"/>
      <c r="VYO37" s="6583"/>
      <c r="VYP37" s="6583"/>
      <c r="VYQ37" s="364"/>
      <c r="VZE37" s="6583"/>
      <c r="VZF37" s="6583"/>
      <c r="VZG37" s="364"/>
      <c r="VZU37" s="6583"/>
      <c r="VZV37" s="6583"/>
      <c r="VZW37" s="364"/>
      <c r="WAK37" s="6583"/>
      <c r="WAL37" s="6583"/>
      <c r="WAM37" s="364"/>
      <c r="WBA37" s="6583"/>
      <c r="WBB37" s="6583"/>
      <c r="WBC37" s="364"/>
      <c r="WBQ37" s="6583"/>
      <c r="WBR37" s="6583"/>
      <c r="WBS37" s="364"/>
      <c r="WCG37" s="6583"/>
      <c r="WCH37" s="6583"/>
      <c r="WCI37" s="364"/>
      <c r="WCW37" s="6583"/>
      <c r="WCX37" s="6583"/>
      <c r="WCY37" s="364"/>
      <c r="WDM37" s="6583"/>
      <c r="WDN37" s="6583"/>
      <c r="WDO37" s="364"/>
      <c r="WEC37" s="6583"/>
      <c r="WED37" s="6583"/>
      <c r="WEE37" s="364"/>
      <c r="WES37" s="6583"/>
      <c r="WET37" s="6583"/>
      <c r="WEU37" s="364"/>
      <c r="WFI37" s="6583"/>
      <c r="WFJ37" s="6583"/>
      <c r="WFK37" s="364"/>
      <c r="WFY37" s="6583"/>
      <c r="WFZ37" s="6583"/>
      <c r="WGA37" s="364"/>
      <c r="WGO37" s="6583"/>
      <c r="WGP37" s="6583"/>
      <c r="WGQ37" s="364"/>
      <c r="WHE37" s="6583"/>
      <c r="WHF37" s="6583"/>
      <c r="WHG37" s="364"/>
      <c r="WHU37" s="6583"/>
      <c r="WHV37" s="6583"/>
      <c r="WHW37" s="364"/>
      <c r="WIK37" s="6583"/>
      <c r="WIL37" s="6583"/>
      <c r="WIM37" s="364"/>
      <c r="WJA37" s="6583"/>
      <c r="WJB37" s="6583"/>
      <c r="WJC37" s="364"/>
      <c r="WJQ37" s="6583"/>
      <c r="WJR37" s="6583"/>
      <c r="WJS37" s="364"/>
      <c r="WKG37" s="6583"/>
      <c r="WKH37" s="6583"/>
      <c r="WKI37" s="364"/>
      <c r="WKW37" s="6583"/>
      <c r="WKX37" s="6583"/>
      <c r="WKY37" s="364"/>
      <c r="WLM37" s="6583"/>
      <c r="WLN37" s="6583"/>
      <c r="WLO37" s="364"/>
      <c r="WMC37" s="6583"/>
      <c r="WMD37" s="6583"/>
      <c r="WME37" s="364"/>
      <c r="WMS37" s="6583"/>
      <c r="WMT37" s="6583"/>
      <c r="WMU37" s="364"/>
      <c r="WNI37" s="6583"/>
      <c r="WNJ37" s="6583"/>
      <c r="WNK37" s="364"/>
      <c r="WNY37" s="6583"/>
      <c r="WNZ37" s="6583"/>
      <c r="WOA37" s="364"/>
      <c r="WOO37" s="6583"/>
      <c r="WOP37" s="6583"/>
      <c r="WOQ37" s="364"/>
      <c r="WPE37" s="6583"/>
      <c r="WPF37" s="6583"/>
      <c r="WPG37" s="364"/>
      <c r="WPU37" s="6583"/>
      <c r="WPV37" s="6583"/>
      <c r="WPW37" s="364"/>
      <c r="WQK37" s="6583"/>
      <c r="WQL37" s="6583"/>
      <c r="WQM37" s="364"/>
      <c r="WRA37" s="6583"/>
      <c r="WRB37" s="6583"/>
      <c r="WRC37" s="364"/>
      <c r="WRQ37" s="6583"/>
      <c r="WRR37" s="6583"/>
      <c r="WRS37" s="364"/>
      <c r="WSG37" s="6583"/>
      <c r="WSH37" s="6583"/>
      <c r="WSI37" s="364"/>
      <c r="WSW37" s="6583"/>
      <c r="WSX37" s="6583"/>
      <c r="WSY37" s="364"/>
      <c r="WTM37" s="6583"/>
      <c r="WTN37" s="6583"/>
      <c r="WTO37" s="364"/>
      <c r="WUC37" s="6583"/>
      <c r="WUD37" s="6583"/>
      <c r="WUE37" s="364"/>
      <c r="WUS37" s="6583"/>
      <c r="WUT37" s="6583"/>
      <c r="WUU37" s="364"/>
      <c r="WVI37" s="6583"/>
      <c r="WVJ37" s="6583"/>
      <c r="WVK37" s="364"/>
      <c r="WVY37" s="6583"/>
      <c r="WVZ37" s="6583"/>
      <c r="WWA37" s="364"/>
      <c r="WWO37" s="6583"/>
      <c r="WWP37" s="6583"/>
      <c r="WWQ37" s="364"/>
      <c r="WXE37" s="6583"/>
      <c r="WXF37" s="6583"/>
      <c r="WXG37" s="364"/>
      <c r="WXU37" s="6583"/>
      <c r="WXV37" s="6583"/>
      <c r="WXW37" s="364"/>
      <c r="WYK37" s="6583"/>
      <c r="WYL37" s="6583"/>
      <c r="WYM37" s="364"/>
      <c r="WZA37" s="6583"/>
      <c r="WZB37" s="6583"/>
      <c r="WZC37" s="364"/>
      <c r="WZQ37" s="6583"/>
      <c r="WZR37" s="6583"/>
      <c r="WZS37" s="364"/>
      <c r="XAG37" s="6583"/>
      <c r="XAH37" s="6583"/>
      <c r="XAI37" s="364"/>
      <c r="XAW37" s="6583"/>
      <c r="XAX37" s="6583"/>
      <c r="XAY37" s="364"/>
      <c r="XBM37" s="6583"/>
      <c r="XBN37" s="6583"/>
      <c r="XBO37" s="364"/>
      <c r="XCC37" s="6583"/>
      <c r="XCD37" s="6583"/>
      <c r="XCE37" s="364"/>
      <c r="XCS37" s="6583"/>
      <c r="XCT37" s="6583"/>
      <c r="XCU37" s="364"/>
      <c r="XDI37" s="6583"/>
      <c r="XDJ37" s="6583"/>
      <c r="XDK37" s="364"/>
      <c r="XDY37" s="6583"/>
      <c r="XDZ37" s="6583"/>
      <c r="XEA37" s="364"/>
      <c r="XEO37" s="6583"/>
      <c r="XEP37" s="6583"/>
      <c r="XEQ37" s="364"/>
    </row>
    <row r="38" spans="1:16384" ht="24.75" customHeight="1" x14ac:dyDescent="0.35">
      <c r="A38" s="8833" t="s">
        <v>4124</v>
      </c>
      <c r="B38" s="6749" t="s">
        <v>4125</v>
      </c>
      <c r="C38" s="6750"/>
      <c r="D38" s="6711"/>
      <c r="E38" s="6711"/>
      <c r="F38" s="6710"/>
      <c r="G38" s="6710"/>
      <c r="H38" s="6710"/>
      <c r="I38" s="6710"/>
      <c r="J38" s="6710"/>
      <c r="K38" s="6710"/>
      <c r="L38" s="6710"/>
      <c r="M38" s="6710"/>
      <c r="N38" s="6751"/>
      <c r="O38" s="365"/>
      <c r="P38" s="375"/>
      <c r="Q38" s="366"/>
      <c r="R38" s="367"/>
      <c r="S38" s="367"/>
      <c r="T38" s="367"/>
      <c r="U38" s="367"/>
      <c r="V38" s="367"/>
      <c r="W38" s="367"/>
      <c r="X38" s="367"/>
      <c r="Y38" s="367"/>
      <c r="Z38" s="367"/>
      <c r="AA38" s="298"/>
      <c r="AB38" s="298"/>
      <c r="AC38" s="298"/>
      <c r="AD38" s="298"/>
      <c r="AE38" s="298"/>
      <c r="AF38" s="298"/>
      <c r="AG38" s="298"/>
    </row>
    <row r="39" spans="1:16384" ht="29.25" customHeight="1" x14ac:dyDescent="0.35">
      <c r="A39" s="8833"/>
      <c r="B39" s="6752" t="s">
        <v>4126</v>
      </c>
      <c r="C39" s="6753"/>
      <c r="D39" s="6754"/>
      <c r="E39" s="6754"/>
      <c r="F39" s="6754"/>
      <c r="G39" s="6754"/>
      <c r="H39" s="6754"/>
      <c r="I39" s="6754"/>
      <c r="J39" s="6754"/>
      <c r="K39" s="6710"/>
      <c r="L39" s="6710"/>
      <c r="M39" s="6710"/>
      <c r="N39" s="6751"/>
      <c r="O39" s="365"/>
      <c r="P39" s="375"/>
      <c r="Q39" s="366"/>
      <c r="R39" s="367"/>
      <c r="S39" s="367"/>
      <c r="T39" s="367"/>
      <c r="U39" s="367"/>
      <c r="V39" s="367"/>
      <c r="W39" s="367"/>
      <c r="X39" s="367"/>
      <c r="Y39" s="367"/>
      <c r="Z39" s="367"/>
      <c r="AA39" s="298"/>
      <c r="AB39" s="298"/>
      <c r="AC39" s="298"/>
      <c r="AD39" s="298"/>
      <c r="AE39" s="298"/>
      <c r="AF39" s="298"/>
      <c r="AG39" s="298"/>
    </row>
    <row r="40" spans="1:16384" ht="24" customHeight="1" x14ac:dyDescent="0.35">
      <c r="A40" s="8833"/>
      <c r="B40" s="6752" t="s">
        <v>2792</v>
      </c>
      <c r="C40" s="6753"/>
      <c r="D40" s="6754"/>
      <c r="E40" s="6754"/>
      <c r="F40" s="6754"/>
      <c r="G40" s="6754"/>
      <c r="H40" s="6754"/>
      <c r="I40" s="6754"/>
      <c r="J40" s="6754"/>
      <c r="K40" s="6710"/>
      <c r="L40" s="6710"/>
      <c r="M40" s="6710"/>
      <c r="N40" s="6751"/>
      <c r="O40" s="365"/>
      <c r="P40" s="375"/>
      <c r="Q40" s="366"/>
      <c r="R40" s="367"/>
      <c r="S40" s="367"/>
      <c r="T40" s="367"/>
      <c r="U40" s="367"/>
      <c r="V40" s="367"/>
      <c r="W40" s="367"/>
      <c r="X40" s="367"/>
      <c r="Y40" s="367"/>
      <c r="Z40" s="367"/>
      <c r="AA40" s="298"/>
      <c r="AB40" s="298"/>
      <c r="AC40" s="298"/>
      <c r="AD40" s="298"/>
      <c r="AE40" s="298"/>
      <c r="AF40" s="298"/>
      <c r="AG40" s="298"/>
    </row>
    <row r="41" spans="1:16384" ht="22.5" customHeight="1" x14ac:dyDescent="0.35">
      <c r="A41" s="8833"/>
      <c r="B41" s="6752" t="s">
        <v>2793</v>
      </c>
      <c r="C41" s="6755"/>
      <c r="D41" s="6756"/>
      <c r="E41" s="6756"/>
      <c r="F41" s="6756"/>
      <c r="G41" s="6756"/>
      <c r="H41" s="6756"/>
      <c r="I41" s="6756"/>
      <c r="J41" s="6756"/>
      <c r="K41" s="6738"/>
      <c r="L41" s="6738"/>
      <c r="M41" s="6738"/>
      <c r="N41" s="6757"/>
      <c r="O41" s="365"/>
      <c r="P41" s="375"/>
      <c r="Q41" s="366"/>
      <c r="R41" s="367"/>
      <c r="S41" s="367"/>
      <c r="T41" s="367"/>
      <c r="U41" s="367"/>
      <c r="V41" s="367"/>
      <c r="W41" s="367"/>
      <c r="X41" s="367"/>
      <c r="Y41" s="367"/>
      <c r="Z41" s="367"/>
      <c r="AA41" s="298"/>
      <c r="AB41" s="298"/>
      <c r="AC41" s="298"/>
      <c r="AD41" s="298"/>
      <c r="AE41" s="298"/>
      <c r="AF41" s="298"/>
      <c r="AG41" s="298"/>
    </row>
    <row r="42" spans="1:16384" ht="22.5" customHeight="1" x14ac:dyDescent="0.35">
      <c r="A42" s="6581" t="s">
        <v>2794</v>
      </c>
      <c r="B42" s="6744"/>
      <c r="C42" s="6744"/>
      <c r="D42" s="6744"/>
      <c r="E42" s="6744"/>
      <c r="F42" s="6744"/>
      <c r="G42" s="6744"/>
      <c r="H42" s="6744"/>
      <c r="I42" s="6744"/>
      <c r="J42" s="6744"/>
      <c r="K42" s="6744"/>
      <c r="L42" s="6744"/>
      <c r="M42" s="6744"/>
      <c r="N42" s="6744"/>
      <c r="O42" s="6744"/>
      <c r="P42" s="6744"/>
      <c r="Q42" s="6744"/>
      <c r="R42" s="6744"/>
      <c r="S42" s="6744"/>
      <c r="T42" s="6744"/>
      <c r="U42" s="6744"/>
      <c r="V42" s="6744"/>
      <c r="W42" s="6744"/>
      <c r="X42" s="6744"/>
      <c r="Y42" s="6744"/>
      <c r="Z42" s="6744"/>
      <c r="AA42" s="6744"/>
      <c r="AB42" s="6744"/>
      <c r="AC42" s="6744"/>
      <c r="AD42" s="6744"/>
      <c r="AE42" s="6744"/>
      <c r="AF42" s="6744"/>
      <c r="AG42" s="6744"/>
      <c r="AH42" s="6744"/>
      <c r="AI42" s="6744"/>
      <c r="AJ42" s="6744"/>
      <c r="AK42" s="6744"/>
      <c r="AL42" s="6744"/>
      <c r="AM42" s="6744"/>
      <c r="AN42" s="6743"/>
      <c r="AO42" s="6743"/>
    </row>
    <row r="43" spans="1:16384" ht="22.5" customHeight="1" x14ac:dyDescent="0.35">
      <c r="A43" s="8820" t="s">
        <v>2604</v>
      </c>
      <c r="B43" s="8825" t="s">
        <v>30</v>
      </c>
      <c r="C43" s="8825"/>
      <c r="D43" s="8825"/>
      <c r="E43" s="8826" t="s">
        <v>4</v>
      </c>
      <c r="F43" s="8826"/>
      <c r="G43" s="8826"/>
      <c r="H43" s="8826"/>
      <c r="I43" s="8826"/>
      <c r="J43" s="8826"/>
      <c r="K43" s="8826"/>
      <c r="L43" s="8826"/>
      <c r="M43" s="8826"/>
      <c r="N43" s="8826"/>
      <c r="O43" s="8826"/>
      <c r="P43" s="8826"/>
      <c r="Q43" s="8826"/>
      <c r="R43" s="8826"/>
      <c r="S43" s="8826"/>
      <c r="T43" s="8826"/>
      <c r="U43" s="8826"/>
      <c r="V43" s="8826"/>
      <c r="W43" s="8826"/>
      <c r="X43" s="8826"/>
      <c r="Y43" s="8826"/>
      <c r="Z43" s="8826"/>
      <c r="AA43" s="8826"/>
      <c r="AB43" s="8826"/>
      <c r="AC43" s="8826"/>
      <c r="AD43" s="8826"/>
      <c r="AE43" s="8826"/>
      <c r="AF43" s="8826"/>
      <c r="AG43" s="8826"/>
      <c r="AH43" s="8826"/>
      <c r="AI43" s="8826"/>
      <c r="AJ43" s="8826"/>
      <c r="AK43" s="8826"/>
      <c r="AL43" s="8827"/>
      <c r="AM43" s="8828" t="s">
        <v>2553</v>
      </c>
      <c r="AN43" s="8031"/>
      <c r="AO43" s="8829"/>
    </row>
    <row r="44" spans="1:16384" ht="22.5" customHeight="1" x14ac:dyDescent="0.35">
      <c r="A44" s="8667"/>
      <c r="B44" s="8825"/>
      <c r="C44" s="8825"/>
      <c r="D44" s="8825"/>
      <c r="E44" s="8623" t="s">
        <v>250</v>
      </c>
      <c r="F44" s="8821"/>
      <c r="G44" s="8820" t="s">
        <v>2522</v>
      </c>
      <c r="H44" s="8821"/>
      <c r="I44" s="8820" t="s">
        <v>366</v>
      </c>
      <c r="J44" s="8821"/>
      <c r="K44" s="8820" t="s">
        <v>2795</v>
      </c>
      <c r="L44" s="8821"/>
      <c r="M44" s="8820" t="s">
        <v>2525</v>
      </c>
      <c r="N44" s="8821"/>
      <c r="O44" s="8820" t="s">
        <v>252</v>
      </c>
      <c r="P44" s="8821"/>
      <c r="Q44" s="8820" t="s">
        <v>14</v>
      </c>
      <c r="R44" s="8821"/>
      <c r="S44" s="8820" t="s">
        <v>15</v>
      </c>
      <c r="T44" s="8821"/>
      <c r="U44" s="8820" t="s">
        <v>16</v>
      </c>
      <c r="V44" s="8821"/>
      <c r="W44" s="8820" t="s">
        <v>17</v>
      </c>
      <c r="X44" s="8821"/>
      <c r="Y44" s="8820" t="s">
        <v>18</v>
      </c>
      <c r="Z44" s="8821"/>
      <c r="AA44" s="8820" t="s">
        <v>19</v>
      </c>
      <c r="AB44" s="8821"/>
      <c r="AC44" s="8820" t="s">
        <v>20</v>
      </c>
      <c r="AD44" s="8821"/>
      <c r="AE44" s="8820" t="s">
        <v>21</v>
      </c>
      <c r="AF44" s="8821"/>
      <c r="AG44" s="8820" t="s">
        <v>22</v>
      </c>
      <c r="AH44" s="8821"/>
      <c r="AI44" s="8820" t="s">
        <v>23</v>
      </c>
      <c r="AJ44" s="8821"/>
      <c r="AK44" s="8820" t="s">
        <v>446</v>
      </c>
      <c r="AL44" s="8821"/>
      <c r="AM44" s="8830"/>
      <c r="AN44" s="8705"/>
      <c r="AO44" s="8706"/>
    </row>
    <row r="45" spans="1:16384" ht="22.5" customHeight="1" x14ac:dyDescent="0.35">
      <c r="A45" s="8824"/>
      <c r="B45" s="6758" t="s">
        <v>32</v>
      </c>
      <c r="C45" s="6758" t="s">
        <v>33</v>
      </c>
      <c r="D45" s="6758" t="s">
        <v>34</v>
      </c>
      <c r="E45" s="6759" t="s">
        <v>33</v>
      </c>
      <c r="F45" s="6760" t="s">
        <v>34</v>
      </c>
      <c r="G45" s="6760" t="s">
        <v>33</v>
      </c>
      <c r="H45" s="6760" t="s">
        <v>34</v>
      </c>
      <c r="I45" s="6760" t="s">
        <v>33</v>
      </c>
      <c r="J45" s="6760" t="s">
        <v>34</v>
      </c>
      <c r="K45" s="6760" t="s">
        <v>33</v>
      </c>
      <c r="L45" s="6760" t="s">
        <v>34</v>
      </c>
      <c r="M45" s="6760" t="s">
        <v>33</v>
      </c>
      <c r="N45" s="6760" t="s">
        <v>34</v>
      </c>
      <c r="O45" s="6760" t="s">
        <v>33</v>
      </c>
      <c r="P45" s="6760" t="s">
        <v>34</v>
      </c>
      <c r="Q45" s="6760" t="s">
        <v>33</v>
      </c>
      <c r="R45" s="6760" t="s">
        <v>34</v>
      </c>
      <c r="S45" s="6760" t="s">
        <v>33</v>
      </c>
      <c r="T45" s="6760" t="s">
        <v>34</v>
      </c>
      <c r="U45" s="6760" t="s">
        <v>33</v>
      </c>
      <c r="V45" s="6760" t="s">
        <v>34</v>
      </c>
      <c r="W45" s="6760" t="s">
        <v>33</v>
      </c>
      <c r="X45" s="6760" t="s">
        <v>34</v>
      </c>
      <c r="Y45" s="6760" t="s">
        <v>33</v>
      </c>
      <c r="Z45" s="6760" t="s">
        <v>34</v>
      </c>
      <c r="AA45" s="6760" t="s">
        <v>33</v>
      </c>
      <c r="AB45" s="6760" t="s">
        <v>34</v>
      </c>
      <c r="AC45" s="6760" t="s">
        <v>33</v>
      </c>
      <c r="AD45" s="6760" t="s">
        <v>34</v>
      </c>
      <c r="AE45" s="6760" t="s">
        <v>33</v>
      </c>
      <c r="AF45" s="6760" t="s">
        <v>34</v>
      </c>
      <c r="AG45" s="6760" t="s">
        <v>33</v>
      </c>
      <c r="AH45" s="6760" t="s">
        <v>34</v>
      </c>
      <c r="AI45" s="6760" t="s">
        <v>33</v>
      </c>
      <c r="AJ45" s="6760" t="s">
        <v>34</v>
      </c>
      <c r="AK45" s="6760" t="s">
        <v>33</v>
      </c>
      <c r="AL45" s="6760" t="s">
        <v>34</v>
      </c>
      <c r="AM45" s="6910" t="s">
        <v>2796</v>
      </c>
      <c r="AN45" s="6910" t="s">
        <v>578</v>
      </c>
      <c r="AO45" s="6911" t="s">
        <v>724</v>
      </c>
    </row>
    <row r="46" spans="1:16384" ht="22.5" customHeight="1" x14ac:dyDescent="0.35">
      <c r="A46" s="6761" t="s">
        <v>580</v>
      </c>
      <c r="B46" s="6762">
        <f>SUM(C46:D46)</f>
        <v>0</v>
      </c>
      <c r="C46" s="6762">
        <f t="shared" ref="C46:D49" si="0">+E46+G46+I46+K46+M46+O46+Q46+S46+U46+W46+Y46+AA46+AC46+AE46+AG46+AI46+AK46</f>
        <v>0</v>
      </c>
      <c r="D46" s="6762">
        <f t="shared" si="0"/>
        <v>0</v>
      </c>
      <c r="E46" s="6763"/>
      <c r="F46" s="6764"/>
      <c r="G46" s="6764"/>
      <c r="H46" s="6764"/>
      <c r="I46" s="6764"/>
      <c r="J46" s="6764"/>
      <c r="K46" s="6764"/>
      <c r="L46" s="6764"/>
      <c r="M46" s="6764"/>
      <c r="N46" s="6764"/>
      <c r="O46" s="6764"/>
      <c r="P46" s="6764"/>
      <c r="Q46" s="6764"/>
      <c r="R46" s="6764"/>
      <c r="S46" s="6764"/>
      <c r="T46" s="6764"/>
      <c r="U46" s="6764"/>
      <c r="V46" s="6764"/>
      <c r="W46" s="6764"/>
      <c r="X46" s="6764"/>
      <c r="Y46" s="6764"/>
      <c r="Z46" s="6764"/>
      <c r="AA46" s="6764"/>
      <c r="AB46" s="6764"/>
      <c r="AC46" s="6764"/>
      <c r="AD46" s="6764"/>
      <c r="AE46" s="6764"/>
      <c r="AF46" s="6764"/>
      <c r="AG46" s="6764"/>
      <c r="AH46" s="6764"/>
      <c r="AI46" s="6764"/>
      <c r="AJ46" s="6764"/>
      <c r="AK46" s="6764"/>
      <c r="AL46" s="6764"/>
      <c r="AM46" s="6765"/>
      <c r="AN46" s="6765"/>
      <c r="AO46" s="6766"/>
      <c r="AP46" s="376"/>
    </row>
    <row r="47" spans="1:16384" ht="22.5" customHeight="1" x14ac:dyDescent="0.35">
      <c r="A47" s="6767" t="s">
        <v>2797</v>
      </c>
      <c r="B47" s="6762">
        <f>SUM(C47:D47)</f>
        <v>0</v>
      </c>
      <c r="C47" s="6762">
        <f t="shared" si="0"/>
        <v>0</v>
      </c>
      <c r="D47" s="6762">
        <f t="shared" si="0"/>
        <v>0</v>
      </c>
      <c r="E47" s="6763"/>
      <c r="F47" s="6764"/>
      <c r="G47" s="6764"/>
      <c r="H47" s="6764"/>
      <c r="I47" s="6764"/>
      <c r="J47" s="6764"/>
      <c r="K47" s="6764"/>
      <c r="L47" s="6764"/>
      <c r="M47" s="6764"/>
      <c r="N47" s="6764"/>
      <c r="O47" s="6764"/>
      <c r="P47" s="6764"/>
      <c r="Q47" s="6764"/>
      <c r="R47" s="6764"/>
      <c r="S47" s="6764"/>
      <c r="T47" s="6764"/>
      <c r="U47" s="6764"/>
      <c r="V47" s="6764"/>
      <c r="W47" s="6764"/>
      <c r="X47" s="6764"/>
      <c r="Y47" s="6764"/>
      <c r="Z47" s="6764"/>
      <c r="AA47" s="6764"/>
      <c r="AB47" s="6764"/>
      <c r="AC47" s="6764"/>
      <c r="AD47" s="6764"/>
      <c r="AE47" s="6764"/>
      <c r="AF47" s="6764"/>
      <c r="AG47" s="6764"/>
      <c r="AH47" s="6764"/>
      <c r="AI47" s="6764"/>
      <c r="AJ47" s="6764"/>
      <c r="AK47" s="6764"/>
      <c r="AL47" s="6764"/>
      <c r="AM47" s="6765"/>
      <c r="AN47" s="6765"/>
      <c r="AO47" s="6766"/>
      <c r="AP47" s="376"/>
    </row>
    <row r="48" spans="1:16384" ht="22.5" customHeight="1" x14ac:dyDescent="0.35">
      <c r="A48" s="6768" t="s">
        <v>581</v>
      </c>
      <c r="B48" s="6762">
        <f>SUM(C48:D48)</f>
        <v>0</v>
      </c>
      <c r="C48" s="6762">
        <f t="shared" si="0"/>
        <v>0</v>
      </c>
      <c r="D48" s="6762">
        <f t="shared" si="0"/>
        <v>0</v>
      </c>
      <c r="E48" s="6763"/>
      <c r="F48" s="6764"/>
      <c r="G48" s="6764"/>
      <c r="H48" s="6764"/>
      <c r="I48" s="6764"/>
      <c r="J48" s="6764"/>
      <c r="K48" s="6764"/>
      <c r="L48" s="6764"/>
      <c r="M48" s="6764"/>
      <c r="N48" s="6764"/>
      <c r="O48" s="6764"/>
      <c r="P48" s="6764"/>
      <c r="Q48" s="6764"/>
      <c r="R48" s="6764"/>
      <c r="S48" s="6764"/>
      <c r="T48" s="6764"/>
      <c r="U48" s="6764"/>
      <c r="V48" s="6764"/>
      <c r="W48" s="6764"/>
      <c r="X48" s="6764"/>
      <c r="Y48" s="6764"/>
      <c r="Z48" s="6764"/>
      <c r="AA48" s="6764"/>
      <c r="AB48" s="6764"/>
      <c r="AC48" s="6764"/>
      <c r="AD48" s="6764"/>
      <c r="AE48" s="6764"/>
      <c r="AF48" s="6764"/>
      <c r="AG48" s="6764"/>
      <c r="AH48" s="6764"/>
      <c r="AI48" s="6764"/>
      <c r="AJ48" s="6764"/>
      <c r="AK48" s="6764"/>
      <c r="AL48" s="6764"/>
      <c r="AM48" s="6764"/>
      <c r="AN48" s="6764"/>
      <c r="AO48" s="6769"/>
    </row>
    <row r="49" spans="1:384" ht="22.5" customHeight="1" x14ac:dyDescent="0.35">
      <c r="A49" s="6770" t="s">
        <v>2798</v>
      </c>
      <c r="B49" s="6762">
        <f>SUM(C49:D49)</f>
        <v>0</v>
      </c>
      <c r="C49" s="6762">
        <f t="shared" si="0"/>
        <v>0</v>
      </c>
      <c r="D49" s="6762">
        <f t="shared" si="0"/>
        <v>0</v>
      </c>
      <c r="E49" s="6771"/>
      <c r="F49" s="6772"/>
      <c r="G49" s="6772"/>
      <c r="H49" s="6772"/>
      <c r="I49" s="6772"/>
      <c r="J49" s="6772"/>
      <c r="K49" s="6772"/>
      <c r="L49" s="6772"/>
      <c r="M49" s="6772"/>
      <c r="N49" s="6772"/>
      <c r="O49" s="6772"/>
      <c r="P49" s="6772"/>
      <c r="Q49" s="6772"/>
      <c r="R49" s="6772"/>
      <c r="S49" s="6772"/>
      <c r="T49" s="6772"/>
      <c r="U49" s="6772"/>
      <c r="V49" s="6772"/>
      <c r="W49" s="6772"/>
      <c r="X49" s="6772"/>
      <c r="Y49" s="6772"/>
      <c r="Z49" s="6772"/>
      <c r="AA49" s="6772"/>
      <c r="AB49" s="6772"/>
      <c r="AC49" s="6772"/>
      <c r="AD49" s="6772"/>
      <c r="AE49" s="6772"/>
      <c r="AF49" s="6772"/>
      <c r="AG49" s="6772"/>
      <c r="AH49" s="6772"/>
      <c r="AI49" s="6772"/>
      <c r="AJ49" s="6772"/>
      <c r="AK49" s="6772"/>
      <c r="AL49" s="6772"/>
      <c r="AM49" s="6773"/>
      <c r="AN49" s="6773"/>
      <c r="AO49" s="6774"/>
    </row>
    <row r="50" spans="1:384" ht="29.25" customHeight="1" x14ac:dyDescent="0.35">
      <c r="A50" s="6775" t="s">
        <v>2799</v>
      </c>
      <c r="B50" s="6776"/>
      <c r="C50" s="6776"/>
      <c r="D50" s="6777"/>
      <c r="E50" s="6778"/>
      <c r="F50" s="6778"/>
      <c r="G50" s="6778"/>
      <c r="H50" s="6778"/>
      <c r="I50" s="377"/>
    </row>
    <row r="51" spans="1:384" ht="40" x14ac:dyDescent="0.35">
      <c r="A51" s="8822" t="s">
        <v>2604</v>
      </c>
      <c r="B51" s="8823"/>
      <c r="C51" s="6779" t="s">
        <v>30</v>
      </c>
      <c r="D51" s="6696" t="s">
        <v>2746</v>
      </c>
      <c r="E51" s="6697" t="s">
        <v>2800</v>
      </c>
      <c r="F51" s="6780" t="s">
        <v>4127</v>
      </c>
      <c r="G51" s="6781" t="s">
        <v>61</v>
      </c>
      <c r="H51" s="6782" t="s">
        <v>2748</v>
      </c>
      <c r="I51" s="6783" t="s">
        <v>2749</v>
      </c>
      <c r="J51" s="6705" t="s">
        <v>9</v>
      </c>
      <c r="K51" s="6784" t="s">
        <v>560</v>
      </c>
      <c r="L51" s="6573" t="s">
        <v>364</v>
      </c>
      <c r="M51" s="6573" t="s">
        <v>8</v>
      </c>
    </row>
    <row r="52" spans="1:384" x14ac:dyDescent="0.35">
      <c r="A52" s="8813" t="s">
        <v>2801</v>
      </c>
      <c r="B52" s="8814"/>
      <c r="C52" s="6785"/>
      <c r="D52" s="6786"/>
      <c r="E52" s="6787"/>
      <c r="F52" s="6787"/>
      <c r="G52" s="6788"/>
      <c r="H52" s="6787"/>
      <c r="I52" s="6787"/>
      <c r="J52" s="6789"/>
      <c r="K52" s="6787"/>
      <c r="L52" s="6790"/>
      <c r="M52" s="6791"/>
    </row>
    <row r="53" spans="1:384" x14ac:dyDescent="0.35">
      <c r="A53" s="8815" t="s">
        <v>2802</v>
      </c>
      <c r="B53" s="8816"/>
      <c r="C53" s="6785"/>
      <c r="D53" s="6786"/>
      <c r="E53" s="6787"/>
      <c r="F53" s="6787"/>
      <c r="G53" s="6788"/>
      <c r="H53" s="6787"/>
      <c r="I53" s="6787"/>
      <c r="J53" s="6789"/>
      <c r="K53" s="6787"/>
      <c r="L53" s="6790"/>
      <c r="M53" s="6791"/>
    </row>
    <row r="54" spans="1:384" x14ac:dyDescent="0.35">
      <c r="A54" s="8815" t="s">
        <v>2803</v>
      </c>
      <c r="B54" s="8816"/>
      <c r="C54" s="6716"/>
      <c r="D54" s="6786"/>
      <c r="E54" s="6786"/>
      <c r="F54" s="6786"/>
      <c r="G54" s="6788"/>
      <c r="H54" s="6786"/>
      <c r="I54" s="6786"/>
      <c r="J54" s="6789"/>
      <c r="K54" s="6787"/>
      <c r="L54" s="6790"/>
      <c r="M54" s="6791"/>
    </row>
    <row r="55" spans="1:384" x14ac:dyDescent="0.35">
      <c r="A55" s="8815" t="s">
        <v>2804</v>
      </c>
      <c r="B55" s="8816"/>
      <c r="C55" s="6716"/>
      <c r="D55" s="6792"/>
      <c r="E55" s="6792"/>
      <c r="F55" s="6792"/>
      <c r="G55" s="6788"/>
      <c r="H55" s="6792"/>
      <c r="I55" s="6792"/>
      <c r="J55" s="6789"/>
      <c r="K55" s="6787"/>
      <c r="L55" s="6790"/>
      <c r="M55" s="6791"/>
    </row>
    <row r="56" spans="1:384" x14ac:dyDescent="0.35">
      <c r="A56" s="8817" t="s">
        <v>2805</v>
      </c>
      <c r="B56" s="6793" t="s">
        <v>2806</v>
      </c>
      <c r="C56" s="6794"/>
      <c r="D56" s="6792"/>
      <c r="E56" s="6795"/>
      <c r="F56" s="6795"/>
      <c r="G56" s="6788"/>
      <c r="H56" s="6795"/>
      <c r="I56" s="6795"/>
      <c r="J56" s="6789"/>
      <c r="K56" s="6787"/>
      <c r="L56" s="6790"/>
      <c r="M56" s="6791"/>
    </row>
    <row r="57" spans="1:384" x14ac:dyDescent="0.35">
      <c r="A57" s="8817"/>
      <c r="B57" s="6796" t="s">
        <v>2807</v>
      </c>
      <c r="C57" s="6716"/>
      <c r="D57" s="6792"/>
      <c r="E57" s="6795"/>
      <c r="F57" s="6795"/>
      <c r="G57" s="6788"/>
      <c r="H57" s="6795"/>
      <c r="I57" s="6795"/>
      <c r="J57" s="6789"/>
      <c r="K57" s="6787"/>
      <c r="L57" s="6790"/>
      <c r="M57" s="6791"/>
    </row>
    <row r="58" spans="1:384" x14ac:dyDescent="0.35">
      <c r="A58" s="8817"/>
      <c r="B58" s="6797" t="s">
        <v>2808</v>
      </c>
      <c r="C58" s="6794"/>
      <c r="D58" s="6792"/>
      <c r="E58" s="6795"/>
      <c r="F58" s="6795"/>
      <c r="G58" s="6788"/>
      <c r="H58" s="6795"/>
      <c r="I58" s="6795"/>
      <c r="J58" s="6789"/>
      <c r="K58" s="6787"/>
      <c r="L58" s="6790"/>
      <c r="M58" s="6791"/>
    </row>
    <row r="59" spans="1:384" x14ac:dyDescent="0.35">
      <c r="A59" s="8818" t="s">
        <v>2809</v>
      </c>
      <c r="B59" s="8819"/>
      <c r="C59" s="6794"/>
      <c r="D59" s="6786"/>
      <c r="E59" s="6786"/>
      <c r="F59" s="6786"/>
      <c r="G59" s="6786"/>
      <c r="H59" s="6786"/>
      <c r="I59" s="6786"/>
      <c r="J59" s="6789"/>
      <c r="K59" s="6787"/>
      <c r="L59" s="6790"/>
      <c r="M59" s="6791"/>
    </row>
    <row r="60" spans="1:384" x14ac:dyDescent="0.35">
      <c r="A60" s="8802" t="s">
        <v>587</v>
      </c>
      <c r="B60" s="8803"/>
      <c r="C60" s="6794"/>
      <c r="D60" s="6786"/>
      <c r="E60" s="6786"/>
      <c r="F60" s="6786"/>
      <c r="G60" s="6786"/>
      <c r="H60" s="6786"/>
      <c r="I60" s="6786"/>
      <c r="J60" s="6789"/>
      <c r="K60" s="6787"/>
      <c r="L60" s="6790"/>
      <c r="M60" s="6791"/>
    </row>
    <row r="61" spans="1:384" x14ac:dyDescent="0.35">
      <c r="A61" s="8804" t="s">
        <v>30</v>
      </c>
      <c r="B61" s="8805"/>
      <c r="C61" s="6798">
        <v>0</v>
      </c>
      <c r="D61" s="6799">
        <v>0</v>
      </c>
      <c r="E61" s="6799">
        <v>0</v>
      </c>
      <c r="F61" s="6799">
        <v>0</v>
      </c>
      <c r="G61" s="6799">
        <v>0</v>
      </c>
      <c r="H61" s="6799">
        <v>0</v>
      </c>
      <c r="I61" s="6799">
        <v>0</v>
      </c>
      <c r="J61" s="6800">
        <v>0</v>
      </c>
      <c r="K61" s="6800">
        <v>0</v>
      </c>
      <c r="L61" s="6801">
        <v>0</v>
      </c>
      <c r="M61" s="6802">
        <v>0</v>
      </c>
    </row>
    <row r="62" spans="1:384" x14ac:dyDescent="0.35">
      <c r="A62" s="378" t="s">
        <v>2810</v>
      </c>
    </row>
    <row r="63" spans="1:384" s="6808" customFormat="1" ht="21" customHeight="1" x14ac:dyDescent="0.3">
      <c r="A63" s="6803" t="s">
        <v>2811</v>
      </c>
      <c r="B63" s="6804"/>
      <c r="C63" s="6804"/>
      <c r="D63" s="6804"/>
      <c r="E63" s="6804"/>
      <c r="F63" s="6805"/>
      <c r="G63" s="6805"/>
      <c r="H63" s="6805"/>
      <c r="I63" s="6806"/>
      <c r="J63" s="44"/>
      <c r="K63" s="4"/>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6743"/>
      <c r="AX63" s="6743"/>
      <c r="AY63" s="6743"/>
      <c r="AZ63" s="6743"/>
      <c r="BA63" s="6743"/>
      <c r="BB63" s="6743"/>
      <c r="BC63" s="6743"/>
      <c r="BD63" s="6743"/>
      <c r="BE63" s="6743"/>
      <c r="BF63" s="6743"/>
      <c r="BG63" s="6743"/>
      <c r="BH63" s="6743"/>
      <c r="BI63" s="6743"/>
      <c r="BJ63" s="6743"/>
      <c r="BK63" s="6743"/>
      <c r="BL63" s="6743"/>
      <c r="BM63" s="6743"/>
      <c r="BN63" s="6743"/>
      <c r="BO63" s="6743"/>
      <c r="BP63" s="6743"/>
      <c r="BQ63" s="6743"/>
      <c r="BR63" s="6743"/>
      <c r="BS63" s="6743"/>
      <c r="BT63" s="6743"/>
      <c r="BU63" s="6743"/>
      <c r="BV63" s="6807"/>
      <c r="BW63" s="6807"/>
      <c r="BX63" s="6807"/>
      <c r="BY63" s="6807"/>
      <c r="BZ63" s="6807"/>
      <c r="CA63" s="6807"/>
      <c r="CB63" s="6807"/>
      <c r="CC63" s="6807"/>
      <c r="CD63" s="6807"/>
      <c r="CE63" s="6807"/>
      <c r="CF63" s="6807"/>
      <c r="CG63" s="6807"/>
      <c r="CH63" s="6807"/>
      <c r="CI63" s="6807"/>
      <c r="CJ63" s="6807"/>
      <c r="CK63" s="6807"/>
      <c r="CL63" s="6807"/>
      <c r="CM63" s="6807"/>
      <c r="CN63" s="6807"/>
      <c r="CO63" s="6807"/>
      <c r="CP63" s="6807"/>
      <c r="CQ63" s="6807"/>
      <c r="CR63" s="6807"/>
      <c r="CS63" s="6807"/>
      <c r="CT63" s="6807"/>
      <c r="CU63" s="6807"/>
      <c r="CV63" s="6807"/>
      <c r="CW63" s="6807"/>
      <c r="CX63" s="6807"/>
      <c r="CY63" s="6807"/>
      <c r="CZ63" s="6743"/>
      <c r="DA63" s="6807"/>
      <c r="DB63" s="6807"/>
      <c r="DC63" s="6807"/>
      <c r="DD63" s="6807"/>
      <c r="DE63" s="6807"/>
      <c r="DF63" s="6807"/>
      <c r="DG63" s="6807"/>
      <c r="DH63" s="6807"/>
      <c r="DI63" s="6807"/>
      <c r="DJ63" s="6807"/>
      <c r="DK63" s="6807"/>
      <c r="DL63" s="6807"/>
      <c r="DM63" s="6807"/>
      <c r="DN63" s="6807"/>
      <c r="DO63" s="6807"/>
      <c r="DP63" s="6807"/>
      <c r="DQ63" s="6807"/>
      <c r="DR63" s="6807"/>
      <c r="DS63" s="6807"/>
      <c r="DT63" s="6807"/>
      <c r="DU63" s="6807"/>
      <c r="DV63" s="6807"/>
      <c r="DW63" s="6807"/>
      <c r="DX63" s="6807"/>
      <c r="DY63" s="6807"/>
      <c r="DZ63" s="6807"/>
      <c r="EA63" s="6807"/>
      <c r="EB63" s="6807"/>
      <c r="EC63" s="6807"/>
      <c r="ED63" s="6807"/>
      <c r="EE63" s="6807"/>
      <c r="EF63" s="6807"/>
      <c r="EG63" s="6807"/>
      <c r="EH63" s="6807"/>
      <c r="EI63" s="6807"/>
      <c r="EJ63" s="6807"/>
      <c r="EK63" s="6807"/>
      <c r="EL63" s="6807"/>
      <c r="EM63" s="6807"/>
      <c r="EN63" s="6807"/>
      <c r="EO63" s="6807"/>
      <c r="EP63" s="6807"/>
      <c r="EQ63" s="6807"/>
      <c r="ER63" s="6807"/>
      <c r="ES63" s="6807"/>
      <c r="ET63" s="6807"/>
      <c r="EU63" s="6807"/>
      <c r="EV63" s="6807"/>
      <c r="EW63" s="6807"/>
      <c r="EX63" s="6807"/>
      <c r="EY63" s="6807"/>
      <c r="EZ63" s="6807"/>
      <c r="FA63" s="6807"/>
      <c r="FB63" s="6807"/>
      <c r="FC63" s="6807"/>
      <c r="FD63" s="6807"/>
      <c r="FE63" s="6807"/>
      <c r="FF63" s="6807"/>
      <c r="FG63" s="6807"/>
      <c r="FH63" s="6807"/>
      <c r="FI63" s="6807"/>
      <c r="FJ63" s="6807"/>
      <c r="FK63" s="6807"/>
      <c r="FL63" s="6807"/>
      <c r="FM63" s="6807"/>
      <c r="FN63" s="6807"/>
      <c r="FO63" s="6807"/>
      <c r="FP63" s="6807"/>
      <c r="FQ63" s="6807"/>
      <c r="FR63" s="6807"/>
      <c r="FS63" s="6807"/>
      <c r="FT63" s="6807"/>
      <c r="FU63" s="6807"/>
      <c r="FV63" s="6807"/>
      <c r="FW63" s="6807"/>
      <c r="FX63" s="6807"/>
      <c r="FY63" s="6807"/>
      <c r="FZ63" s="6807"/>
      <c r="GA63" s="6807"/>
      <c r="GB63" s="6807"/>
      <c r="GC63" s="6807"/>
      <c r="GD63" s="6807"/>
      <c r="GE63" s="6807"/>
      <c r="GF63" s="6807"/>
      <c r="GG63" s="6807"/>
      <c r="GH63" s="6807"/>
      <c r="GI63" s="6807"/>
      <c r="GJ63" s="6807"/>
      <c r="GK63" s="6807"/>
      <c r="GL63" s="6807"/>
      <c r="GM63" s="6807"/>
      <c r="GN63" s="6807"/>
      <c r="GO63" s="6807"/>
      <c r="GP63" s="6807"/>
      <c r="GQ63" s="6807"/>
      <c r="GR63" s="6807"/>
      <c r="GS63" s="6807"/>
      <c r="GT63" s="6807"/>
      <c r="GU63" s="6807"/>
      <c r="GV63" s="6807"/>
      <c r="GW63" s="6807"/>
      <c r="GX63" s="6807"/>
      <c r="GY63" s="6807"/>
      <c r="GZ63" s="6807"/>
      <c r="HA63" s="6807"/>
      <c r="HB63" s="6807"/>
      <c r="HC63" s="6807"/>
      <c r="HD63" s="6807"/>
      <c r="HE63" s="6807"/>
      <c r="HF63" s="6807"/>
      <c r="HG63" s="6807"/>
      <c r="HH63" s="6807"/>
      <c r="HI63" s="6807"/>
      <c r="HJ63" s="6807"/>
      <c r="HK63" s="6807"/>
      <c r="HL63" s="6807"/>
      <c r="HM63" s="6807"/>
      <c r="HN63" s="6807"/>
      <c r="HO63" s="6807"/>
      <c r="HP63" s="6807"/>
      <c r="HQ63" s="6807"/>
      <c r="HR63" s="6807"/>
      <c r="HS63" s="6807"/>
      <c r="HT63" s="6807"/>
      <c r="HU63" s="6807"/>
      <c r="HV63" s="6807"/>
      <c r="HW63" s="6807"/>
      <c r="HX63" s="6807"/>
      <c r="HY63" s="6807"/>
      <c r="HZ63" s="6807"/>
      <c r="IA63" s="6807"/>
      <c r="IB63" s="6807"/>
      <c r="IC63" s="6807"/>
      <c r="ID63" s="6807"/>
      <c r="IE63" s="6807"/>
      <c r="IF63" s="6807"/>
      <c r="IG63" s="6807"/>
      <c r="IH63" s="6807"/>
      <c r="II63" s="6807"/>
      <c r="IJ63" s="6807"/>
      <c r="IK63" s="6807"/>
      <c r="IL63" s="6807"/>
      <c r="IM63" s="6807"/>
      <c r="IN63" s="6807"/>
      <c r="IO63" s="6807"/>
      <c r="IP63" s="6807"/>
      <c r="IQ63" s="6807"/>
      <c r="IR63" s="6807"/>
      <c r="IS63" s="6807"/>
      <c r="IT63" s="6807"/>
      <c r="IU63" s="6807"/>
      <c r="IV63" s="6807"/>
      <c r="IW63" s="6807"/>
      <c r="IX63" s="6807"/>
      <c r="IY63" s="6807"/>
      <c r="IZ63" s="6807"/>
      <c r="JA63" s="6807"/>
      <c r="JB63" s="6807"/>
      <c r="JC63" s="6807"/>
      <c r="JD63" s="6807"/>
      <c r="JE63" s="6807"/>
      <c r="JF63" s="6807"/>
      <c r="JG63" s="6807"/>
      <c r="JH63" s="6807"/>
      <c r="JI63" s="6807"/>
      <c r="JJ63" s="6807"/>
      <c r="JK63" s="6807"/>
      <c r="JL63" s="6807"/>
      <c r="JM63" s="6807"/>
      <c r="JN63" s="6807"/>
      <c r="JO63" s="6807"/>
      <c r="JP63" s="6807"/>
      <c r="JQ63" s="6807"/>
      <c r="JR63" s="6807"/>
      <c r="JS63" s="6807"/>
      <c r="JT63" s="6807"/>
      <c r="JU63" s="6807"/>
      <c r="JV63" s="6807"/>
      <c r="JW63" s="6807"/>
      <c r="JX63" s="6807"/>
      <c r="JY63" s="6807"/>
      <c r="JZ63" s="6807"/>
      <c r="KA63" s="6807"/>
      <c r="KB63" s="6807"/>
      <c r="KC63" s="6807"/>
      <c r="KD63" s="6807"/>
      <c r="KE63" s="6807"/>
      <c r="KF63" s="6807"/>
      <c r="KG63" s="6807"/>
      <c r="KH63" s="6807"/>
      <c r="KI63" s="6807"/>
      <c r="KJ63" s="6807"/>
      <c r="KK63" s="6807"/>
      <c r="KL63" s="6807"/>
      <c r="KM63" s="6807"/>
      <c r="KN63" s="6807"/>
      <c r="KO63" s="6807"/>
      <c r="KP63" s="6807"/>
      <c r="KQ63" s="6807"/>
      <c r="KR63" s="6807"/>
      <c r="KS63" s="6807"/>
      <c r="KT63" s="6807"/>
      <c r="KU63" s="6807"/>
      <c r="KV63" s="6807"/>
      <c r="KW63" s="6807"/>
      <c r="KX63" s="6807"/>
      <c r="KY63" s="6807"/>
      <c r="KZ63" s="6807"/>
      <c r="LA63" s="6807"/>
      <c r="LB63" s="6807"/>
      <c r="LC63" s="6807"/>
      <c r="LD63" s="6807"/>
      <c r="LE63" s="6807"/>
      <c r="LF63" s="6807"/>
      <c r="LG63" s="6807"/>
      <c r="LH63" s="6807"/>
      <c r="LI63" s="6807"/>
      <c r="LJ63" s="6807"/>
      <c r="LK63" s="6807"/>
      <c r="LL63" s="6807"/>
      <c r="LM63" s="6807"/>
      <c r="LN63" s="6807"/>
      <c r="LO63" s="6807"/>
      <c r="LP63" s="6807"/>
      <c r="LQ63" s="6807"/>
      <c r="LR63" s="6807"/>
      <c r="LS63" s="6807"/>
      <c r="LT63" s="6807"/>
      <c r="LU63" s="6807"/>
      <c r="LV63" s="6807"/>
      <c r="LW63" s="6807"/>
      <c r="LX63" s="6807"/>
      <c r="LY63" s="6807"/>
      <c r="LZ63" s="6807"/>
      <c r="MA63" s="6807"/>
      <c r="MB63" s="6807"/>
      <c r="MC63" s="6807"/>
      <c r="MD63" s="6807"/>
      <c r="ME63" s="6807"/>
      <c r="MF63" s="6807"/>
      <c r="MG63" s="6807"/>
      <c r="MH63" s="6807"/>
      <c r="MI63" s="6807"/>
      <c r="MJ63" s="6807"/>
      <c r="MK63" s="6807"/>
      <c r="ML63" s="6807"/>
      <c r="MM63" s="6807"/>
      <c r="MN63" s="6807"/>
      <c r="MO63" s="6807"/>
      <c r="MP63" s="6807"/>
      <c r="MQ63" s="6807"/>
      <c r="MR63" s="6807"/>
      <c r="MS63" s="6807"/>
      <c r="MT63" s="6807"/>
      <c r="MU63" s="6807"/>
      <c r="MV63" s="6807"/>
      <c r="MW63" s="6807"/>
      <c r="MX63" s="6807"/>
      <c r="MY63" s="6807"/>
      <c r="MZ63" s="6807"/>
      <c r="NA63" s="6807"/>
      <c r="NB63" s="6807"/>
      <c r="NC63" s="6807"/>
      <c r="ND63" s="6807"/>
      <c r="NE63" s="6807"/>
      <c r="NF63" s="6807"/>
      <c r="NG63" s="6807"/>
      <c r="NH63" s="6807"/>
      <c r="NI63" s="6807"/>
      <c r="NJ63" s="6807"/>
      <c r="NK63" s="6807"/>
      <c r="NL63" s="6807"/>
      <c r="NM63" s="6807"/>
      <c r="NN63" s="6807"/>
      <c r="NO63" s="6807"/>
      <c r="NP63" s="6807"/>
      <c r="NQ63" s="6807"/>
      <c r="NR63" s="6807"/>
      <c r="NS63" s="6807"/>
      <c r="NT63" s="6807"/>
    </row>
    <row r="64" spans="1:384" ht="20" x14ac:dyDescent="0.35">
      <c r="A64" s="8806" t="s">
        <v>2604</v>
      </c>
      <c r="B64" s="8807"/>
      <c r="C64" s="6584" t="s">
        <v>30</v>
      </c>
      <c r="D64" s="6809" t="s">
        <v>2</v>
      </c>
      <c r="E64" s="6781" t="s">
        <v>61</v>
      </c>
      <c r="F64" s="6810" t="s">
        <v>724</v>
      </c>
      <c r="G64" s="6811" t="s">
        <v>9</v>
      </c>
      <c r="H64" s="6780" t="s">
        <v>10</v>
      </c>
      <c r="I64" s="6780" t="s">
        <v>2812</v>
      </c>
      <c r="J64" s="6812" t="s">
        <v>2813</v>
      </c>
    </row>
    <row r="65" spans="1:10" x14ac:dyDescent="0.35">
      <c r="A65" s="8808" t="s">
        <v>2814</v>
      </c>
      <c r="B65" s="8809"/>
      <c r="C65" s="6785"/>
      <c r="D65" s="6786"/>
      <c r="E65" s="6813"/>
      <c r="F65" s="6789"/>
      <c r="G65" s="6814"/>
      <c r="H65" s="6814"/>
      <c r="I65" s="6814"/>
      <c r="J65" s="6815"/>
    </row>
    <row r="66" spans="1:10" x14ac:dyDescent="0.35">
      <c r="A66" s="8810" t="s">
        <v>2815</v>
      </c>
      <c r="B66" s="8811"/>
      <c r="C66" s="6785"/>
      <c r="D66" s="6786"/>
      <c r="E66" s="6813"/>
      <c r="F66" s="6813"/>
      <c r="G66" s="6814"/>
      <c r="H66" s="6814"/>
      <c r="I66" s="6814"/>
      <c r="J66" s="6815"/>
    </row>
    <row r="67" spans="1:10" x14ac:dyDescent="0.35">
      <c r="A67" s="8812" t="s">
        <v>2816</v>
      </c>
      <c r="B67" s="6816" t="s">
        <v>2817</v>
      </c>
      <c r="C67" s="6785"/>
      <c r="D67" s="6817"/>
      <c r="E67" s="6818"/>
      <c r="F67" s="6813"/>
      <c r="G67" s="6814"/>
      <c r="H67" s="6814"/>
      <c r="I67" s="6814"/>
      <c r="J67" s="6815"/>
    </row>
    <row r="68" spans="1:10" x14ac:dyDescent="0.35">
      <c r="A68" s="8812"/>
      <c r="B68" s="6819" t="s">
        <v>2818</v>
      </c>
      <c r="C68" s="6785"/>
      <c r="D68" s="6817"/>
      <c r="E68" s="6813"/>
      <c r="F68" s="6813"/>
      <c r="G68" s="6814"/>
      <c r="H68" s="6814"/>
      <c r="I68" s="6814"/>
      <c r="J68" s="6815"/>
    </row>
    <row r="69" spans="1:10" x14ac:dyDescent="0.35">
      <c r="A69" s="8812"/>
      <c r="B69" s="6820" t="s">
        <v>2819</v>
      </c>
      <c r="C69" s="6821"/>
      <c r="D69" s="6817"/>
      <c r="E69" s="6822"/>
      <c r="F69" s="6823"/>
      <c r="G69" s="6814"/>
      <c r="H69" s="6814"/>
      <c r="I69" s="6814"/>
      <c r="J69" s="6815"/>
    </row>
    <row r="70" spans="1:10" x14ac:dyDescent="0.35">
      <c r="A70" s="8812"/>
      <c r="B70" s="6824" t="s">
        <v>2820</v>
      </c>
      <c r="C70" s="6821"/>
      <c r="D70" s="6817"/>
      <c r="E70" s="6813"/>
      <c r="F70" s="6813"/>
      <c r="G70" s="6814"/>
      <c r="H70" s="6814"/>
      <c r="I70" s="6814"/>
      <c r="J70" s="6815"/>
    </row>
    <row r="71" spans="1:10" x14ac:dyDescent="0.35">
      <c r="A71" s="8812"/>
      <c r="B71" s="6825" t="s">
        <v>4128</v>
      </c>
      <c r="C71" s="6821"/>
      <c r="D71" s="6826"/>
      <c r="E71" s="6822"/>
      <c r="F71" s="6823"/>
      <c r="G71" s="6814"/>
      <c r="H71" s="6814"/>
      <c r="I71" s="6814"/>
      <c r="J71" s="6815"/>
    </row>
    <row r="72" spans="1:10" ht="20" x14ac:dyDescent="0.35">
      <c r="A72" s="8812"/>
      <c r="B72" s="6824" t="s">
        <v>2821</v>
      </c>
      <c r="C72" s="6821"/>
      <c r="D72" s="6817"/>
      <c r="E72" s="5007"/>
      <c r="F72" s="6823"/>
      <c r="G72" s="6814"/>
      <c r="H72" s="6814"/>
      <c r="I72" s="6814"/>
      <c r="J72" s="6815"/>
    </row>
    <row r="73" spans="1:10" x14ac:dyDescent="0.35">
      <c r="A73" s="8812"/>
      <c r="B73" s="6824" t="s">
        <v>2822</v>
      </c>
      <c r="C73" s="6821"/>
      <c r="D73" s="6827"/>
      <c r="E73" s="6822"/>
      <c r="F73" s="6813"/>
      <c r="G73" s="6814"/>
      <c r="H73" s="6814"/>
      <c r="I73" s="6814"/>
      <c r="J73" s="6815"/>
    </row>
    <row r="74" spans="1:10" x14ac:dyDescent="0.35">
      <c r="A74" s="8812"/>
      <c r="B74" s="6824" t="s">
        <v>2823</v>
      </c>
      <c r="C74" s="6821"/>
      <c r="D74" s="6817"/>
      <c r="E74" s="6813"/>
      <c r="F74" s="6813"/>
      <c r="G74" s="6814"/>
      <c r="H74" s="6814"/>
      <c r="I74" s="6814"/>
      <c r="J74" s="6815"/>
    </row>
    <row r="75" spans="1:10" x14ac:dyDescent="0.35">
      <c r="A75" s="8812"/>
      <c r="B75" s="6824" t="s">
        <v>2824</v>
      </c>
      <c r="C75" s="6821"/>
      <c r="D75" s="6817"/>
      <c r="E75" s="6813"/>
      <c r="F75" s="6813"/>
      <c r="G75" s="6814"/>
      <c r="H75" s="6814"/>
      <c r="I75" s="6814"/>
      <c r="J75" s="6815"/>
    </row>
    <row r="76" spans="1:10" x14ac:dyDescent="0.35">
      <c r="A76" s="8812"/>
      <c r="B76" s="6824" t="s">
        <v>2825</v>
      </c>
      <c r="C76" s="6821"/>
      <c r="D76" s="6817"/>
      <c r="E76" s="6813"/>
      <c r="F76" s="6813"/>
      <c r="G76" s="6814"/>
      <c r="H76" s="6814"/>
      <c r="I76" s="6814"/>
      <c r="J76" s="6815"/>
    </row>
    <row r="77" spans="1:10" ht="17.25" customHeight="1" x14ac:dyDescent="0.35">
      <c r="A77" s="8812"/>
      <c r="B77" s="6828" t="s">
        <v>2826</v>
      </c>
      <c r="C77" s="6821"/>
      <c r="D77" s="6829"/>
      <c r="E77" s="6830"/>
      <c r="F77" s="6830"/>
      <c r="G77" s="6831"/>
      <c r="H77" s="6831"/>
      <c r="I77" s="6831"/>
      <c r="J77" s="6832"/>
    </row>
    <row r="78" spans="1:10" ht="22.5" customHeight="1" x14ac:dyDescent="0.35">
      <c r="A78" s="6833" t="s">
        <v>2827</v>
      </c>
      <c r="B78" s="6834"/>
      <c r="C78" s="6834"/>
      <c r="D78" s="6834"/>
      <c r="E78" s="6834"/>
      <c r="F78" s="6834"/>
      <c r="G78" s="6834"/>
      <c r="H78" s="6834"/>
      <c r="I78" s="6835"/>
    </row>
    <row r="79" spans="1:10" ht="22.5" customHeight="1" x14ac:dyDescent="0.35">
      <c r="A79" s="8791" t="s">
        <v>716</v>
      </c>
      <c r="B79" s="8792"/>
      <c r="C79" s="8797" t="s">
        <v>717</v>
      </c>
      <c r="D79" s="8798"/>
      <c r="E79" s="8798"/>
      <c r="F79" s="8798"/>
      <c r="G79" s="8799"/>
      <c r="H79" s="8800" t="s">
        <v>2828</v>
      </c>
      <c r="I79" s="8800"/>
    </row>
    <row r="80" spans="1:10" ht="22.5" customHeight="1" x14ac:dyDescent="0.35">
      <c r="A80" s="8793"/>
      <c r="B80" s="8794"/>
      <c r="C80" s="8800" t="s">
        <v>30</v>
      </c>
      <c r="D80" s="8797" t="s">
        <v>719</v>
      </c>
      <c r="E80" s="8798"/>
      <c r="F80" s="8799"/>
      <c r="G80" s="8801" t="s">
        <v>720</v>
      </c>
      <c r="H80" s="8800"/>
      <c r="I80" s="8800"/>
    </row>
    <row r="81" spans="1:10" ht="22.5" customHeight="1" x14ac:dyDescent="0.35">
      <c r="A81" s="8795"/>
      <c r="B81" s="8796"/>
      <c r="C81" s="8800"/>
      <c r="D81" s="6836" t="s">
        <v>61</v>
      </c>
      <c r="E81" s="6837" t="s">
        <v>723</v>
      </c>
      <c r="F81" s="6838" t="s">
        <v>724</v>
      </c>
      <c r="G81" s="8801"/>
      <c r="H81" s="6839" t="s">
        <v>725</v>
      </c>
      <c r="I81" s="6840" t="s">
        <v>726</v>
      </c>
    </row>
    <row r="82" spans="1:10" ht="22.5" customHeight="1" x14ac:dyDescent="0.35">
      <c r="A82" s="8784" t="s">
        <v>2829</v>
      </c>
      <c r="B82" s="8785"/>
      <c r="C82" s="6841">
        <f t="shared" ref="C82:C89" si="1">SUM(D82:F82)+I82</f>
        <v>0</v>
      </c>
      <c r="D82" s="6842"/>
      <c r="E82" s="6843"/>
      <c r="F82" s="6844"/>
      <c r="G82" s="6845"/>
      <c r="H82" s="6846"/>
      <c r="I82" s="6847"/>
    </row>
    <row r="83" spans="1:10" ht="22.5" customHeight="1" x14ac:dyDescent="0.35">
      <c r="A83" s="8772" t="s">
        <v>2830</v>
      </c>
      <c r="B83" s="8773"/>
      <c r="C83" s="6841">
        <f t="shared" si="1"/>
        <v>0</v>
      </c>
      <c r="D83" s="6848"/>
      <c r="E83" s="6849"/>
      <c r="F83" s="6850"/>
      <c r="G83" s="6851"/>
      <c r="H83" s="6852"/>
      <c r="I83" s="6853"/>
    </row>
    <row r="84" spans="1:10" ht="22.5" customHeight="1" x14ac:dyDescent="0.35">
      <c r="A84" s="8786" t="s">
        <v>2831</v>
      </c>
      <c r="B84" s="8787"/>
      <c r="C84" s="6841">
        <f t="shared" si="1"/>
        <v>0</v>
      </c>
      <c r="D84" s="6848"/>
      <c r="E84" s="6849"/>
      <c r="F84" s="6850"/>
      <c r="G84" s="6851"/>
      <c r="H84" s="6852"/>
      <c r="I84" s="6853"/>
    </row>
    <row r="85" spans="1:10" x14ac:dyDescent="0.35">
      <c r="A85" s="8788" t="s">
        <v>2832</v>
      </c>
      <c r="B85" s="8789"/>
      <c r="C85" s="6841">
        <f>SUM(D85:F85)+I85</f>
        <v>0</v>
      </c>
      <c r="D85" s="6854"/>
      <c r="E85" s="6849"/>
      <c r="F85" s="6855"/>
      <c r="G85" s="6851"/>
      <c r="H85" s="6856"/>
      <c r="I85" s="6853"/>
    </row>
    <row r="86" spans="1:10" x14ac:dyDescent="0.35">
      <c r="A86" s="8788" t="s">
        <v>11</v>
      </c>
      <c r="B86" s="8789"/>
      <c r="C86" s="6841">
        <f>SUM(D86:F86)+I86</f>
        <v>0</v>
      </c>
      <c r="D86" s="6854"/>
      <c r="E86" s="6849"/>
      <c r="F86" s="6855"/>
      <c r="G86" s="6851"/>
      <c r="H86" s="6856"/>
      <c r="I86" s="6853"/>
    </row>
    <row r="87" spans="1:10" x14ac:dyDescent="0.35">
      <c r="A87" s="8790" t="s">
        <v>106</v>
      </c>
      <c r="B87" s="8789"/>
      <c r="C87" s="6841"/>
      <c r="D87" s="6854"/>
      <c r="E87" s="6857"/>
      <c r="F87" s="6855"/>
      <c r="G87" s="380"/>
      <c r="H87" s="6856"/>
      <c r="I87" s="6858"/>
    </row>
    <row r="88" spans="1:10" x14ac:dyDescent="0.35">
      <c r="A88" s="8772" t="s">
        <v>2833</v>
      </c>
      <c r="B88" s="8773"/>
      <c r="C88" s="6841">
        <f>SUM(D88:F88)+I88</f>
        <v>0</v>
      </c>
      <c r="D88" s="6848"/>
      <c r="E88" s="6849"/>
      <c r="F88" s="6850"/>
      <c r="G88" s="6851"/>
      <c r="H88" s="6852"/>
      <c r="I88" s="6853"/>
    </row>
    <row r="89" spans="1:10" x14ac:dyDescent="0.35">
      <c r="A89" s="8774" t="s">
        <v>2625</v>
      </c>
      <c r="B89" s="8775"/>
      <c r="C89" s="6841">
        <f t="shared" si="1"/>
        <v>0</v>
      </c>
      <c r="D89" s="6859"/>
      <c r="E89" s="6860"/>
      <c r="F89" s="6861"/>
      <c r="G89" s="6862"/>
      <c r="H89" s="6863"/>
      <c r="I89" s="6864"/>
    </row>
    <row r="90" spans="1:10" x14ac:dyDescent="0.35">
      <c r="A90" s="381" t="s">
        <v>2834</v>
      </c>
    </row>
    <row r="91" spans="1:10" ht="21.75" customHeight="1" x14ac:dyDescent="0.35">
      <c r="A91" s="382" t="s">
        <v>2835</v>
      </c>
      <c r="B91" s="97"/>
      <c r="C91" s="97"/>
      <c r="D91" s="97"/>
      <c r="E91" s="97"/>
      <c r="F91" s="383"/>
      <c r="G91" s="383"/>
    </row>
    <row r="92" spans="1:10" x14ac:dyDescent="0.35">
      <c r="A92" s="8776" t="s">
        <v>2836</v>
      </c>
      <c r="B92" s="8776" t="s">
        <v>2837</v>
      </c>
      <c r="C92" s="8778" t="s">
        <v>2838</v>
      </c>
      <c r="D92" s="8778"/>
      <c r="E92" s="8778"/>
      <c r="F92" s="8778"/>
      <c r="G92" s="8778"/>
    </row>
    <row r="93" spans="1:10" x14ac:dyDescent="0.35">
      <c r="A93" s="8777"/>
      <c r="B93" s="8777"/>
      <c r="C93" s="6865" t="s">
        <v>365</v>
      </c>
      <c r="D93" s="6865" t="s">
        <v>230</v>
      </c>
      <c r="E93" s="6865" t="s">
        <v>366</v>
      </c>
      <c r="F93" s="6865" t="s">
        <v>65</v>
      </c>
      <c r="G93" s="6865" t="s">
        <v>12</v>
      </c>
    </row>
    <row r="94" spans="1:10" ht="30" customHeight="1" x14ac:dyDescent="0.35">
      <c r="A94" s="6866" t="s">
        <v>2839</v>
      </c>
      <c r="B94" s="6867">
        <f>SUM(C94:H94)</f>
        <v>0</v>
      </c>
      <c r="C94" s="6868"/>
      <c r="D94" s="6869"/>
      <c r="E94" s="6869"/>
      <c r="F94" s="6869"/>
      <c r="G94" s="6870"/>
    </row>
    <row r="95" spans="1:10" ht="27" customHeight="1" x14ac:dyDescent="0.35">
      <c r="A95" s="6871" t="s">
        <v>2807</v>
      </c>
      <c r="B95" s="6867">
        <f>SUM(C95:H95)</f>
        <v>0</v>
      </c>
      <c r="C95" s="6872"/>
      <c r="D95" s="6873"/>
      <c r="E95" s="6873"/>
      <c r="F95" s="6873"/>
      <c r="G95" s="6874"/>
    </row>
    <row r="96" spans="1:10" x14ac:dyDescent="0.35">
      <c r="A96" s="384" t="s">
        <v>2840</v>
      </c>
      <c r="B96" s="385"/>
      <c r="C96" s="385"/>
      <c r="D96" s="385"/>
      <c r="E96" s="385"/>
      <c r="F96" s="386"/>
      <c r="G96" s="386"/>
      <c r="H96" s="386"/>
      <c r="I96" s="387"/>
      <c r="J96" s="387"/>
    </row>
    <row r="97" spans="1:21" x14ac:dyDescent="0.35">
      <c r="A97" s="8779" t="s">
        <v>190</v>
      </c>
      <c r="B97" s="8781" t="s">
        <v>2841</v>
      </c>
      <c r="C97" s="8781" t="s">
        <v>2842</v>
      </c>
      <c r="D97" s="385"/>
      <c r="E97" s="385"/>
      <c r="F97" s="385"/>
      <c r="G97" s="385"/>
      <c r="H97" s="385"/>
      <c r="I97" s="387"/>
      <c r="J97" s="387"/>
    </row>
    <row r="98" spans="1:21" ht="33" customHeight="1" x14ac:dyDescent="0.35">
      <c r="A98" s="8780"/>
      <c r="B98" s="8782"/>
      <c r="C98" s="8783"/>
      <c r="D98" s="385"/>
      <c r="E98" s="385"/>
      <c r="F98" s="385"/>
      <c r="G98" s="385"/>
      <c r="H98" s="385"/>
      <c r="I98" s="387"/>
      <c r="J98" s="387"/>
    </row>
    <row r="99" spans="1:21" ht="36.75" customHeight="1" x14ac:dyDescent="0.35">
      <c r="A99" s="6875" t="s">
        <v>2839</v>
      </c>
      <c r="B99" s="6876"/>
      <c r="C99" s="6876"/>
      <c r="D99" s="385"/>
      <c r="E99" s="385"/>
      <c r="F99" s="385"/>
      <c r="G99" s="385"/>
      <c r="H99" s="385"/>
      <c r="I99" s="387"/>
      <c r="J99" s="387"/>
    </row>
    <row r="100" spans="1:21" ht="22.5" customHeight="1" x14ac:dyDescent="0.35">
      <c r="A100" s="6877" t="s">
        <v>2843</v>
      </c>
      <c r="B100" s="6878"/>
      <c r="C100" s="6878"/>
      <c r="D100" s="6878"/>
      <c r="E100" s="6878"/>
      <c r="F100" s="6878"/>
      <c r="G100" s="6878"/>
      <c r="H100" s="6878"/>
      <c r="I100" s="6878"/>
      <c r="J100" s="6878"/>
      <c r="K100" s="789"/>
      <c r="L100" s="789"/>
      <c r="M100" s="789"/>
      <c r="N100" s="789"/>
      <c r="O100" s="789"/>
      <c r="P100" s="789"/>
      <c r="Q100" s="789"/>
      <c r="R100" s="789"/>
      <c r="S100" s="789"/>
      <c r="T100" s="789"/>
      <c r="U100" s="6879"/>
    </row>
    <row r="101" spans="1:21" x14ac:dyDescent="0.35">
      <c r="A101" s="8763" t="s">
        <v>658</v>
      </c>
      <c r="B101" s="8763" t="s">
        <v>30</v>
      </c>
      <c r="C101" s="8764"/>
      <c r="D101" s="8765"/>
      <c r="E101" s="8765"/>
      <c r="F101" s="8765"/>
      <c r="G101" s="8765"/>
      <c r="H101" s="8765"/>
      <c r="I101" s="8765"/>
      <c r="J101" s="8765"/>
      <c r="K101" s="8765"/>
      <c r="L101" s="8765"/>
      <c r="M101" s="8765"/>
      <c r="N101" s="8765"/>
      <c r="O101" s="8765"/>
      <c r="P101" s="8765"/>
      <c r="Q101" s="8765"/>
      <c r="R101" s="8765"/>
      <c r="S101" s="6880"/>
      <c r="T101" s="8766" t="s">
        <v>5</v>
      </c>
      <c r="U101" s="8767"/>
    </row>
    <row r="102" spans="1:21" x14ac:dyDescent="0.35">
      <c r="A102" s="8763"/>
      <c r="B102" s="8763"/>
      <c r="C102" s="8770" t="s">
        <v>2844</v>
      </c>
      <c r="D102" s="8770"/>
      <c r="E102" s="8770"/>
      <c r="F102" s="8770"/>
      <c r="G102" s="8770"/>
      <c r="H102" s="8770"/>
      <c r="I102" s="8770"/>
      <c r="J102" s="8770"/>
      <c r="K102" s="8770"/>
      <c r="L102" s="8770"/>
      <c r="M102" s="8770"/>
      <c r="N102" s="8770"/>
      <c r="O102" s="8770"/>
      <c r="P102" s="8770"/>
      <c r="Q102" s="8770"/>
      <c r="R102" s="8771"/>
      <c r="S102" s="6880"/>
      <c r="T102" s="8768"/>
      <c r="U102" s="8769"/>
    </row>
    <row r="103" spans="1:21" ht="20" x14ac:dyDescent="0.35">
      <c r="A103" s="8763"/>
      <c r="B103" s="8763"/>
      <c r="C103" s="6580" t="s">
        <v>365</v>
      </c>
      <c r="D103" s="4064" t="s">
        <v>230</v>
      </c>
      <c r="E103" s="4064" t="s">
        <v>366</v>
      </c>
      <c r="F103" s="4064" t="s">
        <v>65</v>
      </c>
      <c r="G103" s="4064" t="s">
        <v>12</v>
      </c>
      <c r="H103" s="4064" t="s">
        <v>13</v>
      </c>
      <c r="I103" s="4064" t="s">
        <v>14</v>
      </c>
      <c r="J103" s="4064" t="s">
        <v>15</v>
      </c>
      <c r="K103" s="4064" t="s">
        <v>16</v>
      </c>
      <c r="L103" s="4064" t="s">
        <v>17</v>
      </c>
      <c r="M103" s="4064" t="s">
        <v>18</v>
      </c>
      <c r="N103" s="4064" t="s">
        <v>19</v>
      </c>
      <c r="O103" s="4064" t="s">
        <v>20</v>
      </c>
      <c r="P103" s="6881" t="s">
        <v>21</v>
      </c>
      <c r="Q103" s="4064" t="s">
        <v>22</v>
      </c>
      <c r="R103" s="4064" t="s">
        <v>23</v>
      </c>
      <c r="S103" s="6882" t="s">
        <v>446</v>
      </c>
      <c r="T103" s="6883" t="s">
        <v>33</v>
      </c>
      <c r="U103" s="6884" t="s">
        <v>34</v>
      </c>
    </row>
    <row r="104" spans="1:21" ht="30" x14ac:dyDescent="0.35">
      <c r="A104" s="6885" t="s">
        <v>2845</v>
      </c>
      <c r="B104" s="6886">
        <f t="shared" ref="B104:B119" si="2">SUM(C104:S104)</f>
        <v>0</v>
      </c>
      <c r="C104" s="6887"/>
      <c r="D104" s="6888"/>
      <c r="E104" s="6888"/>
      <c r="F104" s="6888"/>
      <c r="G104" s="6888"/>
      <c r="H104" s="6888"/>
      <c r="I104" s="6888"/>
      <c r="J104" s="6888"/>
      <c r="K104" s="6888"/>
      <c r="L104" s="6888"/>
      <c r="M104" s="6888"/>
      <c r="N104" s="6888"/>
      <c r="O104" s="6888"/>
      <c r="P104" s="6888"/>
      <c r="Q104" s="6888"/>
      <c r="R104" s="6888"/>
      <c r="S104" s="6889"/>
      <c r="T104" s="6890"/>
      <c r="U104" s="6891"/>
    </row>
    <row r="105" spans="1:21" x14ac:dyDescent="0.35">
      <c r="A105" s="6892" t="s">
        <v>2846</v>
      </c>
      <c r="B105" s="6886">
        <f t="shared" si="2"/>
        <v>0</v>
      </c>
      <c r="C105" s="6893"/>
      <c r="D105" s="6790"/>
      <c r="E105" s="6790"/>
      <c r="F105" s="6790"/>
      <c r="G105" s="6790"/>
      <c r="H105" s="6790"/>
      <c r="I105" s="6790"/>
      <c r="J105" s="6790"/>
      <c r="K105" s="6790"/>
      <c r="L105" s="6790"/>
      <c r="M105" s="6790"/>
      <c r="N105" s="6790"/>
      <c r="O105" s="6790"/>
      <c r="P105" s="6790"/>
      <c r="Q105" s="6790"/>
      <c r="R105" s="6790"/>
      <c r="S105" s="6791"/>
      <c r="T105" s="6894"/>
      <c r="U105" s="6895"/>
    </row>
    <row r="106" spans="1:21" x14ac:dyDescent="0.35">
      <c r="A106" s="6892" t="s">
        <v>2847</v>
      </c>
      <c r="B106" s="6886">
        <f t="shared" si="2"/>
        <v>0</v>
      </c>
      <c r="C106" s="6893"/>
      <c r="D106" s="6790"/>
      <c r="E106" s="6790"/>
      <c r="F106" s="6790"/>
      <c r="G106" s="6790"/>
      <c r="H106" s="6790"/>
      <c r="I106" s="6790"/>
      <c r="J106" s="6790"/>
      <c r="K106" s="6790"/>
      <c r="L106" s="6790"/>
      <c r="M106" s="6790"/>
      <c r="N106" s="6790"/>
      <c r="O106" s="6790"/>
      <c r="P106" s="6790"/>
      <c r="Q106" s="6790"/>
      <c r="R106" s="6790"/>
      <c r="S106" s="6791"/>
      <c r="T106" s="6894"/>
      <c r="U106" s="6895"/>
    </row>
    <row r="107" spans="1:21" ht="20" x14ac:dyDescent="0.35">
      <c r="A107" s="6892" t="s">
        <v>2848</v>
      </c>
      <c r="B107" s="6886">
        <f t="shared" si="2"/>
        <v>0</v>
      </c>
      <c r="C107" s="6893"/>
      <c r="D107" s="6790"/>
      <c r="E107" s="6790"/>
      <c r="F107" s="6790"/>
      <c r="G107" s="6790"/>
      <c r="H107" s="6790"/>
      <c r="I107" s="6790"/>
      <c r="J107" s="6790"/>
      <c r="K107" s="6790"/>
      <c r="L107" s="6790"/>
      <c r="M107" s="6790"/>
      <c r="N107" s="6790"/>
      <c r="O107" s="6790"/>
      <c r="P107" s="6790"/>
      <c r="Q107" s="6790"/>
      <c r="R107" s="6790"/>
      <c r="S107" s="6791"/>
      <c r="T107" s="6894"/>
      <c r="U107" s="6895"/>
    </row>
    <row r="108" spans="1:21" x14ac:dyDescent="0.35">
      <c r="A108" s="6892" t="s">
        <v>2849</v>
      </c>
      <c r="B108" s="6886"/>
      <c r="C108" s="6893"/>
      <c r="D108" s="6790"/>
      <c r="E108" s="6790"/>
      <c r="F108" s="6790"/>
      <c r="G108" s="6790"/>
      <c r="H108" s="6790"/>
      <c r="I108" s="6790"/>
      <c r="J108" s="6790"/>
      <c r="K108" s="6790"/>
      <c r="L108" s="6790"/>
      <c r="M108" s="6790"/>
      <c r="N108" s="6790"/>
      <c r="O108" s="6790"/>
      <c r="P108" s="6790"/>
      <c r="Q108" s="6790"/>
      <c r="R108" s="6790"/>
      <c r="S108" s="6791"/>
      <c r="T108" s="6894"/>
      <c r="U108" s="6895"/>
    </row>
    <row r="109" spans="1:21" x14ac:dyDescent="0.35">
      <c r="A109" s="6892" t="s">
        <v>2850</v>
      </c>
      <c r="B109" s="6886">
        <f t="shared" si="2"/>
        <v>0</v>
      </c>
      <c r="C109" s="6893"/>
      <c r="D109" s="6790"/>
      <c r="E109" s="6790"/>
      <c r="F109" s="6790"/>
      <c r="G109" s="6790"/>
      <c r="H109" s="6790"/>
      <c r="I109" s="6790"/>
      <c r="J109" s="6790"/>
      <c r="K109" s="6790"/>
      <c r="L109" s="6790"/>
      <c r="M109" s="6790"/>
      <c r="N109" s="6790"/>
      <c r="O109" s="6790"/>
      <c r="P109" s="6790"/>
      <c r="Q109" s="6790"/>
      <c r="R109" s="6790"/>
      <c r="S109" s="6791"/>
      <c r="T109" s="6894"/>
      <c r="U109" s="6895"/>
    </row>
    <row r="110" spans="1:21" x14ac:dyDescent="0.35">
      <c r="A110" s="6892" t="s">
        <v>2851</v>
      </c>
      <c r="B110" s="6886">
        <f t="shared" si="2"/>
        <v>0</v>
      </c>
      <c r="C110" s="6893"/>
      <c r="D110" s="6790"/>
      <c r="E110" s="6790"/>
      <c r="F110" s="6790"/>
      <c r="G110" s="6790"/>
      <c r="H110" s="6790"/>
      <c r="I110" s="6790"/>
      <c r="J110" s="6790"/>
      <c r="K110" s="6790"/>
      <c r="L110" s="6790"/>
      <c r="M110" s="6790"/>
      <c r="N110" s="6790"/>
      <c r="O110" s="6790"/>
      <c r="P110" s="6790"/>
      <c r="Q110" s="6790"/>
      <c r="R110" s="6790"/>
      <c r="S110" s="6791"/>
      <c r="T110" s="6894"/>
      <c r="U110" s="6895"/>
    </row>
    <row r="111" spans="1:21" x14ac:dyDescent="0.35">
      <c r="A111" s="6892" t="s">
        <v>2852</v>
      </c>
      <c r="B111" s="6886">
        <f t="shared" si="2"/>
        <v>0</v>
      </c>
      <c r="C111" s="6893"/>
      <c r="D111" s="6790"/>
      <c r="E111" s="6790"/>
      <c r="F111" s="6790"/>
      <c r="G111" s="6790"/>
      <c r="H111" s="6790"/>
      <c r="I111" s="6790"/>
      <c r="J111" s="6790"/>
      <c r="K111" s="6790"/>
      <c r="L111" s="6790"/>
      <c r="M111" s="6790"/>
      <c r="N111" s="6790"/>
      <c r="O111" s="6790"/>
      <c r="P111" s="6790"/>
      <c r="Q111" s="6790"/>
      <c r="R111" s="6790"/>
      <c r="S111" s="6791"/>
      <c r="T111" s="6894"/>
      <c r="U111" s="6895"/>
    </row>
    <row r="112" spans="1:21" x14ac:dyDescent="0.35">
      <c r="A112" s="6892" t="s">
        <v>2853</v>
      </c>
      <c r="B112" s="6886">
        <f t="shared" si="2"/>
        <v>0</v>
      </c>
      <c r="C112" s="6893"/>
      <c r="D112" s="6790"/>
      <c r="E112" s="6790"/>
      <c r="F112" s="6790"/>
      <c r="G112" s="6790"/>
      <c r="H112" s="6790"/>
      <c r="I112" s="6790"/>
      <c r="J112" s="6790"/>
      <c r="K112" s="6790"/>
      <c r="L112" s="6790"/>
      <c r="M112" s="6790"/>
      <c r="N112" s="6790"/>
      <c r="O112" s="6790"/>
      <c r="P112" s="6790"/>
      <c r="Q112" s="6790"/>
      <c r="R112" s="6790"/>
      <c r="S112" s="6791"/>
      <c r="T112" s="6894"/>
      <c r="U112" s="6895"/>
    </row>
    <row r="113" spans="1:21" x14ac:dyDescent="0.35">
      <c r="A113" s="6896" t="s">
        <v>2854</v>
      </c>
      <c r="B113" s="6886">
        <f t="shared" si="2"/>
        <v>0</v>
      </c>
      <c r="C113" s="6893"/>
      <c r="D113" s="6790"/>
      <c r="E113" s="6790"/>
      <c r="F113" s="6790"/>
      <c r="G113" s="6790"/>
      <c r="H113" s="6790"/>
      <c r="I113" s="6790"/>
      <c r="J113" s="6790"/>
      <c r="K113" s="6790"/>
      <c r="L113" s="6790"/>
      <c r="M113" s="6790"/>
      <c r="N113" s="6790"/>
      <c r="O113" s="6790"/>
      <c r="P113" s="6790"/>
      <c r="Q113" s="6790"/>
      <c r="R113" s="6790"/>
      <c r="S113" s="6791"/>
      <c r="T113" s="6894"/>
      <c r="U113" s="6895"/>
    </row>
    <row r="114" spans="1:21" x14ac:dyDescent="0.35">
      <c r="A114" s="6896" t="s">
        <v>2855</v>
      </c>
      <c r="B114" s="6886">
        <f t="shared" si="2"/>
        <v>0</v>
      </c>
      <c r="C114" s="6893"/>
      <c r="D114" s="6790"/>
      <c r="E114" s="6790"/>
      <c r="F114" s="6790"/>
      <c r="G114" s="6790"/>
      <c r="H114" s="6790"/>
      <c r="I114" s="6790"/>
      <c r="J114" s="6790"/>
      <c r="K114" s="6790"/>
      <c r="L114" s="6790"/>
      <c r="M114" s="6790"/>
      <c r="N114" s="6790"/>
      <c r="O114" s="6790"/>
      <c r="P114" s="6790"/>
      <c r="Q114" s="6790"/>
      <c r="R114" s="6790"/>
      <c r="S114" s="6791"/>
      <c r="T114" s="6894"/>
      <c r="U114" s="6895"/>
    </row>
    <row r="115" spans="1:21" x14ac:dyDescent="0.35">
      <c r="A115" s="6896" t="s">
        <v>2856</v>
      </c>
      <c r="B115" s="6886">
        <f t="shared" si="2"/>
        <v>0</v>
      </c>
      <c r="C115" s="6893"/>
      <c r="D115" s="6790"/>
      <c r="E115" s="6790"/>
      <c r="F115" s="6790"/>
      <c r="G115" s="6790"/>
      <c r="H115" s="6790"/>
      <c r="I115" s="6790"/>
      <c r="J115" s="6790"/>
      <c r="K115" s="6790"/>
      <c r="L115" s="6790"/>
      <c r="M115" s="6790"/>
      <c r="N115" s="6790"/>
      <c r="O115" s="6790"/>
      <c r="P115" s="6790"/>
      <c r="Q115" s="6790"/>
      <c r="R115" s="6790"/>
      <c r="S115" s="6791"/>
      <c r="T115" s="6894"/>
      <c r="U115" s="6895"/>
    </row>
    <row r="116" spans="1:21" x14ac:dyDescent="0.35">
      <c r="A116" s="6896" t="s">
        <v>2857</v>
      </c>
      <c r="B116" s="6886">
        <f t="shared" si="2"/>
        <v>0</v>
      </c>
      <c r="C116" s="6893"/>
      <c r="D116" s="6790"/>
      <c r="E116" s="6790"/>
      <c r="F116" s="6790"/>
      <c r="G116" s="6790"/>
      <c r="H116" s="6790"/>
      <c r="I116" s="6790"/>
      <c r="J116" s="6790"/>
      <c r="K116" s="6790"/>
      <c r="L116" s="6790"/>
      <c r="M116" s="6790"/>
      <c r="N116" s="6790"/>
      <c r="O116" s="6790"/>
      <c r="P116" s="6790"/>
      <c r="Q116" s="6790"/>
      <c r="R116" s="6790"/>
      <c r="S116" s="6791"/>
      <c r="T116" s="6894"/>
      <c r="U116" s="6895"/>
    </row>
    <row r="117" spans="1:21" x14ac:dyDescent="0.35">
      <c r="A117" s="6896" t="s">
        <v>2858</v>
      </c>
      <c r="B117" s="6886">
        <f t="shared" si="2"/>
        <v>0</v>
      </c>
      <c r="C117" s="6893"/>
      <c r="D117" s="6790"/>
      <c r="E117" s="6790"/>
      <c r="F117" s="6790"/>
      <c r="G117" s="6790"/>
      <c r="H117" s="6790"/>
      <c r="I117" s="6790"/>
      <c r="J117" s="6790"/>
      <c r="K117" s="6790"/>
      <c r="L117" s="6790"/>
      <c r="M117" s="6790"/>
      <c r="N117" s="6790"/>
      <c r="O117" s="6790"/>
      <c r="P117" s="6790"/>
      <c r="Q117" s="6790"/>
      <c r="R117" s="6790"/>
      <c r="S117" s="6791"/>
      <c r="T117" s="6894"/>
      <c r="U117" s="6895"/>
    </row>
    <row r="118" spans="1:21" x14ac:dyDescent="0.35">
      <c r="A118" s="6897" t="s">
        <v>2859</v>
      </c>
      <c r="B118" s="6886">
        <f t="shared" si="2"/>
        <v>0</v>
      </c>
      <c r="C118" s="6898"/>
      <c r="D118" s="6899"/>
      <c r="E118" s="6899"/>
      <c r="F118" s="6899"/>
      <c r="G118" s="6899"/>
      <c r="H118" s="6899"/>
      <c r="I118" s="6899"/>
      <c r="J118" s="6899"/>
      <c r="K118" s="6899"/>
      <c r="L118" s="6899"/>
      <c r="M118" s="6899"/>
      <c r="N118" s="6790"/>
      <c r="O118" s="6790"/>
      <c r="P118" s="6790"/>
      <c r="Q118" s="6899"/>
      <c r="R118" s="6899"/>
      <c r="S118" s="6900"/>
      <c r="T118" s="6901"/>
      <c r="U118" s="6902"/>
    </row>
    <row r="119" spans="1:21" x14ac:dyDescent="0.35">
      <c r="A119" s="6903" t="s">
        <v>30</v>
      </c>
      <c r="B119" s="6904">
        <f t="shared" si="2"/>
        <v>0</v>
      </c>
      <c r="C119" s="6905">
        <f>SUM(C104:C118)</f>
        <v>0</v>
      </c>
      <c r="D119" s="6906">
        <f t="shared" ref="D119:P119" si="3">SUM(D104:D118)</f>
        <v>0</v>
      </c>
      <c r="E119" s="6906">
        <f t="shared" si="3"/>
        <v>0</v>
      </c>
      <c r="F119" s="6906">
        <f t="shared" si="3"/>
        <v>0</v>
      </c>
      <c r="G119" s="6906">
        <f t="shared" si="3"/>
        <v>0</v>
      </c>
      <c r="H119" s="6907">
        <f t="shared" si="3"/>
        <v>0</v>
      </c>
      <c r="I119" s="6906">
        <f t="shared" si="3"/>
        <v>0</v>
      </c>
      <c r="J119" s="6906">
        <f t="shared" si="3"/>
        <v>0</v>
      </c>
      <c r="K119" s="6906">
        <f t="shared" si="3"/>
        <v>0</v>
      </c>
      <c r="L119" s="6906">
        <f t="shared" si="3"/>
        <v>0</v>
      </c>
      <c r="M119" s="6906">
        <f t="shared" si="3"/>
        <v>0</v>
      </c>
      <c r="N119" s="6906">
        <f t="shared" si="3"/>
        <v>0</v>
      </c>
      <c r="O119" s="6906">
        <f t="shared" si="3"/>
        <v>0</v>
      </c>
      <c r="P119" s="6906">
        <f t="shared" si="3"/>
        <v>0</v>
      </c>
      <c r="Q119" s="6906">
        <f>SUM(Q104:Q118)</f>
        <v>0</v>
      </c>
      <c r="R119" s="6906">
        <f>SUM(R104:R118)</f>
        <v>0</v>
      </c>
      <c r="S119" s="6908">
        <f>SUM(S104:S118)</f>
        <v>0</v>
      </c>
      <c r="T119" s="6909">
        <f>SUM(T104:T118)</f>
        <v>0</v>
      </c>
      <c r="U119" s="6908">
        <f>SUM(U104:U118)</f>
        <v>0</v>
      </c>
    </row>
  </sheetData>
  <mergeCells count="3157">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HA32:HB32"/>
    <mergeCell ref="HQ32:HR32"/>
    <mergeCell ref="IG32:IH32"/>
    <mergeCell ref="IW32:IX32"/>
    <mergeCell ref="JM32:JN32"/>
    <mergeCell ref="KC32:KD32"/>
    <mergeCell ref="DI32:DJ32"/>
    <mergeCell ref="DY32:DZ32"/>
    <mergeCell ref="EO32:EP32"/>
    <mergeCell ref="FE32:FF32"/>
    <mergeCell ref="FU32:FV32"/>
    <mergeCell ref="GK32:GL32"/>
    <mergeCell ref="Q32:R32"/>
    <mergeCell ref="AG32:AH32"/>
    <mergeCell ref="AW32:AX32"/>
    <mergeCell ref="BM32:BN32"/>
    <mergeCell ref="CC32:CD32"/>
    <mergeCell ref="CS32:CT32"/>
    <mergeCell ref="SC32:SD32"/>
    <mergeCell ref="SS32:ST32"/>
    <mergeCell ref="TI32:TJ32"/>
    <mergeCell ref="TY32:TZ32"/>
    <mergeCell ref="UO32:UP32"/>
    <mergeCell ref="VE32:VF32"/>
    <mergeCell ref="OK32:OL32"/>
    <mergeCell ref="PA32:PB32"/>
    <mergeCell ref="PQ32:PR32"/>
    <mergeCell ref="QG32:QH32"/>
    <mergeCell ref="QW32:QX32"/>
    <mergeCell ref="RM32:RN32"/>
    <mergeCell ref="KS32:KT32"/>
    <mergeCell ref="LI32:LJ32"/>
    <mergeCell ref="LY32:LZ32"/>
    <mergeCell ref="MO32:MP32"/>
    <mergeCell ref="NE32:NF32"/>
    <mergeCell ref="NU32:NV32"/>
    <mergeCell ref="ADE32:ADF32"/>
    <mergeCell ref="ADU32:ADV32"/>
    <mergeCell ref="AEK32:AEL32"/>
    <mergeCell ref="AFA32:AFB32"/>
    <mergeCell ref="AFQ32:AFR32"/>
    <mergeCell ref="AGG32:AGH32"/>
    <mergeCell ref="ZM32:ZN32"/>
    <mergeCell ref="AAC32:AAD32"/>
    <mergeCell ref="AAS32:AAT32"/>
    <mergeCell ref="ABI32:ABJ32"/>
    <mergeCell ref="ABY32:ABZ32"/>
    <mergeCell ref="ACO32:ACP32"/>
    <mergeCell ref="VU32:VV32"/>
    <mergeCell ref="WK32:WL32"/>
    <mergeCell ref="XA32:XB32"/>
    <mergeCell ref="XQ32:XR32"/>
    <mergeCell ref="YG32:YH32"/>
    <mergeCell ref="YW32:YX32"/>
    <mergeCell ref="AOG32:AOH32"/>
    <mergeCell ref="AOW32:AOX32"/>
    <mergeCell ref="APM32:APN32"/>
    <mergeCell ref="AQC32:AQD32"/>
    <mergeCell ref="AQS32:AQT32"/>
    <mergeCell ref="ARI32:ARJ32"/>
    <mergeCell ref="AKO32:AKP32"/>
    <mergeCell ref="ALE32:ALF32"/>
    <mergeCell ref="ALU32:ALV32"/>
    <mergeCell ref="AMK32:AML32"/>
    <mergeCell ref="ANA32:ANB32"/>
    <mergeCell ref="ANQ32:ANR32"/>
    <mergeCell ref="AGW32:AGX32"/>
    <mergeCell ref="AHM32:AHN32"/>
    <mergeCell ref="AIC32:AID32"/>
    <mergeCell ref="AIS32:AIT32"/>
    <mergeCell ref="AJI32:AJJ32"/>
    <mergeCell ref="AJY32:AJZ32"/>
    <mergeCell ref="AZI32:AZJ32"/>
    <mergeCell ref="AZY32:AZZ32"/>
    <mergeCell ref="BAO32:BAP32"/>
    <mergeCell ref="BBE32:BBF32"/>
    <mergeCell ref="BBU32:BBV32"/>
    <mergeCell ref="BCK32:BCL32"/>
    <mergeCell ref="AVQ32:AVR32"/>
    <mergeCell ref="AWG32:AWH32"/>
    <mergeCell ref="AWW32:AWX32"/>
    <mergeCell ref="AXM32:AXN32"/>
    <mergeCell ref="AYC32:AYD32"/>
    <mergeCell ref="AYS32:AYT32"/>
    <mergeCell ref="ARY32:ARZ32"/>
    <mergeCell ref="ASO32:ASP32"/>
    <mergeCell ref="ATE32:ATF32"/>
    <mergeCell ref="ATU32:ATV32"/>
    <mergeCell ref="AUK32:AUL32"/>
    <mergeCell ref="AVA32:AVB32"/>
    <mergeCell ref="BKK32:BKL32"/>
    <mergeCell ref="BLA32:BLB32"/>
    <mergeCell ref="BLQ32:BLR32"/>
    <mergeCell ref="BMG32:BMH32"/>
    <mergeCell ref="BMW32:BMX32"/>
    <mergeCell ref="BNM32:BNN32"/>
    <mergeCell ref="BGS32:BGT32"/>
    <mergeCell ref="BHI32:BHJ32"/>
    <mergeCell ref="BHY32:BHZ32"/>
    <mergeCell ref="BIO32:BIP32"/>
    <mergeCell ref="BJE32:BJF32"/>
    <mergeCell ref="BJU32:BJV32"/>
    <mergeCell ref="BDA32:BDB32"/>
    <mergeCell ref="BDQ32:BDR32"/>
    <mergeCell ref="BEG32:BEH32"/>
    <mergeCell ref="BEW32:BEX32"/>
    <mergeCell ref="BFM32:BFN32"/>
    <mergeCell ref="BGC32:BGD32"/>
    <mergeCell ref="BVM32:BVN32"/>
    <mergeCell ref="BWC32:BWD32"/>
    <mergeCell ref="BWS32:BWT32"/>
    <mergeCell ref="BXI32:BXJ32"/>
    <mergeCell ref="BXY32:BXZ32"/>
    <mergeCell ref="BYO32:BYP32"/>
    <mergeCell ref="BRU32:BRV32"/>
    <mergeCell ref="BSK32:BSL32"/>
    <mergeCell ref="BTA32:BTB32"/>
    <mergeCell ref="BTQ32:BTR32"/>
    <mergeCell ref="BUG32:BUH32"/>
    <mergeCell ref="BUW32:BUX32"/>
    <mergeCell ref="BOC32:BOD32"/>
    <mergeCell ref="BOS32:BOT32"/>
    <mergeCell ref="BPI32:BPJ32"/>
    <mergeCell ref="BPY32:BPZ32"/>
    <mergeCell ref="BQO32:BQP32"/>
    <mergeCell ref="BRE32:BRF32"/>
    <mergeCell ref="CGO32:CGP32"/>
    <mergeCell ref="CHE32:CHF32"/>
    <mergeCell ref="CHU32:CHV32"/>
    <mergeCell ref="CIK32:CIL32"/>
    <mergeCell ref="CJA32:CJB32"/>
    <mergeCell ref="CJQ32:CJR32"/>
    <mergeCell ref="CCW32:CCX32"/>
    <mergeCell ref="CDM32:CDN32"/>
    <mergeCell ref="CEC32:CED32"/>
    <mergeCell ref="CES32:CET32"/>
    <mergeCell ref="CFI32:CFJ32"/>
    <mergeCell ref="CFY32:CFZ32"/>
    <mergeCell ref="BZE32:BZF32"/>
    <mergeCell ref="BZU32:BZV32"/>
    <mergeCell ref="CAK32:CAL32"/>
    <mergeCell ref="CBA32:CBB32"/>
    <mergeCell ref="CBQ32:CBR32"/>
    <mergeCell ref="CCG32:CCH32"/>
    <mergeCell ref="CRQ32:CRR32"/>
    <mergeCell ref="CSG32:CSH32"/>
    <mergeCell ref="CSW32:CSX32"/>
    <mergeCell ref="CTM32:CTN32"/>
    <mergeCell ref="CUC32:CUD32"/>
    <mergeCell ref="CUS32:CUT32"/>
    <mergeCell ref="CNY32:CNZ32"/>
    <mergeCell ref="COO32:COP32"/>
    <mergeCell ref="CPE32:CPF32"/>
    <mergeCell ref="CPU32:CPV32"/>
    <mergeCell ref="CQK32:CQL32"/>
    <mergeCell ref="CRA32:CRB32"/>
    <mergeCell ref="CKG32:CKH32"/>
    <mergeCell ref="CKW32:CKX32"/>
    <mergeCell ref="CLM32:CLN32"/>
    <mergeCell ref="CMC32:CMD32"/>
    <mergeCell ref="CMS32:CMT32"/>
    <mergeCell ref="CNI32:CNJ32"/>
    <mergeCell ref="DCS32:DCT32"/>
    <mergeCell ref="DDI32:DDJ32"/>
    <mergeCell ref="DDY32:DDZ32"/>
    <mergeCell ref="DEO32:DEP32"/>
    <mergeCell ref="DFE32:DFF32"/>
    <mergeCell ref="DFU32:DFV32"/>
    <mergeCell ref="CZA32:CZB32"/>
    <mergeCell ref="CZQ32:CZR32"/>
    <mergeCell ref="DAG32:DAH32"/>
    <mergeCell ref="DAW32:DAX32"/>
    <mergeCell ref="DBM32:DBN32"/>
    <mergeCell ref="DCC32:DCD32"/>
    <mergeCell ref="CVI32:CVJ32"/>
    <mergeCell ref="CVY32:CVZ32"/>
    <mergeCell ref="CWO32:CWP32"/>
    <mergeCell ref="CXE32:CXF32"/>
    <mergeCell ref="CXU32:CXV32"/>
    <mergeCell ref="CYK32:CYL32"/>
    <mergeCell ref="DNU32:DNV32"/>
    <mergeCell ref="DOK32:DOL32"/>
    <mergeCell ref="DPA32:DPB32"/>
    <mergeCell ref="DPQ32:DPR32"/>
    <mergeCell ref="DQG32:DQH32"/>
    <mergeCell ref="DQW32:DQX32"/>
    <mergeCell ref="DKC32:DKD32"/>
    <mergeCell ref="DKS32:DKT32"/>
    <mergeCell ref="DLI32:DLJ32"/>
    <mergeCell ref="DLY32:DLZ32"/>
    <mergeCell ref="DMO32:DMP32"/>
    <mergeCell ref="DNE32:DNF32"/>
    <mergeCell ref="DGK32:DGL32"/>
    <mergeCell ref="DHA32:DHB32"/>
    <mergeCell ref="DHQ32:DHR32"/>
    <mergeCell ref="DIG32:DIH32"/>
    <mergeCell ref="DIW32:DIX32"/>
    <mergeCell ref="DJM32:DJN32"/>
    <mergeCell ref="DYW32:DYX32"/>
    <mergeCell ref="DZM32:DZN32"/>
    <mergeCell ref="EAC32:EAD32"/>
    <mergeCell ref="EAS32:EAT32"/>
    <mergeCell ref="EBI32:EBJ32"/>
    <mergeCell ref="EBY32:EBZ32"/>
    <mergeCell ref="DVE32:DVF32"/>
    <mergeCell ref="DVU32:DVV32"/>
    <mergeCell ref="DWK32:DWL32"/>
    <mergeCell ref="DXA32:DXB32"/>
    <mergeCell ref="DXQ32:DXR32"/>
    <mergeCell ref="DYG32:DYH32"/>
    <mergeCell ref="DRM32:DRN32"/>
    <mergeCell ref="DSC32:DSD32"/>
    <mergeCell ref="DSS32:DST32"/>
    <mergeCell ref="DTI32:DTJ32"/>
    <mergeCell ref="DTY32:DTZ32"/>
    <mergeCell ref="DUO32:DUP32"/>
    <mergeCell ref="EJY32:EJZ32"/>
    <mergeCell ref="EKO32:EKP32"/>
    <mergeCell ref="ELE32:ELF32"/>
    <mergeCell ref="ELU32:ELV32"/>
    <mergeCell ref="EMK32:EML32"/>
    <mergeCell ref="ENA32:ENB32"/>
    <mergeCell ref="EGG32:EGH32"/>
    <mergeCell ref="EGW32:EGX32"/>
    <mergeCell ref="EHM32:EHN32"/>
    <mergeCell ref="EIC32:EID32"/>
    <mergeCell ref="EIS32:EIT32"/>
    <mergeCell ref="EJI32:EJJ32"/>
    <mergeCell ref="ECO32:ECP32"/>
    <mergeCell ref="EDE32:EDF32"/>
    <mergeCell ref="EDU32:EDV32"/>
    <mergeCell ref="EEK32:EEL32"/>
    <mergeCell ref="EFA32:EFB32"/>
    <mergeCell ref="EFQ32:EFR32"/>
    <mergeCell ref="EVA32:EVB32"/>
    <mergeCell ref="EVQ32:EVR32"/>
    <mergeCell ref="EWG32:EWH32"/>
    <mergeCell ref="EWW32:EWX32"/>
    <mergeCell ref="EXM32:EXN32"/>
    <mergeCell ref="EYC32:EYD32"/>
    <mergeCell ref="ERI32:ERJ32"/>
    <mergeCell ref="ERY32:ERZ32"/>
    <mergeCell ref="ESO32:ESP32"/>
    <mergeCell ref="ETE32:ETF32"/>
    <mergeCell ref="ETU32:ETV32"/>
    <mergeCell ref="EUK32:EUL32"/>
    <mergeCell ref="ENQ32:ENR32"/>
    <mergeCell ref="EOG32:EOH32"/>
    <mergeCell ref="EOW32:EOX32"/>
    <mergeCell ref="EPM32:EPN32"/>
    <mergeCell ref="EQC32:EQD32"/>
    <mergeCell ref="EQS32:EQT32"/>
    <mergeCell ref="FGC32:FGD32"/>
    <mergeCell ref="FGS32:FGT32"/>
    <mergeCell ref="FHI32:FHJ32"/>
    <mergeCell ref="FHY32:FHZ32"/>
    <mergeCell ref="FIO32:FIP32"/>
    <mergeCell ref="FJE32:FJF32"/>
    <mergeCell ref="FCK32:FCL32"/>
    <mergeCell ref="FDA32:FDB32"/>
    <mergeCell ref="FDQ32:FDR32"/>
    <mergeCell ref="FEG32:FEH32"/>
    <mergeCell ref="FEW32:FEX32"/>
    <mergeCell ref="FFM32:FFN32"/>
    <mergeCell ref="EYS32:EYT32"/>
    <mergeCell ref="EZI32:EZJ32"/>
    <mergeCell ref="EZY32:EZZ32"/>
    <mergeCell ref="FAO32:FAP32"/>
    <mergeCell ref="FBE32:FBF32"/>
    <mergeCell ref="FBU32:FBV32"/>
    <mergeCell ref="FRE32:FRF32"/>
    <mergeCell ref="FRU32:FRV32"/>
    <mergeCell ref="FSK32:FSL32"/>
    <mergeCell ref="FTA32:FTB32"/>
    <mergeCell ref="FTQ32:FTR32"/>
    <mergeCell ref="FUG32:FUH32"/>
    <mergeCell ref="FNM32:FNN32"/>
    <mergeCell ref="FOC32:FOD32"/>
    <mergeCell ref="FOS32:FOT32"/>
    <mergeCell ref="FPI32:FPJ32"/>
    <mergeCell ref="FPY32:FPZ32"/>
    <mergeCell ref="FQO32:FQP32"/>
    <mergeCell ref="FJU32:FJV32"/>
    <mergeCell ref="FKK32:FKL32"/>
    <mergeCell ref="FLA32:FLB32"/>
    <mergeCell ref="FLQ32:FLR32"/>
    <mergeCell ref="FMG32:FMH32"/>
    <mergeCell ref="FMW32:FMX32"/>
    <mergeCell ref="GCG32:GCH32"/>
    <mergeCell ref="GCW32:GCX32"/>
    <mergeCell ref="GDM32:GDN32"/>
    <mergeCell ref="GEC32:GED32"/>
    <mergeCell ref="GES32:GET32"/>
    <mergeCell ref="GFI32:GFJ32"/>
    <mergeCell ref="FYO32:FYP32"/>
    <mergeCell ref="FZE32:FZF32"/>
    <mergeCell ref="FZU32:FZV32"/>
    <mergeCell ref="GAK32:GAL32"/>
    <mergeCell ref="GBA32:GBB32"/>
    <mergeCell ref="GBQ32:GBR32"/>
    <mergeCell ref="FUW32:FUX32"/>
    <mergeCell ref="FVM32:FVN32"/>
    <mergeCell ref="FWC32:FWD32"/>
    <mergeCell ref="FWS32:FWT32"/>
    <mergeCell ref="FXI32:FXJ32"/>
    <mergeCell ref="FXY32:FXZ32"/>
    <mergeCell ref="GNI32:GNJ32"/>
    <mergeCell ref="GNY32:GNZ32"/>
    <mergeCell ref="GOO32:GOP32"/>
    <mergeCell ref="GPE32:GPF32"/>
    <mergeCell ref="GPU32:GPV32"/>
    <mergeCell ref="GQK32:GQL32"/>
    <mergeCell ref="GJQ32:GJR32"/>
    <mergeCell ref="GKG32:GKH32"/>
    <mergeCell ref="GKW32:GKX32"/>
    <mergeCell ref="GLM32:GLN32"/>
    <mergeCell ref="GMC32:GMD32"/>
    <mergeCell ref="GMS32:GMT32"/>
    <mergeCell ref="GFY32:GFZ32"/>
    <mergeCell ref="GGO32:GGP32"/>
    <mergeCell ref="GHE32:GHF32"/>
    <mergeCell ref="GHU32:GHV32"/>
    <mergeCell ref="GIK32:GIL32"/>
    <mergeCell ref="GJA32:GJB32"/>
    <mergeCell ref="GYK32:GYL32"/>
    <mergeCell ref="GZA32:GZB32"/>
    <mergeCell ref="GZQ32:GZR32"/>
    <mergeCell ref="HAG32:HAH32"/>
    <mergeCell ref="HAW32:HAX32"/>
    <mergeCell ref="HBM32:HBN32"/>
    <mergeCell ref="GUS32:GUT32"/>
    <mergeCell ref="GVI32:GVJ32"/>
    <mergeCell ref="GVY32:GVZ32"/>
    <mergeCell ref="GWO32:GWP32"/>
    <mergeCell ref="GXE32:GXF32"/>
    <mergeCell ref="GXU32:GXV32"/>
    <mergeCell ref="GRA32:GRB32"/>
    <mergeCell ref="GRQ32:GRR32"/>
    <mergeCell ref="GSG32:GSH32"/>
    <mergeCell ref="GSW32:GSX32"/>
    <mergeCell ref="GTM32:GTN32"/>
    <mergeCell ref="GUC32:GUD32"/>
    <mergeCell ref="HJM32:HJN32"/>
    <mergeCell ref="HKC32:HKD32"/>
    <mergeCell ref="HKS32:HKT32"/>
    <mergeCell ref="HLI32:HLJ32"/>
    <mergeCell ref="HLY32:HLZ32"/>
    <mergeCell ref="HMO32:HMP32"/>
    <mergeCell ref="HFU32:HFV32"/>
    <mergeCell ref="HGK32:HGL32"/>
    <mergeCell ref="HHA32:HHB32"/>
    <mergeCell ref="HHQ32:HHR32"/>
    <mergeCell ref="HIG32:HIH32"/>
    <mergeCell ref="HIW32:HIX32"/>
    <mergeCell ref="HCC32:HCD32"/>
    <mergeCell ref="HCS32:HCT32"/>
    <mergeCell ref="HDI32:HDJ32"/>
    <mergeCell ref="HDY32:HDZ32"/>
    <mergeCell ref="HEO32:HEP32"/>
    <mergeCell ref="HFE32:HFF32"/>
    <mergeCell ref="HUO32:HUP32"/>
    <mergeCell ref="HVE32:HVF32"/>
    <mergeCell ref="HVU32:HVV32"/>
    <mergeCell ref="HWK32:HWL32"/>
    <mergeCell ref="HXA32:HXB32"/>
    <mergeCell ref="HXQ32:HXR32"/>
    <mergeCell ref="HQW32:HQX32"/>
    <mergeCell ref="HRM32:HRN32"/>
    <mergeCell ref="HSC32:HSD32"/>
    <mergeCell ref="HSS32:HST32"/>
    <mergeCell ref="HTI32:HTJ32"/>
    <mergeCell ref="HTY32:HTZ32"/>
    <mergeCell ref="HNE32:HNF32"/>
    <mergeCell ref="HNU32:HNV32"/>
    <mergeCell ref="HOK32:HOL32"/>
    <mergeCell ref="HPA32:HPB32"/>
    <mergeCell ref="HPQ32:HPR32"/>
    <mergeCell ref="HQG32:HQH32"/>
    <mergeCell ref="IFQ32:IFR32"/>
    <mergeCell ref="IGG32:IGH32"/>
    <mergeCell ref="IGW32:IGX32"/>
    <mergeCell ref="IHM32:IHN32"/>
    <mergeCell ref="IIC32:IID32"/>
    <mergeCell ref="IIS32:IIT32"/>
    <mergeCell ref="IBY32:IBZ32"/>
    <mergeCell ref="ICO32:ICP32"/>
    <mergeCell ref="IDE32:IDF32"/>
    <mergeCell ref="IDU32:IDV32"/>
    <mergeCell ref="IEK32:IEL32"/>
    <mergeCell ref="IFA32:IFB32"/>
    <mergeCell ref="HYG32:HYH32"/>
    <mergeCell ref="HYW32:HYX32"/>
    <mergeCell ref="HZM32:HZN32"/>
    <mergeCell ref="IAC32:IAD32"/>
    <mergeCell ref="IAS32:IAT32"/>
    <mergeCell ref="IBI32:IBJ32"/>
    <mergeCell ref="IQS32:IQT32"/>
    <mergeCell ref="IRI32:IRJ32"/>
    <mergeCell ref="IRY32:IRZ32"/>
    <mergeCell ref="ISO32:ISP32"/>
    <mergeCell ref="ITE32:ITF32"/>
    <mergeCell ref="ITU32:ITV32"/>
    <mergeCell ref="INA32:INB32"/>
    <mergeCell ref="INQ32:INR32"/>
    <mergeCell ref="IOG32:IOH32"/>
    <mergeCell ref="IOW32:IOX32"/>
    <mergeCell ref="IPM32:IPN32"/>
    <mergeCell ref="IQC32:IQD32"/>
    <mergeCell ref="IJI32:IJJ32"/>
    <mergeCell ref="IJY32:IJZ32"/>
    <mergeCell ref="IKO32:IKP32"/>
    <mergeCell ref="ILE32:ILF32"/>
    <mergeCell ref="ILU32:ILV32"/>
    <mergeCell ref="IMK32:IML32"/>
    <mergeCell ref="JBU32:JBV32"/>
    <mergeCell ref="JCK32:JCL32"/>
    <mergeCell ref="JDA32:JDB32"/>
    <mergeCell ref="JDQ32:JDR32"/>
    <mergeCell ref="JEG32:JEH32"/>
    <mergeCell ref="JEW32:JEX32"/>
    <mergeCell ref="IYC32:IYD32"/>
    <mergeCell ref="IYS32:IYT32"/>
    <mergeCell ref="IZI32:IZJ32"/>
    <mergeCell ref="IZY32:IZZ32"/>
    <mergeCell ref="JAO32:JAP32"/>
    <mergeCell ref="JBE32:JBF32"/>
    <mergeCell ref="IUK32:IUL32"/>
    <mergeCell ref="IVA32:IVB32"/>
    <mergeCell ref="IVQ32:IVR32"/>
    <mergeCell ref="IWG32:IWH32"/>
    <mergeCell ref="IWW32:IWX32"/>
    <mergeCell ref="IXM32:IXN32"/>
    <mergeCell ref="JMW32:JMX32"/>
    <mergeCell ref="JNM32:JNN32"/>
    <mergeCell ref="JOC32:JOD32"/>
    <mergeCell ref="JOS32:JOT32"/>
    <mergeCell ref="JPI32:JPJ32"/>
    <mergeCell ref="JPY32:JPZ32"/>
    <mergeCell ref="JJE32:JJF32"/>
    <mergeCell ref="JJU32:JJV32"/>
    <mergeCell ref="JKK32:JKL32"/>
    <mergeCell ref="JLA32:JLB32"/>
    <mergeCell ref="JLQ32:JLR32"/>
    <mergeCell ref="JMG32:JMH32"/>
    <mergeCell ref="JFM32:JFN32"/>
    <mergeCell ref="JGC32:JGD32"/>
    <mergeCell ref="JGS32:JGT32"/>
    <mergeCell ref="JHI32:JHJ32"/>
    <mergeCell ref="JHY32:JHZ32"/>
    <mergeCell ref="JIO32:JIP32"/>
    <mergeCell ref="JXY32:JXZ32"/>
    <mergeCell ref="JYO32:JYP32"/>
    <mergeCell ref="JZE32:JZF32"/>
    <mergeCell ref="JZU32:JZV32"/>
    <mergeCell ref="KAK32:KAL32"/>
    <mergeCell ref="KBA32:KBB32"/>
    <mergeCell ref="JUG32:JUH32"/>
    <mergeCell ref="JUW32:JUX32"/>
    <mergeCell ref="JVM32:JVN32"/>
    <mergeCell ref="JWC32:JWD32"/>
    <mergeCell ref="JWS32:JWT32"/>
    <mergeCell ref="JXI32:JXJ32"/>
    <mergeCell ref="JQO32:JQP32"/>
    <mergeCell ref="JRE32:JRF32"/>
    <mergeCell ref="JRU32:JRV32"/>
    <mergeCell ref="JSK32:JSL32"/>
    <mergeCell ref="JTA32:JTB32"/>
    <mergeCell ref="JTQ32:JTR32"/>
    <mergeCell ref="KJA32:KJB32"/>
    <mergeCell ref="KJQ32:KJR32"/>
    <mergeCell ref="KKG32:KKH32"/>
    <mergeCell ref="KKW32:KKX32"/>
    <mergeCell ref="KLM32:KLN32"/>
    <mergeCell ref="KMC32:KMD32"/>
    <mergeCell ref="KFI32:KFJ32"/>
    <mergeCell ref="KFY32:KFZ32"/>
    <mergeCell ref="KGO32:KGP32"/>
    <mergeCell ref="KHE32:KHF32"/>
    <mergeCell ref="KHU32:KHV32"/>
    <mergeCell ref="KIK32:KIL32"/>
    <mergeCell ref="KBQ32:KBR32"/>
    <mergeCell ref="KCG32:KCH32"/>
    <mergeCell ref="KCW32:KCX32"/>
    <mergeCell ref="KDM32:KDN32"/>
    <mergeCell ref="KEC32:KED32"/>
    <mergeCell ref="KES32:KET32"/>
    <mergeCell ref="KUC32:KUD32"/>
    <mergeCell ref="KUS32:KUT32"/>
    <mergeCell ref="KVI32:KVJ32"/>
    <mergeCell ref="KVY32:KVZ32"/>
    <mergeCell ref="KWO32:KWP32"/>
    <mergeCell ref="KXE32:KXF32"/>
    <mergeCell ref="KQK32:KQL32"/>
    <mergeCell ref="KRA32:KRB32"/>
    <mergeCell ref="KRQ32:KRR32"/>
    <mergeCell ref="KSG32:KSH32"/>
    <mergeCell ref="KSW32:KSX32"/>
    <mergeCell ref="KTM32:KTN32"/>
    <mergeCell ref="KMS32:KMT32"/>
    <mergeCell ref="KNI32:KNJ32"/>
    <mergeCell ref="KNY32:KNZ32"/>
    <mergeCell ref="KOO32:KOP32"/>
    <mergeCell ref="KPE32:KPF32"/>
    <mergeCell ref="KPU32:KPV32"/>
    <mergeCell ref="LFE32:LFF32"/>
    <mergeCell ref="LFU32:LFV32"/>
    <mergeCell ref="LGK32:LGL32"/>
    <mergeCell ref="LHA32:LHB32"/>
    <mergeCell ref="LHQ32:LHR32"/>
    <mergeCell ref="LIG32:LIH32"/>
    <mergeCell ref="LBM32:LBN32"/>
    <mergeCell ref="LCC32:LCD32"/>
    <mergeCell ref="LCS32:LCT32"/>
    <mergeCell ref="LDI32:LDJ32"/>
    <mergeCell ref="LDY32:LDZ32"/>
    <mergeCell ref="LEO32:LEP32"/>
    <mergeCell ref="KXU32:KXV32"/>
    <mergeCell ref="KYK32:KYL32"/>
    <mergeCell ref="KZA32:KZB32"/>
    <mergeCell ref="KZQ32:KZR32"/>
    <mergeCell ref="LAG32:LAH32"/>
    <mergeCell ref="LAW32:LAX32"/>
    <mergeCell ref="LQG32:LQH32"/>
    <mergeCell ref="LQW32:LQX32"/>
    <mergeCell ref="LRM32:LRN32"/>
    <mergeCell ref="LSC32:LSD32"/>
    <mergeCell ref="LSS32:LST32"/>
    <mergeCell ref="LTI32:LTJ32"/>
    <mergeCell ref="LMO32:LMP32"/>
    <mergeCell ref="LNE32:LNF32"/>
    <mergeCell ref="LNU32:LNV32"/>
    <mergeCell ref="LOK32:LOL32"/>
    <mergeCell ref="LPA32:LPB32"/>
    <mergeCell ref="LPQ32:LPR32"/>
    <mergeCell ref="LIW32:LIX32"/>
    <mergeCell ref="LJM32:LJN32"/>
    <mergeCell ref="LKC32:LKD32"/>
    <mergeCell ref="LKS32:LKT32"/>
    <mergeCell ref="LLI32:LLJ32"/>
    <mergeCell ref="LLY32:LLZ32"/>
    <mergeCell ref="MBI32:MBJ32"/>
    <mergeCell ref="MBY32:MBZ32"/>
    <mergeCell ref="MCO32:MCP32"/>
    <mergeCell ref="MDE32:MDF32"/>
    <mergeCell ref="MDU32:MDV32"/>
    <mergeCell ref="MEK32:MEL32"/>
    <mergeCell ref="LXQ32:LXR32"/>
    <mergeCell ref="LYG32:LYH32"/>
    <mergeCell ref="LYW32:LYX32"/>
    <mergeCell ref="LZM32:LZN32"/>
    <mergeCell ref="MAC32:MAD32"/>
    <mergeCell ref="MAS32:MAT32"/>
    <mergeCell ref="LTY32:LTZ32"/>
    <mergeCell ref="LUO32:LUP32"/>
    <mergeCell ref="LVE32:LVF32"/>
    <mergeCell ref="LVU32:LVV32"/>
    <mergeCell ref="LWK32:LWL32"/>
    <mergeCell ref="LXA32:LXB32"/>
    <mergeCell ref="MMK32:MML32"/>
    <mergeCell ref="MNA32:MNB32"/>
    <mergeCell ref="MNQ32:MNR32"/>
    <mergeCell ref="MOG32:MOH32"/>
    <mergeCell ref="MOW32:MOX32"/>
    <mergeCell ref="MPM32:MPN32"/>
    <mergeCell ref="MIS32:MIT32"/>
    <mergeCell ref="MJI32:MJJ32"/>
    <mergeCell ref="MJY32:MJZ32"/>
    <mergeCell ref="MKO32:MKP32"/>
    <mergeCell ref="MLE32:MLF32"/>
    <mergeCell ref="MLU32:MLV32"/>
    <mergeCell ref="MFA32:MFB32"/>
    <mergeCell ref="MFQ32:MFR32"/>
    <mergeCell ref="MGG32:MGH32"/>
    <mergeCell ref="MGW32:MGX32"/>
    <mergeCell ref="MHM32:MHN32"/>
    <mergeCell ref="MIC32:MID32"/>
    <mergeCell ref="MXM32:MXN32"/>
    <mergeCell ref="MYC32:MYD32"/>
    <mergeCell ref="MYS32:MYT32"/>
    <mergeCell ref="MZI32:MZJ32"/>
    <mergeCell ref="MZY32:MZZ32"/>
    <mergeCell ref="NAO32:NAP32"/>
    <mergeCell ref="MTU32:MTV32"/>
    <mergeCell ref="MUK32:MUL32"/>
    <mergeCell ref="MVA32:MVB32"/>
    <mergeCell ref="MVQ32:MVR32"/>
    <mergeCell ref="MWG32:MWH32"/>
    <mergeCell ref="MWW32:MWX32"/>
    <mergeCell ref="MQC32:MQD32"/>
    <mergeCell ref="MQS32:MQT32"/>
    <mergeCell ref="MRI32:MRJ32"/>
    <mergeCell ref="MRY32:MRZ32"/>
    <mergeCell ref="MSO32:MSP32"/>
    <mergeCell ref="MTE32:MTF32"/>
    <mergeCell ref="NIO32:NIP32"/>
    <mergeCell ref="NJE32:NJF32"/>
    <mergeCell ref="NJU32:NJV32"/>
    <mergeCell ref="NKK32:NKL32"/>
    <mergeCell ref="NLA32:NLB32"/>
    <mergeCell ref="NLQ32:NLR32"/>
    <mergeCell ref="NEW32:NEX32"/>
    <mergeCell ref="NFM32:NFN32"/>
    <mergeCell ref="NGC32:NGD32"/>
    <mergeCell ref="NGS32:NGT32"/>
    <mergeCell ref="NHI32:NHJ32"/>
    <mergeCell ref="NHY32:NHZ32"/>
    <mergeCell ref="NBE32:NBF32"/>
    <mergeCell ref="NBU32:NBV32"/>
    <mergeCell ref="NCK32:NCL32"/>
    <mergeCell ref="NDA32:NDB32"/>
    <mergeCell ref="NDQ32:NDR32"/>
    <mergeCell ref="NEG32:NEH32"/>
    <mergeCell ref="NTQ32:NTR32"/>
    <mergeCell ref="NUG32:NUH32"/>
    <mergeCell ref="NUW32:NUX32"/>
    <mergeCell ref="NVM32:NVN32"/>
    <mergeCell ref="NWC32:NWD32"/>
    <mergeCell ref="NWS32:NWT32"/>
    <mergeCell ref="NPY32:NPZ32"/>
    <mergeCell ref="NQO32:NQP32"/>
    <mergeCell ref="NRE32:NRF32"/>
    <mergeCell ref="NRU32:NRV32"/>
    <mergeCell ref="NSK32:NSL32"/>
    <mergeCell ref="NTA32:NTB32"/>
    <mergeCell ref="NMG32:NMH32"/>
    <mergeCell ref="NMW32:NMX32"/>
    <mergeCell ref="NNM32:NNN32"/>
    <mergeCell ref="NOC32:NOD32"/>
    <mergeCell ref="NOS32:NOT32"/>
    <mergeCell ref="NPI32:NPJ32"/>
    <mergeCell ref="OES32:OET32"/>
    <mergeCell ref="OFI32:OFJ32"/>
    <mergeCell ref="OFY32:OFZ32"/>
    <mergeCell ref="OGO32:OGP32"/>
    <mergeCell ref="OHE32:OHF32"/>
    <mergeCell ref="OHU32:OHV32"/>
    <mergeCell ref="OBA32:OBB32"/>
    <mergeCell ref="OBQ32:OBR32"/>
    <mergeCell ref="OCG32:OCH32"/>
    <mergeCell ref="OCW32:OCX32"/>
    <mergeCell ref="ODM32:ODN32"/>
    <mergeCell ref="OEC32:OED32"/>
    <mergeCell ref="NXI32:NXJ32"/>
    <mergeCell ref="NXY32:NXZ32"/>
    <mergeCell ref="NYO32:NYP32"/>
    <mergeCell ref="NZE32:NZF32"/>
    <mergeCell ref="NZU32:NZV32"/>
    <mergeCell ref="OAK32:OAL32"/>
    <mergeCell ref="OPU32:OPV32"/>
    <mergeCell ref="OQK32:OQL32"/>
    <mergeCell ref="ORA32:ORB32"/>
    <mergeCell ref="ORQ32:ORR32"/>
    <mergeCell ref="OSG32:OSH32"/>
    <mergeCell ref="OSW32:OSX32"/>
    <mergeCell ref="OMC32:OMD32"/>
    <mergeCell ref="OMS32:OMT32"/>
    <mergeCell ref="ONI32:ONJ32"/>
    <mergeCell ref="ONY32:ONZ32"/>
    <mergeCell ref="OOO32:OOP32"/>
    <mergeCell ref="OPE32:OPF32"/>
    <mergeCell ref="OIK32:OIL32"/>
    <mergeCell ref="OJA32:OJB32"/>
    <mergeCell ref="OJQ32:OJR32"/>
    <mergeCell ref="OKG32:OKH32"/>
    <mergeCell ref="OKW32:OKX32"/>
    <mergeCell ref="OLM32:OLN32"/>
    <mergeCell ref="PAW32:PAX32"/>
    <mergeCell ref="PBM32:PBN32"/>
    <mergeCell ref="PCC32:PCD32"/>
    <mergeCell ref="PCS32:PCT32"/>
    <mergeCell ref="PDI32:PDJ32"/>
    <mergeCell ref="PDY32:PDZ32"/>
    <mergeCell ref="OXE32:OXF32"/>
    <mergeCell ref="OXU32:OXV32"/>
    <mergeCell ref="OYK32:OYL32"/>
    <mergeCell ref="OZA32:OZB32"/>
    <mergeCell ref="OZQ32:OZR32"/>
    <mergeCell ref="PAG32:PAH32"/>
    <mergeCell ref="OTM32:OTN32"/>
    <mergeCell ref="OUC32:OUD32"/>
    <mergeCell ref="OUS32:OUT32"/>
    <mergeCell ref="OVI32:OVJ32"/>
    <mergeCell ref="OVY32:OVZ32"/>
    <mergeCell ref="OWO32:OWP32"/>
    <mergeCell ref="PLY32:PLZ32"/>
    <mergeCell ref="PMO32:PMP32"/>
    <mergeCell ref="PNE32:PNF32"/>
    <mergeCell ref="PNU32:PNV32"/>
    <mergeCell ref="POK32:POL32"/>
    <mergeCell ref="PPA32:PPB32"/>
    <mergeCell ref="PIG32:PIH32"/>
    <mergeCell ref="PIW32:PIX32"/>
    <mergeCell ref="PJM32:PJN32"/>
    <mergeCell ref="PKC32:PKD32"/>
    <mergeCell ref="PKS32:PKT32"/>
    <mergeCell ref="PLI32:PLJ32"/>
    <mergeCell ref="PEO32:PEP32"/>
    <mergeCell ref="PFE32:PFF32"/>
    <mergeCell ref="PFU32:PFV32"/>
    <mergeCell ref="PGK32:PGL32"/>
    <mergeCell ref="PHA32:PHB32"/>
    <mergeCell ref="PHQ32:PHR32"/>
    <mergeCell ref="PXA32:PXB32"/>
    <mergeCell ref="PXQ32:PXR32"/>
    <mergeCell ref="PYG32:PYH32"/>
    <mergeCell ref="PYW32:PYX32"/>
    <mergeCell ref="PZM32:PZN32"/>
    <mergeCell ref="QAC32:QAD32"/>
    <mergeCell ref="PTI32:PTJ32"/>
    <mergeCell ref="PTY32:PTZ32"/>
    <mergeCell ref="PUO32:PUP32"/>
    <mergeCell ref="PVE32:PVF32"/>
    <mergeCell ref="PVU32:PVV32"/>
    <mergeCell ref="PWK32:PWL32"/>
    <mergeCell ref="PPQ32:PPR32"/>
    <mergeCell ref="PQG32:PQH32"/>
    <mergeCell ref="PQW32:PQX32"/>
    <mergeCell ref="PRM32:PRN32"/>
    <mergeCell ref="PSC32:PSD32"/>
    <mergeCell ref="PSS32:PST32"/>
    <mergeCell ref="QIC32:QID32"/>
    <mergeCell ref="QIS32:QIT32"/>
    <mergeCell ref="QJI32:QJJ32"/>
    <mergeCell ref="QJY32:QJZ32"/>
    <mergeCell ref="QKO32:QKP32"/>
    <mergeCell ref="QLE32:QLF32"/>
    <mergeCell ref="QEK32:QEL32"/>
    <mergeCell ref="QFA32:QFB32"/>
    <mergeCell ref="QFQ32:QFR32"/>
    <mergeCell ref="QGG32:QGH32"/>
    <mergeCell ref="QGW32:QGX32"/>
    <mergeCell ref="QHM32:QHN32"/>
    <mergeCell ref="QAS32:QAT32"/>
    <mergeCell ref="QBI32:QBJ32"/>
    <mergeCell ref="QBY32:QBZ32"/>
    <mergeCell ref="QCO32:QCP32"/>
    <mergeCell ref="QDE32:QDF32"/>
    <mergeCell ref="QDU32:QDV32"/>
    <mergeCell ref="QTE32:QTF32"/>
    <mergeCell ref="QTU32:QTV32"/>
    <mergeCell ref="QUK32:QUL32"/>
    <mergeCell ref="QVA32:QVB32"/>
    <mergeCell ref="QVQ32:QVR32"/>
    <mergeCell ref="QWG32:QWH32"/>
    <mergeCell ref="QPM32:QPN32"/>
    <mergeCell ref="QQC32:QQD32"/>
    <mergeCell ref="QQS32:QQT32"/>
    <mergeCell ref="QRI32:QRJ32"/>
    <mergeCell ref="QRY32:QRZ32"/>
    <mergeCell ref="QSO32:QSP32"/>
    <mergeCell ref="QLU32:QLV32"/>
    <mergeCell ref="QMK32:QML32"/>
    <mergeCell ref="QNA32:QNB32"/>
    <mergeCell ref="QNQ32:QNR32"/>
    <mergeCell ref="QOG32:QOH32"/>
    <mergeCell ref="QOW32:QOX32"/>
    <mergeCell ref="REG32:REH32"/>
    <mergeCell ref="REW32:REX32"/>
    <mergeCell ref="RFM32:RFN32"/>
    <mergeCell ref="RGC32:RGD32"/>
    <mergeCell ref="RGS32:RGT32"/>
    <mergeCell ref="RHI32:RHJ32"/>
    <mergeCell ref="RAO32:RAP32"/>
    <mergeCell ref="RBE32:RBF32"/>
    <mergeCell ref="RBU32:RBV32"/>
    <mergeCell ref="RCK32:RCL32"/>
    <mergeCell ref="RDA32:RDB32"/>
    <mergeCell ref="RDQ32:RDR32"/>
    <mergeCell ref="QWW32:QWX32"/>
    <mergeCell ref="QXM32:QXN32"/>
    <mergeCell ref="QYC32:QYD32"/>
    <mergeCell ref="QYS32:QYT32"/>
    <mergeCell ref="QZI32:QZJ32"/>
    <mergeCell ref="QZY32:QZZ32"/>
    <mergeCell ref="RPI32:RPJ32"/>
    <mergeCell ref="RPY32:RPZ32"/>
    <mergeCell ref="RQO32:RQP32"/>
    <mergeCell ref="RRE32:RRF32"/>
    <mergeCell ref="RRU32:RRV32"/>
    <mergeCell ref="RSK32:RSL32"/>
    <mergeCell ref="RLQ32:RLR32"/>
    <mergeCell ref="RMG32:RMH32"/>
    <mergeCell ref="RMW32:RMX32"/>
    <mergeCell ref="RNM32:RNN32"/>
    <mergeCell ref="ROC32:ROD32"/>
    <mergeCell ref="ROS32:ROT32"/>
    <mergeCell ref="RHY32:RHZ32"/>
    <mergeCell ref="RIO32:RIP32"/>
    <mergeCell ref="RJE32:RJF32"/>
    <mergeCell ref="RJU32:RJV32"/>
    <mergeCell ref="RKK32:RKL32"/>
    <mergeCell ref="RLA32:RLB32"/>
    <mergeCell ref="SAK32:SAL32"/>
    <mergeCell ref="SBA32:SBB32"/>
    <mergeCell ref="SBQ32:SBR32"/>
    <mergeCell ref="SCG32:SCH32"/>
    <mergeCell ref="SCW32:SCX32"/>
    <mergeCell ref="SDM32:SDN32"/>
    <mergeCell ref="RWS32:RWT32"/>
    <mergeCell ref="RXI32:RXJ32"/>
    <mergeCell ref="RXY32:RXZ32"/>
    <mergeCell ref="RYO32:RYP32"/>
    <mergeCell ref="RZE32:RZF32"/>
    <mergeCell ref="RZU32:RZV32"/>
    <mergeCell ref="RTA32:RTB32"/>
    <mergeCell ref="RTQ32:RTR32"/>
    <mergeCell ref="RUG32:RUH32"/>
    <mergeCell ref="RUW32:RUX32"/>
    <mergeCell ref="RVM32:RVN32"/>
    <mergeCell ref="RWC32:RWD32"/>
    <mergeCell ref="SLM32:SLN32"/>
    <mergeCell ref="SMC32:SMD32"/>
    <mergeCell ref="SMS32:SMT32"/>
    <mergeCell ref="SNI32:SNJ32"/>
    <mergeCell ref="SNY32:SNZ32"/>
    <mergeCell ref="SOO32:SOP32"/>
    <mergeCell ref="SHU32:SHV32"/>
    <mergeCell ref="SIK32:SIL32"/>
    <mergeCell ref="SJA32:SJB32"/>
    <mergeCell ref="SJQ32:SJR32"/>
    <mergeCell ref="SKG32:SKH32"/>
    <mergeCell ref="SKW32:SKX32"/>
    <mergeCell ref="SEC32:SED32"/>
    <mergeCell ref="SES32:SET32"/>
    <mergeCell ref="SFI32:SFJ32"/>
    <mergeCell ref="SFY32:SFZ32"/>
    <mergeCell ref="SGO32:SGP32"/>
    <mergeCell ref="SHE32:SHF32"/>
    <mergeCell ref="SWO32:SWP32"/>
    <mergeCell ref="SXE32:SXF32"/>
    <mergeCell ref="SXU32:SXV32"/>
    <mergeCell ref="SYK32:SYL32"/>
    <mergeCell ref="SZA32:SZB32"/>
    <mergeCell ref="SZQ32:SZR32"/>
    <mergeCell ref="SSW32:SSX32"/>
    <mergeCell ref="STM32:STN32"/>
    <mergeCell ref="SUC32:SUD32"/>
    <mergeCell ref="SUS32:SUT32"/>
    <mergeCell ref="SVI32:SVJ32"/>
    <mergeCell ref="SVY32:SVZ32"/>
    <mergeCell ref="SPE32:SPF32"/>
    <mergeCell ref="SPU32:SPV32"/>
    <mergeCell ref="SQK32:SQL32"/>
    <mergeCell ref="SRA32:SRB32"/>
    <mergeCell ref="SRQ32:SRR32"/>
    <mergeCell ref="SSG32:SSH32"/>
    <mergeCell ref="THQ32:THR32"/>
    <mergeCell ref="TIG32:TIH32"/>
    <mergeCell ref="TIW32:TIX32"/>
    <mergeCell ref="TJM32:TJN32"/>
    <mergeCell ref="TKC32:TKD32"/>
    <mergeCell ref="TKS32:TKT32"/>
    <mergeCell ref="TDY32:TDZ32"/>
    <mergeCell ref="TEO32:TEP32"/>
    <mergeCell ref="TFE32:TFF32"/>
    <mergeCell ref="TFU32:TFV32"/>
    <mergeCell ref="TGK32:TGL32"/>
    <mergeCell ref="THA32:THB32"/>
    <mergeCell ref="TAG32:TAH32"/>
    <mergeCell ref="TAW32:TAX32"/>
    <mergeCell ref="TBM32:TBN32"/>
    <mergeCell ref="TCC32:TCD32"/>
    <mergeCell ref="TCS32:TCT32"/>
    <mergeCell ref="TDI32:TDJ32"/>
    <mergeCell ref="TSS32:TST32"/>
    <mergeCell ref="TTI32:TTJ32"/>
    <mergeCell ref="TTY32:TTZ32"/>
    <mergeCell ref="TUO32:TUP32"/>
    <mergeCell ref="TVE32:TVF32"/>
    <mergeCell ref="TVU32:TVV32"/>
    <mergeCell ref="TPA32:TPB32"/>
    <mergeCell ref="TPQ32:TPR32"/>
    <mergeCell ref="TQG32:TQH32"/>
    <mergeCell ref="TQW32:TQX32"/>
    <mergeCell ref="TRM32:TRN32"/>
    <mergeCell ref="TSC32:TSD32"/>
    <mergeCell ref="TLI32:TLJ32"/>
    <mergeCell ref="TLY32:TLZ32"/>
    <mergeCell ref="TMO32:TMP32"/>
    <mergeCell ref="TNE32:TNF32"/>
    <mergeCell ref="TNU32:TNV32"/>
    <mergeCell ref="TOK32:TOL32"/>
    <mergeCell ref="UDU32:UDV32"/>
    <mergeCell ref="UEK32:UEL32"/>
    <mergeCell ref="UFA32:UFB32"/>
    <mergeCell ref="UFQ32:UFR32"/>
    <mergeCell ref="UGG32:UGH32"/>
    <mergeCell ref="UGW32:UGX32"/>
    <mergeCell ref="UAC32:UAD32"/>
    <mergeCell ref="UAS32:UAT32"/>
    <mergeCell ref="UBI32:UBJ32"/>
    <mergeCell ref="UBY32:UBZ32"/>
    <mergeCell ref="UCO32:UCP32"/>
    <mergeCell ref="UDE32:UDF32"/>
    <mergeCell ref="TWK32:TWL32"/>
    <mergeCell ref="TXA32:TXB32"/>
    <mergeCell ref="TXQ32:TXR32"/>
    <mergeCell ref="TYG32:TYH32"/>
    <mergeCell ref="TYW32:TYX32"/>
    <mergeCell ref="TZM32:TZN32"/>
    <mergeCell ref="UOW32:UOX32"/>
    <mergeCell ref="UPM32:UPN32"/>
    <mergeCell ref="UQC32:UQD32"/>
    <mergeCell ref="UQS32:UQT32"/>
    <mergeCell ref="URI32:URJ32"/>
    <mergeCell ref="URY32:URZ32"/>
    <mergeCell ref="ULE32:ULF32"/>
    <mergeCell ref="ULU32:ULV32"/>
    <mergeCell ref="UMK32:UML32"/>
    <mergeCell ref="UNA32:UNB32"/>
    <mergeCell ref="UNQ32:UNR32"/>
    <mergeCell ref="UOG32:UOH32"/>
    <mergeCell ref="UHM32:UHN32"/>
    <mergeCell ref="UIC32:UID32"/>
    <mergeCell ref="UIS32:UIT32"/>
    <mergeCell ref="UJI32:UJJ32"/>
    <mergeCell ref="UJY32:UJZ32"/>
    <mergeCell ref="UKO32:UKP32"/>
    <mergeCell ref="UZY32:UZZ32"/>
    <mergeCell ref="VAO32:VAP32"/>
    <mergeCell ref="VBE32:VBF32"/>
    <mergeCell ref="VBU32:VBV32"/>
    <mergeCell ref="VCK32:VCL32"/>
    <mergeCell ref="VDA32:VDB32"/>
    <mergeCell ref="UWG32:UWH32"/>
    <mergeCell ref="UWW32:UWX32"/>
    <mergeCell ref="UXM32:UXN32"/>
    <mergeCell ref="UYC32:UYD32"/>
    <mergeCell ref="UYS32:UYT32"/>
    <mergeCell ref="UZI32:UZJ32"/>
    <mergeCell ref="USO32:USP32"/>
    <mergeCell ref="UTE32:UTF32"/>
    <mergeCell ref="UTU32:UTV32"/>
    <mergeCell ref="UUK32:UUL32"/>
    <mergeCell ref="UVA32:UVB32"/>
    <mergeCell ref="UVQ32:UVR32"/>
    <mergeCell ref="VLA32:VLB32"/>
    <mergeCell ref="VLQ32:VLR32"/>
    <mergeCell ref="VMG32:VMH32"/>
    <mergeCell ref="VMW32:VMX32"/>
    <mergeCell ref="VNM32:VNN32"/>
    <mergeCell ref="VOC32:VOD32"/>
    <mergeCell ref="VHI32:VHJ32"/>
    <mergeCell ref="VHY32:VHZ32"/>
    <mergeCell ref="VIO32:VIP32"/>
    <mergeCell ref="VJE32:VJF32"/>
    <mergeCell ref="VJU32:VJV32"/>
    <mergeCell ref="VKK32:VKL32"/>
    <mergeCell ref="VDQ32:VDR32"/>
    <mergeCell ref="VEG32:VEH32"/>
    <mergeCell ref="VEW32:VEX32"/>
    <mergeCell ref="VFM32:VFN32"/>
    <mergeCell ref="VGC32:VGD32"/>
    <mergeCell ref="VGS32:VGT32"/>
    <mergeCell ref="VWC32:VWD32"/>
    <mergeCell ref="VWS32:VWT32"/>
    <mergeCell ref="VXI32:VXJ32"/>
    <mergeCell ref="VXY32:VXZ32"/>
    <mergeCell ref="VYO32:VYP32"/>
    <mergeCell ref="VZE32:VZF32"/>
    <mergeCell ref="VSK32:VSL32"/>
    <mergeCell ref="VTA32:VTB32"/>
    <mergeCell ref="VTQ32:VTR32"/>
    <mergeCell ref="VUG32:VUH32"/>
    <mergeCell ref="VUW32:VUX32"/>
    <mergeCell ref="VVM32:VVN32"/>
    <mergeCell ref="VOS32:VOT32"/>
    <mergeCell ref="VPI32:VPJ32"/>
    <mergeCell ref="VPY32:VPZ32"/>
    <mergeCell ref="VQO32:VQP32"/>
    <mergeCell ref="VRE32:VRF32"/>
    <mergeCell ref="VRU32:VRV32"/>
    <mergeCell ref="WHE32:WHF32"/>
    <mergeCell ref="WHU32:WHV32"/>
    <mergeCell ref="WIK32:WIL32"/>
    <mergeCell ref="WJA32:WJB32"/>
    <mergeCell ref="WJQ32:WJR32"/>
    <mergeCell ref="WKG32:WKH32"/>
    <mergeCell ref="WDM32:WDN32"/>
    <mergeCell ref="WEC32:WED32"/>
    <mergeCell ref="WES32:WET32"/>
    <mergeCell ref="WFI32:WFJ32"/>
    <mergeCell ref="WFY32:WFZ32"/>
    <mergeCell ref="WGO32:WGP32"/>
    <mergeCell ref="VZU32:VZV32"/>
    <mergeCell ref="WAK32:WAL32"/>
    <mergeCell ref="WBA32:WBB32"/>
    <mergeCell ref="WBQ32:WBR32"/>
    <mergeCell ref="WCG32:WCH32"/>
    <mergeCell ref="WCW32:WCX32"/>
    <mergeCell ref="WYK32:WYL32"/>
    <mergeCell ref="WZA32:WZB32"/>
    <mergeCell ref="WSG32:WSH32"/>
    <mergeCell ref="WSW32:WSX32"/>
    <mergeCell ref="WTM32:WTN32"/>
    <mergeCell ref="WUC32:WUD32"/>
    <mergeCell ref="WUS32:WUT32"/>
    <mergeCell ref="WVI32:WVJ32"/>
    <mergeCell ref="WOO32:WOP32"/>
    <mergeCell ref="WPE32:WPF32"/>
    <mergeCell ref="WPU32:WPV32"/>
    <mergeCell ref="WQK32:WQL32"/>
    <mergeCell ref="WRA32:WRB32"/>
    <mergeCell ref="WRQ32:WRR32"/>
    <mergeCell ref="WKW32:WKX32"/>
    <mergeCell ref="WLM32:WLN32"/>
    <mergeCell ref="WMC32:WMD32"/>
    <mergeCell ref="WMS32:WMT32"/>
    <mergeCell ref="WNI32:WNJ32"/>
    <mergeCell ref="WNY32:WNZ32"/>
    <mergeCell ref="GK34:GL34"/>
    <mergeCell ref="HA34:HB34"/>
    <mergeCell ref="HQ34:HR34"/>
    <mergeCell ref="IG34:IH34"/>
    <mergeCell ref="IW34:IX34"/>
    <mergeCell ref="JM34:JN34"/>
    <mergeCell ref="CS34:CT34"/>
    <mergeCell ref="DI34:DJ34"/>
    <mergeCell ref="DY34:DZ34"/>
    <mergeCell ref="EO34:EP34"/>
    <mergeCell ref="FE34:FF34"/>
    <mergeCell ref="FU34:FV34"/>
    <mergeCell ref="XDI32:XDJ32"/>
    <mergeCell ref="XDY32:XDZ32"/>
    <mergeCell ref="XEO32:XEP32"/>
    <mergeCell ref="A33:B33"/>
    <mergeCell ref="A34:B34"/>
    <mergeCell ref="Q34:R34"/>
    <mergeCell ref="AG34:AH34"/>
    <mergeCell ref="AW34:AX34"/>
    <mergeCell ref="BM34:BN34"/>
    <mergeCell ref="CC34:CD34"/>
    <mergeCell ref="WZQ32:WZR32"/>
    <mergeCell ref="XAG32:XAH32"/>
    <mergeCell ref="XAW32:XAX32"/>
    <mergeCell ref="XBM32:XBN32"/>
    <mergeCell ref="XCC32:XCD32"/>
    <mergeCell ref="XCS32:XCT32"/>
    <mergeCell ref="WVY32:WVZ32"/>
    <mergeCell ref="WWO32:WWP32"/>
    <mergeCell ref="WXE32:WXF32"/>
    <mergeCell ref="WXU32:WXV32"/>
    <mergeCell ref="RM34:RN34"/>
    <mergeCell ref="SC34:SD34"/>
    <mergeCell ref="SS34:ST34"/>
    <mergeCell ref="TI34:TJ34"/>
    <mergeCell ref="TY34:TZ34"/>
    <mergeCell ref="UO34:UP34"/>
    <mergeCell ref="NU34:NV34"/>
    <mergeCell ref="OK34:OL34"/>
    <mergeCell ref="PA34:PB34"/>
    <mergeCell ref="PQ34:PR34"/>
    <mergeCell ref="QG34:QH34"/>
    <mergeCell ref="QW34:QX34"/>
    <mergeCell ref="KC34:KD34"/>
    <mergeCell ref="KS34:KT34"/>
    <mergeCell ref="LI34:LJ34"/>
    <mergeCell ref="LY34:LZ34"/>
    <mergeCell ref="MO34:MP34"/>
    <mergeCell ref="NE34:NF34"/>
    <mergeCell ref="ACO34:ACP34"/>
    <mergeCell ref="ADE34:ADF34"/>
    <mergeCell ref="ADU34:ADV34"/>
    <mergeCell ref="AEK34:AEL34"/>
    <mergeCell ref="AFA34:AFB34"/>
    <mergeCell ref="AFQ34:AFR34"/>
    <mergeCell ref="YW34:YX34"/>
    <mergeCell ref="ZM34:ZN34"/>
    <mergeCell ref="AAC34:AAD34"/>
    <mergeCell ref="AAS34:AAT34"/>
    <mergeCell ref="ABI34:ABJ34"/>
    <mergeCell ref="ABY34:ABZ34"/>
    <mergeCell ref="VE34:VF34"/>
    <mergeCell ref="VU34:VV34"/>
    <mergeCell ref="WK34:WL34"/>
    <mergeCell ref="XA34:XB34"/>
    <mergeCell ref="XQ34:XR34"/>
    <mergeCell ref="YG34:YH34"/>
    <mergeCell ref="ANQ34:ANR34"/>
    <mergeCell ref="AOG34:AOH34"/>
    <mergeCell ref="AOW34:AOX34"/>
    <mergeCell ref="APM34:APN34"/>
    <mergeCell ref="AQC34:AQD34"/>
    <mergeCell ref="AQS34:AQT34"/>
    <mergeCell ref="AJY34:AJZ34"/>
    <mergeCell ref="AKO34:AKP34"/>
    <mergeCell ref="ALE34:ALF34"/>
    <mergeCell ref="ALU34:ALV34"/>
    <mergeCell ref="AMK34:AML34"/>
    <mergeCell ref="ANA34:ANB34"/>
    <mergeCell ref="AGG34:AGH34"/>
    <mergeCell ref="AGW34:AGX34"/>
    <mergeCell ref="AHM34:AHN34"/>
    <mergeCell ref="AIC34:AID34"/>
    <mergeCell ref="AIS34:AIT34"/>
    <mergeCell ref="AJI34:AJJ34"/>
    <mergeCell ref="AYS34:AYT34"/>
    <mergeCell ref="AZI34:AZJ34"/>
    <mergeCell ref="AZY34:AZZ34"/>
    <mergeCell ref="BAO34:BAP34"/>
    <mergeCell ref="BBE34:BBF34"/>
    <mergeCell ref="BBU34:BBV34"/>
    <mergeCell ref="AVA34:AVB34"/>
    <mergeCell ref="AVQ34:AVR34"/>
    <mergeCell ref="AWG34:AWH34"/>
    <mergeCell ref="AWW34:AWX34"/>
    <mergeCell ref="AXM34:AXN34"/>
    <mergeCell ref="AYC34:AYD34"/>
    <mergeCell ref="ARI34:ARJ34"/>
    <mergeCell ref="ARY34:ARZ34"/>
    <mergeCell ref="ASO34:ASP34"/>
    <mergeCell ref="ATE34:ATF34"/>
    <mergeCell ref="ATU34:ATV34"/>
    <mergeCell ref="AUK34:AUL34"/>
    <mergeCell ref="BJU34:BJV34"/>
    <mergeCell ref="BKK34:BKL34"/>
    <mergeCell ref="BLA34:BLB34"/>
    <mergeCell ref="BLQ34:BLR34"/>
    <mergeCell ref="BMG34:BMH34"/>
    <mergeCell ref="BMW34:BMX34"/>
    <mergeCell ref="BGC34:BGD34"/>
    <mergeCell ref="BGS34:BGT34"/>
    <mergeCell ref="BHI34:BHJ34"/>
    <mergeCell ref="BHY34:BHZ34"/>
    <mergeCell ref="BIO34:BIP34"/>
    <mergeCell ref="BJE34:BJF34"/>
    <mergeCell ref="BCK34:BCL34"/>
    <mergeCell ref="BDA34:BDB34"/>
    <mergeCell ref="BDQ34:BDR34"/>
    <mergeCell ref="BEG34:BEH34"/>
    <mergeCell ref="BEW34:BEX34"/>
    <mergeCell ref="BFM34:BFN34"/>
    <mergeCell ref="BUW34:BUX34"/>
    <mergeCell ref="BVM34:BVN34"/>
    <mergeCell ref="BWC34:BWD34"/>
    <mergeCell ref="BWS34:BWT34"/>
    <mergeCell ref="BXI34:BXJ34"/>
    <mergeCell ref="BXY34:BXZ34"/>
    <mergeCell ref="BRE34:BRF34"/>
    <mergeCell ref="BRU34:BRV34"/>
    <mergeCell ref="BSK34:BSL34"/>
    <mergeCell ref="BTA34:BTB34"/>
    <mergeCell ref="BTQ34:BTR34"/>
    <mergeCell ref="BUG34:BUH34"/>
    <mergeCell ref="BNM34:BNN34"/>
    <mergeCell ref="BOC34:BOD34"/>
    <mergeCell ref="BOS34:BOT34"/>
    <mergeCell ref="BPI34:BPJ34"/>
    <mergeCell ref="BPY34:BPZ34"/>
    <mergeCell ref="BQO34:BQP34"/>
    <mergeCell ref="CFY34:CFZ34"/>
    <mergeCell ref="CGO34:CGP34"/>
    <mergeCell ref="CHE34:CHF34"/>
    <mergeCell ref="CHU34:CHV34"/>
    <mergeCell ref="CIK34:CIL34"/>
    <mergeCell ref="CJA34:CJB34"/>
    <mergeCell ref="CCG34:CCH34"/>
    <mergeCell ref="CCW34:CCX34"/>
    <mergeCell ref="CDM34:CDN34"/>
    <mergeCell ref="CEC34:CED34"/>
    <mergeCell ref="CES34:CET34"/>
    <mergeCell ref="CFI34:CFJ34"/>
    <mergeCell ref="BYO34:BYP34"/>
    <mergeCell ref="BZE34:BZF34"/>
    <mergeCell ref="BZU34:BZV34"/>
    <mergeCell ref="CAK34:CAL34"/>
    <mergeCell ref="CBA34:CBB34"/>
    <mergeCell ref="CBQ34:CBR34"/>
    <mergeCell ref="CRA34:CRB34"/>
    <mergeCell ref="CRQ34:CRR34"/>
    <mergeCell ref="CSG34:CSH34"/>
    <mergeCell ref="CSW34:CSX34"/>
    <mergeCell ref="CTM34:CTN34"/>
    <mergeCell ref="CUC34:CUD34"/>
    <mergeCell ref="CNI34:CNJ34"/>
    <mergeCell ref="CNY34:CNZ34"/>
    <mergeCell ref="COO34:COP34"/>
    <mergeCell ref="CPE34:CPF34"/>
    <mergeCell ref="CPU34:CPV34"/>
    <mergeCell ref="CQK34:CQL34"/>
    <mergeCell ref="CJQ34:CJR34"/>
    <mergeCell ref="CKG34:CKH34"/>
    <mergeCell ref="CKW34:CKX34"/>
    <mergeCell ref="CLM34:CLN34"/>
    <mergeCell ref="CMC34:CMD34"/>
    <mergeCell ref="CMS34:CMT34"/>
    <mergeCell ref="DCC34:DCD34"/>
    <mergeCell ref="DCS34:DCT34"/>
    <mergeCell ref="DDI34:DDJ34"/>
    <mergeCell ref="DDY34:DDZ34"/>
    <mergeCell ref="DEO34:DEP34"/>
    <mergeCell ref="DFE34:DFF34"/>
    <mergeCell ref="CYK34:CYL34"/>
    <mergeCell ref="CZA34:CZB34"/>
    <mergeCell ref="CZQ34:CZR34"/>
    <mergeCell ref="DAG34:DAH34"/>
    <mergeCell ref="DAW34:DAX34"/>
    <mergeCell ref="DBM34:DBN34"/>
    <mergeCell ref="CUS34:CUT34"/>
    <mergeCell ref="CVI34:CVJ34"/>
    <mergeCell ref="CVY34:CVZ34"/>
    <mergeCell ref="CWO34:CWP34"/>
    <mergeCell ref="CXE34:CXF34"/>
    <mergeCell ref="CXU34:CXV34"/>
    <mergeCell ref="DNE34:DNF34"/>
    <mergeCell ref="DNU34:DNV34"/>
    <mergeCell ref="DOK34:DOL34"/>
    <mergeCell ref="DPA34:DPB34"/>
    <mergeCell ref="DPQ34:DPR34"/>
    <mergeCell ref="DQG34:DQH34"/>
    <mergeCell ref="DJM34:DJN34"/>
    <mergeCell ref="DKC34:DKD34"/>
    <mergeCell ref="DKS34:DKT34"/>
    <mergeCell ref="DLI34:DLJ34"/>
    <mergeCell ref="DLY34:DLZ34"/>
    <mergeCell ref="DMO34:DMP34"/>
    <mergeCell ref="DFU34:DFV34"/>
    <mergeCell ref="DGK34:DGL34"/>
    <mergeCell ref="DHA34:DHB34"/>
    <mergeCell ref="DHQ34:DHR34"/>
    <mergeCell ref="DIG34:DIH34"/>
    <mergeCell ref="DIW34:DIX34"/>
    <mergeCell ref="DYG34:DYH34"/>
    <mergeCell ref="DYW34:DYX34"/>
    <mergeCell ref="DZM34:DZN34"/>
    <mergeCell ref="EAC34:EAD34"/>
    <mergeCell ref="EAS34:EAT34"/>
    <mergeCell ref="EBI34:EBJ34"/>
    <mergeCell ref="DUO34:DUP34"/>
    <mergeCell ref="DVE34:DVF34"/>
    <mergeCell ref="DVU34:DVV34"/>
    <mergeCell ref="DWK34:DWL34"/>
    <mergeCell ref="DXA34:DXB34"/>
    <mergeCell ref="DXQ34:DXR34"/>
    <mergeCell ref="DQW34:DQX34"/>
    <mergeCell ref="DRM34:DRN34"/>
    <mergeCell ref="DSC34:DSD34"/>
    <mergeCell ref="DSS34:DST34"/>
    <mergeCell ref="DTI34:DTJ34"/>
    <mergeCell ref="DTY34:DTZ34"/>
    <mergeCell ref="EJI34:EJJ34"/>
    <mergeCell ref="EJY34:EJZ34"/>
    <mergeCell ref="EKO34:EKP34"/>
    <mergeCell ref="ELE34:ELF34"/>
    <mergeCell ref="ELU34:ELV34"/>
    <mergeCell ref="EMK34:EML34"/>
    <mergeCell ref="EFQ34:EFR34"/>
    <mergeCell ref="EGG34:EGH34"/>
    <mergeCell ref="EGW34:EGX34"/>
    <mergeCell ref="EHM34:EHN34"/>
    <mergeCell ref="EIC34:EID34"/>
    <mergeCell ref="EIS34:EIT34"/>
    <mergeCell ref="EBY34:EBZ34"/>
    <mergeCell ref="ECO34:ECP34"/>
    <mergeCell ref="EDE34:EDF34"/>
    <mergeCell ref="EDU34:EDV34"/>
    <mergeCell ref="EEK34:EEL34"/>
    <mergeCell ref="EFA34:EFB34"/>
    <mergeCell ref="EUK34:EUL34"/>
    <mergeCell ref="EVA34:EVB34"/>
    <mergeCell ref="EVQ34:EVR34"/>
    <mergeCell ref="EWG34:EWH34"/>
    <mergeCell ref="EWW34:EWX34"/>
    <mergeCell ref="EXM34:EXN34"/>
    <mergeCell ref="EQS34:EQT34"/>
    <mergeCell ref="ERI34:ERJ34"/>
    <mergeCell ref="ERY34:ERZ34"/>
    <mergeCell ref="ESO34:ESP34"/>
    <mergeCell ref="ETE34:ETF34"/>
    <mergeCell ref="ETU34:ETV34"/>
    <mergeCell ref="ENA34:ENB34"/>
    <mergeCell ref="ENQ34:ENR34"/>
    <mergeCell ref="EOG34:EOH34"/>
    <mergeCell ref="EOW34:EOX34"/>
    <mergeCell ref="EPM34:EPN34"/>
    <mergeCell ref="EQC34:EQD34"/>
    <mergeCell ref="FFM34:FFN34"/>
    <mergeCell ref="FGC34:FGD34"/>
    <mergeCell ref="FGS34:FGT34"/>
    <mergeCell ref="FHI34:FHJ34"/>
    <mergeCell ref="FHY34:FHZ34"/>
    <mergeCell ref="FIO34:FIP34"/>
    <mergeCell ref="FBU34:FBV34"/>
    <mergeCell ref="FCK34:FCL34"/>
    <mergeCell ref="FDA34:FDB34"/>
    <mergeCell ref="FDQ34:FDR34"/>
    <mergeCell ref="FEG34:FEH34"/>
    <mergeCell ref="FEW34:FEX34"/>
    <mergeCell ref="EYC34:EYD34"/>
    <mergeCell ref="EYS34:EYT34"/>
    <mergeCell ref="EZI34:EZJ34"/>
    <mergeCell ref="EZY34:EZZ34"/>
    <mergeCell ref="FAO34:FAP34"/>
    <mergeCell ref="FBE34:FBF34"/>
    <mergeCell ref="FQO34:FQP34"/>
    <mergeCell ref="FRE34:FRF34"/>
    <mergeCell ref="FRU34:FRV34"/>
    <mergeCell ref="FSK34:FSL34"/>
    <mergeCell ref="FTA34:FTB34"/>
    <mergeCell ref="FTQ34:FTR34"/>
    <mergeCell ref="FMW34:FMX34"/>
    <mergeCell ref="FNM34:FNN34"/>
    <mergeCell ref="FOC34:FOD34"/>
    <mergeCell ref="FOS34:FOT34"/>
    <mergeCell ref="FPI34:FPJ34"/>
    <mergeCell ref="FPY34:FPZ34"/>
    <mergeCell ref="FJE34:FJF34"/>
    <mergeCell ref="FJU34:FJV34"/>
    <mergeCell ref="FKK34:FKL34"/>
    <mergeCell ref="FLA34:FLB34"/>
    <mergeCell ref="FLQ34:FLR34"/>
    <mergeCell ref="FMG34:FMH34"/>
    <mergeCell ref="GBQ34:GBR34"/>
    <mergeCell ref="GCG34:GCH34"/>
    <mergeCell ref="GCW34:GCX34"/>
    <mergeCell ref="GDM34:GDN34"/>
    <mergeCell ref="GEC34:GED34"/>
    <mergeCell ref="GES34:GET34"/>
    <mergeCell ref="FXY34:FXZ34"/>
    <mergeCell ref="FYO34:FYP34"/>
    <mergeCell ref="FZE34:FZF34"/>
    <mergeCell ref="FZU34:FZV34"/>
    <mergeCell ref="GAK34:GAL34"/>
    <mergeCell ref="GBA34:GBB34"/>
    <mergeCell ref="FUG34:FUH34"/>
    <mergeCell ref="FUW34:FUX34"/>
    <mergeCell ref="FVM34:FVN34"/>
    <mergeCell ref="FWC34:FWD34"/>
    <mergeCell ref="FWS34:FWT34"/>
    <mergeCell ref="FXI34:FXJ34"/>
    <mergeCell ref="GMS34:GMT34"/>
    <mergeCell ref="GNI34:GNJ34"/>
    <mergeCell ref="GNY34:GNZ34"/>
    <mergeCell ref="GOO34:GOP34"/>
    <mergeCell ref="GPE34:GPF34"/>
    <mergeCell ref="GPU34:GPV34"/>
    <mergeCell ref="GJA34:GJB34"/>
    <mergeCell ref="GJQ34:GJR34"/>
    <mergeCell ref="GKG34:GKH34"/>
    <mergeCell ref="GKW34:GKX34"/>
    <mergeCell ref="GLM34:GLN34"/>
    <mergeCell ref="GMC34:GMD34"/>
    <mergeCell ref="GFI34:GFJ34"/>
    <mergeCell ref="GFY34:GFZ34"/>
    <mergeCell ref="GGO34:GGP34"/>
    <mergeCell ref="GHE34:GHF34"/>
    <mergeCell ref="GHU34:GHV34"/>
    <mergeCell ref="GIK34:GIL34"/>
    <mergeCell ref="GXU34:GXV34"/>
    <mergeCell ref="GYK34:GYL34"/>
    <mergeCell ref="GZA34:GZB34"/>
    <mergeCell ref="GZQ34:GZR34"/>
    <mergeCell ref="HAG34:HAH34"/>
    <mergeCell ref="HAW34:HAX34"/>
    <mergeCell ref="GUC34:GUD34"/>
    <mergeCell ref="GUS34:GUT34"/>
    <mergeCell ref="GVI34:GVJ34"/>
    <mergeCell ref="GVY34:GVZ34"/>
    <mergeCell ref="GWO34:GWP34"/>
    <mergeCell ref="GXE34:GXF34"/>
    <mergeCell ref="GQK34:GQL34"/>
    <mergeCell ref="GRA34:GRB34"/>
    <mergeCell ref="GRQ34:GRR34"/>
    <mergeCell ref="GSG34:GSH34"/>
    <mergeCell ref="GSW34:GSX34"/>
    <mergeCell ref="GTM34:GTN34"/>
    <mergeCell ref="HIW34:HIX34"/>
    <mergeCell ref="HJM34:HJN34"/>
    <mergeCell ref="HKC34:HKD34"/>
    <mergeCell ref="HKS34:HKT34"/>
    <mergeCell ref="HLI34:HLJ34"/>
    <mergeCell ref="HLY34:HLZ34"/>
    <mergeCell ref="HFE34:HFF34"/>
    <mergeCell ref="HFU34:HFV34"/>
    <mergeCell ref="HGK34:HGL34"/>
    <mergeCell ref="HHA34:HHB34"/>
    <mergeCell ref="HHQ34:HHR34"/>
    <mergeCell ref="HIG34:HIH34"/>
    <mergeCell ref="HBM34:HBN34"/>
    <mergeCell ref="HCC34:HCD34"/>
    <mergeCell ref="HCS34:HCT34"/>
    <mergeCell ref="HDI34:HDJ34"/>
    <mergeCell ref="HDY34:HDZ34"/>
    <mergeCell ref="HEO34:HEP34"/>
    <mergeCell ref="HTY34:HTZ34"/>
    <mergeCell ref="HUO34:HUP34"/>
    <mergeCell ref="HVE34:HVF34"/>
    <mergeCell ref="HVU34:HVV34"/>
    <mergeCell ref="HWK34:HWL34"/>
    <mergeCell ref="HXA34:HXB34"/>
    <mergeCell ref="HQG34:HQH34"/>
    <mergeCell ref="HQW34:HQX34"/>
    <mergeCell ref="HRM34:HRN34"/>
    <mergeCell ref="HSC34:HSD34"/>
    <mergeCell ref="HSS34:HST34"/>
    <mergeCell ref="HTI34:HTJ34"/>
    <mergeCell ref="HMO34:HMP34"/>
    <mergeCell ref="HNE34:HNF34"/>
    <mergeCell ref="HNU34:HNV34"/>
    <mergeCell ref="HOK34:HOL34"/>
    <mergeCell ref="HPA34:HPB34"/>
    <mergeCell ref="HPQ34:HPR34"/>
    <mergeCell ref="IFA34:IFB34"/>
    <mergeCell ref="IFQ34:IFR34"/>
    <mergeCell ref="IGG34:IGH34"/>
    <mergeCell ref="IGW34:IGX34"/>
    <mergeCell ref="IHM34:IHN34"/>
    <mergeCell ref="IIC34:IID34"/>
    <mergeCell ref="IBI34:IBJ34"/>
    <mergeCell ref="IBY34:IBZ34"/>
    <mergeCell ref="ICO34:ICP34"/>
    <mergeCell ref="IDE34:IDF34"/>
    <mergeCell ref="IDU34:IDV34"/>
    <mergeCell ref="IEK34:IEL34"/>
    <mergeCell ref="HXQ34:HXR34"/>
    <mergeCell ref="HYG34:HYH34"/>
    <mergeCell ref="HYW34:HYX34"/>
    <mergeCell ref="HZM34:HZN34"/>
    <mergeCell ref="IAC34:IAD34"/>
    <mergeCell ref="IAS34:IAT34"/>
    <mergeCell ref="IQC34:IQD34"/>
    <mergeCell ref="IQS34:IQT34"/>
    <mergeCell ref="IRI34:IRJ34"/>
    <mergeCell ref="IRY34:IRZ34"/>
    <mergeCell ref="ISO34:ISP34"/>
    <mergeCell ref="ITE34:ITF34"/>
    <mergeCell ref="IMK34:IML34"/>
    <mergeCell ref="INA34:INB34"/>
    <mergeCell ref="INQ34:INR34"/>
    <mergeCell ref="IOG34:IOH34"/>
    <mergeCell ref="IOW34:IOX34"/>
    <mergeCell ref="IPM34:IPN34"/>
    <mergeCell ref="IIS34:IIT34"/>
    <mergeCell ref="IJI34:IJJ34"/>
    <mergeCell ref="IJY34:IJZ34"/>
    <mergeCell ref="IKO34:IKP34"/>
    <mergeCell ref="ILE34:ILF34"/>
    <mergeCell ref="ILU34:ILV34"/>
    <mergeCell ref="JBE34:JBF34"/>
    <mergeCell ref="JBU34:JBV34"/>
    <mergeCell ref="JCK34:JCL34"/>
    <mergeCell ref="JDA34:JDB34"/>
    <mergeCell ref="JDQ34:JDR34"/>
    <mergeCell ref="JEG34:JEH34"/>
    <mergeCell ref="IXM34:IXN34"/>
    <mergeCell ref="IYC34:IYD34"/>
    <mergeCell ref="IYS34:IYT34"/>
    <mergeCell ref="IZI34:IZJ34"/>
    <mergeCell ref="IZY34:IZZ34"/>
    <mergeCell ref="JAO34:JAP34"/>
    <mergeCell ref="ITU34:ITV34"/>
    <mergeCell ref="IUK34:IUL34"/>
    <mergeCell ref="IVA34:IVB34"/>
    <mergeCell ref="IVQ34:IVR34"/>
    <mergeCell ref="IWG34:IWH34"/>
    <mergeCell ref="IWW34:IWX34"/>
    <mergeCell ref="JMG34:JMH34"/>
    <mergeCell ref="JMW34:JMX34"/>
    <mergeCell ref="JNM34:JNN34"/>
    <mergeCell ref="JOC34:JOD34"/>
    <mergeCell ref="JOS34:JOT34"/>
    <mergeCell ref="JPI34:JPJ34"/>
    <mergeCell ref="JIO34:JIP34"/>
    <mergeCell ref="JJE34:JJF34"/>
    <mergeCell ref="JJU34:JJV34"/>
    <mergeCell ref="JKK34:JKL34"/>
    <mergeCell ref="JLA34:JLB34"/>
    <mergeCell ref="JLQ34:JLR34"/>
    <mergeCell ref="JEW34:JEX34"/>
    <mergeCell ref="JFM34:JFN34"/>
    <mergeCell ref="JGC34:JGD34"/>
    <mergeCell ref="JGS34:JGT34"/>
    <mergeCell ref="JHI34:JHJ34"/>
    <mergeCell ref="JHY34:JHZ34"/>
    <mergeCell ref="JXI34:JXJ34"/>
    <mergeCell ref="JXY34:JXZ34"/>
    <mergeCell ref="JYO34:JYP34"/>
    <mergeCell ref="JZE34:JZF34"/>
    <mergeCell ref="JZU34:JZV34"/>
    <mergeCell ref="KAK34:KAL34"/>
    <mergeCell ref="JTQ34:JTR34"/>
    <mergeCell ref="JUG34:JUH34"/>
    <mergeCell ref="JUW34:JUX34"/>
    <mergeCell ref="JVM34:JVN34"/>
    <mergeCell ref="JWC34:JWD34"/>
    <mergeCell ref="JWS34:JWT34"/>
    <mergeCell ref="JPY34:JPZ34"/>
    <mergeCell ref="JQO34:JQP34"/>
    <mergeCell ref="JRE34:JRF34"/>
    <mergeCell ref="JRU34:JRV34"/>
    <mergeCell ref="JSK34:JSL34"/>
    <mergeCell ref="JTA34:JTB34"/>
    <mergeCell ref="KIK34:KIL34"/>
    <mergeCell ref="KJA34:KJB34"/>
    <mergeCell ref="KJQ34:KJR34"/>
    <mergeCell ref="KKG34:KKH34"/>
    <mergeCell ref="KKW34:KKX34"/>
    <mergeCell ref="KLM34:KLN34"/>
    <mergeCell ref="KES34:KET34"/>
    <mergeCell ref="KFI34:KFJ34"/>
    <mergeCell ref="KFY34:KFZ34"/>
    <mergeCell ref="KGO34:KGP34"/>
    <mergeCell ref="KHE34:KHF34"/>
    <mergeCell ref="KHU34:KHV34"/>
    <mergeCell ref="KBA34:KBB34"/>
    <mergeCell ref="KBQ34:KBR34"/>
    <mergeCell ref="KCG34:KCH34"/>
    <mergeCell ref="KCW34:KCX34"/>
    <mergeCell ref="KDM34:KDN34"/>
    <mergeCell ref="KEC34:KED34"/>
    <mergeCell ref="KTM34:KTN34"/>
    <mergeCell ref="KUC34:KUD34"/>
    <mergeCell ref="KUS34:KUT34"/>
    <mergeCell ref="KVI34:KVJ34"/>
    <mergeCell ref="KVY34:KVZ34"/>
    <mergeCell ref="KWO34:KWP34"/>
    <mergeCell ref="KPU34:KPV34"/>
    <mergeCell ref="KQK34:KQL34"/>
    <mergeCell ref="KRA34:KRB34"/>
    <mergeCell ref="KRQ34:KRR34"/>
    <mergeCell ref="KSG34:KSH34"/>
    <mergeCell ref="KSW34:KSX34"/>
    <mergeCell ref="KMC34:KMD34"/>
    <mergeCell ref="KMS34:KMT34"/>
    <mergeCell ref="KNI34:KNJ34"/>
    <mergeCell ref="KNY34:KNZ34"/>
    <mergeCell ref="KOO34:KOP34"/>
    <mergeCell ref="KPE34:KPF34"/>
    <mergeCell ref="LEO34:LEP34"/>
    <mergeCell ref="LFE34:LFF34"/>
    <mergeCell ref="LFU34:LFV34"/>
    <mergeCell ref="LGK34:LGL34"/>
    <mergeCell ref="LHA34:LHB34"/>
    <mergeCell ref="LHQ34:LHR34"/>
    <mergeCell ref="LAW34:LAX34"/>
    <mergeCell ref="LBM34:LBN34"/>
    <mergeCell ref="LCC34:LCD34"/>
    <mergeCell ref="LCS34:LCT34"/>
    <mergeCell ref="LDI34:LDJ34"/>
    <mergeCell ref="LDY34:LDZ34"/>
    <mergeCell ref="KXE34:KXF34"/>
    <mergeCell ref="KXU34:KXV34"/>
    <mergeCell ref="KYK34:KYL34"/>
    <mergeCell ref="KZA34:KZB34"/>
    <mergeCell ref="KZQ34:KZR34"/>
    <mergeCell ref="LAG34:LAH34"/>
    <mergeCell ref="LPQ34:LPR34"/>
    <mergeCell ref="LQG34:LQH34"/>
    <mergeCell ref="LQW34:LQX34"/>
    <mergeCell ref="LRM34:LRN34"/>
    <mergeCell ref="LSC34:LSD34"/>
    <mergeCell ref="LSS34:LST34"/>
    <mergeCell ref="LLY34:LLZ34"/>
    <mergeCell ref="LMO34:LMP34"/>
    <mergeCell ref="LNE34:LNF34"/>
    <mergeCell ref="LNU34:LNV34"/>
    <mergeCell ref="LOK34:LOL34"/>
    <mergeCell ref="LPA34:LPB34"/>
    <mergeCell ref="LIG34:LIH34"/>
    <mergeCell ref="LIW34:LIX34"/>
    <mergeCell ref="LJM34:LJN34"/>
    <mergeCell ref="LKC34:LKD34"/>
    <mergeCell ref="LKS34:LKT34"/>
    <mergeCell ref="LLI34:LLJ34"/>
    <mergeCell ref="MAS34:MAT34"/>
    <mergeCell ref="MBI34:MBJ34"/>
    <mergeCell ref="MBY34:MBZ34"/>
    <mergeCell ref="MCO34:MCP34"/>
    <mergeCell ref="MDE34:MDF34"/>
    <mergeCell ref="MDU34:MDV34"/>
    <mergeCell ref="LXA34:LXB34"/>
    <mergeCell ref="LXQ34:LXR34"/>
    <mergeCell ref="LYG34:LYH34"/>
    <mergeCell ref="LYW34:LYX34"/>
    <mergeCell ref="LZM34:LZN34"/>
    <mergeCell ref="MAC34:MAD34"/>
    <mergeCell ref="LTI34:LTJ34"/>
    <mergeCell ref="LTY34:LTZ34"/>
    <mergeCell ref="LUO34:LUP34"/>
    <mergeCell ref="LVE34:LVF34"/>
    <mergeCell ref="LVU34:LVV34"/>
    <mergeCell ref="LWK34:LWL34"/>
    <mergeCell ref="MLU34:MLV34"/>
    <mergeCell ref="MMK34:MML34"/>
    <mergeCell ref="MNA34:MNB34"/>
    <mergeCell ref="MNQ34:MNR34"/>
    <mergeCell ref="MOG34:MOH34"/>
    <mergeCell ref="MOW34:MOX34"/>
    <mergeCell ref="MIC34:MID34"/>
    <mergeCell ref="MIS34:MIT34"/>
    <mergeCell ref="MJI34:MJJ34"/>
    <mergeCell ref="MJY34:MJZ34"/>
    <mergeCell ref="MKO34:MKP34"/>
    <mergeCell ref="MLE34:MLF34"/>
    <mergeCell ref="MEK34:MEL34"/>
    <mergeCell ref="MFA34:MFB34"/>
    <mergeCell ref="MFQ34:MFR34"/>
    <mergeCell ref="MGG34:MGH34"/>
    <mergeCell ref="MGW34:MGX34"/>
    <mergeCell ref="MHM34:MHN34"/>
    <mergeCell ref="MWW34:MWX34"/>
    <mergeCell ref="MXM34:MXN34"/>
    <mergeCell ref="MYC34:MYD34"/>
    <mergeCell ref="MYS34:MYT34"/>
    <mergeCell ref="MZI34:MZJ34"/>
    <mergeCell ref="MZY34:MZZ34"/>
    <mergeCell ref="MTE34:MTF34"/>
    <mergeCell ref="MTU34:MTV34"/>
    <mergeCell ref="MUK34:MUL34"/>
    <mergeCell ref="MVA34:MVB34"/>
    <mergeCell ref="MVQ34:MVR34"/>
    <mergeCell ref="MWG34:MWH34"/>
    <mergeCell ref="MPM34:MPN34"/>
    <mergeCell ref="MQC34:MQD34"/>
    <mergeCell ref="MQS34:MQT34"/>
    <mergeCell ref="MRI34:MRJ34"/>
    <mergeCell ref="MRY34:MRZ34"/>
    <mergeCell ref="MSO34:MSP34"/>
    <mergeCell ref="NHY34:NHZ34"/>
    <mergeCell ref="NIO34:NIP34"/>
    <mergeCell ref="NJE34:NJF34"/>
    <mergeCell ref="NJU34:NJV34"/>
    <mergeCell ref="NKK34:NKL34"/>
    <mergeCell ref="NLA34:NLB34"/>
    <mergeCell ref="NEG34:NEH34"/>
    <mergeCell ref="NEW34:NEX34"/>
    <mergeCell ref="NFM34:NFN34"/>
    <mergeCell ref="NGC34:NGD34"/>
    <mergeCell ref="NGS34:NGT34"/>
    <mergeCell ref="NHI34:NHJ34"/>
    <mergeCell ref="NAO34:NAP34"/>
    <mergeCell ref="NBE34:NBF34"/>
    <mergeCell ref="NBU34:NBV34"/>
    <mergeCell ref="NCK34:NCL34"/>
    <mergeCell ref="NDA34:NDB34"/>
    <mergeCell ref="NDQ34:NDR34"/>
    <mergeCell ref="NTA34:NTB34"/>
    <mergeCell ref="NTQ34:NTR34"/>
    <mergeCell ref="NUG34:NUH34"/>
    <mergeCell ref="NUW34:NUX34"/>
    <mergeCell ref="NVM34:NVN34"/>
    <mergeCell ref="NWC34:NWD34"/>
    <mergeCell ref="NPI34:NPJ34"/>
    <mergeCell ref="NPY34:NPZ34"/>
    <mergeCell ref="NQO34:NQP34"/>
    <mergeCell ref="NRE34:NRF34"/>
    <mergeCell ref="NRU34:NRV34"/>
    <mergeCell ref="NSK34:NSL34"/>
    <mergeCell ref="NLQ34:NLR34"/>
    <mergeCell ref="NMG34:NMH34"/>
    <mergeCell ref="NMW34:NMX34"/>
    <mergeCell ref="NNM34:NNN34"/>
    <mergeCell ref="NOC34:NOD34"/>
    <mergeCell ref="NOS34:NOT34"/>
    <mergeCell ref="OEC34:OED34"/>
    <mergeCell ref="OES34:OET34"/>
    <mergeCell ref="OFI34:OFJ34"/>
    <mergeCell ref="OFY34:OFZ34"/>
    <mergeCell ref="OGO34:OGP34"/>
    <mergeCell ref="OHE34:OHF34"/>
    <mergeCell ref="OAK34:OAL34"/>
    <mergeCell ref="OBA34:OBB34"/>
    <mergeCell ref="OBQ34:OBR34"/>
    <mergeCell ref="OCG34:OCH34"/>
    <mergeCell ref="OCW34:OCX34"/>
    <mergeCell ref="ODM34:ODN34"/>
    <mergeCell ref="NWS34:NWT34"/>
    <mergeCell ref="NXI34:NXJ34"/>
    <mergeCell ref="NXY34:NXZ34"/>
    <mergeCell ref="NYO34:NYP34"/>
    <mergeCell ref="NZE34:NZF34"/>
    <mergeCell ref="NZU34:NZV34"/>
    <mergeCell ref="OPE34:OPF34"/>
    <mergeCell ref="OPU34:OPV34"/>
    <mergeCell ref="OQK34:OQL34"/>
    <mergeCell ref="ORA34:ORB34"/>
    <mergeCell ref="ORQ34:ORR34"/>
    <mergeCell ref="OSG34:OSH34"/>
    <mergeCell ref="OLM34:OLN34"/>
    <mergeCell ref="OMC34:OMD34"/>
    <mergeCell ref="OMS34:OMT34"/>
    <mergeCell ref="ONI34:ONJ34"/>
    <mergeCell ref="ONY34:ONZ34"/>
    <mergeCell ref="OOO34:OOP34"/>
    <mergeCell ref="OHU34:OHV34"/>
    <mergeCell ref="OIK34:OIL34"/>
    <mergeCell ref="OJA34:OJB34"/>
    <mergeCell ref="OJQ34:OJR34"/>
    <mergeCell ref="OKG34:OKH34"/>
    <mergeCell ref="OKW34:OKX34"/>
    <mergeCell ref="PAG34:PAH34"/>
    <mergeCell ref="PAW34:PAX34"/>
    <mergeCell ref="PBM34:PBN34"/>
    <mergeCell ref="PCC34:PCD34"/>
    <mergeCell ref="PCS34:PCT34"/>
    <mergeCell ref="PDI34:PDJ34"/>
    <mergeCell ref="OWO34:OWP34"/>
    <mergeCell ref="OXE34:OXF34"/>
    <mergeCell ref="OXU34:OXV34"/>
    <mergeCell ref="OYK34:OYL34"/>
    <mergeCell ref="OZA34:OZB34"/>
    <mergeCell ref="OZQ34:OZR34"/>
    <mergeCell ref="OSW34:OSX34"/>
    <mergeCell ref="OTM34:OTN34"/>
    <mergeCell ref="OUC34:OUD34"/>
    <mergeCell ref="OUS34:OUT34"/>
    <mergeCell ref="OVI34:OVJ34"/>
    <mergeCell ref="OVY34:OVZ34"/>
    <mergeCell ref="PLI34:PLJ34"/>
    <mergeCell ref="PLY34:PLZ34"/>
    <mergeCell ref="PMO34:PMP34"/>
    <mergeCell ref="PNE34:PNF34"/>
    <mergeCell ref="PNU34:PNV34"/>
    <mergeCell ref="POK34:POL34"/>
    <mergeCell ref="PHQ34:PHR34"/>
    <mergeCell ref="PIG34:PIH34"/>
    <mergeCell ref="PIW34:PIX34"/>
    <mergeCell ref="PJM34:PJN34"/>
    <mergeCell ref="PKC34:PKD34"/>
    <mergeCell ref="PKS34:PKT34"/>
    <mergeCell ref="PDY34:PDZ34"/>
    <mergeCell ref="PEO34:PEP34"/>
    <mergeCell ref="PFE34:PFF34"/>
    <mergeCell ref="PFU34:PFV34"/>
    <mergeCell ref="PGK34:PGL34"/>
    <mergeCell ref="PHA34:PHB34"/>
    <mergeCell ref="PWK34:PWL34"/>
    <mergeCell ref="PXA34:PXB34"/>
    <mergeCell ref="PXQ34:PXR34"/>
    <mergeCell ref="PYG34:PYH34"/>
    <mergeCell ref="PYW34:PYX34"/>
    <mergeCell ref="PZM34:PZN34"/>
    <mergeCell ref="PSS34:PST34"/>
    <mergeCell ref="PTI34:PTJ34"/>
    <mergeCell ref="PTY34:PTZ34"/>
    <mergeCell ref="PUO34:PUP34"/>
    <mergeCell ref="PVE34:PVF34"/>
    <mergeCell ref="PVU34:PVV34"/>
    <mergeCell ref="PPA34:PPB34"/>
    <mergeCell ref="PPQ34:PPR34"/>
    <mergeCell ref="PQG34:PQH34"/>
    <mergeCell ref="PQW34:PQX34"/>
    <mergeCell ref="PRM34:PRN34"/>
    <mergeCell ref="PSC34:PSD34"/>
    <mergeCell ref="QHM34:QHN34"/>
    <mergeCell ref="QIC34:QID34"/>
    <mergeCell ref="QIS34:QIT34"/>
    <mergeCell ref="QJI34:QJJ34"/>
    <mergeCell ref="QJY34:QJZ34"/>
    <mergeCell ref="QKO34:QKP34"/>
    <mergeCell ref="QDU34:QDV34"/>
    <mergeCell ref="QEK34:QEL34"/>
    <mergeCell ref="QFA34:QFB34"/>
    <mergeCell ref="QFQ34:QFR34"/>
    <mergeCell ref="QGG34:QGH34"/>
    <mergeCell ref="QGW34:QGX34"/>
    <mergeCell ref="QAC34:QAD34"/>
    <mergeCell ref="QAS34:QAT34"/>
    <mergeCell ref="QBI34:QBJ34"/>
    <mergeCell ref="QBY34:QBZ34"/>
    <mergeCell ref="QCO34:QCP34"/>
    <mergeCell ref="QDE34:QDF34"/>
    <mergeCell ref="QSO34:QSP34"/>
    <mergeCell ref="QTE34:QTF34"/>
    <mergeCell ref="QTU34:QTV34"/>
    <mergeCell ref="QUK34:QUL34"/>
    <mergeCell ref="QVA34:QVB34"/>
    <mergeCell ref="QVQ34:QVR34"/>
    <mergeCell ref="QOW34:QOX34"/>
    <mergeCell ref="QPM34:QPN34"/>
    <mergeCell ref="QQC34:QQD34"/>
    <mergeCell ref="QQS34:QQT34"/>
    <mergeCell ref="QRI34:QRJ34"/>
    <mergeCell ref="QRY34:QRZ34"/>
    <mergeCell ref="QLE34:QLF34"/>
    <mergeCell ref="QLU34:QLV34"/>
    <mergeCell ref="QMK34:QML34"/>
    <mergeCell ref="QNA34:QNB34"/>
    <mergeCell ref="QNQ34:QNR34"/>
    <mergeCell ref="QOG34:QOH34"/>
    <mergeCell ref="RDQ34:RDR34"/>
    <mergeCell ref="REG34:REH34"/>
    <mergeCell ref="REW34:REX34"/>
    <mergeCell ref="RFM34:RFN34"/>
    <mergeCell ref="RGC34:RGD34"/>
    <mergeCell ref="RGS34:RGT34"/>
    <mergeCell ref="QZY34:QZZ34"/>
    <mergeCell ref="RAO34:RAP34"/>
    <mergeCell ref="RBE34:RBF34"/>
    <mergeCell ref="RBU34:RBV34"/>
    <mergeCell ref="RCK34:RCL34"/>
    <mergeCell ref="RDA34:RDB34"/>
    <mergeCell ref="QWG34:QWH34"/>
    <mergeCell ref="QWW34:QWX34"/>
    <mergeCell ref="QXM34:QXN34"/>
    <mergeCell ref="QYC34:QYD34"/>
    <mergeCell ref="QYS34:QYT34"/>
    <mergeCell ref="QZI34:QZJ34"/>
    <mergeCell ref="ROS34:ROT34"/>
    <mergeCell ref="RPI34:RPJ34"/>
    <mergeCell ref="RPY34:RPZ34"/>
    <mergeCell ref="RQO34:RQP34"/>
    <mergeCell ref="RRE34:RRF34"/>
    <mergeCell ref="RRU34:RRV34"/>
    <mergeCell ref="RLA34:RLB34"/>
    <mergeCell ref="RLQ34:RLR34"/>
    <mergeCell ref="RMG34:RMH34"/>
    <mergeCell ref="RMW34:RMX34"/>
    <mergeCell ref="RNM34:RNN34"/>
    <mergeCell ref="ROC34:ROD34"/>
    <mergeCell ref="RHI34:RHJ34"/>
    <mergeCell ref="RHY34:RHZ34"/>
    <mergeCell ref="RIO34:RIP34"/>
    <mergeCell ref="RJE34:RJF34"/>
    <mergeCell ref="RJU34:RJV34"/>
    <mergeCell ref="RKK34:RKL34"/>
    <mergeCell ref="RZU34:RZV34"/>
    <mergeCell ref="SAK34:SAL34"/>
    <mergeCell ref="SBA34:SBB34"/>
    <mergeCell ref="SBQ34:SBR34"/>
    <mergeCell ref="SCG34:SCH34"/>
    <mergeCell ref="SCW34:SCX34"/>
    <mergeCell ref="RWC34:RWD34"/>
    <mergeCell ref="RWS34:RWT34"/>
    <mergeCell ref="RXI34:RXJ34"/>
    <mergeCell ref="RXY34:RXZ34"/>
    <mergeCell ref="RYO34:RYP34"/>
    <mergeCell ref="RZE34:RZF34"/>
    <mergeCell ref="RSK34:RSL34"/>
    <mergeCell ref="RTA34:RTB34"/>
    <mergeCell ref="RTQ34:RTR34"/>
    <mergeCell ref="RUG34:RUH34"/>
    <mergeCell ref="RUW34:RUX34"/>
    <mergeCell ref="RVM34:RVN34"/>
    <mergeCell ref="SKW34:SKX34"/>
    <mergeCell ref="SLM34:SLN34"/>
    <mergeCell ref="SMC34:SMD34"/>
    <mergeCell ref="SMS34:SMT34"/>
    <mergeCell ref="SNI34:SNJ34"/>
    <mergeCell ref="SNY34:SNZ34"/>
    <mergeCell ref="SHE34:SHF34"/>
    <mergeCell ref="SHU34:SHV34"/>
    <mergeCell ref="SIK34:SIL34"/>
    <mergeCell ref="SJA34:SJB34"/>
    <mergeCell ref="SJQ34:SJR34"/>
    <mergeCell ref="SKG34:SKH34"/>
    <mergeCell ref="SDM34:SDN34"/>
    <mergeCell ref="SEC34:SED34"/>
    <mergeCell ref="SES34:SET34"/>
    <mergeCell ref="SFI34:SFJ34"/>
    <mergeCell ref="SFY34:SFZ34"/>
    <mergeCell ref="SGO34:SGP34"/>
    <mergeCell ref="SVY34:SVZ34"/>
    <mergeCell ref="SWO34:SWP34"/>
    <mergeCell ref="SXE34:SXF34"/>
    <mergeCell ref="SXU34:SXV34"/>
    <mergeCell ref="SYK34:SYL34"/>
    <mergeCell ref="SZA34:SZB34"/>
    <mergeCell ref="SSG34:SSH34"/>
    <mergeCell ref="SSW34:SSX34"/>
    <mergeCell ref="STM34:STN34"/>
    <mergeCell ref="SUC34:SUD34"/>
    <mergeCell ref="SUS34:SUT34"/>
    <mergeCell ref="SVI34:SVJ34"/>
    <mergeCell ref="SOO34:SOP34"/>
    <mergeCell ref="SPE34:SPF34"/>
    <mergeCell ref="SPU34:SPV34"/>
    <mergeCell ref="SQK34:SQL34"/>
    <mergeCell ref="SRA34:SRB34"/>
    <mergeCell ref="SRQ34:SRR34"/>
    <mergeCell ref="THA34:THB34"/>
    <mergeCell ref="THQ34:THR34"/>
    <mergeCell ref="TIG34:TIH34"/>
    <mergeCell ref="TIW34:TIX34"/>
    <mergeCell ref="TJM34:TJN34"/>
    <mergeCell ref="TKC34:TKD34"/>
    <mergeCell ref="TDI34:TDJ34"/>
    <mergeCell ref="TDY34:TDZ34"/>
    <mergeCell ref="TEO34:TEP34"/>
    <mergeCell ref="TFE34:TFF34"/>
    <mergeCell ref="TFU34:TFV34"/>
    <mergeCell ref="TGK34:TGL34"/>
    <mergeCell ref="SZQ34:SZR34"/>
    <mergeCell ref="TAG34:TAH34"/>
    <mergeCell ref="TAW34:TAX34"/>
    <mergeCell ref="TBM34:TBN34"/>
    <mergeCell ref="TCC34:TCD34"/>
    <mergeCell ref="TCS34:TCT34"/>
    <mergeCell ref="TSC34:TSD34"/>
    <mergeCell ref="TSS34:TST34"/>
    <mergeCell ref="TTI34:TTJ34"/>
    <mergeCell ref="TTY34:TTZ34"/>
    <mergeCell ref="TUO34:TUP34"/>
    <mergeCell ref="TVE34:TVF34"/>
    <mergeCell ref="TOK34:TOL34"/>
    <mergeCell ref="TPA34:TPB34"/>
    <mergeCell ref="TPQ34:TPR34"/>
    <mergeCell ref="TQG34:TQH34"/>
    <mergeCell ref="TQW34:TQX34"/>
    <mergeCell ref="TRM34:TRN34"/>
    <mergeCell ref="TKS34:TKT34"/>
    <mergeCell ref="TLI34:TLJ34"/>
    <mergeCell ref="TLY34:TLZ34"/>
    <mergeCell ref="TMO34:TMP34"/>
    <mergeCell ref="TNE34:TNF34"/>
    <mergeCell ref="TNU34:TNV34"/>
    <mergeCell ref="UDE34:UDF34"/>
    <mergeCell ref="UDU34:UDV34"/>
    <mergeCell ref="UEK34:UEL34"/>
    <mergeCell ref="UFA34:UFB34"/>
    <mergeCell ref="UFQ34:UFR34"/>
    <mergeCell ref="UGG34:UGH34"/>
    <mergeCell ref="TZM34:TZN34"/>
    <mergeCell ref="UAC34:UAD34"/>
    <mergeCell ref="UAS34:UAT34"/>
    <mergeCell ref="UBI34:UBJ34"/>
    <mergeCell ref="UBY34:UBZ34"/>
    <mergeCell ref="UCO34:UCP34"/>
    <mergeCell ref="TVU34:TVV34"/>
    <mergeCell ref="TWK34:TWL34"/>
    <mergeCell ref="TXA34:TXB34"/>
    <mergeCell ref="TXQ34:TXR34"/>
    <mergeCell ref="TYG34:TYH34"/>
    <mergeCell ref="TYW34:TYX34"/>
    <mergeCell ref="UOG34:UOH34"/>
    <mergeCell ref="UOW34:UOX34"/>
    <mergeCell ref="UPM34:UPN34"/>
    <mergeCell ref="UQC34:UQD34"/>
    <mergeCell ref="UQS34:UQT34"/>
    <mergeCell ref="URI34:URJ34"/>
    <mergeCell ref="UKO34:UKP34"/>
    <mergeCell ref="ULE34:ULF34"/>
    <mergeCell ref="ULU34:ULV34"/>
    <mergeCell ref="UMK34:UML34"/>
    <mergeCell ref="UNA34:UNB34"/>
    <mergeCell ref="UNQ34:UNR34"/>
    <mergeCell ref="UGW34:UGX34"/>
    <mergeCell ref="UHM34:UHN34"/>
    <mergeCell ref="UIC34:UID34"/>
    <mergeCell ref="UIS34:UIT34"/>
    <mergeCell ref="UJI34:UJJ34"/>
    <mergeCell ref="UJY34:UJZ34"/>
    <mergeCell ref="UZI34:UZJ34"/>
    <mergeCell ref="UZY34:UZZ34"/>
    <mergeCell ref="VAO34:VAP34"/>
    <mergeCell ref="VBE34:VBF34"/>
    <mergeCell ref="VBU34:VBV34"/>
    <mergeCell ref="VCK34:VCL34"/>
    <mergeCell ref="UVQ34:UVR34"/>
    <mergeCell ref="UWG34:UWH34"/>
    <mergeCell ref="UWW34:UWX34"/>
    <mergeCell ref="UXM34:UXN34"/>
    <mergeCell ref="UYC34:UYD34"/>
    <mergeCell ref="UYS34:UYT34"/>
    <mergeCell ref="URY34:URZ34"/>
    <mergeCell ref="USO34:USP34"/>
    <mergeCell ref="UTE34:UTF34"/>
    <mergeCell ref="UTU34:UTV34"/>
    <mergeCell ref="UUK34:UUL34"/>
    <mergeCell ref="UVA34:UVB34"/>
    <mergeCell ref="VKK34:VKL34"/>
    <mergeCell ref="VLA34:VLB34"/>
    <mergeCell ref="VLQ34:VLR34"/>
    <mergeCell ref="VMG34:VMH34"/>
    <mergeCell ref="VMW34:VMX34"/>
    <mergeCell ref="VNM34:VNN34"/>
    <mergeCell ref="VGS34:VGT34"/>
    <mergeCell ref="VHI34:VHJ34"/>
    <mergeCell ref="VHY34:VHZ34"/>
    <mergeCell ref="VIO34:VIP34"/>
    <mergeCell ref="VJE34:VJF34"/>
    <mergeCell ref="VJU34:VJV34"/>
    <mergeCell ref="VDA34:VDB34"/>
    <mergeCell ref="VDQ34:VDR34"/>
    <mergeCell ref="VEG34:VEH34"/>
    <mergeCell ref="VEW34:VEX34"/>
    <mergeCell ref="VFM34:VFN34"/>
    <mergeCell ref="VGC34:VGD34"/>
    <mergeCell ref="VVM34:VVN34"/>
    <mergeCell ref="VWC34:VWD34"/>
    <mergeCell ref="VWS34:VWT34"/>
    <mergeCell ref="VXI34:VXJ34"/>
    <mergeCell ref="VXY34:VXZ34"/>
    <mergeCell ref="VYO34:VYP34"/>
    <mergeCell ref="VRU34:VRV34"/>
    <mergeCell ref="VSK34:VSL34"/>
    <mergeCell ref="VTA34:VTB34"/>
    <mergeCell ref="VTQ34:VTR34"/>
    <mergeCell ref="VUG34:VUH34"/>
    <mergeCell ref="VUW34:VUX34"/>
    <mergeCell ref="VOC34:VOD34"/>
    <mergeCell ref="VOS34:VOT34"/>
    <mergeCell ref="VPI34:VPJ34"/>
    <mergeCell ref="VPY34:VPZ34"/>
    <mergeCell ref="VQO34:VQP34"/>
    <mergeCell ref="VRE34:VRF34"/>
    <mergeCell ref="WGO34:WGP34"/>
    <mergeCell ref="WHE34:WHF34"/>
    <mergeCell ref="WHU34:WHV34"/>
    <mergeCell ref="WIK34:WIL34"/>
    <mergeCell ref="WJA34:WJB34"/>
    <mergeCell ref="WJQ34:WJR34"/>
    <mergeCell ref="WCW34:WCX34"/>
    <mergeCell ref="WDM34:WDN34"/>
    <mergeCell ref="WEC34:WED34"/>
    <mergeCell ref="WES34:WET34"/>
    <mergeCell ref="WFI34:WFJ34"/>
    <mergeCell ref="WFY34:WFZ34"/>
    <mergeCell ref="VZE34:VZF34"/>
    <mergeCell ref="VZU34:VZV34"/>
    <mergeCell ref="WAK34:WAL34"/>
    <mergeCell ref="WBA34:WBB34"/>
    <mergeCell ref="WBQ34:WBR34"/>
    <mergeCell ref="WCG34:WCH34"/>
    <mergeCell ref="WXU34:WXV34"/>
    <mergeCell ref="WYK34:WYL34"/>
    <mergeCell ref="WRQ34:WRR34"/>
    <mergeCell ref="WSG34:WSH34"/>
    <mergeCell ref="WSW34:WSX34"/>
    <mergeCell ref="WTM34:WTN34"/>
    <mergeCell ref="WUC34:WUD34"/>
    <mergeCell ref="WUS34:WUT34"/>
    <mergeCell ref="WNY34:WNZ34"/>
    <mergeCell ref="WOO34:WOP34"/>
    <mergeCell ref="WPE34:WPF34"/>
    <mergeCell ref="WPU34:WPV34"/>
    <mergeCell ref="WQK34:WQL34"/>
    <mergeCell ref="WRA34:WRB34"/>
    <mergeCell ref="WKG34:WKH34"/>
    <mergeCell ref="WKW34:WKX34"/>
    <mergeCell ref="WLM34:WLN34"/>
    <mergeCell ref="WMC34:WMD34"/>
    <mergeCell ref="WMS34:WMT34"/>
    <mergeCell ref="WNI34:WNJ34"/>
    <mergeCell ref="GK35:GL35"/>
    <mergeCell ref="HA35:HB35"/>
    <mergeCell ref="HQ35:HR35"/>
    <mergeCell ref="IG35:IH35"/>
    <mergeCell ref="IW35:IX35"/>
    <mergeCell ref="JM35:JN35"/>
    <mergeCell ref="CS35:CT35"/>
    <mergeCell ref="DI35:DJ35"/>
    <mergeCell ref="DY35:DZ35"/>
    <mergeCell ref="EO35:EP35"/>
    <mergeCell ref="FE35:FF35"/>
    <mergeCell ref="FU35:FV35"/>
    <mergeCell ref="XCS34:XCT34"/>
    <mergeCell ref="XDI34:XDJ34"/>
    <mergeCell ref="XDY34:XDZ34"/>
    <mergeCell ref="XEO34:XEP34"/>
    <mergeCell ref="A35:B35"/>
    <mergeCell ref="Q35:R35"/>
    <mergeCell ref="AG35:AH35"/>
    <mergeCell ref="AW35:AX35"/>
    <mergeCell ref="BM35:BN35"/>
    <mergeCell ref="CC35:CD35"/>
    <mergeCell ref="WZA34:WZB34"/>
    <mergeCell ref="WZQ34:WZR34"/>
    <mergeCell ref="XAG34:XAH34"/>
    <mergeCell ref="XAW34:XAX34"/>
    <mergeCell ref="XBM34:XBN34"/>
    <mergeCell ref="XCC34:XCD34"/>
    <mergeCell ref="WVI34:WVJ34"/>
    <mergeCell ref="WVY34:WVZ34"/>
    <mergeCell ref="WWO34:WWP34"/>
    <mergeCell ref="WXE34:WXF34"/>
    <mergeCell ref="RM35:RN35"/>
    <mergeCell ref="SC35:SD35"/>
    <mergeCell ref="SS35:ST35"/>
    <mergeCell ref="TI35:TJ35"/>
    <mergeCell ref="TY35:TZ35"/>
    <mergeCell ref="UO35:UP35"/>
    <mergeCell ref="NU35:NV35"/>
    <mergeCell ref="OK35:OL35"/>
    <mergeCell ref="PA35:PB35"/>
    <mergeCell ref="PQ35:PR35"/>
    <mergeCell ref="QG35:QH35"/>
    <mergeCell ref="QW35:QX35"/>
    <mergeCell ref="KC35:KD35"/>
    <mergeCell ref="KS35:KT35"/>
    <mergeCell ref="LI35:LJ35"/>
    <mergeCell ref="LY35:LZ35"/>
    <mergeCell ref="MO35:MP35"/>
    <mergeCell ref="NE35:NF35"/>
    <mergeCell ref="ACO35:ACP35"/>
    <mergeCell ref="ADE35:ADF35"/>
    <mergeCell ref="ADU35:ADV35"/>
    <mergeCell ref="AEK35:AEL35"/>
    <mergeCell ref="AFA35:AFB35"/>
    <mergeCell ref="AFQ35:AFR35"/>
    <mergeCell ref="YW35:YX35"/>
    <mergeCell ref="ZM35:ZN35"/>
    <mergeCell ref="AAC35:AAD35"/>
    <mergeCell ref="AAS35:AAT35"/>
    <mergeCell ref="ABI35:ABJ35"/>
    <mergeCell ref="ABY35:ABZ35"/>
    <mergeCell ref="VE35:VF35"/>
    <mergeCell ref="VU35:VV35"/>
    <mergeCell ref="WK35:WL35"/>
    <mergeCell ref="XA35:XB35"/>
    <mergeCell ref="XQ35:XR35"/>
    <mergeCell ref="YG35:YH35"/>
    <mergeCell ref="ANQ35:ANR35"/>
    <mergeCell ref="AOG35:AOH35"/>
    <mergeCell ref="AOW35:AOX35"/>
    <mergeCell ref="APM35:APN35"/>
    <mergeCell ref="AQC35:AQD35"/>
    <mergeCell ref="AQS35:AQT35"/>
    <mergeCell ref="AJY35:AJZ35"/>
    <mergeCell ref="AKO35:AKP35"/>
    <mergeCell ref="ALE35:ALF35"/>
    <mergeCell ref="ALU35:ALV35"/>
    <mergeCell ref="AMK35:AML35"/>
    <mergeCell ref="ANA35:ANB35"/>
    <mergeCell ref="AGG35:AGH35"/>
    <mergeCell ref="AGW35:AGX35"/>
    <mergeCell ref="AHM35:AHN35"/>
    <mergeCell ref="AIC35:AID35"/>
    <mergeCell ref="AIS35:AIT35"/>
    <mergeCell ref="AJI35:AJJ35"/>
    <mergeCell ref="AYS35:AYT35"/>
    <mergeCell ref="AZI35:AZJ35"/>
    <mergeCell ref="AZY35:AZZ35"/>
    <mergeCell ref="BAO35:BAP35"/>
    <mergeCell ref="BBE35:BBF35"/>
    <mergeCell ref="BBU35:BBV35"/>
    <mergeCell ref="AVA35:AVB35"/>
    <mergeCell ref="AVQ35:AVR35"/>
    <mergeCell ref="AWG35:AWH35"/>
    <mergeCell ref="AWW35:AWX35"/>
    <mergeCell ref="AXM35:AXN35"/>
    <mergeCell ref="AYC35:AYD35"/>
    <mergeCell ref="ARI35:ARJ35"/>
    <mergeCell ref="ARY35:ARZ35"/>
    <mergeCell ref="ASO35:ASP35"/>
    <mergeCell ref="ATE35:ATF35"/>
    <mergeCell ref="ATU35:ATV35"/>
    <mergeCell ref="AUK35:AUL35"/>
    <mergeCell ref="BJU35:BJV35"/>
    <mergeCell ref="BKK35:BKL35"/>
    <mergeCell ref="BLA35:BLB35"/>
    <mergeCell ref="BLQ35:BLR35"/>
    <mergeCell ref="BMG35:BMH35"/>
    <mergeCell ref="BMW35:BMX35"/>
    <mergeCell ref="BGC35:BGD35"/>
    <mergeCell ref="BGS35:BGT35"/>
    <mergeCell ref="BHI35:BHJ35"/>
    <mergeCell ref="BHY35:BHZ35"/>
    <mergeCell ref="BIO35:BIP35"/>
    <mergeCell ref="BJE35:BJF35"/>
    <mergeCell ref="BCK35:BCL35"/>
    <mergeCell ref="BDA35:BDB35"/>
    <mergeCell ref="BDQ35:BDR35"/>
    <mergeCell ref="BEG35:BEH35"/>
    <mergeCell ref="BEW35:BEX35"/>
    <mergeCell ref="BFM35:BFN35"/>
    <mergeCell ref="BUW35:BUX35"/>
    <mergeCell ref="BVM35:BVN35"/>
    <mergeCell ref="BWC35:BWD35"/>
    <mergeCell ref="BWS35:BWT35"/>
    <mergeCell ref="BXI35:BXJ35"/>
    <mergeCell ref="BXY35:BXZ35"/>
    <mergeCell ref="BRE35:BRF35"/>
    <mergeCell ref="BRU35:BRV35"/>
    <mergeCell ref="BSK35:BSL35"/>
    <mergeCell ref="BTA35:BTB35"/>
    <mergeCell ref="BTQ35:BTR35"/>
    <mergeCell ref="BUG35:BUH35"/>
    <mergeCell ref="BNM35:BNN35"/>
    <mergeCell ref="BOC35:BOD35"/>
    <mergeCell ref="BOS35:BOT35"/>
    <mergeCell ref="BPI35:BPJ35"/>
    <mergeCell ref="BPY35:BPZ35"/>
    <mergeCell ref="BQO35:BQP35"/>
    <mergeCell ref="CFY35:CFZ35"/>
    <mergeCell ref="CGO35:CGP35"/>
    <mergeCell ref="CHE35:CHF35"/>
    <mergeCell ref="CHU35:CHV35"/>
    <mergeCell ref="CIK35:CIL35"/>
    <mergeCell ref="CJA35:CJB35"/>
    <mergeCell ref="CCG35:CCH35"/>
    <mergeCell ref="CCW35:CCX35"/>
    <mergeCell ref="CDM35:CDN35"/>
    <mergeCell ref="CEC35:CED35"/>
    <mergeCell ref="CES35:CET35"/>
    <mergeCell ref="CFI35:CFJ35"/>
    <mergeCell ref="BYO35:BYP35"/>
    <mergeCell ref="BZE35:BZF35"/>
    <mergeCell ref="BZU35:BZV35"/>
    <mergeCell ref="CAK35:CAL35"/>
    <mergeCell ref="CBA35:CBB35"/>
    <mergeCell ref="CBQ35:CBR35"/>
    <mergeCell ref="CRA35:CRB35"/>
    <mergeCell ref="CRQ35:CRR35"/>
    <mergeCell ref="CSG35:CSH35"/>
    <mergeCell ref="CSW35:CSX35"/>
    <mergeCell ref="CTM35:CTN35"/>
    <mergeCell ref="CUC35:CUD35"/>
    <mergeCell ref="CNI35:CNJ35"/>
    <mergeCell ref="CNY35:CNZ35"/>
    <mergeCell ref="COO35:COP35"/>
    <mergeCell ref="CPE35:CPF35"/>
    <mergeCell ref="CPU35:CPV35"/>
    <mergeCell ref="CQK35:CQL35"/>
    <mergeCell ref="CJQ35:CJR35"/>
    <mergeCell ref="CKG35:CKH35"/>
    <mergeCell ref="CKW35:CKX35"/>
    <mergeCell ref="CLM35:CLN35"/>
    <mergeCell ref="CMC35:CMD35"/>
    <mergeCell ref="CMS35:CMT35"/>
    <mergeCell ref="DCC35:DCD35"/>
    <mergeCell ref="DCS35:DCT35"/>
    <mergeCell ref="DDI35:DDJ35"/>
    <mergeCell ref="DDY35:DDZ35"/>
    <mergeCell ref="DEO35:DEP35"/>
    <mergeCell ref="DFE35:DFF35"/>
    <mergeCell ref="CYK35:CYL35"/>
    <mergeCell ref="CZA35:CZB35"/>
    <mergeCell ref="CZQ35:CZR35"/>
    <mergeCell ref="DAG35:DAH35"/>
    <mergeCell ref="DAW35:DAX35"/>
    <mergeCell ref="DBM35:DBN35"/>
    <mergeCell ref="CUS35:CUT35"/>
    <mergeCell ref="CVI35:CVJ35"/>
    <mergeCell ref="CVY35:CVZ35"/>
    <mergeCell ref="CWO35:CWP35"/>
    <mergeCell ref="CXE35:CXF35"/>
    <mergeCell ref="CXU35:CXV35"/>
    <mergeCell ref="DNE35:DNF35"/>
    <mergeCell ref="DNU35:DNV35"/>
    <mergeCell ref="DOK35:DOL35"/>
    <mergeCell ref="DPA35:DPB35"/>
    <mergeCell ref="DPQ35:DPR35"/>
    <mergeCell ref="DQG35:DQH35"/>
    <mergeCell ref="DJM35:DJN35"/>
    <mergeCell ref="DKC35:DKD35"/>
    <mergeCell ref="DKS35:DKT35"/>
    <mergeCell ref="DLI35:DLJ35"/>
    <mergeCell ref="DLY35:DLZ35"/>
    <mergeCell ref="DMO35:DMP35"/>
    <mergeCell ref="DFU35:DFV35"/>
    <mergeCell ref="DGK35:DGL35"/>
    <mergeCell ref="DHA35:DHB35"/>
    <mergeCell ref="DHQ35:DHR35"/>
    <mergeCell ref="DIG35:DIH35"/>
    <mergeCell ref="DIW35:DIX35"/>
    <mergeCell ref="DYG35:DYH35"/>
    <mergeCell ref="DYW35:DYX35"/>
    <mergeCell ref="DZM35:DZN35"/>
    <mergeCell ref="EAC35:EAD35"/>
    <mergeCell ref="EAS35:EAT35"/>
    <mergeCell ref="EBI35:EBJ35"/>
    <mergeCell ref="DUO35:DUP35"/>
    <mergeCell ref="DVE35:DVF35"/>
    <mergeCell ref="DVU35:DVV35"/>
    <mergeCell ref="DWK35:DWL35"/>
    <mergeCell ref="DXA35:DXB35"/>
    <mergeCell ref="DXQ35:DXR35"/>
    <mergeCell ref="DQW35:DQX35"/>
    <mergeCell ref="DRM35:DRN35"/>
    <mergeCell ref="DSC35:DSD35"/>
    <mergeCell ref="DSS35:DST35"/>
    <mergeCell ref="DTI35:DTJ35"/>
    <mergeCell ref="DTY35:DTZ35"/>
    <mergeCell ref="EJI35:EJJ35"/>
    <mergeCell ref="EJY35:EJZ35"/>
    <mergeCell ref="EKO35:EKP35"/>
    <mergeCell ref="ELE35:ELF35"/>
    <mergeCell ref="ELU35:ELV35"/>
    <mergeCell ref="EMK35:EML35"/>
    <mergeCell ref="EFQ35:EFR35"/>
    <mergeCell ref="EGG35:EGH35"/>
    <mergeCell ref="EGW35:EGX35"/>
    <mergeCell ref="EHM35:EHN35"/>
    <mergeCell ref="EIC35:EID35"/>
    <mergeCell ref="EIS35:EIT35"/>
    <mergeCell ref="EBY35:EBZ35"/>
    <mergeCell ref="ECO35:ECP35"/>
    <mergeCell ref="EDE35:EDF35"/>
    <mergeCell ref="EDU35:EDV35"/>
    <mergeCell ref="EEK35:EEL35"/>
    <mergeCell ref="EFA35:EFB35"/>
    <mergeCell ref="EUK35:EUL35"/>
    <mergeCell ref="EVA35:EVB35"/>
    <mergeCell ref="EVQ35:EVR35"/>
    <mergeCell ref="EWG35:EWH35"/>
    <mergeCell ref="EWW35:EWX35"/>
    <mergeCell ref="EXM35:EXN35"/>
    <mergeCell ref="EQS35:EQT35"/>
    <mergeCell ref="ERI35:ERJ35"/>
    <mergeCell ref="ERY35:ERZ35"/>
    <mergeCell ref="ESO35:ESP35"/>
    <mergeCell ref="ETE35:ETF35"/>
    <mergeCell ref="ETU35:ETV35"/>
    <mergeCell ref="ENA35:ENB35"/>
    <mergeCell ref="ENQ35:ENR35"/>
    <mergeCell ref="EOG35:EOH35"/>
    <mergeCell ref="EOW35:EOX35"/>
    <mergeCell ref="EPM35:EPN35"/>
    <mergeCell ref="EQC35:EQD35"/>
    <mergeCell ref="FFM35:FFN35"/>
    <mergeCell ref="FGC35:FGD35"/>
    <mergeCell ref="FGS35:FGT35"/>
    <mergeCell ref="FHI35:FHJ35"/>
    <mergeCell ref="FHY35:FHZ35"/>
    <mergeCell ref="FIO35:FIP35"/>
    <mergeCell ref="FBU35:FBV35"/>
    <mergeCell ref="FCK35:FCL35"/>
    <mergeCell ref="FDA35:FDB35"/>
    <mergeCell ref="FDQ35:FDR35"/>
    <mergeCell ref="FEG35:FEH35"/>
    <mergeCell ref="FEW35:FEX35"/>
    <mergeCell ref="EYC35:EYD35"/>
    <mergeCell ref="EYS35:EYT35"/>
    <mergeCell ref="EZI35:EZJ35"/>
    <mergeCell ref="EZY35:EZZ35"/>
    <mergeCell ref="FAO35:FAP35"/>
    <mergeCell ref="FBE35:FBF35"/>
    <mergeCell ref="FQO35:FQP35"/>
    <mergeCell ref="FRE35:FRF35"/>
    <mergeCell ref="FRU35:FRV35"/>
    <mergeCell ref="FSK35:FSL35"/>
    <mergeCell ref="FTA35:FTB35"/>
    <mergeCell ref="FTQ35:FTR35"/>
    <mergeCell ref="FMW35:FMX35"/>
    <mergeCell ref="FNM35:FNN35"/>
    <mergeCell ref="FOC35:FOD35"/>
    <mergeCell ref="FOS35:FOT35"/>
    <mergeCell ref="FPI35:FPJ35"/>
    <mergeCell ref="FPY35:FPZ35"/>
    <mergeCell ref="FJE35:FJF35"/>
    <mergeCell ref="FJU35:FJV35"/>
    <mergeCell ref="FKK35:FKL35"/>
    <mergeCell ref="FLA35:FLB35"/>
    <mergeCell ref="FLQ35:FLR35"/>
    <mergeCell ref="FMG35:FMH35"/>
    <mergeCell ref="GBQ35:GBR35"/>
    <mergeCell ref="GCG35:GCH35"/>
    <mergeCell ref="GCW35:GCX35"/>
    <mergeCell ref="GDM35:GDN35"/>
    <mergeCell ref="GEC35:GED35"/>
    <mergeCell ref="GES35:GET35"/>
    <mergeCell ref="FXY35:FXZ35"/>
    <mergeCell ref="FYO35:FYP35"/>
    <mergeCell ref="FZE35:FZF35"/>
    <mergeCell ref="FZU35:FZV35"/>
    <mergeCell ref="GAK35:GAL35"/>
    <mergeCell ref="GBA35:GBB35"/>
    <mergeCell ref="FUG35:FUH35"/>
    <mergeCell ref="FUW35:FUX35"/>
    <mergeCell ref="FVM35:FVN35"/>
    <mergeCell ref="FWC35:FWD35"/>
    <mergeCell ref="FWS35:FWT35"/>
    <mergeCell ref="FXI35:FXJ35"/>
    <mergeCell ref="GMS35:GMT35"/>
    <mergeCell ref="GNI35:GNJ35"/>
    <mergeCell ref="GNY35:GNZ35"/>
    <mergeCell ref="GOO35:GOP35"/>
    <mergeCell ref="GPE35:GPF35"/>
    <mergeCell ref="GPU35:GPV35"/>
    <mergeCell ref="GJA35:GJB35"/>
    <mergeCell ref="GJQ35:GJR35"/>
    <mergeCell ref="GKG35:GKH35"/>
    <mergeCell ref="GKW35:GKX35"/>
    <mergeCell ref="GLM35:GLN35"/>
    <mergeCell ref="GMC35:GMD35"/>
    <mergeCell ref="GFI35:GFJ35"/>
    <mergeCell ref="GFY35:GFZ35"/>
    <mergeCell ref="GGO35:GGP35"/>
    <mergeCell ref="GHE35:GHF35"/>
    <mergeCell ref="GHU35:GHV35"/>
    <mergeCell ref="GIK35:GIL35"/>
    <mergeCell ref="GXU35:GXV35"/>
    <mergeCell ref="GYK35:GYL35"/>
    <mergeCell ref="GZA35:GZB35"/>
    <mergeCell ref="GZQ35:GZR35"/>
    <mergeCell ref="HAG35:HAH35"/>
    <mergeCell ref="HAW35:HAX35"/>
    <mergeCell ref="GUC35:GUD35"/>
    <mergeCell ref="GUS35:GUT35"/>
    <mergeCell ref="GVI35:GVJ35"/>
    <mergeCell ref="GVY35:GVZ35"/>
    <mergeCell ref="GWO35:GWP35"/>
    <mergeCell ref="GXE35:GXF35"/>
    <mergeCell ref="GQK35:GQL35"/>
    <mergeCell ref="GRA35:GRB35"/>
    <mergeCell ref="GRQ35:GRR35"/>
    <mergeCell ref="GSG35:GSH35"/>
    <mergeCell ref="GSW35:GSX35"/>
    <mergeCell ref="GTM35:GTN35"/>
    <mergeCell ref="HIW35:HIX35"/>
    <mergeCell ref="HJM35:HJN35"/>
    <mergeCell ref="HKC35:HKD35"/>
    <mergeCell ref="HKS35:HKT35"/>
    <mergeCell ref="HLI35:HLJ35"/>
    <mergeCell ref="HLY35:HLZ35"/>
    <mergeCell ref="HFE35:HFF35"/>
    <mergeCell ref="HFU35:HFV35"/>
    <mergeCell ref="HGK35:HGL35"/>
    <mergeCell ref="HHA35:HHB35"/>
    <mergeCell ref="HHQ35:HHR35"/>
    <mergeCell ref="HIG35:HIH35"/>
    <mergeCell ref="HBM35:HBN35"/>
    <mergeCell ref="HCC35:HCD35"/>
    <mergeCell ref="HCS35:HCT35"/>
    <mergeCell ref="HDI35:HDJ35"/>
    <mergeCell ref="HDY35:HDZ35"/>
    <mergeCell ref="HEO35:HEP35"/>
    <mergeCell ref="HTY35:HTZ35"/>
    <mergeCell ref="HUO35:HUP35"/>
    <mergeCell ref="HVE35:HVF35"/>
    <mergeCell ref="HVU35:HVV35"/>
    <mergeCell ref="HWK35:HWL35"/>
    <mergeCell ref="HXA35:HXB35"/>
    <mergeCell ref="HQG35:HQH35"/>
    <mergeCell ref="HQW35:HQX35"/>
    <mergeCell ref="HRM35:HRN35"/>
    <mergeCell ref="HSC35:HSD35"/>
    <mergeCell ref="HSS35:HST35"/>
    <mergeCell ref="HTI35:HTJ35"/>
    <mergeCell ref="HMO35:HMP35"/>
    <mergeCell ref="HNE35:HNF35"/>
    <mergeCell ref="HNU35:HNV35"/>
    <mergeCell ref="HOK35:HOL35"/>
    <mergeCell ref="HPA35:HPB35"/>
    <mergeCell ref="HPQ35:HPR35"/>
    <mergeCell ref="IFA35:IFB35"/>
    <mergeCell ref="IFQ35:IFR35"/>
    <mergeCell ref="IGG35:IGH35"/>
    <mergeCell ref="IGW35:IGX35"/>
    <mergeCell ref="IHM35:IHN35"/>
    <mergeCell ref="IIC35:IID35"/>
    <mergeCell ref="IBI35:IBJ35"/>
    <mergeCell ref="IBY35:IBZ35"/>
    <mergeCell ref="ICO35:ICP35"/>
    <mergeCell ref="IDE35:IDF35"/>
    <mergeCell ref="IDU35:IDV35"/>
    <mergeCell ref="IEK35:IEL35"/>
    <mergeCell ref="HXQ35:HXR35"/>
    <mergeCell ref="HYG35:HYH35"/>
    <mergeCell ref="HYW35:HYX35"/>
    <mergeCell ref="HZM35:HZN35"/>
    <mergeCell ref="IAC35:IAD35"/>
    <mergeCell ref="IAS35:IAT35"/>
    <mergeCell ref="IQC35:IQD35"/>
    <mergeCell ref="IQS35:IQT35"/>
    <mergeCell ref="IRI35:IRJ35"/>
    <mergeCell ref="IRY35:IRZ35"/>
    <mergeCell ref="ISO35:ISP35"/>
    <mergeCell ref="ITE35:ITF35"/>
    <mergeCell ref="IMK35:IML35"/>
    <mergeCell ref="INA35:INB35"/>
    <mergeCell ref="INQ35:INR35"/>
    <mergeCell ref="IOG35:IOH35"/>
    <mergeCell ref="IOW35:IOX35"/>
    <mergeCell ref="IPM35:IPN35"/>
    <mergeCell ref="IIS35:IIT35"/>
    <mergeCell ref="IJI35:IJJ35"/>
    <mergeCell ref="IJY35:IJZ35"/>
    <mergeCell ref="IKO35:IKP35"/>
    <mergeCell ref="ILE35:ILF35"/>
    <mergeCell ref="ILU35:ILV35"/>
    <mergeCell ref="JBE35:JBF35"/>
    <mergeCell ref="JBU35:JBV35"/>
    <mergeCell ref="JCK35:JCL35"/>
    <mergeCell ref="JDA35:JDB35"/>
    <mergeCell ref="JDQ35:JDR35"/>
    <mergeCell ref="JEG35:JEH35"/>
    <mergeCell ref="IXM35:IXN35"/>
    <mergeCell ref="IYC35:IYD35"/>
    <mergeCell ref="IYS35:IYT35"/>
    <mergeCell ref="IZI35:IZJ35"/>
    <mergeCell ref="IZY35:IZZ35"/>
    <mergeCell ref="JAO35:JAP35"/>
    <mergeCell ref="ITU35:ITV35"/>
    <mergeCell ref="IUK35:IUL35"/>
    <mergeCell ref="IVA35:IVB35"/>
    <mergeCell ref="IVQ35:IVR35"/>
    <mergeCell ref="IWG35:IWH35"/>
    <mergeCell ref="IWW35:IWX35"/>
    <mergeCell ref="JMG35:JMH35"/>
    <mergeCell ref="JMW35:JMX35"/>
    <mergeCell ref="JNM35:JNN35"/>
    <mergeCell ref="JOC35:JOD35"/>
    <mergeCell ref="JOS35:JOT35"/>
    <mergeCell ref="JPI35:JPJ35"/>
    <mergeCell ref="JIO35:JIP35"/>
    <mergeCell ref="JJE35:JJF35"/>
    <mergeCell ref="JJU35:JJV35"/>
    <mergeCell ref="JKK35:JKL35"/>
    <mergeCell ref="JLA35:JLB35"/>
    <mergeCell ref="JLQ35:JLR35"/>
    <mergeCell ref="JEW35:JEX35"/>
    <mergeCell ref="JFM35:JFN35"/>
    <mergeCell ref="JGC35:JGD35"/>
    <mergeCell ref="JGS35:JGT35"/>
    <mergeCell ref="JHI35:JHJ35"/>
    <mergeCell ref="JHY35:JHZ35"/>
    <mergeCell ref="JXI35:JXJ35"/>
    <mergeCell ref="JXY35:JXZ35"/>
    <mergeCell ref="JYO35:JYP35"/>
    <mergeCell ref="JZE35:JZF35"/>
    <mergeCell ref="JZU35:JZV35"/>
    <mergeCell ref="KAK35:KAL35"/>
    <mergeCell ref="JTQ35:JTR35"/>
    <mergeCell ref="JUG35:JUH35"/>
    <mergeCell ref="JUW35:JUX35"/>
    <mergeCell ref="JVM35:JVN35"/>
    <mergeCell ref="JWC35:JWD35"/>
    <mergeCell ref="JWS35:JWT35"/>
    <mergeCell ref="JPY35:JPZ35"/>
    <mergeCell ref="JQO35:JQP35"/>
    <mergeCell ref="JRE35:JRF35"/>
    <mergeCell ref="JRU35:JRV35"/>
    <mergeCell ref="JSK35:JSL35"/>
    <mergeCell ref="JTA35:JTB35"/>
    <mergeCell ref="KIK35:KIL35"/>
    <mergeCell ref="KJA35:KJB35"/>
    <mergeCell ref="KJQ35:KJR35"/>
    <mergeCell ref="KKG35:KKH35"/>
    <mergeCell ref="KKW35:KKX35"/>
    <mergeCell ref="KLM35:KLN35"/>
    <mergeCell ref="KES35:KET35"/>
    <mergeCell ref="KFI35:KFJ35"/>
    <mergeCell ref="KFY35:KFZ35"/>
    <mergeCell ref="KGO35:KGP35"/>
    <mergeCell ref="KHE35:KHF35"/>
    <mergeCell ref="KHU35:KHV35"/>
    <mergeCell ref="KBA35:KBB35"/>
    <mergeCell ref="KBQ35:KBR35"/>
    <mergeCell ref="KCG35:KCH35"/>
    <mergeCell ref="KCW35:KCX35"/>
    <mergeCell ref="KDM35:KDN35"/>
    <mergeCell ref="KEC35:KED35"/>
    <mergeCell ref="KTM35:KTN35"/>
    <mergeCell ref="KUC35:KUD35"/>
    <mergeCell ref="KUS35:KUT35"/>
    <mergeCell ref="KVI35:KVJ35"/>
    <mergeCell ref="KVY35:KVZ35"/>
    <mergeCell ref="KWO35:KWP35"/>
    <mergeCell ref="KPU35:KPV35"/>
    <mergeCell ref="KQK35:KQL35"/>
    <mergeCell ref="KRA35:KRB35"/>
    <mergeCell ref="KRQ35:KRR35"/>
    <mergeCell ref="KSG35:KSH35"/>
    <mergeCell ref="KSW35:KSX35"/>
    <mergeCell ref="KMC35:KMD35"/>
    <mergeCell ref="KMS35:KMT35"/>
    <mergeCell ref="KNI35:KNJ35"/>
    <mergeCell ref="KNY35:KNZ35"/>
    <mergeCell ref="KOO35:KOP35"/>
    <mergeCell ref="KPE35:KPF35"/>
    <mergeCell ref="LEO35:LEP35"/>
    <mergeCell ref="LFE35:LFF35"/>
    <mergeCell ref="LFU35:LFV35"/>
    <mergeCell ref="LGK35:LGL35"/>
    <mergeCell ref="LHA35:LHB35"/>
    <mergeCell ref="LHQ35:LHR35"/>
    <mergeCell ref="LAW35:LAX35"/>
    <mergeCell ref="LBM35:LBN35"/>
    <mergeCell ref="LCC35:LCD35"/>
    <mergeCell ref="LCS35:LCT35"/>
    <mergeCell ref="LDI35:LDJ35"/>
    <mergeCell ref="LDY35:LDZ35"/>
    <mergeCell ref="KXE35:KXF35"/>
    <mergeCell ref="KXU35:KXV35"/>
    <mergeCell ref="KYK35:KYL35"/>
    <mergeCell ref="KZA35:KZB35"/>
    <mergeCell ref="KZQ35:KZR35"/>
    <mergeCell ref="LAG35:LAH35"/>
    <mergeCell ref="LPQ35:LPR35"/>
    <mergeCell ref="LQG35:LQH35"/>
    <mergeCell ref="LQW35:LQX35"/>
    <mergeCell ref="LRM35:LRN35"/>
    <mergeCell ref="LSC35:LSD35"/>
    <mergeCell ref="LSS35:LST35"/>
    <mergeCell ref="LLY35:LLZ35"/>
    <mergeCell ref="LMO35:LMP35"/>
    <mergeCell ref="LNE35:LNF35"/>
    <mergeCell ref="LNU35:LNV35"/>
    <mergeCell ref="LOK35:LOL35"/>
    <mergeCell ref="LPA35:LPB35"/>
    <mergeCell ref="LIG35:LIH35"/>
    <mergeCell ref="LIW35:LIX35"/>
    <mergeCell ref="LJM35:LJN35"/>
    <mergeCell ref="LKC35:LKD35"/>
    <mergeCell ref="LKS35:LKT35"/>
    <mergeCell ref="LLI35:LLJ35"/>
    <mergeCell ref="MAS35:MAT35"/>
    <mergeCell ref="MBI35:MBJ35"/>
    <mergeCell ref="MBY35:MBZ35"/>
    <mergeCell ref="MCO35:MCP35"/>
    <mergeCell ref="MDE35:MDF35"/>
    <mergeCell ref="MDU35:MDV35"/>
    <mergeCell ref="LXA35:LXB35"/>
    <mergeCell ref="LXQ35:LXR35"/>
    <mergeCell ref="LYG35:LYH35"/>
    <mergeCell ref="LYW35:LYX35"/>
    <mergeCell ref="LZM35:LZN35"/>
    <mergeCell ref="MAC35:MAD35"/>
    <mergeCell ref="LTI35:LTJ35"/>
    <mergeCell ref="LTY35:LTZ35"/>
    <mergeCell ref="LUO35:LUP35"/>
    <mergeCell ref="LVE35:LVF35"/>
    <mergeCell ref="LVU35:LVV35"/>
    <mergeCell ref="LWK35:LWL35"/>
    <mergeCell ref="MLU35:MLV35"/>
    <mergeCell ref="MMK35:MML35"/>
    <mergeCell ref="MNA35:MNB35"/>
    <mergeCell ref="MNQ35:MNR35"/>
    <mergeCell ref="MOG35:MOH35"/>
    <mergeCell ref="MOW35:MOX35"/>
    <mergeCell ref="MIC35:MID35"/>
    <mergeCell ref="MIS35:MIT35"/>
    <mergeCell ref="MJI35:MJJ35"/>
    <mergeCell ref="MJY35:MJZ35"/>
    <mergeCell ref="MKO35:MKP35"/>
    <mergeCell ref="MLE35:MLF35"/>
    <mergeCell ref="MEK35:MEL35"/>
    <mergeCell ref="MFA35:MFB35"/>
    <mergeCell ref="MFQ35:MFR35"/>
    <mergeCell ref="MGG35:MGH35"/>
    <mergeCell ref="MGW35:MGX35"/>
    <mergeCell ref="MHM35:MHN35"/>
    <mergeCell ref="MWW35:MWX35"/>
    <mergeCell ref="MXM35:MXN35"/>
    <mergeCell ref="MYC35:MYD35"/>
    <mergeCell ref="MYS35:MYT35"/>
    <mergeCell ref="MZI35:MZJ35"/>
    <mergeCell ref="MZY35:MZZ35"/>
    <mergeCell ref="MTE35:MTF35"/>
    <mergeCell ref="MTU35:MTV35"/>
    <mergeCell ref="MUK35:MUL35"/>
    <mergeCell ref="MVA35:MVB35"/>
    <mergeCell ref="MVQ35:MVR35"/>
    <mergeCell ref="MWG35:MWH35"/>
    <mergeCell ref="MPM35:MPN35"/>
    <mergeCell ref="MQC35:MQD35"/>
    <mergeCell ref="MQS35:MQT35"/>
    <mergeCell ref="MRI35:MRJ35"/>
    <mergeCell ref="MRY35:MRZ35"/>
    <mergeCell ref="MSO35:MSP35"/>
    <mergeCell ref="NHY35:NHZ35"/>
    <mergeCell ref="NIO35:NIP35"/>
    <mergeCell ref="NJE35:NJF35"/>
    <mergeCell ref="NJU35:NJV35"/>
    <mergeCell ref="NKK35:NKL35"/>
    <mergeCell ref="NLA35:NLB35"/>
    <mergeCell ref="NEG35:NEH35"/>
    <mergeCell ref="NEW35:NEX35"/>
    <mergeCell ref="NFM35:NFN35"/>
    <mergeCell ref="NGC35:NGD35"/>
    <mergeCell ref="NGS35:NGT35"/>
    <mergeCell ref="NHI35:NHJ35"/>
    <mergeCell ref="NAO35:NAP35"/>
    <mergeCell ref="NBE35:NBF35"/>
    <mergeCell ref="NBU35:NBV35"/>
    <mergeCell ref="NCK35:NCL35"/>
    <mergeCell ref="NDA35:NDB35"/>
    <mergeCell ref="NDQ35:NDR35"/>
    <mergeCell ref="NTA35:NTB35"/>
    <mergeCell ref="NTQ35:NTR35"/>
    <mergeCell ref="NUG35:NUH35"/>
    <mergeCell ref="NUW35:NUX35"/>
    <mergeCell ref="NVM35:NVN35"/>
    <mergeCell ref="NWC35:NWD35"/>
    <mergeCell ref="NPI35:NPJ35"/>
    <mergeCell ref="NPY35:NPZ35"/>
    <mergeCell ref="NQO35:NQP35"/>
    <mergeCell ref="NRE35:NRF35"/>
    <mergeCell ref="NRU35:NRV35"/>
    <mergeCell ref="NSK35:NSL35"/>
    <mergeCell ref="NLQ35:NLR35"/>
    <mergeCell ref="NMG35:NMH35"/>
    <mergeCell ref="NMW35:NMX35"/>
    <mergeCell ref="NNM35:NNN35"/>
    <mergeCell ref="NOC35:NOD35"/>
    <mergeCell ref="NOS35:NOT35"/>
    <mergeCell ref="OEC35:OED35"/>
    <mergeCell ref="OES35:OET35"/>
    <mergeCell ref="OFI35:OFJ35"/>
    <mergeCell ref="OFY35:OFZ35"/>
    <mergeCell ref="OGO35:OGP35"/>
    <mergeCell ref="OHE35:OHF35"/>
    <mergeCell ref="OAK35:OAL35"/>
    <mergeCell ref="OBA35:OBB35"/>
    <mergeCell ref="OBQ35:OBR35"/>
    <mergeCell ref="OCG35:OCH35"/>
    <mergeCell ref="OCW35:OCX35"/>
    <mergeCell ref="ODM35:ODN35"/>
    <mergeCell ref="NWS35:NWT35"/>
    <mergeCell ref="NXI35:NXJ35"/>
    <mergeCell ref="NXY35:NXZ35"/>
    <mergeCell ref="NYO35:NYP35"/>
    <mergeCell ref="NZE35:NZF35"/>
    <mergeCell ref="NZU35:NZV35"/>
    <mergeCell ref="OPE35:OPF35"/>
    <mergeCell ref="OPU35:OPV35"/>
    <mergeCell ref="OQK35:OQL35"/>
    <mergeCell ref="ORA35:ORB35"/>
    <mergeCell ref="ORQ35:ORR35"/>
    <mergeCell ref="OSG35:OSH35"/>
    <mergeCell ref="OLM35:OLN35"/>
    <mergeCell ref="OMC35:OMD35"/>
    <mergeCell ref="OMS35:OMT35"/>
    <mergeCell ref="ONI35:ONJ35"/>
    <mergeCell ref="ONY35:ONZ35"/>
    <mergeCell ref="OOO35:OOP35"/>
    <mergeCell ref="OHU35:OHV35"/>
    <mergeCell ref="OIK35:OIL35"/>
    <mergeCell ref="OJA35:OJB35"/>
    <mergeCell ref="OJQ35:OJR35"/>
    <mergeCell ref="OKG35:OKH35"/>
    <mergeCell ref="OKW35:OKX35"/>
    <mergeCell ref="PAG35:PAH35"/>
    <mergeCell ref="PAW35:PAX35"/>
    <mergeCell ref="PBM35:PBN35"/>
    <mergeCell ref="PCC35:PCD35"/>
    <mergeCell ref="PCS35:PCT35"/>
    <mergeCell ref="PDI35:PDJ35"/>
    <mergeCell ref="OWO35:OWP35"/>
    <mergeCell ref="OXE35:OXF35"/>
    <mergeCell ref="OXU35:OXV35"/>
    <mergeCell ref="OYK35:OYL35"/>
    <mergeCell ref="OZA35:OZB35"/>
    <mergeCell ref="OZQ35:OZR35"/>
    <mergeCell ref="OSW35:OSX35"/>
    <mergeCell ref="OTM35:OTN35"/>
    <mergeCell ref="OUC35:OUD35"/>
    <mergeCell ref="OUS35:OUT35"/>
    <mergeCell ref="OVI35:OVJ35"/>
    <mergeCell ref="OVY35:OVZ35"/>
    <mergeCell ref="PLI35:PLJ35"/>
    <mergeCell ref="PLY35:PLZ35"/>
    <mergeCell ref="PMO35:PMP35"/>
    <mergeCell ref="PNE35:PNF35"/>
    <mergeCell ref="PNU35:PNV35"/>
    <mergeCell ref="POK35:POL35"/>
    <mergeCell ref="PHQ35:PHR35"/>
    <mergeCell ref="PIG35:PIH35"/>
    <mergeCell ref="PIW35:PIX35"/>
    <mergeCell ref="PJM35:PJN35"/>
    <mergeCell ref="PKC35:PKD35"/>
    <mergeCell ref="PKS35:PKT35"/>
    <mergeCell ref="PDY35:PDZ35"/>
    <mergeCell ref="PEO35:PEP35"/>
    <mergeCell ref="PFE35:PFF35"/>
    <mergeCell ref="PFU35:PFV35"/>
    <mergeCell ref="PGK35:PGL35"/>
    <mergeCell ref="PHA35:PHB35"/>
    <mergeCell ref="PWK35:PWL35"/>
    <mergeCell ref="PXA35:PXB35"/>
    <mergeCell ref="PXQ35:PXR35"/>
    <mergeCell ref="PYG35:PYH35"/>
    <mergeCell ref="PYW35:PYX35"/>
    <mergeCell ref="PZM35:PZN35"/>
    <mergeCell ref="PSS35:PST35"/>
    <mergeCell ref="PTI35:PTJ35"/>
    <mergeCell ref="PTY35:PTZ35"/>
    <mergeCell ref="PUO35:PUP35"/>
    <mergeCell ref="PVE35:PVF35"/>
    <mergeCell ref="PVU35:PVV35"/>
    <mergeCell ref="PPA35:PPB35"/>
    <mergeCell ref="PPQ35:PPR35"/>
    <mergeCell ref="PQG35:PQH35"/>
    <mergeCell ref="PQW35:PQX35"/>
    <mergeCell ref="PRM35:PRN35"/>
    <mergeCell ref="PSC35:PSD35"/>
    <mergeCell ref="QHM35:QHN35"/>
    <mergeCell ref="QIC35:QID35"/>
    <mergeCell ref="QIS35:QIT35"/>
    <mergeCell ref="QJI35:QJJ35"/>
    <mergeCell ref="QJY35:QJZ35"/>
    <mergeCell ref="QKO35:QKP35"/>
    <mergeCell ref="QDU35:QDV35"/>
    <mergeCell ref="QEK35:QEL35"/>
    <mergeCell ref="QFA35:QFB35"/>
    <mergeCell ref="QFQ35:QFR35"/>
    <mergeCell ref="QGG35:QGH35"/>
    <mergeCell ref="QGW35:QGX35"/>
    <mergeCell ref="QAC35:QAD35"/>
    <mergeCell ref="QAS35:QAT35"/>
    <mergeCell ref="QBI35:QBJ35"/>
    <mergeCell ref="QBY35:QBZ35"/>
    <mergeCell ref="QCO35:QCP35"/>
    <mergeCell ref="QDE35:QDF35"/>
    <mergeCell ref="QSO35:QSP35"/>
    <mergeCell ref="QTE35:QTF35"/>
    <mergeCell ref="QTU35:QTV35"/>
    <mergeCell ref="QUK35:QUL35"/>
    <mergeCell ref="QVA35:QVB35"/>
    <mergeCell ref="QVQ35:QVR35"/>
    <mergeCell ref="QOW35:QOX35"/>
    <mergeCell ref="QPM35:QPN35"/>
    <mergeCell ref="QQC35:QQD35"/>
    <mergeCell ref="QQS35:QQT35"/>
    <mergeCell ref="QRI35:QRJ35"/>
    <mergeCell ref="QRY35:QRZ35"/>
    <mergeCell ref="QLE35:QLF35"/>
    <mergeCell ref="QLU35:QLV35"/>
    <mergeCell ref="QMK35:QML35"/>
    <mergeCell ref="QNA35:QNB35"/>
    <mergeCell ref="QNQ35:QNR35"/>
    <mergeCell ref="QOG35:QOH35"/>
    <mergeCell ref="RDQ35:RDR35"/>
    <mergeCell ref="REG35:REH35"/>
    <mergeCell ref="REW35:REX35"/>
    <mergeCell ref="RFM35:RFN35"/>
    <mergeCell ref="RGC35:RGD35"/>
    <mergeCell ref="RGS35:RGT35"/>
    <mergeCell ref="QZY35:QZZ35"/>
    <mergeCell ref="RAO35:RAP35"/>
    <mergeCell ref="RBE35:RBF35"/>
    <mergeCell ref="RBU35:RBV35"/>
    <mergeCell ref="RCK35:RCL35"/>
    <mergeCell ref="RDA35:RDB35"/>
    <mergeCell ref="QWG35:QWH35"/>
    <mergeCell ref="QWW35:QWX35"/>
    <mergeCell ref="QXM35:QXN35"/>
    <mergeCell ref="QYC35:QYD35"/>
    <mergeCell ref="QYS35:QYT35"/>
    <mergeCell ref="QZI35:QZJ35"/>
    <mergeCell ref="ROS35:ROT35"/>
    <mergeCell ref="RPI35:RPJ35"/>
    <mergeCell ref="RPY35:RPZ35"/>
    <mergeCell ref="RQO35:RQP35"/>
    <mergeCell ref="RRE35:RRF35"/>
    <mergeCell ref="RRU35:RRV35"/>
    <mergeCell ref="RLA35:RLB35"/>
    <mergeCell ref="RLQ35:RLR35"/>
    <mergeCell ref="RMG35:RMH35"/>
    <mergeCell ref="RMW35:RMX35"/>
    <mergeCell ref="RNM35:RNN35"/>
    <mergeCell ref="ROC35:ROD35"/>
    <mergeCell ref="RHI35:RHJ35"/>
    <mergeCell ref="RHY35:RHZ35"/>
    <mergeCell ref="RIO35:RIP35"/>
    <mergeCell ref="RJE35:RJF35"/>
    <mergeCell ref="RJU35:RJV35"/>
    <mergeCell ref="RKK35:RKL35"/>
    <mergeCell ref="RZU35:RZV35"/>
    <mergeCell ref="SAK35:SAL35"/>
    <mergeCell ref="SBA35:SBB35"/>
    <mergeCell ref="SBQ35:SBR35"/>
    <mergeCell ref="SCG35:SCH35"/>
    <mergeCell ref="SCW35:SCX35"/>
    <mergeCell ref="RWC35:RWD35"/>
    <mergeCell ref="RWS35:RWT35"/>
    <mergeCell ref="RXI35:RXJ35"/>
    <mergeCell ref="RXY35:RXZ35"/>
    <mergeCell ref="RYO35:RYP35"/>
    <mergeCell ref="RZE35:RZF35"/>
    <mergeCell ref="RSK35:RSL35"/>
    <mergeCell ref="RTA35:RTB35"/>
    <mergeCell ref="RTQ35:RTR35"/>
    <mergeCell ref="RUG35:RUH35"/>
    <mergeCell ref="RUW35:RUX35"/>
    <mergeCell ref="RVM35:RVN35"/>
    <mergeCell ref="SKW35:SKX35"/>
    <mergeCell ref="SLM35:SLN35"/>
    <mergeCell ref="SMC35:SMD35"/>
    <mergeCell ref="SMS35:SMT35"/>
    <mergeCell ref="SNI35:SNJ35"/>
    <mergeCell ref="SNY35:SNZ35"/>
    <mergeCell ref="SHE35:SHF35"/>
    <mergeCell ref="SHU35:SHV35"/>
    <mergeCell ref="SIK35:SIL35"/>
    <mergeCell ref="SJA35:SJB35"/>
    <mergeCell ref="SJQ35:SJR35"/>
    <mergeCell ref="SKG35:SKH35"/>
    <mergeCell ref="SDM35:SDN35"/>
    <mergeCell ref="SEC35:SED35"/>
    <mergeCell ref="SES35:SET35"/>
    <mergeCell ref="SFI35:SFJ35"/>
    <mergeCell ref="SFY35:SFZ35"/>
    <mergeCell ref="SGO35:SGP35"/>
    <mergeCell ref="SVY35:SVZ35"/>
    <mergeCell ref="SWO35:SWP35"/>
    <mergeCell ref="SXE35:SXF35"/>
    <mergeCell ref="SXU35:SXV35"/>
    <mergeCell ref="SYK35:SYL35"/>
    <mergeCell ref="SZA35:SZB35"/>
    <mergeCell ref="SSG35:SSH35"/>
    <mergeCell ref="SSW35:SSX35"/>
    <mergeCell ref="STM35:STN35"/>
    <mergeCell ref="SUC35:SUD35"/>
    <mergeCell ref="SUS35:SUT35"/>
    <mergeCell ref="SVI35:SVJ35"/>
    <mergeCell ref="SOO35:SOP35"/>
    <mergeCell ref="SPE35:SPF35"/>
    <mergeCell ref="SPU35:SPV35"/>
    <mergeCell ref="SQK35:SQL35"/>
    <mergeCell ref="SRA35:SRB35"/>
    <mergeCell ref="SRQ35:SRR35"/>
    <mergeCell ref="THA35:THB35"/>
    <mergeCell ref="THQ35:THR35"/>
    <mergeCell ref="TIG35:TIH35"/>
    <mergeCell ref="TIW35:TIX35"/>
    <mergeCell ref="TJM35:TJN35"/>
    <mergeCell ref="TKC35:TKD35"/>
    <mergeCell ref="TDI35:TDJ35"/>
    <mergeCell ref="TDY35:TDZ35"/>
    <mergeCell ref="TEO35:TEP35"/>
    <mergeCell ref="TFE35:TFF35"/>
    <mergeCell ref="TFU35:TFV35"/>
    <mergeCell ref="TGK35:TGL35"/>
    <mergeCell ref="SZQ35:SZR35"/>
    <mergeCell ref="TAG35:TAH35"/>
    <mergeCell ref="TAW35:TAX35"/>
    <mergeCell ref="TBM35:TBN35"/>
    <mergeCell ref="TCC35:TCD35"/>
    <mergeCell ref="TCS35:TCT35"/>
    <mergeCell ref="TSC35:TSD35"/>
    <mergeCell ref="TSS35:TST35"/>
    <mergeCell ref="TTI35:TTJ35"/>
    <mergeCell ref="TTY35:TTZ35"/>
    <mergeCell ref="TUO35:TUP35"/>
    <mergeCell ref="TVE35:TVF35"/>
    <mergeCell ref="TOK35:TOL35"/>
    <mergeCell ref="TPA35:TPB35"/>
    <mergeCell ref="TPQ35:TPR35"/>
    <mergeCell ref="TQG35:TQH35"/>
    <mergeCell ref="TQW35:TQX35"/>
    <mergeCell ref="TRM35:TRN35"/>
    <mergeCell ref="TKS35:TKT35"/>
    <mergeCell ref="TLI35:TLJ35"/>
    <mergeCell ref="TLY35:TLZ35"/>
    <mergeCell ref="TMO35:TMP35"/>
    <mergeCell ref="TNE35:TNF35"/>
    <mergeCell ref="TNU35:TNV35"/>
    <mergeCell ref="UDE35:UDF35"/>
    <mergeCell ref="UDU35:UDV35"/>
    <mergeCell ref="UEK35:UEL35"/>
    <mergeCell ref="UFA35:UFB35"/>
    <mergeCell ref="UFQ35:UFR35"/>
    <mergeCell ref="UGG35:UGH35"/>
    <mergeCell ref="TZM35:TZN35"/>
    <mergeCell ref="UAC35:UAD35"/>
    <mergeCell ref="UAS35:UAT35"/>
    <mergeCell ref="UBI35:UBJ35"/>
    <mergeCell ref="UBY35:UBZ35"/>
    <mergeCell ref="UCO35:UCP35"/>
    <mergeCell ref="TVU35:TVV35"/>
    <mergeCell ref="TWK35:TWL35"/>
    <mergeCell ref="TXA35:TXB35"/>
    <mergeCell ref="TXQ35:TXR35"/>
    <mergeCell ref="TYG35:TYH35"/>
    <mergeCell ref="TYW35:TYX35"/>
    <mergeCell ref="UOG35:UOH35"/>
    <mergeCell ref="UOW35:UOX35"/>
    <mergeCell ref="UPM35:UPN35"/>
    <mergeCell ref="UQC35:UQD35"/>
    <mergeCell ref="UQS35:UQT35"/>
    <mergeCell ref="URI35:URJ35"/>
    <mergeCell ref="UKO35:UKP35"/>
    <mergeCell ref="ULE35:ULF35"/>
    <mergeCell ref="ULU35:ULV35"/>
    <mergeCell ref="UMK35:UML35"/>
    <mergeCell ref="UNA35:UNB35"/>
    <mergeCell ref="UNQ35:UNR35"/>
    <mergeCell ref="UGW35:UGX35"/>
    <mergeCell ref="UHM35:UHN35"/>
    <mergeCell ref="UIC35:UID35"/>
    <mergeCell ref="UIS35:UIT35"/>
    <mergeCell ref="UJI35:UJJ35"/>
    <mergeCell ref="UJY35:UJZ35"/>
    <mergeCell ref="UZI35:UZJ35"/>
    <mergeCell ref="UZY35:UZZ35"/>
    <mergeCell ref="VAO35:VAP35"/>
    <mergeCell ref="VBE35:VBF35"/>
    <mergeCell ref="VBU35:VBV35"/>
    <mergeCell ref="VCK35:VCL35"/>
    <mergeCell ref="UVQ35:UVR35"/>
    <mergeCell ref="UWG35:UWH35"/>
    <mergeCell ref="UWW35:UWX35"/>
    <mergeCell ref="UXM35:UXN35"/>
    <mergeCell ref="UYC35:UYD35"/>
    <mergeCell ref="UYS35:UYT35"/>
    <mergeCell ref="URY35:URZ35"/>
    <mergeCell ref="USO35:USP35"/>
    <mergeCell ref="UTE35:UTF35"/>
    <mergeCell ref="UTU35:UTV35"/>
    <mergeCell ref="UUK35:UUL35"/>
    <mergeCell ref="UVA35:UVB35"/>
    <mergeCell ref="VKK35:VKL35"/>
    <mergeCell ref="VLA35:VLB35"/>
    <mergeCell ref="VLQ35:VLR35"/>
    <mergeCell ref="VMG35:VMH35"/>
    <mergeCell ref="VMW35:VMX35"/>
    <mergeCell ref="VNM35:VNN35"/>
    <mergeCell ref="VGS35:VGT35"/>
    <mergeCell ref="VHI35:VHJ35"/>
    <mergeCell ref="VHY35:VHZ35"/>
    <mergeCell ref="VIO35:VIP35"/>
    <mergeCell ref="VJE35:VJF35"/>
    <mergeCell ref="VJU35:VJV35"/>
    <mergeCell ref="VDA35:VDB35"/>
    <mergeCell ref="VDQ35:VDR35"/>
    <mergeCell ref="VEG35:VEH35"/>
    <mergeCell ref="VEW35:VEX35"/>
    <mergeCell ref="VFM35:VFN35"/>
    <mergeCell ref="VGC35:VGD35"/>
    <mergeCell ref="VVM35:VVN35"/>
    <mergeCell ref="VWC35:VWD35"/>
    <mergeCell ref="VWS35:VWT35"/>
    <mergeCell ref="VXI35:VXJ35"/>
    <mergeCell ref="VXY35:VXZ35"/>
    <mergeCell ref="VYO35:VYP35"/>
    <mergeCell ref="VRU35:VRV35"/>
    <mergeCell ref="VSK35:VSL35"/>
    <mergeCell ref="VTA35:VTB35"/>
    <mergeCell ref="VTQ35:VTR35"/>
    <mergeCell ref="VUG35:VUH35"/>
    <mergeCell ref="VUW35:VUX35"/>
    <mergeCell ref="VOC35:VOD35"/>
    <mergeCell ref="VOS35:VOT35"/>
    <mergeCell ref="VPI35:VPJ35"/>
    <mergeCell ref="VPY35:VPZ35"/>
    <mergeCell ref="VQO35:VQP35"/>
    <mergeCell ref="VRE35:VRF35"/>
    <mergeCell ref="WLM35:WLN35"/>
    <mergeCell ref="WMC35:WMD35"/>
    <mergeCell ref="WMS35:WMT35"/>
    <mergeCell ref="WNI35:WNJ35"/>
    <mergeCell ref="WGO35:WGP35"/>
    <mergeCell ref="WHE35:WHF35"/>
    <mergeCell ref="WHU35:WHV35"/>
    <mergeCell ref="WIK35:WIL35"/>
    <mergeCell ref="WJA35:WJB35"/>
    <mergeCell ref="WJQ35:WJR35"/>
    <mergeCell ref="WCW35:WCX35"/>
    <mergeCell ref="WDM35:WDN35"/>
    <mergeCell ref="WEC35:WED35"/>
    <mergeCell ref="WES35:WET35"/>
    <mergeCell ref="WFI35:WFJ35"/>
    <mergeCell ref="WFY35:WFZ35"/>
    <mergeCell ref="VZE35:VZF35"/>
    <mergeCell ref="VZU35:VZV35"/>
    <mergeCell ref="WAK35:WAL35"/>
    <mergeCell ref="WBA35:WBB35"/>
    <mergeCell ref="WBQ35:WBR35"/>
    <mergeCell ref="WCG35:WCH35"/>
    <mergeCell ref="XCS35:XCT35"/>
    <mergeCell ref="XDI35:XDJ35"/>
    <mergeCell ref="XDY35:XDZ35"/>
    <mergeCell ref="XEO35:XEP35"/>
    <mergeCell ref="A37:B37"/>
    <mergeCell ref="A38:A41"/>
    <mergeCell ref="WZA35:WZB35"/>
    <mergeCell ref="WZQ35:WZR35"/>
    <mergeCell ref="XAG35:XAH35"/>
    <mergeCell ref="XAW35:XAX35"/>
    <mergeCell ref="XBM35:XBN35"/>
    <mergeCell ref="XCC35:XCD35"/>
    <mergeCell ref="WVI35:WVJ35"/>
    <mergeCell ref="WVY35:WVZ35"/>
    <mergeCell ref="WWO35:WWP35"/>
    <mergeCell ref="WXE35:WXF35"/>
    <mergeCell ref="WXU35:WXV35"/>
    <mergeCell ref="WYK35:WYL35"/>
    <mergeCell ref="WRQ35:WRR35"/>
    <mergeCell ref="WSG35:WSH35"/>
    <mergeCell ref="WSW35:WSX35"/>
    <mergeCell ref="WTM35:WTN35"/>
    <mergeCell ref="WUC35:WUD35"/>
    <mergeCell ref="WUS35:WUT35"/>
    <mergeCell ref="WNY35:WNZ35"/>
    <mergeCell ref="WOO35:WOP35"/>
    <mergeCell ref="WPE35:WPF35"/>
    <mergeCell ref="WPU35:WPV35"/>
    <mergeCell ref="WQK35:WQL35"/>
    <mergeCell ref="WRA35:WRB35"/>
    <mergeCell ref="WKG35:WKH35"/>
    <mergeCell ref="WKW35:WKX35"/>
    <mergeCell ref="AC44:AD44"/>
    <mergeCell ref="AE44:AF44"/>
    <mergeCell ref="AG44:AH44"/>
    <mergeCell ref="AI44:AJ44"/>
    <mergeCell ref="AK44:AL44"/>
    <mergeCell ref="A51:B51"/>
    <mergeCell ref="Q44:R44"/>
    <mergeCell ref="S44:T44"/>
    <mergeCell ref="U44:V44"/>
    <mergeCell ref="W44:X44"/>
    <mergeCell ref="Y44:Z44"/>
    <mergeCell ref="AA44:AB44"/>
    <mergeCell ref="A43:A45"/>
    <mergeCell ref="B43:D44"/>
    <mergeCell ref="E43:AL43"/>
    <mergeCell ref="AM43:AO44"/>
    <mergeCell ref="E44:F44"/>
    <mergeCell ref="G44:H44"/>
    <mergeCell ref="I44:J44"/>
    <mergeCell ref="K44:L44"/>
    <mergeCell ref="M44:N44"/>
    <mergeCell ref="O44:P44"/>
    <mergeCell ref="A79:B81"/>
    <mergeCell ref="C79:G79"/>
    <mergeCell ref="H79:I80"/>
    <mergeCell ref="C80:C81"/>
    <mergeCell ref="D80:F80"/>
    <mergeCell ref="G80:G81"/>
    <mergeCell ref="A60:B60"/>
    <mergeCell ref="A61:B61"/>
    <mergeCell ref="A64:B64"/>
    <mergeCell ref="A65:B65"/>
    <mergeCell ref="A66:B66"/>
    <mergeCell ref="A67:A77"/>
    <mergeCell ref="A52:B52"/>
    <mergeCell ref="A53:B53"/>
    <mergeCell ref="A54:B54"/>
    <mergeCell ref="A55:B55"/>
    <mergeCell ref="A56:A58"/>
    <mergeCell ref="A59:B59"/>
    <mergeCell ref="A101:A103"/>
    <mergeCell ref="B101:B103"/>
    <mergeCell ref="C101:R101"/>
    <mergeCell ref="T101:U102"/>
    <mergeCell ref="C102:R102"/>
    <mergeCell ref="A88:B88"/>
    <mergeCell ref="A89:B89"/>
    <mergeCell ref="A92:A93"/>
    <mergeCell ref="B92:B93"/>
    <mergeCell ref="C92:G92"/>
    <mergeCell ref="A97:A98"/>
    <mergeCell ref="B97:B98"/>
    <mergeCell ref="C97:C98"/>
    <mergeCell ref="A82:B82"/>
    <mergeCell ref="A83:B83"/>
    <mergeCell ref="A84:B84"/>
    <mergeCell ref="A85:B85"/>
    <mergeCell ref="A86:B86"/>
    <mergeCell ref="A87:B87"/>
  </mergeCells>
  <dataValidations count="5">
    <dataValidation allowBlank="1" showInputMessage="1" showErrorMessage="1" errorTitle="Error" error="Por favor ingrese números enteros" sqref="C69:C77" xr:uid="{0634BBD8-AAD9-4A5D-BB7C-88AE5217CFB5}"/>
    <dataValidation type="whole" allowBlank="1" showInputMessage="1" showErrorMessage="1" sqref="J9:L9 G9 A31:B32 U36:U37 Q38:AG49 N33:P37 A33:A37 C33:C37 D36:M37 R33:T37 V33:XFD37 A38:O49" xr:uid="{2687E9CA-F27F-4A11-9AA8-255E0BBC10EE}">
      <formula1>0</formula1>
      <formula2>1E+27</formula2>
    </dataValidation>
    <dataValidation allowBlank="1" showInputMessage="1" showErrorMessage="1" errorTitle="Error de ingreso" error="Debe ingresar sólo números." sqref="A1:A5" xr:uid="{8374D73C-3C7A-4780-8F16-1DA65C10A65E}"/>
    <dataValidation type="whole" allowBlank="1" showInputMessage="1" showErrorMessage="1" errorTitle="Error" error="Por favor ingrese números enteros" sqref="C52:C60 C10:C30 C65:C77 C82:C89 P11:P30" xr:uid="{3FCC6319-2610-44AE-AF89-1685DCAC0057}">
      <formula1>0</formula1>
      <formula2>10000000000</formula2>
    </dataValidation>
    <dataValidation type="whole" allowBlank="1" showInputMessage="1" showErrorMessage="1" errorTitle="ERROR" error="Por Favor Ingrese solo Números." sqref="C1:C9 A50:B60 C50:C51 C63:C64 B1:B30 C78:C81 G50:I50 A6:A30 H1:I35 G1:G8 D1:F35 H65:H77 J1:L8 D69:D77 D50:F60 D78:J78 H79 A91:C95 H91:H95 D91:G91 D93:G95 K52:K60 G69:G77 D87:J89 D63:G68 E73:F77 A63:B85 A87:B89 P1:P10 D80:G86 H81:J86 G10:G35 M1:M35 J10:L35 N1:O32 E69:F71 G51:H60 I52:I60" xr:uid="{16C7C87F-0024-4E7E-964E-862221634E4F}">
      <formula1>0</formula1>
      <formula2>100000000</formula2>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7DD7-D56F-42E9-AC98-BEF52315F62D}">
  <dimension ref="A1:CZ200"/>
  <sheetViews>
    <sheetView showGridLines="0" topLeftCell="N4" zoomScale="95" zoomScaleNormal="95" workbookViewId="0">
      <selection activeCell="H10" sqref="H10"/>
    </sheetView>
  </sheetViews>
  <sheetFormatPr baseColWidth="10" defaultColWidth="11.453125" defaultRowHeight="14.5" x14ac:dyDescent="0.35"/>
  <cols>
    <col min="1" max="1" width="32.81640625" style="147" customWidth="1"/>
    <col min="2" max="2" width="26.7265625" style="147" customWidth="1"/>
    <col min="3" max="3" width="36.7265625" style="147" customWidth="1"/>
    <col min="4" max="4" width="17.81640625" style="147" customWidth="1"/>
    <col min="5" max="5" width="20" style="147" bestFit="1" customWidth="1"/>
    <col min="6" max="6" width="26.81640625" style="147" customWidth="1"/>
    <col min="7" max="7" width="17.7265625" style="147" customWidth="1"/>
    <col min="8" max="8" width="16.26953125" style="147" customWidth="1"/>
    <col min="9" max="9" width="44.1796875" style="147" customWidth="1"/>
    <col min="10" max="10" width="14.453125" style="147" bestFit="1" customWidth="1"/>
    <col min="11" max="11" width="11.453125" style="147" bestFit="1" customWidth="1"/>
    <col min="12" max="12" width="18.453125" style="147" bestFit="1" customWidth="1"/>
    <col min="13" max="13" width="20" style="147" bestFit="1" customWidth="1"/>
    <col min="14" max="71" width="11.453125" style="147"/>
    <col min="72" max="91" width="0" style="148" hidden="1" customWidth="1"/>
    <col min="92" max="93" width="11.453125" style="148"/>
    <col min="94" max="16384" width="11.453125" style="147"/>
  </cols>
  <sheetData>
    <row r="1" spans="1:93" s="142" customFormat="1" ht="14.25" customHeight="1" x14ac:dyDescent="0.35">
      <c r="A1" s="141" t="s">
        <v>0</v>
      </c>
      <c r="B1" s="141"/>
      <c r="Y1"/>
      <c r="Z1"/>
      <c r="AA1"/>
      <c r="AB1"/>
      <c r="AC1"/>
      <c r="AD1"/>
      <c r="AE1"/>
      <c r="BT1" s="143"/>
      <c r="BU1" s="143"/>
      <c r="BV1" s="143"/>
      <c r="BW1" s="143"/>
      <c r="BX1" s="143"/>
      <c r="BY1" s="143"/>
      <c r="BZ1" s="143"/>
      <c r="CA1" s="143"/>
      <c r="CB1" s="143"/>
      <c r="CC1" s="143"/>
      <c r="CD1" s="143"/>
      <c r="CE1" s="143"/>
      <c r="CF1" s="143"/>
      <c r="CG1" s="143"/>
      <c r="CH1" s="143"/>
      <c r="CI1" s="143"/>
      <c r="CJ1" s="143"/>
      <c r="CK1" s="143"/>
      <c r="CL1" s="143"/>
      <c r="CM1" s="143"/>
      <c r="CN1" s="143"/>
      <c r="CO1" s="143"/>
    </row>
    <row r="2" spans="1:93" s="142" customFormat="1" ht="14.25" customHeight="1" x14ac:dyDescent="0.35">
      <c r="A2" s="141" t="s">
        <v>2335</v>
      </c>
      <c r="B2" s="141"/>
      <c r="Y2"/>
      <c r="Z2"/>
      <c r="AA2"/>
      <c r="AB2"/>
      <c r="AC2"/>
      <c r="AD2"/>
      <c r="AE2"/>
      <c r="BT2" s="143"/>
      <c r="BU2" s="143"/>
      <c r="BV2" s="143"/>
      <c r="BW2" s="143"/>
      <c r="BX2" s="143"/>
      <c r="BY2" s="143"/>
      <c r="BZ2" s="143"/>
      <c r="CA2" s="143"/>
      <c r="CB2" s="143"/>
      <c r="CC2" s="143"/>
      <c r="CD2" s="143"/>
      <c r="CE2" s="143"/>
      <c r="CF2" s="143"/>
      <c r="CG2" s="143"/>
      <c r="CH2" s="143"/>
      <c r="CI2" s="143"/>
      <c r="CJ2" s="143"/>
      <c r="CK2" s="143"/>
      <c r="CL2" s="143"/>
      <c r="CM2" s="143"/>
      <c r="CN2" s="143"/>
      <c r="CO2" s="143"/>
    </row>
    <row r="3" spans="1:93" s="142" customFormat="1" ht="14.25" customHeight="1" x14ac:dyDescent="0.35">
      <c r="A3" s="141" t="s">
        <v>2633</v>
      </c>
      <c r="B3" s="141"/>
      <c r="Y3"/>
      <c r="Z3"/>
      <c r="AA3"/>
      <c r="AB3"/>
      <c r="AC3"/>
      <c r="AD3"/>
      <c r="AE3"/>
      <c r="BT3" s="143"/>
      <c r="BU3" s="143"/>
      <c r="BV3" s="143"/>
      <c r="BW3" s="143"/>
      <c r="BX3" s="143"/>
      <c r="BY3" s="143"/>
      <c r="BZ3" s="143"/>
      <c r="CA3" s="143"/>
      <c r="CB3" s="143"/>
      <c r="CC3" s="143"/>
      <c r="CD3" s="143"/>
      <c r="CE3" s="143"/>
      <c r="CF3" s="143"/>
      <c r="CG3" s="143"/>
      <c r="CH3" s="143"/>
      <c r="CI3" s="143"/>
      <c r="CJ3" s="143"/>
      <c r="CK3" s="143"/>
      <c r="CL3" s="143"/>
      <c r="CM3" s="143"/>
      <c r="CN3" s="143"/>
      <c r="CO3" s="143"/>
    </row>
    <row r="4" spans="1:93" s="142" customFormat="1" ht="14.25" customHeight="1" x14ac:dyDescent="0.35">
      <c r="A4" s="141" t="s">
        <v>2337</v>
      </c>
      <c r="B4" s="141"/>
      <c r="Y4"/>
      <c r="Z4"/>
      <c r="AA4"/>
      <c r="AB4"/>
      <c r="AC4"/>
      <c r="AD4"/>
      <c r="AE4"/>
      <c r="BT4" s="143"/>
      <c r="BU4" s="143"/>
      <c r="BV4" s="143"/>
      <c r="BW4" s="143"/>
      <c r="BX4" s="143"/>
      <c r="BY4" s="143"/>
      <c r="BZ4" s="143"/>
      <c r="CA4" s="143"/>
      <c r="CB4" s="143"/>
      <c r="CC4" s="143"/>
      <c r="CD4" s="143"/>
      <c r="CE4" s="143"/>
      <c r="CF4" s="143"/>
      <c r="CG4" s="143"/>
      <c r="CH4" s="143"/>
      <c r="CI4" s="143"/>
      <c r="CJ4" s="143"/>
      <c r="CK4" s="143"/>
      <c r="CL4" s="143"/>
      <c r="CM4" s="143"/>
      <c r="CN4" s="143"/>
      <c r="CO4" s="143"/>
    </row>
    <row r="5" spans="1:93" s="142" customFormat="1" ht="14.25" customHeight="1" x14ac:dyDescent="0.35">
      <c r="A5" s="95" t="s">
        <v>2860</v>
      </c>
      <c r="B5" s="95"/>
      <c r="Y5"/>
      <c r="Z5"/>
      <c r="AA5"/>
      <c r="AB5"/>
      <c r="AC5"/>
      <c r="AD5"/>
      <c r="AE5"/>
      <c r="BT5" s="143"/>
      <c r="BU5" s="143"/>
      <c r="BV5" s="143"/>
      <c r="BW5" s="143"/>
      <c r="BX5" s="143"/>
      <c r="BY5" s="143"/>
      <c r="BZ5" s="143"/>
      <c r="CA5" s="143"/>
      <c r="CB5" s="143"/>
      <c r="CC5" s="143"/>
      <c r="CD5" s="143"/>
      <c r="CE5" s="143"/>
      <c r="CF5" s="143"/>
      <c r="CG5" s="143"/>
      <c r="CH5" s="143"/>
      <c r="CI5" s="143"/>
      <c r="CJ5" s="143"/>
      <c r="CK5" s="143"/>
      <c r="CL5" s="143"/>
      <c r="CM5" s="143"/>
      <c r="CN5" s="143"/>
      <c r="CO5" s="143"/>
    </row>
    <row r="6" spans="1:93" ht="15.75" customHeight="1" x14ac:dyDescent="0.35">
      <c r="A6" s="7508" t="s">
        <v>2861</v>
      </c>
      <c r="B6" s="7508"/>
      <c r="C6" s="7508"/>
      <c r="D6" s="7508"/>
      <c r="E6" s="7508"/>
      <c r="F6" s="7508"/>
      <c r="G6" s="7508"/>
      <c r="H6" s="7508"/>
      <c r="I6" s="7508"/>
      <c r="J6" s="7508"/>
      <c r="K6" s="7508"/>
      <c r="L6" s="7508"/>
      <c r="M6" s="7508"/>
      <c r="N6" s="7508"/>
      <c r="O6" s="7508"/>
      <c r="P6" s="144"/>
      <c r="Q6" s="145"/>
      <c r="R6" s="146"/>
      <c r="S6" s="146"/>
      <c r="T6" s="146"/>
      <c r="U6" s="146"/>
      <c r="V6" s="146"/>
      <c r="W6" s="146"/>
      <c r="X6" s="146"/>
      <c r="Y6"/>
      <c r="Z6"/>
      <c r="AA6"/>
      <c r="AB6"/>
      <c r="AC6"/>
      <c r="AD6"/>
      <c r="AE6"/>
    </row>
    <row r="7" spans="1:93" ht="15.75" customHeight="1" x14ac:dyDescent="0.35">
      <c r="A7" s="149"/>
      <c r="B7" s="149"/>
      <c r="C7" s="149"/>
      <c r="D7" s="149"/>
      <c r="E7" s="149"/>
      <c r="F7" s="149"/>
      <c r="G7" s="149"/>
      <c r="H7" s="149"/>
      <c r="I7" s="149"/>
      <c r="J7" s="149"/>
      <c r="K7" s="149"/>
      <c r="L7" s="149"/>
      <c r="M7" s="149"/>
      <c r="N7" s="149"/>
      <c r="O7" s="149"/>
      <c r="P7" s="144"/>
      <c r="Q7" s="145"/>
      <c r="R7" s="146"/>
      <c r="S7" s="146"/>
      <c r="T7" s="146"/>
      <c r="U7" s="146"/>
      <c r="V7" s="146"/>
      <c r="W7" s="146"/>
      <c r="X7" s="146"/>
      <c r="Y7"/>
      <c r="Z7"/>
      <c r="AA7"/>
      <c r="AB7"/>
      <c r="AC7"/>
      <c r="AD7"/>
      <c r="AE7"/>
    </row>
    <row r="8" spans="1:93" x14ac:dyDescent="0.35">
      <c r="A8" s="2722" t="s">
        <v>2862</v>
      </c>
      <c r="B8" s="150"/>
      <c r="C8" s="150"/>
      <c r="D8" s="150"/>
      <c r="E8" s="150"/>
      <c r="F8" s="150"/>
      <c r="G8" s="150"/>
      <c r="H8" s="150"/>
      <c r="I8" s="150"/>
      <c r="J8" s="150"/>
      <c r="K8" s="150"/>
      <c r="L8" s="150"/>
      <c r="M8" s="150"/>
      <c r="N8" s="150"/>
      <c r="O8" s="150"/>
      <c r="P8" s="151"/>
      <c r="Q8" s="146"/>
      <c r="R8" s="146"/>
      <c r="S8" s="146"/>
      <c r="T8" s="146"/>
      <c r="U8" s="146"/>
      <c r="V8" s="146"/>
      <c r="W8" s="146"/>
      <c r="X8" s="146"/>
      <c r="Y8"/>
      <c r="Z8"/>
      <c r="AA8"/>
      <c r="AB8"/>
      <c r="AC8"/>
      <c r="AD8"/>
      <c r="AE8"/>
    </row>
    <row r="9" spans="1:93" ht="15" customHeight="1" x14ac:dyDescent="0.35">
      <c r="A9" s="8114" t="s">
        <v>2863</v>
      </c>
      <c r="B9" s="8115"/>
      <c r="C9" s="8116"/>
      <c r="D9" s="8596" t="s">
        <v>30</v>
      </c>
      <c r="E9" s="9004" t="s">
        <v>2864</v>
      </c>
      <c r="F9" s="9005"/>
      <c r="G9" s="9005"/>
      <c r="H9" s="9005"/>
      <c r="I9" s="9006"/>
      <c r="J9" s="8936" t="s">
        <v>2844</v>
      </c>
      <c r="K9" s="8937"/>
      <c r="L9" s="8937"/>
      <c r="M9" s="8937"/>
      <c r="N9" s="8937"/>
      <c r="O9" s="8937"/>
      <c r="P9" s="8937"/>
      <c r="Q9" s="8937"/>
      <c r="R9" s="8937"/>
      <c r="S9" s="8937"/>
      <c r="T9" s="8937"/>
      <c r="U9" s="8937"/>
      <c r="V9" s="8937"/>
      <c r="W9" s="8937"/>
      <c r="X9" s="9007"/>
      <c r="Y9" s="9008" t="s">
        <v>592</v>
      </c>
      <c r="Z9" s="8937"/>
      <c r="AA9" s="9007"/>
      <c r="AB9" s="9013" t="s">
        <v>593</v>
      </c>
      <c r="AC9" s="9014"/>
      <c r="AD9" s="9015"/>
      <c r="AE9" s="8934" t="s">
        <v>2865</v>
      </c>
      <c r="AF9" s="8073" t="s">
        <v>9</v>
      </c>
      <c r="AG9" s="8073" t="s">
        <v>10</v>
      </c>
      <c r="AH9" s="8073" t="s">
        <v>6</v>
      </c>
    </row>
    <row r="10" spans="1:93" ht="33" customHeight="1" x14ac:dyDescent="0.35">
      <c r="A10" s="8950"/>
      <c r="B10" s="8118"/>
      <c r="C10" s="8119"/>
      <c r="D10" s="9003"/>
      <c r="E10" s="2337" t="s">
        <v>2740</v>
      </c>
      <c r="F10" s="2724" t="s">
        <v>2866</v>
      </c>
      <c r="G10" s="2724" t="s">
        <v>2867</v>
      </c>
      <c r="H10" s="2557" t="s">
        <v>2868</v>
      </c>
      <c r="I10" s="2725" t="s">
        <v>231</v>
      </c>
      <c r="J10" s="2721" t="s">
        <v>401</v>
      </c>
      <c r="K10" s="2724" t="s">
        <v>83</v>
      </c>
      <c r="L10" s="2724" t="s">
        <v>84</v>
      </c>
      <c r="M10" s="2724" t="s">
        <v>45</v>
      </c>
      <c r="N10" s="2724" t="s">
        <v>46</v>
      </c>
      <c r="O10" s="2724" t="s">
        <v>47</v>
      </c>
      <c r="P10" s="2724" t="s">
        <v>48</v>
      </c>
      <c r="Q10" s="2724" t="s">
        <v>49</v>
      </c>
      <c r="R10" s="2724" t="s">
        <v>50</v>
      </c>
      <c r="S10" s="2724" t="s">
        <v>51</v>
      </c>
      <c r="T10" s="2724" t="s">
        <v>52</v>
      </c>
      <c r="U10" s="2724" t="s">
        <v>53</v>
      </c>
      <c r="V10" s="2724" t="s">
        <v>54</v>
      </c>
      <c r="W10" s="2724" t="s">
        <v>55</v>
      </c>
      <c r="X10" s="2726" t="s">
        <v>56</v>
      </c>
      <c r="Y10" s="2727" t="s">
        <v>1542</v>
      </c>
      <c r="Z10" s="2728" t="s">
        <v>2869</v>
      </c>
      <c r="AA10" s="2351" t="s">
        <v>2870</v>
      </c>
      <c r="AB10" s="2729" t="s">
        <v>1542</v>
      </c>
      <c r="AC10" s="2730" t="s">
        <v>2869</v>
      </c>
      <c r="AD10" s="1990" t="s">
        <v>2870</v>
      </c>
      <c r="AE10" s="8935"/>
      <c r="AF10" s="8945"/>
      <c r="AG10" s="8945"/>
      <c r="AH10" s="8945"/>
    </row>
    <row r="11" spans="1:93" ht="15" customHeight="1" x14ac:dyDescent="0.35">
      <c r="A11" s="8989" t="s">
        <v>2871</v>
      </c>
      <c r="B11" s="8992" t="s">
        <v>2872</v>
      </c>
      <c r="C11" s="8993"/>
      <c r="D11" s="152">
        <f>SUM(E11:G11)</f>
        <v>0</v>
      </c>
      <c r="E11" s="2731"/>
      <c r="F11" s="2732"/>
      <c r="G11" s="2732"/>
      <c r="H11" s="2733"/>
      <c r="I11" s="2734"/>
      <c r="J11" s="2735"/>
      <c r="K11" s="2736"/>
      <c r="L11" s="2736"/>
      <c r="M11" s="2737"/>
      <c r="N11" s="2737"/>
      <c r="O11" s="2737"/>
      <c r="P11" s="2737"/>
      <c r="Q11" s="2737"/>
      <c r="R11" s="2737"/>
      <c r="S11" s="2737"/>
      <c r="T11" s="2737"/>
      <c r="U11" s="2737"/>
      <c r="V11" s="2737"/>
      <c r="W11" s="2737"/>
      <c r="X11" s="2737"/>
      <c r="Y11" s="2738"/>
      <c r="Z11" s="2739"/>
      <c r="AA11" s="2740"/>
      <c r="AB11" s="2741"/>
      <c r="AC11" s="2742"/>
      <c r="AD11" s="1947"/>
      <c r="AE11" s="1947"/>
      <c r="AF11" s="2377"/>
      <c r="AG11" s="2377"/>
      <c r="AH11" s="2377"/>
    </row>
    <row r="12" spans="1:93" ht="15" customHeight="1" x14ac:dyDescent="0.35">
      <c r="A12" s="8990"/>
      <c r="B12" s="8551" t="s">
        <v>2873</v>
      </c>
      <c r="C12" s="2743" t="s">
        <v>2874</v>
      </c>
      <c r="D12" s="152">
        <f>SUM(E12:X12)</f>
        <v>0</v>
      </c>
      <c r="E12" s="2744"/>
      <c r="F12" s="1347"/>
      <c r="G12" s="1347"/>
      <c r="H12" s="1347"/>
      <c r="I12" s="2745"/>
      <c r="J12" s="1347"/>
      <c r="K12" s="1347"/>
      <c r="L12" s="1347"/>
      <c r="M12" s="1347"/>
      <c r="N12" s="1347"/>
      <c r="O12" s="1347"/>
      <c r="P12" s="1347"/>
      <c r="Q12" s="1347"/>
      <c r="R12" s="1347"/>
      <c r="S12" s="1347"/>
      <c r="T12" s="1347"/>
      <c r="U12" s="1347"/>
      <c r="V12" s="1347"/>
      <c r="W12" s="1347"/>
      <c r="X12" s="2746"/>
      <c r="Y12" s="2747"/>
      <c r="Z12" s="1497"/>
      <c r="AA12" s="2748"/>
      <c r="AB12" s="2749"/>
      <c r="AC12" s="2750"/>
      <c r="AD12" s="2419"/>
      <c r="AE12" s="2377"/>
      <c r="AF12" s="2377"/>
      <c r="AG12" s="2377"/>
      <c r="AH12" s="2377"/>
    </row>
    <row r="13" spans="1:93" x14ac:dyDescent="0.35">
      <c r="A13" s="8990"/>
      <c r="B13" s="7027"/>
      <c r="C13" s="1498" t="s">
        <v>2875</v>
      </c>
      <c r="D13" s="152">
        <f t="shared" ref="D13:D34" si="0">SUM(E13:X13)</f>
        <v>0</v>
      </c>
      <c r="E13" s="152"/>
      <c r="F13" s="153"/>
      <c r="G13" s="153"/>
      <c r="H13" s="153"/>
      <c r="I13" s="154"/>
      <c r="J13" s="153"/>
      <c r="K13" s="153"/>
      <c r="L13" s="153"/>
      <c r="M13" s="153"/>
      <c r="N13" s="153"/>
      <c r="O13" s="153"/>
      <c r="P13" s="153"/>
      <c r="Q13" s="153"/>
      <c r="R13" s="153"/>
      <c r="S13" s="153"/>
      <c r="T13" s="153"/>
      <c r="U13" s="153"/>
      <c r="V13" s="153"/>
      <c r="W13" s="153"/>
      <c r="X13" s="1499"/>
      <c r="Y13" s="155"/>
      <c r="Z13" s="1500"/>
      <c r="AA13" s="1501"/>
      <c r="AB13" s="1502"/>
      <c r="AC13" s="1503"/>
      <c r="AD13" s="1504"/>
      <c r="AE13" s="156"/>
      <c r="AF13" s="156"/>
      <c r="AG13" s="156"/>
      <c r="AH13" s="156"/>
    </row>
    <row r="14" spans="1:93" x14ac:dyDescent="0.35">
      <c r="A14" s="8990"/>
      <c r="B14" s="7027"/>
      <c r="C14" s="1505" t="s">
        <v>2876</v>
      </c>
      <c r="D14" s="152">
        <f t="shared" si="0"/>
        <v>0</v>
      </c>
      <c r="E14" s="1403"/>
      <c r="F14" s="1506"/>
      <c r="G14" s="1506"/>
      <c r="H14" s="1506"/>
      <c r="I14" s="1507"/>
      <c r="J14" s="1506"/>
      <c r="K14" s="1506"/>
      <c r="L14" s="1506"/>
      <c r="M14" s="1506"/>
      <c r="N14" s="1506"/>
      <c r="O14" s="1506"/>
      <c r="P14" s="1506"/>
      <c r="Q14" s="1506"/>
      <c r="R14" s="1506"/>
      <c r="S14" s="1506"/>
      <c r="T14" s="1506"/>
      <c r="U14" s="1506"/>
      <c r="V14" s="1506"/>
      <c r="W14" s="1506"/>
      <c r="X14" s="1499"/>
      <c r="Y14" s="1508"/>
      <c r="Z14" s="1500"/>
      <c r="AA14" s="1501"/>
      <c r="AB14" s="1502"/>
      <c r="AC14" s="1503"/>
      <c r="AD14" s="1504"/>
      <c r="AE14" s="854"/>
      <c r="AF14" s="854"/>
      <c r="AG14" s="854"/>
      <c r="AH14" s="854"/>
    </row>
    <row r="15" spans="1:93" s="157" customFormat="1" x14ac:dyDescent="0.35">
      <c r="A15" s="8990"/>
      <c r="B15" s="8552"/>
      <c r="C15" s="1505" t="s">
        <v>2877</v>
      </c>
      <c r="D15" s="1509" t="s">
        <v>2878</v>
      </c>
      <c r="E15" s="1349"/>
      <c r="F15" s="1510"/>
      <c r="G15" s="1510"/>
      <c r="H15" s="1510"/>
      <c r="I15" s="1511"/>
      <c r="J15" s="1512"/>
      <c r="K15" s="1510"/>
      <c r="L15" s="1510"/>
      <c r="M15" s="1513"/>
      <c r="N15" s="1513"/>
      <c r="O15" s="1513"/>
      <c r="P15" s="1513"/>
      <c r="Q15" s="1513"/>
      <c r="R15" s="1513"/>
      <c r="S15" s="1513"/>
      <c r="T15" s="1513"/>
      <c r="U15" s="1513"/>
      <c r="V15" s="1513"/>
      <c r="W15" s="1513"/>
      <c r="X15" s="1514"/>
      <c r="Y15" s="2751"/>
      <c r="Z15" s="2752"/>
      <c r="AA15" s="2753"/>
      <c r="AB15" s="1515"/>
      <c r="AC15" s="1516"/>
      <c r="AD15" s="1517"/>
      <c r="AE15" s="2254"/>
      <c r="AF15" s="2254"/>
      <c r="AG15" s="2254"/>
      <c r="AH15" s="2254"/>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row>
    <row r="16" spans="1:93" x14ac:dyDescent="0.35">
      <c r="A16" s="8990"/>
      <c r="B16" s="8925" t="s">
        <v>2879</v>
      </c>
      <c r="C16" s="8994"/>
      <c r="D16" s="152">
        <f t="shared" si="0"/>
        <v>0</v>
      </c>
      <c r="E16" s="152"/>
      <c r="F16" s="153"/>
      <c r="G16" s="153"/>
      <c r="H16" s="153"/>
      <c r="I16" s="159"/>
      <c r="J16" s="160"/>
      <c r="K16" s="153"/>
      <c r="L16" s="153"/>
      <c r="M16" s="161"/>
      <c r="N16" s="161"/>
      <c r="O16" s="161"/>
      <c r="P16" s="161"/>
      <c r="Q16" s="161"/>
      <c r="R16" s="161"/>
      <c r="S16" s="161"/>
      <c r="T16" s="161"/>
      <c r="U16" s="161"/>
      <c r="V16" s="161"/>
      <c r="W16" s="161"/>
      <c r="X16" s="161"/>
      <c r="Y16" s="162"/>
      <c r="Z16" s="163"/>
      <c r="AA16" s="164"/>
      <c r="AB16" s="2749"/>
      <c r="AC16" s="2750"/>
      <c r="AD16" s="2419"/>
      <c r="AE16" s="156"/>
      <c r="AF16" s="156"/>
      <c r="AG16" s="156"/>
      <c r="AH16" s="156"/>
    </row>
    <row r="17" spans="1:99" x14ac:dyDescent="0.35">
      <c r="A17" s="8990"/>
      <c r="B17" s="8995" t="s">
        <v>2880</v>
      </c>
      <c r="C17" s="8996"/>
      <c r="D17" s="152">
        <f t="shared" si="0"/>
        <v>0</v>
      </c>
      <c r="E17" s="1403"/>
      <c r="F17" s="1506"/>
      <c r="G17" s="1506"/>
      <c r="H17" s="1506"/>
      <c r="I17" s="951"/>
      <c r="J17" s="1404"/>
      <c r="K17" s="1506"/>
      <c r="L17" s="1506"/>
      <c r="M17" s="1865"/>
      <c r="N17" s="1865"/>
      <c r="O17" s="1865"/>
      <c r="P17" s="1865"/>
      <c r="Q17" s="1865"/>
      <c r="R17" s="1865"/>
      <c r="S17" s="1865"/>
      <c r="T17" s="1865"/>
      <c r="U17" s="1865"/>
      <c r="V17" s="1865"/>
      <c r="W17" s="1865"/>
      <c r="X17" s="1865"/>
      <c r="Y17" s="2754"/>
      <c r="Z17" s="1500"/>
      <c r="AA17" s="1501"/>
      <c r="AB17" s="1502"/>
      <c r="AC17" s="1503"/>
      <c r="AD17" s="1504"/>
      <c r="AE17" s="854"/>
      <c r="AF17" s="854"/>
      <c r="AG17" s="854"/>
      <c r="AH17" s="854"/>
    </row>
    <row r="18" spans="1:99" x14ac:dyDescent="0.35">
      <c r="A18" s="8990"/>
      <c r="B18" s="8995" t="s">
        <v>2881</v>
      </c>
      <c r="C18" s="8996"/>
      <c r="D18" s="152">
        <f t="shared" si="0"/>
        <v>0</v>
      </c>
      <c r="E18" s="1403"/>
      <c r="F18" s="1506"/>
      <c r="G18" s="1506"/>
      <c r="H18" s="1506"/>
      <c r="I18" s="951"/>
      <c r="J18" s="1404"/>
      <c r="K18" s="1506"/>
      <c r="L18" s="1506"/>
      <c r="M18" s="1865"/>
      <c r="N18" s="1865"/>
      <c r="O18" s="1865"/>
      <c r="P18" s="1865"/>
      <c r="Q18" s="1865"/>
      <c r="R18" s="1865"/>
      <c r="S18" s="1865"/>
      <c r="T18" s="1865"/>
      <c r="U18" s="1865"/>
      <c r="V18" s="1865"/>
      <c r="W18" s="1865"/>
      <c r="X18" s="1865"/>
      <c r="Y18" s="2754"/>
      <c r="Z18" s="1500"/>
      <c r="AA18" s="1501"/>
      <c r="AB18" s="1502"/>
      <c r="AC18" s="1503"/>
      <c r="AD18" s="1504"/>
      <c r="AE18" s="854"/>
      <c r="AF18" s="854"/>
      <c r="AG18" s="854"/>
      <c r="AH18" s="854"/>
    </row>
    <row r="19" spans="1:99" x14ac:dyDescent="0.35">
      <c r="A19" s="8990"/>
      <c r="B19" s="8947" t="s">
        <v>2882</v>
      </c>
      <c r="C19" s="8949"/>
      <c r="D19" s="152">
        <f t="shared" si="0"/>
        <v>0</v>
      </c>
      <c r="E19" s="1403"/>
      <c r="F19" s="1506"/>
      <c r="G19" s="1506"/>
      <c r="H19" s="1506"/>
      <c r="I19" s="951"/>
      <c r="J19" s="1404"/>
      <c r="K19" s="1506"/>
      <c r="L19" s="1506"/>
      <c r="M19" s="1865"/>
      <c r="N19" s="1865"/>
      <c r="O19" s="1865"/>
      <c r="P19" s="1865"/>
      <c r="Q19" s="1865"/>
      <c r="R19" s="1865"/>
      <c r="S19" s="1865"/>
      <c r="T19" s="1865"/>
      <c r="U19" s="1865"/>
      <c r="V19" s="1865"/>
      <c r="W19" s="1865"/>
      <c r="X19" s="1865"/>
      <c r="Y19" s="840"/>
      <c r="Z19" s="870"/>
      <c r="AA19" s="843"/>
      <c r="AB19" s="872"/>
      <c r="AC19" s="872"/>
      <c r="AD19" s="872"/>
      <c r="AE19" s="872"/>
      <c r="AF19" s="872"/>
      <c r="AG19" s="872"/>
      <c r="AH19" s="872"/>
    </row>
    <row r="20" spans="1:99" ht="15" customHeight="1" x14ac:dyDescent="0.35">
      <c r="A20" s="8990"/>
      <c r="B20" s="8001" t="s">
        <v>2883</v>
      </c>
      <c r="C20" s="2755" t="s">
        <v>26</v>
      </c>
      <c r="D20" s="152"/>
      <c r="E20" s="1403"/>
      <c r="F20" s="1506"/>
      <c r="G20" s="1506"/>
      <c r="H20" s="1506"/>
      <c r="I20" s="951"/>
      <c r="J20" s="1404"/>
      <c r="K20" s="1506"/>
      <c r="L20" s="1506"/>
      <c r="M20" s="1865"/>
      <c r="N20" s="1865"/>
      <c r="O20" s="1865"/>
      <c r="P20" s="1865"/>
      <c r="Q20" s="1865"/>
      <c r="R20" s="1865"/>
      <c r="S20" s="1865"/>
      <c r="T20" s="1865"/>
      <c r="U20" s="1865"/>
      <c r="V20" s="1865"/>
      <c r="W20" s="1865"/>
      <c r="X20" s="1865"/>
      <c r="Y20" s="165"/>
      <c r="Z20" s="166"/>
      <c r="AA20" s="167"/>
      <c r="AB20" s="156"/>
      <c r="AC20" s="156"/>
      <c r="AD20" s="156"/>
      <c r="AE20" s="156"/>
      <c r="AF20" s="156"/>
      <c r="AG20" s="156"/>
      <c r="AH20" s="156"/>
    </row>
    <row r="21" spans="1:99" ht="15" customHeight="1" x14ac:dyDescent="0.35">
      <c r="A21" s="8990"/>
      <c r="B21" s="7817"/>
      <c r="C21" s="1490" t="s">
        <v>25</v>
      </c>
      <c r="D21" s="152"/>
      <c r="E21" s="1403"/>
      <c r="F21" s="1506"/>
      <c r="G21" s="1506"/>
      <c r="H21" s="1506"/>
      <c r="I21" s="951"/>
      <c r="J21" s="1404"/>
      <c r="K21" s="1506"/>
      <c r="L21" s="1506"/>
      <c r="M21" s="1865"/>
      <c r="N21" s="1865"/>
      <c r="O21" s="1865"/>
      <c r="P21" s="1865"/>
      <c r="Q21" s="1865"/>
      <c r="R21" s="1865"/>
      <c r="S21" s="1865"/>
      <c r="T21" s="1865"/>
      <c r="U21" s="1865"/>
      <c r="V21" s="1865"/>
      <c r="W21" s="1865"/>
      <c r="X21" s="1865"/>
      <c r="Y21" s="1949"/>
      <c r="Z21" s="1439"/>
      <c r="AA21" s="1479"/>
      <c r="AB21" s="854"/>
      <c r="AC21" s="854"/>
      <c r="AD21" s="854"/>
      <c r="AE21" s="854"/>
      <c r="AF21" s="854"/>
      <c r="AG21" s="854"/>
      <c r="AH21" s="854"/>
    </row>
    <row r="22" spans="1:99" x14ac:dyDescent="0.35">
      <c r="A22" s="8990"/>
      <c r="B22" s="7817"/>
      <c r="C22" s="1518" t="s">
        <v>2884</v>
      </c>
      <c r="D22" s="152"/>
      <c r="E22" s="1403"/>
      <c r="F22" s="1506"/>
      <c r="G22" s="1506"/>
      <c r="H22" s="1506"/>
      <c r="I22" s="951"/>
      <c r="J22" s="1404"/>
      <c r="K22" s="1506"/>
      <c r="L22" s="1506"/>
      <c r="M22" s="1865"/>
      <c r="N22" s="1865"/>
      <c r="O22" s="1865"/>
      <c r="P22" s="1865"/>
      <c r="Q22" s="1865"/>
      <c r="R22" s="1865"/>
      <c r="S22" s="1865"/>
      <c r="T22" s="1865"/>
      <c r="U22" s="1865"/>
      <c r="V22" s="1865"/>
      <c r="W22" s="1865"/>
      <c r="X22" s="1865"/>
      <c r="Y22" s="1949"/>
      <c r="Z22" s="1439"/>
      <c r="AA22" s="1479"/>
      <c r="AB22" s="854"/>
      <c r="AC22" s="854"/>
      <c r="AD22" s="854"/>
      <c r="AE22" s="854"/>
      <c r="AF22" s="854"/>
      <c r="AG22" s="854"/>
      <c r="AH22" s="854"/>
    </row>
    <row r="23" spans="1:99" x14ac:dyDescent="0.35">
      <c r="A23" s="8990"/>
      <c r="B23" s="8870"/>
      <c r="C23" s="1519" t="s">
        <v>2885</v>
      </c>
      <c r="D23" s="152"/>
      <c r="E23" s="1403"/>
      <c r="F23" s="1506"/>
      <c r="G23" s="1506"/>
      <c r="H23" s="1506"/>
      <c r="I23" s="951"/>
      <c r="J23" s="1404"/>
      <c r="K23" s="1506"/>
      <c r="L23" s="1506"/>
      <c r="M23" s="1865"/>
      <c r="N23" s="1865"/>
      <c r="O23" s="1865"/>
      <c r="P23" s="1865"/>
      <c r="Q23" s="1865"/>
      <c r="R23" s="1865"/>
      <c r="S23" s="1865"/>
      <c r="T23" s="1865"/>
      <c r="U23" s="1865"/>
      <c r="V23" s="1865"/>
      <c r="W23" s="1865"/>
      <c r="X23" s="1865"/>
      <c r="Y23" s="840"/>
      <c r="Z23" s="870"/>
      <c r="AA23" s="843"/>
      <c r="AB23" s="872"/>
      <c r="AC23" s="872"/>
      <c r="AD23" s="872"/>
      <c r="AE23" s="872"/>
      <c r="AF23" s="872"/>
      <c r="AG23" s="872"/>
      <c r="AH23" s="872"/>
    </row>
    <row r="24" spans="1:99" s="170" customFormat="1" x14ac:dyDescent="0.35">
      <c r="A24" s="8990"/>
      <c r="B24" s="9009" t="s">
        <v>2886</v>
      </c>
      <c r="C24" s="9010"/>
      <c r="D24" s="829"/>
      <c r="E24" s="829"/>
      <c r="F24" s="1439"/>
      <c r="G24" s="1439"/>
      <c r="H24" s="1439"/>
      <c r="I24" s="854"/>
      <c r="J24" s="1508"/>
      <c r="K24" s="1500"/>
      <c r="L24" s="1500"/>
      <c r="M24" s="2756"/>
      <c r="N24" s="2756"/>
      <c r="O24" s="2756"/>
      <c r="P24" s="2756"/>
      <c r="Q24" s="1692"/>
      <c r="R24" s="1692"/>
      <c r="S24" s="1692"/>
      <c r="T24" s="1692"/>
      <c r="U24" s="2757"/>
      <c r="V24" s="2757"/>
      <c r="W24" s="2757"/>
      <c r="X24" s="2757"/>
      <c r="Y24" s="162"/>
      <c r="Z24" s="163"/>
      <c r="AA24" s="164"/>
      <c r="AB24" s="156"/>
      <c r="AC24" s="156"/>
      <c r="AD24" s="156"/>
      <c r="AE24" s="156"/>
      <c r="AF24" s="156"/>
      <c r="AG24" s="156"/>
      <c r="AH24" s="156"/>
      <c r="AI24" s="168"/>
      <c r="AJ24" s="168"/>
      <c r="AK24" s="169"/>
      <c r="AL24" s="169"/>
      <c r="AM24" s="169"/>
      <c r="BT24" s="171"/>
      <c r="BU24" s="171"/>
      <c r="BV24" s="172"/>
      <c r="BW24" s="172"/>
      <c r="BX24" s="172"/>
      <c r="BY24" s="172"/>
      <c r="BZ24" s="172"/>
      <c r="CA24" s="172"/>
      <c r="CB24" s="173"/>
      <c r="CC24" s="174"/>
      <c r="CD24" s="174"/>
      <c r="CE24" s="174"/>
      <c r="CF24" s="174"/>
      <c r="CG24" s="174"/>
      <c r="CH24" s="174"/>
      <c r="CI24" s="174"/>
      <c r="CJ24" s="174"/>
      <c r="CK24" s="175"/>
      <c r="CL24" s="175"/>
      <c r="CM24" s="175"/>
      <c r="CN24" s="175"/>
      <c r="CO24" s="175"/>
      <c r="CP24" s="175"/>
      <c r="CQ24" s="175"/>
      <c r="CR24" s="175"/>
      <c r="CS24" s="175"/>
      <c r="CT24" s="175"/>
      <c r="CU24" s="175"/>
    </row>
    <row r="25" spans="1:99" ht="30" customHeight="1" x14ac:dyDescent="0.35">
      <c r="A25" s="8990"/>
      <c r="B25" s="9011" t="s">
        <v>2887</v>
      </c>
      <c r="C25" s="9012"/>
      <c r="D25" s="152">
        <f t="shared" si="0"/>
        <v>0</v>
      </c>
      <c r="E25" s="968"/>
      <c r="F25" s="1520"/>
      <c r="G25" s="1520"/>
      <c r="H25" s="1520"/>
      <c r="I25" s="969"/>
      <c r="J25" s="1404"/>
      <c r="K25" s="1506"/>
      <c r="L25" s="1506"/>
      <c r="M25" s="1506"/>
      <c r="N25" s="1506"/>
      <c r="O25" s="1506"/>
      <c r="P25" s="1506"/>
      <c r="Q25" s="1506"/>
      <c r="R25" s="1506"/>
      <c r="S25" s="1506"/>
      <c r="T25" s="2757"/>
      <c r="U25" s="2757"/>
      <c r="V25" s="2757"/>
      <c r="W25" s="2757"/>
      <c r="X25" s="2757"/>
      <c r="Y25" s="1949"/>
      <c r="Z25" s="1439"/>
      <c r="AA25" s="1479"/>
      <c r="AB25" s="857"/>
      <c r="AC25" s="857"/>
      <c r="AD25" s="857"/>
      <c r="AE25" s="857"/>
      <c r="AF25" s="854"/>
      <c r="AG25" s="854"/>
      <c r="AH25" s="854"/>
    </row>
    <row r="26" spans="1:99" ht="15.75" customHeight="1" x14ac:dyDescent="0.35">
      <c r="A26" s="8990"/>
      <c r="B26" s="8866" t="s">
        <v>2888</v>
      </c>
      <c r="C26" s="8867"/>
      <c r="D26" s="152"/>
      <c r="E26" s="2758"/>
      <c r="F26" s="1521"/>
      <c r="G26" s="1521"/>
      <c r="H26" s="1521"/>
      <c r="I26" s="982"/>
      <c r="J26" s="1522"/>
      <c r="K26" s="1523"/>
      <c r="L26" s="1523"/>
      <c r="M26" s="1523"/>
      <c r="N26" s="1523"/>
      <c r="O26" s="1523"/>
      <c r="P26" s="1523"/>
      <c r="Q26" s="1523"/>
      <c r="R26" s="1523"/>
      <c r="S26" s="1523"/>
      <c r="T26" s="2757"/>
      <c r="U26" s="1524"/>
      <c r="V26" s="1524"/>
      <c r="W26" s="1524"/>
      <c r="X26" s="1524"/>
      <c r="Y26" s="2754"/>
      <c r="Z26" s="1500"/>
      <c r="AA26" s="823"/>
      <c r="AB26" s="1313"/>
      <c r="AC26" s="1313"/>
      <c r="AD26" s="1313"/>
      <c r="AE26" s="1313"/>
      <c r="AF26" s="854"/>
      <c r="AG26" s="854"/>
      <c r="AH26" s="854"/>
    </row>
    <row r="27" spans="1:99" ht="15" customHeight="1" x14ac:dyDescent="0.35">
      <c r="A27" s="8990"/>
      <c r="B27" s="8947" t="s">
        <v>2889</v>
      </c>
      <c r="C27" s="8949"/>
      <c r="D27" s="152">
        <f t="shared" si="0"/>
        <v>0</v>
      </c>
      <c r="E27" s="2758"/>
      <c r="F27" s="1521"/>
      <c r="G27" s="1521"/>
      <c r="H27" s="1523"/>
      <c r="I27" s="985"/>
      <c r="J27" s="1522"/>
      <c r="K27" s="1523"/>
      <c r="L27" s="1523"/>
      <c r="M27" s="1523"/>
      <c r="N27" s="1523"/>
      <c r="O27" s="1523"/>
      <c r="P27" s="1523"/>
      <c r="Q27" s="1523"/>
      <c r="R27" s="1523"/>
      <c r="S27" s="1523"/>
      <c r="T27" s="1523"/>
      <c r="U27" s="1523"/>
      <c r="V27" s="1523"/>
      <c r="W27" s="1523"/>
      <c r="X27" s="1523"/>
      <c r="Y27" s="840"/>
      <c r="Z27" s="870"/>
      <c r="AA27" s="843"/>
      <c r="AB27" s="872"/>
      <c r="AC27" s="872"/>
      <c r="AD27" s="872"/>
      <c r="AE27" s="863"/>
      <c r="AF27" s="872"/>
      <c r="AG27" s="872"/>
      <c r="AH27" s="872"/>
    </row>
    <row r="28" spans="1:99" ht="15" customHeight="1" x14ac:dyDescent="0.35">
      <c r="A28" s="8990"/>
      <c r="B28" s="8551" t="s">
        <v>2890</v>
      </c>
      <c r="C28" s="2759" t="s">
        <v>2891</v>
      </c>
      <c r="D28" s="152">
        <f t="shared" si="0"/>
        <v>0</v>
      </c>
      <c r="E28" s="2744"/>
      <c r="F28" s="2744"/>
      <c r="G28" s="2736"/>
      <c r="H28" s="2736"/>
      <c r="I28" s="2734"/>
      <c r="J28" s="2760"/>
      <c r="K28" s="1525"/>
      <c r="L28" s="1525"/>
      <c r="M28" s="1525"/>
      <c r="N28" s="1525"/>
      <c r="O28" s="1525"/>
      <c r="P28" s="1525"/>
      <c r="Q28" s="1525"/>
      <c r="R28" s="1525"/>
      <c r="S28" s="1525"/>
      <c r="T28" s="1525"/>
      <c r="U28" s="1525"/>
      <c r="V28" s="1525"/>
      <c r="W28" s="1525"/>
      <c r="X28" s="2737"/>
      <c r="Y28" s="176"/>
      <c r="Z28" s="177"/>
      <c r="AA28" s="2761"/>
      <c r="AB28" s="178"/>
      <c r="AC28" s="179"/>
      <c r="AD28" s="179"/>
      <c r="AE28" s="180"/>
      <c r="AF28" s="2377"/>
      <c r="AG28" s="2377"/>
      <c r="AH28" s="2377"/>
    </row>
    <row r="29" spans="1:99" ht="15" customHeight="1" x14ac:dyDescent="0.35">
      <c r="A29" s="8990"/>
      <c r="B29" s="7027"/>
      <c r="C29" s="1505" t="s">
        <v>2892</v>
      </c>
      <c r="D29" s="152">
        <f t="shared" si="0"/>
        <v>0</v>
      </c>
      <c r="E29" s="1403"/>
      <c r="F29" s="2744"/>
      <c r="G29" s="2744"/>
      <c r="H29" s="1521"/>
      <c r="I29" s="1527"/>
      <c r="J29" s="1528"/>
      <c r="K29" s="1520"/>
      <c r="L29" s="1520"/>
      <c r="M29" s="1520"/>
      <c r="N29" s="1520"/>
      <c r="O29" s="1520"/>
      <c r="P29" s="1520"/>
      <c r="Q29" s="1520"/>
      <c r="R29" s="1520"/>
      <c r="S29" s="1520"/>
      <c r="T29" s="1520"/>
      <c r="U29" s="1520"/>
      <c r="V29" s="1520"/>
      <c r="W29" s="1520"/>
      <c r="X29" s="1524"/>
      <c r="Y29" s="1529"/>
      <c r="Z29" s="1316"/>
      <c r="AA29" s="1530"/>
      <c r="AB29" s="1531"/>
      <c r="AC29" s="1532"/>
      <c r="AD29" s="1532"/>
      <c r="AE29" s="1313"/>
      <c r="AF29" s="854"/>
      <c r="AG29" s="854"/>
      <c r="AH29" s="854"/>
    </row>
    <row r="30" spans="1:99" x14ac:dyDescent="0.35">
      <c r="A30" s="8990"/>
      <c r="B30" s="8552"/>
      <c r="C30" s="1493" t="s">
        <v>1710</v>
      </c>
      <c r="D30" s="152">
        <f t="shared" si="0"/>
        <v>0</v>
      </c>
      <c r="E30" s="1352"/>
      <c r="F30" s="1407"/>
      <c r="G30" s="1407"/>
      <c r="H30" s="1533"/>
      <c r="I30" s="974"/>
      <c r="J30" s="1533"/>
      <c r="K30" s="976"/>
      <c r="L30" s="976"/>
      <c r="M30" s="976"/>
      <c r="N30" s="976"/>
      <c r="O30" s="976"/>
      <c r="P30" s="976"/>
      <c r="Q30" s="976"/>
      <c r="R30" s="976"/>
      <c r="S30" s="976"/>
      <c r="T30" s="976"/>
      <c r="U30" s="976"/>
      <c r="V30" s="976"/>
      <c r="W30" s="976"/>
      <c r="X30" s="1534"/>
      <c r="Y30" s="867"/>
      <c r="Z30" s="1028"/>
      <c r="AA30" s="866"/>
      <c r="AB30" s="1517"/>
      <c r="AC30" s="1517"/>
      <c r="AD30" s="1517"/>
      <c r="AE30" s="872"/>
      <c r="AF30" s="2254"/>
      <c r="AG30" s="2254"/>
      <c r="AH30" s="2254"/>
    </row>
    <row r="31" spans="1:99" x14ac:dyDescent="0.35">
      <c r="A31" s="8990"/>
      <c r="B31" s="8934" t="s">
        <v>2893</v>
      </c>
      <c r="C31" s="2762" t="s">
        <v>2894</v>
      </c>
      <c r="D31" s="152">
        <f t="shared" si="0"/>
        <v>0</v>
      </c>
      <c r="E31" s="2744"/>
      <c r="F31" s="1347"/>
      <c r="G31" s="1347"/>
      <c r="H31" s="1347"/>
      <c r="I31" s="2763"/>
      <c r="J31" s="2760"/>
      <c r="K31" s="1525"/>
      <c r="L31" s="1525"/>
      <c r="M31" s="2764"/>
      <c r="N31" s="2764"/>
      <c r="O31" s="2764"/>
      <c r="P31" s="2764"/>
      <c r="Q31" s="2764"/>
      <c r="R31" s="2764"/>
      <c r="S31" s="2764"/>
      <c r="T31" s="2764"/>
      <c r="U31" s="2764"/>
      <c r="V31" s="2764"/>
      <c r="W31" s="2764"/>
      <c r="X31" s="2764"/>
      <c r="Y31" s="2765"/>
      <c r="Z31" s="2739"/>
      <c r="AA31" s="2740"/>
      <c r="AB31" s="2766"/>
      <c r="AC31" s="2419"/>
      <c r="AD31" s="2419"/>
      <c r="AE31" s="2377"/>
      <c r="AF31" s="2377"/>
      <c r="AG31" s="2377"/>
      <c r="AH31" s="2377"/>
    </row>
    <row r="32" spans="1:99" x14ac:dyDescent="0.35">
      <c r="A32" s="8990"/>
      <c r="B32" s="7871"/>
      <c r="C32" s="1535" t="s">
        <v>2895</v>
      </c>
      <c r="D32" s="152">
        <f t="shared" si="0"/>
        <v>0</v>
      </c>
      <c r="E32" s="2758"/>
      <c r="F32" s="2758"/>
      <c r="G32" s="2758"/>
      <c r="H32" s="2758"/>
      <c r="I32" s="951"/>
      <c r="J32" s="951"/>
      <c r="K32" s="1520"/>
      <c r="L32" s="1520"/>
      <c r="M32" s="2757"/>
      <c r="N32" s="2757"/>
      <c r="O32" s="2757"/>
      <c r="P32" s="2757"/>
      <c r="Q32" s="2757"/>
      <c r="R32" s="2757"/>
      <c r="S32" s="2757"/>
      <c r="T32" s="2757"/>
      <c r="U32" s="2757"/>
      <c r="V32" s="2757"/>
      <c r="W32" s="2757"/>
      <c r="X32" s="2757"/>
      <c r="Y32" s="1529"/>
      <c r="Z32" s="1316"/>
      <c r="AA32" s="1530"/>
      <c r="AB32" s="1531"/>
      <c r="AC32" s="1504"/>
      <c r="AD32" s="1504"/>
      <c r="AE32" s="854"/>
      <c r="AF32" s="854"/>
      <c r="AG32" s="854"/>
      <c r="AH32" s="854"/>
    </row>
    <row r="33" spans="1:34" x14ac:dyDescent="0.35">
      <c r="A33" s="8990"/>
      <c r="B33" s="8935"/>
      <c r="C33" s="1536" t="s">
        <v>1710</v>
      </c>
      <c r="D33" s="152">
        <f t="shared" si="0"/>
        <v>0</v>
      </c>
      <c r="E33" s="1352"/>
      <c r="F33" s="1350"/>
      <c r="G33" s="1350"/>
      <c r="H33" s="1350"/>
      <c r="I33" s="972"/>
      <c r="J33" s="1533"/>
      <c r="K33" s="976"/>
      <c r="L33" s="976"/>
      <c r="M33" s="1534"/>
      <c r="N33" s="1534"/>
      <c r="O33" s="1534"/>
      <c r="P33" s="1534"/>
      <c r="Q33" s="1534"/>
      <c r="R33" s="1534"/>
      <c r="S33" s="1534"/>
      <c r="T33" s="1534"/>
      <c r="U33" s="1534"/>
      <c r="V33" s="1534"/>
      <c r="W33" s="1534"/>
      <c r="X33" s="1534"/>
      <c r="Y33" s="867"/>
      <c r="Z33" s="1028"/>
      <c r="AA33" s="866"/>
      <c r="AB33" s="1517"/>
      <c r="AC33" s="1517"/>
      <c r="AD33" s="1517"/>
      <c r="AE33" s="872"/>
      <c r="AF33" s="872"/>
      <c r="AG33" s="872"/>
      <c r="AH33" s="872"/>
    </row>
    <row r="34" spans="1:34" x14ac:dyDescent="0.35">
      <c r="A34" s="8990"/>
      <c r="B34" s="8970" t="s">
        <v>2896</v>
      </c>
      <c r="C34" s="8971"/>
      <c r="D34" s="152">
        <f t="shared" si="0"/>
        <v>0</v>
      </c>
      <c r="E34" s="1403"/>
      <c r="F34" s="1506"/>
      <c r="G34" s="1506"/>
      <c r="H34" s="1506"/>
      <c r="I34" s="951"/>
      <c r="J34" s="1404"/>
      <c r="K34" s="1506"/>
      <c r="L34" s="1506"/>
      <c r="M34" s="1865"/>
      <c r="N34" s="1865"/>
      <c r="O34" s="1865"/>
      <c r="P34" s="1865"/>
      <c r="Q34" s="1865"/>
      <c r="R34" s="1865"/>
      <c r="S34" s="1865"/>
      <c r="T34" s="1865"/>
      <c r="U34" s="1865"/>
      <c r="V34" s="1865"/>
      <c r="W34" s="1865"/>
      <c r="X34" s="1865"/>
      <c r="Y34" s="2767"/>
      <c r="Z34" s="2768"/>
      <c r="AA34" s="2769"/>
      <c r="AB34" s="2770"/>
      <c r="AC34" s="2770"/>
      <c r="AD34" s="2770"/>
      <c r="AE34" s="2770"/>
      <c r="AF34" s="2770"/>
      <c r="AG34" s="2770"/>
      <c r="AH34" s="2770"/>
    </row>
    <row r="35" spans="1:34" ht="15" customHeight="1" x14ac:dyDescent="0.35">
      <c r="A35" s="8990"/>
      <c r="B35" s="8972" t="s">
        <v>2897</v>
      </c>
      <c r="C35" s="2771" t="s">
        <v>2898</v>
      </c>
      <c r="D35" s="152">
        <f>SUM(E35:X35)</f>
        <v>0</v>
      </c>
      <c r="E35" s="1403"/>
      <c r="F35" s="1506"/>
      <c r="G35" s="1506"/>
      <c r="H35" s="1506"/>
      <c r="I35" s="951"/>
      <c r="J35" s="1404"/>
      <c r="K35" s="1506"/>
      <c r="L35" s="1506"/>
      <c r="M35" s="1865"/>
      <c r="N35" s="1865"/>
      <c r="O35" s="1865"/>
      <c r="P35" s="1865"/>
      <c r="Q35" s="1865"/>
      <c r="R35" s="1865"/>
      <c r="S35" s="1865"/>
      <c r="T35" s="1865"/>
      <c r="U35" s="1865"/>
      <c r="V35" s="1865"/>
      <c r="W35" s="1865"/>
      <c r="X35" s="1865"/>
      <c r="Y35" s="165"/>
      <c r="Z35" s="166"/>
      <c r="AA35" s="167"/>
      <c r="AB35" s="156"/>
      <c r="AC35" s="156"/>
      <c r="AD35" s="156"/>
      <c r="AE35" s="156"/>
      <c r="AF35" s="156"/>
      <c r="AG35" s="156"/>
      <c r="AH35" s="156"/>
    </row>
    <row r="36" spans="1:34" ht="15" customHeight="1" x14ac:dyDescent="0.35">
      <c r="A36" s="8990"/>
      <c r="B36" s="8972"/>
      <c r="C36" s="2771" t="s">
        <v>2899</v>
      </c>
      <c r="D36" s="152">
        <f>SUM(E36:X36)</f>
        <v>0</v>
      </c>
      <c r="E36" s="1403"/>
      <c r="F36" s="1506"/>
      <c r="G36" s="1506"/>
      <c r="H36" s="1506"/>
      <c r="I36" s="951"/>
      <c r="J36" s="1404"/>
      <c r="K36" s="1506"/>
      <c r="L36" s="1506"/>
      <c r="M36" s="1865"/>
      <c r="N36" s="1865"/>
      <c r="O36" s="1865"/>
      <c r="P36" s="1865"/>
      <c r="Q36" s="1865"/>
      <c r="R36" s="1865"/>
      <c r="S36" s="1865"/>
      <c r="T36" s="1865"/>
      <c r="U36" s="1865"/>
      <c r="V36" s="1865"/>
      <c r="W36" s="1865"/>
      <c r="X36" s="1865"/>
      <c r="Y36" s="1949"/>
      <c r="Z36" s="1439"/>
      <c r="AA36" s="1479"/>
      <c r="AB36" s="854"/>
      <c r="AC36" s="854"/>
      <c r="AD36" s="854"/>
      <c r="AE36" s="854"/>
      <c r="AF36" s="854"/>
      <c r="AG36" s="854"/>
      <c r="AH36" s="854"/>
    </row>
    <row r="37" spans="1:34" ht="15" customHeight="1" x14ac:dyDescent="0.35">
      <c r="A37" s="8990"/>
      <c r="B37" s="8973" t="s">
        <v>2900</v>
      </c>
      <c r="C37" s="8974"/>
      <c r="D37" s="152">
        <v>0</v>
      </c>
      <c r="E37" s="1403"/>
      <c r="F37" s="1506"/>
      <c r="G37" s="1506"/>
      <c r="H37" s="1506"/>
      <c r="I37" s="951"/>
      <c r="J37" s="1404"/>
      <c r="K37" s="1506"/>
      <c r="L37" s="1506"/>
      <c r="M37" s="1865"/>
      <c r="N37" s="1865"/>
      <c r="O37" s="1865"/>
      <c r="P37" s="1865"/>
      <c r="Q37" s="1865"/>
      <c r="R37" s="1865"/>
      <c r="S37" s="1865"/>
      <c r="T37" s="1865"/>
      <c r="U37" s="1865"/>
      <c r="V37" s="1865"/>
      <c r="W37" s="1865"/>
      <c r="X37" s="1865"/>
      <c r="Y37" s="1949"/>
      <c r="Z37" s="1439"/>
      <c r="AA37" s="1479"/>
      <c r="AB37" s="854"/>
      <c r="AC37" s="854"/>
      <c r="AD37" s="854"/>
      <c r="AE37" s="854"/>
      <c r="AF37" s="854"/>
      <c r="AG37" s="854"/>
      <c r="AH37" s="854"/>
    </row>
    <row r="38" spans="1:34" ht="15" customHeight="1" x14ac:dyDescent="0.35">
      <c r="A38" s="8990"/>
      <c r="B38" s="8925" t="s">
        <v>2901</v>
      </c>
      <c r="C38" s="8994"/>
      <c r="D38" s="152">
        <f t="shared" ref="D38:D46" si="1">SUM(E38:X38)</f>
        <v>0</v>
      </c>
      <c r="E38" s="1403"/>
      <c r="F38" s="1506"/>
      <c r="G38" s="1506"/>
      <c r="H38" s="1506"/>
      <c r="I38" s="951"/>
      <c r="J38" s="1404"/>
      <c r="K38" s="1506"/>
      <c r="L38" s="1506"/>
      <c r="M38" s="1865"/>
      <c r="N38" s="1865"/>
      <c r="O38" s="1865"/>
      <c r="P38" s="1865"/>
      <c r="Q38" s="1865"/>
      <c r="R38" s="1865"/>
      <c r="S38" s="1865"/>
      <c r="T38" s="1865"/>
      <c r="U38" s="1865"/>
      <c r="V38" s="1865"/>
      <c r="W38" s="1865"/>
      <c r="X38" s="1865"/>
      <c r="Y38" s="1949"/>
      <c r="Z38" s="1439"/>
      <c r="AA38" s="1479"/>
      <c r="AB38" s="854"/>
      <c r="AC38" s="854"/>
      <c r="AD38" s="854"/>
      <c r="AE38" s="854"/>
      <c r="AF38" s="854"/>
      <c r="AG38" s="854"/>
      <c r="AH38" s="854"/>
    </row>
    <row r="39" spans="1:34" ht="15" customHeight="1" x14ac:dyDescent="0.35">
      <c r="A39" s="8990"/>
      <c r="B39" s="8977" t="s">
        <v>2902</v>
      </c>
      <c r="C39" s="8978"/>
      <c r="D39" s="152">
        <f t="shared" si="1"/>
        <v>0</v>
      </c>
      <c r="E39" s="968"/>
      <c r="F39" s="1520"/>
      <c r="G39" s="1520"/>
      <c r="H39" s="1520"/>
      <c r="I39" s="969"/>
      <c r="J39" s="1404"/>
      <c r="K39" s="1506"/>
      <c r="L39" s="1506"/>
      <c r="M39" s="1865"/>
      <c r="N39" s="1865"/>
      <c r="O39" s="1865"/>
      <c r="P39" s="1865"/>
      <c r="Q39" s="1865"/>
      <c r="R39" s="1865"/>
      <c r="S39" s="1865"/>
      <c r="T39" s="2772"/>
      <c r="U39" s="2757"/>
      <c r="V39" s="2757"/>
      <c r="W39" s="2757"/>
      <c r="X39" s="2757"/>
      <c r="Y39" s="1949"/>
      <c r="Z39" s="1439"/>
      <c r="AA39" s="1479"/>
      <c r="AB39" s="854"/>
      <c r="AC39" s="854"/>
      <c r="AD39" s="854"/>
      <c r="AE39" s="857"/>
      <c r="AF39" s="854"/>
      <c r="AG39" s="854"/>
      <c r="AH39" s="854"/>
    </row>
    <row r="40" spans="1:34" ht="15" customHeight="1" x14ac:dyDescent="0.35">
      <c r="A40" s="8990"/>
      <c r="B40" s="8979" t="s">
        <v>2903</v>
      </c>
      <c r="C40" s="8980"/>
      <c r="D40" s="152">
        <f t="shared" si="1"/>
        <v>0</v>
      </c>
      <c r="E40" s="2773"/>
      <c r="F40" s="1523"/>
      <c r="G40" s="1523"/>
      <c r="H40" s="1523"/>
      <c r="I40" s="985"/>
      <c r="J40" s="1522"/>
      <c r="K40" s="1523"/>
      <c r="L40" s="1523"/>
      <c r="M40" s="1537"/>
      <c r="N40" s="1537"/>
      <c r="O40" s="1537"/>
      <c r="P40" s="1537"/>
      <c r="Q40" s="1537"/>
      <c r="R40" s="1537"/>
      <c r="S40" s="1537"/>
      <c r="T40" s="1537"/>
      <c r="U40" s="1537"/>
      <c r="V40" s="1537"/>
      <c r="W40" s="1537"/>
      <c r="X40" s="1537"/>
      <c r="Y40" s="821"/>
      <c r="Z40" s="852"/>
      <c r="AA40" s="823"/>
      <c r="AB40" s="878"/>
      <c r="AC40" s="854"/>
      <c r="AD40" s="878"/>
      <c r="AE40" s="878"/>
      <c r="AF40" s="878"/>
      <c r="AG40" s="878"/>
      <c r="AH40" s="878"/>
    </row>
    <row r="41" spans="1:34" ht="15" customHeight="1" x14ac:dyDescent="0.35">
      <c r="A41" s="8990"/>
      <c r="B41" s="8934" t="s">
        <v>2904</v>
      </c>
      <c r="C41" s="2774" t="s">
        <v>2905</v>
      </c>
      <c r="D41" s="152">
        <f t="shared" si="1"/>
        <v>0</v>
      </c>
      <c r="E41" s="2775"/>
      <c r="F41" s="1525"/>
      <c r="G41" s="1525"/>
      <c r="H41" s="1525"/>
      <c r="I41" s="2763"/>
      <c r="J41" s="2760"/>
      <c r="K41" s="1525"/>
      <c r="L41" s="1525"/>
      <c r="M41" s="1525"/>
      <c r="N41" s="1525"/>
      <c r="O41" s="1525"/>
      <c r="P41" s="1525"/>
      <c r="Q41" s="1525"/>
      <c r="R41" s="1525"/>
      <c r="S41" s="1525"/>
      <c r="T41" s="1525"/>
      <c r="U41" s="2776"/>
      <c r="V41" s="2776"/>
      <c r="W41" s="2776"/>
      <c r="X41" s="2776"/>
      <c r="Y41" s="2777"/>
      <c r="Z41" s="469"/>
      <c r="AA41" s="1974"/>
      <c r="AB41" s="2407"/>
      <c r="AC41" s="2407"/>
      <c r="AD41" s="2407"/>
      <c r="AE41" s="2407"/>
      <c r="AF41" s="854"/>
      <c r="AG41" s="854"/>
      <c r="AH41" s="854"/>
    </row>
    <row r="42" spans="1:34" ht="15" customHeight="1" x14ac:dyDescent="0.35">
      <c r="A42" s="8990"/>
      <c r="B42" s="7871"/>
      <c r="C42" s="1538" t="s">
        <v>2906</v>
      </c>
      <c r="D42" s="152">
        <f t="shared" si="1"/>
        <v>0</v>
      </c>
      <c r="E42" s="968"/>
      <c r="F42" s="1520"/>
      <c r="G42" s="1520"/>
      <c r="H42" s="1520"/>
      <c r="I42" s="969"/>
      <c r="J42" s="1528"/>
      <c r="K42" s="1520"/>
      <c r="L42" s="1520"/>
      <c r="M42" s="1520"/>
      <c r="N42" s="1520"/>
      <c r="O42" s="1520"/>
      <c r="P42" s="1520"/>
      <c r="Q42" s="1520"/>
      <c r="R42" s="1520"/>
      <c r="S42" s="1520"/>
      <c r="T42" s="1520"/>
      <c r="U42" s="1865"/>
      <c r="V42" s="1865"/>
      <c r="W42" s="1865"/>
      <c r="X42" s="1865"/>
      <c r="Y42" s="2778"/>
      <c r="Z42" s="1440"/>
      <c r="AA42" s="1539"/>
      <c r="AB42" s="857"/>
      <c r="AC42" s="857"/>
      <c r="AD42" s="857"/>
      <c r="AE42" s="857"/>
      <c r="AF42" s="854"/>
      <c r="AG42" s="854"/>
      <c r="AH42" s="854"/>
    </row>
    <row r="43" spans="1:34" ht="15" customHeight="1" x14ac:dyDescent="0.35">
      <c r="A43" s="8990"/>
      <c r="B43" s="7871"/>
      <c r="C43" s="1540" t="s">
        <v>2907</v>
      </c>
      <c r="D43" s="152">
        <f>SUM(E45:X45)</f>
        <v>0</v>
      </c>
      <c r="E43" s="2758"/>
      <c r="F43" s="1521"/>
      <c r="G43" s="1521"/>
      <c r="H43" s="1521"/>
      <c r="I43" s="982"/>
      <c r="J43" s="1541"/>
      <c r="K43" s="1521"/>
      <c r="L43" s="1521"/>
      <c r="M43" s="1521"/>
      <c r="N43" s="1521"/>
      <c r="O43" s="1521"/>
      <c r="P43" s="1521"/>
      <c r="Q43" s="1521"/>
      <c r="R43" s="1521"/>
      <c r="S43" s="1521"/>
      <c r="T43" s="1521"/>
      <c r="U43" s="1537"/>
      <c r="V43" s="1537"/>
      <c r="W43" s="1537"/>
      <c r="X43" s="1537"/>
      <c r="Y43" s="1529"/>
      <c r="Z43" s="1316"/>
      <c r="AA43" s="1530"/>
      <c r="AB43" s="1313"/>
      <c r="AC43" s="1313"/>
      <c r="AD43" s="1313"/>
      <c r="AE43" s="1313"/>
      <c r="AF43" s="854"/>
      <c r="AG43" s="854"/>
      <c r="AH43" s="854"/>
    </row>
    <row r="44" spans="1:34" ht="15" customHeight="1" x14ac:dyDescent="0.35">
      <c r="A44" s="8990"/>
      <c r="B44" s="7871"/>
      <c r="C44" s="1542" t="s">
        <v>2908</v>
      </c>
      <c r="D44" s="152"/>
      <c r="E44" s="2758"/>
      <c r="F44" s="1521"/>
      <c r="G44" s="1521"/>
      <c r="H44" s="1521"/>
      <c r="I44" s="982"/>
      <c r="J44" s="1541"/>
      <c r="K44" s="1521"/>
      <c r="L44" s="1521"/>
      <c r="M44" s="1521"/>
      <c r="N44" s="1521"/>
      <c r="O44" s="1521"/>
      <c r="P44" s="1521"/>
      <c r="Q44" s="1521"/>
      <c r="R44" s="1521"/>
      <c r="S44" s="1521"/>
      <c r="T44" s="1521"/>
      <c r="U44" s="1537"/>
      <c r="V44" s="1537"/>
      <c r="W44" s="1537"/>
      <c r="X44" s="1537"/>
      <c r="Y44" s="1529"/>
      <c r="Z44" s="1316"/>
      <c r="AA44" s="1530"/>
      <c r="AB44" s="1313"/>
      <c r="AC44" s="1313"/>
      <c r="AD44" s="1313"/>
      <c r="AE44" s="1313"/>
      <c r="AF44" s="854"/>
      <c r="AG44" s="854"/>
      <c r="AH44" s="854"/>
    </row>
    <row r="45" spans="1:34" x14ac:dyDescent="0.35">
      <c r="A45" s="8990"/>
      <c r="B45" s="8935"/>
      <c r="C45" s="1542" t="s">
        <v>2909</v>
      </c>
      <c r="D45" s="152"/>
      <c r="E45" s="973"/>
      <c r="F45" s="976"/>
      <c r="G45" s="976"/>
      <c r="H45" s="976"/>
      <c r="I45" s="975"/>
      <c r="J45" s="1541"/>
      <c r="K45" s="1521"/>
      <c r="L45" s="1521"/>
      <c r="M45" s="1521"/>
      <c r="N45" s="1521"/>
      <c r="O45" s="1521"/>
      <c r="P45" s="1521"/>
      <c r="Q45" s="1521"/>
      <c r="R45" s="1521"/>
      <c r="S45" s="1521"/>
      <c r="T45" s="1521"/>
      <c r="U45" s="1537"/>
      <c r="V45" s="1537"/>
      <c r="W45" s="1537"/>
      <c r="X45" s="1537"/>
      <c r="Y45" s="867"/>
      <c r="Z45" s="1028"/>
      <c r="AA45" s="866"/>
      <c r="AB45" s="863"/>
      <c r="AC45" s="863"/>
      <c r="AD45" s="863"/>
      <c r="AE45" s="863"/>
      <c r="AF45" s="854"/>
      <c r="AG45" s="854"/>
      <c r="AH45" s="854"/>
    </row>
    <row r="46" spans="1:34" ht="14.5" customHeight="1" x14ac:dyDescent="0.35">
      <c r="A46" s="8990"/>
      <c r="B46" s="9001" t="s">
        <v>2910</v>
      </c>
      <c r="C46" s="9002"/>
      <c r="D46" s="152">
        <f t="shared" si="1"/>
        <v>0</v>
      </c>
      <c r="E46" s="2744"/>
      <c r="F46" s="1347"/>
      <c r="G46" s="1347"/>
      <c r="H46" s="1347"/>
      <c r="I46" s="2340"/>
      <c r="J46" s="1506"/>
      <c r="K46" s="1506"/>
      <c r="L46" s="1506"/>
      <c r="M46" s="1865"/>
      <c r="N46" s="1865"/>
      <c r="O46" s="1865"/>
      <c r="P46" s="1865"/>
      <c r="Q46" s="1865"/>
      <c r="R46" s="1865"/>
      <c r="S46" s="1506"/>
      <c r="T46" s="1865"/>
      <c r="U46" s="1865"/>
      <c r="V46" s="1865"/>
      <c r="W46" s="1865"/>
      <c r="X46" s="1865"/>
      <c r="Y46" s="2777"/>
      <c r="Z46" s="469"/>
      <c r="AA46" s="1974"/>
      <c r="AB46" s="2407"/>
      <c r="AC46" s="2407"/>
      <c r="AD46" s="2407"/>
      <c r="AE46" s="2407"/>
      <c r="AF46" s="181"/>
      <c r="AG46" s="181"/>
      <c r="AH46" s="181"/>
    </row>
    <row r="47" spans="1:34" ht="19.5" customHeight="1" x14ac:dyDescent="0.35">
      <c r="A47" s="8990"/>
      <c r="B47" s="9001" t="s">
        <v>2911</v>
      </c>
      <c r="C47" s="9002"/>
      <c r="D47" s="1544">
        <v>0</v>
      </c>
      <c r="E47" s="2779"/>
      <c r="F47" s="2780"/>
      <c r="G47" s="2780"/>
      <c r="H47" s="2780"/>
      <c r="I47" s="2781"/>
      <c r="J47" s="2782"/>
      <c r="K47" s="2780"/>
      <c r="L47" s="2780"/>
      <c r="M47" s="2783"/>
      <c r="N47" s="2783"/>
      <c r="O47" s="2783"/>
      <c r="P47" s="2783"/>
      <c r="Q47" s="2783"/>
      <c r="R47" s="2783"/>
      <c r="S47" s="2783"/>
      <c r="T47" s="2783"/>
      <c r="U47" s="2783"/>
      <c r="V47" s="2783"/>
      <c r="W47" s="2783"/>
      <c r="X47" s="2783"/>
      <c r="Y47" s="2784"/>
      <c r="Z47" s="2694"/>
      <c r="AA47" s="2785"/>
      <c r="AB47" s="2408"/>
      <c r="AC47" s="2408"/>
      <c r="AD47" s="2408"/>
      <c r="AE47" s="2408"/>
      <c r="AF47" s="181"/>
      <c r="AG47" s="181"/>
      <c r="AH47" s="181"/>
    </row>
    <row r="48" spans="1:34" ht="15" customHeight="1" x14ac:dyDescent="0.35">
      <c r="A48" s="8991"/>
      <c r="B48" s="8984" t="s">
        <v>30</v>
      </c>
      <c r="C48" s="8985"/>
      <c r="D48" s="2786">
        <f>SUM(E48:X48)</f>
        <v>0</v>
      </c>
      <c r="E48" s="2787">
        <f t="shared" ref="E48:X48" si="2">SUM(E11:E46)</f>
        <v>0</v>
      </c>
      <c r="F48" s="2622">
        <f t="shared" si="2"/>
        <v>0</v>
      </c>
      <c r="G48" s="2622">
        <f t="shared" si="2"/>
        <v>0</v>
      </c>
      <c r="H48" s="2622">
        <f t="shared" si="2"/>
        <v>0</v>
      </c>
      <c r="I48" s="2788">
        <f t="shared" si="2"/>
        <v>0</v>
      </c>
      <c r="J48" s="2789">
        <f t="shared" si="2"/>
        <v>0</v>
      </c>
      <c r="K48" s="2622">
        <f t="shared" si="2"/>
        <v>0</v>
      </c>
      <c r="L48" s="2622">
        <f t="shared" si="2"/>
        <v>0</v>
      </c>
      <c r="M48" s="2790">
        <f t="shared" si="2"/>
        <v>0</v>
      </c>
      <c r="N48" s="2790">
        <f t="shared" si="2"/>
        <v>0</v>
      </c>
      <c r="O48" s="2790">
        <f t="shared" si="2"/>
        <v>0</v>
      </c>
      <c r="P48" s="2790">
        <f t="shared" si="2"/>
        <v>0</v>
      </c>
      <c r="Q48" s="2790">
        <f t="shared" si="2"/>
        <v>0</v>
      </c>
      <c r="R48" s="2790">
        <f t="shared" si="2"/>
        <v>0</v>
      </c>
      <c r="S48" s="2790">
        <f t="shared" si="2"/>
        <v>0</v>
      </c>
      <c r="T48" s="2790">
        <f t="shared" si="2"/>
        <v>0</v>
      </c>
      <c r="U48" s="2790">
        <f t="shared" si="2"/>
        <v>0</v>
      </c>
      <c r="V48" s="2790">
        <f t="shared" si="2"/>
        <v>0</v>
      </c>
      <c r="W48" s="2790">
        <f t="shared" si="2"/>
        <v>0</v>
      </c>
      <c r="X48" s="2790">
        <f t="shared" si="2"/>
        <v>0</v>
      </c>
      <c r="Y48" s="2791">
        <f t="shared" ref="Y48:AD48" si="3">SUM(Y11:Y47)</f>
        <v>0</v>
      </c>
      <c r="Z48" s="2792">
        <f t="shared" si="3"/>
        <v>0</v>
      </c>
      <c r="AA48" s="2792">
        <f t="shared" si="3"/>
        <v>0</v>
      </c>
      <c r="AB48" s="2793">
        <f t="shared" si="3"/>
        <v>0</v>
      </c>
      <c r="AC48" s="2793">
        <f t="shared" si="3"/>
        <v>0</v>
      </c>
      <c r="AD48" s="2793">
        <f t="shared" si="3"/>
        <v>0</v>
      </c>
      <c r="AE48" s="2793">
        <f>SUM(AE11:AE47)</f>
        <v>0</v>
      </c>
      <c r="AF48" s="2793">
        <f ca="1">SUM(AF11:AF48)</f>
        <v>0</v>
      </c>
      <c r="AG48" s="2793">
        <f ca="1">SUM(AG11:AG48)</f>
        <v>0</v>
      </c>
      <c r="AH48" s="2793">
        <f ca="1">SUM(AH11:AH48)</f>
        <v>0</v>
      </c>
    </row>
    <row r="49" spans="1:93" x14ac:dyDescent="0.35">
      <c r="A49" s="2718" t="s">
        <v>2912</v>
      </c>
      <c r="B49" s="2794"/>
      <c r="C49" s="2794"/>
      <c r="D49" s="2794"/>
      <c r="E49" s="2794"/>
      <c r="F49" s="2794"/>
      <c r="G49" s="2795"/>
      <c r="H49" s="2795"/>
      <c r="I49" s="145"/>
      <c r="J49" s="145"/>
      <c r="K49" s="145"/>
      <c r="L49" s="145"/>
      <c r="M49" s="145"/>
      <c r="N49" s="145"/>
      <c r="O49" s="182"/>
      <c r="P49" s="145"/>
      <c r="Q49" s="145"/>
      <c r="R49" s="146"/>
      <c r="S49" s="146"/>
      <c r="T49" s="146"/>
      <c r="U49" s="146"/>
      <c r="V49" s="146"/>
      <c r="W49" s="146"/>
      <c r="X49" s="146"/>
      <c r="Y49"/>
      <c r="Z49"/>
      <c r="AA49"/>
      <c r="AB49"/>
      <c r="AC49"/>
      <c r="AD49"/>
      <c r="AE49"/>
      <c r="BQ49" s="148"/>
      <c r="BR49" s="148"/>
      <c r="BS49" s="148"/>
      <c r="CM49" s="147"/>
      <c r="CN49" s="147"/>
      <c r="CO49" s="147"/>
    </row>
    <row r="50" spans="1:93" ht="30" x14ac:dyDescent="0.35">
      <c r="A50" s="8986" t="s">
        <v>2863</v>
      </c>
      <c r="B50" s="8987"/>
      <c r="C50" s="8988"/>
      <c r="D50" s="2717" t="s">
        <v>30</v>
      </c>
      <c r="E50" s="2796" t="s">
        <v>2746</v>
      </c>
      <c r="F50" s="2608" t="s">
        <v>2747</v>
      </c>
      <c r="G50" s="2608" t="s">
        <v>2913</v>
      </c>
      <c r="H50" s="2797" t="s">
        <v>2914</v>
      </c>
      <c r="I50" s="2798" t="s">
        <v>2915</v>
      </c>
      <c r="J50" s="145"/>
      <c r="K50" s="145"/>
      <c r="L50" s="145"/>
      <c r="M50" s="145"/>
      <c r="N50" s="145"/>
      <c r="O50" s="145"/>
      <c r="P50" s="145"/>
      <c r="Q50" s="145"/>
      <c r="R50" s="146"/>
      <c r="S50" s="146"/>
      <c r="T50" s="146"/>
      <c r="U50" s="146"/>
      <c r="V50" s="146"/>
      <c r="W50" s="146"/>
      <c r="X50" s="146"/>
      <c r="Y50"/>
      <c r="Z50"/>
      <c r="AA50"/>
      <c r="AB50"/>
      <c r="AC50"/>
      <c r="AD50"/>
      <c r="AE50"/>
    </row>
    <row r="51" spans="1:93" ht="15" customHeight="1" x14ac:dyDescent="0.35">
      <c r="A51" s="8989" t="s">
        <v>2916</v>
      </c>
      <c r="B51" s="8992" t="s">
        <v>2872</v>
      </c>
      <c r="C51" s="8993"/>
      <c r="D51" s="2744">
        <f>SUM(E51:H51)</f>
        <v>0</v>
      </c>
      <c r="E51" s="2731"/>
      <c r="F51" s="2732"/>
      <c r="G51" s="2732"/>
      <c r="H51" s="2799"/>
      <c r="I51" s="2799"/>
      <c r="J51" s="183"/>
      <c r="K51" s="145"/>
      <c r="L51" s="145"/>
      <c r="M51" s="145"/>
      <c r="N51" s="145"/>
      <c r="O51" s="145"/>
      <c r="P51" s="145"/>
      <c r="Q51" s="145"/>
      <c r="R51" s="146"/>
      <c r="S51" s="146"/>
      <c r="T51" s="146"/>
      <c r="U51" s="146"/>
      <c r="V51" s="146"/>
      <c r="W51" s="146"/>
      <c r="X51" s="146"/>
      <c r="Y51"/>
      <c r="Z51"/>
      <c r="AA51"/>
      <c r="AB51"/>
      <c r="AC51"/>
      <c r="AD51"/>
      <c r="AE51"/>
    </row>
    <row r="52" spans="1:93" ht="15" customHeight="1" x14ac:dyDescent="0.35">
      <c r="A52" s="8990"/>
      <c r="B52" s="8551" t="s">
        <v>2873</v>
      </c>
      <c r="C52" s="2800" t="s">
        <v>2874</v>
      </c>
      <c r="D52" s="2744">
        <f t="shared" ref="D52:D70" si="4">SUM(E52:H52)</f>
        <v>0</v>
      </c>
      <c r="E52" s="2744"/>
      <c r="F52" s="1347"/>
      <c r="G52" s="1347"/>
      <c r="H52" s="2745"/>
      <c r="I52" s="2745"/>
      <c r="J52" s="183"/>
      <c r="K52" s="145"/>
      <c r="L52" s="145"/>
      <c r="M52" s="145"/>
      <c r="N52" s="145"/>
      <c r="O52" s="145"/>
      <c r="P52" s="145"/>
      <c r="Q52" s="145"/>
      <c r="R52" s="146"/>
      <c r="S52" s="146"/>
      <c r="T52" s="146"/>
      <c r="U52" s="146"/>
      <c r="V52" s="146"/>
      <c r="W52" s="146"/>
      <c r="X52" s="146"/>
      <c r="Y52"/>
      <c r="Z52"/>
      <c r="AA52"/>
      <c r="AB52"/>
      <c r="AC52"/>
      <c r="AD52"/>
      <c r="AE52"/>
    </row>
    <row r="53" spans="1:93" x14ac:dyDescent="0.35">
      <c r="A53" s="8990"/>
      <c r="B53" s="7027"/>
      <c r="C53" s="1545" t="s">
        <v>2875</v>
      </c>
      <c r="D53" s="2731">
        <f t="shared" si="4"/>
        <v>0</v>
      </c>
      <c r="E53" s="2773"/>
      <c r="F53" s="1523"/>
      <c r="G53" s="1523"/>
      <c r="H53" s="1546"/>
      <c r="I53" s="1546"/>
      <c r="J53" s="183"/>
      <c r="K53" s="145"/>
      <c r="L53" s="145"/>
      <c r="M53" s="145"/>
      <c r="N53" s="145"/>
      <c r="O53" s="145"/>
      <c r="P53" s="145"/>
      <c r="Q53" s="145"/>
      <c r="R53" s="146"/>
      <c r="S53" s="146"/>
      <c r="T53" s="146"/>
      <c r="U53" s="146"/>
      <c r="V53" s="146"/>
      <c r="W53" s="146"/>
      <c r="X53" s="146"/>
      <c r="Y53"/>
      <c r="Z53"/>
      <c r="AA53"/>
      <c r="AB53"/>
      <c r="AC53"/>
      <c r="AD53"/>
      <c r="AE53"/>
    </row>
    <row r="54" spans="1:93" x14ac:dyDescent="0.35">
      <c r="A54" s="8990"/>
      <c r="B54" s="7027"/>
      <c r="C54" s="1492" t="s">
        <v>2876</v>
      </c>
      <c r="D54" s="1403">
        <f t="shared" si="4"/>
        <v>0</v>
      </c>
      <c r="E54" s="1403"/>
      <c r="F54" s="1506"/>
      <c r="G54" s="1506"/>
      <c r="H54" s="1507"/>
      <c r="I54" s="1507"/>
      <c r="J54" s="183"/>
      <c r="K54" s="145"/>
      <c r="L54" s="145"/>
      <c r="M54" s="145"/>
      <c r="N54" s="145"/>
      <c r="O54" s="145"/>
      <c r="P54" s="145"/>
      <c r="Q54" s="145"/>
      <c r="R54" s="146"/>
      <c r="S54" s="146"/>
      <c r="T54" s="146"/>
      <c r="U54" s="146"/>
      <c r="V54" s="146"/>
      <c r="W54" s="146"/>
      <c r="X54" s="146"/>
      <c r="Y54"/>
      <c r="Z54"/>
      <c r="AA54"/>
      <c r="AB54"/>
      <c r="AC54"/>
      <c r="AD54"/>
      <c r="AE54"/>
    </row>
    <row r="55" spans="1:93" x14ac:dyDescent="0.35">
      <c r="A55" s="8990"/>
      <c r="B55" s="8552"/>
      <c r="C55" s="2801" t="s">
        <v>2877</v>
      </c>
      <c r="D55" s="2779"/>
      <c r="E55" s="2779"/>
      <c r="F55" s="2780"/>
      <c r="G55" s="2780"/>
      <c r="H55" s="2802"/>
      <c r="I55" s="2802"/>
      <c r="J55" s="183"/>
      <c r="K55" s="145"/>
      <c r="L55" s="145"/>
      <c r="M55" s="145"/>
      <c r="N55" s="145"/>
      <c r="O55" s="145"/>
      <c r="P55" s="145"/>
      <c r="Q55" s="145"/>
      <c r="R55" s="146"/>
      <c r="S55" s="146"/>
      <c r="T55" s="146"/>
      <c r="U55" s="146"/>
      <c r="V55" s="146"/>
      <c r="W55" s="146"/>
      <c r="X55" s="146"/>
      <c r="Y55"/>
      <c r="Z55"/>
      <c r="AA55"/>
      <c r="AB55"/>
      <c r="AC55"/>
      <c r="AD55"/>
      <c r="AE55"/>
    </row>
    <row r="56" spans="1:93" x14ac:dyDescent="0.35">
      <c r="A56" s="8990"/>
      <c r="B56" s="8925" t="s">
        <v>2879</v>
      </c>
      <c r="C56" s="8994"/>
      <c r="D56" s="152">
        <f t="shared" si="4"/>
        <v>0</v>
      </c>
      <c r="E56" s="152"/>
      <c r="F56" s="153"/>
      <c r="G56" s="153"/>
      <c r="H56" s="154"/>
      <c r="I56" s="154"/>
      <c r="J56" s="183"/>
      <c r="K56" s="145"/>
      <c r="L56" s="145"/>
      <c r="M56" s="145"/>
      <c r="N56" s="145"/>
      <c r="O56" s="145"/>
      <c r="P56" s="145"/>
      <c r="Q56" s="145"/>
      <c r="R56" s="146"/>
      <c r="S56" s="146"/>
      <c r="T56" s="146"/>
      <c r="U56" s="146"/>
      <c r="V56" s="146"/>
      <c r="W56" s="146"/>
      <c r="X56" s="146"/>
      <c r="Y56"/>
      <c r="Z56"/>
      <c r="AA56"/>
      <c r="AB56"/>
      <c r="AC56"/>
      <c r="AD56"/>
      <c r="AE56"/>
    </row>
    <row r="57" spans="1:93" x14ac:dyDescent="0.35">
      <c r="A57" s="8990"/>
      <c r="B57" s="8995" t="s">
        <v>2880</v>
      </c>
      <c r="C57" s="8996"/>
      <c r="D57" s="2744">
        <f t="shared" si="4"/>
        <v>0</v>
      </c>
      <c r="E57" s="1403"/>
      <c r="F57" s="1506"/>
      <c r="G57" s="1506"/>
      <c r="H57" s="1507"/>
      <c r="I57" s="1507"/>
      <c r="J57" s="183"/>
      <c r="K57" s="145"/>
      <c r="L57" s="145"/>
      <c r="M57" s="145"/>
      <c r="N57" s="145"/>
      <c r="O57" s="145"/>
      <c r="P57" s="145"/>
      <c r="Q57" s="145"/>
      <c r="R57" s="146"/>
      <c r="S57" s="146"/>
      <c r="T57" s="146"/>
      <c r="U57" s="146"/>
      <c r="V57" s="146"/>
      <c r="W57" s="146"/>
      <c r="X57" s="146"/>
      <c r="Y57"/>
      <c r="Z57"/>
      <c r="AA57"/>
      <c r="AB57"/>
      <c r="AC57"/>
      <c r="AD57"/>
      <c r="AE57"/>
    </row>
    <row r="58" spans="1:93" x14ac:dyDescent="0.35">
      <c r="A58" s="8990"/>
      <c r="B58" s="8995" t="s">
        <v>2881</v>
      </c>
      <c r="C58" s="8996"/>
      <c r="D58" s="2744">
        <f t="shared" si="4"/>
        <v>0</v>
      </c>
      <c r="E58" s="1403"/>
      <c r="F58" s="1506"/>
      <c r="G58" s="1506"/>
      <c r="H58" s="1507"/>
      <c r="I58" s="1507"/>
      <c r="J58" s="183"/>
      <c r="K58" s="145"/>
      <c r="L58" s="145"/>
      <c r="M58" s="145"/>
      <c r="N58" s="145"/>
      <c r="O58" s="145"/>
      <c r="P58" s="145"/>
      <c r="Q58" s="145"/>
      <c r="R58" s="146"/>
      <c r="S58" s="146"/>
      <c r="T58" s="146"/>
      <c r="U58" s="146"/>
      <c r="V58" s="146"/>
      <c r="W58" s="146"/>
      <c r="X58" s="146"/>
      <c r="Y58"/>
      <c r="Z58"/>
      <c r="AA58"/>
      <c r="AB58"/>
      <c r="AC58"/>
      <c r="AD58"/>
      <c r="AE58"/>
    </row>
    <row r="59" spans="1:93" x14ac:dyDescent="0.35">
      <c r="A59" s="8990"/>
      <c r="B59" s="8997" t="s">
        <v>2882</v>
      </c>
      <c r="C59" s="8998"/>
      <c r="D59" s="2744">
        <f t="shared" si="4"/>
        <v>0</v>
      </c>
      <c r="E59" s="1403"/>
      <c r="F59" s="1506"/>
      <c r="G59" s="1506"/>
      <c r="H59" s="1507"/>
      <c r="I59" s="1507"/>
      <c r="J59" s="183"/>
      <c r="K59" s="145"/>
      <c r="L59" s="145"/>
      <c r="M59" s="145"/>
      <c r="N59" s="145"/>
      <c r="O59" s="145"/>
      <c r="P59" s="145"/>
      <c r="Q59" s="145"/>
      <c r="R59" s="146"/>
      <c r="S59" s="146"/>
      <c r="T59" s="146"/>
      <c r="U59" s="146"/>
      <c r="V59" s="146"/>
      <c r="W59" s="146"/>
      <c r="X59" s="146"/>
      <c r="Y59"/>
      <c r="Z59"/>
      <c r="AA59"/>
      <c r="AB59"/>
      <c r="AC59"/>
      <c r="AD59"/>
      <c r="AE59"/>
    </row>
    <row r="60" spans="1:93" x14ac:dyDescent="0.35">
      <c r="A60" s="8990"/>
      <c r="B60" s="8995" t="s">
        <v>2883</v>
      </c>
      <c r="C60" s="8996"/>
      <c r="D60" s="2744">
        <f t="shared" si="4"/>
        <v>0</v>
      </c>
      <c r="E60" s="1403"/>
      <c r="F60" s="1506"/>
      <c r="G60" s="1506"/>
      <c r="H60" s="1507"/>
      <c r="I60" s="1507"/>
      <c r="J60" s="183"/>
      <c r="K60" s="145"/>
      <c r="L60" s="145"/>
      <c r="M60" s="145"/>
      <c r="N60" s="145"/>
      <c r="O60" s="145"/>
      <c r="P60" s="145"/>
      <c r="Q60" s="145"/>
      <c r="R60" s="146"/>
      <c r="S60" s="146"/>
      <c r="T60" s="146"/>
      <c r="U60" s="146"/>
      <c r="V60" s="146"/>
      <c r="W60" s="146"/>
      <c r="X60" s="146"/>
      <c r="Y60"/>
      <c r="Z60"/>
      <c r="AA60"/>
      <c r="AB60"/>
      <c r="AC60"/>
      <c r="AD60"/>
      <c r="AE60"/>
    </row>
    <row r="61" spans="1:93" x14ac:dyDescent="0.35">
      <c r="A61" s="8990"/>
      <c r="B61" s="8896" t="s">
        <v>2886</v>
      </c>
      <c r="C61" s="8897"/>
      <c r="D61" s="2744"/>
      <c r="E61" s="2773"/>
      <c r="F61" s="1523"/>
      <c r="G61" s="1523"/>
      <c r="H61" s="1546"/>
      <c r="I61" s="1546"/>
      <c r="J61" s="183"/>
      <c r="K61" s="145"/>
      <c r="L61" s="145"/>
      <c r="M61" s="145"/>
      <c r="N61" s="145"/>
      <c r="O61" s="145"/>
      <c r="P61" s="145"/>
      <c r="Q61" s="145"/>
      <c r="R61" s="146"/>
      <c r="S61" s="146"/>
      <c r="T61" s="146"/>
      <c r="U61" s="146"/>
      <c r="V61" s="146"/>
      <c r="W61" s="146"/>
      <c r="X61" s="146"/>
      <c r="Y61"/>
      <c r="Z61"/>
      <c r="AA61"/>
      <c r="AB61"/>
      <c r="AC61"/>
      <c r="AD61"/>
      <c r="AE61"/>
    </row>
    <row r="62" spans="1:93" ht="24" customHeight="1" x14ac:dyDescent="0.35">
      <c r="A62" s="8990"/>
      <c r="B62" s="8137" t="s">
        <v>2887</v>
      </c>
      <c r="C62" s="8138"/>
      <c r="D62" s="2744">
        <f t="shared" si="4"/>
        <v>0</v>
      </c>
      <c r="E62" s="2773"/>
      <c r="F62" s="1523"/>
      <c r="G62" s="1523"/>
      <c r="H62" s="1546"/>
      <c r="I62" s="1546"/>
      <c r="J62" s="183"/>
      <c r="K62" s="145"/>
      <c r="L62" s="145"/>
      <c r="M62" s="145"/>
      <c r="N62" s="145"/>
      <c r="O62" s="145"/>
      <c r="P62" s="145"/>
      <c r="Q62" s="145"/>
      <c r="R62" s="146"/>
      <c r="S62" s="146"/>
      <c r="T62" s="146"/>
      <c r="U62" s="146"/>
      <c r="V62" s="146"/>
      <c r="W62" s="146"/>
      <c r="X62" s="146"/>
      <c r="Y62"/>
      <c r="Z62"/>
      <c r="AA62"/>
      <c r="AB62"/>
      <c r="AC62"/>
      <c r="AD62"/>
      <c r="AE62"/>
    </row>
    <row r="63" spans="1:93" ht="16.5" customHeight="1" x14ac:dyDescent="0.35">
      <c r="A63" s="8990"/>
      <c r="B63" s="8866" t="s">
        <v>2888</v>
      </c>
      <c r="C63" s="8867"/>
      <c r="D63" s="2744"/>
      <c r="E63" s="2773"/>
      <c r="F63" s="1523"/>
      <c r="G63" s="1523"/>
      <c r="H63" s="1546"/>
      <c r="I63" s="1546"/>
      <c r="J63" s="183"/>
      <c r="K63" s="145"/>
      <c r="L63" s="145"/>
      <c r="M63" s="145"/>
      <c r="N63" s="145"/>
      <c r="O63" s="145"/>
      <c r="P63" s="145"/>
      <c r="Q63" s="145"/>
      <c r="R63" s="146"/>
      <c r="S63" s="146"/>
      <c r="T63" s="146"/>
      <c r="U63" s="146"/>
      <c r="V63" s="146"/>
      <c r="W63" s="146"/>
      <c r="X63" s="146"/>
      <c r="Y63"/>
      <c r="Z63"/>
      <c r="AA63"/>
      <c r="AB63"/>
      <c r="AC63"/>
      <c r="AD63"/>
      <c r="AE63"/>
    </row>
    <row r="64" spans="1:93" ht="15" customHeight="1" x14ac:dyDescent="0.35">
      <c r="A64" s="8990"/>
      <c r="B64" s="8947" t="s">
        <v>2889</v>
      </c>
      <c r="C64" s="8949"/>
      <c r="D64" s="2744">
        <f t="shared" si="4"/>
        <v>0</v>
      </c>
      <c r="E64" s="2773"/>
      <c r="F64" s="1523"/>
      <c r="G64" s="1523"/>
      <c r="H64" s="1546"/>
      <c r="I64" s="1546"/>
      <c r="J64" s="183"/>
      <c r="K64" s="145"/>
      <c r="L64" s="145"/>
      <c r="M64" s="145"/>
      <c r="N64" s="145"/>
      <c r="O64" s="145"/>
      <c r="P64" s="145"/>
      <c r="Q64" s="145"/>
      <c r="R64" s="146"/>
      <c r="S64" s="146"/>
      <c r="T64" s="146"/>
      <c r="U64" s="146"/>
      <c r="V64" s="146"/>
      <c r="W64" s="146"/>
      <c r="X64" s="146"/>
      <c r="Y64"/>
      <c r="Z64"/>
      <c r="AA64"/>
      <c r="AB64"/>
      <c r="AC64"/>
      <c r="AD64"/>
      <c r="AE64"/>
    </row>
    <row r="65" spans="1:31" ht="15" customHeight="1" x14ac:dyDescent="0.35">
      <c r="A65" s="8990"/>
      <c r="B65" s="8551" t="s">
        <v>2890</v>
      </c>
      <c r="C65" s="2759" t="s">
        <v>2891</v>
      </c>
      <c r="D65" s="2744">
        <f t="shared" si="4"/>
        <v>0</v>
      </c>
      <c r="E65" s="2803"/>
      <c r="F65" s="1347"/>
      <c r="G65" s="1347"/>
      <c r="H65" s="2745"/>
      <c r="I65" s="2745"/>
      <c r="J65" s="183"/>
      <c r="K65" s="145"/>
      <c r="L65" s="145"/>
      <c r="M65" s="145"/>
      <c r="N65" s="145"/>
      <c r="O65" s="145"/>
      <c r="P65" s="145"/>
      <c r="Q65" s="145"/>
      <c r="R65" s="146"/>
      <c r="S65" s="146"/>
      <c r="T65" s="146"/>
      <c r="U65" s="146"/>
      <c r="V65" s="146"/>
      <c r="W65" s="146"/>
      <c r="X65" s="146"/>
      <c r="Y65"/>
      <c r="Z65"/>
      <c r="AA65"/>
      <c r="AB65"/>
      <c r="AC65"/>
      <c r="AD65"/>
      <c r="AE65"/>
    </row>
    <row r="66" spans="1:31" ht="15" customHeight="1" x14ac:dyDescent="0.35">
      <c r="A66" s="8990"/>
      <c r="B66" s="7027"/>
      <c r="C66" s="1505" t="s">
        <v>2892</v>
      </c>
      <c r="D66" s="2744">
        <f t="shared" si="4"/>
        <v>0</v>
      </c>
      <c r="E66" s="1404"/>
      <c r="F66" s="1506"/>
      <c r="G66" s="1506"/>
      <c r="H66" s="1507"/>
      <c r="I66" s="1507"/>
      <c r="J66" s="183"/>
      <c r="K66" s="145"/>
      <c r="L66" s="145"/>
      <c r="M66" s="145"/>
      <c r="N66" s="145"/>
      <c r="O66" s="145"/>
      <c r="P66" s="145"/>
      <c r="Q66" s="145"/>
      <c r="R66" s="146"/>
      <c r="S66" s="146"/>
      <c r="T66" s="146"/>
      <c r="U66" s="146"/>
      <c r="V66" s="146"/>
      <c r="W66" s="146"/>
      <c r="X66" s="146"/>
      <c r="Y66"/>
      <c r="Z66"/>
      <c r="AA66"/>
      <c r="AB66"/>
      <c r="AC66"/>
      <c r="AD66"/>
      <c r="AE66"/>
    </row>
    <row r="67" spans="1:31" x14ac:dyDescent="0.35">
      <c r="A67" s="8990"/>
      <c r="B67" s="8552"/>
      <c r="C67" s="1493" t="s">
        <v>1710</v>
      </c>
      <c r="D67" s="2744">
        <f t="shared" si="4"/>
        <v>0</v>
      </c>
      <c r="E67" s="1407"/>
      <c r="F67" s="1350"/>
      <c r="G67" s="1350"/>
      <c r="H67" s="1351"/>
      <c r="I67" s="1351"/>
      <c r="J67" s="183"/>
      <c r="K67" s="145"/>
      <c r="L67" s="145"/>
      <c r="M67" s="145"/>
      <c r="N67" s="145"/>
      <c r="O67" s="145"/>
      <c r="P67" s="145"/>
      <c r="Q67" s="145"/>
      <c r="R67" s="146"/>
      <c r="S67" s="146"/>
      <c r="T67" s="146"/>
      <c r="U67" s="146"/>
      <c r="V67" s="146"/>
      <c r="W67" s="146"/>
      <c r="X67" s="146"/>
      <c r="Y67"/>
      <c r="Z67"/>
      <c r="AA67"/>
      <c r="AB67"/>
      <c r="AC67"/>
      <c r="AD67"/>
      <c r="AE67"/>
    </row>
    <row r="68" spans="1:31" x14ac:dyDescent="0.35">
      <c r="A68" s="8990"/>
      <c r="B68" s="8934" t="s">
        <v>2893</v>
      </c>
      <c r="C68" s="2762" t="s">
        <v>2894</v>
      </c>
      <c r="D68" s="2744">
        <f t="shared" si="4"/>
        <v>0</v>
      </c>
      <c r="E68" s="2744"/>
      <c r="F68" s="1347"/>
      <c r="G68" s="1347"/>
      <c r="H68" s="2745"/>
      <c r="I68" s="2745"/>
      <c r="J68" s="183"/>
      <c r="K68" s="145"/>
      <c r="L68" s="145"/>
      <c r="M68" s="145"/>
      <c r="N68" s="145"/>
      <c r="O68" s="145"/>
      <c r="P68" s="145"/>
      <c r="Q68" s="145"/>
      <c r="R68" s="146"/>
      <c r="S68" s="146"/>
      <c r="T68" s="146"/>
      <c r="U68" s="146"/>
      <c r="V68" s="146"/>
      <c r="W68" s="146"/>
      <c r="X68" s="146"/>
      <c r="Y68"/>
      <c r="Z68"/>
      <c r="AA68"/>
      <c r="AB68"/>
      <c r="AC68"/>
      <c r="AD68"/>
      <c r="AE68"/>
    </row>
    <row r="69" spans="1:31" x14ac:dyDescent="0.35">
      <c r="A69" s="8990"/>
      <c r="B69" s="7871"/>
      <c r="C69" s="1535" t="s">
        <v>2895</v>
      </c>
      <c r="D69" s="2744">
        <f t="shared" si="4"/>
        <v>0</v>
      </c>
      <c r="E69" s="1403"/>
      <c r="F69" s="1506"/>
      <c r="G69" s="1506"/>
      <c r="H69" s="1507"/>
      <c r="I69" s="1507"/>
      <c r="J69" s="183"/>
      <c r="K69" s="145"/>
      <c r="L69" s="145"/>
      <c r="M69" s="145"/>
      <c r="N69" s="145"/>
      <c r="O69" s="145"/>
      <c r="P69" s="145"/>
      <c r="Q69" s="145"/>
      <c r="R69" s="146"/>
      <c r="S69" s="146"/>
      <c r="T69" s="146"/>
      <c r="U69" s="146"/>
      <c r="V69" s="146"/>
      <c r="W69" s="146"/>
      <c r="X69" s="146"/>
      <c r="Y69"/>
      <c r="Z69"/>
      <c r="AA69"/>
      <c r="AB69"/>
      <c r="AC69"/>
      <c r="AD69"/>
      <c r="AE69"/>
    </row>
    <row r="70" spans="1:31" x14ac:dyDescent="0.35">
      <c r="A70" s="8990"/>
      <c r="B70" s="8935"/>
      <c r="C70" s="1536" t="s">
        <v>1710</v>
      </c>
      <c r="D70" s="2744">
        <f t="shared" si="4"/>
        <v>0</v>
      </c>
      <c r="E70" s="1352"/>
      <c r="F70" s="1350"/>
      <c r="G70" s="1350"/>
      <c r="H70" s="1351"/>
      <c r="I70" s="1351"/>
      <c r="J70" s="183"/>
      <c r="K70" s="145"/>
      <c r="L70" s="145"/>
      <c r="M70" s="145"/>
      <c r="N70" s="145"/>
      <c r="O70" s="145"/>
      <c r="P70" s="145"/>
      <c r="Q70" s="145"/>
      <c r="R70" s="146"/>
      <c r="S70" s="146"/>
      <c r="T70" s="146"/>
      <c r="U70" s="146"/>
      <c r="V70" s="146"/>
      <c r="W70" s="146"/>
      <c r="X70" s="146"/>
      <c r="Y70"/>
      <c r="Z70"/>
      <c r="AA70"/>
      <c r="AB70"/>
      <c r="AC70"/>
      <c r="AD70"/>
      <c r="AE70"/>
    </row>
    <row r="71" spans="1:31" x14ac:dyDescent="0.35">
      <c r="A71" s="8990"/>
      <c r="B71" s="8970" t="s">
        <v>2896</v>
      </c>
      <c r="C71" s="8971"/>
      <c r="D71" s="2744">
        <f>SUM(E71:H71)</f>
        <v>0</v>
      </c>
      <c r="E71" s="1403"/>
      <c r="F71" s="1506"/>
      <c r="G71" s="1506"/>
      <c r="H71" s="1507"/>
      <c r="I71" s="1507"/>
      <c r="J71" s="183"/>
      <c r="K71" s="145"/>
      <c r="L71" s="145"/>
      <c r="M71" s="145"/>
      <c r="N71" s="145"/>
      <c r="O71" s="145"/>
      <c r="P71" s="145"/>
      <c r="Q71" s="145"/>
      <c r="R71" s="146"/>
      <c r="S71" s="146"/>
      <c r="T71" s="146"/>
      <c r="U71" s="146"/>
      <c r="V71" s="146"/>
      <c r="W71" s="146"/>
      <c r="X71" s="146"/>
      <c r="Y71"/>
      <c r="Z71"/>
      <c r="AA71"/>
      <c r="AB71"/>
      <c r="AC71"/>
      <c r="AD71"/>
      <c r="AE71"/>
    </row>
    <row r="72" spans="1:31" ht="15" customHeight="1" x14ac:dyDescent="0.35">
      <c r="A72" s="8990"/>
      <c r="B72" s="8972" t="s">
        <v>2897</v>
      </c>
      <c r="C72" s="2804" t="s">
        <v>2898</v>
      </c>
      <c r="D72" s="2744">
        <f>SUM(E72:H72)</f>
        <v>0</v>
      </c>
      <c r="E72" s="1403"/>
      <c r="F72" s="1506"/>
      <c r="G72" s="1506"/>
      <c r="H72" s="1507"/>
      <c r="I72" s="1507"/>
      <c r="J72" s="183"/>
      <c r="K72" s="145"/>
      <c r="L72" s="145"/>
      <c r="M72" s="145"/>
      <c r="N72" s="145"/>
      <c r="O72" s="145"/>
      <c r="P72" s="145"/>
      <c r="Q72" s="145"/>
      <c r="R72" s="146"/>
      <c r="S72" s="146"/>
      <c r="T72" s="146"/>
      <c r="U72" s="146"/>
      <c r="V72" s="146"/>
      <c r="W72" s="146"/>
      <c r="X72" s="146"/>
      <c r="Y72"/>
      <c r="Z72"/>
      <c r="AA72"/>
      <c r="AB72"/>
      <c r="AC72"/>
      <c r="AD72"/>
      <c r="AE72"/>
    </row>
    <row r="73" spans="1:31" ht="15" customHeight="1" x14ac:dyDescent="0.35">
      <c r="A73" s="8990"/>
      <c r="B73" s="8972"/>
      <c r="C73" s="2804" t="s">
        <v>2899</v>
      </c>
      <c r="D73" s="2744">
        <f>SUM(E73:H73)</f>
        <v>0</v>
      </c>
      <c r="E73" s="1403"/>
      <c r="F73" s="1506"/>
      <c r="G73" s="1506"/>
      <c r="H73" s="1507"/>
      <c r="I73" s="1507"/>
      <c r="J73" s="183"/>
      <c r="K73" s="145"/>
      <c r="L73" s="145"/>
      <c r="M73" s="145"/>
      <c r="N73" s="145"/>
      <c r="O73" s="145"/>
      <c r="P73" s="145"/>
      <c r="Q73" s="145"/>
      <c r="R73" s="146"/>
      <c r="S73" s="146"/>
      <c r="T73" s="146"/>
      <c r="U73" s="146"/>
      <c r="V73" s="146"/>
      <c r="W73" s="146"/>
      <c r="X73" s="146"/>
      <c r="Y73"/>
      <c r="Z73"/>
      <c r="AA73"/>
      <c r="AB73"/>
      <c r="AC73"/>
      <c r="AD73"/>
      <c r="AE73"/>
    </row>
    <row r="74" spans="1:31" ht="15" customHeight="1" x14ac:dyDescent="0.35">
      <c r="A74" s="8990"/>
      <c r="B74" s="8973" t="s">
        <v>2900</v>
      </c>
      <c r="C74" s="8974"/>
      <c r="D74" s="2744">
        <v>0</v>
      </c>
      <c r="E74" s="1403"/>
      <c r="F74" s="1506"/>
      <c r="G74" s="1506"/>
      <c r="H74" s="1507"/>
      <c r="I74" s="1507"/>
      <c r="J74" s="183"/>
      <c r="K74" s="145"/>
      <c r="L74" s="145"/>
      <c r="M74" s="145"/>
      <c r="N74" s="145"/>
      <c r="O74" s="145"/>
      <c r="P74" s="145"/>
      <c r="Q74" s="145"/>
      <c r="R74" s="146"/>
      <c r="S74" s="146"/>
      <c r="T74" s="146"/>
      <c r="U74" s="146"/>
      <c r="V74" s="146"/>
      <c r="W74" s="146"/>
      <c r="X74" s="146"/>
      <c r="Y74"/>
      <c r="Z74"/>
      <c r="AA74"/>
      <c r="AB74"/>
      <c r="AC74"/>
      <c r="AD74"/>
      <c r="AE74"/>
    </row>
    <row r="75" spans="1:31" ht="15" customHeight="1" x14ac:dyDescent="0.35">
      <c r="A75" s="8990"/>
      <c r="B75" s="8975" t="s">
        <v>2901</v>
      </c>
      <c r="C75" s="8976"/>
      <c r="D75" s="2744">
        <f t="shared" ref="D75:D83" si="5">SUM(E75:H75)</f>
        <v>0</v>
      </c>
      <c r="E75" s="1403"/>
      <c r="F75" s="1506"/>
      <c r="G75" s="1506"/>
      <c r="H75" s="1507"/>
      <c r="I75" s="1507"/>
      <c r="J75" s="183"/>
      <c r="K75" s="145"/>
      <c r="L75" s="145"/>
      <c r="M75" s="145"/>
      <c r="N75" s="145"/>
      <c r="O75" s="145"/>
      <c r="P75" s="145"/>
      <c r="Q75" s="145"/>
      <c r="R75" s="146"/>
      <c r="S75" s="146"/>
      <c r="T75" s="146"/>
      <c r="U75" s="146"/>
      <c r="V75" s="146"/>
      <c r="W75" s="146"/>
      <c r="X75" s="146"/>
      <c r="Y75"/>
      <c r="Z75"/>
      <c r="AA75"/>
      <c r="AB75"/>
      <c r="AC75"/>
      <c r="AD75"/>
      <c r="AE75"/>
    </row>
    <row r="76" spans="1:31" ht="15" customHeight="1" x14ac:dyDescent="0.35">
      <c r="A76" s="8990"/>
      <c r="B76" s="8977" t="s">
        <v>2917</v>
      </c>
      <c r="C76" s="8978"/>
      <c r="D76" s="2744">
        <f t="shared" si="5"/>
        <v>0</v>
      </c>
      <c r="E76" s="2773"/>
      <c r="F76" s="1523"/>
      <c r="G76" s="1523"/>
      <c r="H76" s="1546"/>
      <c r="I76" s="1546"/>
      <c r="J76" s="183"/>
      <c r="K76" s="145"/>
      <c r="L76" s="145"/>
      <c r="M76" s="145"/>
      <c r="N76" s="145"/>
      <c r="O76" s="145"/>
      <c r="P76" s="145"/>
      <c r="Q76" s="145"/>
      <c r="R76" s="146"/>
      <c r="S76" s="146"/>
      <c r="T76" s="146"/>
      <c r="U76" s="146"/>
      <c r="V76" s="146"/>
      <c r="W76" s="146"/>
      <c r="X76" s="146"/>
      <c r="Y76"/>
      <c r="Z76"/>
      <c r="AA76"/>
      <c r="AB76"/>
      <c r="AC76"/>
      <c r="AD76"/>
      <c r="AE76"/>
    </row>
    <row r="77" spans="1:31" ht="15" customHeight="1" x14ac:dyDescent="0.35">
      <c r="A77" s="8990"/>
      <c r="B77" s="8979" t="s">
        <v>2903</v>
      </c>
      <c r="C77" s="8980"/>
      <c r="D77" s="2744">
        <f t="shared" si="5"/>
        <v>0</v>
      </c>
      <c r="E77" s="2773"/>
      <c r="F77" s="1523"/>
      <c r="G77" s="1523"/>
      <c r="H77" s="1546"/>
      <c r="I77" s="1546"/>
      <c r="J77" s="183"/>
      <c r="K77" s="145"/>
      <c r="L77" s="145"/>
      <c r="M77" s="145"/>
      <c r="N77" s="145"/>
      <c r="O77" s="145"/>
      <c r="P77" s="145"/>
      <c r="Q77" s="145"/>
      <c r="R77" s="146"/>
      <c r="S77" s="146"/>
      <c r="T77" s="146"/>
      <c r="U77" s="146"/>
      <c r="V77" s="146"/>
      <c r="W77" s="146"/>
      <c r="X77" s="146"/>
      <c r="Y77"/>
      <c r="Z77"/>
      <c r="AA77"/>
      <c r="AB77"/>
      <c r="AC77"/>
      <c r="AD77"/>
      <c r="AE77"/>
    </row>
    <row r="78" spans="1:31" ht="15" customHeight="1" x14ac:dyDescent="0.35">
      <c r="A78" s="8990"/>
      <c r="B78" s="8934" t="s">
        <v>2904</v>
      </c>
      <c r="C78" s="2774" t="s">
        <v>2905</v>
      </c>
      <c r="D78" s="2744">
        <f t="shared" si="5"/>
        <v>0</v>
      </c>
      <c r="E78" s="2744"/>
      <c r="F78" s="1347"/>
      <c r="G78" s="1347"/>
      <c r="H78" s="2745"/>
      <c r="I78" s="2745"/>
      <c r="J78" s="183"/>
      <c r="K78" s="145"/>
      <c r="L78" s="145"/>
      <c r="M78" s="145"/>
      <c r="N78" s="145"/>
      <c r="O78" s="145"/>
      <c r="P78" s="145"/>
      <c r="Q78" s="145"/>
      <c r="R78" s="146"/>
      <c r="S78" s="146"/>
      <c r="T78" s="146"/>
      <c r="U78" s="146"/>
      <c r="V78" s="146"/>
      <c r="W78" s="146"/>
      <c r="X78" s="146"/>
      <c r="Y78"/>
      <c r="Z78"/>
      <c r="AA78"/>
      <c r="AB78"/>
      <c r="AC78"/>
      <c r="AD78"/>
      <c r="AE78"/>
    </row>
    <row r="79" spans="1:31" ht="15" customHeight="1" x14ac:dyDescent="0.35">
      <c r="A79" s="8990"/>
      <c r="B79" s="7871"/>
      <c r="C79" s="1547" t="s">
        <v>2906</v>
      </c>
      <c r="D79" s="2744">
        <f t="shared" si="5"/>
        <v>0</v>
      </c>
      <c r="E79" s="1403"/>
      <c r="F79" s="1506"/>
      <c r="G79" s="1506"/>
      <c r="H79" s="1507"/>
      <c r="I79" s="1507"/>
      <c r="J79" s="183"/>
      <c r="K79" s="145"/>
      <c r="L79" s="145"/>
      <c r="M79" s="145"/>
      <c r="N79" s="145"/>
      <c r="O79" s="145"/>
      <c r="P79" s="145"/>
      <c r="Q79" s="145"/>
      <c r="R79" s="146"/>
      <c r="S79" s="146"/>
      <c r="T79" s="146"/>
      <c r="U79" s="146"/>
      <c r="V79" s="146"/>
      <c r="W79" s="146"/>
      <c r="X79" s="146"/>
      <c r="Y79"/>
      <c r="Z79"/>
      <c r="AA79"/>
      <c r="AB79"/>
      <c r="AC79"/>
      <c r="AD79"/>
      <c r="AE79"/>
    </row>
    <row r="80" spans="1:31" ht="15" customHeight="1" x14ac:dyDescent="0.35">
      <c r="A80" s="8990"/>
      <c r="B80" s="7871"/>
      <c r="C80" s="1540" t="s">
        <v>2907</v>
      </c>
      <c r="D80" s="2744">
        <f>SUM(E82:H82)</f>
        <v>0</v>
      </c>
      <c r="E80" s="2773"/>
      <c r="F80" s="1523"/>
      <c r="G80" s="1523"/>
      <c r="H80" s="1546"/>
      <c r="I80" s="1546"/>
      <c r="J80" s="183"/>
      <c r="K80" s="145"/>
      <c r="L80" s="145"/>
      <c r="M80" s="145"/>
      <c r="N80" s="145"/>
      <c r="O80" s="145"/>
      <c r="P80" s="145"/>
      <c r="Q80" s="145"/>
      <c r="R80" s="146"/>
      <c r="S80" s="146"/>
      <c r="T80" s="146"/>
      <c r="U80" s="146"/>
      <c r="V80" s="146"/>
      <c r="W80" s="146"/>
      <c r="X80" s="146"/>
      <c r="Y80"/>
      <c r="Z80"/>
      <c r="AA80"/>
      <c r="AB80"/>
      <c r="AC80"/>
      <c r="AD80"/>
      <c r="AE80"/>
    </row>
    <row r="81" spans="1:93" ht="15" customHeight="1" x14ac:dyDescent="0.35">
      <c r="A81" s="8990"/>
      <c r="B81" s="7871"/>
      <c r="C81" s="1542" t="s">
        <v>2908</v>
      </c>
      <c r="D81" s="152"/>
      <c r="E81" s="2773"/>
      <c r="F81" s="1523"/>
      <c r="G81" s="1523"/>
      <c r="H81" s="1546"/>
      <c r="I81" s="1546"/>
      <c r="J81" s="183"/>
      <c r="K81" s="145"/>
      <c r="L81" s="145"/>
      <c r="M81" s="145"/>
      <c r="N81" s="145"/>
      <c r="O81" s="145"/>
      <c r="P81" s="145"/>
      <c r="Q81" s="145"/>
      <c r="R81" s="146"/>
      <c r="S81" s="146"/>
      <c r="T81" s="146"/>
      <c r="U81" s="146"/>
      <c r="V81" s="146"/>
      <c r="W81" s="146"/>
      <c r="X81" s="146"/>
      <c r="Y81"/>
      <c r="Z81"/>
      <c r="AA81"/>
      <c r="AB81"/>
      <c r="AC81"/>
      <c r="AD81"/>
      <c r="AE81"/>
    </row>
    <row r="82" spans="1:93" x14ac:dyDescent="0.35">
      <c r="A82" s="8990"/>
      <c r="B82" s="8935"/>
      <c r="C82" s="1542" t="s">
        <v>2909</v>
      </c>
      <c r="D82" s="152"/>
      <c r="E82" s="2773"/>
      <c r="F82" s="1523"/>
      <c r="G82" s="1523"/>
      <c r="H82" s="1546"/>
      <c r="I82" s="1546"/>
      <c r="J82" s="183"/>
      <c r="K82" s="145"/>
      <c r="L82" s="145"/>
      <c r="M82" s="145"/>
      <c r="N82" s="145"/>
      <c r="O82" s="145"/>
      <c r="P82" s="145"/>
      <c r="Q82" s="145"/>
      <c r="R82" s="146"/>
      <c r="S82" s="146"/>
      <c r="T82" s="146"/>
      <c r="U82" s="146"/>
      <c r="V82" s="146"/>
      <c r="W82" s="146"/>
      <c r="X82" s="146"/>
      <c r="Y82"/>
      <c r="Z82"/>
      <c r="AA82"/>
      <c r="AB82"/>
      <c r="AC82"/>
      <c r="AD82"/>
      <c r="AE82"/>
    </row>
    <row r="83" spans="1:93" ht="15" customHeight="1" x14ac:dyDescent="0.35">
      <c r="A83" s="8990"/>
      <c r="B83" s="8973" t="s">
        <v>2910</v>
      </c>
      <c r="C83" s="8974"/>
      <c r="D83" s="2744">
        <f t="shared" si="5"/>
        <v>0</v>
      </c>
      <c r="E83" s="2805"/>
      <c r="F83" s="2806"/>
      <c r="G83" s="2806"/>
      <c r="H83" s="2807"/>
      <c r="I83" s="2807"/>
      <c r="J83" s="183"/>
      <c r="K83" s="145"/>
      <c r="L83" s="145"/>
      <c r="M83" s="145"/>
      <c r="N83" s="145"/>
      <c r="O83" s="145"/>
      <c r="P83" s="145"/>
      <c r="Q83" s="145"/>
      <c r="R83" s="146"/>
      <c r="S83" s="146"/>
      <c r="T83" s="146"/>
      <c r="U83" s="146"/>
      <c r="V83" s="146"/>
      <c r="W83" s="146"/>
      <c r="X83" s="146"/>
      <c r="Y83"/>
      <c r="Z83"/>
      <c r="AA83"/>
      <c r="AB83"/>
      <c r="AC83"/>
      <c r="AD83"/>
      <c r="AE83"/>
    </row>
    <row r="84" spans="1:93" ht="21" customHeight="1" x14ac:dyDescent="0.35">
      <c r="A84" s="8990"/>
      <c r="B84" s="8981" t="s">
        <v>2911</v>
      </c>
      <c r="C84" s="8983"/>
      <c r="D84" s="2808">
        <v>0</v>
      </c>
      <c r="E84" s="2809"/>
      <c r="F84" s="2810"/>
      <c r="G84" s="2810"/>
      <c r="H84" s="2807"/>
      <c r="I84" s="2811"/>
      <c r="J84" s="183"/>
      <c r="K84" s="145"/>
      <c r="L84" s="145"/>
      <c r="M84" s="145"/>
      <c r="N84" s="145"/>
      <c r="O84" s="145"/>
      <c r="P84" s="145"/>
      <c r="Q84" s="145"/>
      <c r="R84" s="146"/>
      <c r="S84" s="146"/>
      <c r="T84" s="146"/>
      <c r="U84" s="146"/>
      <c r="V84" s="146"/>
      <c r="W84" s="146"/>
      <c r="X84" s="146"/>
      <c r="Y84"/>
      <c r="Z84"/>
      <c r="AA84"/>
      <c r="AB84"/>
      <c r="AC84"/>
      <c r="AD84"/>
      <c r="AE84"/>
    </row>
    <row r="85" spans="1:93" ht="15" customHeight="1" x14ac:dyDescent="0.35">
      <c r="A85" s="8991"/>
      <c r="B85" s="8999" t="s">
        <v>30</v>
      </c>
      <c r="C85" s="9000"/>
      <c r="D85" s="2786">
        <f>SUM(E85:I85)</f>
        <v>0</v>
      </c>
      <c r="E85" s="2786">
        <f>SUM(E51:E83)</f>
        <v>0</v>
      </c>
      <c r="F85" s="2786">
        <f>SUM(F51:F83)</f>
        <v>0</v>
      </c>
      <c r="G85" s="2786">
        <f>SUM(G51:G83)</f>
        <v>0</v>
      </c>
      <c r="H85" s="2786">
        <f>SUM(H51:H83)</f>
        <v>0</v>
      </c>
      <c r="I85" s="2786">
        <f>SUM(I51:I83)</f>
        <v>0</v>
      </c>
      <c r="J85" s="183"/>
      <c r="K85" s="145"/>
      <c r="L85" s="145"/>
      <c r="M85" s="145"/>
      <c r="N85" s="145"/>
      <c r="O85" s="145"/>
      <c r="P85" s="145"/>
      <c r="Q85" s="145"/>
      <c r="R85" s="146"/>
      <c r="S85" s="146"/>
      <c r="T85" s="146"/>
      <c r="U85" s="146"/>
      <c r="V85" s="146"/>
      <c r="W85" s="146"/>
      <c r="X85" s="146"/>
      <c r="Y85"/>
      <c r="Z85"/>
      <c r="AA85"/>
      <c r="AB85"/>
      <c r="AC85"/>
      <c r="AD85"/>
      <c r="AE85"/>
    </row>
    <row r="86" spans="1:93" x14ac:dyDescent="0.35">
      <c r="A86" s="2812" t="s">
        <v>2918</v>
      </c>
      <c r="B86" s="2813"/>
      <c r="C86" s="2813"/>
      <c r="D86" s="2813"/>
      <c r="E86" s="184"/>
      <c r="F86" s="184"/>
      <c r="G86" s="184"/>
      <c r="H86" s="184"/>
      <c r="I86" s="184"/>
      <c r="J86" s="184"/>
      <c r="K86" s="185"/>
      <c r="L86" s="185"/>
      <c r="M86" s="185"/>
      <c r="N86" s="186"/>
      <c r="O86" s="145"/>
      <c r="P86" s="145"/>
      <c r="Q86" s="145"/>
      <c r="R86" s="146"/>
      <c r="S86" s="146"/>
      <c r="T86" s="146"/>
      <c r="U86" s="146"/>
      <c r="V86" s="146"/>
      <c r="W86" s="146"/>
      <c r="X86" s="146"/>
      <c r="Y86"/>
      <c r="Z86"/>
      <c r="AA86"/>
      <c r="AB86"/>
      <c r="AC86"/>
      <c r="AD86"/>
      <c r="AE86"/>
    </row>
    <row r="87" spans="1:93" ht="20" x14ac:dyDescent="0.35">
      <c r="A87" s="8965" t="s">
        <v>2597</v>
      </c>
      <c r="B87" s="8966"/>
      <c r="C87" s="8967"/>
      <c r="D87" s="2814" t="s">
        <v>2919</v>
      </c>
      <c r="E87" s="8968"/>
      <c r="F87" s="8969"/>
      <c r="G87" s="145"/>
      <c r="H87" s="145"/>
      <c r="I87" s="145"/>
      <c r="J87" s="145"/>
      <c r="K87" s="145"/>
      <c r="L87" s="145"/>
      <c r="M87" s="145"/>
      <c r="N87" s="145"/>
      <c r="O87" s="145"/>
      <c r="P87" s="145"/>
      <c r="Q87" s="145"/>
      <c r="R87" s="146"/>
      <c r="S87" s="146"/>
      <c r="T87" s="146"/>
      <c r="U87" s="146"/>
      <c r="V87" s="146"/>
      <c r="W87" s="146"/>
      <c r="X87" s="146"/>
      <c r="Y87"/>
      <c r="Z87"/>
      <c r="AA87"/>
      <c r="AB87"/>
      <c r="AC87"/>
      <c r="AD87"/>
      <c r="AE87"/>
    </row>
    <row r="88" spans="1:93" x14ac:dyDescent="0.35">
      <c r="A88" s="8952" t="s">
        <v>2592</v>
      </c>
      <c r="B88" s="8953"/>
      <c r="C88" s="8954"/>
      <c r="D88" s="1548"/>
      <c r="E88" s="8955"/>
      <c r="F88" s="8956"/>
      <c r="G88" s="145"/>
      <c r="H88" s="145"/>
      <c r="I88" s="145"/>
      <c r="J88" s="145"/>
      <c r="K88" s="145"/>
      <c r="L88" s="145"/>
      <c r="M88" s="145"/>
      <c r="N88" s="145"/>
      <c r="O88" s="145"/>
      <c r="P88" s="145"/>
      <c r="Q88" s="145"/>
      <c r="R88" s="146"/>
      <c r="S88" s="146"/>
      <c r="T88" s="146"/>
      <c r="U88" s="146"/>
      <c r="V88" s="146"/>
      <c r="W88" s="146"/>
      <c r="X88" s="146"/>
      <c r="Y88"/>
      <c r="Z88"/>
      <c r="AA88"/>
      <c r="AB88"/>
      <c r="AC88"/>
      <c r="AD88"/>
      <c r="AE88"/>
    </row>
    <row r="89" spans="1:93" x14ac:dyDescent="0.35">
      <c r="A89" s="8957" t="s">
        <v>2920</v>
      </c>
      <c r="B89" s="8958"/>
      <c r="C89" s="8959"/>
      <c r="D89" s="1548"/>
      <c r="E89" s="8955"/>
      <c r="F89" s="8956"/>
      <c r="G89" s="145"/>
      <c r="H89" s="145"/>
      <c r="I89" s="145"/>
      <c r="J89" s="145"/>
      <c r="K89" s="145"/>
      <c r="L89" s="145"/>
      <c r="M89" s="145"/>
      <c r="N89" s="145"/>
      <c r="O89" s="145"/>
      <c r="P89" s="145"/>
      <c r="Q89" s="145"/>
      <c r="R89" s="146"/>
      <c r="S89" s="146"/>
      <c r="T89" s="146"/>
      <c r="U89" s="146"/>
      <c r="V89" s="146"/>
      <c r="W89" s="146"/>
      <c r="X89" s="146"/>
      <c r="Y89"/>
      <c r="Z89"/>
      <c r="AA89"/>
      <c r="AB89"/>
      <c r="AC89"/>
      <c r="AD89"/>
      <c r="AE89"/>
    </row>
    <row r="90" spans="1:93" x14ac:dyDescent="0.35">
      <c r="A90" s="8960" t="s">
        <v>2921</v>
      </c>
      <c r="B90" s="8961"/>
      <c r="C90" s="8962"/>
      <c r="D90" s="1548"/>
      <c r="E90" s="188"/>
      <c r="F90" s="188"/>
      <c r="G90" s="145"/>
      <c r="H90" s="145"/>
      <c r="I90" s="145"/>
      <c r="J90" s="145"/>
      <c r="K90" s="145"/>
      <c r="L90" s="145"/>
      <c r="M90" s="145"/>
      <c r="N90" s="145"/>
      <c r="O90" s="145"/>
      <c r="P90" s="145"/>
      <c r="Q90" s="145"/>
      <c r="R90" s="146"/>
      <c r="S90" s="146"/>
      <c r="T90" s="146"/>
      <c r="U90" s="146"/>
      <c r="V90" s="146"/>
      <c r="W90" s="146"/>
      <c r="X90" s="146"/>
      <c r="Y90"/>
      <c r="Z90"/>
      <c r="AA90"/>
      <c r="AB90"/>
      <c r="AC90"/>
      <c r="AD90"/>
      <c r="AE90"/>
    </row>
    <row r="91" spans="1:93" x14ac:dyDescent="0.35">
      <c r="A91" s="2815" t="s">
        <v>2922</v>
      </c>
      <c r="B91" s="2815"/>
      <c r="C91" s="2816"/>
      <c r="D91" s="189"/>
      <c r="E91" s="190"/>
      <c r="Y91"/>
      <c r="Z91"/>
      <c r="AA91"/>
      <c r="AB91"/>
      <c r="AC91"/>
      <c r="AD91"/>
      <c r="AE91"/>
    </row>
    <row r="92" spans="1:93" ht="15" customHeight="1" x14ac:dyDescent="0.35">
      <c r="A92" s="8114" t="s">
        <v>2923</v>
      </c>
      <c r="B92" s="8115"/>
      <c r="C92" s="8116"/>
      <c r="D92" s="8551" t="s">
        <v>2924</v>
      </c>
      <c r="E92" s="8551" t="s">
        <v>2925</v>
      </c>
      <c r="Y92"/>
      <c r="Z92"/>
      <c r="AA92"/>
      <c r="AB92"/>
      <c r="AC92"/>
      <c r="AD92"/>
      <c r="AE92"/>
    </row>
    <row r="93" spans="1:93" ht="18.75" customHeight="1" x14ac:dyDescent="0.35">
      <c r="A93" s="8950"/>
      <c r="B93" s="8118"/>
      <c r="C93" s="8119"/>
      <c r="D93" s="8552"/>
      <c r="E93" s="8552"/>
      <c r="G93" s="191"/>
      <c r="Y93"/>
      <c r="Z93"/>
      <c r="AA93"/>
      <c r="AB93"/>
      <c r="AC93"/>
      <c r="AD93"/>
      <c r="AE93"/>
    </row>
    <row r="94" spans="1:93" ht="15" customHeight="1" x14ac:dyDescent="0.35">
      <c r="A94" s="8981" t="s">
        <v>2926</v>
      </c>
      <c r="B94" s="8982"/>
      <c r="C94" s="8983"/>
      <c r="D94" s="2817"/>
      <c r="E94" s="2818"/>
      <c r="F94" s="148"/>
      <c r="Y94"/>
      <c r="Z94"/>
      <c r="AA94"/>
      <c r="AB94"/>
      <c r="AC94"/>
      <c r="AD94"/>
      <c r="AE94"/>
    </row>
    <row r="95" spans="1:93" ht="15" customHeight="1" x14ac:dyDescent="0.35">
      <c r="A95" s="8137" t="s">
        <v>2927</v>
      </c>
      <c r="B95" s="8946"/>
      <c r="C95" s="8138"/>
      <c r="D95" s="1549"/>
      <c r="E95" s="1550"/>
      <c r="F95" s="148"/>
      <c r="Y95"/>
      <c r="Z95"/>
      <c r="AA95"/>
      <c r="AB95"/>
      <c r="AC95"/>
      <c r="AD95"/>
      <c r="AE95"/>
    </row>
    <row r="96" spans="1:93" ht="15" customHeight="1" x14ac:dyDescent="0.35">
      <c r="A96" s="8947" t="s">
        <v>2928</v>
      </c>
      <c r="B96" s="8948"/>
      <c r="C96" s="8949"/>
      <c r="D96" s="1551"/>
      <c r="E96" s="1552"/>
      <c r="F96" s="148"/>
      <c r="Y96"/>
      <c r="Z96"/>
      <c r="AA96"/>
      <c r="AB96"/>
      <c r="AC96"/>
      <c r="AD96"/>
      <c r="AE96"/>
      <c r="BP96" s="148"/>
      <c r="BQ96" s="148"/>
      <c r="BR96" s="148"/>
      <c r="BS96" s="148"/>
      <c r="CL96" s="147"/>
      <c r="CM96" s="147"/>
      <c r="CN96" s="147"/>
      <c r="CO96" s="147"/>
    </row>
    <row r="97" spans="1:93" s="194" customFormat="1" x14ac:dyDescent="0.35">
      <c r="A97" s="2819" t="s">
        <v>2929</v>
      </c>
      <c r="B97" s="2820"/>
      <c r="C97" s="2819"/>
      <c r="D97" s="192"/>
      <c r="E97" s="193"/>
      <c r="Y97"/>
      <c r="Z97"/>
      <c r="AA97"/>
      <c r="AB97"/>
      <c r="AC97"/>
      <c r="AD97"/>
      <c r="AE97"/>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row>
    <row r="98" spans="1:93" ht="15" customHeight="1" x14ac:dyDescent="0.35">
      <c r="A98" s="8114" t="s">
        <v>2923</v>
      </c>
      <c r="B98" s="8115"/>
      <c r="C98" s="8116"/>
      <c r="D98" s="8551" t="s">
        <v>2924</v>
      </c>
      <c r="E98" s="8499" t="s">
        <v>2925</v>
      </c>
      <c r="F98" s="8963" t="s">
        <v>2864</v>
      </c>
      <c r="G98" s="8964"/>
      <c r="H98" s="8912" t="s">
        <v>4</v>
      </c>
      <c r="I98" s="8913"/>
      <c r="J98" s="8913"/>
      <c r="K98" s="8913"/>
      <c r="L98" s="8913"/>
      <c r="M98" s="8913"/>
      <c r="N98" s="8913"/>
      <c r="O98" s="8913"/>
      <c r="P98" s="8913"/>
      <c r="Q98" s="8913"/>
      <c r="R98" s="8913"/>
      <c r="S98" s="8913"/>
      <c r="T98" s="8913"/>
      <c r="U98" s="8914"/>
      <c r="V98" s="8921" t="s">
        <v>592</v>
      </c>
      <c r="W98" s="8923" t="s">
        <v>2930</v>
      </c>
      <c r="Y98"/>
      <c r="Z98"/>
      <c r="AA98"/>
      <c r="AB98"/>
      <c r="AC98"/>
      <c r="AD98"/>
      <c r="AE98"/>
      <c r="BP98" s="148"/>
      <c r="BQ98" s="148"/>
      <c r="BR98" s="148"/>
      <c r="BS98" s="148"/>
      <c r="CL98" s="147"/>
      <c r="CM98" s="147"/>
      <c r="CN98" s="147"/>
      <c r="CO98" s="147"/>
    </row>
    <row r="99" spans="1:93" ht="21.75" customHeight="1" x14ac:dyDescent="0.35">
      <c r="A99" s="8950"/>
      <c r="B99" s="8118"/>
      <c r="C99" s="8119"/>
      <c r="D99" s="8552"/>
      <c r="E99" s="8951"/>
      <c r="F99" s="2821" t="s">
        <v>2740</v>
      </c>
      <c r="G99" s="2822" t="s">
        <v>2866</v>
      </c>
      <c r="H99" s="2823" t="s">
        <v>2931</v>
      </c>
      <c r="I99" s="2675" t="s">
        <v>453</v>
      </c>
      <c r="J99" s="2632" t="s">
        <v>400</v>
      </c>
      <c r="K99" s="2632" t="s">
        <v>401</v>
      </c>
      <c r="L99" s="2632" t="s">
        <v>83</v>
      </c>
      <c r="M99" s="2632" t="s">
        <v>84</v>
      </c>
      <c r="N99" s="2632" t="s">
        <v>45</v>
      </c>
      <c r="O99" s="2632" t="s">
        <v>46</v>
      </c>
      <c r="P99" s="2632" t="s">
        <v>47</v>
      </c>
      <c r="Q99" s="2632" t="s">
        <v>48</v>
      </c>
      <c r="R99" s="2632" t="s">
        <v>49</v>
      </c>
      <c r="S99" s="2632" t="s">
        <v>50</v>
      </c>
      <c r="T99" s="2632" t="s">
        <v>51</v>
      </c>
      <c r="U99" s="2824" t="s">
        <v>52</v>
      </c>
      <c r="V99" s="8922"/>
      <c r="W99" s="8924"/>
      <c r="Y99"/>
      <c r="Z99"/>
      <c r="AA99"/>
      <c r="AB99"/>
      <c r="AC99"/>
      <c r="AD99"/>
      <c r="AE99"/>
      <c r="BP99" s="148"/>
      <c r="BQ99" s="148"/>
      <c r="BR99" s="148"/>
      <c r="BS99" s="148"/>
      <c r="CL99" s="147"/>
      <c r="CM99" s="147"/>
      <c r="CN99" s="147"/>
      <c r="CO99" s="147"/>
    </row>
    <row r="100" spans="1:93" x14ac:dyDescent="0.35">
      <c r="A100" s="8925" t="s">
        <v>2932</v>
      </c>
      <c r="B100" s="8926"/>
      <c r="C100" s="8927"/>
      <c r="D100" s="196"/>
      <c r="E100" s="2825"/>
      <c r="F100" s="2826"/>
      <c r="G100" s="2827"/>
      <c r="H100" s="2828"/>
      <c r="I100" s="1553"/>
      <c r="J100" s="1553"/>
      <c r="K100" s="1553"/>
      <c r="L100" s="1553"/>
      <c r="M100" s="1553"/>
      <c r="N100" s="1553"/>
      <c r="O100" s="1553"/>
      <c r="P100" s="1553"/>
      <c r="Q100" s="1553"/>
      <c r="R100" s="1553"/>
      <c r="S100" s="1553"/>
      <c r="T100" s="1553"/>
      <c r="U100" s="2829"/>
      <c r="V100" s="2830"/>
      <c r="W100" s="2831"/>
      <c r="Y100"/>
      <c r="Z100"/>
      <c r="AA100"/>
      <c r="AB100"/>
      <c r="AC100"/>
      <c r="AD100"/>
      <c r="AE100"/>
      <c r="BP100" s="148"/>
      <c r="BQ100" s="148"/>
      <c r="BR100" s="148"/>
      <c r="BS100" s="148"/>
      <c r="CL100" s="147"/>
      <c r="CM100" s="147"/>
      <c r="CN100" s="147"/>
      <c r="CO100" s="147"/>
    </row>
    <row r="101" spans="1:93" x14ac:dyDescent="0.35">
      <c r="A101" s="197" t="s">
        <v>2933</v>
      </c>
      <c r="B101" s="197"/>
      <c r="C101" s="197"/>
      <c r="D101" s="1554"/>
      <c r="E101" s="198"/>
      <c r="F101" s="1555"/>
      <c r="G101" s="1556"/>
      <c r="H101" s="1557"/>
      <c r="I101" s="1558"/>
      <c r="J101" s="1558"/>
      <c r="K101" s="1558"/>
      <c r="L101" s="1558"/>
      <c r="M101" s="1558"/>
      <c r="N101" s="1558"/>
      <c r="O101" s="1558"/>
      <c r="P101" s="1558"/>
      <c r="Q101" s="1558"/>
      <c r="R101" s="1558"/>
      <c r="S101" s="1558"/>
      <c r="T101" s="1558"/>
      <c r="U101" s="1559"/>
      <c r="V101" s="1560"/>
      <c r="W101" s="1561"/>
      <c r="Y101"/>
      <c r="Z101"/>
      <c r="AA101"/>
      <c r="AB101"/>
      <c r="AC101"/>
      <c r="AD101"/>
      <c r="AE101"/>
      <c r="BP101" s="148"/>
      <c r="BQ101" s="148"/>
      <c r="BR101" s="148"/>
      <c r="BS101" s="148"/>
      <c r="CL101" s="147"/>
      <c r="CM101" s="147"/>
      <c r="CN101" s="147"/>
      <c r="CO101" s="147"/>
    </row>
    <row r="102" spans="1:93" x14ac:dyDescent="0.35">
      <c r="A102" s="199" t="s">
        <v>2934</v>
      </c>
      <c r="B102" s="199"/>
      <c r="C102" s="199"/>
      <c r="D102" s="1562"/>
      <c r="E102" s="1563"/>
      <c r="F102" s="1564"/>
      <c r="G102" s="1565"/>
      <c r="H102" s="1566"/>
      <c r="I102" s="1567"/>
      <c r="J102" s="1567"/>
      <c r="K102" s="1567"/>
      <c r="L102" s="1567"/>
      <c r="M102" s="1567"/>
      <c r="N102" s="1567"/>
      <c r="O102" s="1567"/>
      <c r="P102" s="1567"/>
      <c r="Q102" s="1567"/>
      <c r="R102" s="1567"/>
      <c r="S102" s="1567"/>
      <c r="T102" s="1567"/>
      <c r="U102" s="1568"/>
      <c r="V102" s="1569"/>
      <c r="W102" s="1570"/>
      <c r="Y102"/>
      <c r="Z102"/>
      <c r="AA102"/>
      <c r="AB102"/>
      <c r="AC102"/>
      <c r="AD102"/>
      <c r="AE102"/>
      <c r="BP102" s="148"/>
      <c r="BQ102" s="148"/>
      <c r="BR102" s="148"/>
      <c r="BS102" s="148"/>
      <c r="CL102" s="147"/>
      <c r="CM102" s="147"/>
      <c r="CN102" s="147"/>
      <c r="CO102" s="147"/>
    </row>
    <row r="103" spans="1:93" s="205" customFormat="1" x14ac:dyDescent="0.35">
      <c r="A103" s="200" t="s">
        <v>2935</v>
      </c>
      <c r="B103" s="201"/>
      <c r="C103" s="201"/>
      <c r="D103" s="202"/>
      <c r="E103" s="203"/>
      <c r="F103" s="204"/>
      <c r="G103" s="204"/>
      <c r="H103" s="204"/>
      <c r="Y103"/>
      <c r="Z103"/>
      <c r="AA103"/>
      <c r="AB103"/>
      <c r="AC103"/>
      <c r="AD103"/>
      <c r="AE103"/>
      <c r="BP103" s="206"/>
      <c r="BQ103" s="206"/>
      <c r="BR103" s="206"/>
      <c r="BS103" s="206"/>
      <c r="BT103" s="206"/>
      <c r="BU103" s="206"/>
      <c r="BV103" s="206"/>
      <c r="BW103" s="206"/>
      <c r="BX103" s="206"/>
      <c r="BY103" s="206"/>
      <c r="BZ103" s="206"/>
      <c r="CA103" s="206"/>
      <c r="CB103" s="206"/>
      <c r="CC103" s="206"/>
      <c r="CD103" s="206"/>
      <c r="CE103" s="206"/>
      <c r="CF103" s="206"/>
      <c r="CG103" s="206"/>
      <c r="CH103" s="206"/>
      <c r="CI103" s="206"/>
      <c r="CJ103" s="206"/>
      <c r="CK103" s="206"/>
    </row>
    <row r="104" spans="1:93" ht="15" customHeight="1" x14ac:dyDescent="0.35">
      <c r="A104" s="8928" t="s">
        <v>2936</v>
      </c>
      <c r="B104" s="8929"/>
      <c r="C104" s="8930"/>
      <c r="D104" s="8934" t="s">
        <v>2937</v>
      </c>
      <c r="E104" s="8936" t="s">
        <v>4</v>
      </c>
      <c r="F104" s="8937"/>
      <c r="G104" s="8937"/>
      <c r="H104" s="8937"/>
      <c r="I104" s="8937"/>
      <c r="J104" s="8938"/>
      <c r="K104" s="8936" t="s">
        <v>5</v>
      </c>
      <c r="L104" s="8938"/>
      <c r="Y104"/>
      <c r="Z104"/>
      <c r="AA104"/>
      <c r="AB104"/>
      <c r="AC104"/>
      <c r="AD104"/>
      <c r="AE104"/>
    </row>
    <row r="105" spans="1:93" ht="17.25" customHeight="1" x14ac:dyDescent="0.35">
      <c r="A105" s="8931"/>
      <c r="B105" s="8932"/>
      <c r="C105" s="8933"/>
      <c r="D105" s="8935"/>
      <c r="E105" s="2832" t="s">
        <v>209</v>
      </c>
      <c r="F105" s="2833" t="s">
        <v>210</v>
      </c>
      <c r="G105" s="2557" t="s">
        <v>211</v>
      </c>
      <c r="H105" s="2557" t="s">
        <v>212</v>
      </c>
      <c r="I105" s="2834" t="s">
        <v>213</v>
      </c>
      <c r="J105" s="2725" t="s">
        <v>2938</v>
      </c>
      <c r="K105" s="2717" t="s">
        <v>33</v>
      </c>
      <c r="L105" s="2717" t="s">
        <v>34</v>
      </c>
      <c r="Y105"/>
      <c r="Z105"/>
      <c r="AA105"/>
      <c r="AB105"/>
      <c r="AC105"/>
      <c r="AD105"/>
      <c r="AE105"/>
    </row>
    <row r="106" spans="1:93" ht="15" customHeight="1" x14ac:dyDescent="0.35">
      <c r="A106" s="8158" t="s">
        <v>2939</v>
      </c>
      <c r="B106" s="8116"/>
      <c r="C106" s="2835" t="s">
        <v>2940</v>
      </c>
      <c r="D106" s="2836"/>
      <c r="E106" s="2744"/>
      <c r="F106" s="2803"/>
      <c r="G106" s="1347"/>
      <c r="H106" s="1347"/>
      <c r="I106" s="1347"/>
      <c r="J106" s="2339"/>
      <c r="K106" s="2440"/>
      <c r="L106" s="2339"/>
      <c r="M106" s="207"/>
      <c r="Y106"/>
      <c r="Z106"/>
      <c r="AA106"/>
      <c r="AB106"/>
      <c r="AC106"/>
      <c r="AD106"/>
      <c r="AE106"/>
    </row>
    <row r="107" spans="1:93" ht="15" customHeight="1" x14ac:dyDescent="0.35">
      <c r="A107" s="7054"/>
      <c r="B107" s="8903"/>
      <c r="C107" s="1571" t="s">
        <v>2941</v>
      </c>
      <c r="D107" s="1572"/>
      <c r="E107" s="1403"/>
      <c r="F107" s="1404"/>
      <c r="G107" s="1506"/>
      <c r="H107" s="1506"/>
      <c r="I107" s="1506"/>
      <c r="J107" s="951"/>
      <c r="K107" s="950"/>
      <c r="L107" s="951"/>
      <c r="M107" s="207"/>
      <c r="Y107"/>
      <c r="Z107"/>
      <c r="AA107"/>
      <c r="AB107"/>
      <c r="AC107"/>
      <c r="AD107"/>
      <c r="AE107"/>
    </row>
    <row r="108" spans="1:93" x14ac:dyDescent="0.35">
      <c r="A108" s="7054"/>
      <c r="B108" s="8903"/>
      <c r="C108" s="1571" t="s">
        <v>2942</v>
      </c>
      <c r="D108" s="1562"/>
      <c r="E108" s="1352"/>
      <c r="F108" s="1407"/>
      <c r="G108" s="1350"/>
      <c r="H108" s="1350"/>
      <c r="I108" s="1350"/>
      <c r="J108" s="972"/>
      <c r="K108" s="971"/>
      <c r="L108" s="972"/>
      <c r="M108" s="207"/>
      <c r="Y108"/>
      <c r="Z108"/>
      <c r="AA108"/>
      <c r="AB108"/>
      <c r="AC108"/>
      <c r="AD108"/>
      <c r="AE108"/>
    </row>
    <row r="109" spans="1:93" ht="15" customHeight="1" x14ac:dyDescent="0.35">
      <c r="A109" s="8904" t="s">
        <v>2943</v>
      </c>
      <c r="B109" s="8905"/>
      <c r="C109" s="2835" t="s">
        <v>2940</v>
      </c>
      <c r="D109" s="2836"/>
      <c r="E109" s="152"/>
      <c r="F109" s="160"/>
      <c r="G109" s="153"/>
      <c r="H109" s="153"/>
      <c r="I109" s="153"/>
      <c r="J109" s="159"/>
      <c r="K109" s="208"/>
      <c r="L109" s="159"/>
      <c r="M109" s="207"/>
      <c r="Y109"/>
      <c r="Z109"/>
      <c r="AA109"/>
      <c r="AB109"/>
      <c r="AC109"/>
      <c r="AD109"/>
      <c r="AE109"/>
    </row>
    <row r="110" spans="1:93" ht="15" customHeight="1" x14ac:dyDescent="0.35">
      <c r="A110" s="8906"/>
      <c r="B110" s="8907"/>
      <c r="C110" s="1571" t="s">
        <v>2941</v>
      </c>
      <c r="D110" s="1572"/>
      <c r="E110" s="2773"/>
      <c r="F110" s="1522"/>
      <c r="G110" s="1523"/>
      <c r="H110" s="1523"/>
      <c r="I110" s="1523"/>
      <c r="J110" s="985"/>
      <c r="K110" s="1573"/>
      <c r="L110" s="985"/>
      <c r="M110" s="207"/>
      <c r="Y110"/>
      <c r="Z110"/>
      <c r="AA110"/>
      <c r="AB110"/>
      <c r="AC110"/>
      <c r="AD110"/>
      <c r="AE110"/>
    </row>
    <row r="111" spans="1:93" x14ac:dyDescent="0.35">
      <c r="A111" s="8906"/>
      <c r="B111" s="8907"/>
      <c r="C111" s="1571" t="s">
        <v>2942</v>
      </c>
      <c r="D111" s="1562"/>
      <c r="E111" s="2773"/>
      <c r="F111" s="1522"/>
      <c r="G111" s="1523"/>
      <c r="H111" s="1523"/>
      <c r="I111" s="1523"/>
      <c r="J111" s="985"/>
      <c r="K111" s="1573"/>
      <c r="L111" s="985"/>
      <c r="M111" s="207"/>
      <c r="Y111"/>
      <c r="Z111"/>
      <c r="AA111"/>
      <c r="AB111"/>
      <c r="AC111"/>
      <c r="AD111"/>
      <c r="AE111"/>
    </row>
    <row r="112" spans="1:93" ht="15" customHeight="1" x14ac:dyDescent="0.35">
      <c r="A112" s="8158" t="s">
        <v>2944</v>
      </c>
      <c r="B112" s="8159"/>
      <c r="C112" s="2835" t="s">
        <v>2940</v>
      </c>
      <c r="D112" s="2836"/>
      <c r="E112" s="2744"/>
      <c r="F112" s="2803"/>
      <c r="G112" s="1347"/>
      <c r="H112" s="1347"/>
      <c r="I112" s="1347"/>
      <c r="J112" s="2339"/>
      <c r="K112" s="2440"/>
      <c r="L112" s="2339"/>
      <c r="M112" s="207"/>
      <c r="Y112"/>
      <c r="Z112"/>
      <c r="AA112"/>
      <c r="AB112"/>
      <c r="AC112"/>
      <c r="AD112"/>
      <c r="AE112"/>
    </row>
    <row r="113" spans="1:93" ht="15" customHeight="1" x14ac:dyDescent="0.35">
      <c r="A113" s="7032"/>
      <c r="B113" s="7388"/>
      <c r="C113" s="1571" t="s">
        <v>2941</v>
      </c>
      <c r="D113" s="1572"/>
      <c r="E113" s="1403"/>
      <c r="F113" s="1404"/>
      <c r="G113" s="1506"/>
      <c r="H113" s="1506"/>
      <c r="I113" s="1506"/>
      <c r="J113" s="951"/>
      <c r="K113" s="950"/>
      <c r="L113" s="951"/>
      <c r="M113" s="207"/>
      <c r="Y113"/>
      <c r="Z113"/>
      <c r="AA113"/>
      <c r="AB113"/>
      <c r="AC113"/>
      <c r="AD113"/>
      <c r="AE113"/>
    </row>
    <row r="114" spans="1:93" x14ac:dyDescent="0.35">
      <c r="A114" s="8597"/>
      <c r="B114" s="8542"/>
      <c r="C114" s="1574" t="s">
        <v>2942</v>
      </c>
      <c r="D114" s="1562"/>
      <c r="E114" s="1352"/>
      <c r="F114" s="1407"/>
      <c r="G114" s="1350"/>
      <c r="H114" s="1350"/>
      <c r="I114" s="1350"/>
      <c r="J114" s="972"/>
      <c r="K114" s="971"/>
      <c r="L114" s="972"/>
      <c r="M114" s="207"/>
      <c r="Y114"/>
      <c r="Z114"/>
      <c r="AA114"/>
      <c r="AB114"/>
      <c r="AC114"/>
      <c r="AD114"/>
      <c r="AE114"/>
    </row>
    <row r="115" spans="1:93" ht="22.5" customHeight="1" x14ac:dyDescent="0.35">
      <c r="A115" s="200" t="s">
        <v>2945</v>
      </c>
      <c r="B115" s="102"/>
      <c r="C115" s="102"/>
      <c r="D115" s="102"/>
      <c r="E115" s="102"/>
      <c r="F115" s="209"/>
      <c r="G115" s="209"/>
      <c r="H115" s="209"/>
      <c r="I115" s="209"/>
      <c r="J115" s="209"/>
      <c r="K115" s="209"/>
      <c r="L115" s="209"/>
      <c r="M115" s="209"/>
      <c r="Y115"/>
      <c r="Z115"/>
      <c r="AA115"/>
      <c r="AB115"/>
      <c r="AC115"/>
      <c r="AD115"/>
      <c r="AE115"/>
    </row>
    <row r="116" spans="1:93" ht="34.5" customHeight="1" x14ac:dyDescent="0.35">
      <c r="A116" s="2837" t="s">
        <v>2946</v>
      </c>
      <c r="B116" s="2338" t="s">
        <v>2947</v>
      </c>
      <c r="C116" s="2838" t="s">
        <v>2948</v>
      </c>
      <c r="D116" s="2837" t="s">
        <v>2949</v>
      </c>
      <c r="E116" s="209"/>
      <c r="F116" s="209"/>
      <c r="G116" s="209"/>
      <c r="H116" s="209"/>
      <c r="I116" s="209"/>
      <c r="J116" s="209"/>
      <c r="K116" s="209"/>
      <c r="L116" s="209"/>
      <c r="M116" s="209"/>
      <c r="Y116"/>
      <c r="Z116"/>
      <c r="AA116"/>
      <c r="AB116"/>
      <c r="AC116"/>
      <c r="AD116"/>
      <c r="AE116"/>
    </row>
    <row r="117" spans="1:93" x14ac:dyDescent="0.35">
      <c r="A117" s="2839" t="s">
        <v>2950</v>
      </c>
      <c r="B117" s="2840"/>
      <c r="C117" s="2840"/>
      <c r="D117" s="2840"/>
      <c r="E117" s="209"/>
      <c r="F117" s="209"/>
      <c r="G117" s="209"/>
      <c r="H117" s="209"/>
      <c r="I117" s="209"/>
      <c r="J117" s="209"/>
      <c r="K117" s="209"/>
      <c r="L117" s="209"/>
      <c r="M117" s="209"/>
      <c r="Y117"/>
      <c r="Z117"/>
      <c r="AA117"/>
      <c r="AB117"/>
      <c r="AC117"/>
      <c r="AD117"/>
      <c r="AE117"/>
    </row>
    <row r="118" spans="1:93" ht="31.5" customHeight="1" x14ac:dyDescent="0.35">
      <c r="A118" s="200" t="s">
        <v>2951</v>
      </c>
      <c r="B118" s="125"/>
      <c r="C118" s="125"/>
      <c r="D118" s="125"/>
      <c r="E118" s="125"/>
      <c r="F118" s="125"/>
      <c r="G118" s="125"/>
      <c r="H118" s="125"/>
      <c r="I118" s="125"/>
      <c r="J118" s="124"/>
      <c r="K118" s="124"/>
      <c r="L118" s="124"/>
      <c r="M118" s="124"/>
      <c r="N118"/>
      <c r="O118"/>
      <c r="P118"/>
      <c r="Q118"/>
      <c r="R118"/>
      <c r="S118"/>
      <c r="T118"/>
      <c r="U118"/>
      <c r="V118"/>
      <c r="W118"/>
      <c r="X118"/>
      <c r="Y118"/>
      <c r="Z118"/>
      <c r="AA118"/>
      <c r="AB118"/>
      <c r="AC118"/>
      <c r="AD118"/>
      <c r="AE118"/>
    </row>
    <row r="119" spans="1:93" x14ac:dyDescent="0.35">
      <c r="A119" s="8596" t="s">
        <v>2946</v>
      </c>
      <c r="B119" s="8909" t="s">
        <v>2952</v>
      </c>
      <c r="C119" s="8910"/>
      <c r="D119" s="8910"/>
      <c r="E119" s="8910"/>
      <c r="F119" s="8910"/>
      <c r="G119" s="8910"/>
      <c r="H119" s="8910"/>
      <c r="I119" s="8911"/>
      <c r="J119" s="124"/>
      <c r="K119" s="124"/>
      <c r="L119" s="124"/>
      <c r="M119" s="124"/>
      <c r="N119"/>
      <c r="O119"/>
      <c r="P119"/>
      <c r="Q119"/>
      <c r="R119"/>
      <c r="S119"/>
      <c r="T119"/>
      <c r="U119"/>
      <c r="V119"/>
      <c r="W119"/>
      <c r="X119"/>
      <c r="Y119"/>
      <c r="Z119"/>
      <c r="AA119"/>
      <c r="AB119"/>
      <c r="AC119"/>
      <c r="AD119"/>
      <c r="AE119"/>
    </row>
    <row r="120" spans="1:93" ht="26.25" customHeight="1" x14ac:dyDescent="0.35">
      <c r="A120" s="8908"/>
      <c r="B120" s="2839" t="s">
        <v>2953</v>
      </c>
      <c r="C120" s="2439" t="s">
        <v>2954</v>
      </c>
      <c r="D120" s="2335" t="s">
        <v>2955</v>
      </c>
      <c r="E120" s="2439" t="s">
        <v>2956</v>
      </c>
      <c r="F120" s="2439" t="s">
        <v>2957</v>
      </c>
      <c r="G120" s="2841" t="s">
        <v>2958</v>
      </c>
      <c r="H120" s="2439" t="s">
        <v>2959</v>
      </c>
      <c r="I120" s="2335" t="s">
        <v>2960</v>
      </c>
      <c r="J120" s="124"/>
      <c r="K120" s="124"/>
      <c r="L120" s="124"/>
      <c r="M120" s="124"/>
      <c r="N120"/>
      <c r="O120"/>
      <c r="P120"/>
      <c r="Q120"/>
      <c r="R120"/>
      <c r="S120"/>
      <c r="T120"/>
      <c r="U120"/>
      <c r="V120"/>
      <c r="W120"/>
      <c r="X120"/>
      <c r="Y120"/>
      <c r="Z120"/>
      <c r="AA120"/>
      <c r="AB120"/>
      <c r="AC120"/>
      <c r="AD120"/>
      <c r="AE120"/>
    </row>
    <row r="121" spans="1:93" ht="63" customHeight="1" x14ac:dyDescent="0.35">
      <c r="A121" s="2842" t="s">
        <v>2961</v>
      </c>
      <c r="B121" s="2843">
        <v>0</v>
      </c>
      <c r="C121" s="2786">
        <v>0</v>
      </c>
      <c r="D121" s="2786">
        <v>0</v>
      </c>
      <c r="E121" s="2786"/>
      <c r="F121" s="2786">
        <v>0</v>
      </c>
      <c r="G121" s="2786">
        <v>0</v>
      </c>
      <c r="H121" s="2786">
        <v>0</v>
      </c>
      <c r="I121" s="2786">
        <v>0</v>
      </c>
      <c r="J121" s="124"/>
      <c r="K121" s="124"/>
      <c r="L121" s="124"/>
      <c r="M121" s="124"/>
      <c r="N121"/>
      <c r="O121"/>
      <c r="P121"/>
      <c r="Q121"/>
      <c r="R121"/>
      <c r="S121"/>
      <c r="T121"/>
      <c r="U121"/>
      <c r="V121"/>
      <c r="W121"/>
      <c r="X121"/>
      <c r="Y121"/>
      <c r="Z121"/>
      <c r="AA121"/>
      <c r="AB121"/>
      <c r="AC121"/>
      <c r="AD121"/>
      <c r="AE121"/>
    </row>
    <row r="122" spans="1:93" ht="57" customHeight="1" x14ac:dyDescent="0.35">
      <c r="A122" s="2844" t="s">
        <v>2962</v>
      </c>
      <c r="B122" s="2843">
        <v>0</v>
      </c>
      <c r="C122" s="2786">
        <v>0</v>
      </c>
      <c r="D122" s="2786">
        <v>0</v>
      </c>
      <c r="E122" s="2786">
        <v>0</v>
      </c>
      <c r="F122" s="2786">
        <v>0</v>
      </c>
      <c r="G122" s="2786">
        <v>0</v>
      </c>
      <c r="H122" s="2786">
        <v>0</v>
      </c>
      <c r="I122" s="2786">
        <v>0</v>
      </c>
      <c r="J122" s="124"/>
      <c r="K122" s="124"/>
      <c r="L122" s="124"/>
      <c r="M122" s="124"/>
      <c r="N122"/>
      <c r="O122"/>
      <c r="P122"/>
      <c r="Q122"/>
      <c r="R122"/>
      <c r="S122"/>
      <c r="T122"/>
      <c r="U122"/>
      <c r="V122"/>
      <c r="W122"/>
      <c r="X122"/>
      <c r="Y122"/>
      <c r="Z122"/>
      <c r="AA122"/>
      <c r="AB122"/>
      <c r="AC122"/>
      <c r="AD122"/>
      <c r="AE122"/>
    </row>
    <row r="123" spans="1:93" ht="24.75" customHeight="1" x14ac:dyDescent="0.35">
      <c r="A123" s="200" t="s">
        <v>2963</v>
      </c>
      <c r="B123" s="125"/>
      <c r="C123" s="125"/>
      <c r="D123" s="125"/>
      <c r="E123" s="125"/>
      <c r="F123" s="125"/>
      <c r="G123" s="125"/>
      <c r="H123" s="125"/>
      <c r="I123" s="125"/>
      <c r="J123" s="125"/>
      <c r="K123" s="125"/>
      <c r="L123" s="125"/>
      <c r="M123" s="125"/>
      <c r="N123"/>
      <c r="O123"/>
      <c r="P123"/>
      <c r="Q123"/>
      <c r="R123"/>
      <c r="S123"/>
      <c r="T123"/>
      <c r="U123"/>
      <c r="V123"/>
      <c r="W123"/>
      <c r="X123"/>
      <c r="Y123"/>
      <c r="Z123"/>
      <c r="AA123"/>
      <c r="AB123"/>
      <c r="AC123"/>
      <c r="AD123"/>
      <c r="AE123"/>
    </row>
    <row r="124" spans="1:93" x14ac:dyDescent="0.35">
      <c r="A124" s="8596" t="s">
        <v>2946</v>
      </c>
      <c r="B124" s="8909" t="s">
        <v>2964</v>
      </c>
      <c r="C124" s="8910"/>
      <c r="D124" s="8910"/>
      <c r="E124" s="8910"/>
      <c r="F124" s="8910"/>
      <c r="G124" s="8910"/>
      <c r="H124" s="8910"/>
      <c r="I124" s="8910"/>
      <c r="J124" s="8910"/>
      <c r="K124" s="8910"/>
      <c r="L124" s="8910"/>
      <c r="M124" s="8911"/>
      <c r="N124"/>
      <c r="O124"/>
      <c r="P124"/>
      <c r="Q124"/>
      <c r="R124"/>
      <c r="S124"/>
      <c r="T124"/>
      <c r="U124"/>
      <c r="V124"/>
      <c r="W124"/>
      <c r="X124"/>
      <c r="Y124"/>
      <c r="Z124"/>
      <c r="AA124"/>
      <c r="AB124"/>
      <c r="AC124"/>
      <c r="AD124"/>
      <c r="AE124"/>
    </row>
    <row r="125" spans="1:93" ht="36" customHeight="1" x14ac:dyDescent="0.35">
      <c r="A125" s="8908"/>
      <c r="B125" s="2842" t="s">
        <v>2965</v>
      </c>
      <c r="C125" s="2717" t="s">
        <v>2966</v>
      </c>
      <c r="D125" s="2717" t="s">
        <v>2967</v>
      </c>
      <c r="E125" s="2717" t="s">
        <v>2968</v>
      </c>
      <c r="F125" s="2717" t="s">
        <v>2969</v>
      </c>
      <c r="G125" s="2717" t="s">
        <v>2970</v>
      </c>
      <c r="H125" s="2717" t="s">
        <v>2971</v>
      </c>
      <c r="I125" s="2717" t="s">
        <v>2972</v>
      </c>
      <c r="J125" s="2717" t="s">
        <v>2973</v>
      </c>
      <c r="K125" s="2717" t="s">
        <v>2974</v>
      </c>
      <c r="L125" s="2717" t="s">
        <v>2975</v>
      </c>
      <c r="M125" s="2845" t="s">
        <v>2976</v>
      </c>
      <c r="N125"/>
      <c r="O125"/>
      <c r="P125"/>
      <c r="Q125"/>
      <c r="R125"/>
      <c r="S125"/>
      <c r="T125"/>
      <c r="U125"/>
      <c r="V125"/>
      <c r="W125"/>
      <c r="X125"/>
      <c r="Y125"/>
      <c r="Z125"/>
      <c r="AA125"/>
      <c r="AB125"/>
      <c r="AC125"/>
      <c r="AD125"/>
      <c r="AE125"/>
    </row>
    <row r="126" spans="1:93" ht="40.5" customHeight="1" x14ac:dyDescent="0.35">
      <c r="A126" s="2842" t="s">
        <v>2977</v>
      </c>
      <c r="B126" s="2843">
        <v>0</v>
      </c>
      <c r="C126" s="210"/>
      <c r="D126" s="211"/>
      <c r="E126" s="1575"/>
      <c r="F126" s="210"/>
      <c r="G126" s="210"/>
      <c r="H126" s="211"/>
      <c r="I126" s="1575"/>
      <c r="J126" s="210"/>
      <c r="K126" s="210"/>
      <c r="L126" s="211"/>
      <c r="M126" s="211"/>
      <c r="N126"/>
      <c r="O126"/>
      <c r="P126"/>
      <c r="Q126"/>
      <c r="R126"/>
      <c r="S126"/>
      <c r="T126"/>
      <c r="U126"/>
      <c r="V126"/>
      <c r="W126"/>
      <c r="X126"/>
      <c r="Y126"/>
      <c r="Z126"/>
      <c r="AA126"/>
      <c r="AB126"/>
      <c r="AC126"/>
      <c r="AD126"/>
      <c r="AE126"/>
    </row>
    <row r="127" spans="1:93" ht="60" customHeight="1" x14ac:dyDescent="0.35">
      <c r="A127" s="2846" t="s">
        <v>2978</v>
      </c>
      <c r="B127" s="2847">
        <v>0</v>
      </c>
      <c r="C127" s="1576"/>
      <c r="D127" s="1577"/>
      <c r="E127" s="1575"/>
      <c r="F127" s="1575"/>
      <c r="G127" s="1576"/>
      <c r="H127" s="1577"/>
      <c r="I127" s="1575"/>
      <c r="J127" s="1575"/>
      <c r="K127" s="1576"/>
      <c r="L127" s="1577"/>
      <c r="M127" s="1577"/>
      <c r="N127"/>
      <c r="O127"/>
      <c r="P127"/>
      <c r="Q127"/>
      <c r="R127"/>
      <c r="S127"/>
      <c r="T127"/>
      <c r="U127"/>
      <c r="V127"/>
      <c r="W127"/>
      <c r="X127"/>
      <c r="Y127"/>
      <c r="Z127"/>
      <c r="AA127"/>
      <c r="AB127"/>
      <c r="AC127"/>
      <c r="AD127"/>
      <c r="AE127"/>
    </row>
    <row r="128" spans="1:93" s="214" customFormat="1" ht="21.75" customHeight="1" x14ac:dyDescent="0.35">
      <c r="A128" s="212" t="s">
        <v>2979</v>
      </c>
      <c r="B128" s="2848"/>
      <c r="C128" s="213"/>
      <c r="D128" s="213"/>
      <c r="E128" s="213"/>
      <c r="F128" s="213"/>
      <c r="G128" s="213"/>
      <c r="H128" s="213"/>
      <c r="I128" s="213"/>
      <c r="J128" s="213"/>
      <c r="K128" s="213"/>
      <c r="L128" s="213"/>
      <c r="M128" s="213"/>
      <c r="BT128" s="215"/>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row>
    <row r="129" spans="1:104" s="214" customFormat="1" ht="21.75" customHeight="1" x14ac:dyDescent="0.35">
      <c r="A129" s="8142" t="s">
        <v>190</v>
      </c>
      <c r="B129" s="8940" t="s">
        <v>2980</v>
      </c>
      <c r="C129" s="8942" t="s">
        <v>2732</v>
      </c>
      <c r="D129" s="8943"/>
      <c r="E129" s="8943"/>
      <c r="F129" s="8944"/>
      <c r="G129" s="8073" t="s">
        <v>9</v>
      </c>
      <c r="H129" s="8073" t="s">
        <v>10</v>
      </c>
    </row>
    <row r="130" spans="1:104" s="214" customFormat="1" ht="21.75" customHeight="1" x14ac:dyDescent="0.35">
      <c r="A130" s="8939"/>
      <c r="B130" s="8941"/>
      <c r="C130" s="2849" t="s">
        <v>521</v>
      </c>
      <c r="D130" s="2850" t="s">
        <v>522</v>
      </c>
      <c r="E130" s="2850" t="s">
        <v>523</v>
      </c>
      <c r="F130" s="2851" t="s">
        <v>524</v>
      </c>
      <c r="G130" s="8945"/>
      <c r="H130" s="8945"/>
    </row>
    <row r="131" spans="1:104" s="214" customFormat="1" ht="30" x14ac:dyDescent="0.35">
      <c r="A131" s="2852" t="s">
        <v>2981</v>
      </c>
      <c r="B131" s="2853"/>
      <c r="C131" s="2854"/>
      <c r="D131" s="509"/>
      <c r="E131" s="509"/>
      <c r="F131" s="2855"/>
      <c r="G131" s="2856"/>
      <c r="H131" s="2857"/>
    </row>
    <row r="132" spans="1:104" s="214" customFormat="1" ht="30" x14ac:dyDescent="0.35">
      <c r="A132" s="2858" t="s">
        <v>2982</v>
      </c>
      <c r="B132" s="2859"/>
      <c r="C132" s="2860"/>
      <c r="D132" s="2861"/>
      <c r="E132" s="2861"/>
      <c r="F132" s="2862"/>
      <c r="G132" s="2863"/>
      <c r="H132" s="2864"/>
    </row>
    <row r="133" spans="1:104" s="221" customFormat="1" x14ac:dyDescent="0.35">
      <c r="A133" s="216" t="s">
        <v>2983</v>
      </c>
      <c r="B133" s="217"/>
      <c r="C133" s="217"/>
      <c r="D133" s="218"/>
      <c r="E133" s="219"/>
      <c r="F133" s="219"/>
      <c r="G133" s="219"/>
      <c r="H133" s="219"/>
      <c r="I133" s="219"/>
      <c r="J133" s="220"/>
      <c r="K133" s="219"/>
      <c r="L133" s="219"/>
      <c r="M133" s="219"/>
      <c r="N133" s="219"/>
      <c r="O133" s="219"/>
      <c r="P133" s="219"/>
      <c r="BY133" s="222"/>
      <c r="BZ133" s="222"/>
      <c r="CE133" s="222"/>
      <c r="CF133" s="222"/>
      <c r="CK133" s="222"/>
      <c r="CL133" s="222"/>
      <c r="CM133" s="222"/>
      <c r="CN133" s="222"/>
      <c r="CO133" s="222"/>
      <c r="CP133" s="222"/>
      <c r="CQ133" s="222"/>
      <c r="CR133" s="222"/>
      <c r="CS133" s="222"/>
      <c r="CT133" s="222"/>
      <c r="CU133" s="222"/>
      <c r="CV133" s="222"/>
      <c r="CW133" s="222"/>
      <c r="CX133" s="222"/>
      <c r="CY133" s="222"/>
      <c r="CZ133" s="222"/>
    </row>
    <row r="134" spans="1:104" s="221" customFormat="1" ht="37.5" customHeight="1" x14ac:dyDescent="0.35">
      <c r="A134" s="8917" t="s">
        <v>2936</v>
      </c>
      <c r="B134" s="8901"/>
      <c r="C134" s="8879"/>
      <c r="D134" s="8919" t="s">
        <v>2937</v>
      </c>
      <c r="E134" s="8900" t="s">
        <v>4</v>
      </c>
      <c r="F134" s="8901"/>
      <c r="G134" s="8901"/>
      <c r="H134" s="8901"/>
      <c r="I134" s="8901"/>
      <c r="J134" s="8901"/>
      <c r="K134" s="8901"/>
      <c r="L134" s="8901"/>
      <c r="M134" s="8901"/>
      <c r="N134" s="8902"/>
      <c r="O134" s="8915" t="s">
        <v>5</v>
      </c>
      <c r="P134" s="8916"/>
      <c r="BY134" s="222"/>
      <c r="BZ134" s="222"/>
      <c r="CE134" s="222"/>
      <c r="CF134" s="222"/>
      <c r="CK134" s="222"/>
      <c r="CL134" s="222"/>
      <c r="CM134" s="222"/>
      <c r="CN134" s="222"/>
      <c r="CO134" s="222"/>
      <c r="CP134" s="222"/>
      <c r="CQ134" s="222"/>
      <c r="CR134" s="222"/>
      <c r="CS134" s="222"/>
      <c r="CT134" s="222"/>
      <c r="CU134" s="222"/>
      <c r="CV134" s="222"/>
      <c r="CW134" s="222"/>
      <c r="CX134" s="222"/>
      <c r="CY134" s="222"/>
      <c r="CZ134" s="222"/>
    </row>
    <row r="135" spans="1:104" s="221" customFormat="1" ht="37.5" customHeight="1" x14ac:dyDescent="0.35">
      <c r="A135" s="8918"/>
      <c r="B135" s="8918"/>
      <c r="C135" s="8883"/>
      <c r="D135" s="8920"/>
      <c r="E135" s="223" t="s">
        <v>346</v>
      </c>
      <c r="F135" s="224" t="s">
        <v>347</v>
      </c>
      <c r="G135" s="224" t="s">
        <v>209</v>
      </c>
      <c r="H135" s="224" t="s">
        <v>210</v>
      </c>
      <c r="I135" s="224" t="s">
        <v>211</v>
      </c>
      <c r="J135" s="224" t="s">
        <v>212</v>
      </c>
      <c r="K135" s="224" t="s">
        <v>213</v>
      </c>
      <c r="L135" s="224" t="s">
        <v>214</v>
      </c>
      <c r="M135" s="224" t="s">
        <v>215</v>
      </c>
      <c r="N135" s="225" t="s">
        <v>24</v>
      </c>
      <c r="O135" s="226" t="s">
        <v>33</v>
      </c>
      <c r="P135" s="227" t="s">
        <v>34</v>
      </c>
      <c r="BY135" s="222"/>
      <c r="BZ135" s="222"/>
      <c r="CE135" s="222"/>
      <c r="CF135" s="222"/>
      <c r="CK135" s="222"/>
      <c r="CL135" s="222"/>
      <c r="CM135" s="222"/>
      <c r="CN135" s="222"/>
      <c r="CO135" s="222"/>
      <c r="CP135" s="222"/>
      <c r="CQ135" s="222"/>
      <c r="CR135" s="222"/>
      <c r="CS135" s="222"/>
      <c r="CT135" s="222"/>
      <c r="CU135" s="222"/>
      <c r="CV135" s="222"/>
      <c r="CW135" s="222"/>
      <c r="CX135" s="222"/>
      <c r="CY135" s="222"/>
      <c r="CZ135" s="222"/>
    </row>
    <row r="136" spans="1:104" s="221" customFormat="1" ht="17.5" customHeight="1" x14ac:dyDescent="0.35">
      <c r="A136" s="8878" t="s">
        <v>2984</v>
      </c>
      <c r="B136" s="8879"/>
      <c r="C136" s="228" t="s">
        <v>2985</v>
      </c>
      <c r="D136" s="229">
        <f>+E136</f>
        <v>0</v>
      </c>
      <c r="E136" s="230"/>
      <c r="F136" s="231"/>
      <c r="G136" s="231"/>
      <c r="H136" s="231"/>
      <c r="I136" s="231"/>
      <c r="J136" s="231"/>
      <c r="K136" s="231"/>
      <c r="L136" s="231"/>
      <c r="M136" s="231"/>
      <c r="N136" s="232"/>
      <c r="O136" s="233"/>
      <c r="P136" s="234"/>
      <c r="Q136" s="221" t="str">
        <f>CA136</f>
        <v/>
      </c>
      <c r="BY136" s="222"/>
      <c r="BZ136" s="222"/>
      <c r="CA136" s="221" t="str">
        <f>IF(CG136=1," * El Total por sexo Debe ser igual al total de las intervenciones. ","")</f>
        <v/>
      </c>
      <c r="CE136" s="222"/>
      <c r="CF136" s="222"/>
      <c r="CG136" s="221">
        <f>IF((O136+P136)&lt;&gt;D136,1,0)</f>
        <v>0</v>
      </c>
      <c r="CK136" s="222"/>
      <c r="CL136" s="222"/>
      <c r="CM136" s="222"/>
      <c r="CN136" s="222"/>
      <c r="CO136" s="222"/>
      <c r="CP136" s="222"/>
      <c r="CQ136" s="222"/>
      <c r="CR136" s="222"/>
      <c r="CS136" s="222"/>
      <c r="CT136" s="222"/>
      <c r="CU136" s="222"/>
      <c r="CV136" s="222"/>
      <c r="CW136" s="222"/>
      <c r="CX136" s="222"/>
      <c r="CY136" s="222"/>
      <c r="CZ136" s="222"/>
    </row>
    <row r="137" spans="1:104" s="221" customFormat="1" ht="18" customHeight="1" x14ac:dyDescent="0.35">
      <c r="A137" s="8880"/>
      <c r="B137" s="8881"/>
      <c r="C137" s="235" t="s">
        <v>2986</v>
      </c>
      <c r="D137" s="229">
        <f>+F137</f>
        <v>0</v>
      </c>
      <c r="E137" s="236"/>
      <c r="F137" s="237"/>
      <c r="G137" s="238"/>
      <c r="H137" s="238"/>
      <c r="I137" s="238"/>
      <c r="J137" s="238"/>
      <c r="K137" s="238"/>
      <c r="L137" s="238"/>
      <c r="M137" s="238"/>
      <c r="N137" s="239"/>
      <c r="O137" s="240"/>
      <c r="P137" s="241"/>
      <c r="Q137" s="221" t="str">
        <f t="shared" ref="Q137:Q151" si="6">CA137</f>
        <v/>
      </c>
      <c r="BY137" s="222"/>
      <c r="BZ137" s="222"/>
      <c r="CA137" s="221" t="str">
        <f t="shared" ref="CA137:CA151" si="7">IF(CG137=1," * El Total por sexo Debe ser igual al total de las intervenciones. ","")</f>
        <v/>
      </c>
      <c r="CE137" s="222"/>
      <c r="CF137" s="222"/>
      <c r="CG137" s="221">
        <f t="shared" ref="CG137:CG151" si="8">IF((O137+P137)&lt;&gt;D137,1,0)</f>
        <v>0</v>
      </c>
      <c r="CK137" s="222"/>
      <c r="CL137" s="222"/>
      <c r="CM137" s="222"/>
      <c r="CN137" s="222"/>
      <c r="CO137" s="222"/>
      <c r="CP137" s="222"/>
      <c r="CQ137" s="222"/>
      <c r="CR137" s="222"/>
      <c r="CS137" s="222"/>
      <c r="CT137" s="222"/>
      <c r="CU137" s="222"/>
      <c r="CV137" s="222"/>
      <c r="CW137" s="222"/>
      <c r="CX137" s="222"/>
      <c r="CY137" s="222"/>
      <c r="CZ137" s="222"/>
    </row>
    <row r="138" spans="1:104" s="221" customFormat="1" ht="21" customHeight="1" x14ac:dyDescent="0.35">
      <c r="A138" s="8880"/>
      <c r="B138" s="8881"/>
      <c r="C138" s="235" t="s">
        <v>2987</v>
      </c>
      <c r="D138" s="229">
        <f>+G138</f>
        <v>0</v>
      </c>
      <c r="E138" s="236"/>
      <c r="F138" s="238"/>
      <c r="G138" s="237"/>
      <c r="H138" s="238"/>
      <c r="I138" s="238"/>
      <c r="J138" s="238"/>
      <c r="K138" s="238"/>
      <c r="L138" s="238"/>
      <c r="M138" s="238"/>
      <c r="N138" s="239"/>
      <c r="O138" s="240"/>
      <c r="P138" s="241"/>
      <c r="Q138" s="221" t="str">
        <f t="shared" si="6"/>
        <v/>
      </c>
      <c r="BY138" s="222"/>
      <c r="BZ138" s="222"/>
      <c r="CA138" s="221" t="str">
        <f t="shared" si="7"/>
        <v/>
      </c>
      <c r="CE138" s="222"/>
      <c r="CF138" s="222"/>
      <c r="CG138" s="221">
        <f t="shared" si="8"/>
        <v>0</v>
      </c>
      <c r="CK138" s="222"/>
      <c r="CL138" s="222"/>
      <c r="CM138" s="222"/>
      <c r="CN138" s="222"/>
      <c r="CO138" s="222"/>
      <c r="CP138" s="222"/>
      <c r="CQ138" s="222"/>
      <c r="CR138" s="222"/>
      <c r="CS138" s="222"/>
      <c r="CT138" s="222"/>
      <c r="CU138" s="222"/>
      <c r="CV138" s="222"/>
      <c r="CW138" s="222"/>
      <c r="CX138" s="222"/>
      <c r="CY138" s="222"/>
      <c r="CZ138" s="222"/>
    </row>
    <row r="139" spans="1:104" s="221" customFormat="1" ht="27.75" customHeight="1" x14ac:dyDescent="0.35">
      <c r="A139" s="8880"/>
      <c r="B139" s="8881"/>
      <c r="C139" s="242" t="s">
        <v>2988</v>
      </c>
      <c r="D139" s="229">
        <f>+H139</f>
        <v>0</v>
      </c>
      <c r="E139" s="236"/>
      <c r="F139" s="238"/>
      <c r="G139" s="238"/>
      <c r="H139" s="237"/>
      <c r="I139" s="238"/>
      <c r="J139" s="238"/>
      <c r="K139" s="238"/>
      <c r="L139" s="238"/>
      <c r="M139" s="238"/>
      <c r="N139" s="239"/>
      <c r="O139" s="240"/>
      <c r="P139" s="241"/>
      <c r="Q139" s="221" t="str">
        <f t="shared" si="6"/>
        <v/>
      </c>
      <c r="BY139" s="222"/>
      <c r="BZ139" s="222"/>
      <c r="CA139" s="221" t="str">
        <f t="shared" si="7"/>
        <v/>
      </c>
      <c r="CE139" s="222"/>
      <c r="CF139" s="222"/>
      <c r="CG139" s="221">
        <f t="shared" si="8"/>
        <v>0</v>
      </c>
      <c r="CK139" s="222"/>
      <c r="CL139" s="222"/>
      <c r="CM139" s="222"/>
      <c r="CN139" s="222"/>
      <c r="CO139" s="222"/>
      <c r="CP139" s="222"/>
      <c r="CQ139" s="222"/>
      <c r="CR139" s="222"/>
      <c r="CS139" s="222"/>
      <c r="CT139" s="222"/>
      <c r="CU139" s="222"/>
      <c r="CV139" s="222"/>
      <c r="CW139" s="222"/>
      <c r="CX139" s="222"/>
      <c r="CY139" s="222"/>
      <c r="CZ139" s="222"/>
    </row>
    <row r="140" spans="1:104" s="221" customFormat="1" ht="21.75" customHeight="1" x14ac:dyDescent="0.35">
      <c r="A140" s="8880"/>
      <c r="B140" s="8881"/>
      <c r="C140" s="242" t="s">
        <v>2989</v>
      </c>
      <c r="D140" s="229">
        <f>+I140+J140+K140</f>
        <v>0</v>
      </c>
      <c r="E140" s="236"/>
      <c r="F140" s="238"/>
      <c r="G140" s="238"/>
      <c r="H140" s="238"/>
      <c r="I140" s="237"/>
      <c r="J140" s="237"/>
      <c r="K140" s="237"/>
      <c r="L140" s="238"/>
      <c r="M140" s="238"/>
      <c r="N140" s="239"/>
      <c r="O140" s="240"/>
      <c r="P140" s="241"/>
      <c r="Q140" s="221" t="str">
        <f t="shared" si="6"/>
        <v/>
      </c>
      <c r="BY140" s="222"/>
      <c r="BZ140" s="222"/>
      <c r="CA140" s="221" t="str">
        <f t="shared" si="7"/>
        <v/>
      </c>
      <c r="CE140" s="222"/>
      <c r="CF140" s="222"/>
      <c r="CG140" s="221">
        <f t="shared" si="8"/>
        <v>0</v>
      </c>
      <c r="CK140" s="222"/>
      <c r="CL140" s="222"/>
      <c r="CM140" s="222"/>
      <c r="CN140" s="222"/>
      <c r="CO140" s="222"/>
      <c r="CP140" s="222"/>
      <c r="CQ140" s="222"/>
      <c r="CR140" s="222"/>
      <c r="CS140" s="222"/>
      <c r="CT140" s="222"/>
      <c r="CU140" s="222"/>
      <c r="CV140" s="222"/>
      <c r="CW140" s="222"/>
      <c r="CX140" s="222"/>
      <c r="CY140" s="222"/>
      <c r="CZ140" s="222"/>
    </row>
    <row r="141" spans="1:104" s="221" customFormat="1" ht="15.65" customHeight="1" x14ac:dyDescent="0.35">
      <c r="A141" s="8880"/>
      <c r="B141" s="8881"/>
      <c r="C141" s="243" t="s">
        <v>2990</v>
      </c>
      <c r="D141" s="229">
        <f>+G141+H141+I141</f>
        <v>0</v>
      </c>
      <c r="E141" s="236"/>
      <c r="F141" s="238"/>
      <c r="G141" s="237"/>
      <c r="H141" s="237"/>
      <c r="I141" s="237"/>
      <c r="J141" s="238"/>
      <c r="K141" s="238"/>
      <c r="L141" s="238"/>
      <c r="M141" s="238"/>
      <c r="N141" s="239"/>
      <c r="O141" s="240"/>
      <c r="P141" s="241"/>
      <c r="Q141" s="221" t="str">
        <f t="shared" si="6"/>
        <v/>
      </c>
      <c r="BY141" s="222"/>
      <c r="BZ141" s="222"/>
      <c r="CA141" s="221" t="str">
        <f t="shared" si="7"/>
        <v/>
      </c>
      <c r="CE141" s="222"/>
      <c r="CF141" s="222"/>
      <c r="CG141" s="221">
        <f t="shared" si="8"/>
        <v>0</v>
      </c>
      <c r="CK141" s="222"/>
      <c r="CL141" s="222"/>
      <c r="CM141" s="222"/>
      <c r="CN141" s="222"/>
      <c r="CO141" s="222"/>
      <c r="CP141" s="222"/>
      <c r="CQ141" s="222"/>
      <c r="CR141" s="222"/>
      <c r="CS141" s="222"/>
      <c r="CT141" s="222"/>
      <c r="CU141" s="222"/>
      <c r="CV141" s="222"/>
      <c r="CW141" s="222"/>
      <c r="CX141" s="222"/>
      <c r="CY141" s="222"/>
      <c r="CZ141" s="222"/>
    </row>
    <row r="142" spans="1:104" s="221" customFormat="1" ht="16.899999999999999" customHeight="1" x14ac:dyDescent="0.35">
      <c r="A142" s="8880"/>
      <c r="B142" s="8881"/>
      <c r="C142" s="243" t="s">
        <v>2991</v>
      </c>
      <c r="D142" s="229">
        <f>+G142+H142+I142</f>
        <v>0</v>
      </c>
      <c r="E142" s="236"/>
      <c r="F142" s="238"/>
      <c r="G142" s="237"/>
      <c r="H142" s="237"/>
      <c r="I142" s="237"/>
      <c r="J142" s="238"/>
      <c r="K142" s="238"/>
      <c r="L142" s="238"/>
      <c r="M142" s="238"/>
      <c r="N142" s="239"/>
      <c r="O142" s="244"/>
      <c r="P142" s="245"/>
      <c r="Q142" s="221" t="str">
        <f t="shared" si="6"/>
        <v/>
      </c>
      <c r="BY142" s="222"/>
      <c r="BZ142" s="222"/>
      <c r="CA142" s="221" t="str">
        <f t="shared" si="7"/>
        <v/>
      </c>
      <c r="CE142" s="222"/>
      <c r="CF142" s="222"/>
      <c r="CG142" s="221">
        <f t="shared" si="8"/>
        <v>0</v>
      </c>
      <c r="CK142" s="222"/>
      <c r="CL142" s="222"/>
      <c r="CM142" s="222"/>
      <c r="CN142" s="222"/>
      <c r="CO142" s="222"/>
      <c r="CP142" s="222"/>
      <c r="CQ142" s="222"/>
      <c r="CR142" s="222"/>
      <c r="CS142" s="222"/>
      <c r="CT142" s="222"/>
      <c r="CU142" s="222"/>
      <c r="CV142" s="222"/>
      <c r="CW142" s="222"/>
      <c r="CX142" s="222"/>
      <c r="CY142" s="222"/>
      <c r="CZ142" s="222"/>
    </row>
    <row r="143" spans="1:104" s="221" customFormat="1" ht="27" customHeight="1" x14ac:dyDescent="0.35">
      <c r="A143" s="8880"/>
      <c r="B143" s="8881"/>
      <c r="C143" s="242" t="s">
        <v>2992</v>
      </c>
      <c r="D143" s="246">
        <f>+L143+M143+N143</f>
        <v>0</v>
      </c>
      <c r="E143" s="247"/>
      <c r="F143" s="248"/>
      <c r="G143" s="248"/>
      <c r="H143" s="248"/>
      <c r="I143" s="248"/>
      <c r="J143" s="248"/>
      <c r="K143" s="248"/>
      <c r="L143" s="249"/>
      <c r="M143" s="249"/>
      <c r="N143" s="250"/>
      <c r="O143" s="251"/>
      <c r="P143" s="252"/>
      <c r="Q143" s="221" t="str">
        <f t="shared" si="6"/>
        <v/>
      </c>
      <c r="BY143" s="222"/>
      <c r="BZ143" s="222"/>
      <c r="CA143" s="221" t="str">
        <f t="shared" si="7"/>
        <v/>
      </c>
      <c r="CE143" s="222"/>
      <c r="CF143" s="222"/>
      <c r="CG143" s="221">
        <f t="shared" si="8"/>
        <v>0</v>
      </c>
      <c r="CK143" s="222"/>
      <c r="CL143" s="222"/>
      <c r="CM143" s="222"/>
      <c r="CN143" s="222"/>
      <c r="CO143" s="222"/>
      <c r="CP143" s="222"/>
      <c r="CQ143" s="222"/>
      <c r="CR143" s="222"/>
      <c r="CS143" s="222"/>
      <c r="CT143" s="222"/>
      <c r="CU143" s="222"/>
      <c r="CV143" s="222"/>
      <c r="CW143" s="222"/>
      <c r="CX143" s="222"/>
      <c r="CY143" s="222"/>
      <c r="CZ143" s="222"/>
    </row>
    <row r="144" spans="1:104" s="221" customFormat="1" ht="22.9" customHeight="1" x14ac:dyDescent="0.35">
      <c r="A144" s="8878" t="s">
        <v>2993</v>
      </c>
      <c r="B144" s="8879"/>
      <c r="C144" s="228" t="s">
        <v>2985</v>
      </c>
      <c r="D144" s="253">
        <f>+E144</f>
        <v>0</v>
      </c>
      <c r="E144" s="254"/>
      <c r="F144" s="255"/>
      <c r="G144" s="255"/>
      <c r="H144" s="255"/>
      <c r="I144" s="255"/>
      <c r="J144" s="255"/>
      <c r="K144" s="255"/>
      <c r="L144" s="255"/>
      <c r="M144" s="255"/>
      <c r="N144" s="256"/>
      <c r="O144" s="257"/>
      <c r="P144" s="258"/>
      <c r="Q144" s="221" t="str">
        <f t="shared" si="6"/>
        <v/>
      </c>
      <c r="BY144" s="222"/>
      <c r="BZ144" s="222"/>
      <c r="CA144" s="221" t="str">
        <f t="shared" si="7"/>
        <v/>
      </c>
      <c r="CE144" s="222"/>
      <c r="CF144" s="222"/>
      <c r="CG144" s="221">
        <f t="shared" si="8"/>
        <v>0</v>
      </c>
      <c r="CK144" s="222"/>
      <c r="CL144" s="222"/>
      <c r="CM144" s="222"/>
      <c r="CN144" s="222"/>
      <c r="CO144" s="222"/>
      <c r="CP144" s="222"/>
      <c r="CQ144" s="222"/>
      <c r="CR144" s="222"/>
      <c r="CS144" s="222"/>
      <c r="CT144" s="222"/>
      <c r="CU144" s="222"/>
      <c r="CV144" s="222"/>
      <c r="CW144" s="222"/>
      <c r="CX144" s="222"/>
      <c r="CY144" s="222"/>
      <c r="CZ144" s="222"/>
    </row>
    <row r="145" spans="1:104" s="221" customFormat="1" ht="16.899999999999999" customHeight="1" x14ac:dyDescent="0.35">
      <c r="A145" s="8880"/>
      <c r="B145" s="8881"/>
      <c r="C145" s="235" t="s">
        <v>2986</v>
      </c>
      <c r="D145" s="229">
        <f>+F145</f>
        <v>0</v>
      </c>
      <c r="E145" s="236"/>
      <c r="F145" s="237"/>
      <c r="G145" s="238"/>
      <c r="H145" s="238"/>
      <c r="I145" s="238"/>
      <c r="J145" s="238"/>
      <c r="K145" s="238"/>
      <c r="L145" s="238"/>
      <c r="M145" s="238"/>
      <c r="N145" s="239"/>
      <c r="O145" s="240"/>
      <c r="P145" s="241"/>
      <c r="Q145" s="221" t="str">
        <f t="shared" si="6"/>
        <v/>
      </c>
      <c r="BY145" s="222"/>
      <c r="BZ145" s="222"/>
      <c r="CA145" s="221" t="str">
        <f t="shared" si="7"/>
        <v/>
      </c>
      <c r="CE145" s="222"/>
      <c r="CF145" s="222"/>
      <c r="CG145" s="221">
        <f t="shared" si="8"/>
        <v>0</v>
      </c>
      <c r="CK145" s="222"/>
      <c r="CL145" s="222"/>
      <c r="CM145" s="222"/>
      <c r="CN145" s="222"/>
      <c r="CO145" s="222"/>
      <c r="CP145" s="222"/>
      <c r="CQ145" s="222"/>
      <c r="CR145" s="222"/>
      <c r="CS145" s="222"/>
      <c r="CT145" s="222"/>
      <c r="CU145" s="222"/>
      <c r="CV145" s="222"/>
      <c r="CW145" s="222"/>
      <c r="CX145" s="222"/>
      <c r="CY145" s="222"/>
      <c r="CZ145" s="222"/>
    </row>
    <row r="146" spans="1:104" s="221" customFormat="1" ht="18" customHeight="1" x14ac:dyDescent="0.35">
      <c r="A146" s="8880"/>
      <c r="B146" s="8881"/>
      <c r="C146" s="235" t="s">
        <v>2987</v>
      </c>
      <c r="D146" s="229">
        <f>+G146</f>
        <v>0</v>
      </c>
      <c r="E146" s="236"/>
      <c r="F146" s="238"/>
      <c r="G146" s="237"/>
      <c r="H146" s="238"/>
      <c r="I146" s="238"/>
      <c r="J146" s="238"/>
      <c r="K146" s="238"/>
      <c r="L146" s="238"/>
      <c r="M146" s="238"/>
      <c r="N146" s="239"/>
      <c r="O146" s="240"/>
      <c r="P146" s="241"/>
      <c r="Q146" s="221" t="str">
        <f t="shared" si="6"/>
        <v/>
      </c>
      <c r="BY146" s="222"/>
      <c r="BZ146" s="222"/>
      <c r="CA146" s="221" t="str">
        <f t="shared" si="7"/>
        <v/>
      </c>
      <c r="CE146" s="222"/>
      <c r="CF146" s="222"/>
      <c r="CG146" s="221">
        <f t="shared" si="8"/>
        <v>0</v>
      </c>
      <c r="CK146" s="222"/>
      <c r="CL146" s="222"/>
      <c r="CM146" s="222"/>
      <c r="CN146" s="222"/>
      <c r="CO146" s="222"/>
      <c r="CP146" s="222"/>
      <c r="CQ146" s="222"/>
      <c r="CR146" s="222"/>
      <c r="CS146" s="222"/>
      <c r="CT146" s="222"/>
      <c r="CU146" s="222"/>
      <c r="CV146" s="222"/>
      <c r="CW146" s="222"/>
      <c r="CX146" s="222"/>
      <c r="CY146" s="222"/>
      <c r="CZ146" s="222"/>
    </row>
    <row r="147" spans="1:104" s="221" customFormat="1" ht="36" customHeight="1" x14ac:dyDescent="0.35">
      <c r="A147" s="8880"/>
      <c r="B147" s="8881"/>
      <c r="C147" s="242" t="s">
        <v>2988</v>
      </c>
      <c r="D147" s="229">
        <f>+H147</f>
        <v>0</v>
      </c>
      <c r="E147" s="236"/>
      <c r="F147" s="238"/>
      <c r="G147" s="238"/>
      <c r="H147" s="237"/>
      <c r="I147" s="238"/>
      <c r="J147" s="238"/>
      <c r="K147" s="238"/>
      <c r="L147" s="238"/>
      <c r="M147" s="238"/>
      <c r="N147" s="239"/>
      <c r="O147" s="240"/>
      <c r="P147" s="241"/>
      <c r="Q147" s="221" t="str">
        <f t="shared" si="6"/>
        <v/>
      </c>
      <c r="BY147" s="222"/>
      <c r="BZ147" s="222"/>
      <c r="CA147" s="221" t="str">
        <f t="shared" si="7"/>
        <v/>
      </c>
      <c r="CE147" s="222"/>
      <c r="CF147" s="222"/>
      <c r="CG147" s="221">
        <f t="shared" si="8"/>
        <v>0</v>
      </c>
      <c r="CK147" s="222"/>
      <c r="CL147" s="222"/>
      <c r="CM147" s="222"/>
      <c r="CN147" s="222"/>
      <c r="CO147" s="222"/>
      <c r="CP147" s="222"/>
      <c r="CQ147" s="222"/>
      <c r="CR147" s="222"/>
      <c r="CS147" s="222"/>
      <c r="CT147" s="222"/>
      <c r="CU147" s="222"/>
      <c r="CV147" s="222"/>
      <c r="CW147" s="222"/>
      <c r="CX147" s="222"/>
      <c r="CY147" s="222"/>
      <c r="CZ147" s="222"/>
    </row>
    <row r="148" spans="1:104" s="221" customFormat="1" ht="25.5" customHeight="1" x14ac:dyDescent="0.35">
      <c r="A148" s="8880"/>
      <c r="B148" s="8881"/>
      <c r="C148" s="242" t="s">
        <v>2989</v>
      </c>
      <c r="D148" s="229">
        <f>+I148+J148+K148</f>
        <v>0</v>
      </c>
      <c r="E148" s="236"/>
      <c r="F148" s="238"/>
      <c r="G148" s="238"/>
      <c r="H148" s="238"/>
      <c r="I148" s="237"/>
      <c r="J148" s="237"/>
      <c r="K148" s="237"/>
      <c r="L148" s="238"/>
      <c r="M148" s="238"/>
      <c r="N148" s="239"/>
      <c r="O148" s="240"/>
      <c r="P148" s="241"/>
      <c r="Q148" s="221" t="str">
        <f t="shared" si="6"/>
        <v/>
      </c>
      <c r="BY148" s="222"/>
      <c r="BZ148" s="222"/>
      <c r="CA148" s="221" t="str">
        <f t="shared" si="7"/>
        <v/>
      </c>
      <c r="CE148" s="222"/>
      <c r="CF148" s="222"/>
      <c r="CG148" s="221">
        <f t="shared" si="8"/>
        <v>0</v>
      </c>
      <c r="CK148" s="222"/>
      <c r="CL148" s="222"/>
      <c r="CM148" s="222"/>
      <c r="CN148" s="222"/>
      <c r="CO148" s="222"/>
      <c r="CP148" s="222"/>
      <c r="CQ148" s="222"/>
      <c r="CR148" s="222"/>
      <c r="CS148" s="222"/>
      <c r="CT148" s="222"/>
      <c r="CU148" s="222"/>
      <c r="CV148" s="222"/>
      <c r="CW148" s="222"/>
      <c r="CX148" s="222"/>
      <c r="CY148" s="222"/>
      <c r="CZ148" s="222"/>
    </row>
    <row r="149" spans="1:104" s="221" customFormat="1" ht="18.649999999999999" customHeight="1" x14ac:dyDescent="0.35">
      <c r="A149" s="8880"/>
      <c r="B149" s="8881"/>
      <c r="C149" s="243" t="s">
        <v>2990</v>
      </c>
      <c r="D149" s="229">
        <f>+G149+H149+I149</f>
        <v>0</v>
      </c>
      <c r="E149" s="236"/>
      <c r="F149" s="238"/>
      <c r="G149" s="237"/>
      <c r="H149" s="237"/>
      <c r="I149" s="237"/>
      <c r="J149" s="238"/>
      <c r="K149" s="238"/>
      <c r="L149" s="238"/>
      <c r="M149" s="238"/>
      <c r="N149" s="239"/>
      <c r="O149" s="240"/>
      <c r="P149" s="241"/>
      <c r="Q149" s="221" t="str">
        <f t="shared" si="6"/>
        <v/>
      </c>
      <c r="BY149" s="222"/>
      <c r="BZ149" s="222"/>
      <c r="CA149" s="221" t="str">
        <f t="shared" si="7"/>
        <v/>
      </c>
      <c r="CE149" s="222"/>
      <c r="CF149" s="222"/>
      <c r="CG149" s="221">
        <f t="shared" si="8"/>
        <v>0</v>
      </c>
      <c r="CK149" s="222"/>
      <c r="CL149" s="222"/>
      <c r="CM149" s="222"/>
      <c r="CN149" s="222"/>
      <c r="CO149" s="222"/>
      <c r="CP149" s="222"/>
      <c r="CQ149" s="222"/>
      <c r="CR149" s="222"/>
      <c r="CS149" s="222"/>
      <c r="CT149" s="222"/>
      <c r="CU149" s="222"/>
      <c r="CV149" s="222"/>
      <c r="CW149" s="222"/>
      <c r="CX149" s="222"/>
      <c r="CY149" s="222"/>
      <c r="CZ149" s="222"/>
    </row>
    <row r="150" spans="1:104" s="221" customFormat="1" ht="18.649999999999999" customHeight="1" x14ac:dyDescent="0.35">
      <c r="A150" s="8880"/>
      <c r="B150" s="8881"/>
      <c r="C150" s="243" t="s">
        <v>2991</v>
      </c>
      <c r="D150" s="229">
        <f>+G150+H150+I150</f>
        <v>0</v>
      </c>
      <c r="E150" s="236"/>
      <c r="F150" s="238"/>
      <c r="G150" s="237"/>
      <c r="H150" s="237"/>
      <c r="I150" s="237"/>
      <c r="J150" s="238"/>
      <c r="K150" s="238"/>
      <c r="L150" s="238"/>
      <c r="M150" s="238"/>
      <c r="N150" s="239"/>
      <c r="O150" s="244"/>
      <c r="P150" s="245"/>
      <c r="Q150" s="221" t="str">
        <f t="shared" si="6"/>
        <v/>
      </c>
      <c r="BY150" s="222"/>
      <c r="BZ150" s="222"/>
      <c r="CA150" s="221" t="str">
        <f t="shared" si="7"/>
        <v/>
      </c>
      <c r="CE150" s="222"/>
      <c r="CF150" s="222"/>
      <c r="CG150" s="221">
        <f t="shared" si="8"/>
        <v>0</v>
      </c>
      <c r="CK150" s="222"/>
      <c r="CL150" s="222"/>
      <c r="CM150" s="222"/>
      <c r="CN150" s="222"/>
      <c r="CO150" s="222"/>
      <c r="CP150" s="222"/>
      <c r="CQ150" s="222"/>
      <c r="CR150" s="222"/>
      <c r="CS150" s="222"/>
      <c r="CT150" s="222"/>
      <c r="CU150" s="222"/>
      <c r="CV150" s="222"/>
      <c r="CW150" s="222"/>
      <c r="CX150" s="222"/>
      <c r="CY150" s="222"/>
      <c r="CZ150" s="222"/>
    </row>
    <row r="151" spans="1:104" s="221" customFormat="1" ht="29.25" customHeight="1" x14ac:dyDescent="0.35">
      <c r="A151" s="8882"/>
      <c r="B151" s="8883"/>
      <c r="C151" s="242" t="s">
        <v>2992</v>
      </c>
      <c r="D151" s="246">
        <f>+L151+M151+N151</f>
        <v>0</v>
      </c>
      <c r="E151" s="247"/>
      <c r="F151" s="248"/>
      <c r="G151" s="248"/>
      <c r="H151" s="248"/>
      <c r="I151" s="248"/>
      <c r="J151" s="248"/>
      <c r="K151" s="248"/>
      <c r="L151" s="259"/>
      <c r="M151" s="259"/>
      <c r="N151" s="260"/>
      <c r="O151" s="251"/>
      <c r="P151" s="252"/>
      <c r="Q151" s="221" t="str">
        <f t="shared" si="6"/>
        <v/>
      </c>
      <c r="BY151" s="222"/>
      <c r="BZ151" s="222"/>
      <c r="CA151" s="221" t="str">
        <f t="shared" si="7"/>
        <v/>
      </c>
      <c r="CE151" s="222"/>
      <c r="CF151" s="222"/>
      <c r="CG151" s="221">
        <f t="shared" si="8"/>
        <v>0</v>
      </c>
      <c r="CK151" s="222"/>
      <c r="CL151" s="222"/>
      <c r="CM151" s="222"/>
      <c r="CN151" s="222"/>
      <c r="CO151" s="222"/>
      <c r="CP151" s="222"/>
      <c r="CQ151" s="222"/>
      <c r="CR151" s="222"/>
      <c r="CS151" s="222"/>
      <c r="CT151" s="222"/>
      <c r="CU151" s="222"/>
      <c r="CV151" s="222"/>
      <c r="CW151" s="222"/>
      <c r="CX151" s="222"/>
      <c r="CY151" s="222"/>
      <c r="CZ151" s="222"/>
    </row>
    <row r="152" spans="1:104" s="460" customFormat="1" ht="25.15" customHeight="1" x14ac:dyDescent="0.35">
      <c r="A152" s="547" t="s">
        <v>2994</v>
      </c>
      <c r="B152" s="119"/>
      <c r="C152" s="278"/>
      <c r="D152" s="278"/>
      <c r="E152" s="278"/>
      <c r="F152" s="273"/>
      <c r="G152" s="273"/>
      <c r="H152" s="273"/>
      <c r="I152" s="273"/>
      <c r="BY152" s="461"/>
      <c r="BZ152" s="461"/>
      <c r="CA152" s="461"/>
      <c r="CB152" s="461"/>
      <c r="CC152" s="461"/>
      <c r="CD152" s="461"/>
      <c r="CE152" s="461"/>
      <c r="CF152" s="461"/>
      <c r="CG152" s="461"/>
      <c r="CH152" s="461"/>
      <c r="CI152" s="461"/>
      <c r="CJ152" s="461"/>
      <c r="CK152" s="461"/>
      <c r="CL152" s="461"/>
      <c r="CM152" s="461"/>
      <c r="CN152" s="461"/>
      <c r="CO152" s="461"/>
      <c r="CP152" s="461"/>
      <c r="CQ152" s="461"/>
      <c r="CR152" s="461"/>
      <c r="CS152" s="461"/>
      <c r="CT152" s="461"/>
      <c r="CU152" s="461"/>
      <c r="CV152" s="461"/>
      <c r="CW152" s="461"/>
      <c r="CX152" s="461"/>
      <c r="CY152" s="461"/>
      <c r="CZ152" s="461"/>
    </row>
    <row r="153" spans="1:104" s="460" customFormat="1" ht="51" customHeight="1" x14ac:dyDescent="0.35">
      <c r="A153" s="8884" t="s">
        <v>2863</v>
      </c>
      <c r="B153" s="8885"/>
      <c r="C153" s="8886"/>
      <c r="D153" s="2865" t="s">
        <v>30</v>
      </c>
      <c r="E153" s="2866" t="s">
        <v>2995</v>
      </c>
      <c r="F153" s="2609" t="s">
        <v>2996</v>
      </c>
      <c r="G153" s="2609" t="s">
        <v>2997</v>
      </c>
      <c r="H153" s="2867" t="s">
        <v>2998</v>
      </c>
      <c r="I153" s="2868" t="s">
        <v>2915</v>
      </c>
      <c r="BY153" s="461"/>
      <c r="BZ153" s="461"/>
      <c r="CA153" s="461"/>
      <c r="CB153" s="461"/>
      <c r="CC153" s="461"/>
      <c r="CD153" s="461"/>
      <c r="CE153" s="461"/>
      <c r="CF153" s="461"/>
      <c r="CG153" s="461"/>
      <c r="CH153" s="461"/>
      <c r="CI153" s="461"/>
      <c r="CJ153" s="461"/>
      <c r="CK153" s="461"/>
      <c r="CL153" s="461"/>
      <c r="CM153" s="461"/>
      <c r="CN153" s="461"/>
      <c r="CO153" s="461"/>
      <c r="CP153" s="461"/>
      <c r="CQ153" s="461"/>
      <c r="CR153" s="461"/>
      <c r="CS153" s="461"/>
      <c r="CT153" s="461"/>
      <c r="CU153" s="461"/>
      <c r="CV153" s="461"/>
      <c r="CW153" s="461"/>
      <c r="CX153" s="461"/>
      <c r="CY153" s="461"/>
      <c r="CZ153" s="461"/>
    </row>
    <row r="154" spans="1:104" s="460" customFormat="1" x14ac:dyDescent="0.35">
      <c r="A154" s="8887" t="s">
        <v>2916</v>
      </c>
      <c r="B154" s="8890" t="s">
        <v>2872</v>
      </c>
      <c r="C154" s="8891"/>
      <c r="D154" s="152">
        <f>SUM(E154:G154)</f>
        <v>0</v>
      </c>
      <c r="E154" s="2082"/>
      <c r="F154" s="2869"/>
      <c r="G154" s="2869"/>
      <c r="H154" s="2870"/>
      <c r="I154" s="2871"/>
      <c r="BY154" s="461"/>
      <c r="BZ154" s="461"/>
      <c r="CA154" s="461"/>
      <c r="CB154" s="461"/>
      <c r="CC154" s="461"/>
      <c r="CD154" s="461"/>
      <c r="CE154" s="461"/>
      <c r="CF154" s="461"/>
      <c r="CG154" s="461"/>
      <c r="CH154" s="461"/>
      <c r="CI154" s="461"/>
      <c r="CJ154" s="461"/>
      <c r="CK154" s="461"/>
      <c r="CL154" s="461"/>
      <c r="CM154" s="461"/>
      <c r="CN154" s="461"/>
      <c r="CO154" s="461"/>
      <c r="CP154" s="461"/>
      <c r="CQ154" s="461"/>
      <c r="CR154" s="461"/>
      <c r="CS154" s="461"/>
      <c r="CT154" s="461"/>
      <c r="CU154" s="461"/>
      <c r="CV154" s="461"/>
      <c r="CW154" s="461"/>
      <c r="CX154" s="461"/>
      <c r="CY154" s="461"/>
      <c r="CZ154" s="461"/>
    </row>
    <row r="155" spans="1:104" s="460" customFormat="1" x14ac:dyDescent="0.35">
      <c r="A155" s="8888"/>
      <c r="B155" s="8892" t="s">
        <v>2873</v>
      </c>
      <c r="C155" s="2872" t="s">
        <v>2874</v>
      </c>
      <c r="D155" s="152">
        <f>SUM(E155:X155)</f>
        <v>0</v>
      </c>
      <c r="E155" s="2873"/>
      <c r="F155" s="977"/>
      <c r="G155" s="977"/>
      <c r="H155" s="2874"/>
      <c r="I155" s="2875"/>
      <c r="BY155" s="461"/>
      <c r="BZ155" s="461"/>
      <c r="CA155" s="461"/>
      <c r="CB155" s="461"/>
      <c r="CC155" s="461"/>
      <c r="CD155" s="461"/>
      <c r="CE155" s="461"/>
      <c r="CF155" s="461"/>
      <c r="CG155" s="461"/>
      <c r="CH155" s="461"/>
      <c r="CI155" s="461"/>
      <c r="CJ155" s="461"/>
      <c r="CK155" s="461"/>
      <c r="CL155" s="461"/>
      <c r="CM155" s="461"/>
      <c r="CN155" s="461"/>
      <c r="CO155" s="461"/>
      <c r="CP155" s="461"/>
      <c r="CQ155" s="461"/>
      <c r="CR155" s="461"/>
      <c r="CS155" s="461"/>
      <c r="CT155" s="461"/>
      <c r="CU155" s="461"/>
      <c r="CV155" s="461"/>
      <c r="CW155" s="461"/>
      <c r="CX155" s="461"/>
      <c r="CY155" s="461"/>
      <c r="CZ155" s="461"/>
    </row>
    <row r="156" spans="1:104" s="460" customFormat="1" x14ac:dyDescent="0.35">
      <c r="A156" s="8888"/>
      <c r="B156" s="8351"/>
      <c r="C156" s="1624" t="s">
        <v>2875</v>
      </c>
      <c r="D156" s="152">
        <f t="shared" ref="D156:D157" si="9">SUM(E156:X156)</f>
        <v>0</v>
      </c>
      <c r="E156" s="1418"/>
      <c r="F156" s="2427"/>
      <c r="G156" s="2427"/>
      <c r="H156" s="2876"/>
      <c r="I156" s="2877"/>
      <c r="BY156" s="461"/>
      <c r="BZ156" s="461"/>
      <c r="CA156" s="461"/>
      <c r="CB156" s="461"/>
      <c r="CC156" s="461"/>
      <c r="CD156" s="461"/>
      <c r="CE156" s="461"/>
      <c r="CF156" s="461"/>
      <c r="CG156" s="461"/>
      <c r="CH156" s="461"/>
      <c r="CI156" s="461"/>
      <c r="CJ156" s="461"/>
      <c r="CK156" s="461"/>
      <c r="CL156" s="461"/>
      <c r="CM156" s="461"/>
      <c r="CN156" s="461"/>
      <c r="CO156" s="461"/>
      <c r="CP156" s="461"/>
      <c r="CQ156" s="461"/>
      <c r="CR156" s="461"/>
      <c r="CS156" s="461"/>
      <c r="CT156" s="461"/>
      <c r="CU156" s="461"/>
      <c r="CV156" s="461"/>
      <c r="CW156" s="461"/>
      <c r="CX156" s="461"/>
      <c r="CY156" s="461"/>
      <c r="CZ156" s="461"/>
    </row>
    <row r="157" spans="1:104" s="460" customFormat="1" x14ac:dyDescent="0.35">
      <c r="A157" s="8888"/>
      <c r="B157" s="8351"/>
      <c r="C157" s="1624" t="s">
        <v>2876</v>
      </c>
      <c r="D157" s="152">
        <f t="shared" si="9"/>
        <v>0</v>
      </c>
      <c r="E157" s="1418"/>
      <c r="F157" s="2427"/>
      <c r="G157" s="2427"/>
      <c r="H157" s="2876"/>
      <c r="I157" s="2877"/>
      <c r="BY157" s="461"/>
      <c r="BZ157" s="461"/>
      <c r="CA157" s="461"/>
      <c r="CB157" s="461"/>
      <c r="CC157" s="461"/>
      <c r="CD157" s="461"/>
      <c r="CE157" s="461"/>
      <c r="CF157" s="461"/>
      <c r="CG157" s="461"/>
      <c r="CH157" s="461"/>
      <c r="CI157" s="461"/>
      <c r="CJ157" s="461"/>
      <c r="CK157" s="461"/>
      <c r="CL157" s="461"/>
      <c r="CM157" s="461"/>
      <c r="CN157" s="461"/>
      <c r="CO157" s="461"/>
      <c r="CP157" s="461"/>
      <c r="CQ157" s="461"/>
      <c r="CR157" s="461"/>
      <c r="CS157" s="461"/>
      <c r="CT157" s="461"/>
      <c r="CU157" s="461"/>
      <c r="CV157" s="461"/>
      <c r="CW157" s="461"/>
      <c r="CX157" s="461"/>
      <c r="CY157" s="461"/>
      <c r="CZ157" s="461"/>
    </row>
    <row r="158" spans="1:104" s="460" customFormat="1" x14ac:dyDescent="0.35">
      <c r="A158" s="8888"/>
      <c r="B158" s="8893"/>
      <c r="C158" s="2878" t="s">
        <v>2999</v>
      </c>
      <c r="D158" s="1509" t="s">
        <v>2878</v>
      </c>
      <c r="E158" s="2066"/>
      <c r="F158" s="2879"/>
      <c r="G158" s="2879"/>
      <c r="H158" s="2880"/>
      <c r="I158" s="2881"/>
      <c r="BY158" s="461"/>
      <c r="BZ158" s="461"/>
      <c r="CA158" s="461"/>
      <c r="CB158" s="461"/>
      <c r="CC158" s="461"/>
      <c r="CD158" s="461"/>
      <c r="CE158" s="461"/>
      <c r="CF158" s="461"/>
      <c r="CG158" s="461"/>
      <c r="CH158" s="461"/>
      <c r="CI158" s="461"/>
      <c r="CJ158" s="461"/>
      <c r="CK158" s="461"/>
      <c r="CL158" s="461"/>
      <c r="CM158" s="461"/>
      <c r="CN158" s="461"/>
      <c r="CO158" s="461"/>
      <c r="CP158" s="461"/>
      <c r="CQ158" s="461"/>
      <c r="CR158" s="461"/>
      <c r="CS158" s="461"/>
      <c r="CT158" s="461"/>
      <c r="CU158" s="461"/>
      <c r="CV158" s="461"/>
      <c r="CW158" s="461"/>
      <c r="CX158" s="461"/>
      <c r="CY158" s="461"/>
      <c r="CZ158" s="461"/>
    </row>
    <row r="159" spans="1:104" s="460" customFormat="1" x14ac:dyDescent="0.35">
      <c r="A159" s="8888"/>
      <c r="B159" s="8894" t="s">
        <v>2879</v>
      </c>
      <c r="C159" s="8895"/>
      <c r="D159" s="152">
        <f t="shared" ref="D159:D160" si="10">SUM(E159:X159)</f>
        <v>0</v>
      </c>
      <c r="E159" s="530"/>
      <c r="F159" s="1578"/>
      <c r="G159" s="1578"/>
      <c r="H159" s="1579"/>
      <c r="I159" s="1580"/>
      <c r="BY159" s="461"/>
      <c r="BZ159" s="461"/>
      <c r="CA159" s="461"/>
      <c r="CB159" s="461"/>
      <c r="CC159" s="461"/>
      <c r="CD159" s="461"/>
      <c r="CE159" s="461"/>
      <c r="CF159" s="461"/>
      <c r="CG159" s="461"/>
      <c r="CH159" s="461"/>
      <c r="CI159" s="461"/>
      <c r="CJ159" s="461"/>
      <c r="CK159" s="461"/>
      <c r="CL159" s="461"/>
      <c r="CM159" s="461"/>
      <c r="CN159" s="461"/>
      <c r="CO159" s="461"/>
      <c r="CP159" s="461"/>
      <c r="CQ159" s="461"/>
      <c r="CR159" s="461"/>
      <c r="CS159" s="461"/>
      <c r="CT159" s="461"/>
      <c r="CU159" s="461"/>
      <c r="CV159" s="461"/>
      <c r="CW159" s="461"/>
      <c r="CX159" s="461"/>
      <c r="CY159" s="461"/>
      <c r="CZ159" s="461"/>
    </row>
    <row r="160" spans="1:104" s="460" customFormat="1" x14ac:dyDescent="0.35">
      <c r="A160" s="8888"/>
      <c r="B160" s="8896" t="s">
        <v>2880</v>
      </c>
      <c r="C160" s="8897"/>
      <c r="D160" s="152">
        <f t="shared" si="10"/>
        <v>0</v>
      </c>
      <c r="E160" s="1418"/>
      <c r="F160" s="2427"/>
      <c r="G160" s="2427"/>
      <c r="H160" s="2876"/>
      <c r="I160" s="2877"/>
      <c r="BY160" s="461"/>
      <c r="BZ160" s="461"/>
      <c r="CA160" s="461"/>
      <c r="CB160" s="461"/>
      <c r="CC160" s="461"/>
      <c r="CD160" s="461"/>
      <c r="CE160" s="461"/>
      <c r="CF160" s="461"/>
      <c r="CG160" s="461"/>
      <c r="CH160" s="461"/>
      <c r="CI160" s="461"/>
      <c r="CJ160" s="461"/>
      <c r="CK160" s="461"/>
      <c r="CL160" s="461"/>
      <c r="CM160" s="461"/>
      <c r="CN160" s="461"/>
      <c r="CO160" s="461"/>
      <c r="CP160" s="461"/>
      <c r="CQ160" s="461"/>
      <c r="CR160" s="461"/>
      <c r="CS160" s="461"/>
      <c r="CT160" s="461"/>
      <c r="CU160" s="461"/>
      <c r="CV160" s="461"/>
      <c r="CW160" s="461"/>
      <c r="CX160" s="461"/>
      <c r="CY160" s="461"/>
      <c r="CZ160" s="461"/>
    </row>
    <row r="161" spans="1:104" s="460" customFormat="1" x14ac:dyDescent="0.35">
      <c r="A161" s="8888"/>
      <c r="B161" s="8896" t="s">
        <v>2881</v>
      </c>
      <c r="C161" s="8897"/>
      <c r="D161" s="2744">
        <f t="shared" ref="D161:D165" si="11">SUM(E161:H161)</f>
        <v>0</v>
      </c>
      <c r="E161" s="1418"/>
      <c r="F161" s="2427"/>
      <c r="G161" s="2427"/>
      <c r="H161" s="2876"/>
      <c r="I161" s="2877"/>
      <c r="BY161" s="461"/>
      <c r="BZ161" s="461"/>
      <c r="CA161" s="461"/>
      <c r="CB161" s="461"/>
      <c r="CC161" s="461"/>
      <c r="CD161" s="461"/>
      <c r="CE161" s="461"/>
      <c r="CF161" s="461"/>
      <c r="CG161" s="461"/>
      <c r="CH161" s="461"/>
      <c r="CI161" s="461"/>
      <c r="CJ161" s="461"/>
      <c r="CK161" s="461"/>
      <c r="CL161" s="461"/>
      <c r="CM161" s="461"/>
      <c r="CN161" s="461"/>
      <c r="CO161" s="461"/>
      <c r="CP161" s="461"/>
      <c r="CQ161" s="461"/>
      <c r="CR161" s="461"/>
      <c r="CS161" s="461"/>
      <c r="CT161" s="461"/>
      <c r="CU161" s="461"/>
      <c r="CV161" s="461"/>
      <c r="CW161" s="461"/>
      <c r="CX161" s="461"/>
      <c r="CY161" s="461"/>
      <c r="CZ161" s="461"/>
    </row>
    <row r="162" spans="1:104" s="460" customFormat="1" x14ac:dyDescent="0.35">
      <c r="A162" s="8888"/>
      <c r="B162" s="8896" t="s">
        <v>2882</v>
      </c>
      <c r="C162" s="8897"/>
      <c r="D162" s="2744">
        <f t="shared" si="11"/>
        <v>0</v>
      </c>
      <c r="E162" s="1418"/>
      <c r="F162" s="2427"/>
      <c r="G162" s="2427"/>
      <c r="H162" s="2876"/>
      <c r="I162" s="2877"/>
      <c r="BY162" s="461"/>
      <c r="BZ162" s="461"/>
      <c r="CA162" s="461"/>
      <c r="CB162" s="461"/>
      <c r="CC162" s="461"/>
      <c r="CD162" s="461"/>
      <c r="CE162" s="461"/>
      <c r="CF162" s="461"/>
      <c r="CG162" s="461"/>
      <c r="CH162" s="461"/>
      <c r="CI162" s="461"/>
      <c r="CJ162" s="461"/>
      <c r="CK162" s="461"/>
      <c r="CL162" s="461"/>
      <c r="CM162" s="461"/>
      <c r="CN162" s="461"/>
      <c r="CO162" s="461"/>
      <c r="CP162" s="461"/>
      <c r="CQ162" s="461"/>
      <c r="CR162" s="461"/>
      <c r="CS162" s="461"/>
      <c r="CT162" s="461"/>
      <c r="CU162" s="461"/>
      <c r="CV162" s="461"/>
      <c r="CW162" s="461"/>
      <c r="CX162" s="461"/>
      <c r="CY162" s="461"/>
      <c r="CZ162" s="461"/>
    </row>
    <row r="163" spans="1:104" s="460" customFormat="1" x14ac:dyDescent="0.35">
      <c r="A163" s="8888"/>
      <c r="B163" s="8896" t="s">
        <v>2883</v>
      </c>
      <c r="C163" s="8897"/>
      <c r="D163" s="2744">
        <f t="shared" si="11"/>
        <v>0</v>
      </c>
      <c r="E163" s="1418"/>
      <c r="F163" s="2427"/>
      <c r="G163" s="2427"/>
      <c r="H163" s="2876"/>
      <c r="I163" s="2877"/>
      <c r="BY163" s="461"/>
      <c r="BZ163" s="461"/>
      <c r="CA163" s="461"/>
      <c r="CB163" s="461"/>
      <c r="CC163" s="461"/>
      <c r="CD163" s="461"/>
      <c r="CE163" s="461"/>
      <c r="CF163" s="461"/>
      <c r="CG163" s="461"/>
      <c r="CH163" s="461"/>
      <c r="CI163" s="461"/>
      <c r="CJ163" s="461"/>
      <c r="CK163" s="461"/>
      <c r="CL163" s="461"/>
      <c r="CM163" s="461"/>
      <c r="CN163" s="461"/>
      <c r="CO163" s="461"/>
      <c r="CP163" s="461"/>
      <c r="CQ163" s="461"/>
      <c r="CR163" s="461"/>
      <c r="CS163" s="461"/>
      <c r="CT163" s="461"/>
      <c r="CU163" s="461"/>
      <c r="CV163" s="461"/>
      <c r="CW163" s="461"/>
      <c r="CX163" s="461"/>
      <c r="CY163" s="461"/>
      <c r="CZ163" s="461"/>
    </row>
    <row r="164" spans="1:104" s="460" customFormat="1" x14ac:dyDescent="0.35">
      <c r="A164" s="8888"/>
      <c r="B164" s="8896" t="s">
        <v>2886</v>
      </c>
      <c r="C164" s="8897"/>
      <c r="D164" s="2744">
        <f t="shared" si="11"/>
        <v>0</v>
      </c>
      <c r="E164" s="1928"/>
      <c r="F164" s="980"/>
      <c r="G164" s="980"/>
      <c r="H164" s="1581"/>
      <c r="I164" s="1582"/>
      <c r="BY164" s="461"/>
      <c r="BZ164" s="461"/>
      <c r="CA164" s="461"/>
      <c r="CB164" s="461"/>
      <c r="CC164" s="461"/>
      <c r="CD164" s="461"/>
      <c r="CE164" s="461"/>
      <c r="CF164" s="461"/>
      <c r="CG164" s="461"/>
      <c r="CH164" s="461"/>
      <c r="CI164" s="461"/>
      <c r="CJ164" s="461"/>
      <c r="CK164" s="461"/>
      <c r="CL164" s="461"/>
      <c r="CM164" s="461"/>
      <c r="CN164" s="461"/>
      <c r="CO164" s="461"/>
      <c r="CP164" s="461"/>
      <c r="CQ164" s="461"/>
      <c r="CR164" s="461"/>
      <c r="CS164" s="461"/>
      <c r="CT164" s="461"/>
      <c r="CU164" s="461"/>
      <c r="CV164" s="461"/>
      <c r="CW164" s="461"/>
      <c r="CX164" s="461"/>
      <c r="CY164" s="461"/>
      <c r="CZ164" s="461"/>
    </row>
    <row r="165" spans="1:104" s="460" customFormat="1" ht="21" customHeight="1" x14ac:dyDescent="0.35">
      <c r="A165" s="8888"/>
      <c r="B165" s="8866" t="s">
        <v>3000</v>
      </c>
      <c r="C165" s="8867"/>
      <c r="D165" s="2744">
        <f t="shared" si="11"/>
        <v>0</v>
      </c>
      <c r="E165" s="1928"/>
      <c r="F165" s="980"/>
      <c r="G165" s="980"/>
      <c r="H165" s="1581"/>
      <c r="I165" s="1582"/>
      <c r="BY165" s="461"/>
      <c r="BZ165" s="461"/>
      <c r="CA165" s="461"/>
      <c r="CB165" s="461"/>
      <c r="CC165" s="461"/>
      <c r="CD165" s="461"/>
      <c r="CE165" s="461"/>
      <c r="CF165" s="461"/>
      <c r="CG165" s="461"/>
      <c r="CH165" s="461"/>
      <c r="CI165" s="461"/>
      <c r="CJ165" s="461"/>
      <c r="CK165" s="461"/>
      <c r="CL165" s="461"/>
      <c r="CM165" s="461"/>
      <c r="CN165" s="461"/>
      <c r="CO165" s="461"/>
      <c r="CP165" s="461"/>
      <c r="CQ165" s="461"/>
      <c r="CR165" s="461"/>
      <c r="CS165" s="461"/>
      <c r="CT165" s="461"/>
      <c r="CU165" s="461"/>
      <c r="CV165" s="461"/>
      <c r="CW165" s="461"/>
      <c r="CX165" s="461"/>
      <c r="CY165" s="461"/>
      <c r="CZ165" s="461"/>
    </row>
    <row r="166" spans="1:104" s="460" customFormat="1" x14ac:dyDescent="0.35">
      <c r="A166" s="8888"/>
      <c r="B166" s="8866" t="s">
        <v>2888</v>
      </c>
      <c r="C166" s="8867"/>
      <c r="D166" s="2744"/>
      <c r="E166" s="1928"/>
      <c r="F166" s="980"/>
      <c r="G166" s="980"/>
      <c r="H166" s="1581"/>
      <c r="I166" s="1582"/>
      <c r="BY166" s="461"/>
      <c r="BZ166" s="461"/>
      <c r="CA166" s="461"/>
      <c r="CB166" s="461"/>
      <c r="CC166" s="461"/>
      <c r="CD166" s="461"/>
      <c r="CE166" s="461"/>
      <c r="CF166" s="461"/>
      <c r="CG166" s="461"/>
      <c r="CH166" s="461"/>
      <c r="CI166" s="461"/>
      <c r="CJ166" s="461"/>
      <c r="CK166" s="461"/>
      <c r="CL166" s="461"/>
      <c r="CM166" s="461"/>
      <c r="CN166" s="461"/>
      <c r="CO166" s="461"/>
      <c r="CP166" s="461"/>
      <c r="CQ166" s="461"/>
      <c r="CR166" s="461"/>
      <c r="CS166" s="461"/>
      <c r="CT166" s="461"/>
      <c r="CU166" s="461"/>
      <c r="CV166" s="461"/>
      <c r="CW166" s="461"/>
      <c r="CX166" s="461"/>
      <c r="CY166" s="461"/>
      <c r="CZ166" s="461"/>
    </row>
    <row r="167" spans="1:104" s="460" customFormat="1" x14ac:dyDescent="0.35">
      <c r="A167" s="8888"/>
      <c r="B167" s="8868" t="s">
        <v>2889</v>
      </c>
      <c r="C167" s="8869"/>
      <c r="D167" s="2744">
        <f t="shared" ref="D167:D173" si="12">SUM(E167:H167)</f>
        <v>0</v>
      </c>
      <c r="E167" s="1928"/>
      <c r="F167" s="980"/>
      <c r="G167" s="980"/>
      <c r="H167" s="1581"/>
      <c r="I167" s="1582"/>
      <c r="BY167" s="461"/>
      <c r="BZ167" s="461"/>
      <c r="CA167" s="461"/>
      <c r="CB167" s="461"/>
      <c r="CC167" s="461"/>
      <c r="CD167" s="461"/>
      <c r="CE167" s="461"/>
      <c r="CF167" s="461"/>
      <c r="CG167" s="461"/>
      <c r="CH167" s="461"/>
      <c r="CI167" s="461"/>
      <c r="CJ167" s="461"/>
      <c r="CK167" s="461"/>
      <c r="CL167" s="461"/>
      <c r="CM167" s="461"/>
      <c r="CN167" s="461"/>
      <c r="CO167" s="461"/>
      <c r="CP167" s="461"/>
      <c r="CQ167" s="461"/>
      <c r="CR167" s="461"/>
      <c r="CS167" s="461"/>
      <c r="CT167" s="461"/>
      <c r="CU167" s="461"/>
      <c r="CV167" s="461"/>
      <c r="CW167" s="461"/>
      <c r="CX167" s="461"/>
      <c r="CY167" s="461"/>
      <c r="CZ167" s="461"/>
    </row>
    <row r="168" spans="1:104" s="460" customFormat="1" x14ac:dyDescent="0.35">
      <c r="A168" s="8888"/>
      <c r="B168" s="8001" t="s">
        <v>2890</v>
      </c>
      <c r="C168" s="2882" t="s">
        <v>2891</v>
      </c>
      <c r="D168" s="2744">
        <f t="shared" si="12"/>
        <v>0</v>
      </c>
      <c r="E168" s="2426"/>
      <c r="F168" s="977"/>
      <c r="G168" s="977"/>
      <c r="H168" s="2874"/>
      <c r="I168" s="2875"/>
      <c r="BY168" s="461"/>
      <c r="BZ168" s="461"/>
      <c r="CA168" s="461"/>
      <c r="CB168" s="461"/>
      <c r="CC168" s="461"/>
      <c r="CD168" s="461"/>
      <c r="CE168" s="461"/>
      <c r="CF168" s="461"/>
      <c r="CG168" s="461"/>
      <c r="CH168" s="461"/>
      <c r="CI168" s="461"/>
      <c r="CJ168" s="461"/>
      <c r="CK168" s="461"/>
      <c r="CL168" s="461"/>
      <c r="CM168" s="461"/>
      <c r="CN168" s="461"/>
      <c r="CO168" s="461"/>
      <c r="CP168" s="461"/>
      <c r="CQ168" s="461"/>
      <c r="CR168" s="461"/>
      <c r="CS168" s="461"/>
      <c r="CT168" s="461"/>
      <c r="CU168" s="461"/>
      <c r="CV168" s="461"/>
      <c r="CW168" s="461"/>
      <c r="CX168" s="461"/>
      <c r="CY168" s="461"/>
      <c r="CZ168" s="461"/>
    </row>
    <row r="169" spans="1:104" s="460" customFormat="1" x14ac:dyDescent="0.35">
      <c r="A169" s="8888"/>
      <c r="B169" s="7817"/>
      <c r="C169" s="1583" t="s">
        <v>2892</v>
      </c>
      <c r="D169" s="2744">
        <f t="shared" si="12"/>
        <v>0</v>
      </c>
      <c r="E169" s="1421"/>
      <c r="F169" s="2427"/>
      <c r="G169" s="2427"/>
      <c r="H169" s="2876"/>
      <c r="I169" s="2877"/>
      <c r="BY169" s="461"/>
      <c r="BZ169" s="461"/>
      <c r="CA169" s="461"/>
      <c r="CB169" s="461"/>
      <c r="CC169" s="461"/>
      <c r="CD169" s="461"/>
      <c r="CE169" s="461"/>
      <c r="CF169" s="461"/>
      <c r="CG169" s="461"/>
      <c r="CH169" s="461"/>
      <c r="CI169" s="461"/>
      <c r="CJ169" s="461"/>
      <c r="CK169" s="461"/>
      <c r="CL169" s="461"/>
      <c r="CM169" s="461"/>
      <c r="CN169" s="461"/>
      <c r="CO169" s="461"/>
      <c r="CP169" s="461"/>
      <c r="CQ169" s="461"/>
      <c r="CR169" s="461"/>
      <c r="CS169" s="461"/>
      <c r="CT169" s="461"/>
      <c r="CU169" s="461"/>
      <c r="CV169" s="461"/>
      <c r="CW169" s="461"/>
      <c r="CX169" s="461"/>
      <c r="CY169" s="461"/>
      <c r="CZ169" s="461"/>
    </row>
    <row r="170" spans="1:104" s="460" customFormat="1" x14ac:dyDescent="0.35">
      <c r="A170" s="8888"/>
      <c r="B170" s="8870"/>
      <c r="C170" s="1584" t="s">
        <v>1710</v>
      </c>
      <c r="D170" s="2744">
        <f t="shared" si="12"/>
        <v>0</v>
      </c>
      <c r="E170" s="1432"/>
      <c r="F170" s="1435"/>
      <c r="G170" s="1435"/>
      <c r="H170" s="1585"/>
      <c r="I170" s="1586"/>
      <c r="BY170" s="461"/>
      <c r="BZ170" s="461"/>
      <c r="CA170" s="461"/>
      <c r="CB170" s="461"/>
      <c r="CC170" s="461"/>
      <c r="CD170" s="461"/>
      <c r="CE170" s="461"/>
      <c r="CF170" s="461"/>
      <c r="CG170" s="461"/>
      <c r="CH170" s="461"/>
      <c r="CI170" s="461"/>
      <c r="CJ170" s="461"/>
      <c r="CK170" s="461"/>
      <c r="CL170" s="461"/>
      <c r="CM170" s="461"/>
      <c r="CN170" s="461"/>
      <c r="CO170" s="461"/>
      <c r="CP170" s="461"/>
      <c r="CQ170" s="461"/>
      <c r="CR170" s="461"/>
      <c r="CS170" s="461"/>
      <c r="CT170" s="461"/>
      <c r="CU170" s="461"/>
      <c r="CV170" s="461"/>
      <c r="CW170" s="461"/>
      <c r="CX170" s="461"/>
      <c r="CY170" s="461"/>
      <c r="CZ170" s="461"/>
    </row>
    <row r="171" spans="1:104" s="460" customFormat="1" x14ac:dyDescent="0.35">
      <c r="A171" s="8888"/>
      <c r="B171" s="8001" t="s">
        <v>2893</v>
      </c>
      <c r="C171" s="2883" t="s">
        <v>2894</v>
      </c>
      <c r="D171" s="2744">
        <f t="shared" si="12"/>
        <v>0</v>
      </c>
      <c r="E171" s="2873"/>
      <c r="F171" s="977"/>
      <c r="G171" s="977"/>
      <c r="H171" s="2874"/>
      <c r="I171" s="2875"/>
      <c r="BY171" s="461"/>
      <c r="BZ171" s="461"/>
      <c r="CA171" s="461"/>
      <c r="CB171" s="461"/>
      <c r="CC171" s="461"/>
      <c r="CD171" s="461"/>
      <c r="CE171" s="461"/>
      <c r="CF171" s="461"/>
      <c r="CG171" s="461"/>
      <c r="CH171" s="461"/>
      <c r="CI171" s="461"/>
      <c r="CJ171" s="461"/>
      <c r="CK171" s="461"/>
      <c r="CL171" s="461"/>
      <c r="CM171" s="461"/>
      <c r="CN171" s="461"/>
      <c r="CO171" s="461"/>
      <c r="CP171" s="461"/>
      <c r="CQ171" s="461"/>
      <c r="CR171" s="461"/>
      <c r="CS171" s="461"/>
      <c r="CT171" s="461"/>
      <c r="CU171" s="461"/>
      <c r="CV171" s="461"/>
      <c r="CW171" s="461"/>
      <c r="CX171" s="461"/>
      <c r="CY171" s="461"/>
      <c r="CZ171" s="461"/>
    </row>
    <row r="172" spans="1:104" s="460" customFormat="1" x14ac:dyDescent="0.35">
      <c r="A172" s="8888"/>
      <c r="B172" s="7817"/>
      <c r="C172" s="1587" t="s">
        <v>2895</v>
      </c>
      <c r="D172" s="2744">
        <f t="shared" si="12"/>
        <v>0</v>
      </c>
      <c r="E172" s="1418"/>
      <c r="F172" s="2427"/>
      <c r="G172" s="2427"/>
      <c r="H172" s="2876"/>
      <c r="I172" s="2877"/>
      <c r="BY172" s="461"/>
      <c r="BZ172" s="461"/>
      <c r="CA172" s="461"/>
      <c r="CB172" s="461"/>
      <c r="CC172" s="461"/>
      <c r="CD172" s="461"/>
      <c r="CE172" s="461"/>
      <c r="CF172" s="461"/>
      <c r="CG172" s="461"/>
      <c r="CH172" s="461"/>
      <c r="CI172" s="461"/>
      <c r="CJ172" s="461"/>
      <c r="CK172" s="461"/>
      <c r="CL172" s="461"/>
      <c r="CM172" s="461"/>
      <c r="CN172" s="461"/>
      <c r="CO172" s="461"/>
      <c r="CP172" s="461"/>
      <c r="CQ172" s="461"/>
      <c r="CR172" s="461"/>
      <c r="CS172" s="461"/>
      <c r="CT172" s="461"/>
      <c r="CU172" s="461"/>
      <c r="CV172" s="461"/>
      <c r="CW172" s="461"/>
      <c r="CX172" s="461"/>
      <c r="CY172" s="461"/>
      <c r="CZ172" s="461"/>
    </row>
    <row r="173" spans="1:104" s="460" customFormat="1" x14ac:dyDescent="0.35">
      <c r="A173" s="8888"/>
      <c r="B173" s="8870"/>
      <c r="C173" s="1584" t="s">
        <v>1710</v>
      </c>
      <c r="D173" s="2744">
        <f t="shared" si="12"/>
        <v>0</v>
      </c>
      <c r="E173" s="1429"/>
      <c r="F173" s="1435"/>
      <c r="G173" s="1435"/>
      <c r="H173" s="1585"/>
      <c r="I173" s="1586"/>
      <c r="BY173" s="461"/>
      <c r="BZ173" s="461"/>
      <c r="CA173" s="461"/>
      <c r="CB173" s="461"/>
      <c r="CC173" s="461"/>
      <c r="CD173" s="461"/>
      <c r="CE173" s="461"/>
      <c r="CF173" s="461"/>
      <c r="CG173" s="461"/>
      <c r="CH173" s="461"/>
      <c r="CI173" s="461"/>
      <c r="CJ173" s="461"/>
      <c r="CK173" s="461"/>
      <c r="CL173" s="461"/>
      <c r="CM173" s="461"/>
      <c r="CN173" s="461"/>
      <c r="CO173" s="461"/>
      <c r="CP173" s="461"/>
      <c r="CQ173" s="461"/>
      <c r="CR173" s="461"/>
      <c r="CS173" s="461"/>
      <c r="CT173" s="461"/>
      <c r="CU173" s="461"/>
      <c r="CV173" s="461"/>
      <c r="CW173" s="461"/>
      <c r="CX173" s="461"/>
      <c r="CY173" s="461"/>
      <c r="CZ173" s="461"/>
    </row>
    <row r="174" spans="1:104" s="460" customFormat="1" x14ac:dyDescent="0.35">
      <c r="A174" s="8888"/>
      <c r="B174" s="8896" t="s">
        <v>2896</v>
      </c>
      <c r="C174" s="8897"/>
      <c r="D174" s="2744">
        <f>SUM(E174:H174)</f>
        <v>0</v>
      </c>
      <c r="E174" s="2884"/>
      <c r="F174" s="2623"/>
      <c r="G174" s="2623"/>
      <c r="H174" s="2885"/>
      <c r="I174" s="2886"/>
      <c r="BY174" s="461"/>
      <c r="BZ174" s="461"/>
      <c r="CA174" s="461"/>
      <c r="CB174" s="461"/>
      <c r="CC174" s="461"/>
      <c r="CD174" s="461"/>
      <c r="CE174" s="461"/>
      <c r="CF174" s="461"/>
      <c r="CG174" s="461"/>
      <c r="CH174" s="461"/>
      <c r="CI174" s="461"/>
      <c r="CJ174" s="461"/>
      <c r="CK174" s="461"/>
      <c r="CL174" s="461"/>
      <c r="CM174" s="461"/>
      <c r="CN174" s="461"/>
      <c r="CO174" s="461"/>
      <c r="CP174" s="461"/>
      <c r="CQ174" s="461"/>
      <c r="CR174" s="461"/>
      <c r="CS174" s="461"/>
      <c r="CT174" s="461"/>
      <c r="CU174" s="461"/>
      <c r="CV174" s="461"/>
      <c r="CW174" s="461"/>
      <c r="CX174" s="461"/>
      <c r="CY174" s="461"/>
      <c r="CZ174" s="461"/>
    </row>
    <row r="175" spans="1:104" s="460" customFormat="1" x14ac:dyDescent="0.35">
      <c r="A175" s="8888"/>
      <c r="B175" s="8898" t="s">
        <v>2897</v>
      </c>
      <c r="C175" s="2887" t="s">
        <v>2898</v>
      </c>
      <c r="D175" s="2744">
        <f>SUM(E175:H175)</f>
        <v>0</v>
      </c>
      <c r="E175" s="530"/>
      <c r="F175" s="1578"/>
      <c r="G175" s="1578"/>
      <c r="H175" s="1579"/>
      <c r="I175" s="1580"/>
      <c r="BY175" s="461"/>
      <c r="BZ175" s="461"/>
      <c r="CA175" s="461"/>
      <c r="CB175" s="461"/>
      <c r="CC175" s="461"/>
      <c r="CD175" s="461"/>
      <c r="CE175" s="461"/>
      <c r="CF175" s="461"/>
      <c r="CG175" s="461"/>
      <c r="CH175" s="461"/>
      <c r="CI175" s="461"/>
      <c r="CJ175" s="461"/>
      <c r="CK175" s="461"/>
      <c r="CL175" s="461"/>
      <c r="CM175" s="461"/>
      <c r="CN175" s="461"/>
      <c r="CO175" s="461"/>
      <c r="CP175" s="461"/>
      <c r="CQ175" s="461"/>
      <c r="CR175" s="461"/>
      <c r="CS175" s="461"/>
      <c r="CT175" s="461"/>
      <c r="CU175" s="461"/>
      <c r="CV175" s="461"/>
      <c r="CW175" s="461"/>
      <c r="CX175" s="461"/>
      <c r="CY175" s="461"/>
      <c r="CZ175" s="461"/>
    </row>
    <row r="176" spans="1:104" s="460" customFormat="1" x14ac:dyDescent="0.35">
      <c r="A176" s="8888"/>
      <c r="B176" s="8898"/>
      <c r="C176" s="2887" t="s">
        <v>2899</v>
      </c>
      <c r="D176" s="2744">
        <f>SUM(E176:H176)</f>
        <v>0</v>
      </c>
      <c r="E176" s="1418"/>
      <c r="F176" s="2427"/>
      <c r="G176" s="2427"/>
      <c r="H176" s="2876"/>
      <c r="I176" s="2877"/>
      <c r="BY176" s="461"/>
      <c r="BZ176" s="461"/>
      <c r="CA176" s="461"/>
      <c r="CB176" s="461"/>
      <c r="CC176" s="461"/>
      <c r="CD176" s="461"/>
      <c r="CE176" s="461"/>
      <c r="CF176" s="461"/>
      <c r="CG176" s="461"/>
      <c r="CH176" s="461"/>
      <c r="CI176" s="461"/>
      <c r="CJ176" s="461"/>
      <c r="CK176" s="461"/>
      <c r="CL176" s="461"/>
      <c r="CM176" s="461"/>
      <c r="CN176" s="461"/>
      <c r="CO176" s="461"/>
      <c r="CP176" s="461"/>
      <c r="CQ176" s="461"/>
      <c r="CR176" s="461"/>
      <c r="CS176" s="461"/>
      <c r="CT176" s="461"/>
      <c r="CU176" s="461"/>
      <c r="CV176" s="461"/>
      <c r="CW176" s="461"/>
      <c r="CX176" s="461"/>
      <c r="CY176" s="461"/>
      <c r="CZ176" s="461"/>
    </row>
    <row r="177" spans="1:104" s="460" customFormat="1" x14ac:dyDescent="0.35">
      <c r="A177" s="8888"/>
      <c r="B177" s="8899" t="s">
        <v>3001</v>
      </c>
      <c r="C177" s="8899"/>
      <c r="D177" s="2744">
        <v>0</v>
      </c>
      <c r="E177" s="1418"/>
      <c r="F177" s="2427"/>
      <c r="G177" s="2427"/>
      <c r="H177" s="2876"/>
      <c r="I177" s="2877"/>
      <c r="BY177" s="461"/>
      <c r="BZ177" s="461"/>
      <c r="CA177" s="461"/>
      <c r="CB177" s="461"/>
      <c r="CC177" s="461"/>
      <c r="CD177" s="461"/>
      <c r="CE177" s="461"/>
      <c r="CF177" s="461"/>
      <c r="CG177" s="461"/>
      <c r="CH177" s="461"/>
      <c r="CI177" s="461"/>
      <c r="CJ177" s="461"/>
      <c r="CK177" s="461"/>
      <c r="CL177" s="461"/>
      <c r="CM177" s="461"/>
      <c r="CN177" s="461"/>
      <c r="CO177" s="461"/>
      <c r="CP177" s="461"/>
      <c r="CQ177" s="461"/>
      <c r="CR177" s="461"/>
      <c r="CS177" s="461"/>
      <c r="CT177" s="461"/>
      <c r="CU177" s="461"/>
      <c r="CV177" s="461"/>
      <c r="CW177" s="461"/>
      <c r="CX177" s="461"/>
      <c r="CY177" s="461"/>
      <c r="CZ177" s="461"/>
    </row>
    <row r="178" spans="1:104" s="460" customFormat="1" x14ac:dyDescent="0.35">
      <c r="A178" s="8888"/>
      <c r="B178" s="8894" t="s">
        <v>2901</v>
      </c>
      <c r="C178" s="8895"/>
      <c r="D178" s="2744">
        <f t="shared" ref="D178:D184" si="13">SUM(E178:H178)</f>
        <v>0</v>
      </c>
      <c r="E178" s="1418"/>
      <c r="F178" s="2427"/>
      <c r="G178" s="2427"/>
      <c r="H178" s="2876"/>
      <c r="I178" s="2877"/>
      <c r="BY178" s="461"/>
      <c r="BZ178" s="461"/>
      <c r="CA178" s="461"/>
      <c r="CB178" s="461"/>
      <c r="CC178" s="461"/>
      <c r="CD178" s="461"/>
      <c r="CE178" s="461"/>
      <c r="CF178" s="461"/>
      <c r="CG178" s="461"/>
      <c r="CH178" s="461"/>
      <c r="CI178" s="461"/>
      <c r="CJ178" s="461"/>
      <c r="CK178" s="461"/>
      <c r="CL178" s="461"/>
      <c r="CM178" s="461"/>
      <c r="CN178" s="461"/>
      <c r="CO178" s="461"/>
      <c r="CP178" s="461"/>
      <c r="CQ178" s="461"/>
      <c r="CR178" s="461"/>
      <c r="CS178" s="461"/>
      <c r="CT178" s="461"/>
      <c r="CU178" s="461"/>
      <c r="CV178" s="461"/>
      <c r="CW178" s="461"/>
      <c r="CX178" s="461"/>
      <c r="CY178" s="461"/>
      <c r="CZ178" s="461"/>
    </row>
    <row r="179" spans="1:104" s="460" customFormat="1" x14ac:dyDescent="0.35">
      <c r="A179" s="8888"/>
      <c r="B179" s="8866" t="s">
        <v>2902</v>
      </c>
      <c r="C179" s="8867"/>
      <c r="D179" s="2744">
        <f t="shared" si="13"/>
        <v>0</v>
      </c>
      <c r="E179" s="1928"/>
      <c r="F179" s="980"/>
      <c r="G179" s="980"/>
      <c r="H179" s="1581"/>
      <c r="I179" s="1582"/>
      <c r="BY179" s="461"/>
      <c r="BZ179" s="461"/>
      <c r="CA179" s="461"/>
      <c r="CB179" s="461"/>
      <c r="CC179" s="461"/>
      <c r="CD179" s="461"/>
      <c r="CE179" s="461"/>
      <c r="CF179" s="461"/>
      <c r="CG179" s="461"/>
      <c r="CH179" s="461"/>
      <c r="CI179" s="461"/>
      <c r="CJ179" s="461"/>
      <c r="CK179" s="461"/>
      <c r="CL179" s="461"/>
      <c r="CM179" s="461"/>
      <c r="CN179" s="461"/>
      <c r="CO179" s="461"/>
      <c r="CP179" s="461"/>
      <c r="CQ179" s="461"/>
      <c r="CR179" s="461"/>
      <c r="CS179" s="461"/>
      <c r="CT179" s="461"/>
      <c r="CU179" s="461"/>
      <c r="CV179" s="461"/>
      <c r="CW179" s="461"/>
      <c r="CX179" s="461"/>
      <c r="CY179" s="461"/>
      <c r="CZ179" s="461"/>
    </row>
    <row r="180" spans="1:104" s="460" customFormat="1" x14ac:dyDescent="0.35">
      <c r="A180" s="8888"/>
      <c r="B180" s="8868" t="s">
        <v>2903</v>
      </c>
      <c r="C180" s="8869"/>
      <c r="D180" s="2744">
        <f t="shared" si="13"/>
        <v>0</v>
      </c>
      <c r="E180" s="1928"/>
      <c r="F180" s="980"/>
      <c r="G180" s="980"/>
      <c r="H180" s="1581"/>
      <c r="I180" s="1582"/>
      <c r="BY180" s="461"/>
      <c r="BZ180" s="461"/>
      <c r="CA180" s="461"/>
      <c r="CB180" s="461"/>
      <c r="CC180" s="461"/>
      <c r="CD180" s="461"/>
      <c r="CE180" s="461"/>
      <c r="CF180" s="461"/>
      <c r="CG180" s="461"/>
      <c r="CH180" s="461"/>
      <c r="CI180" s="461"/>
      <c r="CJ180" s="461"/>
      <c r="CK180" s="461"/>
      <c r="CL180" s="461"/>
      <c r="CM180" s="461"/>
      <c r="CN180" s="461"/>
      <c r="CO180" s="461"/>
      <c r="CP180" s="461"/>
      <c r="CQ180" s="461"/>
      <c r="CR180" s="461"/>
      <c r="CS180" s="461"/>
      <c r="CT180" s="461"/>
      <c r="CU180" s="461"/>
      <c r="CV180" s="461"/>
      <c r="CW180" s="461"/>
      <c r="CX180" s="461"/>
      <c r="CY180" s="461"/>
      <c r="CZ180" s="461"/>
    </row>
    <row r="181" spans="1:104" s="460" customFormat="1" x14ac:dyDescent="0.35">
      <c r="A181" s="8888"/>
      <c r="B181" s="8001" t="s">
        <v>2904</v>
      </c>
      <c r="C181" s="2888" t="s">
        <v>2905</v>
      </c>
      <c r="D181" s="2744">
        <f t="shared" si="13"/>
        <v>0</v>
      </c>
      <c r="E181" s="2873"/>
      <c r="F181" s="977"/>
      <c r="G181" s="977"/>
      <c r="H181" s="2874"/>
      <c r="I181" s="2875"/>
      <c r="BY181" s="461"/>
      <c r="BZ181" s="461"/>
      <c r="CA181" s="461"/>
      <c r="CB181" s="461"/>
      <c r="CC181" s="461"/>
      <c r="CD181" s="461"/>
      <c r="CE181" s="461"/>
      <c r="CF181" s="461"/>
      <c r="CG181" s="461"/>
      <c r="CH181" s="461"/>
      <c r="CI181" s="461"/>
      <c r="CJ181" s="461"/>
      <c r="CK181" s="461"/>
      <c r="CL181" s="461"/>
      <c r="CM181" s="461"/>
      <c r="CN181" s="461"/>
      <c r="CO181" s="461"/>
      <c r="CP181" s="461"/>
      <c r="CQ181" s="461"/>
      <c r="CR181" s="461"/>
      <c r="CS181" s="461"/>
      <c r="CT181" s="461"/>
      <c r="CU181" s="461"/>
      <c r="CV181" s="461"/>
      <c r="CW181" s="461"/>
      <c r="CX181" s="461"/>
      <c r="CY181" s="461"/>
      <c r="CZ181" s="461"/>
    </row>
    <row r="182" spans="1:104" s="460" customFormat="1" x14ac:dyDescent="0.35">
      <c r="A182" s="8888"/>
      <c r="B182" s="7817"/>
      <c r="C182" s="1588" t="s">
        <v>2906</v>
      </c>
      <c r="D182" s="2744">
        <f t="shared" si="13"/>
        <v>0</v>
      </c>
      <c r="E182" s="1418"/>
      <c r="F182" s="2427"/>
      <c r="G182" s="2427"/>
      <c r="H182" s="2876"/>
      <c r="I182" s="2877"/>
      <c r="BY182" s="461"/>
      <c r="BZ182" s="461"/>
      <c r="CA182" s="461"/>
      <c r="CB182" s="461"/>
      <c r="CC182" s="461"/>
      <c r="CD182" s="461"/>
      <c r="CE182" s="461"/>
      <c r="CF182" s="461"/>
      <c r="CG182" s="461"/>
      <c r="CH182" s="461"/>
      <c r="CI182" s="461"/>
      <c r="CJ182" s="461"/>
      <c r="CK182" s="461"/>
      <c r="CL182" s="461"/>
      <c r="CM182" s="461"/>
      <c r="CN182" s="461"/>
      <c r="CO182" s="461"/>
      <c r="CP182" s="461"/>
      <c r="CQ182" s="461"/>
      <c r="CR182" s="461"/>
      <c r="CS182" s="461"/>
      <c r="CT182" s="461"/>
      <c r="CU182" s="461"/>
      <c r="CV182" s="461"/>
      <c r="CW182" s="461"/>
      <c r="CX182" s="461"/>
      <c r="CY182" s="461"/>
      <c r="CZ182" s="461"/>
    </row>
    <row r="183" spans="1:104" s="460" customFormat="1" x14ac:dyDescent="0.35">
      <c r="A183" s="8888"/>
      <c r="B183" s="8870"/>
      <c r="C183" s="1589" t="s">
        <v>2907</v>
      </c>
      <c r="D183" s="2744">
        <f t="shared" si="13"/>
        <v>0</v>
      </c>
      <c r="E183" s="1928"/>
      <c r="F183" s="980"/>
      <c r="G183" s="980"/>
      <c r="H183" s="1581"/>
      <c r="I183" s="1582"/>
      <c r="BY183" s="461"/>
      <c r="BZ183" s="461"/>
      <c r="CA183" s="461"/>
      <c r="CB183" s="461"/>
      <c r="CC183" s="461"/>
      <c r="CD183" s="461"/>
      <c r="CE183" s="461"/>
      <c r="CF183" s="461"/>
      <c r="CG183" s="461"/>
      <c r="CH183" s="461"/>
      <c r="CI183" s="461"/>
      <c r="CJ183" s="461"/>
      <c r="CK183" s="461"/>
      <c r="CL183" s="461"/>
      <c r="CM183" s="461"/>
      <c r="CN183" s="461"/>
      <c r="CO183" s="461"/>
      <c r="CP183" s="461"/>
      <c r="CQ183" s="461"/>
      <c r="CR183" s="461"/>
      <c r="CS183" s="461"/>
      <c r="CT183" s="461"/>
      <c r="CU183" s="461"/>
      <c r="CV183" s="461"/>
      <c r="CW183" s="461"/>
      <c r="CX183" s="461"/>
      <c r="CY183" s="461"/>
      <c r="CZ183" s="461"/>
    </row>
    <row r="184" spans="1:104" s="460" customFormat="1" x14ac:dyDescent="0.35">
      <c r="A184" s="8888"/>
      <c r="B184" s="8871" t="s">
        <v>2910</v>
      </c>
      <c r="C184" s="8872"/>
      <c r="D184" s="2744">
        <f t="shared" si="13"/>
        <v>0</v>
      </c>
      <c r="E184" s="2873"/>
      <c r="F184" s="977"/>
      <c r="G184" s="977"/>
      <c r="H184" s="2889"/>
      <c r="I184" s="2875"/>
      <c r="BY184" s="461"/>
      <c r="BZ184" s="461"/>
      <c r="CA184" s="461"/>
      <c r="CB184" s="461"/>
      <c r="CC184" s="461"/>
      <c r="CD184" s="461"/>
      <c r="CE184" s="461"/>
      <c r="CF184" s="461"/>
      <c r="CG184" s="461"/>
      <c r="CH184" s="461"/>
      <c r="CI184" s="461"/>
      <c r="CJ184" s="461"/>
      <c r="CK184" s="461"/>
      <c r="CL184" s="461"/>
      <c r="CM184" s="461"/>
      <c r="CN184" s="461"/>
      <c r="CO184" s="461"/>
      <c r="CP184" s="461"/>
      <c r="CQ184" s="461"/>
      <c r="CR184" s="461"/>
      <c r="CS184" s="461"/>
      <c r="CT184" s="461"/>
      <c r="CU184" s="461"/>
      <c r="CV184" s="461"/>
      <c r="CW184" s="461"/>
      <c r="CX184" s="461"/>
      <c r="CY184" s="461"/>
      <c r="CZ184" s="461"/>
    </row>
    <row r="185" spans="1:104" s="460" customFormat="1" x14ac:dyDescent="0.35">
      <c r="A185" s="8888"/>
      <c r="B185" s="8873" t="s">
        <v>2911</v>
      </c>
      <c r="C185" s="8874"/>
      <c r="D185" s="2808">
        <v>0</v>
      </c>
      <c r="E185" s="2066"/>
      <c r="F185" s="2879"/>
      <c r="G185" s="2879"/>
      <c r="H185" s="2890"/>
      <c r="I185" s="2881"/>
      <c r="BY185" s="461"/>
      <c r="BZ185" s="461"/>
      <c r="CA185" s="461"/>
      <c r="CB185" s="461"/>
      <c r="CC185" s="461"/>
      <c r="CD185" s="461"/>
      <c r="CE185" s="461"/>
      <c r="CF185" s="461"/>
      <c r="CG185" s="461"/>
      <c r="CH185" s="461"/>
      <c r="CI185" s="461"/>
      <c r="CJ185" s="461"/>
      <c r="CK185" s="461"/>
      <c r="CL185" s="461"/>
      <c r="CM185" s="461"/>
      <c r="CN185" s="461"/>
      <c r="CO185" s="461"/>
      <c r="CP185" s="461"/>
      <c r="CQ185" s="461"/>
      <c r="CR185" s="461"/>
      <c r="CS185" s="461"/>
      <c r="CT185" s="461"/>
      <c r="CU185" s="461"/>
      <c r="CV185" s="461"/>
      <c r="CW185" s="461"/>
      <c r="CX185" s="461"/>
      <c r="CY185" s="461"/>
      <c r="CZ185" s="461"/>
    </row>
    <row r="186" spans="1:104" s="460" customFormat="1" x14ac:dyDescent="0.35">
      <c r="A186" s="8889"/>
      <c r="B186" s="8875" t="s">
        <v>30</v>
      </c>
      <c r="C186" s="8876"/>
      <c r="D186" s="2891">
        <f>SUM(E186:H186)</f>
        <v>0</v>
      </c>
      <c r="E186" s="2892">
        <f>SUM(E154:E185)</f>
        <v>0</v>
      </c>
      <c r="F186" s="2893">
        <f>SUM(F154:F185)</f>
        <v>0</v>
      </c>
      <c r="G186" s="2893">
        <f>SUM(G154:G185)</f>
        <v>0</v>
      </c>
      <c r="H186" s="2894">
        <f>SUM(H154:H185)</f>
        <v>0</v>
      </c>
      <c r="I186" s="2895">
        <f>SUM(I154:I185)</f>
        <v>0</v>
      </c>
      <c r="J186" s="1590"/>
      <c r="BY186" s="461"/>
      <c r="BZ186" s="461"/>
      <c r="CA186" s="461"/>
      <c r="CB186" s="461"/>
      <c r="CC186" s="461"/>
      <c r="CD186" s="461"/>
      <c r="CE186" s="461"/>
      <c r="CF186" s="461"/>
      <c r="CG186" s="461"/>
      <c r="CH186" s="461"/>
      <c r="CI186" s="461"/>
      <c r="CJ186" s="461"/>
      <c r="CK186" s="461"/>
      <c r="CL186" s="461"/>
      <c r="CM186" s="461"/>
      <c r="CN186" s="461"/>
      <c r="CO186" s="461"/>
      <c r="CP186" s="461"/>
      <c r="CQ186" s="461"/>
      <c r="CR186" s="461"/>
      <c r="CS186" s="461"/>
      <c r="CT186" s="461"/>
      <c r="CU186" s="461"/>
      <c r="CV186" s="461"/>
      <c r="CW186" s="461"/>
      <c r="CX186" s="461"/>
      <c r="CY186" s="461"/>
      <c r="CZ186" s="461"/>
    </row>
    <row r="187" spans="1:104" s="267" customFormat="1" ht="24" customHeight="1" x14ac:dyDescent="0.35">
      <c r="A187" s="261" t="s">
        <v>3002</v>
      </c>
      <c r="B187" s="261"/>
      <c r="C187" s="261"/>
      <c r="D187" s="261"/>
      <c r="E187" s="261"/>
      <c r="F187" s="2896"/>
      <c r="G187" s="2896" t="s">
        <v>268</v>
      </c>
      <c r="H187" s="2897"/>
      <c r="I187" s="2897"/>
      <c r="J187" s="2720"/>
      <c r="K187" s="2720"/>
      <c r="L187" s="2720"/>
      <c r="M187" s="2720"/>
      <c r="N187" s="2720"/>
      <c r="O187" s="2720"/>
      <c r="P187" s="2720"/>
      <c r="Q187" s="2720"/>
      <c r="R187" s="2720"/>
      <c r="S187" s="2720"/>
      <c r="T187" s="2720"/>
      <c r="U187" s="2720"/>
      <c r="V187" s="2720"/>
      <c r="W187" s="2720"/>
      <c r="X187" s="2720"/>
      <c r="Y187" s="2051"/>
      <c r="Z187" s="2051"/>
      <c r="AA187" s="2051"/>
      <c r="AB187" s="2051"/>
      <c r="AC187" s="2051"/>
      <c r="AD187" s="2051"/>
      <c r="AE187" s="2051"/>
      <c r="AF187" s="2051"/>
      <c r="AG187" s="2051"/>
      <c r="AH187" s="2051"/>
      <c r="AI187" s="266"/>
      <c r="AJ187" s="266"/>
      <c r="AK187" s="266"/>
      <c r="AL187" s="266"/>
      <c r="AM187" s="266"/>
      <c r="AN187" s="266"/>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268"/>
      <c r="CX187" s="268"/>
      <c r="CY187" s="268"/>
      <c r="CZ187" s="268"/>
    </row>
    <row r="188" spans="1:104" s="267" customFormat="1" x14ac:dyDescent="0.35">
      <c r="A188" s="8858" t="s">
        <v>3003</v>
      </c>
      <c r="B188" s="8124" t="s">
        <v>3004</v>
      </c>
      <c r="C188" s="8861" t="s">
        <v>30</v>
      </c>
      <c r="D188" s="8861"/>
      <c r="E188" s="8063"/>
      <c r="F188" s="8862" t="s">
        <v>31</v>
      </c>
      <c r="G188" s="8863"/>
      <c r="H188" s="8863"/>
      <c r="I188" s="8863"/>
      <c r="J188" s="8863"/>
      <c r="K188" s="8863"/>
      <c r="L188" s="8863"/>
      <c r="M188" s="8863"/>
      <c r="N188" s="8863"/>
      <c r="O188" s="8863"/>
      <c r="P188" s="8863"/>
      <c r="Q188" s="8863"/>
      <c r="R188" s="8863"/>
      <c r="S188" s="8863"/>
      <c r="T188" s="8863"/>
      <c r="U188" s="8863"/>
      <c r="V188" s="8863"/>
      <c r="W188" s="8863"/>
      <c r="X188" s="8863"/>
      <c r="Y188" s="8863"/>
      <c r="Z188" s="8863"/>
      <c r="AA188" s="8863"/>
      <c r="AB188" s="8863"/>
      <c r="AC188" s="8863"/>
      <c r="AD188" s="8863"/>
      <c r="AE188" s="8863"/>
      <c r="AF188" s="8863"/>
      <c r="AG188" s="8864"/>
      <c r="AH188" s="8063" t="s">
        <v>363</v>
      </c>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row>
    <row r="189" spans="1:104" s="267" customFormat="1" x14ac:dyDescent="0.35">
      <c r="A189" s="8858"/>
      <c r="B189" s="8859"/>
      <c r="C189" s="6974"/>
      <c r="D189" s="6974"/>
      <c r="E189" s="7450"/>
      <c r="F189" s="8862" t="s">
        <v>11</v>
      </c>
      <c r="G189" s="8865"/>
      <c r="H189" s="8856" t="s">
        <v>12</v>
      </c>
      <c r="I189" s="8857"/>
      <c r="J189" s="8856" t="s">
        <v>13</v>
      </c>
      <c r="K189" s="8857"/>
      <c r="L189" s="8856" t="s">
        <v>14</v>
      </c>
      <c r="M189" s="8857"/>
      <c r="N189" s="8856" t="s">
        <v>15</v>
      </c>
      <c r="O189" s="8857"/>
      <c r="P189" s="8856" t="s">
        <v>16</v>
      </c>
      <c r="Q189" s="8857"/>
      <c r="R189" s="8856" t="s">
        <v>17</v>
      </c>
      <c r="S189" s="8857"/>
      <c r="T189" s="8856" t="s">
        <v>18</v>
      </c>
      <c r="U189" s="8857"/>
      <c r="V189" s="8856" t="s">
        <v>19</v>
      </c>
      <c r="W189" s="8857"/>
      <c r="X189" s="8856" t="s">
        <v>20</v>
      </c>
      <c r="Y189" s="8857"/>
      <c r="Z189" s="8856" t="s">
        <v>21</v>
      </c>
      <c r="AA189" s="8857"/>
      <c r="AB189" s="8856" t="s">
        <v>22</v>
      </c>
      <c r="AC189" s="8857"/>
      <c r="AD189" s="8856" t="s">
        <v>23</v>
      </c>
      <c r="AE189" s="8857"/>
      <c r="AF189" s="8856" t="s">
        <v>446</v>
      </c>
      <c r="AG189" s="8877"/>
      <c r="AH189" s="7450"/>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row>
    <row r="190" spans="1:104" s="267" customFormat="1" x14ac:dyDescent="0.35">
      <c r="A190" s="8858"/>
      <c r="B190" s="8860"/>
      <c r="C190" s="2898" t="s">
        <v>32</v>
      </c>
      <c r="D190" s="2899" t="s">
        <v>33</v>
      </c>
      <c r="E190" s="2900" t="s">
        <v>34</v>
      </c>
      <c r="F190" s="2901" t="s">
        <v>33</v>
      </c>
      <c r="G190" s="2900" t="s">
        <v>34</v>
      </c>
      <c r="H190" s="2901" t="s">
        <v>33</v>
      </c>
      <c r="I190" s="2900" t="s">
        <v>34</v>
      </c>
      <c r="J190" s="2901" t="s">
        <v>33</v>
      </c>
      <c r="K190" s="2900" t="s">
        <v>34</v>
      </c>
      <c r="L190" s="2901" t="s">
        <v>33</v>
      </c>
      <c r="M190" s="2900" t="s">
        <v>34</v>
      </c>
      <c r="N190" s="2901" t="s">
        <v>33</v>
      </c>
      <c r="O190" s="2900" t="s">
        <v>34</v>
      </c>
      <c r="P190" s="2901" t="s">
        <v>33</v>
      </c>
      <c r="Q190" s="2900" t="s">
        <v>34</v>
      </c>
      <c r="R190" s="2901" t="s">
        <v>33</v>
      </c>
      <c r="S190" s="2900" t="s">
        <v>34</v>
      </c>
      <c r="T190" s="2901" t="s">
        <v>33</v>
      </c>
      <c r="U190" s="2900" t="s">
        <v>34</v>
      </c>
      <c r="V190" s="2901" t="s">
        <v>33</v>
      </c>
      <c r="W190" s="2900" t="s">
        <v>34</v>
      </c>
      <c r="X190" s="2901" t="s">
        <v>33</v>
      </c>
      <c r="Y190" s="2900" t="s">
        <v>34</v>
      </c>
      <c r="Z190" s="2901" t="s">
        <v>33</v>
      </c>
      <c r="AA190" s="2900" t="s">
        <v>34</v>
      </c>
      <c r="AB190" s="2901" t="s">
        <v>33</v>
      </c>
      <c r="AC190" s="2900" t="s">
        <v>34</v>
      </c>
      <c r="AD190" s="2901" t="s">
        <v>33</v>
      </c>
      <c r="AE190" s="2900" t="s">
        <v>34</v>
      </c>
      <c r="AF190" s="2901" t="s">
        <v>33</v>
      </c>
      <c r="AG190" s="2902" t="s">
        <v>34</v>
      </c>
      <c r="AH190" s="8065"/>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row>
    <row r="191" spans="1:104" s="267" customFormat="1" x14ac:dyDescent="0.35">
      <c r="A191" s="8853" t="s">
        <v>3005</v>
      </c>
      <c r="B191" s="2903" t="s">
        <v>27</v>
      </c>
      <c r="C191" s="2904">
        <f t="shared" ref="C191:C197" si="14">SUM(D191:E191)</f>
        <v>0</v>
      </c>
      <c r="D191" s="2905">
        <f>+F191+H191+J191+L191+N191+P191+R191+T191+V191+X191+Z191+AB191+AD191+AF191</f>
        <v>0</v>
      </c>
      <c r="E191" s="1591">
        <f>+G191+I191+K191+M191+O191+Q191+S191+U191+W191+Y191+AA191+AC191+AE191+AG191</f>
        <v>0</v>
      </c>
      <c r="F191" s="1460"/>
      <c r="G191" s="1452"/>
      <c r="H191" s="1460"/>
      <c r="I191" s="1452"/>
      <c r="J191" s="1460"/>
      <c r="K191" s="1452"/>
      <c r="L191" s="1460"/>
      <c r="M191" s="1452"/>
      <c r="N191" s="1460"/>
      <c r="O191" s="1452"/>
      <c r="P191" s="1460"/>
      <c r="Q191" s="1452"/>
      <c r="R191" s="1460"/>
      <c r="S191" s="1452"/>
      <c r="T191" s="1460"/>
      <c r="U191" s="1452"/>
      <c r="V191" s="1460"/>
      <c r="W191" s="1452"/>
      <c r="X191" s="1460"/>
      <c r="Y191" s="1452"/>
      <c r="Z191" s="1460"/>
      <c r="AA191" s="1452"/>
      <c r="AB191" s="1460"/>
      <c r="AC191" s="1452"/>
      <c r="AD191" s="1460"/>
      <c r="AE191" s="1452"/>
      <c r="AF191" s="1460"/>
      <c r="AG191" s="2906"/>
      <c r="AH191" s="1592"/>
      <c r="AI191" s="267" t="str">
        <f t="shared" ref="AI191:AI196" si="15">CA191&amp;CB191</f>
        <v/>
      </c>
      <c r="BS191" s="268"/>
      <c r="BT191" s="268"/>
      <c r="BU191" s="268"/>
      <c r="BV191" s="268"/>
      <c r="BW191" s="268"/>
      <c r="BX191" s="268"/>
      <c r="BY191" s="268"/>
      <c r="BZ191" s="268"/>
      <c r="CA191" s="267" t="str">
        <f t="shared" ref="CA191:CA196" si="16">IF(CG191=1,"* No olvide ingresar la columna Beneficiarios (Digite cero si no tiene). ","")</f>
        <v/>
      </c>
      <c r="CB191" s="267" t="str">
        <f t="shared" ref="CB191:CB196" si="17">IF(CH191=1,"* El total de Beneficiarios NO DEBE superar el total por sexo. ","")</f>
        <v/>
      </c>
      <c r="CC191" s="268"/>
      <c r="CD191" s="268"/>
      <c r="CE191" s="268"/>
      <c r="CF191" s="268"/>
      <c r="CG191" s="267">
        <f t="shared" ref="CG191:CG196" si="18">IF(AND(AH191="",C191&lt;&gt;0),1,0)</f>
        <v>0</v>
      </c>
      <c r="CH191" s="267">
        <f t="shared" ref="CH191:CH196" si="19">IF(C191&lt;AH191,1,0)</f>
        <v>0</v>
      </c>
      <c r="CI191" s="268"/>
      <c r="CJ191" s="268"/>
      <c r="CK191" s="268"/>
      <c r="CL191" s="268"/>
      <c r="CM191" s="268"/>
      <c r="CN191" s="268"/>
      <c r="CO191" s="268"/>
      <c r="CP191" s="268"/>
      <c r="CQ191" s="268"/>
      <c r="CR191" s="268"/>
      <c r="CS191" s="268"/>
      <c r="CT191" s="268"/>
    </row>
    <row r="192" spans="1:104" s="267" customFormat="1" x14ac:dyDescent="0.35">
      <c r="A192" s="8854"/>
      <c r="B192" s="2907" t="s">
        <v>58</v>
      </c>
      <c r="C192" s="2908">
        <f t="shared" si="14"/>
        <v>0</v>
      </c>
      <c r="D192" s="1593">
        <f t="shared" ref="D192:E197" si="20">+F192+H192+J192+L192+N192+P192+R192+T192+V192+X192+Z192+AB192+AD192+AF192</f>
        <v>0</v>
      </c>
      <c r="E192" s="1594">
        <f t="shared" si="20"/>
        <v>0</v>
      </c>
      <c r="F192" s="2043"/>
      <c r="G192" s="1595"/>
      <c r="H192" s="2043"/>
      <c r="I192" s="1595"/>
      <c r="J192" s="2043"/>
      <c r="K192" s="1595"/>
      <c r="L192" s="2043"/>
      <c r="M192" s="1595"/>
      <c r="N192" s="2043"/>
      <c r="O192" s="1595"/>
      <c r="P192" s="2043"/>
      <c r="Q192" s="1595"/>
      <c r="R192" s="2043"/>
      <c r="S192" s="1595"/>
      <c r="T192" s="2043"/>
      <c r="U192" s="1595"/>
      <c r="V192" s="2043"/>
      <c r="W192" s="1595"/>
      <c r="X192" s="2043"/>
      <c r="Y192" s="1595"/>
      <c r="Z192" s="2043"/>
      <c r="AA192" s="1595"/>
      <c r="AB192" s="2043"/>
      <c r="AC192" s="1595"/>
      <c r="AD192" s="2043"/>
      <c r="AE192" s="1595"/>
      <c r="AF192" s="2043"/>
      <c r="AG192" s="1596"/>
      <c r="AH192" s="1597"/>
      <c r="AI192" s="267" t="str">
        <f t="shared" si="15"/>
        <v/>
      </c>
      <c r="BS192" s="268"/>
      <c r="BT192" s="268"/>
      <c r="BU192" s="268"/>
      <c r="BV192" s="268"/>
      <c r="BW192" s="268"/>
      <c r="BX192" s="268"/>
      <c r="BY192" s="268"/>
      <c r="BZ192" s="268"/>
      <c r="CA192" s="267" t="str">
        <f t="shared" si="16"/>
        <v/>
      </c>
      <c r="CB192" s="267" t="str">
        <f t="shared" si="17"/>
        <v/>
      </c>
      <c r="CC192" s="268"/>
      <c r="CD192" s="268"/>
      <c r="CE192" s="268"/>
      <c r="CF192" s="268"/>
      <c r="CG192" s="267">
        <f t="shared" si="18"/>
        <v>0</v>
      </c>
      <c r="CH192" s="267">
        <f t="shared" si="19"/>
        <v>0</v>
      </c>
      <c r="CI192" s="268"/>
      <c r="CJ192" s="268"/>
      <c r="CK192" s="268"/>
      <c r="CL192" s="268"/>
      <c r="CM192" s="268"/>
      <c r="CN192" s="268"/>
      <c r="CO192" s="268"/>
      <c r="CP192" s="268"/>
      <c r="CQ192" s="268"/>
      <c r="CR192" s="268"/>
      <c r="CS192" s="268"/>
      <c r="CT192" s="268"/>
    </row>
    <row r="193" spans="1:98" s="267" customFormat="1" x14ac:dyDescent="0.35">
      <c r="A193" s="8854"/>
      <c r="B193" s="1636" t="s">
        <v>60</v>
      </c>
      <c r="C193" s="2908">
        <f t="shared" si="14"/>
        <v>0</v>
      </c>
      <c r="D193" s="1593">
        <f t="shared" si="20"/>
        <v>0</v>
      </c>
      <c r="E193" s="1594">
        <f t="shared" si="20"/>
        <v>0</v>
      </c>
      <c r="F193" s="2043"/>
      <c r="G193" s="1595"/>
      <c r="H193" s="2043"/>
      <c r="I193" s="1595"/>
      <c r="J193" s="2043"/>
      <c r="K193" s="1595"/>
      <c r="L193" s="2043"/>
      <c r="M193" s="1595"/>
      <c r="N193" s="2043"/>
      <c r="O193" s="1595"/>
      <c r="P193" s="2043"/>
      <c r="Q193" s="1595"/>
      <c r="R193" s="2043"/>
      <c r="S193" s="1595"/>
      <c r="T193" s="2043"/>
      <c r="U193" s="1595"/>
      <c r="V193" s="2043"/>
      <c r="W193" s="1595"/>
      <c r="X193" s="2043"/>
      <c r="Y193" s="1595"/>
      <c r="Z193" s="2043"/>
      <c r="AA193" s="1595"/>
      <c r="AB193" s="2043"/>
      <c r="AC193" s="1595"/>
      <c r="AD193" s="2043"/>
      <c r="AE193" s="1595"/>
      <c r="AF193" s="2043"/>
      <c r="AG193" s="1596"/>
      <c r="AH193" s="1597"/>
      <c r="AI193" s="267" t="str">
        <f t="shared" si="15"/>
        <v/>
      </c>
      <c r="BS193" s="268"/>
      <c r="BT193" s="268"/>
      <c r="BU193" s="268"/>
      <c r="BV193" s="268"/>
      <c r="BW193" s="268"/>
      <c r="BX193" s="268"/>
      <c r="BY193" s="268"/>
      <c r="BZ193" s="268"/>
      <c r="CA193" s="267" t="str">
        <f t="shared" si="16"/>
        <v/>
      </c>
      <c r="CB193" s="267" t="str">
        <f t="shared" si="17"/>
        <v/>
      </c>
      <c r="CC193" s="268"/>
      <c r="CD193" s="268"/>
      <c r="CE193" s="268"/>
      <c r="CF193" s="268"/>
      <c r="CG193" s="267">
        <f t="shared" si="18"/>
        <v>0</v>
      </c>
      <c r="CH193" s="267">
        <f t="shared" si="19"/>
        <v>0</v>
      </c>
      <c r="CI193" s="268"/>
      <c r="CJ193" s="268"/>
      <c r="CK193" s="268"/>
      <c r="CL193" s="268"/>
      <c r="CM193" s="268"/>
      <c r="CN193" s="268"/>
      <c r="CO193" s="268"/>
      <c r="CP193" s="268"/>
      <c r="CQ193" s="268"/>
      <c r="CR193" s="268"/>
      <c r="CS193" s="268"/>
      <c r="CT193" s="268"/>
    </row>
    <row r="194" spans="1:98" s="267" customFormat="1" x14ac:dyDescent="0.35">
      <c r="A194" s="8854"/>
      <c r="B194" s="1598" t="s">
        <v>3006</v>
      </c>
      <c r="C194" s="2908">
        <f t="shared" si="14"/>
        <v>0</v>
      </c>
      <c r="D194" s="1593">
        <f t="shared" si="20"/>
        <v>0</v>
      </c>
      <c r="E194" s="1594">
        <f t="shared" si="20"/>
        <v>0</v>
      </c>
      <c r="F194" s="2043"/>
      <c r="G194" s="1595"/>
      <c r="H194" s="2043"/>
      <c r="I194" s="1595"/>
      <c r="J194" s="2043"/>
      <c r="K194" s="1595"/>
      <c r="L194" s="2043"/>
      <c r="M194" s="1595"/>
      <c r="N194" s="2043"/>
      <c r="O194" s="1595"/>
      <c r="P194" s="2043"/>
      <c r="Q194" s="1595"/>
      <c r="R194" s="2043"/>
      <c r="S194" s="1595"/>
      <c r="T194" s="2043"/>
      <c r="U194" s="1595"/>
      <c r="V194" s="2043"/>
      <c r="W194" s="1595"/>
      <c r="X194" s="2043"/>
      <c r="Y194" s="1595"/>
      <c r="Z194" s="2043"/>
      <c r="AA194" s="1595"/>
      <c r="AB194" s="2043"/>
      <c r="AC194" s="1595"/>
      <c r="AD194" s="2043"/>
      <c r="AE194" s="1595"/>
      <c r="AF194" s="2043"/>
      <c r="AG194" s="1596"/>
      <c r="AH194" s="1597"/>
      <c r="AI194" s="267" t="str">
        <f t="shared" si="15"/>
        <v/>
      </c>
      <c r="BS194" s="268"/>
      <c r="BT194" s="268"/>
      <c r="BU194" s="268"/>
      <c r="BV194" s="268"/>
      <c r="BW194" s="268"/>
      <c r="BX194" s="268"/>
      <c r="BY194" s="268"/>
      <c r="BZ194" s="268"/>
      <c r="CA194" s="267" t="str">
        <f t="shared" si="16"/>
        <v/>
      </c>
      <c r="CB194" s="267" t="str">
        <f t="shared" si="17"/>
        <v/>
      </c>
      <c r="CC194" s="268"/>
      <c r="CD194" s="268"/>
      <c r="CE194" s="268"/>
      <c r="CF194" s="268"/>
      <c r="CG194" s="267">
        <f t="shared" si="18"/>
        <v>0</v>
      </c>
      <c r="CH194" s="267">
        <f t="shared" si="19"/>
        <v>0</v>
      </c>
      <c r="CI194" s="268"/>
      <c r="CJ194" s="268"/>
      <c r="CK194" s="268"/>
      <c r="CL194" s="268"/>
      <c r="CM194" s="268"/>
      <c r="CN194" s="268"/>
      <c r="CO194" s="268"/>
      <c r="CP194" s="268"/>
      <c r="CQ194" s="268"/>
      <c r="CR194" s="268"/>
      <c r="CS194" s="268"/>
      <c r="CT194" s="268"/>
    </row>
    <row r="195" spans="1:98" s="267" customFormat="1" x14ac:dyDescent="0.35">
      <c r="A195" s="8854"/>
      <c r="B195" s="2907" t="s">
        <v>59</v>
      </c>
      <c r="C195" s="2909">
        <f t="shared" si="14"/>
        <v>0</v>
      </c>
      <c r="D195" s="2905">
        <f t="shared" si="20"/>
        <v>0</v>
      </c>
      <c r="E195" s="1591">
        <f t="shared" si="20"/>
        <v>0</v>
      </c>
      <c r="F195" s="1460"/>
      <c r="G195" s="1452"/>
      <c r="H195" s="1460"/>
      <c r="I195" s="1452"/>
      <c r="J195" s="1460"/>
      <c r="K195" s="1452"/>
      <c r="L195" s="1460"/>
      <c r="M195" s="1452"/>
      <c r="N195" s="1460"/>
      <c r="O195" s="1452"/>
      <c r="P195" s="1460"/>
      <c r="Q195" s="1452"/>
      <c r="R195" s="1460"/>
      <c r="S195" s="1452"/>
      <c r="T195" s="1460"/>
      <c r="U195" s="1452"/>
      <c r="V195" s="1460"/>
      <c r="W195" s="1452"/>
      <c r="X195" s="1460"/>
      <c r="Y195" s="1452"/>
      <c r="Z195" s="1460"/>
      <c r="AA195" s="1452"/>
      <c r="AB195" s="1460"/>
      <c r="AC195" s="1452"/>
      <c r="AD195" s="1460"/>
      <c r="AE195" s="1452"/>
      <c r="AF195" s="1460"/>
      <c r="AG195" s="2906"/>
      <c r="AH195" s="2910"/>
      <c r="AI195" s="267" t="str">
        <f t="shared" si="15"/>
        <v/>
      </c>
      <c r="BS195" s="268"/>
      <c r="BT195" s="268"/>
      <c r="BU195" s="268"/>
      <c r="BV195" s="268"/>
      <c r="BW195" s="268"/>
      <c r="BX195" s="268"/>
      <c r="BY195" s="268"/>
      <c r="BZ195" s="268"/>
      <c r="CA195" s="267" t="str">
        <f t="shared" si="16"/>
        <v/>
      </c>
      <c r="CB195" s="267" t="str">
        <f t="shared" si="17"/>
        <v/>
      </c>
      <c r="CC195" s="268"/>
      <c r="CD195" s="268"/>
      <c r="CE195" s="268"/>
      <c r="CF195" s="268"/>
      <c r="CG195" s="267">
        <f t="shared" si="18"/>
        <v>0</v>
      </c>
      <c r="CH195" s="267">
        <f t="shared" si="19"/>
        <v>0</v>
      </c>
      <c r="CI195" s="268"/>
      <c r="CJ195" s="268"/>
      <c r="CK195" s="268"/>
      <c r="CL195" s="268"/>
      <c r="CM195" s="268"/>
      <c r="CN195" s="268"/>
      <c r="CO195" s="268"/>
      <c r="CP195" s="268"/>
      <c r="CQ195" s="268"/>
      <c r="CR195" s="268"/>
      <c r="CS195" s="268"/>
      <c r="CT195" s="268"/>
    </row>
    <row r="196" spans="1:98" s="267" customFormat="1" ht="18" customHeight="1" x14ac:dyDescent="0.35">
      <c r="A196" s="8855"/>
      <c r="B196" s="1599" t="s">
        <v>437</v>
      </c>
      <c r="C196" s="2909">
        <f t="shared" si="14"/>
        <v>0</v>
      </c>
      <c r="D196" s="2905">
        <f>+F196+H196+J196+L196+N196+P196+R196+T196+V196+X196+Z196+AB196+AD196+AF196</f>
        <v>0</v>
      </c>
      <c r="E196" s="1591">
        <f>+G196+I196+K196+M196+O196+Q196+S196+U196+W196+Y196+AA196+AC196+AE196+AG196</f>
        <v>0</v>
      </c>
      <c r="F196" s="1466"/>
      <c r="G196" s="1472"/>
      <c r="H196" s="1466"/>
      <c r="I196" s="1472"/>
      <c r="J196" s="1466"/>
      <c r="K196" s="1472"/>
      <c r="L196" s="1466"/>
      <c r="M196" s="1472"/>
      <c r="N196" s="1466"/>
      <c r="O196" s="1472"/>
      <c r="P196" s="1466"/>
      <c r="Q196" s="1472"/>
      <c r="R196" s="1466"/>
      <c r="S196" s="1472"/>
      <c r="T196" s="1466"/>
      <c r="U196" s="1472"/>
      <c r="V196" s="1466"/>
      <c r="W196" s="1472"/>
      <c r="X196" s="1466"/>
      <c r="Y196" s="1472"/>
      <c r="Z196" s="1466"/>
      <c r="AA196" s="1472"/>
      <c r="AB196" s="1466"/>
      <c r="AC196" s="1472"/>
      <c r="AD196" s="1466"/>
      <c r="AE196" s="1472"/>
      <c r="AF196" s="1466"/>
      <c r="AG196" s="1600"/>
      <c r="AH196" s="1601"/>
      <c r="AI196" s="267" t="str">
        <f t="shared" si="15"/>
        <v/>
      </c>
      <c r="BS196" s="268"/>
      <c r="BT196" s="268"/>
      <c r="BU196" s="268"/>
      <c r="BV196" s="268"/>
      <c r="BW196" s="268"/>
      <c r="BX196" s="268"/>
      <c r="BY196" s="268"/>
      <c r="BZ196" s="268"/>
      <c r="CA196" s="267" t="str">
        <f t="shared" si="16"/>
        <v/>
      </c>
      <c r="CB196" s="267" t="str">
        <f t="shared" si="17"/>
        <v/>
      </c>
      <c r="CC196" s="268"/>
      <c r="CD196" s="268"/>
      <c r="CE196" s="268"/>
      <c r="CF196" s="268"/>
      <c r="CG196" s="267">
        <f t="shared" si="18"/>
        <v>0</v>
      </c>
      <c r="CH196" s="267">
        <f t="shared" si="19"/>
        <v>0</v>
      </c>
      <c r="CI196" s="268"/>
      <c r="CJ196" s="268"/>
      <c r="CK196" s="268"/>
      <c r="CL196" s="268"/>
      <c r="CM196" s="268"/>
      <c r="CN196" s="268"/>
      <c r="CO196" s="268"/>
      <c r="CP196" s="268"/>
      <c r="CQ196" s="268"/>
      <c r="CR196" s="268"/>
      <c r="CS196" s="268"/>
      <c r="CT196" s="268"/>
    </row>
    <row r="197" spans="1:98" s="205" customFormat="1" x14ac:dyDescent="0.35">
      <c r="A197" s="2911" t="s">
        <v>3007</v>
      </c>
      <c r="B197" s="2912" t="s">
        <v>3008</v>
      </c>
      <c r="C197" s="2913">
        <f t="shared" si="14"/>
        <v>0</v>
      </c>
      <c r="D197" s="2914">
        <f t="shared" si="20"/>
        <v>0</v>
      </c>
      <c r="E197" s="2915">
        <f t="shared" si="20"/>
        <v>0</v>
      </c>
      <c r="F197" s="2916"/>
      <c r="G197" s="2917"/>
      <c r="H197" s="2916"/>
      <c r="I197" s="2917"/>
      <c r="J197" s="2916"/>
      <c r="K197" s="2917"/>
      <c r="L197" s="2916"/>
      <c r="M197" s="2917"/>
      <c r="N197" s="2916"/>
      <c r="O197" s="2917"/>
      <c r="P197" s="2916"/>
      <c r="Q197" s="2917"/>
      <c r="R197" s="2916"/>
      <c r="S197" s="2917"/>
      <c r="T197" s="2916"/>
      <c r="U197" s="2917"/>
      <c r="V197" s="2916"/>
      <c r="W197" s="2917"/>
      <c r="X197" s="2916"/>
      <c r="Y197" s="2917"/>
      <c r="Z197" s="2916"/>
      <c r="AA197" s="2917"/>
      <c r="AB197" s="2916"/>
      <c r="AC197" s="2917"/>
      <c r="AD197" s="2916"/>
      <c r="AE197" s="2917"/>
      <c r="AF197" s="2916"/>
      <c r="AG197" s="2918"/>
      <c r="AH197" s="2919"/>
    </row>
    <row r="198" spans="1:98" x14ac:dyDescent="0.35">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row>
    <row r="199" spans="1:98" x14ac:dyDescent="0.35">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row>
    <row r="200" spans="1:98" x14ac:dyDescent="0.35">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row>
  </sheetData>
  <mergeCells count="148">
    <mergeCell ref="AG9:AG10"/>
    <mergeCell ref="AH9:AH10"/>
    <mergeCell ref="A11:A48"/>
    <mergeCell ref="B11:C11"/>
    <mergeCell ref="B12:B15"/>
    <mergeCell ref="B16:C16"/>
    <mergeCell ref="B17:C17"/>
    <mergeCell ref="A6:O6"/>
    <mergeCell ref="A9:C10"/>
    <mergeCell ref="D9:D10"/>
    <mergeCell ref="E9:I9"/>
    <mergeCell ref="J9:X9"/>
    <mergeCell ref="Y9:AA9"/>
    <mergeCell ref="B18:C18"/>
    <mergeCell ref="B19:C19"/>
    <mergeCell ref="B20:B23"/>
    <mergeCell ref="B24:C24"/>
    <mergeCell ref="B25:C25"/>
    <mergeCell ref="B26:C26"/>
    <mergeCell ref="AB9:AD9"/>
    <mergeCell ref="AE9:AE10"/>
    <mergeCell ref="AF9:AF10"/>
    <mergeCell ref="B38:C38"/>
    <mergeCell ref="B39:C39"/>
    <mergeCell ref="B40:C40"/>
    <mergeCell ref="B41:B45"/>
    <mergeCell ref="B46:C46"/>
    <mergeCell ref="B47:C47"/>
    <mergeCell ref="B27:C27"/>
    <mergeCell ref="B28:B30"/>
    <mergeCell ref="B31:B33"/>
    <mergeCell ref="B34:C34"/>
    <mergeCell ref="B35:B36"/>
    <mergeCell ref="B37:C37"/>
    <mergeCell ref="B61:C61"/>
    <mergeCell ref="B62:C62"/>
    <mergeCell ref="B63:C63"/>
    <mergeCell ref="B64:C64"/>
    <mergeCell ref="B65:B67"/>
    <mergeCell ref="B68:B70"/>
    <mergeCell ref="B48:C48"/>
    <mergeCell ref="A50:C50"/>
    <mergeCell ref="A51:A85"/>
    <mergeCell ref="B51:C51"/>
    <mergeCell ref="B52:B55"/>
    <mergeCell ref="B56:C56"/>
    <mergeCell ref="B57:C57"/>
    <mergeCell ref="B58:C58"/>
    <mergeCell ref="B59:C59"/>
    <mergeCell ref="B60:C60"/>
    <mergeCell ref="B78:B82"/>
    <mergeCell ref="B83:C83"/>
    <mergeCell ref="B84:C84"/>
    <mergeCell ref="B85:C85"/>
    <mergeCell ref="A87:C87"/>
    <mergeCell ref="E87:F87"/>
    <mergeCell ref="B71:C71"/>
    <mergeCell ref="B72:B73"/>
    <mergeCell ref="B74:C74"/>
    <mergeCell ref="B75:C75"/>
    <mergeCell ref="B76:C76"/>
    <mergeCell ref="B77:C77"/>
    <mergeCell ref="A94:C94"/>
    <mergeCell ref="A95:C95"/>
    <mergeCell ref="A96:C96"/>
    <mergeCell ref="A98:C99"/>
    <mergeCell ref="D98:D99"/>
    <mergeCell ref="E98:E99"/>
    <mergeCell ref="A88:C88"/>
    <mergeCell ref="E88:F88"/>
    <mergeCell ref="A89:C89"/>
    <mergeCell ref="E89:F89"/>
    <mergeCell ref="A90:C90"/>
    <mergeCell ref="A92:C93"/>
    <mergeCell ref="D92:D93"/>
    <mergeCell ref="E92:E93"/>
    <mergeCell ref="F98:G98"/>
    <mergeCell ref="V98:V99"/>
    <mergeCell ref="W98:W99"/>
    <mergeCell ref="A100:C100"/>
    <mergeCell ref="A104:C105"/>
    <mergeCell ref="D104:D105"/>
    <mergeCell ref="E104:J104"/>
    <mergeCell ref="K104:L104"/>
    <mergeCell ref="A129:A130"/>
    <mergeCell ref="B129:B130"/>
    <mergeCell ref="C129:F129"/>
    <mergeCell ref="G129:G130"/>
    <mergeCell ref="H129:H130"/>
    <mergeCell ref="E134:N134"/>
    <mergeCell ref="A106:B108"/>
    <mergeCell ref="A109:B111"/>
    <mergeCell ref="A112:B114"/>
    <mergeCell ref="A119:A120"/>
    <mergeCell ref="B119:I119"/>
    <mergeCell ref="A124:A125"/>
    <mergeCell ref="B124:M124"/>
    <mergeCell ref="H98:U98"/>
    <mergeCell ref="O134:P134"/>
    <mergeCell ref="A134:C135"/>
    <mergeCell ref="D134:D135"/>
    <mergeCell ref="A136:B143"/>
    <mergeCell ref="A144:B151"/>
    <mergeCell ref="A153:C153"/>
    <mergeCell ref="A154:A186"/>
    <mergeCell ref="B154:C154"/>
    <mergeCell ref="B155:B158"/>
    <mergeCell ref="B159:C159"/>
    <mergeCell ref="B160:C160"/>
    <mergeCell ref="B161:C161"/>
    <mergeCell ref="B168:B170"/>
    <mergeCell ref="B171:B173"/>
    <mergeCell ref="B174:C174"/>
    <mergeCell ref="B175:B176"/>
    <mergeCell ref="B177:C177"/>
    <mergeCell ref="B178:C178"/>
    <mergeCell ref="B162:C162"/>
    <mergeCell ref="B163:C163"/>
    <mergeCell ref="B164:C164"/>
    <mergeCell ref="B165:C165"/>
    <mergeCell ref="B166:C166"/>
    <mergeCell ref="B167:C167"/>
    <mergeCell ref="AH188:AH190"/>
    <mergeCell ref="F189:G189"/>
    <mergeCell ref="H189:I189"/>
    <mergeCell ref="J189:K189"/>
    <mergeCell ref="L189:M189"/>
    <mergeCell ref="N189:O189"/>
    <mergeCell ref="B179:C179"/>
    <mergeCell ref="B180:C180"/>
    <mergeCell ref="B181:B183"/>
    <mergeCell ref="B184:C184"/>
    <mergeCell ref="B185:C185"/>
    <mergeCell ref="B186:C186"/>
    <mergeCell ref="AB189:AC189"/>
    <mergeCell ref="AD189:AE189"/>
    <mergeCell ref="AF189:AG189"/>
    <mergeCell ref="A191:A196"/>
    <mergeCell ref="P189:Q189"/>
    <mergeCell ref="R189:S189"/>
    <mergeCell ref="T189:U189"/>
    <mergeCell ref="V189:W189"/>
    <mergeCell ref="X189:Y189"/>
    <mergeCell ref="Z189:AA189"/>
    <mergeCell ref="A188:A190"/>
    <mergeCell ref="B188:B190"/>
    <mergeCell ref="C188:E189"/>
    <mergeCell ref="F188:AG188"/>
  </mergeCells>
  <dataValidations count="8">
    <dataValidation type="decimal" prompt="Error - Favor ingresar Números." sqref="N136:N140" xr:uid="{8EDF32E9-6E6C-46B9-ACB9-F3D35A2827F4}">
      <formula1>0</formula1>
      <formula2>1E+29</formula2>
    </dataValidation>
    <dataValidation type="decimal" allowBlank="1" prompt="Error - Favor ingresar Números." sqref="L136:M140 K136:K139 F144:N144 G145:N145 H146:N146 I147:N147 L148:N150 J149:K151 E151:I151 E145 E146:F150 G147:G148 H148" xr:uid="{B9863AEB-2AEC-4F4F-AEAA-7850E971DAE3}">
      <formula1>0</formula1>
      <formula2>1E+29</formula2>
    </dataValidation>
    <dataValidation allowBlank="1" sqref="F136:J136 G137:J137 H138:J138 I139:J139 E137 E138:F138 E139:G139 E140:H140 E141:F143 G143:K143 J141:N142" xr:uid="{FCB76CB9-3619-4DA0-BC25-C3CBF2A46515}"/>
    <dataValidation allowBlank="1" showInputMessage="1" showErrorMessage="1" error="Valor no Permitido" sqref="B20 C20:C23 B26 B61:C61 B63 AC10:AD48 AB9:AB48 Y11:Y48 Z10:AA48 AE11:AE48 AG9:AH10 AF9 AF11:AH49 D186:D187 D130:F130 D131:H132 A129:C132 C153:C165 A153:B186 C167:C192 B187:B192 AI192:XFD200 A198:AH200 CJ191:XFD191 Q133:XFD187 AH188:XFD190 AH191:CH191 J152:P187 B193:E197 A197 D188:E192 AH192:AH197 F188:F197 G189:AG197 A187:A191 E153:I187 D153 H129:H130 G129" xr:uid="{6F84B130-63A2-4F93-9B4B-7B6E67E14A89}"/>
    <dataValidation allowBlank="1" showInputMessage="1" showErrorMessage="1" errorTitle="Error de ingreso" error="Debe ingresar sólo números." sqref="A1:A5" xr:uid="{33023DAD-A2B7-4E86-BDB2-293576FBD591}"/>
    <dataValidation type="textLength" showInputMessage="1" showErrorMessage="1" errorTitle="ERROR" error="Por favor ingrese solo Números." sqref="D35:D36 D72:D73 D48:D50 A97:C99 C24 D1:D9 B27:B52 A103:A119 C103:C118 G99:I118 D175:D176 A121:A124 J99:J123 L99:M123 C120:I123 V98:W98 C1:C19 B16:B19 C48:C60 B56:B60 B62:C62 B24:B25 AE9:AE10 B6:B12 Y9:Y10 AF1:AH8 C27:C44 AF49:XFD49 AI1:XFD48 C83 C64:C81 C125:H128 B103:B128 A126:A128 I125:M132 N99:U132 V100:W132 A201:XFD1048576 AF51:AH132 AI50:XFD132 X86:X132 E1:F118 A6:A93 L1:X97 K1:K123 C85:C93 B64:B93 D85:D87 G1:J97 D91:D118" xr:uid="{67D9BA18-DC2D-4A67-9E0B-5B23518AD46F}">
      <formula1>0</formula1>
      <formula2>5000</formula2>
    </dataValidation>
    <dataValidation allowBlank="1" showInputMessage="1" showErrorMessage="1" errorTitle="Error" error="Por favor ingrese números enteros" sqref="D74 D11:D34 D37:D47 D81:D82 D154:D160 D177 D88:D90" xr:uid="{D0EDE22B-C702-475F-9FFB-618982F3FB63}"/>
    <dataValidation type="whole" allowBlank="1" showInputMessage="1" showErrorMessage="1" errorTitle="Error" error="Por favor ingrese números enteros" sqref="D178:D185 D51:D71 D83:D84 D75:D80 D161:D174" xr:uid="{42195461-836F-4E3A-B025-FDCE3E6DE9C3}">
      <formula1>0</formula1>
      <formula2>1000000000</formula2>
    </dataValidation>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F71B-3849-4DC3-81B8-638E8C4B2888}">
  <sheetPr>
    <tabColor theme="0" tint="-0.14999847407452621"/>
  </sheetPr>
  <dimension ref="A1:DZ309"/>
  <sheetViews>
    <sheetView zoomScaleNormal="100" workbookViewId="0">
      <selection activeCell="A148" sqref="A148"/>
    </sheetView>
  </sheetViews>
  <sheetFormatPr baseColWidth="10" defaultColWidth="11.453125" defaultRowHeight="14.5" x14ac:dyDescent="0.35"/>
  <cols>
    <col min="1" max="1" width="50.1796875" style="121" customWidth="1"/>
    <col min="2" max="2" width="43.81640625" style="121" bestFit="1" customWidth="1"/>
    <col min="3" max="3" width="18.7265625" style="121" customWidth="1"/>
    <col min="4" max="5" width="11.453125" style="121"/>
    <col min="6" max="6" width="14.54296875" style="121" customWidth="1"/>
    <col min="7" max="7" width="11.453125" style="121"/>
    <col min="8" max="8" width="27.453125" style="121" customWidth="1"/>
    <col min="9" max="9" width="18.54296875" style="121" bestFit="1" customWidth="1"/>
    <col min="10" max="42" width="11.453125" style="121"/>
    <col min="43" max="43" width="14.453125" style="121" customWidth="1"/>
    <col min="44" max="16384" width="11.453125" style="121"/>
  </cols>
  <sheetData>
    <row r="1" spans="1:130" x14ac:dyDescent="0.35">
      <c r="A1" s="95" t="s">
        <v>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row>
    <row r="2" spans="1:130" x14ac:dyDescent="0.35">
      <c r="A2" s="95" t="s">
        <v>69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row>
    <row r="3" spans="1:130" x14ac:dyDescent="0.35">
      <c r="A3" s="95" t="s">
        <v>70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row>
    <row r="4" spans="1:130" x14ac:dyDescent="0.35">
      <c r="A4" s="95" t="s">
        <v>71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row>
    <row r="5" spans="1:130" x14ac:dyDescent="0.35">
      <c r="A5" s="95" t="s">
        <v>2268</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row>
    <row r="6" spans="1:130" ht="15" customHeight="1" x14ac:dyDescent="0.35">
      <c r="A6" s="9096" t="s">
        <v>3009</v>
      </c>
      <c r="B6" s="9096"/>
      <c r="C6" s="9096"/>
      <c r="D6" s="9096"/>
      <c r="E6" s="9096"/>
      <c r="F6" s="9096"/>
      <c r="G6" s="9096"/>
      <c r="H6" s="9096"/>
      <c r="I6" s="9096"/>
      <c r="J6" s="9096"/>
      <c r="K6" s="9096"/>
      <c r="L6" s="9096"/>
      <c r="M6" s="9096"/>
      <c r="N6" s="9096"/>
      <c r="O6" s="1116"/>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2"/>
      <c r="AQ6" s="272"/>
      <c r="AR6" s="272"/>
      <c r="AS6" s="272"/>
      <c r="AT6" s="272"/>
      <c r="AU6" s="272"/>
    </row>
    <row r="7" spans="1:130" x14ac:dyDescent="0.35">
      <c r="A7" s="276"/>
      <c r="B7" s="276"/>
      <c r="C7" s="276"/>
      <c r="D7" s="276"/>
      <c r="E7" s="276"/>
      <c r="F7" s="276"/>
      <c r="G7" s="276"/>
      <c r="H7" s="276"/>
      <c r="I7" s="276"/>
      <c r="J7" s="276"/>
      <c r="K7" s="276"/>
      <c r="L7" s="276"/>
      <c r="M7" s="276"/>
      <c r="N7" s="276"/>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2"/>
      <c r="AQ7" s="272"/>
      <c r="AR7" s="272"/>
      <c r="AS7" s="272"/>
      <c r="AT7" s="272"/>
      <c r="AU7" s="272"/>
    </row>
    <row r="8" spans="1:130" s="272" customFormat="1" ht="32.15" customHeight="1" x14ac:dyDescent="0.35">
      <c r="A8" s="280" t="s">
        <v>3010</v>
      </c>
      <c r="B8" s="276"/>
      <c r="C8" s="276"/>
      <c r="D8" s="276"/>
      <c r="E8" s="276"/>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19"/>
      <c r="BV8" s="119"/>
      <c r="BW8" s="119"/>
      <c r="BX8" s="119"/>
      <c r="BY8" s="119"/>
      <c r="BZ8" s="119"/>
      <c r="CA8" s="274"/>
      <c r="CB8" s="274"/>
      <c r="CC8" s="274"/>
      <c r="CD8" s="274"/>
      <c r="CE8" s="274"/>
      <c r="CF8" s="274"/>
      <c r="CG8" s="543"/>
      <c r="CH8" s="543"/>
      <c r="CI8" s="543"/>
      <c r="CJ8" s="543"/>
      <c r="CK8" s="543"/>
      <c r="CL8" s="543"/>
      <c r="CM8" s="543"/>
      <c r="CN8" s="543"/>
      <c r="CO8" s="543"/>
      <c r="CP8" s="543"/>
      <c r="CQ8" s="543"/>
      <c r="CR8" s="543"/>
      <c r="CS8" s="543"/>
      <c r="CT8" s="54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row>
    <row r="9" spans="1:130" s="272" customFormat="1" ht="32.15" customHeight="1" x14ac:dyDescent="0.35">
      <c r="A9" s="1117" t="s">
        <v>3011</v>
      </c>
      <c r="B9" s="324"/>
      <c r="C9" s="306"/>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19"/>
      <c r="BV9" s="119"/>
      <c r="BW9" s="119"/>
      <c r="BX9" s="119"/>
      <c r="BY9" s="119"/>
      <c r="BZ9" s="119"/>
      <c r="CA9" s="274"/>
      <c r="CB9" s="274"/>
      <c r="CC9" s="274"/>
      <c r="CD9" s="274"/>
      <c r="CE9" s="274"/>
      <c r="CF9" s="274"/>
      <c r="CG9" s="543"/>
      <c r="CH9" s="543"/>
      <c r="CI9" s="543"/>
      <c r="CJ9" s="543"/>
      <c r="CK9" s="543"/>
      <c r="CL9" s="543"/>
      <c r="CM9" s="543"/>
      <c r="CN9" s="543"/>
      <c r="CO9" s="543"/>
      <c r="CP9" s="543"/>
      <c r="CQ9" s="543"/>
      <c r="CR9" s="543"/>
      <c r="CS9" s="543"/>
      <c r="CT9" s="54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row>
    <row r="10" spans="1:130" ht="15" customHeight="1" x14ac:dyDescent="0.35">
      <c r="A10" s="7972" t="s">
        <v>3012</v>
      </c>
      <c r="B10" s="7989" t="s">
        <v>30</v>
      </c>
      <c r="C10" s="7523"/>
      <c r="D10" s="7990"/>
      <c r="E10" s="9062" t="s">
        <v>1654</v>
      </c>
      <c r="F10" s="9014"/>
      <c r="G10" s="9014"/>
      <c r="H10" s="9014"/>
      <c r="I10" s="9014"/>
      <c r="J10" s="9014"/>
      <c r="K10" s="9014"/>
      <c r="L10" s="9014"/>
      <c r="M10" s="9014"/>
      <c r="N10" s="9014"/>
      <c r="O10" s="9014"/>
      <c r="P10" s="9014"/>
      <c r="Q10" s="9014"/>
      <c r="R10" s="9014"/>
      <c r="S10" s="9014"/>
      <c r="T10" s="9014"/>
      <c r="U10" s="9014"/>
      <c r="V10" s="9014"/>
      <c r="W10" s="9014"/>
      <c r="X10" s="9014"/>
      <c r="Y10" s="9014"/>
      <c r="Z10" s="9014"/>
      <c r="AA10" s="9014"/>
      <c r="AB10" s="9014"/>
      <c r="AC10" s="9014"/>
      <c r="AD10" s="9014"/>
      <c r="AE10" s="9014"/>
      <c r="AF10" s="9014"/>
      <c r="AG10" s="9014"/>
      <c r="AH10" s="9014"/>
      <c r="AI10" s="9014"/>
      <c r="AJ10" s="9014"/>
      <c r="AK10" s="9014"/>
      <c r="AL10" s="9097"/>
      <c r="AM10" s="9013" t="s">
        <v>3013</v>
      </c>
      <c r="AN10" s="9014"/>
      <c r="AO10" s="9014"/>
      <c r="AP10" s="9014"/>
      <c r="AQ10" s="9034" t="s">
        <v>3014</v>
      </c>
      <c r="AR10" s="8019" t="s">
        <v>9</v>
      </c>
      <c r="AS10" s="9094" t="s">
        <v>10</v>
      </c>
      <c r="AT10" s="2920"/>
      <c r="AU10" s="2921"/>
    </row>
    <row r="11" spans="1:130" ht="15" customHeight="1" x14ac:dyDescent="0.35">
      <c r="A11" s="7362"/>
      <c r="B11" s="7459"/>
      <c r="C11" s="6924"/>
      <c r="D11" s="7412"/>
      <c r="E11" s="9056" t="s">
        <v>250</v>
      </c>
      <c r="F11" s="9040"/>
      <c r="G11" s="9056" t="s">
        <v>539</v>
      </c>
      <c r="H11" s="9040"/>
      <c r="I11" s="9056" t="s">
        <v>540</v>
      </c>
      <c r="J11" s="9040"/>
      <c r="K11" s="9056" t="s">
        <v>561</v>
      </c>
      <c r="L11" s="9040"/>
      <c r="M11" s="9056" t="s">
        <v>3015</v>
      </c>
      <c r="N11" s="9040"/>
      <c r="O11" s="9056" t="s">
        <v>3016</v>
      </c>
      <c r="P11" s="9040"/>
      <c r="Q11" s="9056" t="s">
        <v>3017</v>
      </c>
      <c r="R11" s="9040"/>
      <c r="S11" s="9056" t="s">
        <v>47</v>
      </c>
      <c r="T11" s="9040"/>
      <c r="U11" s="9056" t="s">
        <v>48</v>
      </c>
      <c r="V11" s="9040"/>
      <c r="W11" s="9056" t="s">
        <v>3018</v>
      </c>
      <c r="X11" s="9040"/>
      <c r="Y11" s="9056" t="s">
        <v>50</v>
      </c>
      <c r="Z11" s="9040"/>
      <c r="AA11" s="9056" t="s">
        <v>51</v>
      </c>
      <c r="AB11" s="9040"/>
      <c r="AC11" s="9056" t="s">
        <v>52</v>
      </c>
      <c r="AD11" s="9040"/>
      <c r="AE11" s="9056" t="s">
        <v>53</v>
      </c>
      <c r="AF11" s="9040"/>
      <c r="AG11" s="9056" t="s">
        <v>54</v>
      </c>
      <c r="AH11" s="9040"/>
      <c r="AI11" s="9056" t="s">
        <v>55</v>
      </c>
      <c r="AJ11" s="9040"/>
      <c r="AK11" s="9056" t="s">
        <v>56</v>
      </c>
      <c r="AL11" s="9083"/>
      <c r="AM11" s="7608" t="s">
        <v>3019</v>
      </c>
      <c r="AN11" s="9088" t="s">
        <v>3020</v>
      </c>
      <c r="AO11" s="9087" t="s">
        <v>3021</v>
      </c>
      <c r="AP11" s="9090" t="s">
        <v>3022</v>
      </c>
      <c r="AQ11" s="9034"/>
      <c r="AR11" s="7399"/>
      <c r="AS11" s="7567"/>
    </row>
    <row r="12" spans="1:130" x14ac:dyDescent="0.35">
      <c r="A12" s="8470"/>
      <c r="B12" s="2922" t="s">
        <v>32</v>
      </c>
      <c r="C12" s="2441" t="s">
        <v>33</v>
      </c>
      <c r="D12" s="2923" t="s">
        <v>34</v>
      </c>
      <c r="E12" s="2924" t="s">
        <v>33</v>
      </c>
      <c r="F12" s="2925" t="s">
        <v>34</v>
      </c>
      <c r="G12" s="2924" t="s">
        <v>33</v>
      </c>
      <c r="H12" s="2925" t="s">
        <v>34</v>
      </c>
      <c r="I12" s="2924" t="s">
        <v>33</v>
      </c>
      <c r="J12" s="2925" t="s">
        <v>34</v>
      </c>
      <c r="K12" s="2924" t="s">
        <v>33</v>
      </c>
      <c r="L12" s="2925" t="s">
        <v>34</v>
      </c>
      <c r="M12" s="2924" t="s">
        <v>33</v>
      </c>
      <c r="N12" s="2925" t="s">
        <v>34</v>
      </c>
      <c r="O12" s="2924" t="s">
        <v>33</v>
      </c>
      <c r="P12" s="2925" t="s">
        <v>34</v>
      </c>
      <c r="Q12" s="2924" t="s">
        <v>33</v>
      </c>
      <c r="R12" s="2925" t="s">
        <v>34</v>
      </c>
      <c r="S12" s="2924" t="s">
        <v>33</v>
      </c>
      <c r="T12" s="2925" t="s">
        <v>34</v>
      </c>
      <c r="U12" s="2924" t="s">
        <v>33</v>
      </c>
      <c r="V12" s="2925" t="s">
        <v>34</v>
      </c>
      <c r="W12" s="2924" t="s">
        <v>33</v>
      </c>
      <c r="X12" s="2925" t="s">
        <v>34</v>
      </c>
      <c r="Y12" s="2924" t="s">
        <v>33</v>
      </c>
      <c r="Z12" s="2925" t="s">
        <v>34</v>
      </c>
      <c r="AA12" s="2924" t="s">
        <v>33</v>
      </c>
      <c r="AB12" s="2925" t="s">
        <v>34</v>
      </c>
      <c r="AC12" s="2924" t="s">
        <v>33</v>
      </c>
      <c r="AD12" s="2925" t="s">
        <v>34</v>
      </c>
      <c r="AE12" s="2924" t="s">
        <v>33</v>
      </c>
      <c r="AF12" s="2925" t="s">
        <v>34</v>
      </c>
      <c r="AG12" s="2924" t="s">
        <v>33</v>
      </c>
      <c r="AH12" s="2925" t="s">
        <v>34</v>
      </c>
      <c r="AI12" s="2924" t="s">
        <v>33</v>
      </c>
      <c r="AJ12" s="2925" t="s">
        <v>34</v>
      </c>
      <c r="AK12" s="2924" t="s">
        <v>33</v>
      </c>
      <c r="AL12" s="2926" t="s">
        <v>34</v>
      </c>
      <c r="AM12" s="9047"/>
      <c r="AN12" s="9089"/>
      <c r="AO12" s="9074"/>
      <c r="AP12" s="9091"/>
      <c r="AQ12" s="9034"/>
      <c r="AR12" s="8021"/>
      <c r="AS12" s="9095"/>
    </row>
    <row r="13" spans="1:130" x14ac:dyDescent="0.35">
      <c r="A13" s="2927" t="s">
        <v>570</v>
      </c>
      <c r="B13" s="2928"/>
      <c r="C13" s="2668"/>
      <c r="D13" s="2929"/>
      <c r="E13" s="2930"/>
      <c r="F13" s="2931"/>
      <c r="G13" s="2930"/>
      <c r="H13" s="2931"/>
      <c r="I13" s="2930"/>
      <c r="J13" s="2931"/>
      <c r="K13" s="2930"/>
      <c r="L13" s="2931"/>
      <c r="M13" s="2930"/>
      <c r="N13" s="2931"/>
      <c r="O13" s="2930"/>
      <c r="P13" s="2931"/>
      <c r="Q13" s="2930"/>
      <c r="R13" s="2931"/>
      <c r="S13" s="2930"/>
      <c r="T13" s="2931"/>
      <c r="U13" s="2930"/>
      <c r="V13" s="2931"/>
      <c r="W13" s="2930"/>
      <c r="X13" s="2931"/>
      <c r="Y13" s="2930"/>
      <c r="Z13" s="2931"/>
      <c r="AA13" s="2930"/>
      <c r="AB13" s="2931"/>
      <c r="AC13" s="2930"/>
      <c r="AD13" s="2931"/>
      <c r="AE13" s="2930"/>
      <c r="AF13" s="2931"/>
      <c r="AG13" s="2930"/>
      <c r="AH13" s="2931"/>
      <c r="AI13" s="2930"/>
      <c r="AJ13" s="2931"/>
      <c r="AK13" s="2932"/>
      <c r="AL13" s="2933"/>
      <c r="AM13" s="2934"/>
      <c r="AN13" s="2935"/>
      <c r="AO13" s="2936"/>
      <c r="AP13" s="2937"/>
      <c r="AQ13" s="2937"/>
      <c r="AR13" s="2937"/>
      <c r="AS13" s="2937"/>
    </row>
    <row r="14" spans="1:130" x14ac:dyDescent="0.35">
      <c r="A14" s="1118" t="s">
        <v>3023</v>
      </c>
      <c r="B14" s="1119"/>
      <c r="C14" s="1120"/>
      <c r="D14" s="340"/>
      <c r="E14" s="434"/>
      <c r="F14" s="446"/>
      <c r="G14" s="434"/>
      <c r="H14" s="446"/>
      <c r="I14" s="434"/>
      <c r="J14" s="446"/>
      <c r="K14" s="434"/>
      <c r="L14" s="446"/>
      <c r="M14" s="434"/>
      <c r="N14" s="446"/>
      <c r="O14" s="434"/>
      <c r="P14" s="446"/>
      <c r="Q14" s="434"/>
      <c r="R14" s="446"/>
      <c r="S14" s="434"/>
      <c r="T14" s="446"/>
      <c r="U14" s="434"/>
      <c r="V14" s="446"/>
      <c r="W14" s="434"/>
      <c r="X14" s="446"/>
      <c r="Y14" s="434"/>
      <c r="Z14" s="446"/>
      <c r="AA14" s="434"/>
      <c r="AB14" s="446"/>
      <c r="AC14" s="434"/>
      <c r="AD14" s="446"/>
      <c r="AE14" s="434"/>
      <c r="AF14" s="446"/>
      <c r="AG14" s="434"/>
      <c r="AH14" s="446"/>
      <c r="AI14" s="434"/>
      <c r="AJ14" s="446"/>
      <c r="AK14" s="916"/>
      <c r="AL14" s="448"/>
      <c r="AM14" s="354"/>
      <c r="AN14" s="443"/>
      <c r="AO14" s="435"/>
      <c r="AP14" s="438"/>
      <c r="AQ14" s="2934"/>
      <c r="AR14" s="2934"/>
      <c r="AS14" s="2934"/>
    </row>
    <row r="15" spans="1:130" ht="20" x14ac:dyDescent="0.35">
      <c r="A15" s="851" t="s">
        <v>3024</v>
      </c>
      <c r="B15" s="1121"/>
      <c r="C15" s="2938"/>
      <c r="D15" s="922"/>
      <c r="E15" s="908"/>
      <c r="F15" s="1612"/>
      <c r="G15" s="908"/>
      <c r="H15" s="1612"/>
      <c r="I15" s="908"/>
      <c r="J15" s="1612"/>
      <c r="K15" s="908"/>
      <c r="L15" s="1612"/>
      <c r="M15" s="886"/>
      <c r="N15" s="1609"/>
      <c r="O15" s="886"/>
      <c r="P15" s="1609"/>
      <c r="Q15" s="886"/>
      <c r="R15" s="1609"/>
      <c r="S15" s="886"/>
      <c r="T15" s="1609"/>
      <c r="U15" s="886"/>
      <c r="V15" s="1609"/>
      <c r="W15" s="886"/>
      <c r="X15" s="1609"/>
      <c r="Y15" s="886"/>
      <c r="Z15" s="1609"/>
      <c r="AA15" s="886"/>
      <c r="AB15" s="1609"/>
      <c r="AC15" s="886"/>
      <c r="AD15" s="1609"/>
      <c r="AE15" s="886"/>
      <c r="AF15" s="1609"/>
      <c r="AG15" s="886"/>
      <c r="AH15" s="1609"/>
      <c r="AI15" s="886"/>
      <c r="AJ15" s="1609"/>
      <c r="AK15" s="888"/>
      <c r="AL15" s="1610"/>
      <c r="AM15" s="1438"/>
      <c r="AN15" s="921"/>
      <c r="AO15" s="1619"/>
      <c r="AP15" s="887"/>
      <c r="AQ15" s="354"/>
      <c r="AR15" s="354"/>
      <c r="AS15" s="354"/>
    </row>
    <row r="16" spans="1:130" x14ac:dyDescent="0.35">
      <c r="A16" s="1122" t="s">
        <v>3025</v>
      </c>
      <c r="B16" s="1123"/>
      <c r="C16" s="1124"/>
      <c r="D16" s="923"/>
      <c r="E16" s="886"/>
      <c r="F16" s="1609"/>
      <c r="G16" s="886"/>
      <c r="H16" s="1609"/>
      <c r="I16" s="886"/>
      <c r="J16" s="1609"/>
      <c r="K16" s="886"/>
      <c r="L16" s="1609"/>
      <c r="M16" s="886"/>
      <c r="N16" s="1609"/>
      <c r="O16" s="886"/>
      <c r="P16" s="1609"/>
      <c r="Q16" s="886"/>
      <c r="R16" s="1609"/>
      <c r="S16" s="886"/>
      <c r="T16" s="1609"/>
      <c r="U16" s="886"/>
      <c r="V16" s="1609"/>
      <c r="W16" s="886"/>
      <c r="X16" s="1609"/>
      <c r="Y16" s="886"/>
      <c r="Z16" s="1609"/>
      <c r="AA16" s="886"/>
      <c r="AB16" s="1609"/>
      <c r="AC16" s="886"/>
      <c r="AD16" s="1609"/>
      <c r="AE16" s="886"/>
      <c r="AF16" s="1609"/>
      <c r="AG16" s="886"/>
      <c r="AH16" s="1609"/>
      <c r="AI16" s="886"/>
      <c r="AJ16" s="1609"/>
      <c r="AK16" s="888"/>
      <c r="AL16" s="1610"/>
      <c r="AM16" s="1438"/>
      <c r="AN16" s="921"/>
      <c r="AO16" s="1619"/>
      <c r="AP16" s="887"/>
      <c r="AQ16" s="1438"/>
      <c r="AR16" s="1438"/>
      <c r="AS16" s="1438"/>
    </row>
    <row r="17" spans="1:127" s="272" customFormat="1" ht="18" customHeight="1" x14ac:dyDescent="0.35">
      <c r="A17" s="877" t="s">
        <v>2797</v>
      </c>
      <c r="B17" s="2939"/>
      <c r="C17" s="2940"/>
      <c r="D17" s="1125"/>
      <c r="E17" s="829"/>
      <c r="F17" s="1438"/>
      <c r="G17" s="829"/>
      <c r="H17" s="1438"/>
      <c r="I17" s="829"/>
      <c r="J17" s="1438"/>
      <c r="K17" s="829"/>
      <c r="L17" s="1438"/>
      <c r="M17" s="829"/>
      <c r="N17" s="1438"/>
      <c r="O17" s="829"/>
      <c r="P17" s="1438"/>
      <c r="Q17" s="829"/>
      <c r="R17" s="1438"/>
      <c r="S17" s="829"/>
      <c r="T17" s="1438"/>
      <c r="U17" s="829"/>
      <c r="V17" s="1438"/>
      <c r="W17" s="829"/>
      <c r="X17" s="1438"/>
      <c r="Y17" s="829"/>
      <c r="Z17" s="1438"/>
      <c r="AA17" s="829"/>
      <c r="AB17" s="1438"/>
      <c r="AC17" s="829"/>
      <c r="AD17" s="1438"/>
      <c r="AE17" s="829"/>
      <c r="AF17" s="1438"/>
      <c r="AG17" s="829"/>
      <c r="AH17" s="1479"/>
      <c r="AI17" s="1484"/>
      <c r="AJ17" s="833"/>
      <c r="AK17" s="1439"/>
      <c r="AL17" s="854"/>
      <c r="AM17" s="1484"/>
      <c r="AN17" s="1484"/>
      <c r="AO17" s="1484"/>
      <c r="AP17" s="1484"/>
      <c r="AQ17" s="1438"/>
      <c r="AR17" s="1438"/>
      <c r="AS17" s="1438"/>
      <c r="AT17" s="1126"/>
      <c r="AU17" s="1126"/>
      <c r="AV17" s="1126"/>
      <c r="AW17" s="1126"/>
      <c r="AX17" s="1126"/>
      <c r="AY17" s="1126"/>
      <c r="AZ17" s="1126"/>
      <c r="BA17" s="1126"/>
      <c r="BB17" s="273"/>
      <c r="BC17" s="273"/>
      <c r="BD17" s="121"/>
      <c r="BE17" s="121"/>
      <c r="BF17" s="121"/>
      <c r="BG17" s="121"/>
      <c r="BH17" s="121"/>
      <c r="BI17" s="121"/>
      <c r="BJ17" s="121"/>
      <c r="BK17" s="121"/>
      <c r="BL17" s="121"/>
      <c r="BM17" s="121"/>
      <c r="BN17" s="121"/>
      <c r="BO17" s="121"/>
      <c r="BP17" s="121"/>
      <c r="BQ17" s="121"/>
      <c r="BR17" s="119"/>
      <c r="BS17" s="119"/>
      <c r="BT17" s="284"/>
      <c r="BU17" s="284"/>
      <c r="BV17" s="273"/>
      <c r="BW17" s="273"/>
      <c r="BX17" s="552" t="str">
        <f t="shared" ref="BX17" si="0">IF(CD17=1,"* Total Ingresos debe ser igual a la suma de los Tipos de Estrategia. ","")</f>
        <v/>
      </c>
      <c r="BY17" s="552" t="str">
        <f t="shared" ref="BY17" si="1">IF(CE17=1," * El Número de personas con discapacidad NO DEBE superar el total de ingresos. ","")</f>
        <v/>
      </c>
      <c r="BZ17" s="552" t="str">
        <f t="shared" ref="BZ17" si="2">IF(CF17=1," * El Número de personas de pueblos originarios NO DEBE superar el total de ingresos. ","")</f>
        <v/>
      </c>
      <c r="CA17" s="552" t="str">
        <f t="shared" ref="CA17" si="3">IF(CG17=1," * El Número de personas migrantes NO DEBE superar el total de ingresos. ","")</f>
        <v/>
      </c>
      <c r="CB17" s="552"/>
      <c r="CC17" s="552"/>
      <c r="CD17" s="553">
        <f>IF(B17&lt;&gt;SUM(AI17:AL17),1,0)</f>
        <v>0</v>
      </c>
      <c r="CE17" s="553">
        <f>IF(B17&lt;AN17,1,0)</f>
        <v>0</v>
      </c>
      <c r="CF17" s="553">
        <f>IF(C17&lt;AO17,1,0)</f>
        <v>0</v>
      </c>
      <c r="CG17" s="553">
        <f>IF(D17&lt;AP17,1,0)</f>
        <v>0</v>
      </c>
      <c r="CH17" s="543"/>
      <c r="CI17" s="543"/>
      <c r="CJ17" s="543"/>
      <c r="CK17" s="543"/>
      <c r="CL17" s="543"/>
      <c r="CM17" s="543"/>
      <c r="CN17" s="543"/>
      <c r="CO17" s="543"/>
      <c r="CP17" s="543"/>
      <c r="CQ17" s="54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row>
    <row r="18" spans="1:127" x14ac:dyDescent="0.35">
      <c r="A18" s="851" t="s">
        <v>3026</v>
      </c>
      <c r="B18" s="1127"/>
      <c r="C18" s="2941"/>
      <c r="D18" s="928"/>
      <c r="E18" s="2942"/>
      <c r="F18" s="2583"/>
      <c r="G18" s="2942"/>
      <c r="H18" s="2583"/>
      <c r="I18" s="2942"/>
      <c r="J18" s="2583"/>
      <c r="K18" s="2943"/>
      <c r="L18" s="2435"/>
      <c r="M18" s="2943"/>
      <c r="N18" s="2435"/>
      <c r="O18" s="2943"/>
      <c r="P18" s="2435"/>
      <c r="Q18" s="2943"/>
      <c r="R18" s="2435"/>
      <c r="S18" s="2943"/>
      <c r="T18" s="2435"/>
      <c r="U18" s="2943"/>
      <c r="V18" s="2435"/>
      <c r="W18" s="2943"/>
      <c r="X18" s="2435"/>
      <c r="Y18" s="2943"/>
      <c r="Z18" s="2435"/>
      <c r="AA18" s="2943"/>
      <c r="AB18" s="2435"/>
      <c r="AC18" s="2943"/>
      <c r="AD18" s="2435"/>
      <c r="AE18" s="2943"/>
      <c r="AF18" s="2435"/>
      <c r="AG18" s="2943"/>
      <c r="AH18" s="2435"/>
      <c r="AI18" s="2943"/>
      <c r="AJ18" s="2435"/>
      <c r="AK18" s="2579"/>
      <c r="AL18" s="2572"/>
      <c r="AN18" s="2431"/>
      <c r="AO18" s="2434"/>
      <c r="AP18" s="900"/>
    </row>
    <row r="19" spans="1:127" x14ac:dyDescent="0.35">
      <c r="A19" s="2944" t="s">
        <v>571</v>
      </c>
      <c r="B19" s="1127"/>
      <c r="C19" s="1128"/>
      <c r="D19" s="2929"/>
      <c r="E19" s="2928">
        <f t="shared" ref="E19:AL19" si="4">SUM(E20:E23)</f>
        <v>0</v>
      </c>
      <c r="F19" s="2945">
        <f t="shared" si="4"/>
        <v>0</v>
      </c>
      <c r="G19" s="2928">
        <f t="shared" si="4"/>
        <v>0</v>
      </c>
      <c r="H19" s="2945">
        <f t="shared" si="4"/>
        <v>0</v>
      </c>
      <c r="I19" s="2928">
        <f t="shared" si="4"/>
        <v>0</v>
      </c>
      <c r="J19" s="2945">
        <f t="shared" si="4"/>
        <v>0</v>
      </c>
      <c r="K19" s="2928">
        <f t="shared" si="4"/>
        <v>0</v>
      </c>
      <c r="L19" s="2945">
        <f t="shared" si="4"/>
        <v>0</v>
      </c>
      <c r="M19" s="2928">
        <f t="shared" si="4"/>
        <v>0</v>
      </c>
      <c r="N19" s="2945">
        <f t="shared" si="4"/>
        <v>0</v>
      </c>
      <c r="O19" s="2928">
        <f t="shared" si="4"/>
        <v>0</v>
      </c>
      <c r="P19" s="2945">
        <f t="shared" si="4"/>
        <v>0</v>
      </c>
      <c r="Q19" s="2928">
        <f t="shared" si="4"/>
        <v>0</v>
      </c>
      <c r="R19" s="2945">
        <f t="shared" si="4"/>
        <v>0</v>
      </c>
      <c r="S19" s="2928">
        <f t="shared" si="4"/>
        <v>0</v>
      </c>
      <c r="T19" s="2945">
        <f t="shared" si="4"/>
        <v>0</v>
      </c>
      <c r="U19" s="2928">
        <f t="shared" si="4"/>
        <v>0</v>
      </c>
      <c r="V19" s="2945">
        <f t="shared" si="4"/>
        <v>0</v>
      </c>
      <c r="W19" s="2928">
        <f t="shared" si="4"/>
        <v>0</v>
      </c>
      <c r="X19" s="2945">
        <f t="shared" si="4"/>
        <v>0</v>
      </c>
      <c r="Y19" s="2928">
        <f t="shared" si="4"/>
        <v>0</v>
      </c>
      <c r="Z19" s="2945">
        <f t="shared" si="4"/>
        <v>0</v>
      </c>
      <c r="AA19" s="2928">
        <f t="shared" si="4"/>
        <v>0</v>
      </c>
      <c r="AB19" s="2945">
        <f t="shared" si="4"/>
        <v>0</v>
      </c>
      <c r="AC19" s="2928">
        <f t="shared" si="4"/>
        <v>0</v>
      </c>
      <c r="AD19" s="2945">
        <f t="shared" si="4"/>
        <v>0</v>
      </c>
      <c r="AE19" s="2928">
        <f t="shared" si="4"/>
        <v>0</v>
      </c>
      <c r="AF19" s="2945">
        <f t="shared" si="4"/>
        <v>0</v>
      </c>
      <c r="AG19" s="2928">
        <f t="shared" si="4"/>
        <v>0</v>
      </c>
      <c r="AH19" s="2945">
        <f t="shared" si="4"/>
        <v>0</v>
      </c>
      <c r="AI19" s="2928">
        <f t="shared" si="4"/>
        <v>0</v>
      </c>
      <c r="AJ19" s="2945">
        <f t="shared" si="4"/>
        <v>0</v>
      </c>
      <c r="AK19" s="2946">
        <f t="shared" si="4"/>
        <v>0</v>
      </c>
      <c r="AL19" s="2947">
        <f t="shared" si="4"/>
        <v>0</v>
      </c>
      <c r="AM19" s="2948">
        <f t="shared" ref="AM19" si="5">SUM(AM20:AM24)</f>
        <v>0</v>
      </c>
      <c r="AN19" s="2949">
        <f>SUM(AM22:AM24)</f>
        <v>0</v>
      </c>
      <c r="AO19" s="2668">
        <f>SUM(AN20:AN23)</f>
        <v>0</v>
      </c>
      <c r="AP19" s="2929">
        <f>SUM(AO20:AO23)</f>
        <v>0</v>
      </c>
      <c r="AQ19" s="2948">
        <f t="shared" ref="AQ19:AS19" si="6">SUM(AQ20:AQ24)</f>
        <v>0</v>
      </c>
      <c r="AR19" s="2948">
        <f t="shared" si="6"/>
        <v>0</v>
      </c>
      <c r="AS19" s="2948">
        <f t="shared" si="6"/>
        <v>0</v>
      </c>
    </row>
    <row r="20" spans="1:127" x14ac:dyDescent="0.35">
      <c r="A20" s="2448" t="s">
        <v>3027</v>
      </c>
      <c r="B20" s="2939"/>
      <c r="C20" s="1124"/>
      <c r="D20" s="2950"/>
      <c r="E20" s="1614"/>
      <c r="F20" s="891"/>
      <c r="G20" s="1614"/>
      <c r="H20" s="891"/>
      <c r="I20" s="1614"/>
      <c r="J20" s="891"/>
      <c r="K20" s="1614"/>
      <c r="L20" s="891"/>
      <c r="M20" s="1614"/>
      <c r="N20" s="891"/>
      <c r="O20" s="1614"/>
      <c r="P20" s="891"/>
      <c r="Q20" s="1614"/>
      <c r="R20" s="891"/>
      <c r="S20" s="1614"/>
      <c r="T20" s="891"/>
      <c r="U20" s="1614"/>
      <c r="V20" s="891"/>
      <c r="W20" s="1614"/>
      <c r="X20" s="891"/>
      <c r="Y20" s="1614"/>
      <c r="Z20" s="891"/>
      <c r="AA20" s="1614"/>
      <c r="AB20" s="891"/>
      <c r="AC20" s="1614"/>
      <c r="AD20" s="891"/>
      <c r="AE20" s="1614"/>
      <c r="AF20" s="891"/>
      <c r="AG20" s="1614"/>
      <c r="AH20" s="891"/>
      <c r="AI20" s="1614"/>
      <c r="AJ20" s="891"/>
      <c r="AK20" s="892"/>
      <c r="AL20" s="893"/>
      <c r="AM20" s="2085"/>
      <c r="AN20" s="925"/>
      <c r="AO20" s="941"/>
      <c r="AP20" s="890"/>
      <c r="AQ20" s="2085"/>
      <c r="AR20" s="2085"/>
      <c r="AS20" s="2085"/>
    </row>
    <row r="21" spans="1:127" x14ac:dyDescent="0.35">
      <c r="A21" s="851" t="s">
        <v>1918</v>
      </c>
      <c r="B21" s="1123"/>
      <c r="C21" s="2940"/>
      <c r="D21" s="922"/>
      <c r="E21" s="886"/>
      <c r="F21" s="1609"/>
      <c r="G21" s="886"/>
      <c r="H21" s="1609"/>
      <c r="I21" s="886"/>
      <c r="J21" s="1609"/>
      <c r="K21" s="886"/>
      <c r="L21" s="1609"/>
      <c r="M21" s="886"/>
      <c r="N21" s="1609"/>
      <c r="O21" s="886"/>
      <c r="P21" s="1609"/>
      <c r="Q21" s="886"/>
      <c r="R21" s="1609"/>
      <c r="S21" s="886"/>
      <c r="T21" s="1609"/>
      <c r="U21" s="886"/>
      <c r="V21" s="1609"/>
      <c r="W21" s="886"/>
      <c r="X21" s="1609"/>
      <c r="Y21" s="886"/>
      <c r="Z21" s="1609"/>
      <c r="AA21" s="886"/>
      <c r="AB21" s="1609"/>
      <c r="AC21" s="886"/>
      <c r="AD21" s="1609"/>
      <c r="AE21" s="886"/>
      <c r="AF21" s="1609"/>
      <c r="AG21" s="886"/>
      <c r="AH21" s="1609"/>
      <c r="AI21" s="886"/>
      <c r="AJ21" s="1609"/>
      <c r="AK21" s="888"/>
      <c r="AL21" s="1610"/>
      <c r="AM21" s="855"/>
      <c r="AN21" s="921"/>
      <c r="AO21" s="1619"/>
      <c r="AP21" s="887"/>
      <c r="AQ21" s="855"/>
      <c r="AR21" s="855"/>
      <c r="AS21" s="855"/>
    </row>
    <row r="22" spans="1:127" x14ac:dyDescent="0.35">
      <c r="A22" s="2452" t="s">
        <v>3028</v>
      </c>
      <c r="B22" s="1129"/>
      <c r="C22" s="1130"/>
      <c r="D22" s="337"/>
      <c r="E22" s="1131"/>
      <c r="F22" s="711"/>
      <c r="G22" s="1131"/>
      <c r="H22" s="711"/>
      <c r="I22" s="1131"/>
      <c r="J22" s="711"/>
      <c r="K22" s="1131"/>
      <c r="L22" s="711"/>
      <c r="M22" s="1131"/>
      <c r="N22" s="711"/>
      <c r="O22" s="1131"/>
      <c r="P22" s="711"/>
      <c r="Q22" s="1131"/>
      <c r="R22" s="711"/>
      <c r="S22" s="1131"/>
      <c r="T22" s="711"/>
      <c r="U22" s="1131"/>
      <c r="V22" s="711"/>
      <c r="W22" s="1131"/>
      <c r="X22" s="711"/>
      <c r="Y22" s="1131"/>
      <c r="Z22" s="711"/>
      <c r="AA22" s="1131"/>
      <c r="AB22" s="711"/>
      <c r="AC22" s="1131"/>
      <c r="AD22" s="711"/>
      <c r="AE22" s="1131"/>
      <c r="AF22" s="711"/>
      <c r="AG22" s="1131"/>
      <c r="AH22" s="711"/>
      <c r="AI22" s="1131"/>
      <c r="AJ22" s="711"/>
      <c r="AK22" s="1132"/>
      <c r="AL22" s="452"/>
      <c r="AM22" s="288"/>
      <c r="AN22" s="710"/>
      <c r="AO22" s="450"/>
      <c r="AP22" s="1133"/>
      <c r="AQ22" s="288"/>
      <c r="AR22" s="288"/>
      <c r="AS22" s="288"/>
    </row>
    <row r="23" spans="1:127" x14ac:dyDescent="0.35">
      <c r="A23" s="2951" t="s">
        <v>3029</v>
      </c>
      <c r="B23" s="1123"/>
      <c r="C23" s="2940"/>
      <c r="D23" s="922"/>
      <c r="E23" s="886"/>
      <c r="F23" s="1609"/>
      <c r="G23" s="886"/>
      <c r="H23" s="1609"/>
      <c r="I23" s="886"/>
      <c r="J23" s="1609"/>
      <c r="K23" s="886"/>
      <c r="L23" s="1609"/>
      <c r="M23" s="886"/>
      <c r="N23" s="1609"/>
      <c r="O23" s="886"/>
      <c r="P23" s="1609"/>
      <c r="Q23" s="886"/>
      <c r="R23" s="1609"/>
      <c r="S23" s="886"/>
      <c r="T23" s="1609"/>
      <c r="U23" s="886"/>
      <c r="V23" s="1609"/>
      <c r="W23" s="886"/>
      <c r="X23" s="1609"/>
      <c r="Y23" s="886"/>
      <c r="Z23" s="1609"/>
      <c r="AA23" s="886"/>
      <c r="AB23" s="1609"/>
      <c r="AC23" s="886"/>
      <c r="AD23" s="1609"/>
      <c r="AE23" s="886"/>
      <c r="AF23" s="1609"/>
      <c r="AG23" s="886"/>
      <c r="AH23" s="1609"/>
      <c r="AI23" s="886"/>
      <c r="AJ23" s="1609"/>
      <c r="AK23" s="888"/>
      <c r="AL23" s="1610"/>
      <c r="AM23" s="855"/>
      <c r="AN23" s="1619"/>
      <c r="AO23" s="887"/>
      <c r="AP23" s="885"/>
      <c r="AQ23" s="855"/>
      <c r="AR23" s="855"/>
      <c r="AS23" s="855"/>
    </row>
    <row r="24" spans="1:127" x14ac:dyDescent="0.35">
      <c r="A24" s="876" t="s">
        <v>3030</v>
      </c>
      <c r="B24" s="1127"/>
      <c r="C24" s="1128"/>
      <c r="D24" s="2952"/>
      <c r="E24" s="2943"/>
      <c r="F24" s="2435"/>
      <c r="G24" s="2943"/>
      <c r="H24" s="2435"/>
      <c r="I24" s="2943"/>
      <c r="J24" s="2435"/>
      <c r="K24" s="2943"/>
      <c r="L24" s="2435"/>
      <c r="M24" s="2943"/>
      <c r="N24" s="2435"/>
      <c r="O24" s="2943"/>
      <c r="P24" s="2435"/>
      <c r="Q24" s="2943"/>
      <c r="R24" s="2435"/>
      <c r="S24" s="2943"/>
      <c r="T24" s="2435"/>
      <c r="U24" s="2943"/>
      <c r="V24" s="2435"/>
      <c r="W24" s="2943"/>
      <c r="X24" s="2435"/>
      <c r="Y24" s="2943"/>
      <c r="Z24" s="2435"/>
      <c r="AA24" s="2943"/>
      <c r="AB24" s="2435"/>
      <c r="AC24" s="2943"/>
      <c r="AD24" s="2435"/>
      <c r="AE24" s="2943"/>
      <c r="AF24" s="2435"/>
      <c r="AG24" s="2943"/>
      <c r="AH24" s="2435"/>
      <c r="AI24" s="2943"/>
      <c r="AJ24" s="2435"/>
      <c r="AK24" s="2579"/>
      <c r="AL24" s="2572"/>
      <c r="AM24" s="2450"/>
      <c r="AN24" s="2434"/>
      <c r="AO24" s="2432"/>
      <c r="AP24" s="2435"/>
      <c r="AQ24" s="2450"/>
      <c r="AR24" s="2450"/>
      <c r="AS24" s="2450"/>
    </row>
    <row r="25" spans="1:127" x14ac:dyDescent="0.35">
      <c r="A25" s="301" t="s">
        <v>3031</v>
      </c>
      <c r="B25" s="547"/>
      <c r="C25" s="273"/>
      <c r="D25" s="547"/>
      <c r="E25" s="547"/>
      <c r="F25" s="273"/>
      <c r="G25" s="273"/>
      <c r="H25" s="273"/>
      <c r="I25" s="273"/>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row>
    <row r="26" spans="1:127" ht="15" customHeight="1" x14ac:dyDescent="0.35">
      <c r="A26" s="7990" t="s">
        <v>3032</v>
      </c>
      <c r="B26" s="7989" t="s">
        <v>190</v>
      </c>
      <c r="C26" s="7990"/>
      <c r="D26" s="7989" t="s">
        <v>30</v>
      </c>
      <c r="E26" s="7523"/>
      <c r="F26" s="7990"/>
      <c r="G26" s="9062" t="s">
        <v>1654</v>
      </c>
      <c r="H26" s="9014"/>
      <c r="I26" s="9014"/>
      <c r="J26" s="9014"/>
      <c r="K26" s="9014"/>
      <c r="L26" s="9014"/>
      <c r="M26" s="9014"/>
      <c r="N26" s="9014"/>
      <c r="O26" s="9014"/>
      <c r="P26" s="9014"/>
      <c r="Q26" s="9014"/>
      <c r="R26" s="9014"/>
      <c r="S26" s="9014"/>
      <c r="T26" s="9014"/>
      <c r="U26" s="9014"/>
      <c r="V26" s="9014"/>
      <c r="W26" s="9014"/>
      <c r="X26" s="9014"/>
      <c r="Y26" s="9014"/>
      <c r="Z26" s="9014"/>
      <c r="AA26" s="9014"/>
      <c r="AB26" s="9014"/>
      <c r="AC26" s="9014"/>
      <c r="AD26" s="9014"/>
      <c r="AE26" s="9014"/>
      <c r="AF26" s="9014"/>
      <c r="AG26" s="9014"/>
      <c r="AH26" s="9014"/>
      <c r="AI26" s="9014"/>
      <c r="AJ26" s="9014"/>
      <c r="AK26" s="9014"/>
      <c r="AL26" s="9014"/>
      <c r="AM26" s="9014"/>
      <c r="AN26" s="9015"/>
      <c r="AO26" s="9062" t="s">
        <v>3013</v>
      </c>
      <c r="AP26" s="9014"/>
      <c r="AQ26" s="9014"/>
      <c r="AR26" s="9015"/>
      <c r="AS26" s="2953"/>
    </row>
    <row r="27" spans="1:127" ht="15" customHeight="1" x14ac:dyDescent="0.35">
      <c r="A27" s="7412"/>
      <c r="B27" s="7459"/>
      <c r="C27" s="7412"/>
      <c r="D27" s="8525"/>
      <c r="E27" s="8053"/>
      <c r="F27" s="7982"/>
      <c r="G27" s="9044" t="s">
        <v>250</v>
      </c>
      <c r="H27" s="9061"/>
      <c r="I27" s="9056" t="s">
        <v>539</v>
      </c>
      <c r="J27" s="9040"/>
      <c r="K27" s="9039" t="s">
        <v>540</v>
      </c>
      <c r="L27" s="9040"/>
      <c r="M27" s="9056" t="s">
        <v>561</v>
      </c>
      <c r="N27" s="9040"/>
      <c r="O27" s="9056" t="s">
        <v>3015</v>
      </c>
      <c r="P27" s="9040"/>
      <c r="Q27" s="9056" t="s">
        <v>3016</v>
      </c>
      <c r="R27" s="9040"/>
      <c r="S27" s="9056" t="s">
        <v>3017</v>
      </c>
      <c r="T27" s="9040"/>
      <c r="U27" s="9056" t="s">
        <v>47</v>
      </c>
      <c r="V27" s="9040"/>
      <c r="W27" s="9056" t="s">
        <v>48</v>
      </c>
      <c r="X27" s="9040"/>
      <c r="Y27" s="9056" t="s">
        <v>3018</v>
      </c>
      <c r="Z27" s="9040"/>
      <c r="AA27" s="9056" t="s">
        <v>50</v>
      </c>
      <c r="AB27" s="9040"/>
      <c r="AC27" s="9056" t="s">
        <v>51</v>
      </c>
      <c r="AD27" s="9040"/>
      <c r="AE27" s="9056" t="s">
        <v>52</v>
      </c>
      <c r="AF27" s="9040"/>
      <c r="AG27" s="9056" t="s">
        <v>53</v>
      </c>
      <c r="AH27" s="9040"/>
      <c r="AI27" s="9056" t="s">
        <v>54</v>
      </c>
      <c r="AJ27" s="9040"/>
      <c r="AK27" s="9056" t="s">
        <v>55</v>
      </c>
      <c r="AL27" s="9040"/>
      <c r="AM27" s="9056" t="s">
        <v>56</v>
      </c>
      <c r="AN27" s="9083"/>
      <c r="AO27" s="7919" t="s">
        <v>3019</v>
      </c>
      <c r="AP27" s="9085" t="s">
        <v>3020</v>
      </c>
      <c r="AQ27" s="9087" t="s">
        <v>3021</v>
      </c>
      <c r="AR27" s="9092" t="s">
        <v>3022</v>
      </c>
    </row>
    <row r="28" spans="1:127" x14ac:dyDescent="0.35">
      <c r="A28" s="7982"/>
      <c r="B28" s="8525"/>
      <c r="C28" s="7982"/>
      <c r="D28" s="2954" t="s">
        <v>32</v>
      </c>
      <c r="E28" s="2954" t="s">
        <v>33</v>
      </c>
      <c r="F28" s="2954" t="s">
        <v>34</v>
      </c>
      <c r="G28" s="2922" t="s">
        <v>33</v>
      </c>
      <c r="H28" s="2923" t="s">
        <v>34</v>
      </c>
      <c r="I28" s="2922" t="s">
        <v>33</v>
      </c>
      <c r="J28" s="2923" t="s">
        <v>34</v>
      </c>
      <c r="K28" s="2955" t="s">
        <v>33</v>
      </c>
      <c r="L28" s="2923" t="s">
        <v>34</v>
      </c>
      <c r="M28" s="2922" t="s">
        <v>33</v>
      </c>
      <c r="N28" s="2923" t="s">
        <v>34</v>
      </c>
      <c r="O28" s="2922" t="s">
        <v>33</v>
      </c>
      <c r="P28" s="2923" t="s">
        <v>34</v>
      </c>
      <c r="Q28" s="2922" t="s">
        <v>33</v>
      </c>
      <c r="R28" s="2923" t="s">
        <v>34</v>
      </c>
      <c r="S28" s="2922" t="s">
        <v>33</v>
      </c>
      <c r="T28" s="2923" t="s">
        <v>34</v>
      </c>
      <c r="U28" s="2922" t="s">
        <v>33</v>
      </c>
      <c r="V28" s="2923" t="s">
        <v>34</v>
      </c>
      <c r="W28" s="2922" t="s">
        <v>33</v>
      </c>
      <c r="X28" s="2923" t="s">
        <v>34</v>
      </c>
      <c r="Y28" s="2922" t="s">
        <v>33</v>
      </c>
      <c r="Z28" s="2923" t="s">
        <v>34</v>
      </c>
      <c r="AA28" s="2922" t="s">
        <v>33</v>
      </c>
      <c r="AB28" s="2923" t="s">
        <v>34</v>
      </c>
      <c r="AC28" s="2922" t="s">
        <v>33</v>
      </c>
      <c r="AD28" s="2923" t="s">
        <v>34</v>
      </c>
      <c r="AE28" s="2922" t="s">
        <v>33</v>
      </c>
      <c r="AF28" s="2923" t="s">
        <v>34</v>
      </c>
      <c r="AG28" s="2922" t="s">
        <v>33</v>
      </c>
      <c r="AH28" s="2923" t="s">
        <v>34</v>
      </c>
      <c r="AI28" s="2922" t="s">
        <v>33</v>
      </c>
      <c r="AJ28" s="2923" t="s">
        <v>34</v>
      </c>
      <c r="AK28" s="2922" t="s">
        <v>33</v>
      </c>
      <c r="AL28" s="2923" t="s">
        <v>34</v>
      </c>
      <c r="AM28" s="2922" t="s">
        <v>33</v>
      </c>
      <c r="AN28" s="2956" t="s">
        <v>34</v>
      </c>
      <c r="AO28" s="9084"/>
      <c r="AP28" s="9086"/>
      <c r="AQ28" s="9074"/>
      <c r="AR28" s="9093"/>
    </row>
    <row r="29" spans="1:127" x14ac:dyDescent="0.35">
      <c r="A29" s="9075" t="s">
        <v>3033</v>
      </c>
      <c r="B29" s="9076"/>
      <c r="C29" s="9077"/>
      <c r="D29" s="2957"/>
      <c r="E29" s="2958"/>
      <c r="F29" s="2957"/>
      <c r="G29" s="2958"/>
      <c r="H29" s="2959"/>
      <c r="I29" s="2960"/>
      <c r="J29" s="2959"/>
      <c r="K29" s="2960"/>
      <c r="L29" s="2959"/>
      <c r="M29" s="2960"/>
      <c r="N29" s="2959"/>
      <c r="O29" s="2960"/>
      <c r="P29" s="2959"/>
      <c r="Q29" s="2960"/>
      <c r="R29" s="2959"/>
      <c r="S29" s="2960"/>
      <c r="T29" s="2959"/>
      <c r="U29" s="2960"/>
      <c r="V29" s="2959"/>
      <c r="W29" s="1134"/>
      <c r="X29" s="1134"/>
      <c r="Y29" s="1134"/>
      <c r="Z29" s="1134"/>
      <c r="AA29" s="1134"/>
      <c r="AB29" s="1134"/>
      <c r="AC29" s="1134"/>
      <c r="AD29" s="1134"/>
      <c r="AE29" s="1134"/>
      <c r="AF29" s="1134"/>
      <c r="AG29" s="1134"/>
      <c r="AH29" s="1134"/>
      <c r="AI29" s="1134"/>
      <c r="AJ29" s="1134"/>
      <c r="AK29" s="1134"/>
      <c r="AL29" s="1134"/>
      <c r="AM29" s="1134"/>
      <c r="AN29" s="1134"/>
      <c r="AO29" s="1134"/>
      <c r="AP29" s="1134"/>
      <c r="AQ29" s="1134"/>
      <c r="AR29" s="1134"/>
    </row>
    <row r="30" spans="1:127" ht="15" customHeight="1" x14ac:dyDescent="0.35">
      <c r="A30" s="7972" t="s">
        <v>3034</v>
      </c>
      <c r="B30" s="1135" t="s">
        <v>3035</v>
      </c>
      <c r="C30" s="2923"/>
      <c r="D30" s="2923"/>
      <c r="E30" s="2923"/>
      <c r="F30" s="1136"/>
      <c r="G30" s="1137"/>
      <c r="H30" s="1136"/>
      <c r="I30" s="1137"/>
      <c r="J30" s="1136"/>
      <c r="K30" s="1137"/>
      <c r="L30" s="1136"/>
      <c r="M30" s="1137"/>
      <c r="N30" s="1136"/>
      <c r="O30" s="1137"/>
      <c r="P30" s="1136"/>
      <c r="Q30" s="1137"/>
      <c r="R30" s="1136"/>
      <c r="S30" s="1137"/>
      <c r="T30" s="1136"/>
      <c r="U30" s="1137"/>
      <c r="V30" s="1136"/>
      <c r="W30" s="1134"/>
      <c r="X30" s="1134"/>
      <c r="Y30" s="1134"/>
      <c r="Z30" s="1134"/>
      <c r="AA30" s="1134"/>
      <c r="AB30" s="1134"/>
      <c r="AC30" s="1134"/>
      <c r="AD30" s="1134"/>
      <c r="AE30" s="1134"/>
      <c r="AF30" s="1134"/>
      <c r="AG30" s="1134"/>
      <c r="AH30" s="1134"/>
      <c r="AI30" s="1134"/>
      <c r="AJ30" s="1134"/>
      <c r="AK30" s="1134"/>
      <c r="AL30" s="1134"/>
      <c r="AM30" s="1134"/>
      <c r="AN30" s="1134"/>
      <c r="AO30" s="1134"/>
      <c r="AP30" s="1134"/>
      <c r="AQ30" s="1134"/>
      <c r="AR30" s="1134"/>
    </row>
    <row r="31" spans="1:127" ht="15" customHeight="1" x14ac:dyDescent="0.35">
      <c r="A31" s="7362"/>
      <c r="B31" s="1135" t="s">
        <v>3036</v>
      </c>
      <c r="C31" s="2923"/>
      <c r="D31" s="2923"/>
      <c r="E31" s="2923"/>
      <c r="F31" s="1138"/>
      <c r="G31" s="1134"/>
      <c r="H31" s="1138"/>
      <c r="I31" s="1134"/>
      <c r="J31" s="1138"/>
      <c r="K31" s="1134"/>
      <c r="L31" s="1138"/>
      <c r="M31" s="1134"/>
      <c r="N31" s="1138"/>
      <c r="O31" s="1134"/>
      <c r="P31" s="1138"/>
      <c r="Q31" s="1134"/>
      <c r="R31" s="1138"/>
      <c r="S31" s="1134"/>
      <c r="T31" s="1138"/>
      <c r="U31" s="1134"/>
      <c r="V31" s="1138"/>
      <c r="W31" s="1134"/>
      <c r="X31" s="1134"/>
      <c r="Y31" s="1134"/>
      <c r="Z31" s="1134"/>
      <c r="AA31" s="1134"/>
      <c r="AB31" s="1134"/>
      <c r="AC31" s="1134"/>
      <c r="AD31" s="1134"/>
      <c r="AE31" s="1134"/>
      <c r="AF31" s="1134"/>
      <c r="AG31" s="1134"/>
      <c r="AH31" s="1134"/>
      <c r="AI31" s="1134"/>
      <c r="AJ31" s="1134"/>
      <c r="AK31" s="1134"/>
      <c r="AL31" s="1134"/>
      <c r="AM31" s="1134"/>
      <c r="AN31" s="1134"/>
      <c r="AO31" s="1134"/>
      <c r="AP31" s="1134"/>
      <c r="AQ31" s="1134"/>
      <c r="AR31" s="1134"/>
    </row>
    <row r="32" spans="1:127" ht="15" customHeight="1" x14ac:dyDescent="0.35">
      <c r="A32" s="7362"/>
      <c r="B32" s="1135" t="s">
        <v>3037</v>
      </c>
      <c r="C32" s="2923"/>
      <c r="D32" s="2923"/>
      <c r="E32" s="2923"/>
      <c r="F32" s="1138"/>
      <c r="G32" s="1134"/>
      <c r="H32" s="1138"/>
      <c r="I32" s="1134"/>
      <c r="J32" s="1138"/>
      <c r="K32" s="1134"/>
      <c r="L32" s="1138"/>
      <c r="M32" s="1134"/>
      <c r="N32" s="1138"/>
      <c r="O32" s="1134"/>
      <c r="P32" s="1138"/>
      <c r="Q32" s="1134"/>
      <c r="R32" s="1138"/>
      <c r="S32" s="1134"/>
      <c r="T32" s="1138"/>
      <c r="U32" s="1134"/>
      <c r="V32" s="1138"/>
      <c r="W32" s="1134"/>
      <c r="X32" s="1134"/>
      <c r="Y32" s="1134"/>
      <c r="Z32" s="1134"/>
      <c r="AA32" s="1134"/>
      <c r="AB32" s="1134"/>
      <c r="AC32" s="1134"/>
      <c r="AD32" s="1134"/>
      <c r="AE32" s="1134"/>
      <c r="AF32" s="1134"/>
      <c r="AG32" s="1134"/>
      <c r="AH32" s="1134"/>
      <c r="AI32" s="1134"/>
      <c r="AJ32" s="1134"/>
      <c r="AK32" s="1134"/>
      <c r="AL32" s="1134"/>
      <c r="AM32" s="1134"/>
      <c r="AN32" s="1134"/>
      <c r="AO32" s="1134"/>
      <c r="AP32" s="1134"/>
      <c r="AQ32" s="1134"/>
      <c r="AR32" s="1134"/>
    </row>
    <row r="33" spans="1:44" ht="15" customHeight="1" x14ac:dyDescent="0.35">
      <c r="A33" s="7362"/>
      <c r="B33" s="1135" t="s">
        <v>3038</v>
      </c>
      <c r="C33" s="2923"/>
      <c r="D33" s="2923"/>
      <c r="E33" s="2923"/>
      <c r="F33" s="1138"/>
      <c r="G33" s="1134"/>
      <c r="H33" s="1138"/>
      <c r="I33" s="1134"/>
      <c r="J33" s="1138"/>
      <c r="K33" s="1134"/>
      <c r="L33" s="1138"/>
      <c r="M33" s="1134"/>
      <c r="N33" s="1138"/>
      <c r="O33" s="1134"/>
      <c r="P33" s="1138"/>
      <c r="Q33" s="1134"/>
      <c r="R33" s="1138"/>
      <c r="S33" s="1134"/>
      <c r="T33" s="1138"/>
      <c r="U33" s="1134"/>
      <c r="V33" s="1138"/>
      <c r="W33" s="1134"/>
      <c r="X33" s="1134"/>
      <c r="Y33" s="1134"/>
      <c r="Z33" s="1134"/>
      <c r="AA33" s="1134"/>
      <c r="AB33" s="1134"/>
      <c r="AC33" s="1134"/>
      <c r="AD33" s="1134"/>
      <c r="AE33" s="1134"/>
      <c r="AF33" s="1134"/>
      <c r="AG33" s="1134"/>
      <c r="AH33" s="1134"/>
      <c r="AI33" s="1134"/>
      <c r="AJ33" s="1134"/>
      <c r="AK33" s="1134"/>
      <c r="AL33" s="1134"/>
      <c r="AM33" s="1134"/>
      <c r="AN33" s="1134"/>
      <c r="AO33" s="1134"/>
      <c r="AP33" s="1134"/>
      <c r="AQ33" s="1134"/>
      <c r="AR33" s="1134"/>
    </row>
    <row r="34" spans="1:44" ht="15" customHeight="1" x14ac:dyDescent="0.35">
      <c r="A34" s="7362"/>
      <c r="B34" s="1135" t="s">
        <v>3039</v>
      </c>
      <c r="C34" s="2923"/>
      <c r="D34" s="2923"/>
      <c r="E34" s="2923"/>
      <c r="F34" s="1138"/>
      <c r="G34" s="1134"/>
      <c r="H34" s="1138"/>
      <c r="I34" s="1134"/>
      <c r="J34" s="1138"/>
      <c r="K34" s="1134"/>
      <c r="L34" s="1138"/>
      <c r="M34" s="1134"/>
      <c r="N34" s="1138"/>
      <c r="O34" s="1134"/>
      <c r="P34" s="1138"/>
      <c r="Q34" s="1134"/>
      <c r="R34" s="1138"/>
      <c r="S34" s="1134"/>
      <c r="T34" s="1138"/>
      <c r="U34" s="1134"/>
      <c r="V34" s="1138"/>
      <c r="W34" s="1134"/>
      <c r="X34" s="1134"/>
      <c r="Y34" s="1134"/>
      <c r="Z34" s="1134"/>
      <c r="AA34" s="1134"/>
      <c r="AB34" s="1134"/>
      <c r="AC34" s="1134"/>
      <c r="AD34" s="1134"/>
      <c r="AE34" s="1134"/>
      <c r="AF34" s="1134"/>
      <c r="AG34" s="1134"/>
      <c r="AH34" s="1134"/>
      <c r="AI34" s="1134"/>
      <c r="AJ34" s="1134"/>
      <c r="AK34" s="1134"/>
      <c r="AL34" s="1134"/>
      <c r="AM34" s="1134"/>
      <c r="AN34" s="1134"/>
      <c r="AO34" s="1134"/>
      <c r="AP34" s="1134"/>
      <c r="AQ34" s="1134"/>
      <c r="AR34" s="1134"/>
    </row>
    <row r="35" spans="1:44" ht="15" customHeight="1" x14ac:dyDescent="0.35">
      <c r="A35" s="7362"/>
      <c r="B35" s="1135" t="s">
        <v>3040</v>
      </c>
      <c r="C35" s="2923"/>
      <c r="D35" s="2923"/>
      <c r="E35" s="2923"/>
      <c r="F35" s="1138"/>
      <c r="G35" s="1134"/>
      <c r="H35" s="1138"/>
      <c r="I35" s="1134"/>
      <c r="J35" s="1138"/>
      <c r="K35" s="1134"/>
      <c r="L35" s="1138"/>
      <c r="M35" s="1134"/>
      <c r="N35" s="1138"/>
      <c r="O35" s="1134"/>
      <c r="P35" s="1138"/>
      <c r="Q35" s="1134"/>
      <c r="R35" s="1138"/>
      <c r="S35" s="1134"/>
      <c r="T35" s="1138"/>
      <c r="U35" s="1134"/>
      <c r="V35" s="1138"/>
      <c r="W35" s="1134"/>
      <c r="X35" s="1134"/>
      <c r="Y35" s="1134"/>
      <c r="Z35" s="1134"/>
      <c r="AA35" s="1134"/>
      <c r="AB35" s="1134"/>
      <c r="AC35" s="1134"/>
      <c r="AD35" s="1134"/>
      <c r="AE35" s="1134"/>
      <c r="AF35" s="1134"/>
      <c r="AG35" s="1134"/>
      <c r="AH35" s="1134"/>
      <c r="AI35" s="1134"/>
      <c r="AJ35" s="1134"/>
      <c r="AK35" s="1134"/>
      <c r="AL35" s="1134"/>
      <c r="AM35" s="1134"/>
      <c r="AN35" s="1134"/>
      <c r="AO35" s="1134"/>
      <c r="AP35" s="1134"/>
      <c r="AQ35" s="1134"/>
      <c r="AR35" s="1134"/>
    </row>
    <row r="36" spans="1:44" ht="15" customHeight="1" x14ac:dyDescent="0.35">
      <c r="A36" s="7362"/>
      <c r="B36" s="1135" t="s">
        <v>3041</v>
      </c>
      <c r="C36" s="2923"/>
      <c r="D36" s="2923"/>
      <c r="E36" s="2923"/>
      <c r="F36" s="1138"/>
      <c r="G36" s="1134"/>
      <c r="H36" s="1138"/>
      <c r="I36" s="1134"/>
      <c r="J36" s="1138"/>
      <c r="K36" s="1134"/>
      <c r="L36" s="1138"/>
      <c r="M36" s="1134"/>
      <c r="N36" s="1138"/>
      <c r="O36" s="1134"/>
      <c r="P36" s="1138"/>
      <c r="Q36" s="1134"/>
      <c r="R36" s="1138"/>
      <c r="S36" s="1134"/>
      <c r="T36" s="1138"/>
      <c r="U36" s="1134"/>
      <c r="V36" s="1138"/>
      <c r="W36" s="1134"/>
      <c r="X36" s="1134"/>
      <c r="Y36" s="1134"/>
      <c r="Z36" s="1134"/>
      <c r="AA36" s="1134"/>
      <c r="AB36" s="1134"/>
      <c r="AC36" s="1134"/>
      <c r="AD36" s="1134"/>
      <c r="AE36" s="1134"/>
      <c r="AF36" s="1134"/>
      <c r="AG36" s="1134"/>
      <c r="AH36" s="1134"/>
      <c r="AI36" s="1134"/>
      <c r="AJ36" s="1134"/>
      <c r="AK36" s="1134"/>
      <c r="AL36" s="1134"/>
      <c r="AM36" s="1134"/>
      <c r="AN36" s="1134"/>
      <c r="AO36" s="1134"/>
      <c r="AP36" s="1134"/>
      <c r="AQ36" s="1134"/>
      <c r="AR36" s="1134"/>
    </row>
    <row r="37" spans="1:44" ht="15" customHeight="1" x14ac:dyDescent="0.35">
      <c r="A37" s="7362"/>
      <c r="B37" s="1135" t="s">
        <v>3042</v>
      </c>
      <c r="C37" s="2923"/>
      <c r="D37" s="2923"/>
      <c r="E37" s="2923"/>
      <c r="F37" s="1138"/>
      <c r="G37" s="1134"/>
      <c r="H37" s="1138"/>
      <c r="I37" s="1134"/>
      <c r="J37" s="1138"/>
      <c r="K37" s="1134"/>
      <c r="L37" s="1138"/>
      <c r="M37" s="1134"/>
      <c r="N37" s="1138"/>
      <c r="O37" s="1134"/>
      <c r="P37" s="1138"/>
      <c r="Q37" s="1134"/>
      <c r="R37" s="1138"/>
      <c r="S37" s="1134"/>
      <c r="T37" s="1138"/>
      <c r="U37" s="1134"/>
      <c r="V37" s="1138"/>
      <c r="W37" s="1134"/>
      <c r="X37" s="1134"/>
      <c r="Y37" s="1134"/>
      <c r="Z37" s="1134"/>
      <c r="AA37" s="1134"/>
      <c r="AB37" s="1134"/>
      <c r="AC37" s="1134"/>
      <c r="AD37" s="1134"/>
      <c r="AE37" s="1134"/>
      <c r="AF37" s="1134"/>
      <c r="AG37" s="1134"/>
      <c r="AH37" s="1134"/>
      <c r="AI37" s="1134"/>
      <c r="AJ37" s="1134"/>
      <c r="AK37" s="1134"/>
      <c r="AL37" s="1134"/>
      <c r="AM37" s="1134"/>
      <c r="AN37" s="1134"/>
      <c r="AO37" s="1134"/>
      <c r="AP37" s="1134"/>
      <c r="AQ37" s="1134"/>
      <c r="AR37" s="1134"/>
    </row>
    <row r="38" spans="1:44" ht="15" customHeight="1" x14ac:dyDescent="0.35">
      <c r="A38" s="7362"/>
      <c r="B38" s="1135" t="s">
        <v>3043</v>
      </c>
      <c r="C38" s="2923"/>
      <c r="D38" s="2923"/>
      <c r="E38" s="2923"/>
      <c r="F38" s="1138"/>
      <c r="G38" s="1134"/>
      <c r="H38" s="1138"/>
      <c r="I38" s="1134"/>
      <c r="J38" s="1138"/>
      <c r="K38" s="1134"/>
      <c r="L38" s="1138"/>
      <c r="M38" s="1134"/>
      <c r="N38" s="1138"/>
      <c r="O38" s="1134"/>
      <c r="P38" s="1138"/>
      <c r="Q38" s="1134"/>
      <c r="R38" s="1138"/>
      <c r="S38" s="1134"/>
      <c r="T38" s="1138"/>
      <c r="U38" s="1134"/>
      <c r="V38" s="1138"/>
      <c r="W38" s="1134"/>
      <c r="X38" s="1134"/>
      <c r="Y38" s="1134"/>
      <c r="Z38" s="1134"/>
      <c r="AA38" s="1134"/>
      <c r="AB38" s="1134"/>
      <c r="AC38" s="1134"/>
      <c r="AD38" s="1134"/>
      <c r="AE38" s="1134"/>
      <c r="AF38" s="1134"/>
      <c r="AG38" s="1134"/>
      <c r="AH38" s="1134"/>
      <c r="AI38" s="1134"/>
      <c r="AJ38" s="1134"/>
      <c r="AK38" s="1134"/>
      <c r="AL38" s="1134"/>
      <c r="AM38" s="1134"/>
      <c r="AN38" s="1134"/>
      <c r="AO38" s="1134"/>
      <c r="AP38" s="1134"/>
      <c r="AQ38" s="1134"/>
      <c r="AR38" s="1134"/>
    </row>
    <row r="39" spans="1:44" ht="15" customHeight="1" x14ac:dyDescent="0.35">
      <c r="A39" s="7362"/>
      <c r="B39" s="1135" t="s">
        <v>3044</v>
      </c>
      <c r="C39" s="2923"/>
      <c r="D39" s="2923"/>
      <c r="E39" s="2923"/>
      <c r="F39" s="1138"/>
      <c r="G39" s="1134"/>
      <c r="H39" s="1138"/>
      <c r="I39" s="1134"/>
      <c r="J39" s="1138"/>
      <c r="K39" s="1134"/>
      <c r="L39" s="1138"/>
      <c r="M39" s="1134"/>
      <c r="N39" s="1138"/>
      <c r="O39" s="1134"/>
      <c r="P39" s="1138"/>
      <c r="Q39" s="1134"/>
      <c r="R39" s="1138"/>
      <c r="S39" s="1134"/>
      <c r="T39" s="1138"/>
      <c r="U39" s="1134"/>
      <c r="V39" s="1138"/>
      <c r="W39" s="1134"/>
      <c r="X39" s="1134"/>
      <c r="Y39" s="1134"/>
      <c r="Z39" s="1134"/>
      <c r="AA39" s="1134"/>
      <c r="AB39" s="1134"/>
      <c r="AC39" s="1134"/>
      <c r="AD39" s="1134"/>
      <c r="AE39" s="1134"/>
      <c r="AF39" s="1134"/>
      <c r="AG39" s="1134"/>
      <c r="AH39" s="1134"/>
      <c r="AI39" s="1134"/>
      <c r="AJ39" s="1134"/>
      <c r="AK39" s="1134"/>
      <c r="AL39" s="1134"/>
      <c r="AM39" s="1134"/>
      <c r="AN39" s="1134"/>
      <c r="AO39" s="1134"/>
      <c r="AP39" s="1134"/>
      <c r="AQ39" s="1134"/>
      <c r="AR39" s="1134"/>
    </row>
    <row r="40" spans="1:44" ht="15" customHeight="1" x14ac:dyDescent="0.35">
      <c r="A40" s="7362"/>
      <c r="B40" s="1135" t="s">
        <v>3045</v>
      </c>
      <c r="C40" s="2923"/>
      <c r="D40" s="2923"/>
      <c r="E40" s="2923"/>
      <c r="F40" s="1138"/>
      <c r="G40" s="1134"/>
      <c r="H40" s="1138"/>
      <c r="I40" s="1134"/>
      <c r="J40" s="1138"/>
      <c r="K40" s="1134"/>
      <c r="L40" s="1138"/>
      <c r="M40" s="1134"/>
      <c r="N40" s="1138"/>
      <c r="O40" s="1134"/>
      <c r="P40" s="1138"/>
      <c r="Q40" s="1134"/>
      <c r="R40" s="1138"/>
      <c r="S40" s="1134"/>
      <c r="T40" s="1138"/>
      <c r="U40" s="1134"/>
      <c r="V40" s="1138"/>
      <c r="W40" s="1134"/>
      <c r="X40" s="1134"/>
      <c r="Y40" s="1134"/>
      <c r="Z40" s="1134"/>
      <c r="AA40" s="1134"/>
      <c r="AB40" s="1134"/>
      <c r="AC40" s="1134"/>
      <c r="AD40" s="1134"/>
      <c r="AE40" s="1134"/>
      <c r="AF40" s="1134"/>
      <c r="AG40" s="1134"/>
      <c r="AH40" s="1134"/>
      <c r="AI40" s="1134"/>
      <c r="AJ40" s="1134"/>
      <c r="AK40" s="1134"/>
      <c r="AL40" s="1134"/>
      <c r="AM40" s="1134"/>
      <c r="AN40" s="1134"/>
      <c r="AO40" s="1134"/>
      <c r="AP40" s="1134"/>
      <c r="AQ40" s="1134"/>
      <c r="AR40" s="1134"/>
    </row>
    <row r="41" spans="1:44" ht="15" customHeight="1" x14ac:dyDescent="0.35">
      <c r="A41" s="7362"/>
      <c r="B41" s="1135" t="s">
        <v>3046</v>
      </c>
      <c r="C41" s="2923"/>
      <c r="D41" s="2923"/>
      <c r="E41" s="2923"/>
      <c r="F41" s="1138"/>
      <c r="G41" s="1134"/>
      <c r="H41" s="1138"/>
      <c r="I41" s="1134"/>
      <c r="J41" s="1138"/>
      <c r="K41" s="1134"/>
      <c r="L41" s="1138"/>
      <c r="M41" s="1134"/>
      <c r="N41" s="1138"/>
      <c r="O41" s="1134"/>
      <c r="P41" s="1138"/>
      <c r="Q41" s="1134"/>
      <c r="R41" s="1138"/>
      <c r="S41" s="1134"/>
      <c r="T41" s="1138"/>
      <c r="U41" s="1134"/>
      <c r="V41" s="1138"/>
      <c r="W41" s="1134"/>
      <c r="X41" s="1134"/>
      <c r="Y41" s="1134"/>
      <c r="Z41" s="1134"/>
      <c r="AA41" s="1134"/>
      <c r="AB41" s="1134"/>
      <c r="AC41" s="1134"/>
      <c r="AD41" s="1134"/>
      <c r="AE41" s="1134"/>
      <c r="AF41" s="1134"/>
      <c r="AG41" s="1134"/>
      <c r="AH41" s="1134"/>
      <c r="AI41" s="1134"/>
      <c r="AJ41" s="1134"/>
      <c r="AK41" s="1134"/>
      <c r="AL41" s="1134"/>
      <c r="AM41" s="1134"/>
      <c r="AN41" s="1134"/>
      <c r="AO41" s="1134"/>
      <c r="AP41" s="1134"/>
      <c r="AQ41" s="1134"/>
      <c r="AR41" s="1134"/>
    </row>
    <row r="42" spans="1:44" x14ac:dyDescent="0.35">
      <c r="A42" s="7362"/>
      <c r="B42" s="1135" t="s">
        <v>3047</v>
      </c>
      <c r="C42" s="2923"/>
      <c r="D42" s="2923"/>
      <c r="E42" s="2923"/>
      <c r="F42" s="2168"/>
      <c r="G42" s="1134"/>
      <c r="H42" s="2168"/>
      <c r="I42" s="2961"/>
      <c r="J42" s="2168"/>
      <c r="K42" s="2961"/>
      <c r="L42" s="2168"/>
      <c r="M42" s="2961"/>
      <c r="N42" s="2168"/>
      <c r="O42" s="2961"/>
      <c r="P42" s="2168"/>
      <c r="Q42" s="2961"/>
      <c r="R42" s="2168"/>
      <c r="S42" s="2961"/>
      <c r="T42" s="2168"/>
      <c r="U42" s="2961"/>
      <c r="V42" s="2168"/>
      <c r="W42" s="1134"/>
      <c r="X42" s="1134"/>
      <c r="Y42" s="1134"/>
      <c r="Z42" s="1134"/>
      <c r="AA42" s="1134"/>
      <c r="AB42" s="1134"/>
      <c r="AC42" s="1134"/>
      <c r="AD42" s="1134"/>
      <c r="AE42" s="1134"/>
      <c r="AF42" s="1134"/>
      <c r="AG42" s="1134"/>
      <c r="AH42" s="1134"/>
      <c r="AI42" s="1134"/>
      <c r="AJ42" s="1134"/>
      <c r="AK42" s="1134"/>
      <c r="AL42" s="1134"/>
      <c r="AM42" s="1134"/>
      <c r="AN42" s="1134"/>
      <c r="AO42" s="1134"/>
      <c r="AP42" s="1134"/>
      <c r="AQ42" s="1134"/>
      <c r="AR42" s="1134"/>
    </row>
    <row r="43" spans="1:44" ht="15" customHeight="1" x14ac:dyDescent="0.35">
      <c r="A43" s="7459"/>
      <c r="B43" s="1135" t="s">
        <v>3048</v>
      </c>
      <c r="C43" s="2923"/>
      <c r="D43" s="2923"/>
      <c r="E43" s="2923"/>
      <c r="F43" s="2168"/>
      <c r="G43" s="1134"/>
      <c r="H43" s="2168"/>
      <c r="I43" s="2961"/>
      <c r="J43" s="2168"/>
      <c r="K43" s="2961"/>
      <c r="L43" s="2168"/>
      <c r="M43" s="2961"/>
      <c r="N43" s="2168"/>
      <c r="O43" s="2961"/>
      <c r="P43" s="2168"/>
      <c r="Q43" s="2961"/>
      <c r="R43" s="2168"/>
      <c r="S43" s="2961"/>
      <c r="T43" s="2168"/>
      <c r="U43" s="2961"/>
      <c r="V43" s="2168"/>
      <c r="W43" s="1134"/>
      <c r="X43" s="1134"/>
      <c r="Y43" s="1134"/>
      <c r="Z43" s="1134"/>
      <c r="AA43" s="1134"/>
      <c r="AB43" s="1134"/>
      <c r="AC43" s="1134"/>
      <c r="AD43" s="1134"/>
      <c r="AE43" s="1134"/>
      <c r="AF43" s="1134"/>
      <c r="AG43" s="1134"/>
      <c r="AH43" s="1134"/>
      <c r="AI43" s="1134"/>
      <c r="AJ43" s="1134"/>
      <c r="AK43" s="1134"/>
      <c r="AL43" s="1134"/>
      <c r="AM43" s="1134"/>
      <c r="AN43" s="1134"/>
      <c r="AO43" s="1134"/>
      <c r="AP43" s="1134"/>
      <c r="AQ43" s="1134"/>
      <c r="AR43" s="1134"/>
    </row>
    <row r="44" spans="1:44" ht="15" customHeight="1" x14ac:dyDescent="0.35">
      <c r="A44" s="7459"/>
      <c r="B44" s="1135" t="s">
        <v>3049</v>
      </c>
      <c r="C44" s="2923"/>
      <c r="D44" s="2923"/>
      <c r="E44" s="2923"/>
      <c r="F44" s="2168"/>
      <c r="G44" s="1134"/>
      <c r="H44" s="2168"/>
      <c r="I44" s="2961"/>
      <c r="J44" s="2168"/>
      <c r="K44" s="2961"/>
      <c r="L44" s="2168"/>
      <c r="M44" s="2961"/>
      <c r="N44" s="2168"/>
      <c r="O44" s="2961"/>
      <c r="P44" s="2168"/>
      <c r="Q44" s="2961"/>
      <c r="R44" s="2168"/>
      <c r="S44" s="2961"/>
      <c r="T44" s="2168"/>
      <c r="U44" s="2961"/>
      <c r="V44" s="2168"/>
      <c r="W44" s="1134"/>
      <c r="X44" s="1134"/>
      <c r="Y44" s="1134"/>
      <c r="Z44" s="1134"/>
      <c r="AA44" s="1134"/>
      <c r="AB44" s="1134"/>
      <c r="AC44" s="1134"/>
      <c r="AD44" s="1134"/>
      <c r="AE44" s="1134"/>
      <c r="AF44" s="1134"/>
      <c r="AG44" s="1134"/>
      <c r="AH44" s="1134"/>
      <c r="AI44" s="1134"/>
      <c r="AJ44" s="1134"/>
      <c r="AK44" s="1134"/>
      <c r="AL44" s="1134"/>
      <c r="AM44" s="1134"/>
      <c r="AN44" s="1134"/>
      <c r="AO44" s="1134"/>
      <c r="AP44" s="1134"/>
      <c r="AQ44" s="1134"/>
      <c r="AR44" s="1134"/>
    </row>
    <row r="45" spans="1:44" ht="15" customHeight="1" x14ac:dyDescent="0.35">
      <c r="A45" s="7459"/>
      <c r="B45" s="1135" t="s">
        <v>3050</v>
      </c>
      <c r="C45" s="2923"/>
      <c r="D45" s="2923"/>
      <c r="E45" s="2923"/>
      <c r="F45" s="2168"/>
      <c r="G45" s="1134"/>
      <c r="H45" s="2168"/>
      <c r="I45" s="2961"/>
      <c r="J45" s="2168"/>
      <c r="K45" s="2961"/>
      <c r="L45" s="2168"/>
      <c r="M45" s="2961"/>
      <c r="N45" s="2168"/>
      <c r="O45" s="2961"/>
      <c r="P45" s="2168"/>
      <c r="Q45" s="2961"/>
      <c r="R45" s="2168"/>
      <c r="S45" s="2961"/>
      <c r="T45" s="2168"/>
      <c r="U45" s="2961"/>
      <c r="V45" s="2168"/>
      <c r="W45" s="1134"/>
      <c r="X45" s="1134"/>
      <c r="Y45" s="1134"/>
      <c r="Z45" s="1134"/>
      <c r="AA45" s="1134"/>
      <c r="AB45" s="1134"/>
      <c r="AC45" s="1134"/>
      <c r="AD45" s="1134"/>
      <c r="AE45" s="1134"/>
      <c r="AF45" s="1134"/>
      <c r="AG45" s="1134"/>
      <c r="AH45" s="1134"/>
      <c r="AI45" s="1134"/>
      <c r="AJ45" s="1134"/>
      <c r="AK45" s="1134"/>
      <c r="AL45" s="1134"/>
      <c r="AM45" s="1134"/>
      <c r="AN45" s="1134"/>
      <c r="AO45" s="1134"/>
      <c r="AP45" s="1134"/>
      <c r="AQ45" s="1134"/>
      <c r="AR45" s="1134"/>
    </row>
    <row r="46" spans="1:44" ht="15" customHeight="1" x14ac:dyDescent="0.35">
      <c r="A46" s="7459"/>
      <c r="B46" s="1135" t="s">
        <v>3051</v>
      </c>
      <c r="C46" s="2923"/>
      <c r="D46" s="2923"/>
      <c r="E46" s="2923"/>
      <c r="F46" s="2168"/>
      <c r="G46" s="1134"/>
      <c r="H46" s="2168"/>
      <c r="I46" s="2961"/>
      <c r="J46" s="2168"/>
      <c r="K46" s="2961"/>
      <c r="L46" s="2168"/>
      <c r="M46" s="2961"/>
      <c r="N46" s="2168"/>
      <c r="O46" s="2961"/>
      <c r="P46" s="2168"/>
      <c r="Q46" s="2961"/>
      <c r="R46" s="2168"/>
      <c r="S46" s="2961"/>
      <c r="T46" s="2168"/>
      <c r="U46" s="2961"/>
      <c r="V46" s="2168"/>
      <c r="W46" s="1134"/>
      <c r="X46" s="1134"/>
      <c r="Y46" s="1134"/>
      <c r="Z46" s="1134"/>
      <c r="AA46" s="1134"/>
      <c r="AB46" s="1134"/>
      <c r="AC46" s="1134"/>
      <c r="AD46" s="1134"/>
      <c r="AE46" s="1134"/>
      <c r="AF46" s="1134"/>
      <c r="AG46" s="1134"/>
      <c r="AH46" s="1134"/>
      <c r="AI46" s="1134"/>
      <c r="AJ46" s="1134"/>
      <c r="AK46" s="1134"/>
      <c r="AL46" s="1134"/>
      <c r="AM46" s="1134"/>
      <c r="AN46" s="1134"/>
      <c r="AO46" s="1134"/>
      <c r="AP46" s="1134"/>
      <c r="AQ46" s="1134"/>
      <c r="AR46" s="1134"/>
    </row>
    <row r="47" spans="1:44" x14ac:dyDescent="0.35">
      <c r="A47" s="7459"/>
      <c r="B47" s="1135" t="s">
        <v>3052</v>
      </c>
      <c r="C47" s="2923"/>
      <c r="D47" s="2923"/>
      <c r="E47" s="2923"/>
      <c r="F47" s="2168"/>
      <c r="G47" s="1134"/>
      <c r="H47" s="2168"/>
      <c r="I47" s="2961"/>
      <c r="J47" s="2168"/>
      <c r="K47" s="2961"/>
      <c r="L47" s="2168"/>
      <c r="M47" s="2961"/>
      <c r="N47" s="2168"/>
      <c r="O47" s="2961"/>
      <c r="P47" s="2168"/>
      <c r="Q47" s="2961"/>
      <c r="R47" s="2168"/>
      <c r="S47" s="2961"/>
      <c r="T47" s="2168"/>
      <c r="U47" s="2961"/>
      <c r="V47" s="2168"/>
      <c r="W47" s="1134"/>
      <c r="X47" s="1134"/>
      <c r="Y47" s="1134"/>
      <c r="Z47" s="1134"/>
      <c r="AA47" s="1134"/>
      <c r="AB47" s="1134"/>
      <c r="AC47" s="1134"/>
      <c r="AD47" s="1134"/>
      <c r="AE47" s="1134"/>
      <c r="AF47" s="1134"/>
      <c r="AG47" s="1134"/>
      <c r="AH47" s="1134"/>
      <c r="AI47" s="1134"/>
      <c r="AJ47" s="1134"/>
      <c r="AK47" s="1134"/>
      <c r="AL47" s="1134"/>
      <c r="AM47" s="1134"/>
      <c r="AN47" s="1134"/>
      <c r="AO47" s="1134"/>
      <c r="AP47" s="1134"/>
      <c r="AQ47" s="1134"/>
      <c r="AR47" s="1134"/>
    </row>
    <row r="48" spans="1:44" x14ac:dyDescent="0.35">
      <c r="A48" s="7459"/>
      <c r="B48" s="1139" t="s">
        <v>1710</v>
      </c>
      <c r="C48" s="2923"/>
      <c r="D48" s="2923"/>
      <c r="E48" s="2923"/>
      <c r="F48" s="2168"/>
      <c r="G48" s="1134"/>
      <c r="H48" s="2168"/>
      <c r="I48" s="2961"/>
      <c r="J48" s="2168"/>
      <c r="K48" s="2961"/>
      <c r="L48" s="2168"/>
      <c r="M48" s="2961"/>
      <c r="N48" s="2168"/>
      <c r="O48" s="2961"/>
      <c r="P48" s="2168"/>
      <c r="Q48" s="2961"/>
      <c r="R48" s="2168"/>
      <c r="S48" s="2961"/>
      <c r="T48" s="2168"/>
      <c r="U48" s="2961"/>
      <c r="V48" s="2168"/>
      <c r="W48" s="1134"/>
      <c r="X48" s="1134"/>
      <c r="Y48" s="1134"/>
      <c r="Z48" s="1134"/>
      <c r="AA48" s="1134"/>
      <c r="AB48" s="1134"/>
      <c r="AC48" s="1134"/>
      <c r="AD48" s="1134"/>
      <c r="AE48" s="1134"/>
      <c r="AF48" s="1134"/>
      <c r="AG48" s="1134"/>
      <c r="AH48" s="1134"/>
      <c r="AI48" s="1134"/>
      <c r="AJ48" s="1134"/>
      <c r="AK48" s="1134"/>
      <c r="AL48" s="1134"/>
      <c r="AM48" s="1134"/>
      <c r="AN48" s="1134"/>
      <c r="AO48" s="1134"/>
      <c r="AP48" s="1134"/>
      <c r="AQ48" s="1134"/>
      <c r="AR48" s="1134"/>
    </row>
    <row r="49" spans="1:47" x14ac:dyDescent="0.35">
      <c r="A49" s="9078" t="s">
        <v>3053</v>
      </c>
      <c r="B49" s="9079"/>
      <c r="C49" s="9080"/>
      <c r="D49" s="2923"/>
      <c r="E49" s="2923"/>
      <c r="F49" s="2923"/>
      <c r="G49" s="1140"/>
      <c r="H49" s="1137"/>
      <c r="I49" s="1136"/>
      <c r="J49" s="1137"/>
      <c r="K49" s="1136"/>
      <c r="L49" s="1137"/>
      <c r="M49" s="1136"/>
      <c r="N49" s="1137"/>
      <c r="O49" s="1136"/>
      <c r="P49" s="1137"/>
      <c r="Q49" s="1136"/>
      <c r="R49" s="1137"/>
      <c r="S49" s="1136"/>
      <c r="T49" s="1137"/>
      <c r="U49" s="1136"/>
      <c r="V49" s="1137"/>
      <c r="W49" s="1134"/>
      <c r="X49" s="1134"/>
      <c r="Y49" s="1134"/>
      <c r="Z49" s="1134"/>
      <c r="AA49" s="1134"/>
      <c r="AB49" s="1134"/>
      <c r="AC49" s="1134"/>
      <c r="AD49" s="1134"/>
      <c r="AE49" s="1134"/>
      <c r="AF49" s="1134"/>
      <c r="AG49" s="1134"/>
      <c r="AH49" s="1134"/>
      <c r="AI49" s="1134"/>
      <c r="AJ49" s="1134"/>
      <c r="AK49" s="1134"/>
      <c r="AL49" s="1134"/>
      <c r="AM49" s="1134"/>
      <c r="AN49" s="1134"/>
      <c r="AO49" s="1134"/>
      <c r="AP49" s="1134"/>
      <c r="AQ49" s="1134"/>
      <c r="AR49" s="1134"/>
    </row>
    <row r="50" spans="1:47" x14ac:dyDescent="0.35">
      <c r="A50" s="8757" t="s">
        <v>3054</v>
      </c>
      <c r="B50" s="9081"/>
      <c r="C50" s="8758"/>
      <c r="D50" s="2923"/>
      <c r="E50" s="2923"/>
      <c r="F50" s="2923"/>
      <c r="G50" s="1141"/>
      <c r="H50" s="1142"/>
      <c r="I50" s="1143"/>
      <c r="J50" s="1142"/>
      <c r="K50" s="1143"/>
      <c r="L50" s="1142"/>
      <c r="M50" s="1143"/>
      <c r="N50" s="1142"/>
      <c r="O50" s="1143"/>
      <c r="P50" s="1142"/>
      <c r="Q50" s="1143"/>
      <c r="R50" s="1142"/>
      <c r="S50" s="1143"/>
      <c r="T50" s="1142"/>
      <c r="U50" s="1143"/>
      <c r="V50" s="1142"/>
      <c r="W50" s="1143"/>
      <c r="X50" s="1142"/>
      <c r="Y50" s="1143"/>
      <c r="Z50" s="1142"/>
      <c r="AA50" s="1143"/>
      <c r="AB50" s="1142"/>
      <c r="AC50" s="1143"/>
      <c r="AD50" s="1142"/>
      <c r="AE50" s="1143"/>
      <c r="AF50" s="1142"/>
      <c r="AG50" s="1143"/>
      <c r="AH50" s="1142"/>
      <c r="AI50" s="1143"/>
      <c r="AJ50" s="1142"/>
      <c r="AK50" s="1144"/>
      <c r="AL50" s="1145"/>
      <c r="AM50" s="1142"/>
      <c r="AN50" s="1143"/>
      <c r="AO50" s="1146"/>
      <c r="AP50" s="1134"/>
      <c r="AQ50" s="1134"/>
      <c r="AR50" s="1134"/>
    </row>
    <row r="51" spans="1:47" x14ac:dyDescent="0.35">
      <c r="A51" s="301" t="s">
        <v>3055</v>
      </c>
      <c r="B51" s="280"/>
      <c r="C51" s="1147"/>
      <c r="D51" s="280"/>
      <c r="E51" s="280"/>
      <c r="F51" s="280"/>
      <c r="G51" s="280"/>
      <c r="H51" s="280"/>
      <c r="I51" s="280"/>
      <c r="J51" s="280"/>
      <c r="K51" s="280"/>
      <c r="L51" s="280"/>
      <c r="M51" s="280"/>
      <c r="N51" s="280"/>
      <c r="O51" s="280"/>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row>
    <row r="52" spans="1:47" x14ac:dyDescent="0.35">
      <c r="A52" s="7977" t="s">
        <v>2</v>
      </c>
      <c r="B52" s="7972" t="s">
        <v>3</v>
      </c>
      <c r="C52" s="9051" t="s">
        <v>3013</v>
      </c>
      <c r="D52" s="9052"/>
      <c r="E52" s="9052"/>
      <c r="F52" s="9052"/>
      <c r="G52" s="9082" t="s">
        <v>3056</v>
      </c>
      <c r="H52" s="9082"/>
      <c r="I52" s="296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1"/>
      <c r="AK52" s="271"/>
      <c r="AL52" s="272"/>
      <c r="AM52" s="272"/>
      <c r="AN52" s="272"/>
      <c r="AO52" s="272"/>
      <c r="AP52" s="272"/>
      <c r="AQ52" s="272"/>
      <c r="AR52" s="272"/>
      <c r="AS52" s="272"/>
      <c r="AT52" s="272"/>
      <c r="AU52" s="272"/>
    </row>
    <row r="53" spans="1:47" ht="15" customHeight="1" x14ac:dyDescent="0.35">
      <c r="A53" s="7520"/>
      <c r="B53" s="7362"/>
      <c r="C53" s="7399" t="s">
        <v>3019</v>
      </c>
      <c r="D53" s="9071" t="s">
        <v>3020</v>
      </c>
      <c r="E53" s="9073" t="s">
        <v>3021</v>
      </c>
      <c r="F53" s="2963" t="s">
        <v>3022</v>
      </c>
      <c r="G53" s="9040" t="s">
        <v>3057</v>
      </c>
      <c r="H53" s="9034" t="s">
        <v>3058</v>
      </c>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1"/>
      <c r="AI53" s="271"/>
      <c r="AJ53" s="272"/>
      <c r="AK53" s="272"/>
      <c r="AL53" s="272"/>
      <c r="AM53" s="272"/>
      <c r="AN53" s="272"/>
      <c r="AO53" s="272"/>
      <c r="AP53" s="272"/>
      <c r="AQ53" s="272"/>
      <c r="AR53" s="272"/>
      <c r="AS53" s="272"/>
    </row>
    <row r="54" spans="1:47" x14ac:dyDescent="0.35">
      <c r="A54" s="8725"/>
      <c r="B54" s="8470"/>
      <c r="C54" s="8021"/>
      <c r="D54" s="9072"/>
      <c r="E54" s="9074"/>
      <c r="F54" s="2964"/>
      <c r="G54" s="9040"/>
      <c r="H54" s="9034"/>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1"/>
      <c r="AI54" s="271"/>
      <c r="AJ54" s="272"/>
      <c r="AK54" s="272"/>
      <c r="AL54" s="272"/>
      <c r="AM54" s="272"/>
      <c r="AN54" s="272"/>
      <c r="AO54" s="272"/>
      <c r="AP54" s="272"/>
      <c r="AQ54" s="272"/>
      <c r="AR54" s="272"/>
      <c r="AS54" s="272"/>
    </row>
    <row r="55" spans="1:47" x14ac:dyDescent="0.35">
      <c r="A55" s="1148" t="s">
        <v>77</v>
      </c>
      <c r="B55" s="529">
        <f>SUM(C55:F55)</f>
        <v>0</v>
      </c>
      <c r="C55" s="886"/>
      <c r="D55" s="1619"/>
      <c r="E55" s="438"/>
      <c r="F55" s="438"/>
      <c r="G55" s="438"/>
      <c r="H55" s="438"/>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1"/>
      <c r="AI55" s="271"/>
      <c r="AJ55" s="272"/>
      <c r="AK55" s="272"/>
      <c r="AL55" s="272"/>
      <c r="AM55" s="272"/>
      <c r="AN55" s="272"/>
      <c r="AO55" s="272"/>
      <c r="AP55" s="272"/>
      <c r="AQ55" s="272"/>
      <c r="AR55" s="272"/>
      <c r="AS55" s="272"/>
    </row>
    <row r="56" spans="1:47" x14ac:dyDescent="0.35">
      <c r="A56" s="1149" t="s">
        <v>2359</v>
      </c>
      <c r="B56" s="529">
        <f>SUM(C56:F56)</f>
        <v>0</v>
      </c>
      <c r="C56" s="886"/>
      <c r="D56" s="1619"/>
      <c r="E56" s="887"/>
      <c r="F56" s="887"/>
      <c r="G56" s="887"/>
      <c r="H56" s="887"/>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1"/>
      <c r="AI56" s="271"/>
      <c r="AJ56" s="272"/>
      <c r="AK56" s="272"/>
      <c r="AL56" s="272"/>
      <c r="AM56" s="272"/>
      <c r="AN56" s="272"/>
      <c r="AO56" s="272"/>
      <c r="AP56" s="272"/>
      <c r="AQ56" s="272"/>
      <c r="AR56" s="272"/>
      <c r="AS56" s="272"/>
    </row>
    <row r="57" spans="1:47" x14ac:dyDescent="0.35">
      <c r="A57" s="1149" t="s">
        <v>384</v>
      </c>
      <c r="B57" s="529">
        <f>SUM(C57:F57)</f>
        <v>0</v>
      </c>
      <c r="C57" s="886"/>
      <c r="D57" s="1619"/>
      <c r="E57" s="887"/>
      <c r="F57" s="887"/>
      <c r="G57" s="887"/>
      <c r="H57" s="887"/>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1"/>
      <c r="AI57" s="271"/>
      <c r="AJ57" s="272"/>
      <c r="AK57" s="272"/>
      <c r="AL57" s="272"/>
      <c r="AM57" s="272"/>
      <c r="AN57" s="272"/>
      <c r="AO57" s="272"/>
      <c r="AP57" s="272"/>
      <c r="AQ57" s="272"/>
      <c r="AR57" s="272"/>
      <c r="AS57" s="272"/>
    </row>
    <row r="58" spans="1:47" x14ac:dyDescent="0.35">
      <c r="A58" s="1149" t="s">
        <v>3059</v>
      </c>
      <c r="B58" s="529">
        <f>SUM(C58:F58)</f>
        <v>0</v>
      </c>
      <c r="C58" s="886"/>
      <c r="D58" s="1619"/>
      <c r="E58" s="887"/>
      <c r="F58" s="887"/>
      <c r="G58" s="887"/>
      <c r="H58" s="887"/>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1"/>
      <c r="AI58" s="271"/>
      <c r="AJ58" s="272"/>
      <c r="AK58" s="272"/>
      <c r="AL58" s="272"/>
      <c r="AM58" s="272"/>
      <c r="AN58" s="272"/>
      <c r="AO58" s="272"/>
      <c r="AP58" s="272"/>
      <c r="AQ58" s="272"/>
      <c r="AR58" s="272"/>
      <c r="AS58" s="272"/>
    </row>
    <row r="59" spans="1:47" x14ac:dyDescent="0.35">
      <c r="A59" s="1149" t="s">
        <v>373</v>
      </c>
      <c r="B59" s="529">
        <f>SUM(C59:F59)</f>
        <v>0</v>
      </c>
      <c r="C59" s="899"/>
      <c r="D59" s="939"/>
      <c r="E59" s="900"/>
      <c r="F59" s="900"/>
      <c r="G59" s="900"/>
      <c r="H59" s="900"/>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1"/>
      <c r="AI59" s="271"/>
      <c r="AJ59" s="272"/>
      <c r="AK59" s="272"/>
      <c r="AL59" s="272"/>
      <c r="AM59" s="272"/>
      <c r="AN59" s="272"/>
      <c r="AO59" s="272"/>
      <c r="AP59" s="272"/>
      <c r="AQ59" s="272"/>
      <c r="AR59" s="272"/>
      <c r="AS59" s="272"/>
    </row>
    <row r="60" spans="1:47" x14ac:dyDescent="0.35">
      <c r="A60" s="2965" t="s">
        <v>30</v>
      </c>
      <c r="B60" s="2966">
        <f t="shared" ref="B60:G60" si="7">SUM(B55:B59)</f>
        <v>0</v>
      </c>
      <c r="C60" s="896">
        <f t="shared" si="7"/>
        <v>0</v>
      </c>
      <c r="D60" s="897">
        <f t="shared" si="7"/>
        <v>0</v>
      </c>
      <c r="E60" s="928">
        <f t="shared" si="7"/>
        <v>0</v>
      </c>
      <c r="F60" s="928">
        <f t="shared" si="7"/>
        <v>0</v>
      </c>
      <c r="G60" s="928">
        <f t="shared" si="7"/>
        <v>0</v>
      </c>
      <c r="H60" s="928">
        <f>SUM(H55:H59)</f>
        <v>0</v>
      </c>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1"/>
      <c r="AI60" s="271"/>
      <c r="AJ60" s="272"/>
      <c r="AK60" s="272"/>
      <c r="AL60" s="272"/>
      <c r="AM60" s="272"/>
      <c r="AN60" s="272"/>
      <c r="AO60" s="272"/>
      <c r="AP60" s="272"/>
      <c r="AQ60" s="272"/>
      <c r="AR60" s="272"/>
      <c r="AS60" s="272"/>
    </row>
    <row r="61" spans="1:47" x14ac:dyDescent="0.35">
      <c r="A61" s="301" t="s">
        <v>3060</v>
      </c>
      <c r="B61" s="272"/>
      <c r="C61" s="272"/>
      <c r="D61" s="280"/>
      <c r="E61" s="280"/>
      <c r="F61" s="280"/>
      <c r="G61" s="280"/>
      <c r="H61" s="280"/>
      <c r="I61" s="280"/>
      <c r="J61" s="280"/>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2"/>
      <c r="AN61" s="272"/>
      <c r="AO61" s="272"/>
      <c r="AP61" s="272"/>
      <c r="AQ61" s="272"/>
      <c r="AR61" s="272"/>
      <c r="AS61" s="272"/>
      <c r="AT61" s="272"/>
    </row>
    <row r="62" spans="1:47" x14ac:dyDescent="0.35">
      <c r="A62" s="8079" t="s">
        <v>2</v>
      </c>
      <c r="B62" s="6924" t="s">
        <v>3</v>
      </c>
      <c r="C62" s="9069" t="s">
        <v>1654</v>
      </c>
      <c r="D62" s="9069"/>
      <c r="E62" s="9069"/>
      <c r="F62" s="9069"/>
      <c r="G62" s="9069"/>
      <c r="H62" s="9069"/>
      <c r="I62" s="9069"/>
      <c r="J62" s="9069"/>
      <c r="K62" s="9069"/>
      <c r="L62" s="9069"/>
      <c r="M62" s="9069"/>
      <c r="N62" s="9069"/>
      <c r="O62" s="9069"/>
      <c r="P62" s="9069"/>
      <c r="Q62" s="9069"/>
      <c r="R62" s="9069"/>
      <c r="S62" s="9070"/>
      <c r="T62" s="9052" t="s">
        <v>3013</v>
      </c>
      <c r="U62" s="9052"/>
      <c r="V62" s="9052"/>
      <c r="W62" s="9060"/>
      <c r="X62" s="9065" t="s">
        <v>3061</v>
      </c>
      <c r="Y62" s="9066"/>
      <c r="Z62" s="9067"/>
      <c r="AA62" s="272"/>
      <c r="AB62" s="272"/>
      <c r="AC62" s="272"/>
      <c r="AD62" s="272"/>
      <c r="AE62" s="272"/>
      <c r="AF62" s="272"/>
      <c r="AG62" s="272"/>
      <c r="AH62" s="272"/>
      <c r="AI62" s="272"/>
      <c r="AJ62" s="272"/>
      <c r="AK62" s="272"/>
      <c r="AL62" s="272"/>
      <c r="AM62" s="272"/>
      <c r="AN62" s="272"/>
      <c r="AO62" s="272"/>
      <c r="AP62" s="272"/>
      <c r="AQ62" s="272"/>
      <c r="AR62" s="272"/>
      <c r="AS62" s="272"/>
      <c r="AT62" s="272"/>
      <c r="AU62" s="272"/>
    </row>
    <row r="63" spans="1:47" ht="40" x14ac:dyDescent="0.35">
      <c r="A63" s="7976"/>
      <c r="B63" s="8053"/>
      <c r="C63" s="2967" t="s">
        <v>250</v>
      </c>
      <c r="D63" s="2967" t="s">
        <v>251</v>
      </c>
      <c r="E63" s="2967" t="s">
        <v>540</v>
      </c>
      <c r="F63" s="2967" t="s">
        <v>561</v>
      </c>
      <c r="G63" s="2967" t="s">
        <v>3015</v>
      </c>
      <c r="H63" s="2967" t="s">
        <v>3016</v>
      </c>
      <c r="I63" s="2967" t="s">
        <v>3017</v>
      </c>
      <c r="J63" s="2967" t="s">
        <v>47</v>
      </c>
      <c r="K63" s="2967" t="s">
        <v>48</v>
      </c>
      <c r="L63" s="2967" t="s">
        <v>3018</v>
      </c>
      <c r="M63" s="2967" t="s">
        <v>50</v>
      </c>
      <c r="N63" s="2967" t="s">
        <v>51</v>
      </c>
      <c r="O63" s="2967" t="s">
        <v>52</v>
      </c>
      <c r="P63" s="2967" t="s">
        <v>53</v>
      </c>
      <c r="Q63" s="2967" t="s">
        <v>54</v>
      </c>
      <c r="R63" s="2967" t="s">
        <v>55</v>
      </c>
      <c r="S63" s="2968" t="s">
        <v>56</v>
      </c>
      <c r="T63" s="2925" t="s">
        <v>3019</v>
      </c>
      <c r="U63" s="2955" t="s">
        <v>3020</v>
      </c>
      <c r="V63" s="2441" t="s">
        <v>3062</v>
      </c>
      <c r="W63" s="2441" t="s">
        <v>3022</v>
      </c>
      <c r="X63" s="2969" t="s">
        <v>3063</v>
      </c>
      <c r="Y63" s="2925" t="s">
        <v>3064</v>
      </c>
      <c r="Z63" s="2925" t="s">
        <v>3058</v>
      </c>
      <c r="AA63" s="272"/>
      <c r="AB63" s="272"/>
      <c r="AC63" s="272"/>
      <c r="AD63" s="272"/>
      <c r="AE63" s="272"/>
      <c r="AF63" s="272"/>
      <c r="AG63" s="272"/>
      <c r="AH63" s="272"/>
      <c r="AI63" s="272"/>
      <c r="AJ63" s="272"/>
      <c r="AK63" s="272"/>
      <c r="AL63" s="272"/>
      <c r="AM63" s="272"/>
      <c r="AN63" s="272"/>
      <c r="AO63" s="272"/>
      <c r="AP63" s="272"/>
      <c r="AQ63" s="272"/>
      <c r="AR63" s="272"/>
      <c r="AS63" s="272"/>
      <c r="AT63" s="272"/>
      <c r="AU63" s="277"/>
    </row>
    <row r="64" spans="1:47" x14ac:dyDescent="0.35">
      <c r="A64" s="1148" t="s">
        <v>2359</v>
      </c>
      <c r="B64" s="351">
        <f>SUM(C64:G64)</f>
        <v>0</v>
      </c>
      <c r="C64" s="885"/>
      <c r="D64" s="887"/>
      <c r="E64" s="887"/>
      <c r="F64" s="887"/>
      <c r="G64" s="887"/>
      <c r="H64" s="887"/>
      <c r="I64" s="887"/>
      <c r="J64" s="887"/>
      <c r="K64" s="887"/>
      <c r="L64" s="887"/>
      <c r="M64" s="887"/>
      <c r="N64" s="887"/>
      <c r="O64" s="887"/>
      <c r="P64" s="887"/>
      <c r="Q64" s="887"/>
      <c r="R64" s="887"/>
      <c r="S64" s="889"/>
      <c r="T64" s="156"/>
      <c r="U64" s="302"/>
      <c r="V64" s="166"/>
      <c r="W64" s="166"/>
      <c r="X64" s="282"/>
      <c r="Y64" s="282"/>
      <c r="Z64" s="282"/>
      <c r="AA64" s="272"/>
      <c r="AB64" s="272"/>
      <c r="AC64" s="272"/>
      <c r="AD64" s="272"/>
      <c r="AE64" s="272"/>
      <c r="AF64" s="272"/>
      <c r="AG64" s="272"/>
      <c r="AH64" s="272"/>
      <c r="AI64" s="272"/>
      <c r="AJ64" s="272"/>
      <c r="AK64" s="272"/>
      <c r="AL64" s="272"/>
      <c r="AM64" s="272"/>
      <c r="AN64" s="272"/>
      <c r="AO64" s="272"/>
      <c r="AP64" s="272"/>
      <c r="AQ64" s="272"/>
      <c r="AR64" s="272"/>
      <c r="AS64" s="272"/>
      <c r="AT64" s="272"/>
      <c r="AU64" s="277"/>
    </row>
    <row r="65" spans="1:47" x14ac:dyDescent="0.35">
      <c r="A65" s="1149" t="s">
        <v>384</v>
      </c>
      <c r="B65" s="1150">
        <f>SUM(C65:G65)</f>
        <v>0</v>
      </c>
      <c r="C65" s="885"/>
      <c r="D65" s="887"/>
      <c r="E65" s="887"/>
      <c r="F65" s="887"/>
      <c r="G65" s="887"/>
      <c r="H65" s="887"/>
      <c r="I65" s="887"/>
      <c r="J65" s="887"/>
      <c r="K65" s="887"/>
      <c r="L65" s="887"/>
      <c r="M65" s="887"/>
      <c r="N65" s="887"/>
      <c r="O65" s="887"/>
      <c r="P65" s="887"/>
      <c r="Q65" s="887"/>
      <c r="R65" s="887"/>
      <c r="S65" s="889"/>
      <c r="T65" s="854"/>
      <c r="U65" s="833"/>
      <c r="V65" s="1439"/>
      <c r="W65" s="1439"/>
      <c r="X65" s="855"/>
      <c r="Y65" s="855"/>
      <c r="Z65" s="855"/>
      <c r="AA65" s="272"/>
      <c r="AB65" s="272"/>
      <c r="AC65" s="272"/>
      <c r="AD65" s="272"/>
      <c r="AE65" s="272"/>
      <c r="AF65" s="272"/>
      <c r="AG65" s="272"/>
      <c r="AH65" s="272"/>
      <c r="AI65" s="272"/>
      <c r="AJ65" s="272"/>
      <c r="AK65" s="272"/>
      <c r="AL65" s="272"/>
      <c r="AM65" s="272"/>
      <c r="AN65" s="272"/>
      <c r="AO65" s="272"/>
      <c r="AP65" s="272"/>
      <c r="AQ65" s="272"/>
      <c r="AR65" s="272"/>
      <c r="AS65" s="272"/>
      <c r="AT65" s="272"/>
      <c r="AU65" s="277"/>
    </row>
    <row r="66" spans="1:47" x14ac:dyDescent="0.35">
      <c r="A66" s="1149" t="s">
        <v>3059</v>
      </c>
      <c r="B66" s="1150">
        <f>SUM(C66:G66)</f>
        <v>0</v>
      </c>
      <c r="C66" s="885"/>
      <c r="D66" s="887"/>
      <c r="E66" s="887"/>
      <c r="F66" s="887"/>
      <c r="G66" s="887"/>
      <c r="H66" s="887"/>
      <c r="I66" s="887"/>
      <c r="J66" s="887"/>
      <c r="K66" s="887"/>
      <c r="L66" s="887"/>
      <c r="M66" s="887"/>
      <c r="N66" s="887"/>
      <c r="O66" s="887"/>
      <c r="P66" s="887"/>
      <c r="Q66" s="887"/>
      <c r="R66" s="887"/>
      <c r="S66" s="889"/>
      <c r="T66" s="854"/>
      <c r="U66" s="833"/>
      <c r="V66" s="1439"/>
      <c r="W66" s="1439"/>
      <c r="X66" s="855"/>
      <c r="Y66" s="855"/>
      <c r="Z66" s="855"/>
      <c r="AA66" s="272"/>
      <c r="AB66" s="272"/>
      <c r="AC66" s="272"/>
      <c r="AD66" s="272"/>
      <c r="AE66" s="272"/>
      <c r="AF66" s="272"/>
      <c r="AG66" s="272"/>
      <c r="AH66" s="272"/>
      <c r="AI66" s="272"/>
      <c r="AJ66" s="272"/>
      <c r="AK66" s="272"/>
      <c r="AL66" s="272"/>
      <c r="AM66" s="272"/>
      <c r="AN66" s="272"/>
      <c r="AO66" s="272"/>
      <c r="AP66" s="272"/>
      <c r="AQ66" s="272"/>
      <c r="AR66" s="272"/>
      <c r="AS66" s="272"/>
      <c r="AT66" s="272"/>
      <c r="AU66" s="277"/>
    </row>
    <row r="67" spans="1:47" x14ac:dyDescent="0.35">
      <c r="A67" s="1149" t="s">
        <v>373</v>
      </c>
      <c r="B67" s="1151">
        <f>SUM(C67:G67)</f>
        <v>0</v>
      </c>
      <c r="C67" s="885"/>
      <c r="D67" s="887"/>
      <c r="E67" s="887"/>
      <c r="F67" s="887"/>
      <c r="G67" s="887"/>
      <c r="H67" s="887"/>
      <c r="I67" s="887"/>
      <c r="J67" s="887"/>
      <c r="K67" s="887"/>
      <c r="L67" s="887"/>
      <c r="M67" s="887"/>
      <c r="N67" s="887"/>
      <c r="O67" s="887"/>
      <c r="P67" s="887"/>
      <c r="Q67" s="887"/>
      <c r="R67" s="887"/>
      <c r="S67" s="889"/>
      <c r="T67" s="872"/>
      <c r="U67" s="842"/>
      <c r="V67" s="870"/>
      <c r="W67" s="870"/>
      <c r="X67" s="873"/>
      <c r="Y67" s="873"/>
      <c r="Z67" s="873"/>
      <c r="AA67" s="272"/>
      <c r="AB67" s="272"/>
      <c r="AC67" s="272"/>
      <c r="AD67" s="272"/>
      <c r="AE67" s="272"/>
      <c r="AF67" s="272"/>
      <c r="AG67" s="272"/>
      <c r="AH67" s="272"/>
      <c r="AI67" s="272"/>
      <c r="AJ67" s="272"/>
      <c r="AK67" s="272"/>
      <c r="AL67" s="272"/>
      <c r="AM67" s="272"/>
      <c r="AN67" s="272"/>
      <c r="AO67" s="272"/>
      <c r="AP67" s="272"/>
      <c r="AQ67" s="272"/>
      <c r="AR67" s="272"/>
      <c r="AS67" s="272"/>
      <c r="AT67" s="272"/>
      <c r="AU67" s="277"/>
    </row>
    <row r="68" spans="1:47" x14ac:dyDescent="0.35">
      <c r="A68" s="2965" t="s">
        <v>30</v>
      </c>
      <c r="B68" s="2970">
        <f t="shared" ref="B68" si="8">SUM(B64:B67)</f>
        <v>0</v>
      </c>
      <c r="C68" s="2971">
        <f>SUM(C64:C67)</f>
        <v>0</v>
      </c>
      <c r="D68" s="2971">
        <f t="shared" ref="D68:S68" si="9">SUM(D64:D67)</f>
        <v>0</v>
      </c>
      <c r="E68" s="2971">
        <f t="shared" si="9"/>
        <v>0</v>
      </c>
      <c r="F68" s="2971">
        <f t="shared" si="9"/>
        <v>0</v>
      </c>
      <c r="G68" s="2971">
        <f t="shared" si="9"/>
        <v>0</v>
      </c>
      <c r="H68" s="2971">
        <f t="shared" si="9"/>
        <v>0</v>
      </c>
      <c r="I68" s="2971">
        <f t="shared" si="9"/>
        <v>0</v>
      </c>
      <c r="J68" s="2971">
        <f t="shared" si="9"/>
        <v>0</v>
      </c>
      <c r="K68" s="2971">
        <f t="shared" si="9"/>
        <v>0</v>
      </c>
      <c r="L68" s="2971">
        <f t="shared" si="9"/>
        <v>0</v>
      </c>
      <c r="M68" s="2971">
        <f t="shared" si="9"/>
        <v>0</v>
      </c>
      <c r="N68" s="2971">
        <f t="shared" si="9"/>
        <v>0</v>
      </c>
      <c r="O68" s="2971">
        <f t="shared" si="9"/>
        <v>0</v>
      </c>
      <c r="P68" s="2971">
        <f t="shared" si="9"/>
        <v>0</v>
      </c>
      <c r="Q68" s="2971">
        <f t="shared" si="9"/>
        <v>0</v>
      </c>
      <c r="R68" s="2971">
        <f t="shared" si="9"/>
        <v>0</v>
      </c>
      <c r="S68" s="2972">
        <f t="shared" si="9"/>
        <v>0</v>
      </c>
      <c r="T68" s="2973">
        <v>0</v>
      </c>
      <c r="U68" s="2974">
        <v>0</v>
      </c>
      <c r="V68" s="2975">
        <v>0</v>
      </c>
      <c r="W68" s="2975">
        <v>0</v>
      </c>
      <c r="X68" s="2970"/>
      <c r="Y68" s="2970"/>
      <c r="Z68" s="2970"/>
      <c r="AA68" s="272"/>
      <c r="AB68" s="272"/>
      <c r="AC68" s="272"/>
      <c r="AD68" s="272"/>
      <c r="AE68" s="272"/>
      <c r="AF68" s="272"/>
      <c r="AG68" s="272"/>
      <c r="AH68" s="272"/>
      <c r="AI68" s="272"/>
      <c r="AJ68" s="272"/>
      <c r="AK68" s="272"/>
      <c r="AL68" s="272"/>
      <c r="AM68" s="272"/>
      <c r="AN68" s="272"/>
      <c r="AO68" s="272"/>
      <c r="AP68" s="272"/>
      <c r="AQ68" s="272"/>
      <c r="AR68" s="272"/>
      <c r="AS68" s="272"/>
      <c r="AT68" s="272"/>
      <c r="AU68" s="277"/>
    </row>
    <row r="69" spans="1:47" x14ac:dyDescent="0.35">
      <c r="A69" s="301" t="s">
        <v>3065</v>
      </c>
      <c r="B69" s="272"/>
      <c r="C69" s="272"/>
      <c r="D69" s="277"/>
      <c r="E69" s="277"/>
      <c r="F69" s="277"/>
      <c r="G69" s="277"/>
      <c r="H69" s="277"/>
      <c r="I69" s="277"/>
      <c r="J69" s="277"/>
      <c r="K69" s="277"/>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7"/>
    </row>
    <row r="70" spans="1:47" x14ac:dyDescent="0.35">
      <c r="A70" s="9068" t="s">
        <v>2</v>
      </c>
      <c r="B70" s="9063" t="s">
        <v>3</v>
      </c>
      <c r="C70" s="9069" t="s">
        <v>1654</v>
      </c>
      <c r="D70" s="9069"/>
      <c r="E70" s="9069"/>
      <c r="F70" s="9069"/>
      <c r="G70" s="9069"/>
      <c r="H70" s="9069"/>
      <c r="I70" s="9069"/>
      <c r="J70" s="9069"/>
      <c r="K70" s="9069"/>
      <c r="L70" s="9069"/>
      <c r="M70" s="9069"/>
      <c r="N70" s="9069"/>
      <c r="O70" s="9069"/>
      <c r="P70" s="9069"/>
      <c r="Q70" s="9069"/>
      <c r="R70" s="9069"/>
      <c r="S70" s="9070"/>
      <c r="T70" s="9051" t="s">
        <v>3013</v>
      </c>
      <c r="U70" s="9052"/>
      <c r="V70" s="9052"/>
      <c r="W70" s="9060"/>
      <c r="X70" s="9065" t="s">
        <v>3061</v>
      </c>
      <c r="Y70" s="9066"/>
      <c r="Z70" s="9067"/>
      <c r="AA70" s="272"/>
      <c r="AB70" s="272"/>
      <c r="AC70" s="272"/>
      <c r="AD70" s="272"/>
      <c r="AE70" s="272"/>
      <c r="AF70" s="272"/>
      <c r="AG70" s="272"/>
      <c r="AH70" s="272"/>
      <c r="AI70" s="272"/>
      <c r="AJ70" s="272"/>
      <c r="AK70" s="272"/>
      <c r="AL70" s="272"/>
      <c r="AM70" s="272"/>
      <c r="AN70" s="272"/>
      <c r="AO70" s="272"/>
      <c r="AP70" s="272"/>
      <c r="AQ70" s="272"/>
      <c r="AR70" s="272"/>
      <c r="AS70" s="272"/>
      <c r="AT70" s="272"/>
      <c r="AU70" s="277"/>
    </row>
    <row r="71" spans="1:47" ht="40" x14ac:dyDescent="0.35">
      <c r="A71" s="9068"/>
      <c r="B71" s="9063"/>
      <c r="C71" s="2967" t="s">
        <v>250</v>
      </c>
      <c r="D71" s="2967" t="s">
        <v>251</v>
      </c>
      <c r="E71" s="2967" t="s">
        <v>540</v>
      </c>
      <c r="F71" s="2967" t="s">
        <v>561</v>
      </c>
      <c r="G71" s="2967" t="s">
        <v>3015</v>
      </c>
      <c r="H71" s="2967" t="s">
        <v>3016</v>
      </c>
      <c r="I71" s="2967" t="s">
        <v>3017</v>
      </c>
      <c r="J71" s="2967" t="s">
        <v>47</v>
      </c>
      <c r="K71" s="2967" t="s">
        <v>48</v>
      </c>
      <c r="L71" s="2967" t="s">
        <v>3018</v>
      </c>
      <c r="M71" s="2967" t="s">
        <v>50</v>
      </c>
      <c r="N71" s="2967" t="s">
        <v>51</v>
      </c>
      <c r="O71" s="2967" t="s">
        <v>52</v>
      </c>
      <c r="P71" s="2967" t="s">
        <v>53</v>
      </c>
      <c r="Q71" s="2967" t="s">
        <v>54</v>
      </c>
      <c r="R71" s="2967" t="s">
        <v>55</v>
      </c>
      <c r="S71" s="2968" t="s">
        <v>56</v>
      </c>
      <c r="T71" s="2924" t="s">
        <v>3019</v>
      </c>
      <c r="U71" s="2955" t="s">
        <v>3020</v>
      </c>
      <c r="V71" s="2441" t="s">
        <v>3062</v>
      </c>
      <c r="W71" s="2441" t="s">
        <v>3022</v>
      </c>
      <c r="X71" s="2969" t="s">
        <v>3063</v>
      </c>
      <c r="Y71" s="2925" t="s">
        <v>3064</v>
      </c>
      <c r="Z71" s="2925" t="s">
        <v>3058</v>
      </c>
      <c r="AA71" s="272"/>
      <c r="AB71" s="272"/>
      <c r="AC71" s="272"/>
      <c r="AD71" s="272"/>
      <c r="AE71" s="272"/>
      <c r="AF71" s="272"/>
      <c r="AG71" s="272"/>
      <c r="AH71" s="272"/>
      <c r="AI71" s="272"/>
      <c r="AJ71" s="272"/>
      <c r="AK71" s="272"/>
      <c r="AL71" s="272"/>
      <c r="AM71" s="272"/>
      <c r="AN71" s="272"/>
      <c r="AO71" s="272"/>
      <c r="AP71" s="272"/>
      <c r="AQ71" s="272"/>
      <c r="AR71" s="272"/>
      <c r="AS71" s="272"/>
      <c r="AT71" s="272"/>
      <c r="AU71" s="277"/>
    </row>
    <row r="72" spans="1:47" x14ac:dyDescent="0.35">
      <c r="A72" s="1148" t="s">
        <v>2359</v>
      </c>
      <c r="B72" s="351">
        <f>SUM(C72:G72)</f>
        <v>0</v>
      </c>
      <c r="C72" s="885"/>
      <c r="D72" s="887"/>
      <c r="E72" s="887"/>
      <c r="F72" s="887"/>
      <c r="G72" s="887"/>
      <c r="H72" s="887"/>
      <c r="I72" s="887"/>
      <c r="J72" s="887"/>
      <c r="K72" s="887"/>
      <c r="L72" s="887"/>
      <c r="M72" s="887"/>
      <c r="N72" s="887"/>
      <c r="O72" s="887"/>
      <c r="P72" s="887"/>
      <c r="Q72" s="887"/>
      <c r="R72" s="887"/>
      <c r="S72" s="889"/>
      <c r="T72" s="294"/>
      <c r="U72" s="302"/>
      <c r="V72" s="166"/>
      <c r="W72" s="166"/>
      <c r="X72" s="282"/>
      <c r="Y72" s="282"/>
      <c r="Z72" s="282"/>
      <c r="AA72" s="272"/>
      <c r="AB72" s="272"/>
      <c r="AC72" s="272"/>
      <c r="AD72" s="272"/>
      <c r="AE72" s="272"/>
      <c r="AF72" s="272"/>
      <c r="AG72" s="272"/>
      <c r="AH72" s="272"/>
      <c r="AI72" s="272"/>
      <c r="AJ72" s="272"/>
      <c r="AK72" s="272"/>
      <c r="AL72" s="272"/>
      <c r="AM72" s="272"/>
      <c r="AN72" s="272"/>
      <c r="AO72" s="272"/>
      <c r="AP72" s="272"/>
      <c r="AQ72" s="272"/>
      <c r="AR72" s="272"/>
      <c r="AS72" s="272"/>
      <c r="AT72" s="272"/>
      <c r="AU72" s="277"/>
    </row>
    <row r="73" spans="1:47" x14ac:dyDescent="0.35">
      <c r="A73" s="1149" t="s">
        <v>384</v>
      </c>
      <c r="B73" s="1150">
        <f>SUM(C73:G73)</f>
        <v>0</v>
      </c>
      <c r="C73" s="885"/>
      <c r="D73" s="887"/>
      <c r="E73" s="887"/>
      <c r="F73" s="887"/>
      <c r="G73" s="887"/>
      <c r="H73" s="887"/>
      <c r="I73" s="887"/>
      <c r="J73" s="887"/>
      <c r="K73" s="887"/>
      <c r="L73" s="887"/>
      <c r="M73" s="887"/>
      <c r="N73" s="887"/>
      <c r="O73" s="887"/>
      <c r="P73" s="887"/>
      <c r="Q73" s="887"/>
      <c r="R73" s="887"/>
      <c r="S73" s="889"/>
      <c r="T73" s="829"/>
      <c r="U73" s="833"/>
      <c r="V73" s="1439"/>
      <c r="W73" s="1439"/>
      <c r="X73" s="855"/>
      <c r="Y73" s="855"/>
      <c r="Z73" s="855"/>
      <c r="AA73" s="272"/>
      <c r="AB73" s="272"/>
      <c r="AC73" s="272"/>
      <c r="AD73" s="272"/>
      <c r="AE73" s="272"/>
      <c r="AF73" s="272"/>
      <c r="AG73" s="272"/>
      <c r="AH73" s="272"/>
      <c r="AI73" s="272"/>
      <c r="AJ73" s="272"/>
      <c r="AK73" s="272"/>
      <c r="AL73" s="272"/>
      <c r="AM73" s="272"/>
      <c r="AN73" s="272"/>
      <c r="AO73" s="272"/>
      <c r="AP73" s="272"/>
      <c r="AQ73" s="272"/>
      <c r="AR73" s="272"/>
      <c r="AS73" s="272"/>
      <c r="AT73" s="272"/>
      <c r="AU73" s="277"/>
    </row>
    <row r="74" spans="1:47" x14ac:dyDescent="0.35">
      <c r="A74" s="1149" t="s">
        <v>3059</v>
      </c>
      <c r="B74" s="1150">
        <f>SUM(C74:G74)</f>
        <v>0</v>
      </c>
      <c r="C74" s="885"/>
      <c r="D74" s="887"/>
      <c r="E74" s="887"/>
      <c r="F74" s="887"/>
      <c r="G74" s="887"/>
      <c r="H74" s="887"/>
      <c r="I74" s="887"/>
      <c r="J74" s="887"/>
      <c r="K74" s="887"/>
      <c r="L74" s="887"/>
      <c r="M74" s="887"/>
      <c r="N74" s="887"/>
      <c r="O74" s="887"/>
      <c r="P74" s="887"/>
      <c r="Q74" s="887"/>
      <c r="R74" s="887"/>
      <c r="S74" s="889"/>
      <c r="T74" s="829"/>
      <c r="U74" s="833"/>
      <c r="V74" s="1439"/>
      <c r="W74" s="1439"/>
      <c r="X74" s="855"/>
      <c r="Y74" s="855"/>
      <c r="Z74" s="855"/>
      <c r="AA74" s="272"/>
      <c r="AB74" s="272"/>
      <c r="AC74" s="272"/>
      <c r="AD74" s="272"/>
      <c r="AE74" s="272"/>
      <c r="AF74" s="272"/>
      <c r="AG74" s="272"/>
      <c r="AH74" s="272"/>
      <c r="AI74" s="272"/>
      <c r="AJ74" s="272"/>
      <c r="AK74" s="272"/>
      <c r="AL74" s="272"/>
      <c r="AM74" s="272"/>
      <c r="AN74" s="272"/>
      <c r="AO74" s="272"/>
      <c r="AP74" s="272"/>
      <c r="AQ74" s="272"/>
      <c r="AR74" s="272"/>
      <c r="AS74" s="272"/>
      <c r="AT74" s="272"/>
      <c r="AU74" s="277"/>
    </row>
    <row r="75" spans="1:47" x14ac:dyDescent="0.35">
      <c r="A75" s="1149" t="s">
        <v>373</v>
      </c>
      <c r="B75" s="1151">
        <f>SUM(C75:G75)</f>
        <v>0</v>
      </c>
      <c r="C75" s="885"/>
      <c r="D75" s="887"/>
      <c r="E75" s="887"/>
      <c r="F75" s="887"/>
      <c r="G75" s="887"/>
      <c r="H75" s="887"/>
      <c r="I75" s="887"/>
      <c r="J75" s="887"/>
      <c r="K75" s="887"/>
      <c r="L75" s="887"/>
      <c r="M75" s="887"/>
      <c r="N75" s="887"/>
      <c r="O75" s="887"/>
      <c r="P75" s="887"/>
      <c r="Q75" s="887"/>
      <c r="R75" s="887"/>
      <c r="S75" s="889"/>
      <c r="T75" s="837"/>
      <c r="U75" s="842"/>
      <c r="V75" s="870"/>
      <c r="W75" s="870"/>
      <c r="X75" s="873"/>
      <c r="Y75" s="873"/>
      <c r="Z75" s="873"/>
      <c r="AA75" s="272"/>
      <c r="AB75" s="272"/>
      <c r="AC75" s="272"/>
      <c r="AD75" s="272"/>
      <c r="AE75" s="272"/>
      <c r="AF75" s="272"/>
      <c r="AG75" s="272"/>
      <c r="AH75" s="272"/>
      <c r="AI75" s="272"/>
      <c r="AJ75" s="272"/>
      <c r="AK75" s="272"/>
      <c r="AL75" s="272"/>
      <c r="AM75" s="272"/>
      <c r="AN75" s="272"/>
      <c r="AO75" s="272"/>
      <c r="AP75" s="272"/>
      <c r="AQ75" s="272"/>
      <c r="AR75" s="272"/>
      <c r="AS75" s="272"/>
      <c r="AT75" s="272"/>
      <c r="AU75" s="277"/>
    </row>
    <row r="76" spans="1:47" x14ac:dyDescent="0.35">
      <c r="A76" s="2965" t="s">
        <v>30</v>
      </c>
      <c r="B76" s="2970">
        <f t="shared" ref="B76" si="10">SUM(B72:B75)</f>
        <v>0</v>
      </c>
      <c r="C76" s="2971">
        <f>SUM(C72:C75)</f>
        <v>0</v>
      </c>
      <c r="D76" s="2971">
        <f t="shared" ref="D76:R76" si="11">SUM(D72:D75)</f>
        <v>0</v>
      </c>
      <c r="E76" s="2971">
        <f t="shared" si="11"/>
        <v>0</v>
      </c>
      <c r="F76" s="2971">
        <f t="shared" si="11"/>
        <v>0</v>
      </c>
      <c r="G76" s="2971">
        <f t="shared" si="11"/>
        <v>0</v>
      </c>
      <c r="H76" s="2971">
        <f t="shared" si="11"/>
        <v>0</v>
      </c>
      <c r="I76" s="2971">
        <f t="shared" si="11"/>
        <v>0</v>
      </c>
      <c r="J76" s="2971">
        <f t="shared" si="11"/>
        <v>0</v>
      </c>
      <c r="K76" s="2971">
        <f t="shared" si="11"/>
        <v>0</v>
      </c>
      <c r="L76" s="2971">
        <f t="shared" si="11"/>
        <v>0</v>
      </c>
      <c r="M76" s="2971">
        <f t="shared" si="11"/>
        <v>0</v>
      </c>
      <c r="N76" s="2971">
        <f t="shared" si="11"/>
        <v>0</v>
      </c>
      <c r="O76" s="2971">
        <f t="shared" si="11"/>
        <v>0</v>
      </c>
      <c r="P76" s="2971">
        <f t="shared" si="11"/>
        <v>0</v>
      </c>
      <c r="Q76" s="2971">
        <f t="shared" si="11"/>
        <v>0</v>
      </c>
      <c r="R76" s="2971">
        <f t="shared" si="11"/>
        <v>0</v>
      </c>
      <c r="S76" s="2972">
        <f>SUM(S72:S75)</f>
        <v>0</v>
      </c>
      <c r="T76" s="2976">
        <v>0</v>
      </c>
      <c r="U76" s="2974">
        <v>0</v>
      </c>
      <c r="V76" s="2975">
        <v>0</v>
      </c>
      <c r="W76" s="2975">
        <v>0</v>
      </c>
      <c r="X76" s="2970"/>
      <c r="Y76" s="2970"/>
      <c r="Z76" s="2970"/>
      <c r="AA76" s="272"/>
      <c r="AB76" s="272"/>
      <c r="AC76" s="272"/>
      <c r="AD76" s="272"/>
      <c r="AE76" s="272"/>
      <c r="AF76" s="272"/>
      <c r="AG76" s="272"/>
      <c r="AH76" s="272"/>
      <c r="AI76" s="272"/>
      <c r="AJ76" s="272"/>
      <c r="AK76" s="272"/>
      <c r="AL76" s="272"/>
      <c r="AM76" s="272"/>
      <c r="AN76" s="272"/>
      <c r="AO76" s="272"/>
      <c r="AP76" s="272"/>
      <c r="AQ76" s="272"/>
      <c r="AR76" s="272"/>
      <c r="AS76" s="272"/>
      <c r="AT76" s="272"/>
      <c r="AU76" s="277"/>
    </row>
    <row r="77" spans="1:47" x14ac:dyDescent="0.35">
      <c r="A77" s="390" t="s">
        <v>3066</v>
      </c>
      <c r="B77" s="1152"/>
      <c r="C77" s="379"/>
      <c r="D77" s="298"/>
      <c r="E77" s="272"/>
      <c r="F77" s="277"/>
      <c r="G77" s="277"/>
      <c r="H77" s="272"/>
      <c r="I77" s="277"/>
      <c r="J77" s="277"/>
      <c r="K77" s="277"/>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7"/>
    </row>
    <row r="78" spans="1:47" ht="30" x14ac:dyDescent="0.35">
      <c r="A78" s="2977" t="s">
        <v>183</v>
      </c>
      <c r="B78" s="2924" t="s">
        <v>3019</v>
      </c>
      <c r="C78" s="2978" t="s">
        <v>3067</v>
      </c>
      <c r="D78" s="2979" t="s">
        <v>3068</v>
      </c>
      <c r="E78" s="2980" t="s">
        <v>3069</v>
      </c>
      <c r="F78" s="277"/>
      <c r="G78" s="272"/>
      <c r="H78" s="277"/>
      <c r="I78" s="277"/>
      <c r="J78" s="277"/>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7"/>
    </row>
    <row r="79" spans="1:47" x14ac:dyDescent="0.35">
      <c r="A79" s="816" t="s">
        <v>3070</v>
      </c>
      <c r="B79" s="294"/>
      <c r="C79" s="302"/>
      <c r="D79" s="166"/>
      <c r="E79" s="354"/>
      <c r="F79" s="277"/>
      <c r="G79" s="272"/>
      <c r="H79" s="277"/>
      <c r="I79" s="277"/>
      <c r="J79" s="277"/>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7"/>
    </row>
    <row r="80" spans="1:47" x14ac:dyDescent="0.35">
      <c r="A80" s="1153" t="s">
        <v>2448</v>
      </c>
      <c r="B80" s="829"/>
      <c r="C80" s="833"/>
      <c r="D80" s="1439"/>
      <c r="E80" s="1438"/>
      <c r="F80" s="277"/>
      <c r="G80" s="272"/>
      <c r="H80" s="277"/>
      <c r="I80" s="277"/>
      <c r="J80" s="277"/>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7"/>
    </row>
    <row r="81" spans="1:47" x14ac:dyDescent="0.35">
      <c r="A81" s="1153" t="s">
        <v>3071</v>
      </c>
      <c r="B81" s="829"/>
      <c r="C81" s="833"/>
      <c r="D81" s="1439"/>
      <c r="E81" s="1438"/>
      <c r="F81" s="277"/>
      <c r="G81" s="272"/>
      <c r="H81" s="277"/>
      <c r="I81" s="277"/>
      <c r="J81" s="277"/>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7"/>
    </row>
    <row r="82" spans="1:47" ht="20" x14ac:dyDescent="0.35">
      <c r="A82" s="1154" t="s">
        <v>3072</v>
      </c>
      <c r="B82" s="829"/>
      <c r="C82" s="833"/>
      <c r="D82" s="1439"/>
      <c r="E82" s="1438"/>
      <c r="F82" s="277"/>
      <c r="G82" s="272"/>
      <c r="H82" s="277"/>
      <c r="I82" s="277"/>
      <c r="J82" s="277"/>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7"/>
    </row>
    <row r="83" spans="1:47" x14ac:dyDescent="0.35">
      <c r="A83" s="827" t="s">
        <v>3073</v>
      </c>
      <c r="B83" s="1664"/>
      <c r="C83" s="346"/>
      <c r="D83" s="852"/>
      <c r="E83" s="817"/>
      <c r="F83" s="277"/>
      <c r="G83" s="272"/>
      <c r="H83" s="277"/>
      <c r="I83" s="277"/>
      <c r="J83" s="277"/>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7"/>
    </row>
    <row r="84" spans="1:47" x14ac:dyDescent="0.35">
      <c r="A84" s="816" t="s">
        <v>3074</v>
      </c>
      <c r="B84" s="1664"/>
      <c r="C84" s="833"/>
      <c r="D84" s="852"/>
      <c r="E84" s="817"/>
      <c r="F84" s="277"/>
      <c r="G84" s="272"/>
      <c r="H84" s="277"/>
      <c r="I84" s="277"/>
      <c r="J84" s="277"/>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7"/>
    </row>
    <row r="85" spans="1:47" x14ac:dyDescent="0.35">
      <c r="A85" s="816" t="s">
        <v>3075</v>
      </c>
      <c r="B85" s="1664"/>
      <c r="C85" s="833"/>
      <c r="D85" s="852"/>
      <c r="E85" s="817"/>
      <c r="F85" s="277"/>
      <c r="G85" s="272"/>
      <c r="H85" s="277"/>
      <c r="I85" s="277"/>
      <c r="J85" s="277"/>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7"/>
    </row>
    <row r="86" spans="1:47" x14ac:dyDescent="0.35">
      <c r="A86" s="828" t="s">
        <v>3076</v>
      </c>
      <c r="B86" s="1664"/>
      <c r="C86" s="833"/>
      <c r="D86" s="852"/>
      <c r="E86" s="817"/>
      <c r="F86" s="277"/>
      <c r="G86" s="272"/>
      <c r="H86" s="277"/>
      <c r="I86" s="277"/>
      <c r="J86" s="277"/>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7"/>
    </row>
    <row r="87" spans="1:47" x14ac:dyDescent="0.35">
      <c r="A87" s="1153" t="s">
        <v>3077</v>
      </c>
      <c r="B87" s="1664"/>
      <c r="C87" s="833"/>
      <c r="D87" s="852"/>
      <c r="E87" s="817"/>
      <c r="F87" s="277"/>
      <c r="G87" s="272"/>
      <c r="H87" s="277"/>
      <c r="I87" s="277"/>
      <c r="J87" s="277"/>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7"/>
    </row>
    <row r="88" spans="1:47" x14ac:dyDescent="0.35">
      <c r="A88" s="1153" t="s">
        <v>3078</v>
      </c>
      <c r="B88" s="1664"/>
      <c r="C88" s="833"/>
      <c r="D88" s="852"/>
      <c r="E88" s="817"/>
      <c r="F88" s="277"/>
      <c r="G88" s="272"/>
      <c r="H88" s="277"/>
      <c r="I88" s="277"/>
      <c r="J88" s="277"/>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7"/>
    </row>
    <row r="89" spans="1:47" x14ac:dyDescent="0.35">
      <c r="A89" s="1153" t="s">
        <v>3079</v>
      </c>
      <c r="B89" s="1664"/>
      <c r="C89" s="833"/>
      <c r="D89" s="852"/>
      <c r="E89" s="817"/>
      <c r="F89" s="277"/>
      <c r="G89" s="272"/>
      <c r="H89" s="277"/>
      <c r="I89" s="277"/>
      <c r="J89" s="277"/>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7"/>
    </row>
    <row r="90" spans="1:47" x14ac:dyDescent="0.35">
      <c r="A90" s="1155" t="s">
        <v>3080</v>
      </c>
      <c r="B90" s="1664"/>
      <c r="C90" s="833"/>
      <c r="D90" s="852"/>
      <c r="E90" s="817"/>
      <c r="F90" s="277"/>
      <c r="G90" s="272"/>
      <c r="H90" s="277"/>
      <c r="I90" s="277"/>
      <c r="J90" s="277"/>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7"/>
    </row>
    <row r="91" spans="1:47" x14ac:dyDescent="0.35">
      <c r="A91" s="1154" t="s">
        <v>3081</v>
      </c>
      <c r="B91" s="1664"/>
      <c r="C91" s="833"/>
      <c r="D91" s="852"/>
      <c r="E91" s="817"/>
      <c r="F91" s="277"/>
      <c r="G91" s="272"/>
      <c r="H91" s="277"/>
      <c r="I91" s="277"/>
      <c r="J91" s="277"/>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7"/>
    </row>
    <row r="92" spans="1:47" x14ac:dyDescent="0.35">
      <c r="A92" s="1156" t="s">
        <v>3082</v>
      </c>
      <c r="B92" s="1664"/>
      <c r="C92" s="833"/>
      <c r="D92" s="852"/>
      <c r="E92" s="817"/>
      <c r="F92" s="277"/>
      <c r="G92" s="272"/>
      <c r="H92" s="277"/>
      <c r="I92" s="277"/>
      <c r="J92" s="277"/>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7"/>
    </row>
    <row r="93" spans="1:47" x14ac:dyDescent="0.35">
      <c r="A93" s="2981" t="s">
        <v>3083</v>
      </c>
      <c r="B93" s="1664"/>
      <c r="C93" s="833"/>
      <c r="D93" s="852"/>
      <c r="E93" s="817"/>
      <c r="F93" s="277"/>
      <c r="G93" s="272"/>
      <c r="H93" s="277"/>
      <c r="I93" s="277"/>
      <c r="J93" s="277"/>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7"/>
    </row>
    <row r="94" spans="1:47" ht="21.5" x14ac:dyDescent="0.35">
      <c r="A94" s="1153" t="s">
        <v>3084</v>
      </c>
      <c r="B94" s="1664"/>
      <c r="C94" s="833"/>
      <c r="D94" s="852"/>
      <c r="E94" s="817"/>
      <c r="F94" s="277"/>
      <c r="G94" s="277"/>
      <c r="H94" s="272"/>
      <c r="I94" s="277"/>
      <c r="J94" s="277"/>
      <c r="K94" s="277"/>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7"/>
    </row>
    <row r="95" spans="1:47" x14ac:dyDescent="0.35">
      <c r="A95" s="1153" t="s">
        <v>3085</v>
      </c>
      <c r="B95" s="1664"/>
      <c r="C95" s="833"/>
      <c r="D95" s="852"/>
      <c r="E95" s="817"/>
      <c r="F95" s="277"/>
      <c r="G95" s="277"/>
      <c r="H95" s="272"/>
      <c r="I95" s="277"/>
      <c r="J95" s="277"/>
      <c r="K95" s="277"/>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7"/>
    </row>
    <row r="96" spans="1:47" x14ac:dyDescent="0.35">
      <c r="A96" s="2982" t="s">
        <v>30</v>
      </c>
      <c r="B96" s="2976">
        <f>SUM(B79:B95)</f>
        <v>0</v>
      </c>
      <c r="C96" s="2974">
        <f>SUM(C79:C95)</f>
        <v>0</v>
      </c>
      <c r="D96" s="2975">
        <f>SUM(D79:D95)</f>
        <v>0</v>
      </c>
      <c r="E96" s="2983">
        <f>SUM(E79:E95)</f>
        <v>0</v>
      </c>
      <c r="F96" s="277"/>
      <c r="G96" s="277"/>
      <c r="H96" s="272"/>
      <c r="I96" s="277"/>
      <c r="J96" s="277"/>
      <c r="K96" s="277"/>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7"/>
    </row>
    <row r="97" spans="1:47" x14ac:dyDescent="0.35">
      <c r="A97" s="397" t="s">
        <v>3086</v>
      </c>
      <c r="B97" s="272"/>
      <c r="C97" s="272"/>
      <c r="D97" s="276"/>
      <c r="E97" s="276"/>
      <c r="F97" s="276"/>
      <c r="G97" s="276"/>
      <c r="H97" s="276"/>
      <c r="I97" s="276"/>
      <c r="J97" s="276"/>
      <c r="K97" s="276"/>
      <c r="L97" s="276"/>
      <c r="M97" s="276"/>
      <c r="N97" s="276"/>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2"/>
    </row>
    <row r="98" spans="1:47" ht="30" x14ac:dyDescent="0.45">
      <c r="A98" s="2984" t="s">
        <v>2</v>
      </c>
      <c r="B98" s="2850" t="s">
        <v>3019</v>
      </c>
      <c r="C98" s="2978" t="s">
        <v>3067</v>
      </c>
      <c r="D98" s="2979" t="s">
        <v>3068</v>
      </c>
      <c r="E98" s="2980" t="s">
        <v>3069</v>
      </c>
      <c r="F98" s="1157"/>
      <c r="G98" s="276"/>
      <c r="H98" s="276"/>
      <c r="I98" s="276"/>
      <c r="J98" s="276"/>
      <c r="K98" s="276"/>
      <c r="L98" s="276"/>
      <c r="M98" s="276"/>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2"/>
    </row>
    <row r="99" spans="1:47" x14ac:dyDescent="0.35">
      <c r="A99" s="2985" t="s">
        <v>2359</v>
      </c>
      <c r="B99" s="1439"/>
      <c r="C99" s="833"/>
      <c r="D99" s="1439"/>
      <c r="E99" s="1438"/>
      <c r="F99" s="276"/>
      <c r="G99" s="276"/>
      <c r="H99" s="276"/>
      <c r="I99" s="276"/>
      <c r="J99" s="276"/>
      <c r="K99" s="276"/>
      <c r="L99" s="276"/>
      <c r="M99" s="276"/>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row>
    <row r="100" spans="1:47" x14ac:dyDescent="0.35">
      <c r="A100" s="1158" t="s">
        <v>384</v>
      </c>
      <c r="B100" s="1439"/>
      <c r="C100" s="833"/>
      <c r="D100" s="1439"/>
      <c r="E100" s="1438"/>
      <c r="F100" s="276"/>
      <c r="G100" s="276"/>
      <c r="H100" s="276"/>
      <c r="I100" s="276"/>
      <c r="J100" s="276"/>
      <c r="K100" s="276"/>
      <c r="L100" s="276"/>
      <c r="M100" s="276"/>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row>
    <row r="101" spans="1:47" x14ac:dyDescent="0.35">
      <c r="A101" s="1158" t="s">
        <v>3059</v>
      </c>
      <c r="B101" s="1439"/>
      <c r="C101" s="833"/>
      <c r="D101" s="1439"/>
      <c r="E101" s="1438"/>
      <c r="F101" s="276"/>
      <c r="G101" s="276"/>
      <c r="H101" s="276"/>
      <c r="I101" s="276"/>
      <c r="J101" s="276"/>
      <c r="K101" s="276"/>
      <c r="L101" s="276"/>
      <c r="M101" s="276"/>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row>
    <row r="102" spans="1:47" x14ac:dyDescent="0.35">
      <c r="A102" s="1158" t="s">
        <v>373</v>
      </c>
      <c r="B102" s="1439"/>
      <c r="C102" s="833"/>
      <c r="D102" s="1439"/>
      <c r="E102" s="1438"/>
      <c r="F102" s="276"/>
      <c r="G102" s="276"/>
      <c r="H102" s="276"/>
      <c r="I102" s="276"/>
      <c r="J102" s="276"/>
      <c r="K102" s="276"/>
      <c r="L102" s="276"/>
      <c r="M102" s="276"/>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row>
    <row r="103" spans="1:47" x14ac:dyDescent="0.35">
      <c r="A103" s="1159" t="s">
        <v>3087</v>
      </c>
      <c r="B103" s="870"/>
      <c r="C103" s="842"/>
      <c r="D103" s="870"/>
      <c r="E103" s="838"/>
      <c r="F103" s="276"/>
      <c r="G103" s="276"/>
      <c r="H103" s="276"/>
      <c r="I103" s="276"/>
      <c r="J103" s="276"/>
      <c r="K103" s="276"/>
      <c r="L103" s="276"/>
      <c r="M103" s="276"/>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row>
    <row r="104" spans="1:47" x14ac:dyDescent="0.35">
      <c r="A104" s="2965" t="s">
        <v>30</v>
      </c>
      <c r="B104" s="2976">
        <f>SUM(B99:B103)</f>
        <v>0</v>
      </c>
      <c r="C104" s="2975">
        <f>SUM(C99:C103)</f>
        <v>0</v>
      </c>
      <c r="D104" s="2974">
        <f>SUM(D99:D103)</f>
        <v>0</v>
      </c>
      <c r="E104" s="2975">
        <f>SUM(E99:E103)</f>
        <v>0</v>
      </c>
      <c r="F104" s="276"/>
      <c r="G104" s="276"/>
      <c r="H104" s="276"/>
      <c r="I104" s="276"/>
      <c r="J104" s="276"/>
      <c r="K104" s="276"/>
      <c r="L104" s="276"/>
      <c r="M104" s="276"/>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row>
    <row r="105" spans="1:47" x14ac:dyDescent="0.35">
      <c r="A105" s="397" t="s">
        <v>3088</v>
      </c>
      <c r="B105" s="272"/>
      <c r="C105" s="272"/>
      <c r="D105" s="276"/>
      <c r="E105" s="276"/>
      <c r="F105" s="276"/>
      <c r="G105" s="276"/>
      <c r="H105" s="276"/>
      <c r="I105" s="276"/>
      <c r="J105" s="276"/>
      <c r="K105" s="276"/>
      <c r="L105" s="276"/>
      <c r="M105" s="276"/>
      <c r="N105" s="276"/>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row>
    <row r="106" spans="1:47" ht="30" x14ac:dyDescent="0.35">
      <c r="A106" s="2984" t="s">
        <v>2</v>
      </c>
      <c r="B106" s="2850" t="s">
        <v>3019</v>
      </c>
      <c r="C106" s="2978" t="s">
        <v>3067</v>
      </c>
      <c r="D106" s="2979" t="s">
        <v>3068</v>
      </c>
      <c r="E106" s="2980" t="s">
        <v>3069</v>
      </c>
      <c r="F106" s="276"/>
      <c r="G106" s="276"/>
      <c r="H106" s="276"/>
      <c r="I106" s="276"/>
      <c r="J106" s="276"/>
      <c r="K106" s="276"/>
      <c r="L106" s="276"/>
      <c r="M106" s="276"/>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row>
    <row r="107" spans="1:47" x14ac:dyDescent="0.35">
      <c r="A107" s="2985" t="s">
        <v>2359</v>
      </c>
      <c r="B107" s="2719"/>
      <c r="C107" s="829"/>
      <c r="D107" s="1439"/>
      <c r="E107" s="1439"/>
      <c r="F107" s="276"/>
      <c r="G107" s="276"/>
      <c r="H107" s="276"/>
      <c r="I107" s="276"/>
      <c r="J107" s="276"/>
      <c r="K107" s="276"/>
      <c r="L107" s="276"/>
      <c r="M107" s="276"/>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row>
    <row r="108" spans="1:47" x14ac:dyDescent="0.35">
      <c r="A108" s="1158" t="s">
        <v>384</v>
      </c>
      <c r="B108" s="2719"/>
      <c r="C108" s="829"/>
      <c r="D108" s="1439"/>
      <c r="E108" s="1439"/>
      <c r="F108" s="276"/>
      <c r="G108" s="276"/>
      <c r="H108" s="276"/>
      <c r="I108" s="276"/>
      <c r="J108" s="276"/>
      <c r="K108" s="276"/>
      <c r="L108" s="276"/>
      <c r="M108" s="276"/>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row>
    <row r="109" spans="1:47" x14ac:dyDescent="0.35">
      <c r="A109" s="1158" t="s">
        <v>3059</v>
      </c>
      <c r="B109" s="2719"/>
      <c r="C109" s="829"/>
      <c r="D109" s="1439"/>
      <c r="E109" s="1439"/>
      <c r="F109" s="276"/>
      <c r="G109" s="276"/>
      <c r="H109" s="276"/>
      <c r="I109" s="276"/>
      <c r="J109" s="276"/>
      <c r="K109" s="276"/>
      <c r="L109" s="276"/>
      <c r="M109" s="276"/>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row>
    <row r="110" spans="1:47" x14ac:dyDescent="0.35">
      <c r="A110" s="1158" t="s">
        <v>373</v>
      </c>
      <c r="B110" s="2719"/>
      <c r="C110" s="829"/>
      <c r="D110" s="1439"/>
      <c r="E110" s="1439"/>
      <c r="F110" s="276"/>
      <c r="G110" s="276"/>
      <c r="H110" s="276"/>
      <c r="I110" s="276"/>
      <c r="J110" s="276"/>
      <c r="K110" s="276"/>
      <c r="L110" s="276"/>
      <c r="M110" s="276"/>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row>
    <row r="111" spans="1:47" x14ac:dyDescent="0.35">
      <c r="A111" s="1159" t="s">
        <v>372</v>
      </c>
      <c r="B111" s="2719"/>
      <c r="C111" s="837"/>
      <c r="D111" s="870"/>
      <c r="E111" s="870"/>
      <c r="F111" s="276"/>
      <c r="G111" s="276"/>
      <c r="H111" s="276"/>
      <c r="I111" s="276"/>
      <c r="J111" s="276"/>
      <c r="K111" s="276"/>
      <c r="L111" s="276"/>
      <c r="M111" s="276"/>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row>
    <row r="112" spans="1:47" x14ac:dyDescent="0.35">
      <c r="A112" s="2965" t="s">
        <v>30</v>
      </c>
      <c r="B112" s="2975">
        <f>SUM(B107:B111)</f>
        <v>0</v>
      </c>
      <c r="C112" s="2974">
        <f>SUM(C107:C111)</f>
        <v>0</v>
      </c>
      <c r="D112" s="2975">
        <f>SUM(D107:D111)</f>
        <v>0</v>
      </c>
      <c r="E112" s="2983">
        <f>SUM(E107:E111)</f>
        <v>0</v>
      </c>
      <c r="F112" s="276"/>
      <c r="G112" s="276"/>
      <c r="H112" s="276"/>
      <c r="I112" s="276"/>
      <c r="J112" s="276"/>
      <c r="K112" s="276"/>
      <c r="L112" s="276"/>
      <c r="M112" s="276"/>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row>
    <row r="113" spans="1:47" ht="15" x14ac:dyDescent="0.35">
      <c r="A113" s="848" t="s">
        <v>3089</v>
      </c>
      <c r="B113" s="272"/>
      <c r="C113" s="272"/>
      <c r="D113" s="99"/>
      <c r="E113" s="276"/>
      <c r="F113" s="276"/>
      <c r="G113" s="276"/>
      <c r="H113" s="276"/>
      <c r="I113" s="276"/>
      <c r="J113" s="276"/>
      <c r="K113" s="276"/>
      <c r="L113" s="276"/>
      <c r="M113" s="276"/>
      <c r="N113" s="276"/>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2"/>
    </row>
    <row r="114" spans="1:47" x14ac:dyDescent="0.35">
      <c r="A114" s="9054" t="s">
        <v>3090</v>
      </c>
      <c r="B114" s="9048" t="s">
        <v>30</v>
      </c>
      <c r="C114" s="9051" t="s">
        <v>3013</v>
      </c>
      <c r="D114" s="9052"/>
      <c r="E114" s="9052"/>
      <c r="F114" s="9052"/>
      <c r="G114" s="9060"/>
      <c r="H114" s="9044" t="s">
        <v>3091</v>
      </c>
      <c r="I114" s="9061"/>
      <c r="J114" s="464"/>
      <c r="K114" s="276"/>
      <c r="L114" s="276"/>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3"/>
      <c r="AT114" s="273"/>
      <c r="AU114" s="273"/>
    </row>
    <row r="115" spans="1:47" ht="40" x14ac:dyDescent="0.35">
      <c r="A115" s="9055"/>
      <c r="B115" s="9050"/>
      <c r="C115" s="2924" t="s">
        <v>3019</v>
      </c>
      <c r="D115" s="2922" t="s">
        <v>3020</v>
      </c>
      <c r="E115" s="2441" t="s">
        <v>3021</v>
      </c>
      <c r="F115" s="2441" t="s">
        <v>3022</v>
      </c>
      <c r="G115" s="2986" t="s">
        <v>508</v>
      </c>
      <c r="H115" s="2925" t="s">
        <v>3063</v>
      </c>
      <c r="I115" s="2925" t="s">
        <v>3064</v>
      </c>
      <c r="J115" s="276"/>
      <c r="K115" s="276"/>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3"/>
      <c r="AS115" s="273"/>
      <c r="AT115" s="273"/>
    </row>
    <row r="116" spans="1:47" x14ac:dyDescent="0.35">
      <c r="A116" s="2987" t="s">
        <v>3092</v>
      </c>
      <c r="B116" s="2988">
        <f>SUM(D116:G116)</f>
        <v>0</v>
      </c>
      <c r="C116" s="2989"/>
      <c r="D116" s="1957"/>
      <c r="E116" s="316"/>
      <c r="F116" s="316"/>
      <c r="G116" s="316"/>
      <c r="H116" s="2989"/>
      <c r="I116" s="2989"/>
      <c r="J116" s="276"/>
      <c r="K116" s="276"/>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990"/>
      <c r="AS116" s="273"/>
      <c r="AT116" s="273"/>
    </row>
    <row r="117" spans="1:47" x14ac:dyDescent="0.35">
      <c r="A117" s="2991" t="s">
        <v>3093</v>
      </c>
      <c r="B117" s="2992">
        <f>SUM(D117:G117)</f>
        <v>0</v>
      </c>
      <c r="C117" s="2993"/>
      <c r="D117" s="2253"/>
      <c r="E117" s="2449"/>
      <c r="F117" s="2449"/>
      <c r="G117" s="2449"/>
      <c r="H117" s="2993"/>
      <c r="I117" s="2993"/>
      <c r="J117" s="297"/>
      <c r="K117" s="297"/>
      <c r="L117" s="278"/>
      <c r="M117" s="278"/>
      <c r="N117" s="278"/>
      <c r="O117" s="278"/>
      <c r="P117" s="278"/>
      <c r="Q117" s="278"/>
      <c r="R117" s="278"/>
      <c r="S117" s="278"/>
      <c r="T117" s="278"/>
      <c r="U117" s="278"/>
      <c r="V117" s="278"/>
      <c r="W117" s="278"/>
      <c r="X117" s="278"/>
      <c r="Y117" s="278"/>
      <c r="Z117" s="277"/>
      <c r="AA117" s="277"/>
      <c r="AB117" s="277"/>
      <c r="AC117" s="277"/>
      <c r="AD117" s="277"/>
      <c r="AE117" s="277"/>
      <c r="AF117" s="277"/>
      <c r="AG117" s="277"/>
      <c r="AH117" s="277"/>
      <c r="AI117" s="277"/>
      <c r="AJ117" s="277"/>
      <c r="AK117" s="277"/>
      <c r="AL117" s="277"/>
      <c r="AM117" s="277"/>
      <c r="AN117" s="277"/>
      <c r="AO117" s="277"/>
      <c r="AP117" s="277"/>
      <c r="AQ117" s="277"/>
      <c r="AR117" s="273"/>
      <c r="AS117" s="273"/>
      <c r="AT117" s="273"/>
    </row>
    <row r="118" spans="1:47" x14ac:dyDescent="0.35">
      <c r="A118" s="324" t="s">
        <v>3094</v>
      </c>
      <c r="B118" s="272"/>
      <c r="C118" s="272"/>
      <c r="D118" s="1160"/>
      <c r="E118" s="2994"/>
      <c r="F118" s="2995"/>
      <c r="G118" s="2996"/>
      <c r="H118" s="1161"/>
      <c r="I118" s="1161"/>
      <c r="J118" s="1161"/>
      <c r="K118" s="1161"/>
      <c r="L118" s="273"/>
      <c r="M118" s="273"/>
      <c r="N118" s="273"/>
      <c r="O118" s="273"/>
      <c r="P118" s="273"/>
      <c r="Q118" s="273"/>
      <c r="R118" s="273"/>
      <c r="S118" s="273"/>
      <c r="T118" s="273"/>
      <c r="U118" s="273"/>
      <c r="V118" s="273"/>
      <c r="W118" s="273"/>
      <c r="X118" s="273"/>
      <c r="Y118" s="273"/>
      <c r="Z118" s="273"/>
      <c r="AA118" s="273"/>
      <c r="AB118" s="272"/>
      <c r="AC118" s="272"/>
      <c r="AD118" s="272"/>
      <c r="AE118" s="272"/>
      <c r="AF118" s="272"/>
      <c r="AG118" s="272"/>
      <c r="AH118" s="272"/>
      <c r="AI118" s="272"/>
      <c r="AJ118" s="272"/>
      <c r="AK118" s="272"/>
      <c r="AL118" s="272"/>
      <c r="AM118" s="272"/>
      <c r="AN118" s="272"/>
      <c r="AO118" s="272"/>
      <c r="AP118" s="272"/>
      <c r="AQ118" s="272"/>
      <c r="AR118" s="272"/>
      <c r="AS118" s="272"/>
      <c r="AT118" s="1126"/>
    </row>
    <row r="119" spans="1:47" x14ac:dyDescent="0.35">
      <c r="A119" s="7977" t="s">
        <v>3095</v>
      </c>
      <c r="B119" s="7972" t="s">
        <v>30</v>
      </c>
      <c r="C119" s="9062" t="s">
        <v>3096</v>
      </c>
      <c r="D119" s="9014"/>
      <c r="E119" s="9015"/>
      <c r="F119" s="9063" t="s">
        <v>3097</v>
      </c>
      <c r="G119" s="9062" t="s">
        <v>3098</v>
      </c>
      <c r="H119" s="9051" t="s">
        <v>3013</v>
      </c>
      <c r="I119" s="9052"/>
      <c r="J119" s="9052"/>
      <c r="K119" s="9060"/>
      <c r="L119" s="427"/>
      <c r="M119" s="273"/>
      <c r="N119" s="273"/>
      <c r="O119" s="273"/>
      <c r="P119" s="273"/>
      <c r="Q119" s="273"/>
      <c r="R119" s="273"/>
      <c r="S119" s="273"/>
      <c r="T119" s="273"/>
      <c r="U119" s="273"/>
      <c r="V119" s="273"/>
      <c r="W119" s="273"/>
      <c r="X119" s="273"/>
      <c r="Y119" s="273"/>
      <c r="Z119" s="273"/>
      <c r="AA119" s="273"/>
      <c r="AB119" s="272"/>
      <c r="AC119" s="272"/>
      <c r="AD119" s="272"/>
      <c r="AE119" s="272"/>
      <c r="AF119" s="272"/>
      <c r="AG119" s="272"/>
      <c r="AH119" s="272"/>
      <c r="AI119" s="272"/>
      <c r="AJ119" s="272"/>
      <c r="AK119" s="272"/>
      <c r="AL119" s="272"/>
      <c r="AM119" s="272"/>
      <c r="AN119" s="272"/>
      <c r="AO119" s="272"/>
      <c r="AP119" s="272"/>
      <c r="AQ119" s="272"/>
      <c r="AR119" s="272"/>
      <c r="AS119" s="272"/>
      <c r="AT119" s="272"/>
      <c r="AU119" s="1126"/>
    </row>
    <row r="120" spans="1:47" ht="40" x14ac:dyDescent="0.35">
      <c r="A120" s="8725"/>
      <c r="B120" s="8470"/>
      <c r="C120" s="2997" t="s">
        <v>3099</v>
      </c>
      <c r="D120" s="2998" t="s">
        <v>3100</v>
      </c>
      <c r="E120" s="2923" t="s">
        <v>3101</v>
      </c>
      <c r="F120" s="9063"/>
      <c r="G120" s="9064"/>
      <c r="H120" s="2969" t="s">
        <v>3019</v>
      </c>
      <c r="I120" s="2923" t="s">
        <v>3020</v>
      </c>
      <c r="J120" s="2954" t="s">
        <v>3021</v>
      </c>
      <c r="K120" s="2954" t="s">
        <v>3022</v>
      </c>
      <c r="L120" s="273"/>
      <c r="M120" s="273"/>
      <c r="N120" s="273"/>
      <c r="O120" s="273"/>
      <c r="P120" s="273"/>
      <c r="Q120" s="273"/>
      <c r="R120" s="273"/>
      <c r="S120" s="273"/>
      <c r="T120" s="273"/>
      <c r="U120" s="273"/>
      <c r="V120" s="273"/>
      <c r="W120" s="273"/>
      <c r="X120" s="273"/>
      <c r="Y120" s="273"/>
      <c r="Z120" s="272"/>
      <c r="AA120" s="272"/>
      <c r="AB120" s="272"/>
      <c r="AC120" s="272"/>
      <c r="AD120" s="272"/>
      <c r="AE120" s="272"/>
      <c r="AF120" s="272"/>
      <c r="AG120" s="272"/>
      <c r="AH120" s="272"/>
      <c r="AI120" s="272"/>
      <c r="AJ120" s="272"/>
      <c r="AK120" s="272"/>
      <c r="AL120" s="272"/>
      <c r="AM120" s="272"/>
      <c r="AN120" s="272"/>
      <c r="AO120" s="272"/>
      <c r="AP120" s="272"/>
      <c r="AQ120" s="272"/>
      <c r="AR120" s="272"/>
      <c r="AS120" s="1126"/>
    </row>
    <row r="121" spans="1:47" x14ac:dyDescent="0.35">
      <c r="A121" s="1962" t="s">
        <v>3034</v>
      </c>
      <c r="B121" s="2446">
        <f>SUM(C121:G121)</f>
        <v>0</v>
      </c>
      <c r="C121" s="2989"/>
      <c r="D121" s="2999"/>
      <c r="E121" s="3000"/>
      <c r="F121" s="2999"/>
      <c r="G121" s="2853"/>
      <c r="H121" s="3000"/>
      <c r="I121" s="2377"/>
      <c r="J121" s="1964"/>
      <c r="K121" s="1964"/>
      <c r="L121" s="1126"/>
      <c r="M121" s="1126"/>
      <c r="N121" s="1126"/>
      <c r="O121" s="1126"/>
      <c r="P121" s="1126"/>
      <c r="Q121" s="1126"/>
      <c r="R121" s="1126"/>
      <c r="S121" s="1126"/>
      <c r="T121" s="1126"/>
      <c r="U121" s="1126"/>
      <c r="V121" s="273"/>
      <c r="W121" s="273"/>
      <c r="X121" s="273"/>
      <c r="Y121" s="273"/>
      <c r="Z121" s="272"/>
      <c r="AA121" s="272"/>
      <c r="AB121" s="272"/>
      <c r="AC121" s="272"/>
      <c r="AD121" s="272"/>
      <c r="AE121" s="272"/>
      <c r="AF121" s="272"/>
      <c r="AG121" s="272"/>
      <c r="AH121" s="272"/>
      <c r="AI121" s="272"/>
      <c r="AJ121" s="272"/>
      <c r="AK121" s="272"/>
      <c r="AL121" s="272"/>
      <c r="AM121" s="272"/>
      <c r="AN121" s="272"/>
      <c r="AO121" s="272"/>
      <c r="AP121" s="272"/>
      <c r="AQ121" s="272"/>
      <c r="AR121" s="272"/>
      <c r="AS121" s="1126"/>
    </row>
    <row r="122" spans="1:47" x14ac:dyDescent="0.35">
      <c r="A122" s="1061" t="s">
        <v>3053</v>
      </c>
      <c r="B122" s="828">
        <f>SUM(C122:G122)</f>
        <v>0</v>
      </c>
      <c r="C122" s="1162"/>
      <c r="D122" s="1163"/>
      <c r="E122" s="1164"/>
      <c r="F122" s="1163"/>
      <c r="G122" s="1165"/>
      <c r="H122" s="1164"/>
      <c r="I122" s="854"/>
      <c r="J122" s="855"/>
      <c r="K122" s="855"/>
      <c r="L122" s="1126"/>
      <c r="M122" s="1126"/>
      <c r="N122" s="1126"/>
      <c r="O122" s="1126"/>
      <c r="P122" s="1126"/>
      <c r="Q122" s="1126"/>
      <c r="R122" s="1126"/>
      <c r="S122" s="1126"/>
      <c r="T122" s="1126"/>
      <c r="U122" s="1126"/>
      <c r="V122" s="273"/>
      <c r="W122" s="273"/>
      <c r="X122" s="273"/>
      <c r="Y122" s="273"/>
      <c r="Z122" s="272"/>
      <c r="AA122" s="272"/>
      <c r="AB122" s="272"/>
      <c r="AC122" s="272"/>
      <c r="AD122" s="272"/>
      <c r="AE122" s="272"/>
      <c r="AF122" s="272"/>
      <c r="AG122" s="272"/>
      <c r="AH122" s="272"/>
      <c r="AI122" s="272"/>
      <c r="AJ122" s="272"/>
      <c r="AK122" s="272"/>
      <c r="AL122" s="272"/>
      <c r="AM122" s="272"/>
      <c r="AN122" s="272"/>
      <c r="AO122" s="272"/>
      <c r="AP122" s="272"/>
      <c r="AQ122" s="272"/>
      <c r="AR122" s="272"/>
      <c r="AS122" s="1126"/>
    </row>
    <row r="123" spans="1:47" x14ac:dyDescent="0.35">
      <c r="A123" s="938" t="s">
        <v>3054</v>
      </c>
      <c r="B123" s="836">
        <f>SUM(C123:G123)</f>
        <v>0</v>
      </c>
      <c r="C123" s="1166"/>
      <c r="D123" s="1167"/>
      <c r="E123" s="1168"/>
      <c r="F123" s="1167"/>
      <c r="G123" s="1169"/>
      <c r="H123" s="1168"/>
      <c r="I123" s="872"/>
      <c r="J123" s="873"/>
      <c r="K123" s="873"/>
      <c r="L123" s="1126"/>
      <c r="M123" s="1126"/>
      <c r="N123" s="1126"/>
      <c r="O123" s="1126"/>
      <c r="P123" s="1126"/>
      <c r="Q123" s="1126"/>
      <c r="R123" s="1126"/>
      <c r="S123" s="1126"/>
      <c r="T123" s="1126"/>
      <c r="U123" s="1126"/>
      <c r="V123" s="273"/>
      <c r="W123" s="273"/>
      <c r="X123" s="273"/>
      <c r="Y123" s="273"/>
      <c r="Z123" s="272"/>
      <c r="AA123" s="272"/>
      <c r="AB123" s="272"/>
      <c r="AC123" s="272"/>
      <c r="AD123" s="272"/>
      <c r="AE123" s="272"/>
      <c r="AF123" s="272"/>
      <c r="AG123" s="272"/>
      <c r="AH123" s="272"/>
      <c r="AI123" s="272"/>
      <c r="AJ123" s="272"/>
      <c r="AK123" s="272"/>
      <c r="AL123" s="272"/>
      <c r="AM123" s="272"/>
      <c r="AN123" s="272"/>
      <c r="AO123" s="272"/>
      <c r="AP123" s="272"/>
      <c r="AQ123" s="272"/>
      <c r="AR123" s="272"/>
      <c r="AS123" s="1126"/>
    </row>
    <row r="124" spans="1:47" ht="15" x14ac:dyDescent="0.35">
      <c r="A124" s="848" t="s">
        <v>3102</v>
      </c>
      <c r="B124" s="272"/>
      <c r="C124" s="272"/>
      <c r="D124" s="99"/>
      <c r="E124" s="99"/>
      <c r="F124" s="99"/>
      <c r="G124" s="99"/>
      <c r="H124" s="99"/>
      <c r="I124" s="99"/>
      <c r="J124" s="99"/>
      <c r="K124" s="99"/>
      <c r="L124" s="99"/>
      <c r="M124" s="273"/>
      <c r="N124" s="273"/>
      <c r="O124" s="273"/>
      <c r="P124" s="273"/>
      <c r="Q124" s="273"/>
      <c r="R124" s="273"/>
      <c r="S124" s="273"/>
      <c r="T124" s="273"/>
      <c r="U124" s="273"/>
      <c r="V124" s="273"/>
      <c r="W124" s="273"/>
      <c r="X124" s="273"/>
      <c r="Y124" s="273"/>
      <c r="Z124" s="273"/>
      <c r="AA124" s="273"/>
      <c r="AB124" s="273"/>
      <c r="AC124" s="272"/>
      <c r="AD124" s="272"/>
      <c r="AE124" s="272"/>
      <c r="AF124" s="272"/>
      <c r="AG124" s="272"/>
      <c r="AH124" s="272"/>
      <c r="AI124" s="272"/>
      <c r="AJ124" s="272"/>
      <c r="AK124" s="272"/>
      <c r="AL124" s="272"/>
      <c r="AM124" s="272"/>
      <c r="AN124" s="272"/>
      <c r="AO124" s="272"/>
      <c r="AP124" s="272"/>
      <c r="AQ124" s="272"/>
      <c r="AR124" s="272"/>
      <c r="AS124" s="272"/>
      <c r="AT124" s="272"/>
      <c r="AU124" s="1126"/>
    </row>
    <row r="125" spans="1:47" ht="15" customHeight="1" x14ac:dyDescent="0.35">
      <c r="A125" s="9054" t="s">
        <v>3103</v>
      </c>
      <c r="B125" s="7972" t="s">
        <v>3104</v>
      </c>
      <c r="C125" s="9056" t="s">
        <v>3105</v>
      </c>
      <c r="D125" s="9040"/>
      <c r="E125" s="9057" t="s">
        <v>3106</v>
      </c>
      <c r="F125" s="9058"/>
      <c r="G125" s="9059" t="s">
        <v>3107</v>
      </c>
      <c r="H125" s="9058"/>
      <c r="I125" s="9057" t="s">
        <v>3108</v>
      </c>
      <c r="J125" s="9059"/>
      <c r="K125" s="9046" t="s">
        <v>3109</v>
      </c>
      <c r="L125" s="9046"/>
      <c r="M125" s="3001"/>
      <c r="N125" s="278"/>
      <c r="O125" s="278"/>
      <c r="P125" s="278"/>
      <c r="Q125" s="278"/>
      <c r="R125" s="278"/>
      <c r="S125" s="278"/>
      <c r="T125" s="278"/>
      <c r="U125" s="278"/>
      <c r="V125" s="278"/>
      <c r="W125" s="278"/>
      <c r="X125" s="278"/>
      <c r="Y125" s="278"/>
      <c r="Z125" s="278"/>
      <c r="AA125" s="277"/>
      <c r="AB125" s="277"/>
      <c r="AC125" s="277"/>
      <c r="AD125" s="277"/>
      <c r="AE125" s="277"/>
      <c r="AF125" s="277"/>
      <c r="AG125" s="277"/>
      <c r="AH125" s="277"/>
      <c r="AI125" s="277"/>
      <c r="AJ125" s="277"/>
      <c r="AK125" s="277"/>
      <c r="AL125" s="277"/>
      <c r="AM125" s="277"/>
      <c r="AN125" s="277"/>
      <c r="AO125" s="277"/>
      <c r="AP125" s="277"/>
      <c r="AQ125" s="277"/>
      <c r="AR125" s="277"/>
      <c r="AS125" s="1126"/>
    </row>
    <row r="126" spans="1:47" ht="30" x14ac:dyDescent="0.35">
      <c r="A126" s="9055"/>
      <c r="B126" s="8470"/>
      <c r="C126" s="2924" t="s">
        <v>3110</v>
      </c>
      <c r="D126" s="2925" t="s">
        <v>3111</v>
      </c>
      <c r="E126" s="2922" t="s">
        <v>3110</v>
      </c>
      <c r="F126" s="2923" t="s">
        <v>3111</v>
      </c>
      <c r="G126" s="2922" t="s">
        <v>3110</v>
      </c>
      <c r="H126" s="1968" t="s">
        <v>3111</v>
      </c>
      <c r="I126" s="2922" t="s">
        <v>3110</v>
      </c>
      <c r="J126" s="3002" t="s">
        <v>3111</v>
      </c>
      <c r="K126" s="2969" t="s">
        <v>3063</v>
      </c>
      <c r="L126" s="2969" t="s">
        <v>3064</v>
      </c>
      <c r="M126" s="277"/>
      <c r="N126" s="277"/>
      <c r="O126" s="277"/>
      <c r="P126" s="277"/>
      <c r="Q126" s="277"/>
      <c r="R126" s="277"/>
      <c r="S126" s="277"/>
      <c r="T126" s="277"/>
      <c r="U126" s="277"/>
      <c r="V126" s="277"/>
      <c r="W126" s="277"/>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1126"/>
    </row>
    <row r="127" spans="1:47" x14ac:dyDescent="0.35">
      <c r="A127" s="7979" t="s">
        <v>3112</v>
      </c>
      <c r="B127" s="1962" t="s">
        <v>2434</v>
      </c>
      <c r="C127" s="2989"/>
      <c r="D127" s="3000"/>
      <c r="E127" s="1957"/>
      <c r="F127" s="2377"/>
      <c r="G127" s="1957"/>
      <c r="H127" s="2377"/>
      <c r="I127" s="1957"/>
      <c r="J127" s="2377"/>
      <c r="K127" s="2989"/>
      <c r="L127" s="2989"/>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1126"/>
    </row>
    <row r="128" spans="1:47" x14ac:dyDescent="0.35">
      <c r="A128" s="7608"/>
      <c r="B128" s="1061" t="s">
        <v>3113</v>
      </c>
      <c r="C128" s="1162"/>
      <c r="D128" s="1164"/>
      <c r="E128" s="829"/>
      <c r="F128" s="854"/>
      <c r="G128" s="829"/>
      <c r="H128" s="854"/>
      <c r="I128" s="829"/>
      <c r="J128" s="854"/>
      <c r="K128" s="1162"/>
      <c r="L128" s="1162"/>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1126"/>
    </row>
    <row r="129" spans="1:47" x14ac:dyDescent="0.35">
      <c r="A129" s="7608"/>
      <c r="B129" s="1061" t="s">
        <v>3114</v>
      </c>
      <c r="C129" s="1162"/>
      <c r="D129" s="1164"/>
      <c r="E129" s="829"/>
      <c r="F129" s="854"/>
      <c r="G129" s="829"/>
      <c r="H129" s="854"/>
      <c r="I129" s="829"/>
      <c r="J129" s="854"/>
      <c r="K129" s="1162"/>
      <c r="L129" s="1162"/>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7"/>
      <c r="AI129" s="277"/>
      <c r="AJ129" s="277"/>
      <c r="AK129" s="277"/>
      <c r="AL129" s="277"/>
      <c r="AM129" s="277"/>
      <c r="AN129" s="277"/>
      <c r="AO129" s="277"/>
      <c r="AP129" s="277"/>
      <c r="AQ129" s="277"/>
      <c r="AR129" s="1126"/>
    </row>
    <row r="130" spans="1:47" x14ac:dyDescent="0.35">
      <c r="A130" s="9047"/>
      <c r="B130" s="1061" t="s">
        <v>3115</v>
      </c>
      <c r="C130" s="1166"/>
      <c r="D130" s="1168"/>
      <c r="E130" s="837"/>
      <c r="F130" s="872"/>
      <c r="G130" s="837"/>
      <c r="H130" s="872"/>
      <c r="I130" s="837"/>
      <c r="J130" s="872"/>
      <c r="K130" s="1166"/>
      <c r="L130" s="1166"/>
      <c r="M130" s="277"/>
      <c r="N130" s="277"/>
      <c r="O130" s="277"/>
      <c r="P130" s="277"/>
      <c r="Q130" s="277"/>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1126"/>
    </row>
    <row r="131" spans="1:47" x14ac:dyDescent="0.35">
      <c r="A131" s="9034" t="s">
        <v>3116</v>
      </c>
      <c r="B131" s="1962" t="s">
        <v>2418</v>
      </c>
      <c r="C131" s="2989"/>
      <c r="D131" s="3000"/>
      <c r="E131" s="1957"/>
      <c r="F131" s="2377"/>
      <c r="G131" s="1957"/>
      <c r="H131" s="2377"/>
      <c r="I131" s="1957"/>
      <c r="J131" s="2377"/>
      <c r="K131" s="2989"/>
      <c r="L131" s="2989"/>
      <c r="M131" s="277"/>
      <c r="N131" s="277"/>
      <c r="O131" s="277"/>
      <c r="P131" s="277"/>
      <c r="Q131" s="277"/>
      <c r="R131" s="277"/>
      <c r="S131" s="277"/>
      <c r="T131" s="277"/>
      <c r="U131" s="277"/>
      <c r="V131" s="277"/>
      <c r="W131" s="277"/>
      <c r="X131" s="277"/>
      <c r="Y131" s="277"/>
      <c r="Z131" s="277"/>
      <c r="AA131" s="277"/>
      <c r="AB131" s="277"/>
      <c r="AC131" s="277"/>
      <c r="AD131" s="277"/>
      <c r="AE131" s="277"/>
      <c r="AF131" s="277"/>
      <c r="AG131" s="277"/>
      <c r="AH131" s="277"/>
      <c r="AI131" s="277"/>
      <c r="AJ131" s="277"/>
      <c r="AK131" s="277"/>
      <c r="AL131" s="277"/>
      <c r="AM131" s="277"/>
      <c r="AN131" s="277"/>
      <c r="AO131" s="277"/>
      <c r="AP131" s="277"/>
      <c r="AQ131" s="277"/>
      <c r="AR131" s="1126"/>
    </row>
    <row r="132" spans="1:47" x14ac:dyDescent="0.35">
      <c r="A132" s="9046"/>
      <c r="B132" s="1061" t="s">
        <v>3117</v>
      </c>
      <c r="C132" s="1162"/>
      <c r="D132" s="1164"/>
      <c r="E132" s="829"/>
      <c r="F132" s="854"/>
      <c r="G132" s="829"/>
      <c r="H132" s="854"/>
      <c r="I132" s="829"/>
      <c r="J132" s="854"/>
      <c r="K132" s="1162"/>
      <c r="L132" s="1162"/>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c r="AN132" s="277"/>
      <c r="AO132" s="277"/>
      <c r="AP132" s="277"/>
      <c r="AQ132" s="277"/>
      <c r="AR132" s="1126"/>
    </row>
    <row r="133" spans="1:47" x14ac:dyDescent="0.35">
      <c r="A133" s="9046"/>
      <c r="B133" s="1061" t="s">
        <v>3115</v>
      </c>
      <c r="C133" s="1162"/>
      <c r="D133" s="1164"/>
      <c r="E133" s="829"/>
      <c r="F133" s="854"/>
      <c r="G133" s="829"/>
      <c r="H133" s="854"/>
      <c r="I133" s="829"/>
      <c r="J133" s="854"/>
      <c r="K133" s="1162"/>
      <c r="L133" s="1162"/>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1126"/>
    </row>
    <row r="134" spans="1:47" x14ac:dyDescent="0.35">
      <c r="A134" s="9046"/>
      <c r="B134" s="548" t="s">
        <v>3118</v>
      </c>
      <c r="C134" s="3003"/>
      <c r="D134" s="1170"/>
      <c r="E134" s="1664"/>
      <c r="F134" s="878"/>
      <c r="G134" s="1664"/>
      <c r="H134" s="878"/>
      <c r="I134" s="1664"/>
      <c r="J134" s="878"/>
      <c r="K134" s="3003"/>
      <c r="L134" s="3003"/>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1126"/>
    </row>
    <row r="135" spans="1:47" x14ac:dyDescent="0.35">
      <c r="A135" s="9046"/>
      <c r="B135" s="938" t="s">
        <v>3119</v>
      </c>
      <c r="C135" s="1166"/>
      <c r="D135" s="1168"/>
      <c r="E135" s="837"/>
      <c r="F135" s="872"/>
      <c r="G135" s="837"/>
      <c r="H135" s="872"/>
      <c r="I135" s="837"/>
      <c r="J135" s="872"/>
      <c r="K135" s="1166"/>
      <c r="L135" s="1166"/>
      <c r="M135" s="277"/>
      <c r="N135" s="277"/>
      <c r="O135" s="277"/>
      <c r="P135" s="277"/>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1126"/>
    </row>
    <row r="136" spans="1:47" x14ac:dyDescent="0.35">
      <c r="A136" s="7979" t="s">
        <v>3120</v>
      </c>
      <c r="B136" s="1962" t="s">
        <v>3121</v>
      </c>
      <c r="C136" s="2989"/>
      <c r="D136" s="3000"/>
      <c r="E136" s="1957"/>
      <c r="F136" s="2377"/>
      <c r="G136" s="1957"/>
      <c r="H136" s="2377"/>
      <c r="I136" s="1957"/>
      <c r="J136" s="2377"/>
      <c r="K136" s="2989"/>
      <c r="L136" s="2989"/>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1126"/>
    </row>
    <row r="137" spans="1:47" x14ac:dyDescent="0.35">
      <c r="A137" s="7608"/>
      <c r="B137" s="1061" t="s">
        <v>3117</v>
      </c>
      <c r="C137" s="1162"/>
      <c r="D137" s="1164"/>
      <c r="E137" s="829"/>
      <c r="F137" s="854"/>
      <c r="G137" s="829"/>
      <c r="H137" s="854"/>
      <c r="I137" s="829"/>
      <c r="J137" s="854"/>
      <c r="K137" s="1162"/>
      <c r="L137" s="1162"/>
      <c r="M137" s="277"/>
      <c r="N137" s="277"/>
      <c r="O137" s="277"/>
      <c r="P137" s="277"/>
      <c r="Q137" s="277"/>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c r="AN137" s="277"/>
      <c r="AO137" s="277"/>
      <c r="AP137" s="277"/>
      <c r="AQ137" s="277"/>
      <c r="AR137" s="1126"/>
    </row>
    <row r="138" spans="1:47" x14ac:dyDescent="0.35">
      <c r="A138" s="7608"/>
      <c r="B138" s="1061" t="s">
        <v>3115</v>
      </c>
      <c r="C138" s="1162"/>
      <c r="D138" s="1164"/>
      <c r="E138" s="829"/>
      <c r="F138" s="854"/>
      <c r="G138" s="829"/>
      <c r="H138" s="854"/>
      <c r="I138" s="829"/>
      <c r="J138" s="854"/>
      <c r="K138" s="1162"/>
      <c r="L138" s="1162"/>
      <c r="M138" s="277"/>
      <c r="N138" s="277"/>
      <c r="O138" s="277"/>
      <c r="P138" s="277"/>
      <c r="Q138" s="277"/>
      <c r="R138" s="277"/>
      <c r="S138" s="277"/>
      <c r="T138" s="277"/>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1126"/>
    </row>
    <row r="139" spans="1:47" x14ac:dyDescent="0.35">
      <c r="A139" s="7608"/>
      <c r="B139" s="548" t="s">
        <v>3122</v>
      </c>
      <c r="C139" s="1162"/>
      <c r="D139" s="1164"/>
      <c r="E139" s="829"/>
      <c r="F139" s="854"/>
      <c r="G139" s="829"/>
      <c r="H139" s="854"/>
      <c r="I139" s="829"/>
      <c r="J139" s="854"/>
      <c r="K139" s="1162"/>
      <c r="L139" s="1162"/>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1126"/>
    </row>
    <row r="140" spans="1:47" x14ac:dyDescent="0.35">
      <c r="A140" s="7608"/>
      <c r="B140" s="548" t="s">
        <v>3118</v>
      </c>
      <c r="C140" s="1162"/>
      <c r="D140" s="1164"/>
      <c r="E140" s="829"/>
      <c r="F140" s="854"/>
      <c r="G140" s="829"/>
      <c r="H140" s="854"/>
      <c r="I140" s="829"/>
      <c r="J140" s="854"/>
      <c r="K140" s="1162"/>
      <c r="L140" s="1162"/>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1126"/>
    </row>
    <row r="141" spans="1:47" x14ac:dyDescent="0.35">
      <c r="A141" s="9047"/>
      <c r="B141" s="938" t="s">
        <v>3119</v>
      </c>
      <c r="C141" s="1171"/>
      <c r="D141" s="1172"/>
      <c r="E141" s="295"/>
      <c r="F141" s="181"/>
      <c r="G141" s="295"/>
      <c r="H141" s="181"/>
      <c r="I141" s="295"/>
      <c r="J141" s="181"/>
      <c r="K141" s="1171"/>
      <c r="L141" s="1171"/>
      <c r="M141" s="277"/>
      <c r="N141" s="277"/>
      <c r="O141" s="277"/>
      <c r="P141" s="277"/>
      <c r="Q141" s="277"/>
      <c r="R141" s="277"/>
      <c r="S141" s="277"/>
      <c r="T141" s="277"/>
      <c r="U141" s="277"/>
      <c r="V141" s="277"/>
      <c r="W141" s="277"/>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1126"/>
    </row>
    <row r="142" spans="1:47" x14ac:dyDescent="0.35">
      <c r="A142" s="3004" t="s">
        <v>3123</v>
      </c>
      <c r="B142" s="3005" t="s">
        <v>3114</v>
      </c>
      <c r="C142" s="3006"/>
      <c r="D142" s="3007"/>
      <c r="E142" s="3008"/>
      <c r="F142" s="3009"/>
      <c r="G142" s="3008"/>
      <c r="H142" s="3009"/>
      <c r="I142" s="3008"/>
      <c r="J142" s="3009"/>
      <c r="K142" s="3006"/>
      <c r="L142" s="3006"/>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1126"/>
    </row>
    <row r="143" spans="1:47" x14ac:dyDescent="0.35">
      <c r="A143" s="280" t="s">
        <v>3124</v>
      </c>
      <c r="B143" s="272"/>
      <c r="C143" s="272"/>
      <c r="D143" s="276"/>
      <c r="E143" s="276"/>
      <c r="F143" s="276"/>
      <c r="G143" s="276"/>
      <c r="H143" s="276"/>
      <c r="I143" s="276"/>
      <c r="J143" s="276"/>
      <c r="K143" s="276"/>
      <c r="L143" s="276"/>
      <c r="M143" s="276"/>
      <c r="N143" s="276"/>
      <c r="O143" s="277"/>
      <c r="P143" s="277"/>
      <c r="Q143" s="277"/>
      <c r="R143" s="277"/>
      <c r="S143" s="277"/>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2"/>
      <c r="AU143" s="273"/>
    </row>
    <row r="144" spans="1:47" x14ac:dyDescent="0.35">
      <c r="A144" s="301" t="s">
        <v>3125</v>
      </c>
      <c r="B144" s="542"/>
      <c r="C144" s="276"/>
      <c r="D144" s="1173"/>
      <c r="E144" s="3010"/>
      <c r="F144" s="1173"/>
      <c r="G144" s="3010"/>
      <c r="H144" s="3010"/>
      <c r="I144" s="1173"/>
      <c r="J144" s="3011"/>
      <c r="K144" s="3011"/>
      <c r="L144" s="3011"/>
      <c r="M144" s="3011"/>
      <c r="N144" s="3011"/>
      <c r="O144" s="3012"/>
      <c r="P144" s="3012"/>
      <c r="Q144" s="3012"/>
      <c r="R144" s="3013"/>
      <c r="S144" s="306"/>
      <c r="T144" s="3012"/>
      <c r="U144" s="3012"/>
      <c r="V144" s="3013"/>
      <c r="W144" s="3013"/>
      <c r="X144" s="306"/>
      <c r="Y144" s="3012"/>
      <c r="Z144" s="3013"/>
      <c r="AA144" s="3013"/>
      <c r="AB144" s="306"/>
      <c r="AC144" s="3012"/>
      <c r="AD144" s="3012"/>
      <c r="AE144" s="3012"/>
      <c r="AF144" s="3012"/>
      <c r="AG144" s="3013"/>
      <c r="AH144" s="2195"/>
      <c r="AI144" s="306"/>
      <c r="AJ144" s="3013"/>
      <c r="AK144" s="3013"/>
      <c r="AL144" s="3013"/>
      <c r="AM144" s="3013"/>
      <c r="AN144" s="3013"/>
      <c r="AO144" s="2195"/>
      <c r="AP144" s="306"/>
      <c r="AQ144" s="3013"/>
      <c r="AR144" s="3013"/>
      <c r="AS144" s="3013"/>
      <c r="AT144" s="273"/>
      <c r="AU144" s="273"/>
    </row>
    <row r="145" spans="1:24" x14ac:dyDescent="0.35">
      <c r="A145" s="9048" t="s">
        <v>570</v>
      </c>
      <c r="B145" s="7972" t="s">
        <v>30</v>
      </c>
      <c r="C145" s="9051" t="s">
        <v>395</v>
      </c>
      <c r="D145" s="9052"/>
      <c r="E145" s="9052"/>
      <c r="F145" s="9052"/>
      <c r="G145" s="9052"/>
      <c r="H145" s="9052"/>
      <c r="I145" s="9052"/>
      <c r="J145" s="9052"/>
      <c r="K145" s="9052"/>
      <c r="L145" s="9052"/>
      <c r="M145" s="9052"/>
      <c r="N145" s="9052"/>
      <c r="O145" s="9052"/>
      <c r="P145" s="9052"/>
      <c r="Q145" s="9052"/>
      <c r="R145" s="9052"/>
      <c r="S145" s="9053"/>
      <c r="T145" s="9039" t="s">
        <v>3126</v>
      </c>
      <c r="U145" s="9039"/>
      <c r="V145" s="9040"/>
      <c r="W145" s="298"/>
      <c r="X145" s="298"/>
    </row>
    <row r="146" spans="1:24" x14ac:dyDescent="0.35">
      <c r="A146" s="9049"/>
      <c r="B146" s="7362"/>
      <c r="C146" s="9041" t="s">
        <v>601</v>
      </c>
      <c r="D146" s="9043" t="s">
        <v>539</v>
      </c>
      <c r="E146" s="9043" t="s">
        <v>540</v>
      </c>
      <c r="F146" s="9043" t="s">
        <v>3127</v>
      </c>
      <c r="G146" s="9035" t="s">
        <v>3015</v>
      </c>
      <c r="H146" s="9035" t="s">
        <v>3016</v>
      </c>
      <c r="I146" s="9035" t="s">
        <v>3017</v>
      </c>
      <c r="J146" s="9035" t="s">
        <v>47</v>
      </c>
      <c r="K146" s="9035" t="s">
        <v>48</v>
      </c>
      <c r="L146" s="9035" t="s">
        <v>3018</v>
      </c>
      <c r="M146" s="9035" t="s">
        <v>50</v>
      </c>
      <c r="N146" s="9035" t="s">
        <v>51</v>
      </c>
      <c r="O146" s="9035" t="s">
        <v>52</v>
      </c>
      <c r="P146" s="9035" t="s">
        <v>53</v>
      </c>
      <c r="Q146" s="9035" t="s">
        <v>54</v>
      </c>
      <c r="R146" s="9035" t="s">
        <v>55</v>
      </c>
      <c r="S146" s="9036" t="s">
        <v>56</v>
      </c>
      <c r="T146" s="8142" t="s">
        <v>3128</v>
      </c>
      <c r="U146" s="9044" t="s">
        <v>3129</v>
      </c>
      <c r="V146" s="9045"/>
      <c r="W146" s="3014"/>
      <c r="X146" s="298"/>
    </row>
    <row r="147" spans="1:24" ht="30" x14ac:dyDescent="0.35">
      <c r="A147" s="9050"/>
      <c r="B147" s="8470"/>
      <c r="C147" s="9042"/>
      <c r="D147" s="8380"/>
      <c r="E147" s="8380"/>
      <c r="F147" s="8380"/>
      <c r="G147" s="8380"/>
      <c r="H147" s="8380"/>
      <c r="I147" s="8380"/>
      <c r="J147" s="8380"/>
      <c r="K147" s="8380"/>
      <c r="L147" s="8380"/>
      <c r="M147" s="8380"/>
      <c r="N147" s="8380"/>
      <c r="O147" s="8380"/>
      <c r="P147" s="8380"/>
      <c r="Q147" s="8380"/>
      <c r="R147" s="8380"/>
      <c r="S147" s="9037"/>
      <c r="T147" s="9038"/>
      <c r="U147" s="2969" t="s">
        <v>3130</v>
      </c>
      <c r="V147" s="3015" t="s">
        <v>3131</v>
      </c>
      <c r="W147" s="298"/>
      <c r="X147" s="298"/>
    </row>
    <row r="148" spans="1:24" x14ac:dyDescent="0.35">
      <c r="A148" s="3016" t="s">
        <v>3033</v>
      </c>
      <c r="B148" s="3017">
        <f>SUM(C148:S148)</f>
        <v>0</v>
      </c>
      <c r="C148" s="829"/>
      <c r="D148" s="1439"/>
      <c r="E148" s="1439"/>
      <c r="F148" s="1439"/>
      <c r="G148" s="1439"/>
      <c r="H148" s="1439"/>
      <c r="I148" s="1439"/>
      <c r="J148" s="1439"/>
      <c r="K148" s="1439"/>
      <c r="L148" s="1439"/>
      <c r="M148" s="1439"/>
      <c r="N148" s="1439"/>
      <c r="O148" s="1439"/>
      <c r="P148" s="1439"/>
      <c r="Q148" s="1439"/>
      <c r="R148" s="1439"/>
      <c r="S148" s="1479"/>
      <c r="T148" s="832"/>
      <c r="U148" s="855"/>
      <c r="V148" s="854"/>
      <c r="W148" s="498"/>
      <c r="X148" s="306"/>
    </row>
    <row r="149" spans="1:24" x14ac:dyDescent="0.35">
      <c r="A149" s="1153" t="s">
        <v>3023</v>
      </c>
      <c r="B149" s="1174">
        <f t="shared" ref="B149:B176" si="12">SUM(C149:S149)</f>
        <v>0</v>
      </c>
      <c r="C149" s="829"/>
      <c r="D149" s="1439"/>
      <c r="E149" s="1439"/>
      <c r="F149" s="1439"/>
      <c r="G149" s="1439"/>
      <c r="H149" s="1439"/>
      <c r="I149" s="1439"/>
      <c r="J149" s="1439"/>
      <c r="K149" s="1439"/>
      <c r="L149" s="1439"/>
      <c r="M149" s="1439"/>
      <c r="N149" s="1439"/>
      <c r="O149" s="1439"/>
      <c r="P149" s="1439"/>
      <c r="Q149" s="1439"/>
      <c r="R149" s="1439"/>
      <c r="S149" s="1479"/>
      <c r="T149" s="832"/>
      <c r="U149" s="855"/>
      <c r="V149" s="854"/>
      <c r="W149" s="498"/>
      <c r="X149" s="306"/>
    </row>
    <row r="150" spans="1:24" x14ac:dyDescent="0.35">
      <c r="A150" s="1149" t="s">
        <v>3042</v>
      </c>
      <c r="B150" s="696">
        <f t="shared" si="12"/>
        <v>0</v>
      </c>
      <c r="C150" s="294"/>
      <c r="D150" s="166"/>
      <c r="E150" s="166"/>
      <c r="F150" s="166"/>
      <c r="G150" s="166"/>
      <c r="H150" s="166"/>
      <c r="I150" s="166"/>
      <c r="J150" s="166"/>
      <c r="K150" s="166"/>
      <c r="L150" s="166"/>
      <c r="M150" s="166"/>
      <c r="N150" s="166"/>
      <c r="O150" s="166"/>
      <c r="P150" s="166"/>
      <c r="Q150" s="166"/>
      <c r="R150" s="166"/>
      <c r="S150" s="167"/>
      <c r="T150" s="341"/>
      <c r="U150" s="282"/>
      <c r="V150" s="156"/>
      <c r="W150" s="498"/>
      <c r="X150" s="306"/>
    </row>
    <row r="151" spans="1:24" x14ac:dyDescent="0.35">
      <c r="A151" s="1149" t="s">
        <v>3043</v>
      </c>
      <c r="B151" s="1175">
        <f t="shared" si="12"/>
        <v>0</v>
      </c>
      <c r="C151" s="829"/>
      <c r="D151" s="1439"/>
      <c r="E151" s="1439"/>
      <c r="F151" s="1439"/>
      <c r="G151" s="1439"/>
      <c r="H151" s="1439"/>
      <c r="I151" s="1439"/>
      <c r="J151" s="1439"/>
      <c r="K151" s="1439"/>
      <c r="L151" s="1439"/>
      <c r="M151" s="1439"/>
      <c r="N151" s="1439"/>
      <c r="O151" s="1439"/>
      <c r="P151" s="1439"/>
      <c r="Q151" s="1439"/>
      <c r="R151" s="1439"/>
      <c r="S151" s="1479"/>
      <c r="T151" s="832"/>
      <c r="U151" s="855"/>
      <c r="V151" s="854"/>
      <c r="W151" s="498"/>
      <c r="X151" s="298"/>
    </row>
    <row r="152" spans="1:24" x14ac:dyDescent="0.35">
      <c r="A152" s="1149" t="s">
        <v>3044</v>
      </c>
      <c r="B152" s="1175">
        <f t="shared" si="12"/>
        <v>0</v>
      </c>
      <c r="C152" s="829"/>
      <c r="D152" s="1439"/>
      <c r="E152" s="1439"/>
      <c r="F152" s="1439"/>
      <c r="G152" s="1439"/>
      <c r="H152" s="1439"/>
      <c r="I152" s="1439"/>
      <c r="J152" s="1439"/>
      <c r="K152" s="1439"/>
      <c r="L152" s="1439"/>
      <c r="M152" s="1439"/>
      <c r="N152" s="1439"/>
      <c r="O152" s="1439"/>
      <c r="P152" s="1439"/>
      <c r="Q152" s="1439"/>
      <c r="R152" s="1439"/>
      <c r="S152" s="1479"/>
      <c r="T152" s="832"/>
      <c r="U152" s="855"/>
      <c r="V152" s="854"/>
      <c r="W152" s="498"/>
      <c r="X152" s="1176"/>
    </row>
    <row r="153" spans="1:24" x14ac:dyDescent="0.35">
      <c r="A153" s="1149" t="s">
        <v>3132</v>
      </c>
      <c r="B153" s="1175">
        <f t="shared" si="12"/>
        <v>0</v>
      </c>
      <c r="C153" s="829"/>
      <c r="D153" s="1439"/>
      <c r="E153" s="1439"/>
      <c r="F153" s="1439"/>
      <c r="G153" s="1439"/>
      <c r="H153" s="1439"/>
      <c r="I153" s="1439"/>
      <c r="J153" s="1439"/>
      <c r="K153" s="1439"/>
      <c r="L153" s="1439"/>
      <c r="M153" s="1439"/>
      <c r="N153" s="1439"/>
      <c r="O153" s="1439"/>
      <c r="P153" s="1439"/>
      <c r="Q153" s="1439"/>
      <c r="R153" s="1439"/>
      <c r="S153" s="1479"/>
      <c r="T153" s="832"/>
      <c r="U153" s="855"/>
      <c r="V153" s="854"/>
      <c r="W153" s="498"/>
      <c r="X153" s="1176"/>
    </row>
    <row r="154" spans="1:24" x14ac:dyDescent="0.35">
      <c r="A154" s="1149" t="s">
        <v>3133</v>
      </c>
      <c r="B154" s="1175">
        <f t="shared" si="12"/>
        <v>0</v>
      </c>
      <c r="C154" s="829"/>
      <c r="D154" s="1439"/>
      <c r="E154" s="1439"/>
      <c r="F154" s="1439"/>
      <c r="G154" s="1439"/>
      <c r="H154" s="1439"/>
      <c r="I154" s="1439"/>
      <c r="J154" s="1439"/>
      <c r="K154" s="1439"/>
      <c r="L154" s="1439"/>
      <c r="M154" s="1439"/>
      <c r="N154" s="1439"/>
      <c r="O154" s="1439"/>
      <c r="P154" s="1439"/>
      <c r="Q154" s="1439"/>
      <c r="R154" s="1439"/>
      <c r="S154" s="1479"/>
      <c r="T154" s="832"/>
      <c r="U154" s="855"/>
      <c r="V154" s="854"/>
      <c r="W154" s="498"/>
      <c r="X154" s="1176"/>
    </row>
    <row r="155" spans="1:24" x14ac:dyDescent="0.35">
      <c r="A155" s="1149" t="s">
        <v>3048</v>
      </c>
      <c r="B155" s="1175">
        <f t="shared" si="12"/>
        <v>0</v>
      </c>
      <c r="C155" s="829"/>
      <c r="D155" s="1439"/>
      <c r="E155" s="1439"/>
      <c r="F155" s="1439"/>
      <c r="G155" s="1439"/>
      <c r="H155" s="1439"/>
      <c r="I155" s="1439"/>
      <c r="J155" s="1439"/>
      <c r="K155" s="1439"/>
      <c r="L155" s="1439"/>
      <c r="M155" s="1439"/>
      <c r="N155" s="1439"/>
      <c r="O155" s="1439"/>
      <c r="P155" s="1439"/>
      <c r="Q155" s="1439"/>
      <c r="R155" s="1439"/>
      <c r="S155" s="1479"/>
      <c r="T155" s="832"/>
      <c r="U155" s="855"/>
      <c r="V155" s="854"/>
      <c r="W155" s="498"/>
      <c r="X155" s="1176"/>
    </row>
    <row r="156" spans="1:24" x14ac:dyDescent="0.35">
      <c r="A156" s="1149" t="s">
        <v>3134</v>
      </c>
      <c r="B156" s="1175">
        <f t="shared" si="12"/>
        <v>0</v>
      </c>
      <c r="C156" s="829"/>
      <c r="D156" s="1439"/>
      <c r="E156" s="1439"/>
      <c r="F156" s="1439"/>
      <c r="G156" s="1439"/>
      <c r="H156" s="1439"/>
      <c r="I156" s="1439"/>
      <c r="J156" s="1439"/>
      <c r="K156" s="1439"/>
      <c r="L156" s="1439"/>
      <c r="M156" s="1439"/>
      <c r="N156" s="1439"/>
      <c r="O156" s="1439"/>
      <c r="P156" s="1439"/>
      <c r="Q156" s="1439"/>
      <c r="R156" s="1439"/>
      <c r="S156" s="1479"/>
      <c r="T156" s="832"/>
      <c r="U156" s="855"/>
      <c r="V156" s="854"/>
      <c r="W156" s="498"/>
      <c r="X156" s="1176"/>
    </row>
    <row r="157" spans="1:24" x14ac:dyDescent="0.35">
      <c r="A157" s="1149" t="s">
        <v>3135</v>
      </c>
      <c r="B157" s="1175">
        <f t="shared" si="12"/>
        <v>0</v>
      </c>
      <c r="C157" s="829"/>
      <c r="D157" s="1439"/>
      <c r="E157" s="1439"/>
      <c r="F157" s="1439"/>
      <c r="G157" s="1439"/>
      <c r="H157" s="1439"/>
      <c r="I157" s="1439"/>
      <c r="J157" s="1439"/>
      <c r="K157" s="1439"/>
      <c r="L157" s="1439"/>
      <c r="M157" s="1439"/>
      <c r="N157" s="1439"/>
      <c r="O157" s="1439"/>
      <c r="P157" s="1439"/>
      <c r="Q157" s="1439"/>
      <c r="R157" s="1439"/>
      <c r="S157" s="1479"/>
      <c r="T157" s="832"/>
      <c r="U157" s="855"/>
      <c r="V157" s="854"/>
      <c r="W157" s="498"/>
      <c r="X157" s="1176"/>
    </row>
    <row r="158" spans="1:24" x14ac:dyDescent="0.35">
      <c r="A158" s="1149" t="s">
        <v>3136</v>
      </c>
      <c r="B158" s="1175">
        <f t="shared" si="12"/>
        <v>0</v>
      </c>
      <c r="C158" s="829"/>
      <c r="D158" s="1439"/>
      <c r="E158" s="1439"/>
      <c r="F158" s="1439"/>
      <c r="G158" s="1439"/>
      <c r="H158" s="1439"/>
      <c r="I158" s="1439"/>
      <c r="J158" s="1439"/>
      <c r="K158" s="1439"/>
      <c r="L158" s="1439"/>
      <c r="M158" s="1439"/>
      <c r="N158" s="1439"/>
      <c r="O158" s="1439"/>
      <c r="P158" s="1439"/>
      <c r="Q158" s="1439"/>
      <c r="R158" s="1439"/>
      <c r="S158" s="1479"/>
      <c r="T158" s="832"/>
      <c r="U158" s="855"/>
      <c r="V158" s="854"/>
      <c r="W158" s="498"/>
      <c r="X158" s="298"/>
    </row>
    <row r="159" spans="1:24" x14ac:dyDescent="0.35">
      <c r="A159" s="1149" t="s">
        <v>3137</v>
      </c>
      <c r="B159" s="1175">
        <f t="shared" si="12"/>
        <v>0</v>
      </c>
      <c r="C159" s="829"/>
      <c r="D159" s="1439"/>
      <c r="E159" s="1439"/>
      <c r="F159" s="1439"/>
      <c r="G159" s="1439"/>
      <c r="H159" s="1439"/>
      <c r="I159" s="1439"/>
      <c r="J159" s="1439"/>
      <c r="K159" s="1439"/>
      <c r="L159" s="1439"/>
      <c r="M159" s="1439"/>
      <c r="N159" s="1439"/>
      <c r="O159" s="1439"/>
      <c r="P159" s="1439"/>
      <c r="Q159" s="1439"/>
      <c r="R159" s="1439"/>
      <c r="S159" s="1479"/>
      <c r="T159" s="832"/>
      <c r="U159" s="855"/>
      <c r="V159" s="854"/>
      <c r="W159" s="498"/>
      <c r="X159" s="298"/>
    </row>
    <row r="160" spans="1:24" x14ac:dyDescent="0.35">
      <c r="A160" s="1149" t="s">
        <v>3138</v>
      </c>
      <c r="B160" s="1175">
        <f t="shared" si="12"/>
        <v>0</v>
      </c>
      <c r="C160" s="829"/>
      <c r="D160" s="1439"/>
      <c r="E160" s="1439"/>
      <c r="F160" s="1439"/>
      <c r="G160" s="1439"/>
      <c r="H160" s="1439"/>
      <c r="I160" s="1439"/>
      <c r="J160" s="1439"/>
      <c r="K160" s="1439"/>
      <c r="L160" s="1439"/>
      <c r="M160" s="1439"/>
      <c r="N160" s="1439"/>
      <c r="O160" s="1439"/>
      <c r="P160" s="1439"/>
      <c r="Q160" s="1439"/>
      <c r="R160" s="1439"/>
      <c r="S160" s="1479"/>
      <c r="T160" s="832"/>
      <c r="U160" s="855"/>
      <c r="V160" s="854"/>
      <c r="W160" s="498"/>
      <c r="X160" s="298"/>
    </row>
    <row r="161" spans="1:24" x14ac:dyDescent="0.35">
      <c r="A161" s="1149" t="s">
        <v>3052</v>
      </c>
      <c r="B161" s="1175">
        <f t="shared" si="12"/>
        <v>0</v>
      </c>
      <c r="C161" s="829"/>
      <c r="D161" s="1439"/>
      <c r="E161" s="1439"/>
      <c r="F161" s="1439"/>
      <c r="G161" s="1439"/>
      <c r="H161" s="1439"/>
      <c r="I161" s="1439"/>
      <c r="J161" s="1439"/>
      <c r="K161" s="1439"/>
      <c r="L161" s="1439"/>
      <c r="M161" s="1439"/>
      <c r="N161" s="1439"/>
      <c r="O161" s="1439"/>
      <c r="P161" s="1439"/>
      <c r="Q161" s="1439"/>
      <c r="R161" s="1439"/>
      <c r="S161" s="1479"/>
      <c r="T161" s="832"/>
      <c r="U161" s="855"/>
      <c r="V161" s="854"/>
      <c r="W161" s="498"/>
      <c r="X161" s="298"/>
    </row>
    <row r="162" spans="1:24" x14ac:dyDescent="0.35">
      <c r="A162" s="1149" t="s">
        <v>3139</v>
      </c>
      <c r="B162" s="1175">
        <f t="shared" si="12"/>
        <v>0</v>
      </c>
      <c r="C162" s="829"/>
      <c r="D162" s="1439"/>
      <c r="E162" s="1439"/>
      <c r="F162" s="1439"/>
      <c r="G162" s="1439"/>
      <c r="H162" s="1439"/>
      <c r="I162" s="1439"/>
      <c r="J162" s="1439"/>
      <c r="K162" s="1439"/>
      <c r="L162" s="1439"/>
      <c r="M162" s="1439"/>
      <c r="N162" s="1439"/>
      <c r="O162" s="1439"/>
      <c r="P162" s="1439"/>
      <c r="Q162" s="1439"/>
      <c r="R162" s="1439"/>
      <c r="S162" s="1479"/>
      <c r="T162" s="832"/>
      <c r="U162" s="855"/>
      <c r="V162" s="854"/>
      <c r="W162" s="498"/>
      <c r="X162" s="298"/>
    </row>
    <row r="163" spans="1:24" x14ac:dyDescent="0.35">
      <c r="A163" s="1149" t="s">
        <v>3140</v>
      </c>
      <c r="B163" s="1175">
        <f t="shared" si="12"/>
        <v>0</v>
      </c>
      <c r="C163" s="829"/>
      <c r="D163" s="1439"/>
      <c r="E163" s="1439"/>
      <c r="F163" s="1439"/>
      <c r="G163" s="1439"/>
      <c r="H163" s="1439"/>
      <c r="I163" s="1439"/>
      <c r="J163" s="1439"/>
      <c r="K163" s="1439"/>
      <c r="L163" s="1439"/>
      <c r="M163" s="1439"/>
      <c r="N163" s="1439"/>
      <c r="O163" s="1439"/>
      <c r="P163" s="1439"/>
      <c r="Q163" s="1439"/>
      <c r="R163" s="1439"/>
      <c r="S163" s="1479"/>
      <c r="T163" s="832"/>
      <c r="U163" s="855"/>
      <c r="V163" s="854"/>
      <c r="W163" s="498"/>
      <c r="X163" s="298"/>
    </row>
    <row r="164" spans="1:24" x14ac:dyDescent="0.35">
      <c r="A164" s="1149" t="s">
        <v>3141</v>
      </c>
      <c r="B164" s="1175">
        <f t="shared" si="12"/>
        <v>0</v>
      </c>
      <c r="C164" s="829"/>
      <c r="D164" s="1439"/>
      <c r="E164" s="1439"/>
      <c r="F164" s="1439"/>
      <c r="G164" s="1439"/>
      <c r="H164" s="1439"/>
      <c r="I164" s="1439"/>
      <c r="J164" s="1439"/>
      <c r="K164" s="1439"/>
      <c r="L164" s="1439"/>
      <c r="M164" s="1439"/>
      <c r="N164" s="1439"/>
      <c r="O164" s="1439"/>
      <c r="P164" s="1439"/>
      <c r="Q164" s="1439"/>
      <c r="R164" s="1439"/>
      <c r="S164" s="1479"/>
      <c r="T164" s="832"/>
      <c r="U164" s="855"/>
      <c r="V164" s="854"/>
      <c r="W164" s="498"/>
      <c r="X164" s="298"/>
    </row>
    <row r="165" spans="1:24" x14ac:dyDescent="0.35">
      <c r="A165" s="1149" t="s">
        <v>3040</v>
      </c>
      <c r="B165" s="1175">
        <f t="shared" si="12"/>
        <v>0</v>
      </c>
      <c r="C165" s="829"/>
      <c r="D165" s="1439"/>
      <c r="E165" s="1439"/>
      <c r="F165" s="1439"/>
      <c r="G165" s="1439"/>
      <c r="H165" s="1439"/>
      <c r="I165" s="1439"/>
      <c r="J165" s="1439"/>
      <c r="K165" s="1439"/>
      <c r="L165" s="1439"/>
      <c r="M165" s="1439"/>
      <c r="N165" s="1439"/>
      <c r="O165" s="1439"/>
      <c r="P165" s="1439"/>
      <c r="Q165" s="1439"/>
      <c r="R165" s="1439"/>
      <c r="S165" s="1479"/>
      <c r="T165" s="832"/>
      <c r="U165" s="855"/>
      <c r="V165" s="854"/>
      <c r="W165" s="498"/>
      <c r="X165" s="298"/>
    </row>
    <row r="166" spans="1:24" x14ac:dyDescent="0.35">
      <c r="A166" s="1149" t="s">
        <v>3142</v>
      </c>
      <c r="B166" s="1175">
        <f t="shared" si="12"/>
        <v>0</v>
      </c>
      <c r="C166" s="829"/>
      <c r="D166" s="1439"/>
      <c r="E166" s="1439"/>
      <c r="F166" s="1439"/>
      <c r="G166" s="1439"/>
      <c r="H166" s="1439"/>
      <c r="I166" s="1439"/>
      <c r="J166" s="1439"/>
      <c r="K166" s="1439"/>
      <c r="L166" s="1439"/>
      <c r="M166" s="1439"/>
      <c r="N166" s="1439"/>
      <c r="O166" s="1439"/>
      <c r="P166" s="1439"/>
      <c r="Q166" s="1439"/>
      <c r="R166" s="1439"/>
      <c r="S166" s="1479"/>
      <c r="T166" s="832"/>
      <c r="U166" s="855"/>
      <c r="V166" s="854"/>
      <c r="W166" s="498"/>
      <c r="X166" s="298"/>
    </row>
    <row r="167" spans="1:24" x14ac:dyDescent="0.35">
      <c r="A167" s="1149" t="s">
        <v>3143</v>
      </c>
      <c r="B167" s="2274">
        <f t="shared" si="12"/>
        <v>0</v>
      </c>
      <c r="C167" s="829"/>
      <c r="D167" s="1439"/>
      <c r="E167" s="1439"/>
      <c r="F167" s="1439"/>
      <c r="G167" s="1439"/>
      <c r="H167" s="1439"/>
      <c r="I167" s="1439"/>
      <c r="J167" s="1439"/>
      <c r="K167" s="1439"/>
      <c r="L167" s="1439"/>
      <c r="M167" s="1439"/>
      <c r="N167" s="1439"/>
      <c r="O167" s="1439"/>
      <c r="P167" s="1439"/>
      <c r="Q167" s="1439"/>
      <c r="R167" s="1439"/>
      <c r="S167" s="1479"/>
      <c r="T167" s="832"/>
      <c r="U167" s="855"/>
      <c r="V167" s="854"/>
      <c r="W167" s="498"/>
      <c r="X167" s="298"/>
    </row>
    <row r="168" spans="1:24" x14ac:dyDescent="0.35">
      <c r="A168" s="1149" t="s">
        <v>3714</v>
      </c>
      <c r="B168" s="2274">
        <f t="shared" si="12"/>
        <v>0</v>
      </c>
      <c r="C168" s="829"/>
      <c r="D168" s="1439"/>
      <c r="E168" s="1439"/>
      <c r="F168" s="1439"/>
      <c r="G168" s="1439"/>
      <c r="H168" s="1439"/>
      <c r="I168" s="1439"/>
      <c r="J168" s="1439"/>
      <c r="K168" s="1439"/>
      <c r="L168" s="1439"/>
      <c r="M168" s="1439"/>
      <c r="N168" s="1439"/>
      <c r="O168" s="1439"/>
      <c r="P168" s="1439"/>
      <c r="Q168" s="1439"/>
      <c r="R168" s="1439"/>
      <c r="S168" s="1479"/>
      <c r="T168" s="832"/>
      <c r="U168" s="855"/>
      <c r="V168" s="854"/>
      <c r="W168" s="498"/>
      <c r="X168" s="298"/>
    </row>
    <row r="169" spans="1:24" x14ac:dyDescent="0.35">
      <c r="A169" s="1149" t="s">
        <v>3144</v>
      </c>
      <c r="B169" s="2274">
        <f t="shared" si="12"/>
        <v>0</v>
      </c>
      <c r="C169" s="829"/>
      <c r="D169" s="1439"/>
      <c r="E169" s="1439"/>
      <c r="F169" s="1439"/>
      <c r="G169" s="1439"/>
      <c r="H169" s="1439"/>
      <c r="I169" s="1439"/>
      <c r="J169" s="1439"/>
      <c r="K169" s="1439"/>
      <c r="L169" s="1439"/>
      <c r="M169" s="1439"/>
      <c r="N169" s="1439"/>
      <c r="O169" s="1439"/>
      <c r="P169" s="1439"/>
      <c r="Q169" s="1439"/>
      <c r="R169" s="1439"/>
      <c r="S169" s="1479"/>
      <c r="T169" s="832"/>
      <c r="U169" s="855"/>
      <c r="V169" s="854"/>
      <c r="W169" s="498"/>
      <c r="X169" s="298"/>
    </row>
    <row r="170" spans="1:24" x14ac:dyDescent="0.35">
      <c r="A170" s="1149" t="s">
        <v>3145</v>
      </c>
      <c r="B170" s="2274">
        <f t="shared" si="12"/>
        <v>0</v>
      </c>
      <c r="C170" s="829"/>
      <c r="D170" s="1439"/>
      <c r="E170" s="1439"/>
      <c r="F170" s="1439"/>
      <c r="G170" s="1439"/>
      <c r="H170" s="1439"/>
      <c r="I170" s="1439"/>
      <c r="J170" s="1439"/>
      <c r="K170" s="1439"/>
      <c r="L170" s="1439"/>
      <c r="M170" s="1439"/>
      <c r="N170" s="1439"/>
      <c r="O170" s="1439"/>
      <c r="P170" s="1439"/>
      <c r="Q170" s="1439"/>
      <c r="R170" s="1439"/>
      <c r="S170" s="1479"/>
      <c r="T170" s="832"/>
      <c r="U170" s="855"/>
      <c r="V170" s="854"/>
      <c r="W170" s="498"/>
      <c r="X170" s="298"/>
    </row>
    <row r="171" spans="1:24" x14ac:dyDescent="0.35">
      <c r="A171" s="1149" t="s">
        <v>3050</v>
      </c>
      <c r="B171" s="2274">
        <f t="shared" si="12"/>
        <v>0</v>
      </c>
      <c r="C171" s="829"/>
      <c r="D171" s="1439"/>
      <c r="E171" s="1439"/>
      <c r="F171" s="1439"/>
      <c r="G171" s="1439"/>
      <c r="H171" s="1439"/>
      <c r="I171" s="1439"/>
      <c r="J171" s="1439"/>
      <c r="K171" s="1439"/>
      <c r="L171" s="1439"/>
      <c r="M171" s="1439"/>
      <c r="N171" s="1439"/>
      <c r="O171" s="1439"/>
      <c r="P171" s="1439"/>
      <c r="Q171" s="1439"/>
      <c r="R171" s="1439"/>
      <c r="S171" s="1479"/>
      <c r="T171" s="832"/>
      <c r="U171" s="855"/>
      <c r="V171" s="854"/>
      <c r="W171" s="498"/>
      <c r="X171" s="298"/>
    </row>
    <row r="172" spans="1:24" x14ac:dyDescent="0.35">
      <c r="A172" s="1149" t="s">
        <v>3051</v>
      </c>
      <c r="B172" s="2274">
        <f t="shared" si="12"/>
        <v>0</v>
      </c>
      <c r="C172" s="829"/>
      <c r="D172" s="1439"/>
      <c r="E172" s="1439"/>
      <c r="F172" s="1439"/>
      <c r="G172" s="1439"/>
      <c r="H172" s="1439"/>
      <c r="I172" s="1439"/>
      <c r="J172" s="1439"/>
      <c r="K172" s="1439"/>
      <c r="L172" s="1439"/>
      <c r="M172" s="1439"/>
      <c r="N172" s="1439"/>
      <c r="O172" s="1439"/>
      <c r="P172" s="1439"/>
      <c r="Q172" s="1439"/>
      <c r="R172" s="1439"/>
      <c r="S172" s="1479"/>
      <c r="T172" s="832"/>
      <c r="U172" s="855"/>
      <c r="V172" s="854"/>
      <c r="W172" s="498"/>
      <c r="X172" s="298"/>
    </row>
    <row r="173" spans="1:24" x14ac:dyDescent="0.35">
      <c r="A173" s="1149" t="s">
        <v>3146</v>
      </c>
      <c r="B173" s="2274">
        <f t="shared" si="12"/>
        <v>0</v>
      </c>
      <c r="C173" s="829"/>
      <c r="D173" s="1439"/>
      <c r="E173" s="1439"/>
      <c r="F173" s="1439"/>
      <c r="G173" s="1439"/>
      <c r="H173" s="1439"/>
      <c r="I173" s="1439"/>
      <c r="J173" s="1439"/>
      <c r="K173" s="1439"/>
      <c r="L173" s="1439"/>
      <c r="M173" s="1439"/>
      <c r="N173" s="1439"/>
      <c r="O173" s="1439"/>
      <c r="P173" s="1439"/>
      <c r="Q173" s="1439"/>
      <c r="R173" s="1439"/>
      <c r="S173" s="1479"/>
      <c r="T173" s="832"/>
      <c r="U173" s="855"/>
      <c r="V173" s="854"/>
      <c r="W173" s="498"/>
      <c r="X173" s="298"/>
    </row>
    <row r="174" spans="1:24" x14ac:dyDescent="0.35">
      <c r="A174" s="1149" t="s">
        <v>3147</v>
      </c>
      <c r="B174" s="2274">
        <f t="shared" si="12"/>
        <v>0</v>
      </c>
      <c r="C174" s="829"/>
      <c r="D174" s="1439"/>
      <c r="E174" s="1439"/>
      <c r="F174" s="1439"/>
      <c r="G174" s="1439"/>
      <c r="H174" s="1439"/>
      <c r="I174" s="1439"/>
      <c r="J174" s="1439"/>
      <c r="K174" s="1439"/>
      <c r="L174" s="1439"/>
      <c r="M174" s="1439"/>
      <c r="N174" s="1439"/>
      <c r="O174" s="1439"/>
      <c r="P174" s="1439"/>
      <c r="Q174" s="1439"/>
      <c r="R174" s="1439"/>
      <c r="S174" s="1479"/>
      <c r="T174" s="832"/>
      <c r="U174" s="855"/>
      <c r="V174" s="854"/>
      <c r="W174" s="498"/>
      <c r="X174" s="298"/>
    </row>
    <row r="175" spans="1:24" x14ac:dyDescent="0.35">
      <c r="A175" s="1149" t="s">
        <v>3148</v>
      </c>
      <c r="B175" s="2274">
        <f t="shared" si="12"/>
        <v>0</v>
      </c>
      <c r="C175" s="829"/>
      <c r="D175" s="1439"/>
      <c r="E175" s="1439"/>
      <c r="F175" s="1439"/>
      <c r="G175" s="1439"/>
      <c r="H175" s="1439"/>
      <c r="I175" s="1439"/>
      <c r="J175" s="1439"/>
      <c r="K175" s="1439"/>
      <c r="L175" s="1439"/>
      <c r="M175" s="1439"/>
      <c r="N175" s="1439"/>
      <c r="O175" s="1439"/>
      <c r="P175" s="1439"/>
      <c r="Q175" s="1439"/>
      <c r="R175" s="1439"/>
      <c r="S175" s="1479"/>
      <c r="T175" s="832"/>
      <c r="U175" s="855"/>
      <c r="V175" s="854"/>
      <c r="W175" s="498"/>
      <c r="X175" s="298"/>
    </row>
    <row r="176" spans="1:24" x14ac:dyDescent="0.35">
      <c r="A176" s="1135" t="s">
        <v>1710</v>
      </c>
      <c r="B176" s="2274">
        <f t="shared" si="12"/>
        <v>0</v>
      </c>
      <c r="C176" s="829"/>
      <c r="D176" s="1439"/>
      <c r="E176" s="1439"/>
      <c r="F176" s="1439"/>
      <c r="G176" s="1439"/>
      <c r="H176" s="1439"/>
      <c r="I176" s="1439"/>
      <c r="J176" s="1439"/>
      <c r="K176" s="1439"/>
      <c r="L176" s="1439"/>
      <c r="M176" s="1439"/>
      <c r="N176" s="1439"/>
      <c r="O176" s="1439"/>
      <c r="P176" s="1439"/>
      <c r="Q176" s="1439"/>
      <c r="R176" s="1439"/>
      <c r="S176" s="1479"/>
      <c r="T176" s="832"/>
      <c r="U176" s="855"/>
      <c r="V176" s="854"/>
      <c r="W176" s="498"/>
      <c r="X176" s="298"/>
    </row>
    <row r="177" spans="1:47" x14ac:dyDescent="0.35">
      <c r="A177" s="3018" t="s">
        <v>571</v>
      </c>
      <c r="B177" s="2966">
        <f>SUM(B178:B182)</f>
        <v>0</v>
      </c>
      <c r="C177" s="3019">
        <f>SUM(C178:C182)</f>
        <v>0</v>
      </c>
      <c r="D177" s="2792">
        <f t="shared" ref="D177:V177" si="13">SUM(D178:D182)</f>
        <v>0</v>
      </c>
      <c r="E177" s="2792">
        <f t="shared" si="13"/>
        <v>0</v>
      </c>
      <c r="F177" s="2792">
        <f t="shared" si="13"/>
        <v>0</v>
      </c>
      <c r="G177" s="2792">
        <f t="shared" si="13"/>
        <v>0</v>
      </c>
      <c r="H177" s="2792">
        <f t="shared" si="13"/>
        <v>0</v>
      </c>
      <c r="I177" s="2792">
        <f t="shared" si="13"/>
        <v>0</v>
      </c>
      <c r="J177" s="2792">
        <f t="shared" si="13"/>
        <v>0</v>
      </c>
      <c r="K177" s="2792">
        <f t="shared" si="13"/>
        <v>0</v>
      </c>
      <c r="L177" s="2792">
        <f t="shared" si="13"/>
        <v>0</v>
      </c>
      <c r="M177" s="2792">
        <f t="shared" si="13"/>
        <v>0</v>
      </c>
      <c r="N177" s="2792">
        <f t="shared" si="13"/>
        <v>0</v>
      </c>
      <c r="O177" s="2792">
        <f t="shared" si="13"/>
        <v>0</v>
      </c>
      <c r="P177" s="2792">
        <f t="shared" si="13"/>
        <v>0</v>
      </c>
      <c r="Q177" s="2792">
        <f t="shared" si="13"/>
        <v>0</v>
      </c>
      <c r="R177" s="2792">
        <f t="shared" si="13"/>
        <v>0</v>
      </c>
      <c r="S177" s="3020">
        <f t="shared" si="13"/>
        <v>0</v>
      </c>
      <c r="T177" s="3021">
        <f t="shared" si="13"/>
        <v>0</v>
      </c>
      <c r="U177" s="3022">
        <f t="shared" si="13"/>
        <v>0</v>
      </c>
      <c r="V177" s="3023">
        <f t="shared" si="13"/>
        <v>0</v>
      </c>
      <c r="W177" s="498"/>
      <c r="X177" s="298"/>
    </row>
    <row r="178" spans="1:47" x14ac:dyDescent="0.35">
      <c r="A178" s="1149" t="s">
        <v>3027</v>
      </c>
      <c r="B178" s="1177">
        <f>SUM(C178:S178)</f>
        <v>0</v>
      </c>
      <c r="C178" s="295"/>
      <c r="D178" s="289"/>
      <c r="E178" s="289"/>
      <c r="F178" s="289"/>
      <c r="G178" s="289"/>
      <c r="H178" s="289"/>
      <c r="I178" s="289"/>
      <c r="J178" s="289"/>
      <c r="K178" s="289"/>
      <c r="L178" s="289"/>
      <c r="M178" s="289"/>
      <c r="N178" s="289"/>
      <c r="O178" s="289"/>
      <c r="P178" s="289"/>
      <c r="Q178" s="289"/>
      <c r="R178" s="289"/>
      <c r="S178" s="300"/>
      <c r="T178" s="181"/>
      <c r="U178" s="1178"/>
      <c r="V178" s="1178"/>
      <c r="W178" s="498"/>
      <c r="X178" s="298"/>
    </row>
    <row r="179" spans="1:47" x14ac:dyDescent="0.35">
      <c r="A179" s="1149" t="s">
        <v>1918</v>
      </c>
      <c r="B179" s="1175">
        <f>SUM(C179:S179)</f>
        <v>0</v>
      </c>
      <c r="C179" s="1664"/>
      <c r="D179" s="1439"/>
      <c r="E179" s="1439"/>
      <c r="F179" s="1439"/>
      <c r="G179" s="1439"/>
      <c r="H179" s="1439"/>
      <c r="I179" s="1439"/>
      <c r="J179" s="1439"/>
      <c r="K179" s="1439"/>
      <c r="L179" s="1439"/>
      <c r="M179" s="1439"/>
      <c r="N179" s="1439"/>
      <c r="O179" s="1439"/>
      <c r="P179" s="1439"/>
      <c r="Q179" s="1439"/>
      <c r="R179" s="1439"/>
      <c r="S179" s="1479"/>
      <c r="T179" s="854"/>
      <c r="U179" s="1438"/>
      <c r="V179" s="1692"/>
      <c r="W179" s="498"/>
      <c r="X179" s="298"/>
    </row>
    <row r="180" spans="1:47" x14ac:dyDescent="0.35">
      <c r="A180" s="1149" t="s">
        <v>3028</v>
      </c>
      <c r="B180" s="1175">
        <f>SUM(C180:S180)</f>
        <v>0</v>
      </c>
      <c r="C180" s="829"/>
      <c r="D180" s="852"/>
      <c r="E180" s="289"/>
      <c r="F180" s="289"/>
      <c r="G180" s="289"/>
      <c r="H180" s="289"/>
      <c r="I180" s="289"/>
      <c r="J180" s="289"/>
      <c r="K180" s="289"/>
      <c r="L180" s="289"/>
      <c r="M180" s="289"/>
      <c r="N180" s="289"/>
      <c r="O180" s="289"/>
      <c r="P180" s="289"/>
      <c r="Q180" s="289"/>
      <c r="R180" s="289"/>
      <c r="S180" s="300"/>
      <c r="T180" s="181"/>
      <c r="U180" s="1178"/>
      <c r="V180" s="1178"/>
      <c r="W180" s="498"/>
      <c r="X180" s="298"/>
    </row>
    <row r="181" spans="1:47" x14ac:dyDescent="0.35">
      <c r="A181" s="1149" t="s">
        <v>3149</v>
      </c>
      <c r="B181" s="1175">
        <f>SUM(C181:S181)</f>
        <v>0</v>
      </c>
      <c r="C181" s="295"/>
      <c r="D181" s="1439"/>
      <c r="E181" s="1439"/>
      <c r="F181" s="1439"/>
      <c r="G181" s="1439"/>
      <c r="H181" s="1439"/>
      <c r="I181" s="1439"/>
      <c r="J181" s="1439"/>
      <c r="K181" s="1439"/>
      <c r="L181" s="1439"/>
      <c r="M181" s="1439"/>
      <c r="N181" s="1439"/>
      <c r="O181" s="1439"/>
      <c r="P181" s="1439"/>
      <c r="Q181" s="1439"/>
      <c r="R181" s="1439"/>
      <c r="S181" s="1479"/>
      <c r="T181" s="854"/>
      <c r="U181" s="1438"/>
      <c r="V181" s="1692"/>
      <c r="W181" s="1173"/>
      <c r="X181" s="1173"/>
      <c r="Y181" s="1173"/>
      <c r="Z181" s="1173"/>
      <c r="AA181" s="1173"/>
      <c r="AB181" s="1173"/>
      <c r="AC181" s="1173"/>
      <c r="AD181" s="1173"/>
      <c r="AE181" s="1173"/>
      <c r="AF181" s="1173"/>
      <c r="AG181" s="1173"/>
      <c r="AH181" s="1173"/>
      <c r="AI181" s="1173"/>
      <c r="AJ181" s="1173"/>
      <c r="AK181" s="1173"/>
      <c r="AL181" s="276"/>
      <c r="AM181" s="276"/>
      <c r="AN181" s="276"/>
      <c r="AO181" s="276"/>
      <c r="AP181" s="276"/>
      <c r="AQ181" s="277"/>
      <c r="AR181" s="277"/>
      <c r="AS181" s="277"/>
      <c r="AT181" s="278"/>
      <c r="AU181" s="272"/>
    </row>
    <row r="182" spans="1:47" x14ac:dyDescent="0.35">
      <c r="A182" s="1056" t="s">
        <v>1710</v>
      </c>
      <c r="B182" s="2094">
        <f>SUM(C182:S182)</f>
        <v>0</v>
      </c>
      <c r="C182" s="837"/>
      <c r="D182" s="2449"/>
      <c r="E182" s="2449"/>
      <c r="F182" s="2449"/>
      <c r="G182" s="2449"/>
      <c r="H182" s="2449"/>
      <c r="I182" s="2449"/>
      <c r="J182" s="2449"/>
      <c r="K182" s="2449"/>
      <c r="L182" s="2449"/>
      <c r="M182" s="2449"/>
      <c r="N182" s="2449"/>
      <c r="O182" s="2449"/>
      <c r="P182" s="2449"/>
      <c r="Q182" s="2449"/>
      <c r="R182" s="2449"/>
      <c r="S182" s="2516"/>
      <c r="T182" s="2254"/>
      <c r="U182" s="2450"/>
      <c r="V182" s="2450"/>
      <c r="W182" s="298"/>
      <c r="X182" s="298"/>
      <c r="Y182" s="298"/>
      <c r="Z182" s="298"/>
      <c r="AA182" s="298"/>
      <c r="AB182" s="298"/>
      <c r="AC182" s="298"/>
      <c r="AD182" s="298"/>
      <c r="AE182" s="298"/>
      <c r="AF182" s="298"/>
      <c r="AG182" s="298"/>
      <c r="AH182" s="298"/>
      <c r="AI182" s="298"/>
      <c r="AJ182" s="298"/>
      <c r="AK182" s="368"/>
      <c r="AL182" s="271"/>
      <c r="AM182" s="272"/>
      <c r="AN182" s="272"/>
      <c r="AO182" s="272"/>
      <c r="AP182" s="272"/>
      <c r="AQ182" s="272"/>
      <c r="AR182" s="272"/>
      <c r="AS182" s="272"/>
      <c r="AT182" s="272"/>
      <c r="AU182" s="272"/>
    </row>
    <row r="183" spans="1:47" x14ac:dyDescent="0.35">
      <c r="A183" s="280" t="s">
        <v>3150</v>
      </c>
      <c r="B183" s="272"/>
      <c r="C183" s="272"/>
      <c r="D183" s="280"/>
      <c r="E183" s="276"/>
      <c r="F183" s="276"/>
      <c r="G183" s="276"/>
      <c r="H183" s="276"/>
      <c r="I183" s="276"/>
      <c r="J183" s="276"/>
      <c r="K183" s="276"/>
      <c r="L183" s="276"/>
      <c r="M183" s="276"/>
      <c r="N183" s="276"/>
      <c r="O183" s="276"/>
      <c r="P183" s="276"/>
      <c r="Q183" s="276"/>
      <c r="R183" s="276"/>
      <c r="S183" s="276"/>
      <c r="T183" s="276"/>
      <c r="U183" s="276"/>
      <c r="V183" s="276"/>
      <c r="W183" s="276"/>
      <c r="X183" s="276"/>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row>
    <row r="184" spans="1:47" x14ac:dyDescent="0.35">
      <c r="A184" s="7977" t="s">
        <v>2</v>
      </c>
      <c r="B184" s="8892" t="s">
        <v>367</v>
      </c>
      <c r="C184" s="9022" t="s">
        <v>1654</v>
      </c>
      <c r="D184" s="9023"/>
      <c r="E184" s="9023"/>
      <c r="F184" s="9023"/>
      <c r="G184" s="9023"/>
      <c r="H184" s="9023"/>
      <c r="I184" s="9023"/>
      <c r="J184" s="9023"/>
      <c r="K184" s="9023"/>
      <c r="L184" s="9023"/>
      <c r="M184" s="9023"/>
      <c r="N184" s="9023"/>
      <c r="O184" s="9023"/>
      <c r="P184" s="9023"/>
      <c r="Q184" s="9023"/>
      <c r="R184" s="9023"/>
      <c r="S184" s="9024"/>
      <c r="T184" s="9029" t="s">
        <v>3126</v>
      </c>
      <c r="U184" s="9034"/>
      <c r="V184" s="9034"/>
      <c r="W184" s="9034"/>
      <c r="X184" s="9034"/>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row>
    <row r="185" spans="1:47" x14ac:dyDescent="0.35">
      <c r="A185" s="7520"/>
      <c r="B185" s="9020"/>
      <c r="C185" s="9025"/>
      <c r="D185" s="9026"/>
      <c r="E185" s="9026"/>
      <c r="F185" s="9026"/>
      <c r="G185" s="9026"/>
      <c r="H185" s="9026"/>
      <c r="I185" s="9026"/>
      <c r="J185" s="9026"/>
      <c r="K185" s="9026"/>
      <c r="L185" s="9026"/>
      <c r="M185" s="9026"/>
      <c r="N185" s="9026"/>
      <c r="O185" s="9026"/>
      <c r="P185" s="9026"/>
      <c r="Q185" s="9026"/>
      <c r="R185" s="9026"/>
      <c r="S185" s="9027"/>
      <c r="T185" s="9030" t="s">
        <v>3128</v>
      </c>
      <c r="U185" s="9030"/>
      <c r="V185" s="9031"/>
      <c r="W185" s="9032" t="s">
        <v>3151</v>
      </c>
      <c r="X185" s="9033"/>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row>
    <row r="186" spans="1:47" ht="30" x14ac:dyDescent="0.35">
      <c r="A186" s="8725"/>
      <c r="B186" s="9021"/>
      <c r="C186" s="2967" t="s">
        <v>250</v>
      </c>
      <c r="D186" s="2967" t="s">
        <v>251</v>
      </c>
      <c r="E186" s="2967" t="s">
        <v>540</v>
      </c>
      <c r="F186" s="2967" t="s">
        <v>561</v>
      </c>
      <c r="G186" s="2967" t="s">
        <v>3015</v>
      </c>
      <c r="H186" s="2967" t="s">
        <v>3016</v>
      </c>
      <c r="I186" s="2967" t="s">
        <v>3017</v>
      </c>
      <c r="J186" s="2967" t="s">
        <v>47</v>
      </c>
      <c r="K186" s="2967" t="s">
        <v>48</v>
      </c>
      <c r="L186" s="2967" t="s">
        <v>3018</v>
      </c>
      <c r="M186" s="2967" t="s">
        <v>50</v>
      </c>
      <c r="N186" s="2967" t="s">
        <v>51</v>
      </c>
      <c r="O186" s="2967" t="s">
        <v>52</v>
      </c>
      <c r="P186" s="2967" t="s">
        <v>53</v>
      </c>
      <c r="Q186" s="2967" t="s">
        <v>54</v>
      </c>
      <c r="R186" s="2967" t="s">
        <v>55</v>
      </c>
      <c r="S186" s="2968" t="s">
        <v>56</v>
      </c>
      <c r="T186" s="3015" t="s">
        <v>3152</v>
      </c>
      <c r="U186" s="3015" t="s">
        <v>3153</v>
      </c>
      <c r="V186" s="3015" t="s">
        <v>3154</v>
      </c>
      <c r="W186" s="2969" t="s">
        <v>3130</v>
      </c>
      <c r="X186" s="3015" t="s">
        <v>3131</v>
      </c>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row>
    <row r="187" spans="1:47" x14ac:dyDescent="0.35">
      <c r="A187" s="1148" t="s">
        <v>383</v>
      </c>
      <c r="B187" s="308">
        <f t="shared" ref="B187:B193" si="14">SUM(C187:S187)</f>
        <v>0</v>
      </c>
      <c r="C187" s="855"/>
      <c r="D187" s="855"/>
      <c r="E187" s="855"/>
      <c r="F187" s="855"/>
      <c r="G187" s="855"/>
      <c r="H187" s="855"/>
      <c r="I187" s="855"/>
      <c r="J187" s="855"/>
      <c r="K187" s="855"/>
      <c r="L187" s="855"/>
      <c r="M187" s="855"/>
      <c r="N187" s="855"/>
      <c r="O187" s="855"/>
      <c r="P187" s="855"/>
      <c r="Q187" s="855"/>
      <c r="R187" s="855"/>
      <c r="S187" s="1076"/>
      <c r="T187" s="854"/>
      <c r="U187" s="854"/>
      <c r="V187" s="854"/>
      <c r="W187" s="854"/>
      <c r="X187" s="854"/>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row>
    <row r="188" spans="1:47" x14ac:dyDescent="0.35">
      <c r="A188" s="1149" t="s">
        <v>384</v>
      </c>
      <c r="B188" s="828">
        <f t="shared" si="14"/>
        <v>0</v>
      </c>
      <c r="C188" s="855"/>
      <c r="D188" s="855"/>
      <c r="E188" s="855"/>
      <c r="F188" s="855"/>
      <c r="G188" s="855"/>
      <c r="H188" s="855"/>
      <c r="I188" s="855"/>
      <c r="J188" s="855"/>
      <c r="K188" s="855"/>
      <c r="L188" s="855"/>
      <c r="M188" s="855"/>
      <c r="N188" s="855"/>
      <c r="O188" s="855"/>
      <c r="P188" s="855"/>
      <c r="Q188" s="855"/>
      <c r="R188" s="855"/>
      <c r="S188" s="1076"/>
      <c r="T188" s="854"/>
      <c r="U188" s="854"/>
      <c r="V188" s="854"/>
      <c r="W188" s="854"/>
      <c r="X188" s="854"/>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row>
    <row r="189" spans="1:47" x14ac:dyDescent="0.35">
      <c r="A189" s="1149" t="s">
        <v>427</v>
      </c>
      <c r="B189" s="828">
        <f t="shared" si="14"/>
        <v>0</v>
      </c>
      <c r="C189" s="855"/>
      <c r="D189" s="855"/>
      <c r="E189" s="855"/>
      <c r="F189" s="855"/>
      <c r="G189" s="855"/>
      <c r="H189" s="855"/>
      <c r="I189" s="855"/>
      <c r="J189" s="855"/>
      <c r="K189" s="855"/>
      <c r="L189" s="855"/>
      <c r="M189" s="855"/>
      <c r="N189" s="855"/>
      <c r="O189" s="855"/>
      <c r="P189" s="855"/>
      <c r="Q189" s="855"/>
      <c r="R189" s="855"/>
      <c r="S189" s="1076"/>
      <c r="T189" s="854"/>
      <c r="U189" s="854"/>
      <c r="V189" s="854"/>
      <c r="W189" s="854"/>
      <c r="X189" s="854"/>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row>
    <row r="190" spans="1:47" x14ac:dyDescent="0.35">
      <c r="A190" s="850" t="s">
        <v>373</v>
      </c>
      <c r="B190" s="828">
        <f t="shared" si="14"/>
        <v>0</v>
      </c>
      <c r="C190" s="855"/>
      <c r="D190" s="855"/>
      <c r="E190" s="855"/>
      <c r="F190" s="855"/>
      <c r="G190" s="855"/>
      <c r="H190" s="855"/>
      <c r="I190" s="855"/>
      <c r="J190" s="855"/>
      <c r="K190" s="855"/>
      <c r="L190" s="855"/>
      <c r="M190" s="855"/>
      <c r="N190" s="855"/>
      <c r="O190" s="855"/>
      <c r="P190" s="855"/>
      <c r="Q190" s="855"/>
      <c r="R190" s="855"/>
      <c r="S190" s="1076"/>
      <c r="T190" s="854"/>
      <c r="U190" s="854"/>
      <c r="V190" s="854"/>
      <c r="W190" s="854"/>
      <c r="X190" s="854"/>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row>
    <row r="191" spans="1:47" x14ac:dyDescent="0.35">
      <c r="A191" s="850" t="s">
        <v>372</v>
      </c>
      <c r="B191" s="828">
        <f t="shared" si="14"/>
        <v>0</v>
      </c>
      <c r="C191" s="855"/>
      <c r="D191" s="855"/>
      <c r="E191" s="855"/>
      <c r="F191" s="855"/>
      <c r="G191" s="855"/>
      <c r="H191" s="855"/>
      <c r="I191" s="855"/>
      <c r="J191" s="855"/>
      <c r="K191" s="855"/>
      <c r="L191" s="855"/>
      <c r="M191" s="855"/>
      <c r="N191" s="855"/>
      <c r="O191" s="855"/>
      <c r="P191" s="855"/>
      <c r="Q191" s="855"/>
      <c r="R191" s="855"/>
      <c r="S191" s="1076"/>
      <c r="T191" s="854"/>
      <c r="U191" s="854"/>
      <c r="V191" s="854"/>
      <c r="W191" s="854"/>
      <c r="X191" s="854"/>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row>
    <row r="192" spans="1:47" x14ac:dyDescent="0.35">
      <c r="A192" s="1652" t="s">
        <v>3155</v>
      </c>
      <c r="B192" s="828">
        <f t="shared" si="14"/>
        <v>0</v>
      </c>
      <c r="C192" s="855"/>
      <c r="D192" s="855"/>
      <c r="E192" s="855"/>
      <c r="F192" s="855"/>
      <c r="G192" s="855"/>
      <c r="H192" s="855"/>
      <c r="I192" s="855"/>
      <c r="J192" s="855"/>
      <c r="K192" s="855"/>
      <c r="L192" s="855"/>
      <c r="M192" s="855"/>
      <c r="N192" s="855"/>
      <c r="O192" s="855"/>
      <c r="P192" s="855"/>
      <c r="Q192" s="855"/>
      <c r="R192" s="855"/>
      <c r="S192" s="1076"/>
      <c r="T192" s="854"/>
      <c r="U192" s="854"/>
      <c r="V192" s="854"/>
      <c r="W192" s="854"/>
      <c r="X192" s="854"/>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row>
    <row r="193" spans="1:47" x14ac:dyDescent="0.35">
      <c r="A193" s="1179" t="s">
        <v>58</v>
      </c>
      <c r="B193" s="3024">
        <f t="shared" si="14"/>
        <v>0</v>
      </c>
      <c r="C193" s="282"/>
      <c r="D193" s="282"/>
      <c r="E193" s="282"/>
      <c r="F193" s="282"/>
      <c r="G193" s="282"/>
      <c r="H193" s="282"/>
      <c r="I193" s="282"/>
      <c r="J193" s="282"/>
      <c r="K193" s="282"/>
      <c r="L193" s="282"/>
      <c r="M193" s="282"/>
      <c r="N193" s="282"/>
      <c r="O193" s="282"/>
      <c r="P193" s="282"/>
      <c r="Q193" s="282"/>
      <c r="R193" s="282"/>
      <c r="S193" s="303"/>
      <c r="T193" s="2254"/>
      <c r="U193" s="2254"/>
      <c r="V193" s="2254"/>
      <c r="W193" s="2254"/>
      <c r="X193" s="2254"/>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row>
    <row r="194" spans="1:47" x14ac:dyDescent="0.35">
      <c r="A194" s="3025" t="s">
        <v>30</v>
      </c>
      <c r="B194" s="2971">
        <f>SUM(B187:B193)</f>
        <v>0</v>
      </c>
      <c r="C194" s="2971">
        <f>SUM(C187:C193)</f>
        <v>0</v>
      </c>
      <c r="D194" s="2971">
        <f t="shared" ref="D194:S194" si="15">SUM(D187:D193)</f>
        <v>0</v>
      </c>
      <c r="E194" s="2971">
        <f t="shared" si="15"/>
        <v>0</v>
      </c>
      <c r="F194" s="2971">
        <f t="shared" si="15"/>
        <v>0</v>
      </c>
      <c r="G194" s="2971">
        <f t="shared" si="15"/>
        <v>0</v>
      </c>
      <c r="H194" s="2971">
        <f t="shared" si="15"/>
        <v>0</v>
      </c>
      <c r="I194" s="2971">
        <f t="shared" si="15"/>
        <v>0</v>
      </c>
      <c r="J194" s="2971">
        <f t="shared" si="15"/>
        <v>0</v>
      </c>
      <c r="K194" s="2971">
        <f t="shared" si="15"/>
        <v>0</v>
      </c>
      <c r="L194" s="2971">
        <f t="shared" si="15"/>
        <v>0</v>
      </c>
      <c r="M194" s="2971">
        <f t="shared" si="15"/>
        <v>0</v>
      </c>
      <c r="N194" s="2971">
        <f t="shared" si="15"/>
        <v>0</v>
      </c>
      <c r="O194" s="2971">
        <f t="shared" si="15"/>
        <v>0</v>
      </c>
      <c r="P194" s="2971">
        <f t="shared" si="15"/>
        <v>0</v>
      </c>
      <c r="Q194" s="2971">
        <f t="shared" si="15"/>
        <v>0</v>
      </c>
      <c r="R194" s="2971">
        <f t="shared" si="15"/>
        <v>0</v>
      </c>
      <c r="S194" s="2972">
        <f t="shared" si="15"/>
        <v>0</v>
      </c>
      <c r="T194" s="2101">
        <f>SUM(T187:T193)</f>
        <v>0</v>
      </c>
      <c r="U194" s="3026">
        <f>SUM(U187:U193)</f>
        <v>0</v>
      </c>
      <c r="V194" s="3026">
        <f>SUM(V187:V193)</f>
        <v>0</v>
      </c>
      <c r="W194" s="3026">
        <f>SUM(W187:W193)</f>
        <v>0</v>
      </c>
      <c r="X194" s="3026">
        <f>SUM(X187:X193)</f>
        <v>0</v>
      </c>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row>
    <row r="195" spans="1:47" x14ac:dyDescent="0.35">
      <c r="A195" s="301" t="s">
        <v>3156</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row>
    <row r="196" spans="1:47" x14ac:dyDescent="0.35">
      <c r="A196" s="7371" t="s">
        <v>2</v>
      </c>
      <c r="B196" s="8892" t="s">
        <v>367</v>
      </c>
      <c r="C196" s="9022" t="s">
        <v>1654</v>
      </c>
      <c r="D196" s="9023"/>
      <c r="E196" s="9023"/>
      <c r="F196" s="9023"/>
      <c r="G196" s="9023"/>
      <c r="H196" s="9023"/>
      <c r="I196" s="9023"/>
      <c r="J196" s="9023"/>
      <c r="K196" s="9023"/>
      <c r="L196" s="9023"/>
      <c r="M196" s="9023"/>
      <c r="N196" s="9023"/>
      <c r="O196" s="9023"/>
      <c r="P196" s="9023"/>
      <c r="Q196" s="9023"/>
      <c r="R196" s="9023"/>
      <c r="S196" s="9024"/>
      <c r="T196" s="9028" t="s">
        <v>3126</v>
      </c>
      <c r="U196" s="9028"/>
      <c r="V196" s="9028"/>
      <c r="W196" s="9028"/>
      <c r="X196" s="9029"/>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row>
    <row r="197" spans="1:47" x14ac:dyDescent="0.35">
      <c r="A197" s="8024"/>
      <c r="B197" s="9020"/>
      <c r="C197" s="9025"/>
      <c r="D197" s="9026"/>
      <c r="E197" s="9026"/>
      <c r="F197" s="9026"/>
      <c r="G197" s="9026"/>
      <c r="H197" s="9026"/>
      <c r="I197" s="9026"/>
      <c r="J197" s="9026"/>
      <c r="K197" s="9026"/>
      <c r="L197" s="9026"/>
      <c r="M197" s="9026"/>
      <c r="N197" s="9026"/>
      <c r="O197" s="9026"/>
      <c r="P197" s="9026"/>
      <c r="Q197" s="9026"/>
      <c r="R197" s="9026"/>
      <c r="S197" s="9027"/>
      <c r="T197" s="9030" t="s">
        <v>3128</v>
      </c>
      <c r="U197" s="9030"/>
      <c r="V197" s="9031"/>
      <c r="W197" s="9032" t="s">
        <v>3151</v>
      </c>
      <c r="X197" s="9033"/>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row>
    <row r="198" spans="1:47" ht="30" x14ac:dyDescent="0.35">
      <c r="A198" s="7971"/>
      <c r="B198" s="9021"/>
      <c r="C198" s="2967" t="s">
        <v>250</v>
      </c>
      <c r="D198" s="2967" t="s">
        <v>251</v>
      </c>
      <c r="E198" s="2967" t="s">
        <v>540</v>
      </c>
      <c r="F198" s="2967" t="s">
        <v>561</v>
      </c>
      <c r="G198" s="2967" t="s">
        <v>3015</v>
      </c>
      <c r="H198" s="2967" t="s">
        <v>3016</v>
      </c>
      <c r="I198" s="2967" t="s">
        <v>3017</v>
      </c>
      <c r="J198" s="2967" t="s">
        <v>47</v>
      </c>
      <c r="K198" s="2967" t="s">
        <v>48</v>
      </c>
      <c r="L198" s="2967" t="s">
        <v>3018</v>
      </c>
      <c r="M198" s="2967" t="s">
        <v>50</v>
      </c>
      <c r="N198" s="2967" t="s">
        <v>51</v>
      </c>
      <c r="O198" s="2967" t="s">
        <v>52</v>
      </c>
      <c r="P198" s="2967" t="s">
        <v>53</v>
      </c>
      <c r="Q198" s="2967" t="s">
        <v>54</v>
      </c>
      <c r="R198" s="2967" t="s">
        <v>55</v>
      </c>
      <c r="S198" s="2968" t="s">
        <v>56</v>
      </c>
      <c r="T198" s="3015" t="s">
        <v>3152</v>
      </c>
      <c r="U198" s="3015" t="s">
        <v>3153</v>
      </c>
      <c r="V198" s="3015" t="s">
        <v>3154</v>
      </c>
      <c r="W198" s="2969" t="s">
        <v>3130</v>
      </c>
      <c r="X198" s="3015" t="s">
        <v>3131</v>
      </c>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row>
    <row r="199" spans="1:47" x14ac:dyDescent="0.35">
      <c r="A199" s="1148" t="s">
        <v>383</v>
      </c>
      <c r="B199" s="308">
        <f t="shared" ref="B199:B204" si="16">SUM(C199:S199)</f>
        <v>0</v>
      </c>
      <c r="C199" s="855"/>
      <c r="D199" s="855"/>
      <c r="E199" s="855"/>
      <c r="F199" s="855"/>
      <c r="G199" s="855"/>
      <c r="H199" s="855"/>
      <c r="I199" s="855"/>
      <c r="J199" s="855"/>
      <c r="K199" s="855"/>
      <c r="L199" s="855"/>
      <c r="M199" s="855"/>
      <c r="N199" s="855"/>
      <c r="O199" s="855"/>
      <c r="P199" s="855"/>
      <c r="Q199" s="855"/>
      <c r="R199" s="855"/>
      <c r="S199" s="1076"/>
      <c r="T199" s="2377"/>
      <c r="U199" s="1964"/>
      <c r="V199" s="1964"/>
      <c r="W199" s="1964"/>
      <c r="X199" s="1964"/>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row>
    <row r="200" spans="1:47" x14ac:dyDescent="0.35">
      <c r="A200" s="1149" t="s">
        <v>384</v>
      </c>
      <c r="B200" s="828">
        <f t="shared" si="16"/>
        <v>0</v>
      </c>
      <c r="C200" s="855"/>
      <c r="D200" s="855"/>
      <c r="E200" s="855"/>
      <c r="F200" s="855"/>
      <c r="G200" s="855"/>
      <c r="H200" s="855"/>
      <c r="I200" s="855"/>
      <c r="J200" s="855"/>
      <c r="K200" s="855"/>
      <c r="L200" s="855"/>
      <c r="M200" s="855"/>
      <c r="N200" s="855"/>
      <c r="O200" s="855"/>
      <c r="P200" s="855"/>
      <c r="Q200" s="855"/>
      <c r="R200" s="855"/>
      <c r="S200" s="1076"/>
      <c r="T200" s="854"/>
      <c r="U200" s="855"/>
      <c r="V200" s="855"/>
      <c r="W200" s="855"/>
      <c r="X200" s="855"/>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row>
    <row r="201" spans="1:47" x14ac:dyDescent="0.35">
      <c r="A201" s="1149" t="s">
        <v>427</v>
      </c>
      <c r="B201" s="828">
        <f t="shared" si="16"/>
        <v>0</v>
      </c>
      <c r="C201" s="855"/>
      <c r="D201" s="855"/>
      <c r="E201" s="855"/>
      <c r="F201" s="855"/>
      <c r="G201" s="855"/>
      <c r="H201" s="855"/>
      <c r="I201" s="855"/>
      <c r="J201" s="855"/>
      <c r="K201" s="855"/>
      <c r="L201" s="855"/>
      <c r="M201" s="855"/>
      <c r="N201" s="855"/>
      <c r="O201" s="855"/>
      <c r="P201" s="855"/>
      <c r="Q201" s="855"/>
      <c r="R201" s="855"/>
      <c r="S201" s="1076"/>
      <c r="T201" s="854"/>
      <c r="U201" s="855"/>
      <c r="V201" s="855"/>
      <c r="W201" s="855"/>
      <c r="X201" s="855"/>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row>
    <row r="202" spans="1:47" x14ac:dyDescent="0.35">
      <c r="A202" s="850" t="s">
        <v>373</v>
      </c>
      <c r="B202" s="828">
        <f t="shared" si="16"/>
        <v>0</v>
      </c>
      <c r="C202" s="855"/>
      <c r="D202" s="855"/>
      <c r="E202" s="855"/>
      <c r="F202" s="855"/>
      <c r="G202" s="855"/>
      <c r="H202" s="855"/>
      <c r="I202" s="855"/>
      <c r="J202" s="855"/>
      <c r="K202" s="855"/>
      <c r="L202" s="855"/>
      <c r="M202" s="855"/>
      <c r="N202" s="855"/>
      <c r="O202" s="855"/>
      <c r="P202" s="855"/>
      <c r="Q202" s="855"/>
      <c r="R202" s="855"/>
      <c r="S202" s="1076"/>
      <c r="T202" s="854"/>
      <c r="U202" s="855"/>
      <c r="V202" s="855"/>
      <c r="W202" s="855"/>
      <c r="X202" s="855"/>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row>
    <row r="203" spans="1:47" x14ac:dyDescent="0.35">
      <c r="A203" s="1180" t="s">
        <v>3155</v>
      </c>
      <c r="B203" s="828">
        <f t="shared" si="16"/>
        <v>0</v>
      </c>
      <c r="C203" s="855"/>
      <c r="D203" s="855"/>
      <c r="E203" s="855"/>
      <c r="F203" s="855"/>
      <c r="G203" s="855"/>
      <c r="H203" s="855"/>
      <c r="I203" s="855"/>
      <c r="J203" s="855"/>
      <c r="K203" s="855"/>
      <c r="L203" s="855"/>
      <c r="M203" s="855"/>
      <c r="N203" s="855"/>
      <c r="O203" s="855"/>
      <c r="P203" s="855"/>
      <c r="Q203" s="855"/>
      <c r="R203" s="855"/>
      <c r="S203" s="1076"/>
      <c r="T203" s="854"/>
      <c r="U203" s="855"/>
      <c r="V203" s="855"/>
      <c r="W203" s="855"/>
      <c r="X203" s="855"/>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row>
    <row r="204" spans="1:47" x14ac:dyDescent="0.35">
      <c r="A204" s="673" t="s">
        <v>372</v>
      </c>
      <c r="B204" s="299">
        <f t="shared" si="16"/>
        <v>0</v>
      </c>
      <c r="C204" s="855"/>
      <c r="D204" s="855"/>
      <c r="E204" s="855"/>
      <c r="F204" s="855"/>
      <c r="G204" s="855"/>
      <c r="H204" s="855"/>
      <c r="I204" s="855"/>
      <c r="J204" s="855"/>
      <c r="K204" s="855"/>
      <c r="L204" s="855"/>
      <c r="M204" s="855"/>
      <c r="N204" s="855"/>
      <c r="O204" s="855"/>
      <c r="P204" s="855"/>
      <c r="Q204" s="855"/>
      <c r="R204" s="855"/>
      <c r="S204" s="1076"/>
      <c r="T204" s="2254"/>
      <c r="U204" s="3027"/>
      <c r="V204" s="3027"/>
      <c r="W204" s="3027"/>
      <c r="X204" s="3027"/>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row>
    <row r="205" spans="1:47" x14ac:dyDescent="0.35">
      <c r="A205" s="3028" t="s">
        <v>30</v>
      </c>
      <c r="B205" s="2971">
        <f>SUM(B199:B204)</f>
        <v>0</v>
      </c>
      <c r="C205" s="2971">
        <f>SUM(C199:C204)</f>
        <v>0</v>
      </c>
      <c r="D205" s="2971">
        <f>SUM(D199:D204)</f>
        <v>0</v>
      </c>
      <c r="E205" s="2971">
        <f t="shared" ref="E205:X205" si="17">SUM(E199:E204)</f>
        <v>0</v>
      </c>
      <c r="F205" s="2971">
        <f t="shared" si="17"/>
        <v>0</v>
      </c>
      <c r="G205" s="2971">
        <f t="shared" si="17"/>
        <v>0</v>
      </c>
      <c r="H205" s="2971">
        <f t="shared" si="17"/>
        <v>0</v>
      </c>
      <c r="I205" s="2971">
        <f t="shared" si="17"/>
        <v>0</v>
      </c>
      <c r="J205" s="2971">
        <f t="shared" si="17"/>
        <v>0</v>
      </c>
      <c r="K205" s="2971">
        <f t="shared" si="17"/>
        <v>0</v>
      </c>
      <c r="L205" s="2971">
        <f t="shared" si="17"/>
        <v>0</v>
      </c>
      <c r="M205" s="2971">
        <f t="shared" si="17"/>
        <v>0</v>
      </c>
      <c r="N205" s="2971">
        <f t="shared" si="17"/>
        <v>0</v>
      </c>
      <c r="O205" s="2971">
        <f t="shared" si="17"/>
        <v>0</v>
      </c>
      <c r="P205" s="2971">
        <f t="shared" si="17"/>
        <v>0</v>
      </c>
      <c r="Q205" s="2971">
        <f t="shared" si="17"/>
        <v>0</v>
      </c>
      <c r="R205" s="2971">
        <f t="shared" si="17"/>
        <v>0</v>
      </c>
      <c r="S205" s="2972">
        <f t="shared" si="17"/>
        <v>0</v>
      </c>
      <c r="T205" s="1181">
        <f t="shared" si="17"/>
        <v>0</v>
      </c>
      <c r="U205" s="836">
        <f t="shared" si="17"/>
        <v>0</v>
      </c>
      <c r="V205" s="836">
        <f t="shared" si="17"/>
        <v>0</v>
      </c>
      <c r="W205" s="836">
        <f t="shared" si="17"/>
        <v>0</v>
      </c>
      <c r="X205" s="836">
        <f t="shared" si="17"/>
        <v>0</v>
      </c>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row>
    <row r="206" spans="1:47" x14ac:dyDescent="0.35">
      <c r="A206" s="301" t="s">
        <v>3157</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row>
    <row r="207" spans="1:47" x14ac:dyDescent="0.35">
      <c r="A207" s="7371" t="s">
        <v>2</v>
      </c>
      <c r="B207" s="8892" t="s">
        <v>367</v>
      </c>
      <c r="C207" s="9022" t="s">
        <v>1654</v>
      </c>
      <c r="D207" s="9023"/>
      <c r="E207" s="9023"/>
      <c r="F207" s="9023"/>
      <c r="G207" s="9023"/>
      <c r="H207" s="9023"/>
      <c r="I207" s="9023"/>
      <c r="J207" s="9023"/>
      <c r="K207" s="9023"/>
      <c r="L207" s="9023"/>
      <c r="M207" s="9023"/>
      <c r="N207" s="9023"/>
      <c r="O207" s="9023"/>
      <c r="P207" s="9023"/>
      <c r="Q207" s="9023"/>
      <c r="R207" s="9023"/>
      <c r="S207" s="9024"/>
      <c r="T207" s="9028" t="s">
        <v>3126</v>
      </c>
      <c r="U207" s="9028"/>
      <c r="V207" s="9028"/>
      <c r="W207" s="9028"/>
      <c r="X207" s="9029"/>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row>
    <row r="208" spans="1:47" x14ac:dyDescent="0.35">
      <c r="A208" s="8024"/>
      <c r="B208" s="9020"/>
      <c r="C208" s="9025"/>
      <c r="D208" s="9026"/>
      <c r="E208" s="9026"/>
      <c r="F208" s="9026"/>
      <c r="G208" s="9026"/>
      <c r="H208" s="9026"/>
      <c r="I208" s="9026"/>
      <c r="J208" s="9026"/>
      <c r="K208" s="9026"/>
      <c r="L208" s="9026"/>
      <c r="M208" s="9026"/>
      <c r="N208" s="9026"/>
      <c r="O208" s="9026"/>
      <c r="P208" s="9026"/>
      <c r="Q208" s="9026"/>
      <c r="R208" s="9026"/>
      <c r="S208" s="9027"/>
      <c r="T208" s="9030" t="s">
        <v>3128</v>
      </c>
      <c r="U208" s="9030"/>
      <c r="V208" s="9031"/>
      <c r="W208" s="9032" t="s">
        <v>3151</v>
      </c>
      <c r="X208" s="9033"/>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row>
    <row r="209" spans="1:130" ht="30" x14ac:dyDescent="0.35">
      <c r="A209" s="7971"/>
      <c r="B209" s="9021"/>
      <c r="C209" s="2967" t="s">
        <v>250</v>
      </c>
      <c r="D209" s="2967" t="s">
        <v>251</v>
      </c>
      <c r="E209" s="2967" t="s">
        <v>540</v>
      </c>
      <c r="F209" s="2967" t="s">
        <v>561</v>
      </c>
      <c r="G209" s="2967" t="s">
        <v>3015</v>
      </c>
      <c r="H209" s="2967" t="s">
        <v>3016</v>
      </c>
      <c r="I209" s="2967" t="s">
        <v>3017</v>
      </c>
      <c r="J209" s="2967" t="s">
        <v>47</v>
      </c>
      <c r="K209" s="2967" t="s">
        <v>48</v>
      </c>
      <c r="L209" s="2967" t="s">
        <v>3018</v>
      </c>
      <c r="M209" s="2967" t="s">
        <v>50</v>
      </c>
      <c r="N209" s="2967" t="s">
        <v>51</v>
      </c>
      <c r="O209" s="2967" t="s">
        <v>52</v>
      </c>
      <c r="P209" s="2967" t="s">
        <v>53</v>
      </c>
      <c r="Q209" s="2967" t="s">
        <v>54</v>
      </c>
      <c r="R209" s="2967" t="s">
        <v>55</v>
      </c>
      <c r="S209" s="2968" t="s">
        <v>56</v>
      </c>
      <c r="T209" s="3015" t="s">
        <v>3152</v>
      </c>
      <c r="U209" s="3015" t="s">
        <v>3153</v>
      </c>
      <c r="V209" s="3015" t="s">
        <v>3154</v>
      </c>
      <c r="W209" s="2969" t="s">
        <v>3130</v>
      </c>
      <c r="X209" s="3015" t="s">
        <v>3131</v>
      </c>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row>
    <row r="210" spans="1:130" x14ac:dyDescent="0.35">
      <c r="A210" s="1148" t="s">
        <v>383</v>
      </c>
      <c r="B210" s="308">
        <f>SUM(C210:S210)</f>
        <v>0</v>
      </c>
      <c r="C210" s="855"/>
      <c r="D210" s="855"/>
      <c r="E210" s="855"/>
      <c r="F210" s="855"/>
      <c r="G210" s="855"/>
      <c r="H210" s="855"/>
      <c r="I210" s="855"/>
      <c r="J210" s="855"/>
      <c r="K210" s="855"/>
      <c r="L210" s="855"/>
      <c r="M210" s="855"/>
      <c r="N210" s="855"/>
      <c r="O210" s="855"/>
      <c r="P210" s="855"/>
      <c r="Q210" s="855"/>
      <c r="R210" s="855"/>
      <c r="S210" s="1076"/>
      <c r="T210" s="156"/>
      <c r="U210" s="282"/>
      <c r="V210" s="282"/>
      <c r="W210" s="282"/>
      <c r="X210" s="28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row>
    <row r="211" spans="1:130" x14ac:dyDescent="0.35">
      <c r="A211" s="1149" t="s">
        <v>384</v>
      </c>
      <c r="B211" s="828">
        <f>SUM(C211:S211)</f>
        <v>0</v>
      </c>
      <c r="C211" s="855"/>
      <c r="D211" s="855"/>
      <c r="E211" s="855"/>
      <c r="F211" s="855"/>
      <c r="G211" s="855"/>
      <c r="H211" s="855"/>
      <c r="I211" s="855"/>
      <c r="J211" s="855"/>
      <c r="K211" s="855"/>
      <c r="L211" s="855"/>
      <c r="M211" s="855"/>
      <c r="N211" s="855"/>
      <c r="O211" s="855"/>
      <c r="P211" s="855"/>
      <c r="Q211" s="855"/>
      <c r="R211" s="855"/>
      <c r="S211" s="1076"/>
      <c r="T211" s="854"/>
      <c r="U211" s="855"/>
      <c r="V211" s="855"/>
      <c r="W211" s="855"/>
      <c r="X211" s="855"/>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row>
    <row r="212" spans="1:130" x14ac:dyDescent="0.35">
      <c r="A212" s="1149" t="s">
        <v>427</v>
      </c>
      <c r="B212" s="828">
        <f>SUM(C212:S212)</f>
        <v>0</v>
      </c>
      <c r="C212" s="855"/>
      <c r="D212" s="855"/>
      <c r="E212" s="855"/>
      <c r="F212" s="855"/>
      <c r="G212" s="855"/>
      <c r="H212" s="855"/>
      <c r="I212" s="855"/>
      <c r="J212" s="855"/>
      <c r="K212" s="855"/>
      <c r="L212" s="855"/>
      <c r="M212" s="855"/>
      <c r="N212" s="855"/>
      <c r="O212" s="855"/>
      <c r="P212" s="855"/>
      <c r="Q212" s="855"/>
      <c r="R212" s="855"/>
      <c r="S212" s="1076"/>
      <c r="T212" s="854"/>
      <c r="U212" s="855"/>
      <c r="V212" s="855"/>
      <c r="W212" s="855"/>
      <c r="X212" s="855"/>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row>
    <row r="213" spans="1:130" x14ac:dyDescent="0.35">
      <c r="A213" s="1179" t="s">
        <v>373</v>
      </c>
      <c r="B213" s="836">
        <f>SUM(C213:S213)</f>
        <v>0</v>
      </c>
      <c r="C213" s="873"/>
      <c r="D213" s="873"/>
      <c r="E213" s="873"/>
      <c r="F213" s="873"/>
      <c r="G213" s="873"/>
      <c r="H213" s="873"/>
      <c r="I213" s="873"/>
      <c r="J213" s="873"/>
      <c r="K213" s="873"/>
      <c r="L213" s="873"/>
      <c r="M213" s="873"/>
      <c r="N213" s="873"/>
      <c r="O213" s="873"/>
      <c r="P213" s="873"/>
      <c r="Q213" s="873"/>
      <c r="R213" s="873"/>
      <c r="S213" s="1060"/>
      <c r="T213" s="872"/>
      <c r="U213" s="873"/>
      <c r="V213" s="873"/>
      <c r="W213" s="873"/>
      <c r="X213" s="873"/>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row>
    <row r="214" spans="1:130" s="272" customFormat="1" ht="22.5" customHeight="1" x14ac:dyDescent="0.25">
      <c r="A214" s="3028" t="s">
        <v>30</v>
      </c>
      <c r="B214" s="3024">
        <f>SUM(B210:B213)</f>
        <v>0</v>
      </c>
      <c r="C214" s="3029">
        <f>SUM(C210:C213)</f>
        <v>0</v>
      </c>
      <c r="D214" s="3029">
        <f t="shared" ref="D214:X214" si="18">SUM(D210:D213)</f>
        <v>0</v>
      </c>
      <c r="E214" s="3029">
        <f t="shared" si="18"/>
        <v>0</v>
      </c>
      <c r="F214" s="3029">
        <f t="shared" si="18"/>
        <v>0</v>
      </c>
      <c r="G214" s="3029">
        <f t="shared" si="18"/>
        <v>0</v>
      </c>
      <c r="H214" s="3029">
        <f t="shared" si="18"/>
        <v>0</v>
      </c>
      <c r="I214" s="3029">
        <f t="shared" si="18"/>
        <v>0</v>
      </c>
      <c r="J214" s="3029">
        <f t="shared" si="18"/>
        <v>0</v>
      </c>
      <c r="K214" s="3029">
        <f t="shared" si="18"/>
        <v>0</v>
      </c>
      <c r="L214" s="3029">
        <f t="shared" si="18"/>
        <v>0</v>
      </c>
      <c r="M214" s="3029">
        <f t="shared" si="18"/>
        <v>0</v>
      </c>
      <c r="N214" s="3029">
        <f t="shared" si="18"/>
        <v>0</v>
      </c>
      <c r="O214" s="3029">
        <f t="shared" si="18"/>
        <v>0</v>
      </c>
      <c r="P214" s="3029">
        <f t="shared" si="18"/>
        <v>0</v>
      </c>
      <c r="Q214" s="3029">
        <f t="shared" si="18"/>
        <v>0</v>
      </c>
      <c r="R214" s="3029">
        <f t="shared" si="18"/>
        <v>0</v>
      </c>
      <c r="S214" s="3030">
        <f t="shared" si="18"/>
        <v>0</v>
      </c>
      <c r="T214" s="1181">
        <f t="shared" si="18"/>
        <v>0</v>
      </c>
      <c r="U214" s="836">
        <f t="shared" si="18"/>
        <v>0</v>
      </c>
      <c r="V214" s="836">
        <f t="shared" si="18"/>
        <v>0</v>
      </c>
      <c r="W214" s="836">
        <f t="shared" si="18"/>
        <v>0</v>
      </c>
      <c r="X214" s="836">
        <f t="shared" si="18"/>
        <v>0</v>
      </c>
      <c r="BU214" s="273"/>
      <c r="BV214" s="273"/>
      <c r="BW214" s="273"/>
      <c r="BX214" s="273"/>
      <c r="BY214" s="273"/>
      <c r="BZ214" s="273"/>
      <c r="CA214" s="274"/>
      <c r="CB214" s="274"/>
      <c r="CC214" s="274"/>
      <c r="CD214" s="274"/>
      <c r="CE214" s="274"/>
      <c r="CF214" s="274"/>
      <c r="CG214" s="543"/>
      <c r="CH214" s="543"/>
      <c r="CI214" s="543"/>
      <c r="CJ214" s="543"/>
      <c r="CK214" s="543"/>
      <c r="CL214" s="543"/>
      <c r="CM214" s="543"/>
      <c r="CN214" s="543"/>
      <c r="CO214" s="543"/>
      <c r="CP214" s="543"/>
      <c r="CQ214" s="543"/>
      <c r="CR214" s="543"/>
      <c r="CS214" s="543"/>
      <c r="CT214" s="543"/>
      <c r="CU214" s="284"/>
      <c r="CV214" s="284"/>
      <c r="CW214" s="284"/>
      <c r="CX214" s="284"/>
      <c r="CY214" s="284"/>
      <c r="CZ214" s="284"/>
      <c r="DA214" s="284"/>
      <c r="DB214" s="284"/>
      <c r="DC214" s="284"/>
      <c r="DD214" s="284"/>
      <c r="DE214" s="284"/>
      <c r="DF214" s="284"/>
      <c r="DG214" s="284"/>
      <c r="DH214" s="284"/>
      <c r="DI214" s="284"/>
      <c r="DJ214" s="284"/>
      <c r="DK214" s="284"/>
      <c r="DL214" s="284"/>
      <c r="DM214" s="273"/>
      <c r="DN214" s="273"/>
      <c r="DO214" s="273"/>
      <c r="DP214" s="273"/>
      <c r="DQ214" s="273"/>
      <c r="DR214" s="273"/>
      <c r="DS214" s="273"/>
      <c r="DT214" s="273"/>
      <c r="DU214" s="273"/>
      <c r="DV214" s="273"/>
      <c r="DW214" s="273"/>
      <c r="DX214" s="273"/>
      <c r="DY214" s="273"/>
      <c r="DZ214" s="273"/>
    </row>
    <row r="215" spans="1:130" x14ac:dyDescent="0.35">
      <c r="A215" s="280" t="s">
        <v>3158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row>
    <row r="216" spans="1:130" ht="15" customHeight="1" x14ac:dyDescent="0.35">
      <c r="A216" s="3031" t="s">
        <v>311</v>
      </c>
      <c r="B216" s="2954" t="s">
        <v>3</v>
      </c>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row>
    <row r="217" spans="1:130" x14ac:dyDescent="0.35">
      <c r="A217" s="1182" t="s">
        <v>3159</v>
      </c>
      <c r="B217" s="1183"/>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row>
    <row r="218" spans="1:130" x14ac:dyDescent="0.35">
      <c r="A218" s="1184" t="s">
        <v>3160</v>
      </c>
      <c r="B218" s="1185"/>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312"/>
      <c r="AC218" s="312"/>
      <c r="AD218" s="312"/>
      <c r="AE218" s="312"/>
      <c r="AF218" s="312"/>
      <c r="AG218" s="312"/>
      <c r="AH218" s="312"/>
      <c r="AI218" s="312"/>
      <c r="AJ218" s="312"/>
      <c r="AK218" s="312"/>
      <c r="AL218" s="312"/>
      <c r="AM218" s="312"/>
      <c r="AN218" s="312"/>
      <c r="AO218" s="312"/>
      <c r="AP218" s="312"/>
      <c r="AQ218" s="312"/>
      <c r="AR218" s="312"/>
      <c r="AS218" s="312"/>
      <c r="AT218" s="312"/>
      <c r="AU218" s="312"/>
    </row>
    <row r="219" spans="1:130" x14ac:dyDescent="0.35">
      <c r="A219" s="1184" t="s">
        <v>3161</v>
      </c>
      <c r="B219" s="1185"/>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row>
    <row r="220" spans="1:130" x14ac:dyDescent="0.35">
      <c r="A220" s="1186" t="s">
        <v>3162</v>
      </c>
      <c r="B220" s="1187"/>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row>
    <row r="221" spans="1:130" s="272" customFormat="1" ht="26.25" customHeight="1" x14ac:dyDescent="0.25">
      <c r="A221" s="301" t="s">
        <v>3163</v>
      </c>
      <c r="BU221" s="273"/>
      <c r="BV221" s="273"/>
      <c r="BW221" s="273"/>
      <c r="BX221" s="273"/>
      <c r="BY221" s="284"/>
      <c r="BZ221" s="284"/>
      <c r="CA221" s="274"/>
      <c r="CB221" s="274"/>
      <c r="CC221" s="274"/>
      <c r="CD221" s="274"/>
      <c r="CE221" s="274"/>
      <c r="CF221" s="274"/>
      <c r="CG221" s="543"/>
      <c r="CH221" s="543"/>
      <c r="CI221" s="543"/>
      <c r="CJ221" s="543"/>
      <c r="CK221" s="543"/>
      <c r="CL221" s="543"/>
      <c r="CM221" s="543"/>
      <c r="CN221" s="543"/>
      <c r="CO221" s="543"/>
      <c r="CP221" s="543"/>
      <c r="CQ221" s="543"/>
      <c r="CR221" s="543"/>
      <c r="CS221" s="543"/>
      <c r="CT221" s="543"/>
      <c r="CU221" s="273"/>
      <c r="CV221" s="273"/>
      <c r="CW221" s="273"/>
      <c r="CX221" s="273"/>
      <c r="CY221" s="273"/>
      <c r="CZ221" s="273"/>
      <c r="DA221" s="273"/>
      <c r="DB221" s="273"/>
      <c r="DC221" s="273"/>
      <c r="DD221" s="273"/>
      <c r="DE221" s="273"/>
      <c r="DF221" s="273"/>
      <c r="DG221" s="273"/>
      <c r="DH221" s="273"/>
      <c r="DI221" s="273"/>
      <c r="DJ221" s="273"/>
      <c r="DK221" s="273"/>
      <c r="DL221" s="273"/>
      <c r="DM221" s="273"/>
      <c r="DN221" s="273"/>
      <c r="DO221" s="273"/>
      <c r="DP221" s="273"/>
      <c r="DQ221" s="273"/>
      <c r="DR221" s="273"/>
      <c r="DS221" s="273"/>
      <c r="DT221" s="273"/>
      <c r="DU221" s="273"/>
      <c r="DV221" s="273"/>
      <c r="DW221" s="273"/>
      <c r="DX221" s="273"/>
      <c r="DY221" s="273"/>
      <c r="DZ221" s="273"/>
    </row>
    <row r="222" spans="1:130" s="272" customFormat="1" ht="24" customHeight="1" x14ac:dyDescent="0.25">
      <c r="A222" s="3032" t="s">
        <v>183</v>
      </c>
      <c r="B222" s="2954" t="s">
        <v>30</v>
      </c>
      <c r="BU222" s="273"/>
      <c r="BV222" s="273"/>
      <c r="BW222" s="273"/>
      <c r="BX222" s="273"/>
      <c r="BY222" s="284"/>
      <c r="BZ222" s="284"/>
      <c r="CA222" s="274"/>
      <c r="CB222" s="274"/>
      <c r="CC222" s="274"/>
      <c r="CD222" s="274"/>
      <c r="CE222" s="274"/>
      <c r="CF222" s="274"/>
      <c r="CG222" s="543"/>
      <c r="CH222" s="543"/>
      <c r="CI222" s="543"/>
      <c r="CJ222" s="543"/>
      <c r="CK222" s="543"/>
      <c r="CL222" s="543"/>
      <c r="CM222" s="543"/>
      <c r="CN222" s="543"/>
      <c r="CO222" s="543"/>
      <c r="CP222" s="543"/>
      <c r="CQ222" s="543"/>
      <c r="CR222" s="543"/>
      <c r="CS222" s="543"/>
      <c r="CT222" s="543"/>
      <c r="CU222" s="273"/>
      <c r="CV222" s="273"/>
      <c r="CW222" s="273"/>
      <c r="CX222" s="273"/>
      <c r="CY222" s="273"/>
      <c r="CZ222" s="273"/>
      <c r="DA222" s="273"/>
      <c r="DB222" s="273"/>
      <c r="DC222" s="273"/>
      <c r="DD222" s="273"/>
      <c r="DE222" s="273"/>
      <c r="DF222" s="273"/>
      <c r="DG222" s="273"/>
      <c r="DH222" s="273"/>
      <c r="DI222" s="273"/>
      <c r="DJ222" s="273"/>
      <c r="DK222" s="273"/>
      <c r="DL222" s="273"/>
      <c r="DM222" s="273"/>
      <c r="DN222" s="273"/>
      <c r="DO222" s="273"/>
      <c r="DP222" s="273"/>
      <c r="DQ222" s="273"/>
      <c r="DR222" s="273"/>
      <c r="DS222" s="273"/>
      <c r="DT222" s="273"/>
      <c r="DU222" s="273"/>
      <c r="DV222" s="273"/>
      <c r="DW222" s="273"/>
      <c r="DX222" s="273"/>
      <c r="DY222" s="273"/>
      <c r="DZ222" s="273"/>
    </row>
    <row r="223" spans="1:130" s="272" customFormat="1" ht="19.149999999999999" customHeight="1" x14ac:dyDescent="0.25">
      <c r="A223" s="1184" t="s">
        <v>3070</v>
      </c>
      <c r="B223" s="855"/>
      <c r="BU223" s="273"/>
      <c r="BV223" s="273"/>
      <c r="BW223" s="273"/>
      <c r="BX223" s="273"/>
      <c r="BY223" s="284"/>
      <c r="BZ223" s="284"/>
      <c r="CA223" s="274"/>
      <c r="CB223" s="274"/>
      <c r="CC223" s="274"/>
      <c r="CD223" s="274"/>
      <c r="CE223" s="274"/>
      <c r="CF223" s="274"/>
      <c r="CG223" s="543"/>
      <c r="CH223" s="543"/>
      <c r="CI223" s="543"/>
      <c r="CJ223" s="543"/>
      <c r="CK223" s="543"/>
      <c r="CL223" s="543"/>
      <c r="CM223" s="543"/>
      <c r="CN223" s="543"/>
      <c r="CO223" s="543"/>
      <c r="CP223" s="543"/>
      <c r="CQ223" s="543"/>
      <c r="CR223" s="543"/>
      <c r="CS223" s="543"/>
      <c r="CT223" s="543"/>
      <c r="CU223" s="273"/>
      <c r="CV223" s="273"/>
      <c r="CW223" s="273"/>
      <c r="CX223" s="273"/>
      <c r="CY223" s="273"/>
      <c r="CZ223" s="273"/>
      <c r="DA223" s="273"/>
      <c r="DB223" s="273"/>
      <c r="DC223" s="273"/>
      <c r="DD223" s="273"/>
      <c r="DE223" s="273"/>
      <c r="DF223" s="273"/>
      <c r="DG223" s="273"/>
      <c r="DH223" s="273"/>
      <c r="DI223" s="273"/>
      <c r="DJ223" s="273"/>
      <c r="DK223" s="273"/>
      <c r="DL223" s="273"/>
      <c r="DM223" s="273"/>
      <c r="DN223" s="273"/>
      <c r="DO223" s="273"/>
      <c r="DP223" s="273"/>
      <c r="DQ223" s="273"/>
      <c r="DR223" s="273"/>
      <c r="DS223" s="273"/>
      <c r="DT223" s="273"/>
      <c r="DU223" s="273"/>
      <c r="DV223" s="273"/>
      <c r="DW223" s="273"/>
      <c r="DX223" s="273"/>
      <c r="DY223" s="273"/>
      <c r="DZ223" s="273"/>
    </row>
    <row r="224" spans="1:130" s="272" customFormat="1" ht="19.149999999999999" customHeight="1" x14ac:dyDescent="0.25">
      <c r="A224" s="1184" t="s">
        <v>2448</v>
      </c>
      <c r="B224" s="855"/>
      <c r="BU224" s="273"/>
      <c r="BV224" s="273"/>
      <c r="BW224" s="273"/>
      <c r="BX224" s="273"/>
      <c r="BY224" s="284"/>
      <c r="BZ224" s="284"/>
      <c r="CA224" s="274"/>
      <c r="CB224" s="274"/>
      <c r="CC224" s="274"/>
      <c r="CD224" s="274"/>
      <c r="CE224" s="274"/>
      <c r="CF224" s="274"/>
      <c r="CG224" s="543"/>
      <c r="CH224" s="543"/>
      <c r="CI224" s="543"/>
      <c r="CJ224" s="543"/>
      <c r="CK224" s="543"/>
      <c r="CL224" s="543"/>
      <c r="CM224" s="543"/>
      <c r="CN224" s="543"/>
      <c r="CO224" s="543"/>
      <c r="CP224" s="543"/>
      <c r="CQ224" s="543"/>
      <c r="CR224" s="543"/>
      <c r="CS224" s="543"/>
      <c r="CT224" s="54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3"/>
      <c r="DY224" s="273"/>
      <c r="DZ224" s="273"/>
    </row>
    <row r="225" spans="1:130" s="272" customFormat="1" ht="19.149999999999999" customHeight="1" x14ac:dyDescent="0.25">
      <c r="A225" s="1184" t="s">
        <v>3071</v>
      </c>
      <c r="B225" s="855"/>
      <c r="BU225" s="273"/>
      <c r="BV225" s="273"/>
      <c r="BW225" s="273"/>
      <c r="BX225" s="273"/>
      <c r="BY225" s="284"/>
      <c r="BZ225" s="284"/>
      <c r="CA225" s="274"/>
      <c r="CB225" s="274"/>
      <c r="CC225" s="274"/>
      <c r="CD225" s="274"/>
      <c r="CE225" s="274"/>
      <c r="CF225" s="274"/>
      <c r="CG225" s="543"/>
      <c r="CH225" s="543"/>
      <c r="CI225" s="543"/>
      <c r="CJ225" s="543"/>
      <c r="CK225" s="543"/>
      <c r="CL225" s="543"/>
      <c r="CM225" s="543"/>
      <c r="CN225" s="543"/>
      <c r="CO225" s="543"/>
      <c r="CP225" s="543"/>
      <c r="CQ225" s="543"/>
      <c r="CR225" s="543"/>
      <c r="CS225" s="543"/>
      <c r="CT225" s="54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3"/>
      <c r="DY225" s="273"/>
      <c r="DZ225" s="273"/>
    </row>
    <row r="226" spans="1:130" s="272" customFormat="1" ht="24.65" customHeight="1" x14ac:dyDescent="0.25">
      <c r="A226" s="1188" t="s">
        <v>3072</v>
      </c>
      <c r="B226" s="855"/>
      <c r="BU226" s="273"/>
      <c r="BV226" s="273"/>
      <c r="BW226" s="273"/>
      <c r="BX226" s="273"/>
      <c r="BY226" s="284"/>
      <c r="BZ226" s="284"/>
      <c r="CA226" s="274"/>
      <c r="CB226" s="274"/>
      <c r="CC226" s="274"/>
      <c r="CD226" s="274"/>
      <c r="CE226" s="274"/>
      <c r="CF226" s="274"/>
      <c r="CG226" s="543"/>
      <c r="CH226" s="543"/>
      <c r="CI226" s="543"/>
      <c r="CJ226" s="543"/>
      <c r="CK226" s="543"/>
      <c r="CL226" s="543"/>
      <c r="CM226" s="543"/>
      <c r="CN226" s="543"/>
      <c r="CO226" s="543"/>
      <c r="CP226" s="543"/>
      <c r="CQ226" s="543"/>
      <c r="CR226" s="543"/>
      <c r="CS226" s="543"/>
      <c r="CT226" s="543"/>
      <c r="CU226" s="273"/>
      <c r="CV226" s="273"/>
      <c r="CW226" s="273"/>
      <c r="CX226" s="273"/>
      <c r="CY226" s="273"/>
      <c r="CZ226" s="273"/>
      <c r="DA226" s="273"/>
      <c r="DB226" s="273"/>
      <c r="DC226" s="273"/>
      <c r="DD226" s="273"/>
      <c r="DE226" s="273"/>
      <c r="DF226" s="273"/>
      <c r="DG226" s="273"/>
      <c r="DH226" s="273"/>
      <c r="DI226" s="273"/>
      <c r="DJ226" s="273"/>
      <c r="DK226" s="273"/>
      <c r="DL226" s="273"/>
      <c r="DM226" s="273"/>
      <c r="DN226" s="273"/>
      <c r="DO226" s="273"/>
      <c r="DP226" s="273"/>
      <c r="DQ226" s="273"/>
      <c r="DR226" s="273"/>
      <c r="DS226" s="273"/>
      <c r="DT226" s="273"/>
      <c r="DU226" s="273"/>
      <c r="DV226" s="273"/>
      <c r="DW226" s="273"/>
      <c r="DX226" s="273"/>
      <c r="DY226" s="273"/>
      <c r="DZ226" s="273"/>
    </row>
    <row r="227" spans="1:130" s="272" customFormat="1" ht="19.149999999999999" customHeight="1" x14ac:dyDescent="0.25">
      <c r="A227" s="1184" t="s">
        <v>3073</v>
      </c>
      <c r="B227" s="855"/>
      <c r="BU227" s="273"/>
      <c r="BV227" s="273"/>
      <c r="BW227" s="273"/>
      <c r="BX227" s="273"/>
      <c r="BY227" s="284"/>
      <c r="BZ227" s="284"/>
      <c r="CA227" s="274"/>
      <c r="CB227" s="274"/>
      <c r="CC227" s="274"/>
      <c r="CD227" s="274"/>
      <c r="CE227" s="274"/>
      <c r="CF227" s="274"/>
      <c r="CG227" s="543"/>
      <c r="CH227" s="543"/>
      <c r="CI227" s="543"/>
      <c r="CJ227" s="543"/>
      <c r="CK227" s="543"/>
      <c r="CL227" s="543"/>
      <c r="CM227" s="543"/>
      <c r="CN227" s="543"/>
      <c r="CO227" s="543"/>
      <c r="CP227" s="543"/>
      <c r="CQ227" s="543"/>
      <c r="CR227" s="543"/>
      <c r="CS227" s="543"/>
      <c r="CT227" s="543"/>
      <c r="CU227" s="273"/>
      <c r="CV227" s="273"/>
      <c r="CW227" s="273"/>
      <c r="CX227" s="273"/>
      <c r="CY227" s="273"/>
      <c r="CZ227" s="273"/>
      <c r="DA227" s="273"/>
      <c r="DB227" s="273"/>
      <c r="DC227" s="273"/>
      <c r="DD227" s="273"/>
      <c r="DE227" s="273"/>
      <c r="DF227" s="273"/>
      <c r="DG227" s="273"/>
      <c r="DH227" s="273"/>
      <c r="DI227" s="273"/>
      <c r="DJ227" s="273"/>
      <c r="DK227" s="273"/>
      <c r="DL227" s="273"/>
      <c r="DM227" s="273"/>
      <c r="DN227" s="273"/>
      <c r="DO227" s="273"/>
      <c r="DP227" s="273"/>
      <c r="DQ227" s="273"/>
      <c r="DR227" s="273"/>
      <c r="DS227" s="273"/>
      <c r="DT227" s="273"/>
      <c r="DU227" s="273"/>
      <c r="DV227" s="273"/>
      <c r="DW227" s="273"/>
      <c r="DX227" s="273"/>
      <c r="DY227" s="273"/>
      <c r="DZ227" s="273"/>
    </row>
    <row r="228" spans="1:130" s="272" customFormat="1" ht="19.149999999999999" customHeight="1" x14ac:dyDescent="0.25">
      <c r="A228" s="1184" t="s">
        <v>3074</v>
      </c>
      <c r="B228" s="855"/>
      <c r="BU228" s="273"/>
      <c r="BV228" s="273"/>
      <c r="BW228" s="273"/>
      <c r="BX228" s="273"/>
      <c r="BY228" s="273"/>
      <c r="BZ228" s="273"/>
      <c r="CA228" s="274"/>
      <c r="CB228" s="274"/>
      <c r="CC228" s="274"/>
      <c r="CD228" s="274"/>
      <c r="CE228" s="274"/>
      <c r="CF228" s="274"/>
      <c r="CG228" s="543"/>
      <c r="CH228" s="543"/>
      <c r="CI228" s="543"/>
      <c r="CJ228" s="543"/>
      <c r="CK228" s="543"/>
      <c r="CL228" s="543"/>
      <c r="CM228" s="543"/>
      <c r="CN228" s="543"/>
      <c r="CO228" s="543"/>
      <c r="CP228" s="543"/>
      <c r="CQ228" s="543"/>
      <c r="CR228" s="543"/>
      <c r="CS228" s="543"/>
      <c r="CT228" s="543"/>
      <c r="CU228" s="273"/>
      <c r="CV228" s="273"/>
      <c r="CW228" s="273"/>
      <c r="CX228" s="273"/>
      <c r="CY228" s="273"/>
      <c r="CZ228" s="273"/>
      <c r="DA228" s="273"/>
      <c r="DB228" s="273"/>
      <c r="DC228" s="273"/>
      <c r="DD228" s="273"/>
      <c r="DE228" s="273"/>
      <c r="DF228" s="273"/>
      <c r="DG228" s="273"/>
      <c r="DH228" s="273"/>
      <c r="DI228" s="273"/>
      <c r="DJ228" s="273"/>
      <c r="DK228" s="273"/>
      <c r="DL228" s="273"/>
      <c r="DM228" s="273"/>
      <c r="DN228" s="273"/>
      <c r="DO228" s="273"/>
      <c r="DP228" s="273"/>
      <c r="DQ228" s="273"/>
      <c r="DR228" s="273"/>
      <c r="DS228" s="273"/>
      <c r="DT228" s="273"/>
      <c r="DU228" s="273"/>
      <c r="DV228" s="273"/>
      <c r="DW228" s="273"/>
      <c r="DX228" s="273"/>
      <c r="DY228" s="273"/>
      <c r="DZ228" s="273"/>
    </row>
    <row r="229" spans="1:130" s="272" customFormat="1" ht="19.149999999999999" customHeight="1" x14ac:dyDescent="0.25">
      <c r="A229" s="1184" t="s">
        <v>3075</v>
      </c>
      <c r="B229" s="855"/>
      <c r="BU229" s="273"/>
      <c r="BV229" s="273"/>
      <c r="BW229" s="273"/>
      <c r="BX229" s="273"/>
      <c r="BY229" s="273"/>
      <c r="BZ229" s="273"/>
      <c r="CA229" s="274"/>
      <c r="CB229" s="274"/>
      <c r="CC229" s="274"/>
      <c r="CD229" s="274"/>
      <c r="CE229" s="274"/>
      <c r="CF229" s="274"/>
      <c r="CG229" s="543"/>
      <c r="CH229" s="543"/>
      <c r="CI229" s="543"/>
      <c r="CJ229" s="543"/>
      <c r="CK229" s="543"/>
      <c r="CL229" s="543"/>
      <c r="CM229" s="543"/>
      <c r="CN229" s="543"/>
      <c r="CO229" s="543"/>
      <c r="CP229" s="543"/>
      <c r="CQ229" s="543"/>
      <c r="CR229" s="543"/>
      <c r="CS229" s="543"/>
      <c r="CT229" s="543"/>
      <c r="CU229" s="273"/>
      <c r="CV229" s="273"/>
      <c r="CW229" s="273"/>
      <c r="CX229" s="273"/>
      <c r="CY229" s="273"/>
      <c r="CZ229" s="273"/>
      <c r="DA229" s="273"/>
      <c r="DB229" s="273"/>
      <c r="DC229" s="273"/>
      <c r="DD229" s="273"/>
      <c r="DE229" s="273"/>
      <c r="DF229" s="273"/>
      <c r="DG229" s="273"/>
      <c r="DH229" s="273"/>
      <c r="DI229" s="273"/>
      <c r="DJ229" s="273"/>
      <c r="DK229" s="273"/>
      <c r="DL229" s="273"/>
      <c r="DM229" s="273"/>
      <c r="DN229" s="273"/>
      <c r="DO229" s="273"/>
      <c r="DP229" s="273"/>
      <c r="DQ229" s="273"/>
      <c r="DR229" s="273"/>
      <c r="DS229" s="273"/>
      <c r="DT229" s="273"/>
      <c r="DU229" s="273"/>
      <c r="DV229" s="273"/>
      <c r="DW229" s="273"/>
      <c r="DX229" s="273"/>
      <c r="DY229" s="273"/>
      <c r="DZ229" s="273"/>
    </row>
    <row r="230" spans="1:130" s="272" customFormat="1" ht="19.149999999999999" customHeight="1" x14ac:dyDescent="0.25">
      <c r="A230" s="1184" t="s">
        <v>3164</v>
      </c>
      <c r="B230" s="855"/>
      <c r="BU230" s="273"/>
      <c r="BV230" s="273"/>
      <c r="BW230" s="273"/>
      <c r="BX230" s="273"/>
      <c r="BY230" s="273"/>
      <c r="BZ230" s="273"/>
      <c r="CA230" s="274"/>
      <c r="CB230" s="274"/>
      <c r="CC230" s="274"/>
      <c r="CD230" s="274"/>
      <c r="CE230" s="274"/>
      <c r="CF230" s="274"/>
      <c r="CG230" s="543"/>
      <c r="CH230" s="543"/>
      <c r="CI230" s="543"/>
      <c r="CJ230" s="543"/>
      <c r="CK230" s="543"/>
      <c r="CL230" s="543"/>
      <c r="CM230" s="543"/>
      <c r="CN230" s="543"/>
      <c r="CO230" s="543"/>
      <c r="CP230" s="543"/>
      <c r="CQ230" s="543"/>
      <c r="CR230" s="543"/>
      <c r="CS230" s="543"/>
      <c r="CT230" s="54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row>
    <row r="231" spans="1:130" s="272" customFormat="1" ht="19.149999999999999" customHeight="1" x14ac:dyDescent="0.25">
      <c r="A231" s="1184" t="s">
        <v>3079</v>
      </c>
      <c r="B231" s="855"/>
      <c r="BU231" s="273"/>
      <c r="BV231" s="273"/>
      <c r="BW231" s="273"/>
      <c r="BX231" s="273"/>
      <c r="BY231" s="273"/>
      <c r="BZ231" s="273"/>
      <c r="CA231" s="274"/>
      <c r="CB231" s="274"/>
      <c r="CC231" s="274"/>
      <c r="CD231" s="274"/>
      <c r="CE231" s="274"/>
      <c r="CF231" s="274"/>
      <c r="CG231" s="543"/>
      <c r="CH231" s="543"/>
      <c r="CI231" s="543"/>
      <c r="CJ231" s="543"/>
      <c r="CK231" s="543"/>
      <c r="CL231" s="543"/>
      <c r="CM231" s="543"/>
      <c r="CN231" s="543"/>
      <c r="CO231" s="543"/>
      <c r="CP231" s="543"/>
      <c r="CQ231" s="543"/>
      <c r="CR231" s="543"/>
      <c r="CS231" s="543"/>
      <c r="CT231" s="543"/>
      <c r="CU231" s="273"/>
      <c r="CV231" s="273"/>
      <c r="CW231" s="273"/>
      <c r="CX231" s="273"/>
      <c r="CY231" s="273"/>
      <c r="CZ231" s="273"/>
      <c r="DA231" s="273"/>
      <c r="DB231" s="273"/>
      <c r="DC231" s="273"/>
      <c r="DD231" s="273"/>
      <c r="DE231" s="273"/>
      <c r="DF231" s="273"/>
      <c r="DG231" s="273"/>
      <c r="DH231" s="273"/>
      <c r="DI231" s="273"/>
      <c r="DJ231" s="273"/>
      <c r="DK231" s="273"/>
      <c r="DL231" s="273"/>
      <c r="DM231" s="273"/>
      <c r="DN231" s="273"/>
      <c r="DO231" s="273"/>
      <c r="DP231" s="273"/>
      <c r="DQ231" s="273"/>
      <c r="DR231" s="273"/>
      <c r="DS231" s="273"/>
      <c r="DT231" s="273"/>
      <c r="DU231" s="273"/>
      <c r="DV231" s="273"/>
      <c r="DW231" s="273"/>
      <c r="DX231" s="273"/>
      <c r="DY231" s="273"/>
      <c r="DZ231" s="273"/>
    </row>
    <row r="232" spans="1:130" s="272" customFormat="1" ht="19.149999999999999" customHeight="1" x14ac:dyDescent="0.25">
      <c r="A232" s="1184" t="s">
        <v>3076</v>
      </c>
      <c r="B232" s="855"/>
      <c r="BU232" s="273"/>
      <c r="BV232" s="273"/>
      <c r="BW232" s="273"/>
      <c r="BX232" s="273"/>
      <c r="BY232" s="273"/>
      <c r="BZ232" s="273"/>
      <c r="CA232" s="274"/>
      <c r="CB232" s="274"/>
      <c r="CC232" s="274"/>
      <c r="CD232" s="274"/>
      <c r="CE232" s="274"/>
      <c r="CF232" s="274"/>
      <c r="CG232" s="543"/>
      <c r="CH232" s="543"/>
      <c r="CI232" s="543"/>
      <c r="CJ232" s="543"/>
      <c r="CK232" s="543"/>
      <c r="CL232" s="543"/>
      <c r="CM232" s="543"/>
      <c r="CN232" s="543"/>
      <c r="CO232" s="543"/>
      <c r="CP232" s="543"/>
      <c r="CQ232" s="543"/>
      <c r="CR232" s="543"/>
      <c r="CS232" s="543"/>
      <c r="CT232" s="543"/>
      <c r="CU232" s="273"/>
      <c r="CV232" s="273"/>
      <c r="CW232" s="273"/>
      <c r="CX232" s="273"/>
      <c r="CY232" s="273"/>
      <c r="CZ232" s="273"/>
      <c r="DA232" s="273"/>
      <c r="DB232" s="273"/>
      <c r="DC232" s="273"/>
      <c r="DD232" s="273"/>
      <c r="DE232" s="273"/>
      <c r="DF232" s="273"/>
      <c r="DG232" s="273"/>
      <c r="DH232" s="273"/>
      <c r="DI232" s="273"/>
      <c r="DJ232" s="273"/>
      <c r="DK232" s="273"/>
      <c r="DL232" s="273"/>
      <c r="DM232" s="273"/>
      <c r="DN232" s="273"/>
      <c r="DO232" s="273"/>
      <c r="DP232" s="273"/>
      <c r="DQ232" s="273"/>
      <c r="DR232" s="273"/>
      <c r="DS232" s="273"/>
      <c r="DT232" s="273"/>
      <c r="DU232" s="273"/>
      <c r="DV232" s="273"/>
      <c r="DW232" s="273"/>
      <c r="DX232" s="273"/>
      <c r="DY232" s="273"/>
      <c r="DZ232" s="273"/>
    </row>
    <row r="233" spans="1:130" s="272" customFormat="1" ht="19.149999999999999" customHeight="1" x14ac:dyDescent="0.25">
      <c r="A233" s="1184" t="s">
        <v>3077</v>
      </c>
      <c r="B233" s="855"/>
      <c r="BU233" s="273"/>
      <c r="BV233" s="273"/>
      <c r="BW233" s="273"/>
      <c r="BX233" s="273"/>
      <c r="BY233" s="273"/>
      <c r="BZ233" s="273"/>
      <c r="CA233" s="274"/>
      <c r="CB233" s="274"/>
      <c r="CC233" s="274"/>
      <c r="CD233" s="274"/>
      <c r="CE233" s="274"/>
      <c r="CF233" s="274"/>
      <c r="CG233" s="543"/>
      <c r="CH233" s="543"/>
      <c r="CI233" s="543"/>
      <c r="CJ233" s="543"/>
      <c r="CK233" s="543"/>
      <c r="CL233" s="543"/>
      <c r="CM233" s="543"/>
      <c r="CN233" s="543"/>
      <c r="CO233" s="543"/>
      <c r="CP233" s="543"/>
      <c r="CQ233" s="543"/>
      <c r="CR233" s="543"/>
      <c r="CS233" s="543"/>
      <c r="CT233" s="543"/>
      <c r="CU233" s="273"/>
      <c r="CV233" s="273"/>
      <c r="CW233" s="273"/>
      <c r="CX233" s="273"/>
      <c r="CY233" s="273"/>
      <c r="CZ233" s="273"/>
      <c r="DA233" s="273"/>
      <c r="DB233" s="273"/>
      <c r="DC233" s="273"/>
      <c r="DD233" s="273"/>
      <c r="DE233" s="273"/>
      <c r="DF233" s="273"/>
      <c r="DG233" s="273"/>
      <c r="DH233" s="273"/>
      <c r="DI233" s="273"/>
      <c r="DJ233" s="273"/>
      <c r="DK233" s="273"/>
      <c r="DL233" s="273"/>
      <c r="DM233" s="273"/>
      <c r="DN233" s="273"/>
      <c r="DO233" s="273"/>
      <c r="DP233" s="273"/>
      <c r="DQ233" s="273"/>
      <c r="DR233" s="273"/>
      <c r="DS233" s="273"/>
      <c r="DT233" s="273"/>
      <c r="DU233" s="273"/>
      <c r="DV233" s="273"/>
      <c r="DW233" s="273"/>
      <c r="DX233" s="273"/>
      <c r="DY233" s="273"/>
      <c r="DZ233" s="273"/>
    </row>
    <row r="234" spans="1:130" s="272" customFormat="1" ht="19.149999999999999" customHeight="1" x14ac:dyDescent="0.25">
      <c r="A234" s="1184" t="s">
        <v>3078</v>
      </c>
      <c r="B234" s="855"/>
      <c r="BU234" s="273"/>
      <c r="BV234" s="273"/>
      <c r="BW234" s="273"/>
      <c r="BX234" s="273"/>
      <c r="BY234" s="273"/>
      <c r="BZ234" s="273"/>
      <c r="CA234" s="274"/>
      <c r="CB234" s="274"/>
      <c r="CC234" s="274"/>
      <c r="CD234" s="274"/>
      <c r="CE234" s="274"/>
      <c r="CF234" s="274"/>
      <c r="CG234" s="543"/>
      <c r="CH234" s="543"/>
      <c r="CI234" s="543"/>
      <c r="CJ234" s="543"/>
      <c r="CK234" s="543"/>
      <c r="CL234" s="543"/>
      <c r="CM234" s="543"/>
      <c r="CN234" s="543"/>
      <c r="CO234" s="543"/>
      <c r="CP234" s="543"/>
      <c r="CQ234" s="543"/>
      <c r="CR234" s="543"/>
      <c r="CS234" s="543"/>
      <c r="CT234" s="543"/>
      <c r="CU234" s="273"/>
      <c r="CV234" s="273"/>
      <c r="CW234" s="273"/>
      <c r="CX234" s="273"/>
      <c r="CY234" s="273"/>
      <c r="CZ234" s="273"/>
      <c r="DA234" s="273"/>
      <c r="DB234" s="273"/>
      <c r="DC234" s="273"/>
      <c r="DD234" s="273"/>
      <c r="DE234" s="273"/>
      <c r="DF234" s="273"/>
      <c r="DG234" s="273"/>
      <c r="DH234" s="273"/>
      <c r="DI234" s="273"/>
      <c r="DJ234" s="273"/>
      <c r="DK234" s="273"/>
      <c r="DL234" s="273"/>
      <c r="DM234" s="273"/>
      <c r="DN234" s="273"/>
      <c r="DO234" s="273"/>
      <c r="DP234" s="273"/>
      <c r="DQ234" s="273"/>
      <c r="DR234" s="273"/>
      <c r="DS234" s="273"/>
      <c r="DT234" s="273"/>
      <c r="DU234" s="273"/>
      <c r="DV234" s="273"/>
      <c r="DW234" s="273"/>
      <c r="DX234" s="273"/>
      <c r="DY234" s="273"/>
      <c r="DZ234" s="273"/>
    </row>
    <row r="235" spans="1:130" s="272" customFormat="1" ht="19.149999999999999" customHeight="1" x14ac:dyDescent="0.25">
      <c r="A235" s="1184" t="s">
        <v>3165</v>
      </c>
      <c r="B235" s="855"/>
      <c r="BU235" s="273"/>
      <c r="BV235" s="273"/>
      <c r="BW235" s="273"/>
      <c r="BX235" s="273"/>
      <c r="BY235" s="273"/>
      <c r="BZ235" s="273"/>
      <c r="CA235" s="274"/>
      <c r="CB235" s="274"/>
      <c r="CC235" s="274"/>
      <c r="CD235" s="274"/>
      <c r="CE235" s="274"/>
      <c r="CF235" s="274"/>
      <c r="CG235" s="543"/>
      <c r="CH235" s="543"/>
      <c r="CI235" s="543"/>
      <c r="CJ235" s="543"/>
      <c r="CK235" s="543"/>
      <c r="CL235" s="543"/>
      <c r="CM235" s="543"/>
      <c r="CN235" s="543"/>
      <c r="CO235" s="543"/>
      <c r="CP235" s="543"/>
      <c r="CQ235" s="543"/>
      <c r="CR235" s="543"/>
      <c r="CS235" s="543"/>
      <c r="CT235" s="543"/>
      <c r="CU235" s="273"/>
      <c r="CV235" s="273"/>
      <c r="CW235" s="273"/>
      <c r="CX235" s="273"/>
      <c r="CY235" s="273"/>
      <c r="CZ235" s="273"/>
      <c r="DA235" s="273"/>
      <c r="DB235" s="273"/>
      <c r="DC235" s="273"/>
      <c r="DD235" s="273"/>
      <c r="DE235" s="273"/>
      <c r="DF235" s="273"/>
      <c r="DG235" s="273"/>
      <c r="DH235" s="273"/>
      <c r="DI235" s="273"/>
      <c r="DJ235" s="273"/>
      <c r="DK235" s="273"/>
      <c r="DL235" s="273"/>
      <c r="DM235" s="273"/>
      <c r="DN235" s="273"/>
      <c r="DO235" s="273"/>
      <c r="DP235" s="273"/>
      <c r="DQ235" s="273"/>
      <c r="DR235" s="273"/>
      <c r="DS235" s="273"/>
      <c r="DT235" s="273"/>
      <c r="DU235" s="273"/>
      <c r="DV235" s="273"/>
      <c r="DW235" s="273"/>
      <c r="DX235" s="273"/>
      <c r="DY235" s="273"/>
      <c r="DZ235" s="273"/>
    </row>
    <row r="236" spans="1:130" s="272" customFormat="1" ht="19.149999999999999" customHeight="1" x14ac:dyDescent="0.25">
      <c r="A236" s="1184" t="s">
        <v>1998</v>
      </c>
      <c r="B236" s="855"/>
      <c r="BU236" s="273"/>
      <c r="BV236" s="273"/>
      <c r="BW236" s="273"/>
      <c r="BX236" s="273"/>
      <c r="BY236" s="273"/>
      <c r="BZ236" s="273"/>
      <c r="CA236" s="274"/>
      <c r="CB236" s="274"/>
      <c r="CC236" s="274"/>
      <c r="CD236" s="274"/>
      <c r="CE236" s="274"/>
      <c r="CF236" s="274"/>
      <c r="CG236" s="543"/>
      <c r="CH236" s="543"/>
      <c r="CI236" s="543"/>
      <c r="CJ236" s="543"/>
      <c r="CK236" s="543"/>
      <c r="CL236" s="543"/>
      <c r="CM236" s="543"/>
      <c r="CN236" s="543"/>
      <c r="CO236" s="543"/>
      <c r="CP236" s="543"/>
      <c r="CQ236" s="543"/>
      <c r="CR236" s="543"/>
      <c r="CS236" s="543"/>
      <c r="CT236" s="543"/>
      <c r="CU236" s="273"/>
      <c r="CV236" s="273"/>
      <c r="CW236" s="273"/>
      <c r="CX236" s="273"/>
      <c r="CY236" s="273"/>
      <c r="CZ236" s="273"/>
      <c r="DA236" s="273"/>
      <c r="DB236" s="273"/>
      <c r="DC236" s="273"/>
      <c r="DD236" s="273"/>
      <c r="DE236" s="273"/>
      <c r="DF236" s="273"/>
      <c r="DG236" s="273"/>
      <c r="DH236" s="273"/>
      <c r="DI236" s="273"/>
      <c r="DJ236" s="273"/>
      <c r="DK236" s="273"/>
      <c r="DL236" s="273"/>
      <c r="DM236" s="273"/>
      <c r="DN236" s="273"/>
      <c r="DO236" s="273"/>
      <c r="DP236" s="273"/>
      <c r="DQ236" s="273"/>
      <c r="DR236" s="273"/>
      <c r="DS236" s="273"/>
      <c r="DT236" s="273"/>
      <c r="DU236" s="273"/>
      <c r="DV236" s="273"/>
      <c r="DW236" s="273"/>
      <c r="DX236" s="273"/>
      <c r="DY236" s="273"/>
      <c r="DZ236" s="273"/>
    </row>
    <row r="237" spans="1:130" s="272" customFormat="1" ht="19.149999999999999" customHeight="1" x14ac:dyDescent="0.25">
      <c r="A237" s="1184" t="s">
        <v>3080</v>
      </c>
      <c r="B237" s="855"/>
      <c r="BU237" s="273"/>
      <c r="BV237" s="273"/>
      <c r="BW237" s="273"/>
      <c r="BX237" s="273"/>
      <c r="BY237" s="273"/>
      <c r="BZ237" s="273"/>
      <c r="CA237" s="274"/>
      <c r="CB237" s="274"/>
      <c r="CC237" s="274"/>
      <c r="CD237" s="274"/>
      <c r="CE237" s="274"/>
      <c r="CF237" s="274"/>
      <c r="CG237" s="543"/>
      <c r="CH237" s="543"/>
      <c r="CI237" s="543"/>
      <c r="CJ237" s="543"/>
      <c r="CK237" s="543"/>
      <c r="CL237" s="543"/>
      <c r="CM237" s="543"/>
      <c r="CN237" s="543"/>
      <c r="CO237" s="543"/>
      <c r="CP237" s="543"/>
      <c r="CQ237" s="543"/>
      <c r="CR237" s="543"/>
      <c r="CS237" s="543"/>
      <c r="CT237" s="543"/>
      <c r="CU237" s="273"/>
      <c r="CV237" s="273"/>
      <c r="CW237" s="273"/>
      <c r="CX237" s="273"/>
      <c r="CY237" s="273"/>
      <c r="CZ237" s="273"/>
      <c r="DA237" s="273"/>
      <c r="DB237" s="273"/>
      <c r="DC237" s="273"/>
      <c r="DD237" s="273"/>
      <c r="DE237" s="273"/>
      <c r="DF237" s="273"/>
      <c r="DG237" s="273"/>
      <c r="DH237" s="273"/>
      <c r="DI237" s="273"/>
      <c r="DJ237" s="273"/>
      <c r="DK237" s="273"/>
      <c r="DL237" s="273"/>
      <c r="DM237" s="273"/>
      <c r="DN237" s="273"/>
      <c r="DO237" s="273"/>
      <c r="DP237" s="273"/>
      <c r="DQ237" s="273"/>
      <c r="DR237" s="273"/>
      <c r="DS237" s="273"/>
      <c r="DT237" s="273"/>
      <c r="DU237" s="273"/>
      <c r="DV237" s="273"/>
      <c r="DW237" s="273"/>
      <c r="DX237" s="273"/>
      <c r="DY237" s="273"/>
      <c r="DZ237" s="273"/>
    </row>
    <row r="238" spans="1:130" s="272" customFormat="1" ht="19.149999999999999" customHeight="1" x14ac:dyDescent="0.25">
      <c r="A238" s="1184" t="s">
        <v>3081</v>
      </c>
      <c r="B238" s="855"/>
      <c r="BU238" s="273"/>
      <c r="BV238" s="273"/>
      <c r="BW238" s="273"/>
      <c r="BX238" s="273"/>
      <c r="BY238" s="273"/>
      <c r="BZ238" s="273"/>
      <c r="CA238" s="274"/>
      <c r="CB238" s="274"/>
      <c r="CC238" s="274"/>
      <c r="CD238" s="274"/>
      <c r="CE238" s="274"/>
      <c r="CF238" s="274"/>
      <c r="CG238" s="274"/>
      <c r="CH238" s="274"/>
      <c r="CI238" s="274"/>
      <c r="CJ238" s="274"/>
      <c r="CK238" s="274"/>
      <c r="CL238" s="274"/>
      <c r="CM238" s="274"/>
      <c r="CN238" s="274"/>
      <c r="CO238" s="274"/>
      <c r="CP238" s="274"/>
      <c r="CQ238" s="274"/>
      <c r="CR238" s="274"/>
      <c r="CS238" s="274"/>
      <c r="CT238" s="274"/>
      <c r="CU238" s="273"/>
      <c r="CV238" s="273"/>
      <c r="CW238" s="273"/>
      <c r="CX238" s="273"/>
      <c r="CY238" s="273"/>
      <c r="CZ238" s="273"/>
      <c r="DA238" s="273"/>
      <c r="DB238" s="273"/>
      <c r="DC238" s="273"/>
      <c r="DD238" s="273"/>
      <c r="DE238" s="273"/>
      <c r="DF238" s="273"/>
      <c r="DG238" s="273"/>
      <c r="DH238" s="273"/>
      <c r="DI238" s="273"/>
      <c r="DJ238" s="273"/>
      <c r="DK238" s="273"/>
      <c r="DL238" s="273"/>
      <c r="DM238" s="273"/>
      <c r="DN238" s="273"/>
      <c r="DO238" s="273"/>
      <c r="DP238" s="273"/>
      <c r="DQ238" s="273"/>
      <c r="DR238" s="273"/>
      <c r="DS238" s="273"/>
      <c r="DT238" s="273"/>
      <c r="DU238" s="273"/>
      <c r="DV238" s="273"/>
      <c r="DW238" s="273"/>
      <c r="DX238" s="273"/>
      <c r="DY238" s="273"/>
      <c r="DZ238" s="273"/>
    </row>
    <row r="239" spans="1:130" s="272" customFormat="1" ht="19.149999999999999" customHeight="1" x14ac:dyDescent="0.25">
      <c r="A239" s="1184" t="s">
        <v>3082</v>
      </c>
      <c r="B239" s="855"/>
      <c r="BU239" s="273"/>
      <c r="BV239" s="273"/>
      <c r="BW239" s="273"/>
      <c r="BX239" s="273"/>
      <c r="BY239" s="273"/>
      <c r="BZ239" s="273"/>
      <c r="CU239" s="273"/>
      <c r="CV239" s="273"/>
      <c r="CW239" s="273"/>
      <c r="CX239" s="273"/>
      <c r="CY239" s="273"/>
      <c r="CZ239" s="273"/>
      <c r="DA239" s="273"/>
      <c r="DB239" s="273"/>
      <c r="DC239" s="273"/>
      <c r="DD239" s="273"/>
      <c r="DE239" s="273"/>
      <c r="DF239" s="273"/>
      <c r="DG239" s="273"/>
      <c r="DH239" s="273"/>
      <c r="DI239" s="273"/>
      <c r="DJ239" s="273"/>
      <c r="DK239" s="273"/>
      <c r="DL239" s="273"/>
      <c r="DM239" s="273"/>
      <c r="DN239" s="273"/>
      <c r="DO239" s="273"/>
      <c r="DP239" s="273"/>
      <c r="DQ239" s="273"/>
      <c r="DR239" s="273"/>
      <c r="DS239" s="273"/>
      <c r="DT239" s="273"/>
      <c r="DU239" s="273"/>
      <c r="DV239" s="273"/>
      <c r="DW239" s="273"/>
      <c r="DX239" s="273"/>
      <c r="DY239" s="273"/>
      <c r="DZ239" s="273"/>
    </row>
    <row r="240" spans="1:130" s="272" customFormat="1" ht="19.149999999999999" customHeight="1" x14ac:dyDescent="0.25">
      <c r="A240" s="1184" t="s">
        <v>3083</v>
      </c>
      <c r="B240" s="855"/>
      <c r="BU240" s="273"/>
      <c r="BV240" s="273"/>
      <c r="BW240" s="273"/>
      <c r="BX240" s="273"/>
      <c r="BY240" s="273"/>
      <c r="BZ240" s="273"/>
      <c r="CU240" s="273"/>
      <c r="CV240" s="273"/>
      <c r="CW240" s="273"/>
      <c r="CX240" s="273"/>
      <c r="CY240" s="273"/>
      <c r="CZ240" s="273"/>
      <c r="DA240" s="273"/>
      <c r="DB240" s="273"/>
      <c r="DC240" s="273"/>
      <c r="DD240" s="273"/>
      <c r="DE240" s="273"/>
      <c r="DF240" s="273"/>
      <c r="DG240" s="273"/>
      <c r="DH240" s="273"/>
      <c r="DI240" s="273"/>
      <c r="DJ240" s="273"/>
      <c r="DK240" s="273"/>
      <c r="DL240" s="273"/>
      <c r="DM240" s="273"/>
      <c r="DN240" s="273"/>
      <c r="DO240" s="273"/>
      <c r="DP240" s="273"/>
      <c r="DQ240" s="273"/>
      <c r="DR240" s="273"/>
      <c r="DS240" s="273"/>
      <c r="DT240" s="273"/>
      <c r="DU240" s="273"/>
      <c r="DV240" s="273"/>
      <c r="DW240" s="273"/>
      <c r="DX240" s="273"/>
      <c r="DY240" s="273"/>
      <c r="DZ240" s="273"/>
    </row>
    <row r="241" spans="1:130" s="272" customFormat="1" ht="19.149999999999999" customHeight="1" x14ac:dyDescent="0.25">
      <c r="A241" s="1184" t="s">
        <v>3166</v>
      </c>
      <c r="B241" s="855"/>
      <c r="BU241" s="273"/>
      <c r="BV241" s="273"/>
      <c r="BW241" s="273"/>
      <c r="BX241" s="273"/>
      <c r="BY241" s="284"/>
      <c r="BZ241" s="284"/>
      <c r="CU241" s="273"/>
      <c r="CV241" s="273"/>
      <c r="CW241" s="273"/>
      <c r="CX241" s="273"/>
      <c r="CY241" s="273"/>
      <c r="CZ241" s="273"/>
      <c r="DA241" s="273"/>
      <c r="DB241" s="273"/>
      <c r="DC241" s="273"/>
      <c r="DD241" s="273"/>
      <c r="DE241" s="273"/>
      <c r="DF241" s="273"/>
      <c r="DG241" s="273"/>
      <c r="DH241" s="273"/>
      <c r="DI241" s="273"/>
      <c r="DJ241" s="273"/>
      <c r="DK241" s="273"/>
      <c r="DL241" s="273"/>
      <c r="DM241" s="273"/>
      <c r="DN241" s="273"/>
      <c r="DO241" s="273"/>
      <c r="DP241" s="273"/>
      <c r="DQ241" s="273"/>
      <c r="DR241" s="273"/>
      <c r="DS241" s="273"/>
      <c r="DT241" s="273"/>
      <c r="DU241" s="273"/>
      <c r="DV241" s="273"/>
      <c r="DW241" s="273"/>
      <c r="DX241" s="273"/>
      <c r="DY241" s="273"/>
      <c r="DZ241" s="273"/>
    </row>
    <row r="242" spans="1:130" s="272" customFormat="1" ht="19.149999999999999" customHeight="1" x14ac:dyDescent="0.25">
      <c r="A242" s="1184" t="s">
        <v>3085</v>
      </c>
      <c r="B242" s="855"/>
      <c r="BU242" s="273"/>
      <c r="BV242" s="273"/>
      <c r="BW242" s="273"/>
      <c r="BX242" s="273"/>
      <c r="BY242" s="284"/>
      <c r="BZ242" s="284"/>
      <c r="CU242" s="273"/>
      <c r="CV242" s="273"/>
      <c r="CW242" s="273"/>
      <c r="CX242" s="273"/>
      <c r="CY242" s="273"/>
      <c r="CZ242" s="273"/>
      <c r="DA242" s="273"/>
      <c r="DB242" s="273"/>
      <c r="DC242" s="273"/>
      <c r="DD242" s="273"/>
      <c r="DE242" s="273"/>
      <c r="DF242" s="273"/>
      <c r="DG242" s="273"/>
      <c r="DH242" s="273"/>
      <c r="DI242" s="273"/>
      <c r="DJ242" s="273"/>
      <c r="DK242" s="273"/>
      <c r="DL242" s="273"/>
      <c r="DM242" s="273"/>
      <c r="DN242" s="273"/>
      <c r="DO242" s="273"/>
      <c r="DP242" s="273"/>
      <c r="DQ242" s="273"/>
      <c r="DR242" s="273"/>
      <c r="DS242" s="273"/>
      <c r="DT242" s="273"/>
      <c r="DU242" s="273"/>
      <c r="DV242" s="273"/>
      <c r="DW242" s="273"/>
      <c r="DX242" s="273"/>
      <c r="DY242" s="273"/>
      <c r="DZ242" s="273"/>
    </row>
    <row r="243" spans="1:130" s="272" customFormat="1" ht="19.149999999999999" customHeight="1" x14ac:dyDescent="0.25">
      <c r="A243" s="1184" t="s">
        <v>3167</v>
      </c>
      <c r="B243" s="855"/>
      <c r="BU243" s="273"/>
      <c r="BV243" s="273"/>
      <c r="BW243" s="273"/>
      <c r="BX243" s="273"/>
      <c r="BY243" s="284"/>
      <c r="BZ243" s="284"/>
      <c r="CU243" s="273"/>
      <c r="CV243" s="273"/>
      <c r="CW243" s="273"/>
      <c r="CX243" s="273"/>
      <c r="CY243" s="273"/>
      <c r="CZ243" s="273"/>
      <c r="DA243" s="273"/>
      <c r="DB243" s="273"/>
      <c r="DC243" s="273"/>
      <c r="DD243" s="273"/>
      <c r="DE243" s="273"/>
      <c r="DF243" s="273"/>
      <c r="DG243" s="273"/>
      <c r="DH243" s="273"/>
      <c r="DI243" s="273"/>
      <c r="DJ243" s="273"/>
      <c r="DK243" s="273"/>
      <c r="DL243" s="273"/>
      <c r="DM243" s="273"/>
      <c r="DN243" s="273"/>
      <c r="DO243" s="273"/>
      <c r="DP243" s="273"/>
      <c r="DQ243" s="273"/>
      <c r="DR243" s="273"/>
      <c r="DS243" s="273"/>
      <c r="DT243" s="273"/>
      <c r="DU243" s="273"/>
      <c r="DV243" s="273"/>
      <c r="DW243" s="273"/>
      <c r="DX243" s="273"/>
      <c r="DY243" s="273"/>
      <c r="DZ243" s="273"/>
    </row>
    <row r="244" spans="1:130" s="272" customFormat="1" ht="19.149999999999999" customHeight="1" x14ac:dyDescent="0.25">
      <c r="A244" s="1184" t="s">
        <v>3168</v>
      </c>
      <c r="B244" s="855"/>
      <c r="BU244" s="273"/>
      <c r="BV244" s="273"/>
      <c r="BW244" s="273"/>
      <c r="BX244" s="273"/>
      <c r="BY244" s="284"/>
      <c r="BZ244" s="284"/>
      <c r="CU244" s="273"/>
      <c r="CV244" s="273"/>
      <c r="CW244" s="273"/>
      <c r="CX244" s="273"/>
      <c r="CY244" s="273"/>
      <c r="CZ244" s="273"/>
      <c r="DA244" s="273"/>
      <c r="DB244" s="273"/>
      <c r="DC244" s="273"/>
      <c r="DD244" s="273"/>
      <c r="DE244" s="273"/>
      <c r="DF244" s="273"/>
      <c r="DG244" s="273"/>
      <c r="DH244" s="273"/>
      <c r="DI244" s="273"/>
      <c r="DJ244" s="273"/>
      <c r="DK244" s="273"/>
      <c r="DL244" s="273"/>
      <c r="DM244" s="273"/>
      <c r="DN244" s="273"/>
      <c r="DO244" s="273"/>
      <c r="DP244" s="273"/>
      <c r="DQ244" s="273"/>
      <c r="DR244" s="273"/>
      <c r="DS244" s="273"/>
      <c r="DT244" s="273"/>
      <c r="DU244" s="273"/>
      <c r="DV244" s="273"/>
      <c r="DW244" s="273"/>
      <c r="DX244" s="273"/>
      <c r="DY244" s="273"/>
      <c r="DZ244" s="273"/>
    </row>
    <row r="245" spans="1:130" s="272" customFormat="1" ht="19.149999999999999" customHeight="1" x14ac:dyDescent="0.25">
      <c r="A245" s="1184" t="s">
        <v>3169</v>
      </c>
      <c r="B245" s="855"/>
      <c r="BU245" s="273"/>
      <c r="BV245" s="273"/>
      <c r="BW245" s="273"/>
      <c r="BX245" s="273"/>
      <c r="BY245" s="284"/>
      <c r="BZ245" s="284"/>
      <c r="CU245" s="273"/>
      <c r="CV245" s="273"/>
      <c r="CW245" s="273"/>
      <c r="CX245" s="273"/>
      <c r="CY245" s="273"/>
      <c r="CZ245" s="273"/>
      <c r="DA245" s="273"/>
      <c r="DB245" s="273"/>
      <c r="DC245" s="273"/>
      <c r="DD245" s="273"/>
      <c r="DE245" s="273"/>
      <c r="DF245" s="273"/>
      <c r="DG245" s="273"/>
      <c r="DH245" s="273"/>
      <c r="DI245" s="273"/>
      <c r="DJ245" s="273"/>
      <c r="DK245" s="273"/>
      <c r="DL245" s="273"/>
      <c r="DM245" s="273"/>
      <c r="DN245" s="273"/>
      <c r="DO245" s="273"/>
      <c r="DP245" s="273"/>
      <c r="DQ245" s="273"/>
      <c r="DR245" s="273"/>
      <c r="DS245" s="273"/>
      <c r="DT245" s="273"/>
      <c r="DU245" s="273"/>
      <c r="DV245" s="273"/>
      <c r="DW245" s="273"/>
      <c r="DX245" s="273"/>
      <c r="DY245" s="273"/>
      <c r="DZ245" s="273"/>
    </row>
    <row r="246" spans="1:130" s="272" customFormat="1" ht="19.149999999999999" customHeight="1" x14ac:dyDescent="0.25">
      <c r="A246" s="1184" t="s">
        <v>3170</v>
      </c>
      <c r="B246" s="855"/>
      <c r="BU246" s="273"/>
      <c r="BV246" s="273"/>
      <c r="BW246" s="273"/>
      <c r="BX246" s="273"/>
      <c r="BY246" s="284"/>
      <c r="BZ246" s="284"/>
      <c r="CU246" s="273"/>
      <c r="CV246" s="273"/>
      <c r="CW246" s="273"/>
      <c r="CX246" s="273"/>
      <c r="CY246" s="273"/>
      <c r="CZ246" s="273"/>
      <c r="DA246" s="273"/>
      <c r="DB246" s="273"/>
      <c r="DC246" s="273"/>
      <c r="DD246" s="273"/>
      <c r="DE246" s="273"/>
      <c r="DF246" s="273"/>
      <c r="DG246" s="273"/>
      <c r="DH246" s="273"/>
      <c r="DI246" s="273"/>
      <c r="DJ246" s="273"/>
      <c r="DK246" s="273"/>
      <c r="DL246" s="273"/>
      <c r="DM246" s="273"/>
      <c r="DN246" s="273"/>
      <c r="DO246" s="273"/>
      <c r="DP246" s="273"/>
      <c r="DQ246" s="273"/>
      <c r="DR246" s="273"/>
      <c r="DS246" s="273"/>
      <c r="DT246" s="273"/>
      <c r="DU246" s="273"/>
      <c r="DV246" s="273"/>
      <c r="DW246" s="273"/>
      <c r="DX246" s="273"/>
      <c r="DY246" s="273"/>
      <c r="DZ246" s="273"/>
    </row>
    <row r="247" spans="1:130" s="272" customFormat="1" ht="19.149999999999999" customHeight="1" x14ac:dyDescent="0.25">
      <c r="A247" s="1186" t="s">
        <v>3171</v>
      </c>
      <c r="B247" s="873"/>
      <c r="BU247" s="273"/>
      <c r="BV247" s="273"/>
      <c r="BW247" s="273"/>
      <c r="BX247" s="273"/>
      <c r="BY247" s="284"/>
      <c r="BZ247" s="284"/>
      <c r="CU247" s="273"/>
      <c r="CV247" s="273"/>
      <c r="CW247" s="273"/>
      <c r="CX247" s="273"/>
      <c r="CY247" s="273"/>
      <c r="CZ247" s="273"/>
      <c r="DA247" s="273"/>
      <c r="DB247" s="273"/>
      <c r="DC247" s="273"/>
      <c r="DD247" s="273"/>
      <c r="DE247" s="273"/>
      <c r="DF247" s="273"/>
      <c r="DG247" s="273"/>
      <c r="DH247" s="273"/>
      <c r="DI247" s="273"/>
      <c r="DJ247" s="273"/>
      <c r="DK247" s="273"/>
      <c r="DL247" s="273"/>
      <c r="DM247" s="273"/>
      <c r="DN247" s="273"/>
      <c r="DO247" s="273"/>
      <c r="DP247" s="273"/>
      <c r="DQ247" s="273"/>
      <c r="DR247" s="273"/>
      <c r="DS247" s="273"/>
      <c r="DT247" s="273"/>
      <c r="DU247" s="273"/>
      <c r="DV247" s="273"/>
      <c r="DW247" s="273"/>
      <c r="DX247" s="273"/>
      <c r="DY247" s="273"/>
      <c r="DZ247" s="273"/>
    </row>
    <row r="248" spans="1:130" s="272" customFormat="1" ht="15" customHeight="1" x14ac:dyDescent="0.25">
      <c r="A248" s="3033" t="s">
        <v>30</v>
      </c>
      <c r="B248" s="3024">
        <f>SUM(B223:B247)</f>
        <v>0</v>
      </c>
      <c r="BU248" s="273"/>
      <c r="BV248" s="273"/>
      <c r="BW248" s="273"/>
      <c r="BX248" s="273"/>
      <c r="BY248" s="284"/>
      <c r="BZ248" s="284"/>
      <c r="CU248" s="273"/>
      <c r="CV248" s="273"/>
      <c r="CW248" s="273"/>
      <c r="CX248" s="273"/>
      <c r="CY248" s="273"/>
      <c r="CZ248" s="273"/>
      <c r="DA248" s="273"/>
      <c r="DB248" s="273"/>
      <c r="DC248" s="273"/>
      <c r="DD248" s="273"/>
      <c r="DE248" s="273"/>
      <c r="DF248" s="273"/>
      <c r="DG248" s="273"/>
      <c r="DH248" s="273"/>
      <c r="DI248" s="273"/>
      <c r="DJ248" s="273"/>
      <c r="DK248" s="273"/>
      <c r="DL248" s="273"/>
      <c r="DM248" s="273"/>
      <c r="DN248" s="273"/>
      <c r="DO248" s="273"/>
      <c r="DP248" s="273"/>
      <c r="DQ248" s="273"/>
      <c r="DR248" s="273"/>
      <c r="DS248" s="273"/>
      <c r="DT248" s="273"/>
      <c r="DU248" s="273"/>
      <c r="DV248" s="273"/>
      <c r="DW248" s="273"/>
      <c r="DX248" s="273"/>
      <c r="DY248" s="273"/>
      <c r="DZ248" s="273"/>
    </row>
    <row r="249" spans="1:130" x14ac:dyDescent="0.35">
      <c r="A249" s="280" t="s">
        <v>3172</v>
      </c>
      <c r="B249" s="280"/>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row>
    <row r="250" spans="1:130" x14ac:dyDescent="0.35">
      <c r="A250" s="390" t="s">
        <v>3173</v>
      </c>
      <c r="B250" s="390"/>
      <c r="C250" s="272"/>
      <c r="D250" s="272"/>
      <c r="E250" s="272"/>
      <c r="F250" s="272"/>
      <c r="G250" s="272"/>
      <c r="H250" s="272"/>
      <c r="I250" s="272"/>
      <c r="J250" s="272"/>
      <c r="K250" s="272"/>
      <c r="L250" s="272"/>
      <c r="M250" s="272"/>
      <c r="N250" s="272"/>
      <c r="O250" s="272"/>
      <c r="P250" s="272"/>
      <c r="Q250" s="272"/>
      <c r="R250" s="272"/>
      <c r="S250" s="272"/>
    </row>
    <row r="251" spans="1:130" ht="15" customHeight="1" x14ac:dyDescent="0.35">
      <c r="A251" s="7972" t="s">
        <v>3174</v>
      </c>
      <c r="B251" s="8551" t="s">
        <v>30</v>
      </c>
      <c r="C251" s="9017" t="s">
        <v>395</v>
      </c>
      <c r="D251" s="9018"/>
      <c r="E251" s="9018"/>
      <c r="F251" s="9018"/>
      <c r="G251" s="9018"/>
      <c r="H251" s="9018"/>
      <c r="I251" s="9018"/>
      <c r="J251" s="9018"/>
      <c r="K251" s="9018"/>
      <c r="L251" s="9018"/>
      <c r="M251" s="9018"/>
      <c r="N251" s="9018"/>
      <c r="O251" s="9018"/>
      <c r="P251" s="9018"/>
      <c r="Q251" s="9018"/>
      <c r="R251" s="9018"/>
      <c r="S251" s="9019"/>
    </row>
    <row r="252" spans="1:130" x14ac:dyDescent="0.35">
      <c r="A252" s="8470"/>
      <c r="B252" s="9016"/>
      <c r="C252" s="3034" t="s">
        <v>601</v>
      </c>
      <c r="D252" s="3034" t="s">
        <v>539</v>
      </c>
      <c r="E252" s="3034" t="s">
        <v>540</v>
      </c>
      <c r="F252" s="3035" t="s">
        <v>561</v>
      </c>
      <c r="G252" s="3035" t="s">
        <v>3015</v>
      </c>
      <c r="H252" s="3035" t="s">
        <v>3016</v>
      </c>
      <c r="I252" s="3035" t="s">
        <v>3017</v>
      </c>
      <c r="J252" s="3035" t="s">
        <v>47</v>
      </c>
      <c r="K252" s="3035" t="s">
        <v>48</v>
      </c>
      <c r="L252" s="3035" t="s">
        <v>3018</v>
      </c>
      <c r="M252" s="3035" t="s">
        <v>50</v>
      </c>
      <c r="N252" s="3035" t="s">
        <v>51</v>
      </c>
      <c r="O252" s="3035" t="s">
        <v>52</v>
      </c>
      <c r="P252" s="3035" t="s">
        <v>53</v>
      </c>
      <c r="Q252" s="3035" t="s">
        <v>54</v>
      </c>
      <c r="R252" s="3035" t="s">
        <v>55</v>
      </c>
      <c r="S252" s="3036" t="s">
        <v>56</v>
      </c>
    </row>
    <row r="253" spans="1:130" x14ac:dyDescent="0.35">
      <c r="A253" s="3037" t="s">
        <v>3175</v>
      </c>
      <c r="B253" s="3038"/>
      <c r="C253" s="2376"/>
      <c r="D253" s="316"/>
      <c r="E253" s="316"/>
      <c r="F253" s="316"/>
      <c r="G253" s="316"/>
      <c r="H253" s="316"/>
      <c r="I253" s="316"/>
      <c r="J253" s="316"/>
      <c r="K253" s="316"/>
      <c r="L253" s="316"/>
      <c r="M253" s="316"/>
      <c r="N253" s="316"/>
      <c r="O253" s="316"/>
      <c r="P253" s="316"/>
      <c r="Q253" s="316"/>
      <c r="R253" s="316"/>
      <c r="S253" s="1950"/>
    </row>
    <row r="254" spans="1:130" x14ac:dyDescent="0.35">
      <c r="A254" s="3037" t="s">
        <v>3176</v>
      </c>
      <c r="B254" s="3039">
        <f>SUM(C254:S254)</f>
        <v>0</v>
      </c>
      <c r="C254" s="829"/>
      <c r="D254" s="1439"/>
      <c r="E254" s="1439"/>
      <c r="F254" s="1439"/>
      <c r="G254" s="1439"/>
      <c r="H254" s="1439"/>
      <c r="I254" s="1439"/>
      <c r="J254" s="1439"/>
      <c r="K254" s="1439"/>
      <c r="L254" s="1439"/>
      <c r="M254" s="1439"/>
      <c r="N254" s="1439"/>
      <c r="O254" s="1439"/>
      <c r="P254" s="1439"/>
      <c r="Q254" s="1439"/>
      <c r="R254" s="1439"/>
      <c r="S254" s="854"/>
    </row>
    <row r="255" spans="1:130" x14ac:dyDescent="0.35">
      <c r="A255" s="3040" t="s">
        <v>3177</v>
      </c>
      <c r="C255" s="2253"/>
      <c r="D255" s="2449"/>
      <c r="E255" s="2449"/>
      <c r="F255" s="2449"/>
      <c r="G255" s="2449"/>
      <c r="H255" s="2449"/>
      <c r="I255" s="2449"/>
      <c r="J255" s="2449"/>
      <c r="K255" s="2449"/>
      <c r="L255" s="2449"/>
      <c r="M255" s="2449"/>
      <c r="N255" s="2449"/>
      <c r="O255" s="2449"/>
      <c r="P255" s="2449"/>
      <c r="Q255" s="2449"/>
      <c r="R255" s="2449"/>
      <c r="S255" s="2254"/>
    </row>
    <row r="256" spans="1:130" x14ac:dyDescent="0.35">
      <c r="A256" s="390" t="s">
        <v>3178</v>
      </c>
      <c r="B256" s="1189"/>
      <c r="C256" s="272"/>
      <c r="D256" s="364"/>
      <c r="E256" s="272"/>
      <c r="F256" s="272"/>
      <c r="G256" s="272"/>
      <c r="H256" s="272"/>
      <c r="I256" s="272"/>
      <c r="J256" s="272"/>
      <c r="K256" s="272"/>
      <c r="L256" s="272"/>
      <c r="M256" s="272"/>
      <c r="N256" s="272"/>
      <c r="O256" s="272"/>
      <c r="P256" s="272"/>
      <c r="Q256" s="272"/>
      <c r="R256" s="272"/>
      <c r="S256" s="272"/>
    </row>
    <row r="257" spans="1:60" x14ac:dyDescent="0.35">
      <c r="A257" s="7990" t="s">
        <v>3179</v>
      </c>
      <c r="B257" s="8551" t="s">
        <v>64</v>
      </c>
      <c r="C257" s="9017" t="s">
        <v>395</v>
      </c>
      <c r="D257" s="9018"/>
      <c r="E257" s="9018"/>
      <c r="F257" s="9018"/>
      <c r="G257" s="9018"/>
      <c r="H257" s="9018"/>
      <c r="I257" s="9018"/>
      <c r="J257" s="9018"/>
      <c r="K257" s="9018"/>
      <c r="L257" s="9018"/>
      <c r="M257" s="9018"/>
      <c r="N257" s="9018"/>
      <c r="O257" s="9018"/>
      <c r="P257" s="9018"/>
      <c r="Q257" s="9018"/>
      <c r="R257" s="9018"/>
      <c r="S257" s="9018"/>
    </row>
    <row r="258" spans="1:60" x14ac:dyDescent="0.35">
      <c r="A258" s="7982"/>
      <c r="B258" s="9016"/>
      <c r="C258" s="3034" t="s">
        <v>601</v>
      </c>
      <c r="D258" s="3034" t="s">
        <v>539</v>
      </c>
      <c r="E258" s="3034" t="s">
        <v>540</v>
      </c>
      <c r="F258" s="3035" t="s">
        <v>561</v>
      </c>
      <c r="G258" s="3035" t="s">
        <v>3015</v>
      </c>
      <c r="H258" s="3035" t="s">
        <v>3016</v>
      </c>
      <c r="I258" s="3035" t="s">
        <v>3017</v>
      </c>
      <c r="J258" s="3035" t="s">
        <v>47</v>
      </c>
      <c r="K258" s="3035" t="s">
        <v>48</v>
      </c>
      <c r="L258" s="3035" t="s">
        <v>3018</v>
      </c>
      <c r="M258" s="3035" t="s">
        <v>50</v>
      </c>
      <c r="N258" s="3035" t="s">
        <v>51</v>
      </c>
      <c r="O258" s="3035" t="s">
        <v>52</v>
      </c>
      <c r="P258" s="3035" t="s">
        <v>53</v>
      </c>
      <c r="Q258" s="3035" t="s">
        <v>54</v>
      </c>
      <c r="R258" s="3035" t="s">
        <v>55</v>
      </c>
      <c r="S258" s="3036" t="s">
        <v>56</v>
      </c>
    </row>
    <row r="259" spans="1:60" x14ac:dyDescent="0.35">
      <c r="A259" s="1182" t="s">
        <v>3180</v>
      </c>
      <c r="B259" s="308">
        <f t="shared" ref="B259:B265" si="19">SUM(C259:S259)</f>
        <v>0</v>
      </c>
      <c r="C259" s="316"/>
      <c r="D259" s="316"/>
      <c r="E259" s="316"/>
      <c r="F259" s="316"/>
      <c r="G259" s="316"/>
      <c r="H259" s="316"/>
      <c r="I259" s="316"/>
      <c r="J259" s="316"/>
      <c r="K259" s="316"/>
      <c r="L259" s="316"/>
      <c r="M259" s="316"/>
      <c r="N259" s="316"/>
      <c r="O259" s="316"/>
      <c r="P259" s="316"/>
      <c r="Q259" s="316"/>
      <c r="R259" s="316"/>
      <c r="S259" s="2377"/>
    </row>
    <row r="260" spans="1:60" x14ac:dyDescent="0.35">
      <c r="A260" s="1184" t="s">
        <v>3181</v>
      </c>
      <c r="B260" s="828">
        <f t="shared" si="19"/>
        <v>0</v>
      </c>
      <c r="C260" s="1439"/>
      <c r="D260" s="1439"/>
      <c r="E260" s="1439"/>
      <c r="F260" s="1439"/>
      <c r="G260" s="1439"/>
      <c r="H260" s="1439"/>
      <c r="I260" s="1439"/>
      <c r="J260" s="1439"/>
      <c r="K260" s="1439"/>
      <c r="L260" s="1439"/>
      <c r="M260" s="1439"/>
      <c r="N260" s="1439"/>
      <c r="O260" s="1439"/>
      <c r="P260" s="1439"/>
      <c r="Q260" s="1439"/>
      <c r="R260" s="1439"/>
      <c r="S260" s="854"/>
    </row>
    <row r="261" spans="1:60" x14ac:dyDescent="0.35">
      <c r="A261" s="1184" t="s">
        <v>3182</v>
      </c>
      <c r="B261" s="828">
        <f t="shared" si="19"/>
        <v>0</v>
      </c>
      <c r="C261" s="1439"/>
      <c r="D261" s="1439"/>
      <c r="E261" s="1439"/>
      <c r="F261" s="1439"/>
      <c r="G261" s="1439"/>
      <c r="H261" s="1439"/>
      <c r="I261" s="1439"/>
      <c r="J261" s="1439"/>
      <c r="K261" s="1439"/>
      <c r="L261" s="1439"/>
      <c r="M261" s="1439"/>
      <c r="N261" s="1439"/>
      <c r="O261" s="1439"/>
      <c r="P261" s="1439"/>
      <c r="Q261" s="1439"/>
      <c r="R261" s="1439"/>
      <c r="S261" s="854"/>
    </row>
    <row r="262" spans="1:60" x14ac:dyDescent="0.35">
      <c r="A262" s="1184" t="s">
        <v>3183</v>
      </c>
      <c r="B262" s="828">
        <f t="shared" si="19"/>
        <v>0</v>
      </c>
      <c r="C262" s="1439"/>
      <c r="D262" s="1439"/>
      <c r="E262" s="1439"/>
      <c r="F262" s="1439"/>
      <c r="G262" s="1439"/>
      <c r="H262" s="1439"/>
      <c r="I262" s="1439"/>
      <c r="J262" s="1439"/>
      <c r="K262" s="1439"/>
      <c r="L262" s="1439"/>
      <c r="M262" s="1439"/>
      <c r="N262" s="1439"/>
      <c r="O262" s="1439"/>
      <c r="P262" s="1439"/>
      <c r="Q262" s="1439"/>
      <c r="R262" s="1439"/>
      <c r="S262" s="854"/>
    </row>
    <row r="263" spans="1:60" x14ac:dyDescent="0.35">
      <c r="A263" s="1184" t="s">
        <v>3184</v>
      </c>
      <c r="B263" s="828">
        <f t="shared" si="19"/>
        <v>0</v>
      </c>
      <c r="C263" s="1439"/>
      <c r="D263" s="1439"/>
      <c r="E263" s="1439"/>
      <c r="F263" s="1439"/>
      <c r="G263" s="1439"/>
      <c r="H263" s="1439"/>
      <c r="I263" s="1439"/>
      <c r="J263" s="1439"/>
      <c r="K263" s="1439"/>
      <c r="L263" s="1439"/>
      <c r="M263" s="1439"/>
      <c r="N263" s="1439"/>
      <c r="O263" s="1439"/>
      <c r="P263" s="1439"/>
      <c r="Q263" s="1439"/>
      <c r="R263" s="1439"/>
      <c r="S263" s="854"/>
    </row>
    <row r="264" spans="1:60" x14ac:dyDescent="0.35">
      <c r="A264" s="1184" t="s">
        <v>3185</v>
      </c>
      <c r="B264" s="828">
        <f t="shared" si="19"/>
        <v>0</v>
      </c>
      <c r="C264" s="1439"/>
      <c r="D264" s="1439"/>
      <c r="E264" s="1439"/>
      <c r="F264" s="1439"/>
      <c r="G264" s="1439"/>
      <c r="H264" s="1439"/>
      <c r="I264" s="1439"/>
      <c r="J264" s="1439"/>
      <c r="K264" s="1439"/>
      <c r="L264" s="1439"/>
      <c r="M264" s="1439"/>
      <c r="N264" s="1439"/>
      <c r="O264" s="1439"/>
      <c r="P264" s="1439"/>
      <c r="Q264" s="1439"/>
      <c r="R264" s="1439"/>
      <c r="S264" s="854"/>
    </row>
    <row r="265" spans="1:60" x14ac:dyDescent="0.35">
      <c r="A265" s="1184" t="s">
        <v>3186</v>
      </c>
      <c r="B265" s="828">
        <f t="shared" si="19"/>
        <v>0</v>
      </c>
      <c r="C265" s="1439"/>
      <c r="D265" s="1439"/>
      <c r="E265" s="1439"/>
      <c r="F265" s="1439"/>
      <c r="G265" s="1439"/>
      <c r="H265" s="1439"/>
      <c r="I265" s="1439"/>
      <c r="J265" s="1439"/>
      <c r="K265" s="1439"/>
      <c r="L265" s="1439"/>
      <c r="M265" s="1439"/>
      <c r="N265" s="1439"/>
      <c r="O265" s="1439"/>
      <c r="P265" s="1439"/>
      <c r="Q265" s="1439"/>
      <c r="R265" s="1439"/>
      <c r="S265" s="854"/>
    </row>
    <row r="266" spans="1:60" s="312" customFormat="1" ht="13.9" customHeight="1" x14ac:dyDescent="0.25">
      <c r="A266" s="1184" t="s">
        <v>3187</v>
      </c>
      <c r="B266" s="828">
        <f>SUM(C266:Q266)</f>
        <v>0</v>
      </c>
      <c r="C266" s="1439"/>
      <c r="D266" s="1439"/>
      <c r="E266" s="1439"/>
      <c r="F266" s="1439"/>
      <c r="G266" s="1439"/>
      <c r="H266" s="1439"/>
      <c r="I266" s="1439"/>
      <c r="J266" s="1439"/>
      <c r="K266" s="1439"/>
      <c r="L266" s="1439"/>
      <c r="M266" s="1439"/>
      <c r="N266" s="1439"/>
      <c r="O266" s="1439"/>
      <c r="P266" s="1439"/>
      <c r="Q266" s="854"/>
      <c r="R266" s="854"/>
      <c r="S266" s="854"/>
      <c r="T266" s="272"/>
      <c r="U266" s="272"/>
      <c r="V266" s="272"/>
      <c r="W266" s="272"/>
      <c r="X266" s="272"/>
      <c r="Y266" s="272"/>
      <c r="Z266" s="272"/>
      <c r="AA266" s="272"/>
      <c r="AB266" s="272"/>
      <c r="AC266" s="273"/>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c r="BG266" s="273"/>
      <c r="BH266" s="273"/>
    </row>
    <row r="267" spans="1:60" s="312" customFormat="1" ht="13.9" customHeight="1" x14ac:dyDescent="0.25">
      <c r="A267" s="1184" t="s">
        <v>3188</v>
      </c>
      <c r="B267" s="828">
        <f>SUM(C267:Q267)</f>
        <v>0</v>
      </c>
      <c r="C267" s="1439"/>
      <c r="D267" s="1439"/>
      <c r="E267" s="1439"/>
      <c r="F267" s="1439"/>
      <c r="G267" s="1439"/>
      <c r="H267" s="1439"/>
      <c r="I267" s="1439"/>
      <c r="J267" s="1439"/>
      <c r="K267" s="1439"/>
      <c r="L267" s="1439"/>
      <c r="M267" s="1439"/>
      <c r="N267" s="1439"/>
      <c r="O267" s="1439"/>
      <c r="P267" s="1439"/>
      <c r="Q267" s="854"/>
      <c r="R267" s="854"/>
      <c r="S267" s="854"/>
      <c r="T267" s="272"/>
      <c r="U267" s="272"/>
      <c r="V267" s="272"/>
      <c r="W267" s="272"/>
      <c r="X267" s="272"/>
      <c r="Y267" s="272"/>
      <c r="Z267" s="272"/>
      <c r="AA267" s="272"/>
      <c r="AB267" s="272"/>
      <c r="AC267" s="273"/>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row>
    <row r="268" spans="1:60" s="272" customFormat="1" ht="13.9" customHeight="1" x14ac:dyDescent="0.25">
      <c r="A268" s="1184" t="s">
        <v>3189</v>
      </c>
      <c r="B268" s="828">
        <f>SUM(C268:Q268)</f>
        <v>0</v>
      </c>
      <c r="C268" s="1439"/>
      <c r="D268" s="1439"/>
      <c r="E268" s="1439"/>
      <c r="F268" s="1439"/>
      <c r="G268" s="1439"/>
      <c r="H268" s="1439"/>
      <c r="I268" s="1439"/>
      <c r="J268" s="1439"/>
      <c r="K268" s="1439"/>
      <c r="L268" s="1439"/>
      <c r="M268" s="1439"/>
      <c r="N268" s="1439"/>
      <c r="O268" s="1439"/>
      <c r="P268" s="1439"/>
      <c r="Q268" s="854"/>
      <c r="R268" s="854"/>
      <c r="S268" s="854"/>
      <c r="AC268" s="273"/>
      <c r="AD268" s="273"/>
      <c r="AE268" s="273"/>
      <c r="AF268" s="273"/>
      <c r="AG268" s="273"/>
      <c r="AH268" s="273"/>
      <c r="AI268" s="273"/>
      <c r="AJ268" s="273"/>
      <c r="AK268" s="273"/>
      <c r="AL268" s="273"/>
      <c r="AM268" s="273"/>
      <c r="AN268" s="273"/>
      <c r="AO268" s="273"/>
      <c r="AP268" s="273"/>
      <c r="AQ268" s="273"/>
      <c r="AR268" s="273"/>
      <c r="AS268" s="273"/>
      <c r="AT268" s="273"/>
      <c r="AU268" s="273"/>
      <c r="AV268" s="273"/>
      <c r="AW268" s="273"/>
      <c r="AX268" s="273"/>
      <c r="AY268" s="273"/>
      <c r="AZ268" s="273"/>
      <c r="BA268" s="273"/>
      <c r="BB268" s="273"/>
      <c r="BC268" s="273"/>
      <c r="BD268" s="273"/>
      <c r="BE268" s="273"/>
      <c r="BF268" s="273"/>
      <c r="BG268" s="273"/>
      <c r="BH268" s="273"/>
    </row>
    <row r="269" spans="1:60" s="272" customFormat="1" ht="23.5" customHeight="1" x14ac:dyDescent="0.25">
      <c r="A269" s="1188" t="s">
        <v>3190</v>
      </c>
      <c r="B269" s="828">
        <f>SUM(C269:Q269)</f>
        <v>0</v>
      </c>
      <c r="C269" s="1439"/>
      <c r="D269" s="1439"/>
      <c r="E269" s="1439"/>
      <c r="F269" s="1439"/>
      <c r="G269" s="1439"/>
      <c r="H269" s="1439"/>
      <c r="I269" s="1439"/>
      <c r="J269" s="1439"/>
      <c r="K269" s="1439"/>
      <c r="L269" s="1439"/>
      <c r="M269" s="1439"/>
      <c r="N269" s="1439"/>
      <c r="O269" s="1439"/>
      <c r="P269" s="1439"/>
      <c r="Q269" s="854"/>
      <c r="R269" s="854"/>
      <c r="S269" s="854"/>
      <c r="Y269" s="273"/>
      <c r="Z269" s="273"/>
      <c r="AA269" s="273"/>
      <c r="AB269" s="273"/>
      <c r="AC269" s="273"/>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row>
    <row r="270" spans="1:60" s="272" customFormat="1" ht="25.15" customHeight="1" x14ac:dyDescent="0.25">
      <c r="A270" s="1188" t="s">
        <v>3191</v>
      </c>
      <c r="B270" s="828">
        <f>SUM(C270:Q270)</f>
        <v>0</v>
      </c>
      <c r="C270" s="1439"/>
      <c r="D270" s="1439"/>
      <c r="E270" s="1439"/>
      <c r="F270" s="1439"/>
      <c r="G270" s="1439"/>
      <c r="H270" s="1439"/>
      <c r="I270" s="1439"/>
      <c r="J270" s="1439"/>
      <c r="K270" s="1439"/>
      <c r="L270" s="1439"/>
      <c r="M270" s="1439"/>
      <c r="N270" s="1439"/>
      <c r="O270" s="1439"/>
      <c r="P270" s="1439"/>
      <c r="Q270" s="854"/>
      <c r="R270" s="854"/>
      <c r="S270" s="854"/>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row>
    <row r="271" spans="1:60" x14ac:dyDescent="0.35">
      <c r="A271" s="1184" t="s">
        <v>3192</v>
      </c>
      <c r="B271" s="828">
        <f t="shared" ref="B271:B285" si="20">SUM(C271:S271)</f>
        <v>0</v>
      </c>
      <c r="C271" s="1439"/>
      <c r="D271" s="1439"/>
      <c r="E271" s="1439"/>
      <c r="F271" s="1439"/>
      <c r="G271" s="1439"/>
      <c r="H271" s="1439"/>
      <c r="I271" s="1439"/>
      <c r="J271" s="1439"/>
      <c r="K271" s="1439"/>
      <c r="L271" s="1439"/>
      <c r="M271" s="1439"/>
      <c r="N271" s="1439"/>
      <c r="O271" s="1439"/>
      <c r="P271" s="1439"/>
      <c r="Q271" s="1439"/>
      <c r="R271" s="854"/>
      <c r="S271" s="854"/>
    </row>
    <row r="272" spans="1:60" x14ac:dyDescent="0.35">
      <c r="A272" s="1184" t="s">
        <v>3193</v>
      </c>
      <c r="B272" s="828">
        <f t="shared" si="20"/>
        <v>0</v>
      </c>
      <c r="C272" s="1439"/>
      <c r="D272" s="1439"/>
      <c r="E272" s="1439"/>
      <c r="F272" s="1439"/>
      <c r="G272" s="1439"/>
      <c r="H272" s="1439"/>
      <c r="I272" s="1439"/>
      <c r="J272" s="1439"/>
      <c r="K272" s="1439"/>
      <c r="L272" s="1439"/>
      <c r="M272" s="1439"/>
      <c r="N272" s="1439"/>
      <c r="O272" s="1439"/>
      <c r="P272" s="1439"/>
      <c r="Q272" s="1439"/>
      <c r="R272" s="854"/>
      <c r="S272" s="854"/>
    </row>
    <row r="273" spans="1:19" ht="15" customHeight="1" x14ac:dyDescent="0.35">
      <c r="A273" s="1184" t="s">
        <v>3194</v>
      </c>
      <c r="B273" s="828">
        <f t="shared" si="20"/>
        <v>0</v>
      </c>
      <c r="C273" s="1439"/>
      <c r="D273" s="1439"/>
      <c r="E273" s="1439"/>
      <c r="F273" s="1439"/>
      <c r="G273" s="1439"/>
      <c r="H273" s="1439"/>
      <c r="I273" s="1439"/>
      <c r="J273" s="1439"/>
      <c r="K273" s="1439"/>
      <c r="L273" s="1439"/>
      <c r="M273" s="1439"/>
      <c r="N273" s="1439"/>
      <c r="O273" s="1439"/>
      <c r="P273" s="1439"/>
      <c r="Q273" s="1439"/>
      <c r="R273" s="1439"/>
      <c r="S273" s="854"/>
    </row>
    <row r="274" spans="1:19" x14ac:dyDescent="0.35">
      <c r="A274" s="1184" t="s">
        <v>3195</v>
      </c>
      <c r="B274" s="828">
        <f t="shared" si="20"/>
        <v>0</v>
      </c>
      <c r="C274" s="1439"/>
      <c r="D274" s="1439"/>
      <c r="E274" s="1439"/>
      <c r="F274" s="1439"/>
      <c r="G274" s="1439"/>
      <c r="H274" s="1439"/>
      <c r="I274" s="1439"/>
      <c r="J274" s="1439"/>
      <c r="K274" s="1439"/>
      <c r="L274" s="1439"/>
      <c r="M274" s="1439"/>
      <c r="N274" s="1439"/>
      <c r="O274" s="1439"/>
      <c r="P274" s="1439"/>
      <c r="Q274" s="1439"/>
      <c r="R274" s="1439"/>
      <c r="S274" s="854"/>
    </row>
    <row r="275" spans="1:19" x14ac:dyDescent="0.35">
      <c r="A275" s="1184" t="s">
        <v>3196</v>
      </c>
      <c r="B275" s="828">
        <f t="shared" si="20"/>
        <v>0</v>
      </c>
      <c r="C275" s="1439"/>
      <c r="D275" s="1439"/>
      <c r="E275" s="1439"/>
      <c r="F275" s="1439"/>
      <c r="G275" s="1439"/>
      <c r="H275" s="1439"/>
      <c r="I275" s="1439"/>
      <c r="J275" s="1439"/>
      <c r="K275" s="1439"/>
      <c r="L275" s="1439"/>
      <c r="M275" s="1439"/>
      <c r="N275" s="1439"/>
      <c r="O275" s="1439"/>
      <c r="P275" s="1439"/>
      <c r="Q275" s="1439"/>
      <c r="R275" s="1439"/>
      <c r="S275" s="854"/>
    </row>
    <row r="276" spans="1:19" x14ac:dyDescent="0.35">
      <c r="A276" s="1184" t="s">
        <v>3197</v>
      </c>
      <c r="B276" s="828">
        <f t="shared" si="20"/>
        <v>0</v>
      </c>
      <c r="C276" s="1439"/>
      <c r="D276" s="1439"/>
      <c r="E276" s="1439"/>
      <c r="F276" s="1439"/>
      <c r="G276" s="1439"/>
      <c r="H276" s="1439"/>
      <c r="I276" s="1439"/>
      <c r="J276" s="1439"/>
      <c r="K276" s="1439"/>
      <c r="L276" s="1439"/>
      <c r="M276" s="1439"/>
      <c r="N276" s="1439"/>
      <c r="O276" s="1439"/>
      <c r="P276" s="1439"/>
      <c r="Q276" s="1439"/>
      <c r="R276" s="1439"/>
      <c r="S276" s="854"/>
    </row>
    <row r="277" spans="1:19" x14ac:dyDescent="0.35">
      <c r="A277" s="1184" t="s">
        <v>3198</v>
      </c>
      <c r="B277" s="828">
        <f t="shared" si="20"/>
        <v>0</v>
      </c>
      <c r="C277" s="1439"/>
      <c r="D277" s="1439"/>
      <c r="E277" s="1439"/>
      <c r="F277" s="1439"/>
      <c r="G277" s="1439"/>
      <c r="H277" s="1439"/>
      <c r="I277" s="1439"/>
      <c r="J277" s="1439"/>
      <c r="K277" s="1439"/>
      <c r="L277" s="1439"/>
      <c r="M277" s="1439"/>
      <c r="N277" s="1439"/>
      <c r="O277" s="1439"/>
      <c r="P277" s="1439"/>
      <c r="Q277" s="1439"/>
      <c r="R277" s="1439"/>
      <c r="S277" s="854"/>
    </row>
    <row r="278" spans="1:19" x14ac:dyDescent="0.35">
      <c r="A278" s="1184" t="s">
        <v>3199</v>
      </c>
      <c r="B278" s="828">
        <f t="shared" si="20"/>
        <v>0</v>
      </c>
      <c r="C278" s="1439"/>
      <c r="D278" s="1439"/>
      <c r="E278" s="1439"/>
      <c r="F278" s="1439"/>
      <c r="G278" s="1439"/>
      <c r="H278" s="1439"/>
      <c r="I278" s="1439"/>
      <c r="J278" s="1439"/>
      <c r="K278" s="1439"/>
      <c r="L278" s="1439"/>
      <c r="M278" s="1439"/>
      <c r="N278" s="1439"/>
      <c r="O278" s="1439"/>
      <c r="P278" s="1439"/>
      <c r="Q278" s="1439"/>
      <c r="R278" s="1439"/>
      <c r="S278" s="854"/>
    </row>
    <row r="279" spans="1:19" x14ac:dyDescent="0.35">
      <c r="A279" s="1184" t="s">
        <v>3200</v>
      </c>
      <c r="B279" s="828">
        <f t="shared" si="20"/>
        <v>0</v>
      </c>
      <c r="C279" s="1439"/>
      <c r="D279" s="1439"/>
      <c r="E279" s="1439"/>
      <c r="F279" s="1439"/>
      <c r="G279" s="1439"/>
      <c r="H279" s="1439"/>
      <c r="I279" s="1439"/>
      <c r="J279" s="1439"/>
      <c r="K279" s="1439"/>
      <c r="L279" s="1439"/>
      <c r="M279" s="1439"/>
      <c r="N279" s="1439"/>
      <c r="O279" s="1439"/>
      <c r="P279" s="1439"/>
      <c r="Q279" s="1439"/>
      <c r="R279" s="1439"/>
      <c r="S279" s="854"/>
    </row>
    <row r="280" spans="1:19" x14ac:dyDescent="0.35">
      <c r="A280" s="1190" t="s">
        <v>3201</v>
      </c>
      <c r="B280" s="828">
        <f t="shared" si="20"/>
        <v>0</v>
      </c>
      <c r="C280" s="166"/>
      <c r="D280" s="166"/>
      <c r="E280" s="166"/>
      <c r="F280" s="166"/>
      <c r="G280" s="166"/>
      <c r="H280" s="166"/>
      <c r="I280" s="166"/>
      <c r="J280" s="166"/>
      <c r="K280" s="166"/>
      <c r="L280" s="166"/>
      <c r="M280" s="166"/>
      <c r="N280" s="166"/>
      <c r="O280" s="166"/>
      <c r="P280" s="166"/>
      <c r="Q280" s="166"/>
      <c r="R280" s="166"/>
      <c r="S280" s="156"/>
    </row>
    <row r="281" spans="1:19" x14ac:dyDescent="0.35">
      <c r="A281" s="1190" t="s">
        <v>3202</v>
      </c>
      <c r="B281" s="828">
        <f t="shared" si="20"/>
        <v>0</v>
      </c>
      <c r="C281" s="1439"/>
      <c r="D281" s="1439"/>
      <c r="E281" s="1439"/>
      <c r="F281" s="1439"/>
      <c r="G281" s="1439"/>
      <c r="H281" s="1439"/>
      <c r="I281" s="1439"/>
      <c r="J281" s="1439"/>
      <c r="K281" s="1439"/>
      <c r="L281" s="1439"/>
      <c r="M281" s="1439"/>
      <c r="N281" s="1439"/>
      <c r="O281" s="1439"/>
      <c r="P281" s="1439"/>
      <c r="Q281" s="1439"/>
      <c r="R281" s="1439"/>
      <c r="S281" s="854"/>
    </row>
    <row r="282" spans="1:19" ht="21.5" x14ac:dyDescent="0.35">
      <c r="A282" s="1191" t="s">
        <v>3203</v>
      </c>
      <c r="B282" s="828">
        <f t="shared" si="20"/>
        <v>0</v>
      </c>
      <c r="C282" s="1439"/>
      <c r="D282" s="1439"/>
      <c r="E282" s="1439"/>
      <c r="F282" s="1439"/>
      <c r="G282" s="1439"/>
      <c r="H282" s="1439"/>
      <c r="I282" s="1439"/>
      <c r="J282" s="1439"/>
      <c r="K282" s="1439"/>
      <c r="L282" s="1439"/>
      <c r="M282" s="1439"/>
      <c r="N282" s="1439"/>
      <c r="O282" s="1439"/>
      <c r="P282" s="1439"/>
      <c r="Q282" s="1439"/>
      <c r="R282" s="1439"/>
      <c r="S282" s="854"/>
    </row>
    <row r="283" spans="1:19" x14ac:dyDescent="0.35">
      <c r="A283" s="1190" t="s">
        <v>3204</v>
      </c>
      <c r="B283" s="828">
        <f t="shared" si="20"/>
        <v>0</v>
      </c>
      <c r="C283" s="1439"/>
      <c r="D283" s="1439"/>
      <c r="E283" s="1439"/>
      <c r="F283" s="1439"/>
      <c r="G283" s="1439"/>
      <c r="H283" s="1439"/>
      <c r="I283" s="1439"/>
      <c r="J283" s="1439"/>
      <c r="K283" s="1439"/>
      <c r="L283" s="1439"/>
      <c r="M283" s="1439"/>
      <c r="N283" s="1439"/>
      <c r="O283" s="1439"/>
      <c r="P283" s="1439"/>
      <c r="Q283" s="1439"/>
      <c r="R283" s="1439"/>
      <c r="S283" s="854"/>
    </row>
    <row r="284" spans="1:19" x14ac:dyDescent="0.35">
      <c r="A284" s="1190" t="s">
        <v>3205</v>
      </c>
      <c r="B284" s="828">
        <f t="shared" si="20"/>
        <v>0</v>
      </c>
      <c r="C284" s="1439"/>
      <c r="D284" s="1439"/>
      <c r="E284" s="1439"/>
      <c r="F284" s="1439"/>
      <c r="G284" s="1439"/>
      <c r="H284" s="1439"/>
      <c r="I284" s="1439"/>
      <c r="J284" s="1439"/>
      <c r="K284" s="1439"/>
      <c r="L284" s="1439"/>
      <c r="M284" s="1439"/>
      <c r="N284" s="1439"/>
      <c r="O284" s="1439"/>
      <c r="P284" s="1439"/>
      <c r="Q284" s="1439"/>
      <c r="R284" s="1439"/>
      <c r="S284" s="854"/>
    </row>
    <row r="285" spans="1:19" x14ac:dyDescent="0.35">
      <c r="A285" s="1192" t="s">
        <v>587</v>
      </c>
      <c r="B285" s="836">
        <f t="shared" si="20"/>
        <v>0</v>
      </c>
      <c r="C285" s="870"/>
      <c r="D285" s="870"/>
      <c r="E285" s="870"/>
      <c r="F285" s="870"/>
      <c r="G285" s="870"/>
      <c r="H285" s="870"/>
      <c r="I285" s="870"/>
      <c r="J285" s="870"/>
      <c r="K285" s="870"/>
      <c r="L285" s="870"/>
      <c r="M285" s="870"/>
      <c r="N285" s="870"/>
      <c r="O285" s="870"/>
      <c r="P285" s="870"/>
      <c r="Q285" s="870"/>
      <c r="R285" s="870"/>
      <c r="S285" s="872"/>
    </row>
    <row r="286" spans="1:19" x14ac:dyDescent="0.35">
      <c r="A286" s="390" t="s">
        <v>3206</v>
      </c>
      <c r="B286" s="390"/>
      <c r="C286" s="272"/>
      <c r="D286" s="272"/>
      <c r="E286" s="272"/>
      <c r="F286" s="272"/>
      <c r="G286" s="272"/>
      <c r="H286" s="272"/>
      <c r="I286" s="272"/>
      <c r="J286" s="272"/>
      <c r="K286" s="272"/>
      <c r="L286" s="272"/>
      <c r="M286" s="272"/>
      <c r="N286" s="272"/>
      <c r="O286" s="272"/>
      <c r="P286" s="272"/>
      <c r="Q286" s="272"/>
      <c r="R286" s="272"/>
      <c r="S286" s="272"/>
    </row>
    <row r="287" spans="1:19" x14ac:dyDescent="0.35">
      <c r="A287" s="7972" t="s">
        <v>3207</v>
      </c>
      <c r="B287" s="8551" t="s">
        <v>30</v>
      </c>
      <c r="C287" s="9017" t="s">
        <v>395</v>
      </c>
      <c r="D287" s="9018"/>
      <c r="E287" s="9018"/>
      <c r="F287" s="9018"/>
      <c r="G287" s="9018"/>
      <c r="H287" s="9018"/>
      <c r="I287" s="9018"/>
      <c r="J287" s="9018"/>
      <c r="K287" s="9018"/>
      <c r="L287" s="9018"/>
      <c r="M287" s="9018"/>
      <c r="N287" s="9018"/>
      <c r="O287" s="9018"/>
      <c r="P287" s="9018"/>
      <c r="Q287" s="9018"/>
      <c r="R287" s="9018"/>
      <c r="S287" s="9018"/>
    </row>
    <row r="288" spans="1:19" x14ac:dyDescent="0.35">
      <c r="A288" s="8470"/>
      <c r="B288" s="9016"/>
      <c r="C288" s="3034" t="s">
        <v>601</v>
      </c>
      <c r="D288" s="3034" t="s">
        <v>539</v>
      </c>
      <c r="E288" s="3034" t="s">
        <v>540</v>
      </c>
      <c r="F288" s="3035" t="s">
        <v>561</v>
      </c>
      <c r="G288" s="3035" t="s">
        <v>3015</v>
      </c>
      <c r="H288" s="3035" t="s">
        <v>3016</v>
      </c>
      <c r="I288" s="3035" t="s">
        <v>3017</v>
      </c>
      <c r="J288" s="3035" t="s">
        <v>47</v>
      </c>
      <c r="K288" s="3035" t="s">
        <v>48</v>
      </c>
      <c r="L288" s="3035" t="s">
        <v>3018</v>
      </c>
      <c r="M288" s="3035" t="s">
        <v>50</v>
      </c>
      <c r="N288" s="3035" t="s">
        <v>51</v>
      </c>
      <c r="O288" s="3035" t="s">
        <v>52</v>
      </c>
      <c r="P288" s="3035" t="s">
        <v>53</v>
      </c>
      <c r="Q288" s="3035" t="s">
        <v>54</v>
      </c>
      <c r="R288" s="3035" t="s">
        <v>55</v>
      </c>
      <c r="S288" s="3036" t="s">
        <v>56</v>
      </c>
    </row>
    <row r="289" spans="1:19" ht="15" customHeight="1" x14ac:dyDescent="0.35">
      <c r="A289" s="3041" t="s">
        <v>3043</v>
      </c>
      <c r="B289" s="1193">
        <f t="shared" ref="B289:B309" si="21">SUM(C289:S289)</f>
        <v>0</v>
      </c>
      <c r="C289" s="166"/>
      <c r="D289" s="166"/>
      <c r="E289" s="166"/>
      <c r="F289" s="166"/>
      <c r="G289" s="166"/>
      <c r="H289" s="166"/>
      <c r="I289" s="166"/>
      <c r="J289" s="166"/>
      <c r="K289" s="166"/>
      <c r="L289" s="166"/>
      <c r="M289" s="166"/>
      <c r="N289" s="166"/>
      <c r="O289" s="166"/>
      <c r="P289" s="166"/>
      <c r="Q289" s="166"/>
      <c r="R289" s="166"/>
      <c r="S289" s="156"/>
    </row>
    <row r="290" spans="1:19" x14ac:dyDescent="0.35">
      <c r="A290" s="1149" t="s">
        <v>3048</v>
      </c>
      <c r="B290" s="1193">
        <f t="shared" si="21"/>
        <v>0</v>
      </c>
      <c r="C290" s="1439"/>
      <c r="D290" s="1439"/>
      <c r="E290" s="1439"/>
      <c r="F290" s="1439"/>
      <c r="G290" s="1439"/>
      <c r="H290" s="1439"/>
      <c r="I290" s="1439"/>
      <c r="J290" s="1439"/>
      <c r="K290" s="1439"/>
      <c r="L290" s="1439"/>
      <c r="M290" s="1439"/>
      <c r="N290" s="1439"/>
      <c r="O290" s="1439"/>
      <c r="P290" s="1439"/>
      <c r="Q290" s="1439"/>
      <c r="R290" s="1439"/>
      <c r="S290" s="854"/>
    </row>
    <row r="291" spans="1:19" x14ac:dyDescent="0.35">
      <c r="A291" s="850" t="s">
        <v>3044</v>
      </c>
      <c r="B291" s="1193">
        <f t="shared" si="21"/>
        <v>0</v>
      </c>
      <c r="C291" s="1439"/>
      <c r="D291" s="1439"/>
      <c r="E291" s="1439"/>
      <c r="F291" s="1439"/>
      <c r="G291" s="1439"/>
      <c r="H291" s="1439"/>
      <c r="I291" s="1439"/>
      <c r="J291" s="1439"/>
      <c r="K291" s="1439"/>
      <c r="L291" s="1439"/>
      <c r="M291" s="1439"/>
      <c r="N291" s="1439"/>
      <c r="O291" s="1439"/>
      <c r="P291" s="1439"/>
      <c r="Q291" s="1439"/>
      <c r="R291" s="1439"/>
      <c r="S291" s="854"/>
    </row>
    <row r="292" spans="1:19" x14ac:dyDescent="0.35">
      <c r="A292" s="850" t="s">
        <v>3042</v>
      </c>
      <c r="B292" s="1193">
        <f t="shared" si="21"/>
        <v>0</v>
      </c>
      <c r="C292" s="1439"/>
      <c r="D292" s="1439"/>
      <c r="E292" s="1439"/>
      <c r="F292" s="1439"/>
      <c r="G292" s="1439"/>
      <c r="H292" s="1439"/>
      <c r="I292" s="1439"/>
      <c r="J292" s="1439"/>
      <c r="K292" s="1439"/>
      <c r="L292" s="1439"/>
      <c r="M292" s="1439"/>
      <c r="N292" s="1439"/>
      <c r="O292" s="1439"/>
      <c r="P292" s="1439"/>
      <c r="Q292" s="1439"/>
      <c r="R292" s="1439"/>
      <c r="S292" s="854"/>
    </row>
    <row r="293" spans="1:19" x14ac:dyDescent="0.35">
      <c r="A293" s="1149" t="s">
        <v>3136</v>
      </c>
      <c r="B293" s="1193">
        <f t="shared" si="21"/>
        <v>0</v>
      </c>
      <c r="C293" s="1439"/>
      <c r="D293" s="1439"/>
      <c r="E293" s="1439"/>
      <c r="F293" s="1439"/>
      <c r="G293" s="1439"/>
      <c r="H293" s="1439"/>
      <c r="I293" s="1439"/>
      <c r="J293" s="1439"/>
      <c r="K293" s="1439"/>
      <c r="L293" s="1439"/>
      <c r="M293" s="1439"/>
      <c r="N293" s="1439"/>
      <c r="O293" s="1439"/>
      <c r="P293" s="1439"/>
      <c r="Q293" s="1439"/>
      <c r="R293" s="1439"/>
      <c r="S293" s="854"/>
    </row>
    <row r="294" spans="1:19" x14ac:dyDescent="0.35">
      <c r="A294" s="1149" t="s">
        <v>3045</v>
      </c>
      <c r="B294" s="1193">
        <f t="shared" si="21"/>
        <v>0</v>
      </c>
      <c r="C294" s="1439"/>
      <c r="D294" s="1439"/>
      <c r="E294" s="1439"/>
      <c r="F294" s="1439"/>
      <c r="G294" s="1439"/>
      <c r="H294" s="1439"/>
      <c r="I294" s="1439"/>
      <c r="J294" s="1439"/>
      <c r="K294" s="1439"/>
      <c r="L294" s="1439"/>
      <c r="M294" s="1439"/>
      <c r="N294" s="1439"/>
      <c r="O294" s="1439"/>
      <c r="P294" s="1439"/>
      <c r="Q294" s="1439"/>
      <c r="R294" s="1439"/>
      <c r="S294" s="854"/>
    </row>
    <row r="295" spans="1:19" x14ac:dyDescent="0.35">
      <c r="A295" s="1149" t="s">
        <v>3208</v>
      </c>
      <c r="B295" s="1193">
        <f t="shared" si="21"/>
        <v>0</v>
      </c>
      <c r="C295" s="1439"/>
      <c r="D295" s="1439"/>
      <c r="E295" s="1439"/>
      <c r="F295" s="1439"/>
      <c r="G295" s="1439"/>
      <c r="H295" s="1439"/>
      <c r="I295" s="1439"/>
      <c r="J295" s="1439"/>
      <c r="K295" s="1439"/>
      <c r="L295" s="1439"/>
      <c r="M295" s="1439"/>
      <c r="N295" s="1439"/>
      <c r="O295" s="1439"/>
      <c r="P295" s="1439"/>
      <c r="Q295" s="1439"/>
      <c r="R295" s="1439"/>
      <c r="S295" s="854"/>
    </row>
    <row r="296" spans="1:19" x14ac:dyDescent="0.35">
      <c r="A296" s="1149" t="s">
        <v>3209</v>
      </c>
      <c r="B296" s="1193">
        <f t="shared" si="21"/>
        <v>0</v>
      </c>
      <c r="C296" s="1439"/>
      <c r="D296" s="1439"/>
      <c r="E296" s="1439"/>
      <c r="F296" s="1439"/>
      <c r="G296" s="1439"/>
      <c r="H296" s="1439"/>
      <c r="I296" s="1439"/>
      <c r="J296" s="1439"/>
      <c r="K296" s="1439"/>
      <c r="L296" s="1439"/>
      <c r="M296" s="1439"/>
      <c r="N296" s="1439"/>
      <c r="O296" s="1439"/>
      <c r="P296" s="1439"/>
      <c r="Q296" s="1439"/>
      <c r="R296" s="1439"/>
      <c r="S296" s="854"/>
    </row>
    <row r="297" spans="1:19" x14ac:dyDescent="0.35">
      <c r="A297" s="1149" t="s">
        <v>3141</v>
      </c>
      <c r="B297" s="1193">
        <f t="shared" si="21"/>
        <v>0</v>
      </c>
      <c r="C297" s="1439"/>
      <c r="D297" s="1439"/>
      <c r="E297" s="1439"/>
      <c r="F297" s="1439"/>
      <c r="G297" s="1439"/>
      <c r="H297" s="1439"/>
      <c r="I297" s="1439"/>
      <c r="J297" s="1439"/>
      <c r="K297" s="1439"/>
      <c r="L297" s="1439"/>
      <c r="M297" s="1439"/>
      <c r="N297" s="1439"/>
      <c r="O297" s="1439"/>
      <c r="P297" s="1439"/>
      <c r="Q297" s="1439"/>
      <c r="R297" s="1439"/>
      <c r="S297" s="854"/>
    </row>
    <row r="298" spans="1:19" x14ac:dyDescent="0.35">
      <c r="A298" s="1182" t="s">
        <v>576</v>
      </c>
      <c r="B298" s="1193">
        <f t="shared" si="21"/>
        <v>0</v>
      </c>
      <c r="C298" s="1439"/>
      <c r="D298" s="1439"/>
      <c r="E298" s="1439"/>
      <c r="F298" s="1439"/>
      <c r="G298" s="1439"/>
      <c r="H298" s="1439"/>
      <c r="I298" s="1439"/>
      <c r="J298" s="1439"/>
      <c r="K298" s="1439"/>
      <c r="L298" s="1439"/>
      <c r="M298" s="1439"/>
      <c r="N298" s="1439"/>
      <c r="O298" s="1439"/>
      <c r="P298" s="1439"/>
      <c r="Q298" s="1439"/>
      <c r="R298" s="1439"/>
      <c r="S298" s="854"/>
    </row>
    <row r="299" spans="1:19" x14ac:dyDescent="0.35">
      <c r="A299" s="1149" t="s">
        <v>3050</v>
      </c>
      <c r="B299" s="1193">
        <f t="shared" si="21"/>
        <v>0</v>
      </c>
      <c r="C299" s="1439"/>
      <c r="D299" s="1439"/>
      <c r="E299" s="1439"/>
      <c r="F299" s="1439"/>
      <c r="G299" s="1439"/>
      <c r="H299" s="1439"/>
      <c r="I299" s="1439"/>
      <c r="J299" s="1439"/>
      <c r="K299" s="1439"/>
      <c r="L299" s="1439"/>
      <c r="M299" s="1439"/>
      <c r="N299" s="1439"/>
      <c r="O299" s="1439"/>
      <c r="P299" s="1439"/>
      <c r="Q299" s="1439"/>
      <c r="R299" s="1439"/>
      <c r="S299" s="854"/>
    </row>
    <row r="300" spans="1:19" x14ac:dyDescent="0.35">
      <c r="A300" s="1184" t="s">
        <v>3210</v>
      </c>
      <c r="B300" s="1193">
        <f t="shared" si="21"/>
        <v>0</v>
      </c>
      <c r="C300" s="1439"/>
      <c r="D300" s="1439"/>
      <c r="E300" s="1439"/>
      <c r="F300" s="1439"/>
      <c r="G300" s="1439"/>
      <c r="H300" s="1439"/>
      <c r="I300" s="1439"/>
      <c r="J300" s="1439"/>
      <c r="K300" s="1439"/>
      <c r="L300" s="1439"/>
      <c r="M300" s="1439"/>
      <c r="N300" s="1439"/>
      <c r="O300" s="1439"/>
      <c r="P300" s="1439"/>
      <c r="Q300" s="1439"/>
      <c r="R300" s="1439"/>
      <c r="S300" s="854"/>
    </row>
    <row r="301" spans="1:19" x14ac:dyDescent="0.35">
      <c r="A301" s="1149" t="s">
        <v>3051</v>
      </c>
      <c r="B301" s="1193">
        <f t="shared" si="21"/>
        <v>0</v>
      </c>
      <c r="C301" s="1439"/>
      <c r="D301" s="1439"/>
      <c r="E301" s="1439"/>
      <c r="F301" s="1439"/>
      <c r="G301" s="1439"/>
      <c r="H301" s="1439"/>
      <c r="I301" s="1439"/>
      <c r="J301" s="1439"/>
      <c r="K301" s="1439"/>
      <c r="L301" s="1439"/>
      <c r="M301" s="1439"/>
      <c r="N301" s="1439"/>
      <c r="O301" s="1439"/>
      <c r="P301" s="1439"/>
      <c r="Q301" s="1439"/>
      <c r="R301" s="1439"/>
      <c r="S301" s="854"/>
    </row>
    <row r="302" spans="1:19" x14ac:dyDescent="0.35">
      <c r="A302" s="1184" t="s">
        <v>3211</v>
      </c>
      <c r="B302" s="1193">
        <f t="shared" si="21"/>
        <v>0</v>
      </c>
      <c r="C302" s="166"/>
      <c r="D302" s="166"/>
      <c r="E302" s="166"/>
      <c r="F302" s="166"/>
      <c r="G302" s="166"/>
      <c r="H302" s="166"/>
      <c r="I302" s="166"/>
      <c r="J302" s="166"/>
      <c r="K302" s="166"/>
      <c r="L302" s="166"/>
      <c r="M302" s="166"/>
      <c r="N302" s="166"/>
      <c r="O302" s="166"/>
      <c r="P302" s="166"/>
      <c r="Q302" s="166"/>
      <c r="R302" s="166"/>
      <c r="S302" s="156"/>
    </row>
    <row r="303" spans="1:19" x14ac:dyDescent="0.35">
      <c r="A303" s="1184" t="s">
        <v>3212</v>
      </c>
      <c r="B303" s="1193">
        <f t="shared" si="21"/>
        <v>0</v>
      </c>
      <c r="C303" s="166"/>
      <c r="D303" s="166"/>
      <c r="E303" s="166"/>
      <c r="F303" s="166"/>
      <c r="G303" s="166"/>
      <c r="H303" s="166"/>
      <c r="I303" s="166"/>
      <c r="J303" s="166"/>
      <c r="K303" s="166"/>
      <c r="L303" s="166"/>
      <c r="M303" s="166"/>
      <c r="N303" s="166"/>
      <c r="O303" s="166"/>
      <c r="P303" s="166"/>
      <c r="Q303" s="166"/>
      <c r="R303" s="166"/>
      <c r="S303" s="156"/>
    </row>
    <row r="304" spans="1:19" x14ac:dyDescent="0.35">
      <c r="A304" s="1149" t="s">
        <v>3052</v>
      </c>
      <c r="B304" s="1193">
        <f t="shared" si="21"/>
        <v>0</v>
      </c>
      <c r="C304" s="1439"/>
      <c r="D304" s="1439"/>
      <c r="E304" s="1439"/>
      <c r="F304" s="1439"/>
      <c r="G304" s="1439"/>
      <c r="H304" s="1439"/>
      <c r="I304" s="1439"/>
      <c r="J304" s="1439"/>
      <c r="K304" s="1439"/>
      <c r="L304" s="1439"/>
      <c r="M304" s="1439"/>
      <c r="N304" s="1439"/>
      <c r="O304" s="1439"/>
      <c r="P304" s="1439"/>
      <c r="Q304" s="1439"/>
      <c r="R304" s="1439"/>
      <c r="S304" s="854"/>
    </row>
    <row r="305" spans="1:19" x14ac:dyDescent="0.35">
      <c r="A305" s="1153" t="s">
        <v>3138</v>
      </c>
      <c r="B305" s="1193">
        <f t="shared" si="21"/>
        <v>0</v>
      </c>
      <c r="C305" s="1439"/>
      <c r="D305" s="1439"/>
      <c r="E305" s="1439"/>
      <c r="F305" s="1439"/>
      <c r="G305" s="1439"/>
      <c r="H305" s="1439"/>
      <c r="I305" s="1439"/>
      <c r="J305" s="1439"/>
      <c r="K305" s="1439"/>
      <c r="L305" s="1439"/>
      <c r="M305" s="1439"/>
      <c r="N305" s="1439"/>
      <c r="O305" s="1439"/>
      <c r="P305" s="1439"/>
      <c r="Q305" s="1439"/>
      <c r="R305" s="1439"/>
      <c r="S305" s="854"/>
    </row>
    <row r="306" spans="1:19" x14ac:dyDescent="0.35">
      <c r="A306" s="1154" t="s">
        <v>3213</v>
      </c>
      <c r="B306" s="1193">
        <f t="shared" si="21"/>
        <v>0</v>
      </c>
      <c r="C306" s="1439"/>
      <c r="D306" s="1439"/>
      <c r="E306" s="1439"/>
      <c r="F306" s="1439"/>
      <c r="G306" s="1439"/>
      <c r="H306" s="1439"/>
      <c r="I306" s="1439"/>
      <c r="J306" s="1439"/>
      <c r="K306" s="1439"/>
      <c r="L306" s="1439"/>
      <c r="M306" s="1439"/>
      <c r="N306" s="1439"/>
      <c r="O306" s="1439"/>
      <c r="P306" s="1439"/>
      <c r="Q306" s="1439"/>
      <c r="R306" s="1439"/>
      <c r="S306" s="854"/>
    </row>
    <row r="307" spans="1:19" x14ac:dyDescent="0.35">
      <c r="A307" s="1154" t="s">
        <v>3040</v>
      </c>
      <c r="B307" s="1193">
        <f t="shared" si="21"/>
        <v>0</v>
      </c>
      <c r="C307" s="1439"/>
      <c r="D307" s="1439"/>
      <c r="E307" s="1439"/>
      <c r="F307" s="1439"/>
      <c r="G307" s="1439"/>
      <c r="H307" s="1439"/>
      <c r="I307" s="1439"/>
      <c r="J307" s="1439"/>
      <c r="K307" s="1439"/>
      <c r="L307" s="1439"/>
      <c r="M307" s="1439"/>
      <c r="N307" s="1439"/>
      <c r="O307" s="1439"/>
      <c r="P307" s="1439"/>
      <c r="Q307" s="1439"/>
      <c r="R307" s="1439"/>
      <c r="S307" s="854"/>
    </row>
    <row r="308" spans="1:19" x14ac:dyDescent="0.35">
      <c r="A308" s="1154" t="s">
        <v>3142</v>
      </c>
      <c r="B308" s="1193">
        <f t="shared" si="21"/>
        <v>0</v>
      </c>
      <c r="C308" s="1439"/>
      <c r="D308" s="1439"/>
      <c r="E308" s="1439"/>
      <c r="F308" s="1439"/>
      <c r="G308" s="1439"/>
      <c r="H308" s="1439"/>
      <c r="I308" s="1439"/>
      <c r="J308" s="1439"/>
      <c r="K308" s="1439"/>
      <c r="L308" s="1439"/>
      <c r="M308" s="1439"/>
      <c r="N308" s="1439"/>
      <c r="O308" s="1439"/>
      <c r="P308" s="1439"/>
      <c r="Q308" s="1439"/>
      <c r="R308" s="1439"/>
      <c r="S308" s="854"/>
    </row>
    <row r="309" spans="1:19" x14ac:dyDescent="0.35">
      <c r="A309" s="1186" t="s">
        <v>3214</v>
      </c>
      <c r="B309" s="1193">
        <f t="shared" si="21"/>
        <v>0</v>
      </c>
      <c r="C309" s="1439"/>
      <c r="D309" s="1439"/>
      <c r="E309" s="1439"/>
      <c r="F309" s="1439"/>
      <c r="G309" s="1439"/>
      <c r="H309" s="1439"/>
      <c r="I309" s="1439"/>
      <c r="J309" s="1439"/>
      <c r="K309" s="1439"/>
      <c r="L309" s="1439"/>
      <c r="M309" s="1439"/>
      <c r="N309" s="1439"/>
      <c r="O309" s="1439"/>
      <c r="P309" s="1439"/>
      <c r="Q309" s="1439"/>
      <c r="R309" s="1439"/>
      <c r="S309" s="854"/>
    </row>
  </sheetData>
  <mergeCells count="148">
    <mergeCell ref="A6:N6"/>
    <mergeCell ref="A10:A12"/>
    <mergeCell ref="B10:D11"/>
    <mergeCell ref="E10:AL10"/>
    <mergeCell ref="AM10:AP10"/>
    <mergeCell ref="AQ10:AQ12"/>
    <mergeCell ref="U11:V11"/>
    <mergeCell ref="W11:X11"/>
    <mergeCell ref="Y11:Z11"/>
    <mergeCell ref="AA11:AB11"/>
    <mergeCell ref="AS10:AS12"/>
    <mergeCell ref="E11:F11"/>
    <mergeCell ref="G11:H11"/>
    <mergeCell ref="I11:J11"/>
    <mergeCell ref="K11:L11"/>
    <mergeCell ref="M11:N11"/>
    <mergeCell ref="O11:P11"/>
    <mergeCell ref="Q11:R11"/>
    <mergeCell ref="S11:T11"/>
    <mergeCell ref="C53:C54"/>
    <mergeCell ref="O27:P27"/>
    <mergeCell ref="Q27:R27"/>
    <mergeCell ref="S27:T27"/>
    <mergeCell ref="U27:V27"/>
    <mergeCell ref="AN11:AN12"/>
    <mergeCell ref="AO11:AO12"/>
    <mergeCell ref="AP11:AP12"/>
    <mergeCell ref="A26:A28"/>
    <mergeCell ref="B26:C28"/>
    <mergeCell ref="D26:F27"/>
    <mergeCell ref="G26:AN26"/>
    <mergeCell ref="AO26:AR26"/>
    <mergeCell ref="G27:H27"/>
    <mergeCell ref="I27:J27"/>
    <mergeCell ref="AC11:AD11"/>
    <mergeCell ref="AE11:AF11"/>
    <mergeCell ref="AG11:AH11"/>
    <mergeCell ref="AI11:AJ11"/>
    <mergeCell ref="AK11:AL11"/>
    <mergeCell ref="AM11:AM12"/>
    <mergeCell ref="AR10:AR12"/>
    <mergeCell ref="AR27:AR28"/>
    <mergeCell ref="AI27:AJ27"/>
    <mergeCell ref="AM27:AN27"/>
    <mergeCell ref="AO27:AO28"/>
    <mergeCell ref="AP27:AP28"/>
    <mergeCell ref="AQ27:AQ28"/>
    <mergeCell ref="W27:X27"/>
    <mergeCell ref="Y27:Z27"/>
    <mergeCell ref="AA27:AB27"/>
    <mergeCell ref="AC27:AD27"/>
    <mergeCell ref="AE27:AF27"/>
    <mergeCell ref="AG27:AH27"/>
    <mergeCell ref="AK27:AL27"/>
    <mergeCell ref="K27:L27"/>
    <mergeCell ref="M27:N27"/>
    <mergeCell ref="T62:W62"/>
    <mergeCell ref="X62:Z62"/>
    <mergeCell ref="A70:A71"/>
    <mergeCell ref="B70:B71"/>
    <mergeCell ref="C70:S70"/>
    <mergeCell ref="T70:W70"/>
    <mergeCell ref="X70:Z70"/>
    <mergeCell ref="D53:D54"/>
    <mergeCell ref="E53:E54"/>
    <mergeCell ref="G53:G54"/>
    <mergeCell ref="H53:H54"/>
    <mergeCell ref="A62:A63"/>
    <mergeCell ref="B62:B63"/>
    <mergeCell ref="C62:S62"/>
    <mergeCell ref="A29:C29"/>
    <mergeCell ref="A30:A48"/>
    <mergeCell ref="A49:C49"/>
    <mergeCell ref="A50:C50"/>
    <mergeCell ref="A52:A54"/>
    <mergeCell ref="B52:B54"/>
    <mergeCell ref="C52:F52"/>
    <mergeCell ref="G52:H52"/>
    <mergeCell ref="A114:A115"/>
    <mergeCell ref="B114:B115"/>
    <mergeCell ref="C114:G114"/>
    <mergeCell ref="H114:I114"/>
    <mergeCell ref="A119:A120"/>
    <mergeCell ref="B119:B120"/>
    <mergeCell ref="C119:E119"/>
    <mergeCell ref="F119:F120"/>
    <mergeCell ref="G119:G120"/>
    <mergeCell ref="H119:K119"/>
    <mergeCell ref="K125:L125"/>
    <mergeCell ref="A127:A130"/>
    <mergeCell ref="A131:A135"/>
    <mergeCell ref="A136:A141"/>
    <mergeCell ref="A145:A147"/>
    <mergeCell ref="B145:B147"/>
    <mergeCell ref="C145:S145"/>
    <mergeCell ref="L146:L147"/>
    <mergeCell ref="M146:M147"/>
    <mergeCell ref="N146:N147"/>
    <mergeCell ref="A125:A126"/>
    <mergeCell ref="B125:B126"/>
    <mergeCell ref="C125:D125"/>
    <mergeCell ref="E125:F125"/>
    <mergeCell ref="G125:H125"/>
    <mergeCell ref="I125:J125"/>
    <mergeCell ref="T145:V145"/>
    <mergeCell ref="C146:C147"/>
    <mergeCell ref="D146:D147"/>
    <mergeCell ref="E146:E147"/>
    <mergeCell ref="F146:F147"/>
    <mergeCell ref="G146:G147"/>
    <mergeCell ref="H146:H147"/>
    <mergeCell ref="I146:I147"/>
    <mergeCell ref="J146:J147"/>
    <mergeCell ref="K146:K147"/>
    <mergeCell ref="U146:V146"/>
    <mergeCell ref="A184:A186"/>
    <mergeCell ref="B184:B186"/>
    <mergeCell ref="C184:S185"/>
    <mergeCell ref="T184:X184"/>
    <mergeCell ref="T185:V185"/>
    <mergeCell ref="W185:X185"/>
    <mergeCell ref="O146:O147"/>
    <mergeCell ref="P146:P147"/>
    <mergeCell ref="Q146:Q147"/>
    <mergeCell ref="R146:R147"/>
    <mergeCell ref="S146:S147"/>
    <mergeCell ref="T146:T147"/>
    <mergeCell ref="A207:A209"/>
    <mergeCell ref="B207:B209"/>
    <mergeCell ref="C207:S208"/>
    <mergeCell ref="T207:X207"/>
    <mergeCell ref="T208:V208"/>
    <mergeCell ref="W208:X208"/>
    <mergeCell ref="A196:A198"/>
    <mergeCell ref="B196:B198"/>
    <mergeCell ref="C196:S197"/>
    <mergeCell ref="T196:X196"/>
    <mergeCell ref="T197:V197"/>
    <mergeCell ref="W197:X197"/>
    <mergeCell ref="A287:A288"/>
    <mergeCell ref="B287:B288"/>
    <mergeCell ref="C287:S287"/>
    <mergeCell ref="A251:A252"/>
    <mergeCell ref="B251:B252"/>
    <mergeCell ref="C251:S251"/>
    <mergeCell ref="A257:A258"/>
    <mergeCell ref="B257:B258"/>
    <mergeCell ref="C257:S257"/>
  </mergeCells>
  <dataValidations count="3">
    <dataValidation type="whole" allowBlank="1" showInputMessage="1" showErrorMessage="1" sqref="AR10:AR12" xr:uid="{A35C8F7A-C9DD-42B3-8F27-DB4881787621}">
      <formula1>0</formula1>
      <formula2>1E+27</formula2>
    </dataValidation>
    <dataValidation type="whole" allowBlank="1" showInputMessage="1" showErrorMessage="1" error="Valor no Permitido" sqref="C113:AU113 B1:N5 O1:AU7 A7:N7 CG8:CT9 CD17:CQ17 AN11:AP16 M125:AS125 C22:AP24 AT10:AU10 C25:AU25 C26:C29 AM10 B259:C265 T71:T76 C51:C52 D51:I51 J51:AU52 I118:K118 C55:F60 I53:AS60 AN18:AP21 B18:B29 C18:AL21 A18:A62 B49:B62 C69:Z69 A64:B70 A72:A79 A83:A86 B72:B77 C77:Z77 F78:AT93 A97:A102 B97:E97 F98:AT104 F94:AU97 A104:A110 B104:E105 C107:E111 I120:AS123 AS118:AT118 A112 A116:A117 AS119:AU119 D288:S309 C120:G123 D116:G117 C115:G115 A114:G114 A119:A123 C124:AU124 A125:A143 B113:B157 CG214:CT214 C215:AU220 CG221:CT248 T249:AU249 A249:A252 A254 B249:B254 C249:S250 A256:A264 E126:AR142 D256:S256 T269:X270 C49:AQ50 T266:AB268 B256:C257 D258:S265 A10:E10 G28:H28 G26 AO26 I27:AR28 C30:AP48 D29:AQ29 B289:C309 B271:C287 D271:S286 C118:H119 L118:AR119 D53:D54 F53:F54 E53 C61:AT61 AA62:AU77 T63:T68 W62 J115:AT117 K114:AU114 W145:X182 C143:AU144 Y181:AU213 H117:I117 E125:K125 A11:AL16 H121:H123 C127:D142 C117 A271:A309 F106:AT112 F105:AU105" xr:uid="{6BAF7010-7103-49E7-9942-92713D635E81}">
      <formula1>0</formula1>
      <formula2>1E+30</formula2>
    </dataValidation>
    <dataValidation allowBlank="1" sqref="CA8:CF9 BX17:CC17 CA214:CF214 CA221:CF248" xr:uid="{57281CCC-C02D-44D7-A924-4B3CCF981129}"/>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06EB7-0291-4104-8430-DE6D02EEAF7B}">
  <dimension ref="A1:AH37"/>
  <sheetViews>
    <sheetView workbookViewId="0">
      <selection activeCell="B12" sqref="B12"/>
    </sheetView>
  </sheetViews>
  <sheetFormatPr baseColWidth="10" defaultColWidth="9.1796875" defaultRowHeight="14.5" x14ac:dyDescent="0.35"/>
  <cols>
    <col min="1" max="1" width="37.453125" customWidth="1"/>
    <col min="2" max="2" width="12.1796875" bestFit="1" customWidth="1"/>
    <col min="5" max="6" width="10" customWidth="1"/>
    <col min="33" max="34" width="9.81640625" customWidth="1"/>
  </cols>
  <sheetData>
    <row r="1" spans="1:33" x14ac:dyDescent="0.35">
      <c r="A1" s="95" t="s">
        <v>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row>
    <row r="2" spans="1:33" x14ac:dyDescent="0.35">
      <c r="A2" s="95" t="s">
        <v>69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row>
    <row r="3" spans="1:33" x14ac:dyDescent="0.35">
      <c r="A3" s="95" t="s">
        <v>70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row>
    <row r="4" spans="1:33" x14ac:dyDescent="0.35">
      <c r="A4" s="95" t="s">
        <v>71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row>
    <row r="5" spans="1:33" x14ac:dyDescent="0.35">
      <c r="A5" s="95" t="s">
        <v>72</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row>
    <row r="6" spans="1:33" ht="19.5" x14ac:dyDescent="0.35">
      <c r="A6" s="6982" t="s">
        <v>73</v>
      </c>
      <c r="B6" s="6982"/>
      <c r="C6" s="6982"/>
      <c r="D6" s="6982"/>
      <c r="E6" s="6982"/>
      <c r="F6" s="6982"/>
      <c r="G6" s="6982"/>
      <c r="H6" s="6982"/>
      <c r="I6" s="6982"/>
      <c r="J6" s="6982"/>
      <c r="K6" s="6982"/>
      <c r="L6" s="6982"/>
      <c r="M6" s="6982"/>
      <c r="N6" s="6982"/>
      <c r="O6" s="6982"/>
      <c r="P6" s="6982"/>
      <c r="Q6" s="6982"/>
      <c r="R6" s="6982"/>
      <c r="S6" s="6982"/>
      <c r="T6" s="6982"/>
      <c r="U6" s="6982"/>
      <c r="V6" s="6982"/>
      <c r="W6" s="6982"/>
      <c r="X6" s="6982"/>
      <c r="Y6" s="6982"/>
      <c r="Z6" s="6982"/>
      <c r="AA6" s="6982"/>
      <c r="AB6" s="6982"/>
      <c r="AC6" s="6982"/>
      <c r="AD6" s="6982"/>
      <c r="AE6" s="538"/>
      <c r="AF6" s="277"/>
      <c r="AG6" s="272"/>
    </row>
    <row r="7" spans="1:33" ht="19.5" x14ac:dyDescent="0.35">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538"/>
      <c r="AF7" s="277"/>
      <c r="AG7" s="272"/>
    </row>
    <row r="8" spans="1:33" ht="15.5" x14ac:dyDescent="0.35">
      <c r="A8" s="280" t="s">
        <v>74</v>
      </c>
      <c r="B8" s="281"/>
      <c r="C8" s="281"/>
      <c r="D8" s="281"/>
      <c r="E8" s="281"/>
      <c r="F8" s="281"/>
      <c r="G8" s="281"/>
      <c r="H8" s="281"/>
      <c r="I8" s="281"/>
      <c r="J8" s="281"/>
      <c r="K8" s="281"/>
      <c r="L8" s="281"/>
      <c r="M8" s="281"/>
      <c r="N8" s="281"/>
      <c r="O8" s="281"/>
      <c r="P8" s="281"/>
      <c r="Q8" s="279"/>
      <c r="R8" s="279"/>
      <c r="S8" s="279"/>
      <c r="T8" s="279"/>
      <c r="U8" s="279"/>
      <c r="V8" s="279"/>
      <c r="W8" s="279"/>
      <c r="X8" s="279"/>
      <c r="Y8" s="279"/>
      <c r="Z8" s="279"/>
      <c r="AA8" s="279"/>
      <c r="AB8" s="279"/>
      <c r="AC8" s="279"/>
      <c r="AD8" s="279"/>
      <c r="AE8" s="279"/>
      <c r="AF8" s="277"/>
      <c r="AG8" s="272"/>
    </row>
    <row r="9" spans="1:33" ht="15" customHeight="1" x14ac:dyDescent="0.35">
      <c r="A9" s="6985" t="s">
        <v>2</v>
      </c>
      <c r="B9" s="6987" t="s">
        <v>30</v>
      </c>
      <c r="C9" s="6988"/>
      <c r="D9" s="6989"/>
      <c r="E9" s="6990" t="s">
        <v>75</v>
      </c>
      <c r="F9" s="6992" t="s">
        <v>76</v>
      </c>
      <c r="G9" s="277"/>
      <c r="H9" s="277"/>
      <c r="I9" s="277"/>
      <c r="J9" s="277"/>
      <c r="K9" s="277"/>
      <c r="L9" s="277"/>
      <c r="M9" s="277"/>
      <c r="N9" s="277"/>
      <c r="O9" s="277"/>
      <c r="P9" s="277"/>
      <c r="Q9" s="277"/>
      <c r="R9" s="277"/>
      <c r="S9" s="277"/>
      <c r="T9" s="277"/>
      <c r="U9" s="277"/>
      <c r="V9" s="277"/>
      <c r="W9" s="277"/>
      <c r="X9" s="277"/>
      <c r="Y9" s="277"/>
      <c r="Z9" s="277"/>
      <c r="AA9" s="277"/>
      <c r="AB9" s="277"/>
      <c r="AC9" s="277"/>
      <c r="AD9" s="277"/>
      <c r="AE9" s="272"/>
      <c r="AF9" s="272"/>
      <c r="AG9" s="272"/>
    </row>
    <row r="10" spans="1:33" x14ac:dyDescent="0.35">
      <c r="A10" s="6986"/>
      <c r="B10" s="1621" t="s">
        <v>32</v>
      </c>
      <c r="C10" s="1642" t="s">
        <v>33</v>
      </c>
      <c r="D10" s="1646" t="s">
        <v>34</v>
      </c>
      <c r="E10" s="6991"/>
      <c r="F10" s="6993"/>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2"/>
      <c r="AF10" s="272"/>
      <c r="AG10" s="272"/>
    </row>
    <row r="11" spans="1:33" x14ac:dyDescent="0.35">
      <c r="A11" s="1647" t="s">
        <v>64</v>
      </c>
      <c r="B11" s="1638">
        <f>SUM(B12:B17)</f>
        <v>0</v>
      </c>
      <c r="C11" s="1648">
        <f>SUM(C12:C17)</f>
        <v>0</v>
      </c>
      <c r="D11" s="1639">
        <f>SUM(D12:D17)</f>
        <v>0</v>
      </c>
      <c r="E11" s="1649">
        <f>SUM(E12:E17)</f>
        <v>0</v>
      </c>
      <c r="F11" s="1650">
        <f>SUM(F12:F17)</f>
        <v>0</v>
      </c>
      <c r="G11" s="277"/>
      <c r="H11" s="277"/>
      <c r="I11" s="277"/>
      <c r="J11" s="277"/>
      <c r="K11" s="277"/>
      <c r="L11" s="277"/>
      <c r="M11" s="277"/>
      <c r="N11" s="277"/>
      <c r="O11" s="277"/>
      <c r="P11" s="277"/>
      <c r="Q11" s="277"/>
      <c r="R11" s="277"/>
      <c r="S11" s="277"/>
      <c r="T11" s="277"/>
      <c r="U11" s="277"/>
      <c r="V11" s="277"/>
      <c r="W11" s="277"/>
      <c r="X11" s="276"/>
      <c r="Y11" s="276"/>
      <c r="Z11" s="276"/>
      <c r="AA11" s="276"/>
      <c r="AB11" s="276"/>
      <c r="AC11" s="276"/>
      <c r="AD11" s="277"/>
      <c r="AE11" s="272"/>
      <c r="AF11" s="272"/>
      <c r="AG11" s="272"/>
    </row>
    <row r="12" spans="1:33" x14ac:dyDescent="0.35">
      <c r="A12" s="537" t="s">
        <v>77</v>
      </c>
      <c r="B12" s="828">
        <f t="shared" ref="B12:B17" si="0">SUM(C12:D12)</f>
        <v>0</v>
      </c>
      <c r="C12" s="294"/>
      <c r="D12" s="156"/>
      <c r="E12" s="536"/>
      <c r="F12" s="508"/>
      <c r="G12" s="321"/>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2"/>
      <c r="AF12" s="272"/>
      <c r="AG12" s="272"/>
    </row>
    <row r="13" spans="1:33" x14ac:dyDescent="0.35">
      <c r="A13" s="1378" t="s">
        <v>78</v>
      </c>
      <c r="B13" s="828">
        <f t="shared" si="0"/>
        <v>0</v>
      </c>
      <c r="C13" s="829"/>
      <c r="D13" s="854"/>
      <c r="E13" s="1651"/>
      <c r="F13" s="1164"/>
      <c r="G13" s="321"/>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2"/>
      <c r="AF13" s="272"/>
      <c r="AG13" s="273"/>
    </row>
    <row r="14" spans="1:33" x14ac:dyDescent="0.35">
      <c r="A14" s="1378" t="s">
        <v>29</v>
      </c>
      <c r="B14" s="828">
        <f t="shared" si="0"/>
        <v>0</v>
      </c>
      <c r="C14" s="294"/>
      <c r="D14" s="156"/>
      <c r="E14" s="536"/>
      <c r="F14" s="508"/>
      <c r="G14" s="321"/>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2"/>
      <c r="AF14" s="272"/>
      <c r="AG14" s="273"/>
    </row>
    <row r="15" spans="1:33" x14ac:dyDescent="0.35">
      <c r="A15" s="1378" t="s">
        <v>79</v>
      </c>
      <c r="B15" s="828">
        <f t="shared" si="0"/>
        <v>0</v>
      </c>
      <c r="C15" s="829"/>
      <c r="D15" s="854"/>
      <c r="E15" s="1651"/>
      <c r="F15" s="1164"/>
      <c r="G15" s="321"/>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2"/>
      <c r="AF15" s="272"/>
      <c r="AG15" s="273"/>
    </row>
    <row r="16" spans="1:33" x14ac:dyDescent="0.35">
      <c r="A16" s="1652" t="s">
        <v>80</v>
      </c>
      <c r="B16" s="828">
        <f t="shared" si="0"/>
        <v>0</v>
      </c>
      <c r="C16" s="294"/>
      <c r="D16" s="156"/>
      <c r="E16" s="536"/>
      <c r="F16" s="508"/>
      <c r="G16" s="321"/>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2"/>
      <c r="AF16" s="272"/>
      <c r="AG16" s="273"/>
    </row>
    <row r="17" spans="1:34" x14ac:dyDescent="0.35">
      <c r="A17" s="1179" t="s">
        <v>61</v>
      </c>
      <c r="B17" s="828">
        <f t="shared" si="0"/>
        <v>0</v>
      </c>
      <c r="C17" s="837"/>
      <c r="D17" s="872"/>
      <c r="E17" s="1653"/>
      <c r="F17" s="1168"/>
      <c r="G17" s="321"/>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2"/>
      <c r="AF17" s="272"/>
      <c r="AG17" s="273"/>
    </row>
    <row r="18" spans="1:34" ht="15.5" x14ac:dyDescent="0.35">
      <c r="A18" s="280" t="s">
        <v>81</v>
      </c>
      <c r="B18" s="281"/>
      <c r="C18" s="281"/>
      <c r="D18" s="281"/>
      <c r="E18" s="281"/>
      <c r="F18" s="281"/>
      <c r="G18" s="281"/>
      <c r="H18" s="281"/>
      <c r="I18" s="281"/>
      <c r="J18" s="281"/>
      <c r="K18" s="281"/>
      <c r="L18" s="281"/>
      <c r="M18" s="281"/>
      <c r="N18" s="281"/>
      <c r="O18" s="281"/>
      <c r="P18" s="281"/>
      <c r="Q18" s="279"/>
      <c r="R18" s="279"/>
      <c r="S18" s="279"/>
      <c r="T18" s="279"/>
      <c r="U18" s="279"/>
      <c r="V18" s="279"/>
      <c r="W18" s="279"/>
      <c r="X18" s="279"/>
      <c r="Y18" s="279"/>
      <c r="Z18" s="279"/>
      <c r="AA18" s="279"/>
      <c r="AB18" s="279"/>
      <c r="AC18" s="279"/>
      <c r="AD18" s="279"/>
      <c r="AE18" s="279"/>
      <c r="AF18" s="277"/>
      <c r="AG18" s="273"/>
    </row>
    <row r="19" spans="1:34" ht="15" customHeight="1" x14ac:dyDescent="0.35">
      <c r="A19" s="6994" t="s">
        <v>82</v>
      </c>
      <c r="B19" s="6987" t="s">
        <v>30</v>
      </c>
      <c r="C19" s="6988"/>
      <c r="D19" s="6989"/>
      <c r="E19" s="6996" t="s">
        <v>83</v>
      </c>
      <c r="F19" s="6997"/>
      <c r="G19" s="6996" t="s">
        <v>84</v>
      </c>
      <c r="H19" s="6998"/>
      <c r="I19" s="6996" t="s">
        <v>85</v>
      </c>
      <c r="J19" s="6998"/>
      <c r="K19" s="6996" t="s">
        <v>86</v>
      </c>
      <c r="L19" s="6998"/>
      <c r="M19" s="6996" t="s">
        <v>87</v>
      </c>
      <c r="N19" s="6998"/>
      <c r="O19" s="6996" t="s">
        <v>88</v>
      </c>
      <c r="P19" s="6998"/>
      <c r="Q19" s="6996" t="s">
        <v>89</v>
      </c>
      <c r="R19" s="6998"/>
      <c r="S19" s="6996" t="s">
        <v>90</v>
      </c>
      <c r="T19" s="6998"/>
      <c r="U19" s="6996" t="s">
        <v>91</v>
      </c>
      <c r="V19" s="6998"/>
      <c r="W19" s="6996" t="s">
        <v>92</v>
      </c>
      <c r="X19" s="6998"/>
      <c r="Y19" s="6996" t="s">
        <v>93</v>
      </c>
      <c r="Z19" s="6998"/>
      <c r="AA19" s="6996" t="s">
        <v>94</v>
      </c>
      <c r="AB19" s="6998"/>
      <c r="AC19" s="6996" t="s">
        <v>95</v>
      </c>
      <c r="AD19" s="6998"/>
      <c r="AE19" s="6996" t="s">
        <v>96</v>
      </c>
      <c r="AF19" s="6998"/>
      <c r="AG19" s="6999" t="s">
        <v>75</v>
      </c>
      <c r="AH19" s="7001" t="s">
        <v>76</v>
      </c>
    </row>
    <row r="20" spans="1:34" x14ac:dyDescent="0.35">
      <c r="A20" s="6995"/>
      <c r="B20" s="1621" t="s">
        <v>32</v>
      </c>
      <c r="C20" s="1642" t="s">
        <v>33</v>
      </c>
      <c r="D20" s="1646" t="s">
        <v>34</v>
      </c>
      <c r="E20" s="1642" t="s">
        <v>33</v>
      </c>
      <c r="F20" s="1654" t="s">
        <v>34</v>
      </c>
      <c r="G20" s="1642" t="s">
        <v>33</v>
      </c>
      <c r="H20" s="1654" t="s">
        <v>34</v>
      </c>
      <c r="I20" s="1642" t="s">
        <v>33</v>
      </c>
      <c r="J20" s="1654" t="s">
        <v>34</v>
      </c>
      <c r="K20" s="1642" t="s">
        <v>33</v>
      </c>
      <c r="L20" s="1654" t="s">
        <v>34</v>
      </c>
      <c r="M20" s="1642" t="s">
        <v>33</v>
      </c>
      <c r="N20" s="1654" t="s">
        <v>34</v>
      </c>
      <c r="O20" s="1642" t="s">
        <v>33</v>
      </c>
      <c r="P20" s="1654" t="s">
        <v>34</v>
      </c>
      <c r="Q20" s="1642" t="s">
        <v>33</v>
      </c>
      <c r="R20" s="1654" t="s">
        <v>34</v>
      </c>
      <c r="S20" s="1642" t="s">
        <v>33</v>
      </c>
      <c r="T20" s="1654" t="s">
        <v>34</v>
      </c>
      <c r="U20" s="1642" t="s">
        <v>33</v>
      </c>
      <c r="V20" s="1654" t="s">
        <v>34</v>
      </c>
      <c r="W20" s="1642" t="s">
        <v>33</v>
      </c>
      <c r="X20" s="1654" t="s">
        <v>34</v>
      </c>
      <c r="Y20" s="1642" t="s">
        <v>33</v>
      </c>
      <c r="Z20" s="1654" t="s">
        <v>34</v>
      </c>
      <c r="AA20" s="1642" t="s">
        <v>33</v>
      </c>
      <c r="AB20" s="1654" t="s">
        <v>34</v>
      </c>
      <c r="AC20" s="1642" t="s">
        <v>33</v>
      </c>
      <c r="AD20" s="1654" t="s">
        <v>34</v>
      </c>
      <c r="AE20" s="1642" t="s">
        <v>33</v>
      </c>
      <c r="AF20" s="1654" t="s">
        <v>34</v>
      </c>
      <c r="AG20" s="7000"/>
      <c r="AH20" s="7002"/>
    </row>
    <row r="21" spans="1:34" x14ac:dyDescent="0.35">
      <c r="A21" s="1647" t="s">
        <v>30</v>
      </c>
      <c r="B21" s="1638">
        <f t="shared" ref="B21:AF21" si="1">SUM(B22:B25)</f>
        <v>0</v>
      </c>
      <c r="C21" s="1648">
        <f t="shared" si="1"/>
        <v>0</v>
      </c>
      <c r="D21" s="1639">
        <f t="shared" si="1"/>
        <v>0</v>
      </c>
      <c r="E21" s="1648">
        <f t="shared" si="1"/>
        <v>0</v>
      </c>
      <c r="F21" s="1655">
        <f t="shared" si="1"/>
        <v>0</v>
      </c>
      <c r="G21" s="1648">
        <f t="shared" si="1"/>
        <v>0</v>
      </c>
      <c r="H21" s="1655">
        <f t="shared" si="1"/>
        <v>0</v>
      </c>
      <c r="I21" s="1648">
        <f t="shared" si="1"/>
        <v>0</v>
      </c>
      <c r="J21" s="1655">
        <f t="shared" si="1"/>
        <v>0</v>
      </c>
      <c r="K21" s="1648">
        <f t="shared" si="1"/>
        <v>0</v>
      </c>
      <c r="L21" s="1655">
        <f t="shared" si="1"/>
        <v>0</v>
      </c>
      <c r="M21" s="1648">
        <f t="shared" si="1"/>
        <v>0</v>
      </c>
      <c r="N21" s="1655">
        <f t="shared" si="1"/>
        <v>0</v>
      </c>
      <c r="O21" s="1648">
        <f t="shared" si="1"/>
        <v>0</v>
      </c>
      <c r="P21" s="1655">
        <f t="shared" si="1"/>
        <v>0</v>
      </c>
      <c r="Q21" s="1648">
        <f t="shared" si="1"/>
        <v>0</v>
      </c>
      <c r="R21" s="1655">
        <f t="shared" si="1"/>
        <v>0</v>
      </c>
      <c r="S21" s="1648">
        <f t="shared" si="1"/>
        <v>0</v>
      </c>
      <c r="T21" s="1655">
        <f t="shared" si="1"/>
        <v>0</v>
      </c>
      <c r="U21" s="1648">
        <f t="shared" si="1"/>
        <v>0</v>
      </c>
      <c r="V21" s="1655">
        <f t="shared" si="1"/>
        <v>0</v>
      </c>
      <c r="W21" s="1648">
        <f t="shared" si="1"/>
        <v>0</v>
      </c>
      <c r="X21" s="1655">
        <f t="shared" si="1"/>
        <v>0</v>
      </c>
      <c r="Y21" s="1648">
        <f t="shared" si="1"/>
        <v>0</v>
      </c>
      <c r="Z21" s="1655">
        <f t="shared" si="1"/>
        <v>0</v>
      </c>
      <c r="AA21" s="1648">
        <f t="shared" si="1"/>
        <v>0</v>
      </c>
      <c r="AB21" s="1655">
        <f t="shared" si="1"/>
        <v>0</v>
      </c>
      <c r="AC21" s="1648">
        <f t="shared" si="1"/>
        <v>0</v>
      </c>
      <c r="AD21" s="1655">
        <f t="shared" si="1"/>
        <v>0</v>
      </c>
      <c r="AE21" s="1648">
        <f t="shared" si="1"/>
        <v>0</v>
      </c>
      <c r="AF21" s="1655">
        <f t="shared" si="1"/>
        <v>0</v>
      </c>
      <c r="AG21" s="1649">
        <f>SUM(AG22:AG27)</f>
        <v>0</v>
      </c>
      <c r="AH21" s="1650">
        <f>SUM(AH22:AH27)</f>
        <v>0</v>
      </c>
    </row>
    <row r="22" spans="1:34" x14ac:dyDescent="0.35">
      <c r="A22" s="537" t="s">
        <v>97</v>
      </c>
      <c r="B22" s="828">
        <f>SUM(C22:D22)</f>
        <v>0</v>
      </c>
      <c r="C22" s="831">
        <f t="shared" ref="C22:D25" si="2">SUM(E22+G22+I22+K22+M22+O22+Q22+S22+U22+W22+Y22+AA22+AC22+AE22)</f>
        <v>0</v>
      </c>
      <c r="D22" s="1079">
        <f t="shared" si="2"/>
        <v>0</v>
      </c>
      <c r="E22" s="294"/>
      <c r="F22" s="354"/>
      <c r="G22" s="294"/>
      <c r="H22" s="354"/>
      <c r="I22" s="294"/>
      <c r="J22" s="354"/>
      <c r="K22" s="294"/>
      <c r="L22" s="354"/>
      <c r="M22" s="294"/>
      <c r="N22" s="354"/>
      <c r="O22" s="294"/>
      <c r="P22" s="354"/>
      <c r="Q22" s="294"/>
      <c r="R22" s="354"/>
      <c r="S22" s="294"/>
      <c r="T22" s="354"/>
      <c r="U22" s="294"/>
      <c r="V22" s="354"/>
      <c r="W22" s="294"/>
      <c r="X22" s="354"/>
      <c r="Y22" s="294"/>
      <c r="Z22" s="354"/>
      <c r="AA22" s="294"/>
      <c r="AB22" s="354"/>
      <c r="AC22" s="294"/>
      <c r="AD22" s="354"/>
      <c r="AE22" s="294"/>
      <c r="AF22" s="354"/>
      <c r="AG22" s="536"/>
      <c r="AH22" s="508"/>
    </row>
    <row r="23" spans="1:34" x14ac:dyDescent="0.35">
      <c r="A23" s="1378" t="s">
        <v>98</v>
      </c>
      <c r="B23" s="828">
        <f>SUM(C23:D23)</f>
        <v>0</v>
      </c>
      <c r="C23" s="831">
        <f t="shared" si="2"/>
        <v>0</v>
      </c>
      <c r="D23" s="1079">
        <f t="shared" si="2"/>
        <v>0</v>
      </c>
      <c r="E23" s="829"/>
      <c r="F23" s="1438"/>
      <c r="G23" s="829"/>
      <c r="H23" s="1438"/>
      <c r="I23" s="829"/>
      <c r="J23" s="1438"/>
      <c r="K23" s="829"/>
      <c r="L23" s="1438"/>
      <c r="M23" s="829"/>
      <c r="N23" s="1438"/>
      <c r="O23" s="829"/>
      <c r="P23" s="1438"/>
      <c r="Q23" s="829"/>
      <c r="R23" s="1438"/>
      <c r="S23" s="829"/>
      <c r="T23" s="1438"/>
      <c r="U23" s="829"/>
      <c r="V23" s="1438"/>
      <c r="W23" s="829"/>
      <c r="X23" s="1438"/>
      <c r="Y23" s="829"/>
      <c r="Z23" s="1438"/>
      <c r="AA23" s="829"/>
      <c r="AB23" s="1438"/>
      <c r="AC23" s="829"/>
      <c r="AD23" s="1438"/>
      <c r="AE23" s="829"/>
      <c r="AF23" s="1438"/>
      <c r="AG23" s="1651"/>
      <c r="AH23" s="1164"/>
    </row>
    <row r="24" spans="1:34" x14ac:dyDescent="0.35">
      <c r="A24" s="1378" t="s">
        <v>99</v>
      </c>
      <c r="B24" s="828">
        <f>SUM(C24:D24)</f>
        <v>0</v>
      </c>
      <c r="C24" s="831">
        <f t="shared" si="2"/>
        <v>0</v>
      </c>
      <c r="D24" s="1079">
        <f t="shared" si="2"/>
        <v>0</v>
      </c>
      <c r="E24" s="294"/>
      <c r="F24" s="354"/>
      <c r="G24" s="294"/>
      <c r="H24" s="354"/>
      <c r="I24" s="294"/>
      <c r="J24" s="354"/>
      <c r="K24" s="294"/>
      <c r="L24" s="354"/>
      <c r="M24" s="294"/>
      <c r="N24" s="354"/>
      <c r="O24" s="294"/>
      <c r="P24" s="354"/>
      <c r="Q24" s="294"/>
      <c r="R24" s="354"/>
      <c r="S24" s="294"/>
      <c r="T24" s="354"/>
      <c r="U24" s="294"/>
      <c r="V24" s="354"/>
      <c r="W24" s="294"/>
      <c r="X24" s="354"/>
      <c r="Y24" s="294"/>
      <c r="Z24" s="354"/>
      <c r="AA24" s="294"/>
      <c r="AB24" s="354"/>
      <c r="AC24" s="294"/>
      <c r="AD24" s="354"/>
      <c r="AE24" s="294"/>
      <c r="AF24" s="354"/>
      <c r="AG24" s="536"/>
      <c r="AH24" s="508"/>
    </row>
    <row r="25" spans="1:34" x14ac:dyDescent="0.35">
      <c r="A25" s="1656" t="s">
        <v>100</v>
      </c>
      <c r="B25" s="836">
        <f>SUM(C25:D25)</f>
        <v>0</v>
      </c>
      <c r="C25" s="813">
        <f t="shared" si="2"/>
        <v>0</v>
      </c>
      <c r="D25" s="1181">
        <f t="shared" si="2"/>
        <v>0</v>
      </c>
      <c r="E25" s="837"/>
      <c r="F25" s="838"/>
      <c r="G25" s="837"/>
      <c r="H25" s="838"/>
      <c r="I25" s="837"/>
      <c r="J25" s="838"/>
      <c r="K25" s="837"/>
      <c r="L25" s="838"/>
      <c r="M25" s="837"/>
      <c r="N25" s="838"/>
      <c r="O25" s="837"/>
      <c r="P25" s="838"/>
      <c r="Q25" s="837"/>
      <c r="R25" s="838"/>
      <c r="S25" s="837"/>
      <c r="T25" s="838"/>
      <c r="U25" s="837"/>
      <c r="V25" s="838"/>
      <c r="W25" s="837"/>
      <c r="X25" s="838"/>
      <c r="Y25" s="837"/>
      <c r="Z25" s="838"/>
      <c r="AA25" s="837"/>
      <c r="AB25" s="838"/>
      <c r="AC25" s="837"/>
      <c r="AD25" s="838"/>
      <c r="AE25" s="837"/>
      <c r="AF25" s="838"/>
      <c r="AG25" s="1651"/>
      <c r="AH25" s="1164"/>
    </row>
    <row r="26" spans="1:34" ht="15.5" x14ac:dyDescent="0.35">
      <c r="A26" s="280" t="s">
        <v>101</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4" ht="15" customHeight="1" x14ac:dyDescent="0.35">
      <c r="A27" s="6985" t="s">
        <v>102</v>
      </c>
      <c r="B27" s="6987" t="s">
        <v>30</v>
      </c>
      <c r="C27" s="6988"/>
      <c r="D27" s="6989"/>
      <c r="E27" s="6996" t="s">
        <v>83</v>
      </c>
      <c r="F27" s="6997"/>
      <c r="G27" s="6996" t="s">
        <v>84</v>
      </c>
      <c r="H27" s="6998"/>
      <c r="I27" s="6996" t="s">
        <v>85</v>
      </c>
      <c r="J27" s="6998"/>
      <c r="K27" s="6996" t="s">
        <v>86</v>
      </c>
      <c r="L27" s="6998"/>
      <c r="M27" s="6996" t="s">
        <v>87</v>
      </c>
      <c r="N27" s="6998"/>
      <c r="O27" s="6996" t="s">
        <v>88</v>
      </c>
      <c r="P27" s="6998"/>
      <c r="Q27" s="6996" t="s">
        <v>89</v>
      </c>
      <c r="R27" s="6998"/>
      <c r="S27" s="6996" t="s">
        <v>90</v>
      </c>
      <c r="T27" s="6998"/>
      <c r="U27" s="6996" t="s">
        <v>91</v>
      </c>
      <c r="V27" s="6998"/>
      <c r="W27" s="6996" t="s">
        <v>92</v>
      </c>
      <c r="X27" s="6998"/>
      <c r="Y27" s="6996" t="s">
        <v>93</v>
      </c>
      <c r="Z27" s="6998"/>
      <c r="AA27" s="6996" t="s">
        <v>94</v>
      </c>
      <c r="AB27" s="6998"/>
      <c r="AC27" s="6996" t="s">
        <v>95</v>
      </c>
      <c r="AD27" s="6998"/>
      <c r="AE27" s="6996" t="s">
        <v>96</v>
      </c>
      <c r="AF27" s="6998"/>
      <c r="AG27" s="6999" t="s">
        <v>75</v>
      </c>
      <c r="AH27" s="7001" t="s">
        <v>76</v>
      </c>
    </row>
    <row r="28" spans="1:34" x14ac:dyDescent="0.35">
      <c r="A28" s="6986"/>
      <c r="B28" s="1621" t="s">
        <v>32</v>
      </c>
      <c r="C28" s="1642" t="s">
        <v>33</v>
      </c>
      <c r="D28" s="1646" t="s">
        <v>34</v>
      </c>
      <c r="E28" s="1642" t="s">
        <v>33</v>
      </c>
      <c r="F28" s="1654" t="s">
        <v>34</v>
      </c>
      <c r="G28" s="1642" t="s">
        <v>33</v>
      </c>
      <c r="H28" s="1654" t="s">
        <v>34</v>
      </c>
      <c r="I28" s="1642" t="s">
        <v>33</v>
      </c>
      <c r="J28" s="1654" t="s">
        <v>34</v>
      </c>
      <c r="K28" s="1642" t="s">
        <v>33</v>
      </c>
      <c r="L28" s="1654" t="s">
        <v>34</v>
      </c>
      <c r="M28" s="1642" t="s">
        <v>33</v>
      </c>
      <c r="N28" s="1654" t="s">
        <v>34</v>
      </c>
      <c r="O28" s="1642" t="s">
        <v>33</v>
      </c>
      <c r="P28" s="1654" t="s">
        <v>34</v>
      </c>
      <c r="Q28" s="1642" t="s">
        <v>33</v>
      </c>
      <c r="R28" s="1654" t="s">
        <v>34</v>
      </c>
      <c r="S28" s="1642" t="s">
        <v>33</v>
      </c>
      <c r="T28" s="1654" t="s">
        <v>34</v>
      </c>
      <c r="U28" s="1642" t="s">
        <v>33</v>
      </c>
      <c r="V28" s="1654" t="s">
        <v>34</v>
      </c>
      <c r="W28" s="1642" t="s">
        <v>33</v>
      </c>
      <c r="X28" s="1654" t="s">
        <v>34</v>
      </c>
      <c r="Y28" s="1642" t="s">
        <v>33</v>
      </c>
      <c r="Z28" s="1654" t="s">
        <v>34</v>
      </c>
      <c r="AA28" s="1642" t="s">
        <v>33</v>
      </c>
      <c r="AB28" s="1654" t="s">
        <v>34</v>
      </c>
      <c r="AC28" s="1642" t="s">
        <v>33</v>
      </c>
      <c r="AD28" s="1654" t="s">
        <v>34</v>
      </c>
      <c r="AE28" s="1642" t="s">
        <v>33</v>
      </c>
      <c r="AF28" s="1654" t="s">
        <v>34</v>
      </c>
      <c r="AG28" s="7000"/>
      <c r="AH28" s="7002"/>
    </row>
    <row r="29" spans="1:34" x14ac:dyDescent="0.35">
      <c r="A29" s="1657" t="s">
        <v>103</v>
      </c>
      <c r="B29" s="1658">
        <f>SUM(C29:D29)</f>
        <v>0</v>
      </c>
      <c r="C29" s="396">
        <f>SUM(E29+G29+I29+K29+M29+O29+Q29+S29+U29+W29+Y29+AA29+AC29+AE29)</f>
        <v>0</v>
      </c>
      <c r="D29" s="1659">
        <f>SUM(F29+H29+J29+L29+N29+P29+R29+T29+V29+X29+Z29+AB29+AD29+AF29)</f>
        <v>0</v>
      </c>
      <c r="E29" s="325"/>
      <c r="F29" s="347"/>
      <c r="G29" s="325"/>
      <c r="H29" s="347"/>
      <c r="I29" s="325"/>
      <c r="J29" s="347"/>
      <c r="K29" s="325"/>
      <c r="L29" s="347"/>
      <c r="M29" s="325"/>
      <c r="N29" s="347"/>
      <c r="O29" s="325"/>
      <c r="P29" s="347"/>
      <c r="Q29" s="325"/>
      <c r="R29" s="347"/>
      <c r="S29" s="325"/>
      <c r="T29" s="347"/>
      <c r="U29" s="325"/>
      <c r="V29" s="347"/>
      <c r="W29" s="325"/>
      <c r="X29" s="347"/>
      <c r="Y29" s="325"/>
      <c r="Z29" s="347"/>
      <c r="AA29" s="325"/>
      <c r="AB29" s="347"/>
      <c r="AC29" s="325"/>
      <c r="AD29" s="347"/>
      <c r="AE29" s="325"/>
      <c r="AF29" s="347"/>
      <c r="AG29" s="1649">
        <f>SUM(AG30:AG35)</f>
        <v>0</v>
      </c>
      <c r="AH29" s="1650">
        <f>SUM(AH30:AH35)</f>
        <v>0</v>
      </c>
    </row>
    <row r="30" spans="1:34" ht="20" x14ac:dyDescent="0.35">
      <c r="A30" s="938" t="s">
        <v>104</v>
      </c>
      <c r="B30" s="836">
        <f>SUM(C30:D30)</f>
        <v>0</v>
      </c>
      <c r="C30" s="813">
        <f>SUM(E30+G30+I30+K30+M30+O30+Q30+S30+U30+W30+Y30+AA30+AC30+AE30)</f>
        <v>0</v>
      </c>
      <c r="D30" s="1181">
        <f>SUM(F30+H30+J30+L30+N30+P30+R30+T30+V30+X30+Z30+AB30+AD30+AF30)</f>
        <v>0</v>
      </c>
      <c r="E30" s="1633"/>
      <c r="F30" s="1645"/>
      <c r="G30" s="1633"/>
      <c r="H30" s="1645"/>
      <c r="I30" s="1633"/>
      <c r="J30" s="1645"/>
      <c r="K30" s="1633"/>
      <c r="L30" s="1645"/>
      <c r="M30" s="1633"/>
      <c r="N30" s="1645"/>
      <c r="O30" s="1633"/>
      <c r="P30" s="1645"/>
      <c r="Q30" s="1633"/>
      <c r="R30" s="1645"/>
      <c r="S30" s="1633"/>
      <c r="T30" s="1645"/>
      <c r="U30" s="1633"/>
      <c r="V30" s="1645"/>
      <c r="W30" s="1633"/>
      <c r="X30" s="1645"/>
      <c r="Y30" s="1633"/>
      <c r="Z30" s="1645"/>
      <c r="AA30" s="1633"/>
      <c r="AB30" s="1645"/>
      <c r="AC30" s="1633"/>
      <c r="AD30" s="1645"/>
      <c r="AE30" s="1633"/>
      <c r="AF30" s="1645"/>
      <c r="AG30" s="536"/>
      <c r="AH30" s="508"/>
    </row>
    <row r="31" spans="1:34" ht="15.5" x14ac:dyDescent="0.35">
      <c r="A31" s="280" t="s">
        <v>105</v>
      </c>
      <c r="B31" s="281"/>
      <c r="C31" s="281"/>
      <c r="D31" s="281"/>
      <c r="E31" s="281"/>
      <c r="F31" s="281"/>
      <c r="G31" s="281"/>
      <c r="H31" s="281"/>
      <c r="I31" s="281"/>
      <c r="J31" s="281"/>
      <c r="K31" s="281"/>
      <c r="L31" s="281"/>
      <c r="M31" s="281"/>
      <c r="N31" s="281"/>
      <c r="O31" s="270"/>
      <c r="P31" s="281"/>
      <c r="Q31" s="279"/>
      <c r="R31" s="279"/>
      <c r="S31" s="279"/>
      <c r="T31" s="279"/>
      <c r="U31" s="279"/>
      <c r="V31" s="279"/>
      <c r="W31" s="279"/>
      <c r="X31" s="279"/>
      <c r="Y31" s="279"/>
      <c r="Z31" s="279"/>
      <c r="AA31" s="279"/>
      <c r="AB31" s="279"/>
      <c r="AC31" s="279"/>
      <c r="AD31" s="279"/>
      <c r="AE31" s="279"/>
      <c r="AF31" s="277"/>
    </row>
    <row r="32" spans="1:34" ht="15" customHeight="1" x14ac:dyDescent="0.35">
      <c r="A32" s="6985" t="s">
        <v>102</v>
      </c>
      <c r="B32" s="6987" t="s">
        <v>30</v>
      </c>
      <c r="C32" s="6988"/>
      <c r="D32" s="6989"/>
      <c r="E32" s="6996" t="s">
        <v>11</v>
      </c>
      <c r="F32" s="6997"/>
      <c r="G32" s="6996" t="s">
        <v>106</v>
      </c>
      <c r="H32" s="6998"/>
      <c r="I32" s="6996" t="s">
        <v>85</v>
      </c>
      <c r="J32" s="6998"/>
      <c r="K32" s="6996" t="s">
        <v>86</v>
      </c>
      <c r="L32" s="6998"/>
      <c r="M32" s="6996" t="s">
        <v>87</v>
      </c>
      <c r="N32" s="6998"/>
      <c r="O32" s="6996" t="s">
        <v>88</v>
      </c>
      <c r="P32" s="6998"/>
      <c r="Q32" s="6996" t="s">
        <v>89</v>
      </c>
      <c r="R32" s="6998"/>
      <c r="S32" s="6996" t="s">
        <v>90</v>
      </c>
      <c r="T32" s="6998"/>
      <c r="U32" s="6996" t="s">
        <v>91</v>
      </c>
      <c r="V32" s="6998"/>
      <c r="W32" s="6996" t="s">
        <v>92</v>
      </c>
      <c r="X32" s="6998"/>
      <c r="Y32" s="6996" t="s">
        <v>93</v>
      </c>
      <c r="Z32" s="6998"/>
      <c r="AA32" s="6996" t="s">
        <v>94</v>
      </c>
      <c r="AB32" s="6998"/>
      <c r="AC32" s="6996" t="s">
        <v>95</v>
      </c>
      <c r="AD32" s="6998"/>
      <c r="AE32" s="6996" t="s">
        <v>96</v>
      </c>
      <c r="AF32" s="6998"/>
      <c r="AG32" s="6999" t="s">
        <v>75</v>
      </c>
      <c r="AH32" s="7001" t="s">
        <v>76</v>
      </c>
    </row>
    <row r="33" spans="1:34" x14ac:dyDescent="0.35">
      <c r="A33" s="6986"/>
      <c r="B33" s="1621" t="s">
        <v>32</v>
      </c>
      <c r="C33" s="1642" t="s">
        <v>33</v>
      </c>
      <c r="D33" s="1646" t="s">
        <v>34</v>
      </c>
      <c r="E33" s="1642" t="s">
        <v>33</v>
      </c>
      <c r="F33" s="1654" t="s">
        <v>34</v>
      </c>
      <c r="G33" s="1642" t="s">
        <v>33</v>
      </c>
      <c r="H33" s="1654" t="s">
        <v>34</v>
      </c>
      <c r="I33" s="1642" t="s">
        <v>33</v>
      </c>
      <c r="J33" s="1654" t="s">
        <v>34</v>
      </c>
      <c r="K33" s="1642" t="s">
        <v>33</v>
      </c>
      <c r="L33" s="1654" t="s">
        <v>34</v>
      </c>
      <c r="M33" s="1642" t="s">
        <v>33</v>
      </c>
      <c r="N33" s="1654" t="s">
        <v>34</v>
      </c>
      <c r="O33" s="1642" t="s">
        <v>33</v>
      </c>
      <c r="P33" s="1654" t="s">
        <v>34</v>
      </c>
      <c r="Q33" s="1642" t="s">
        <v>33</v>
      </c>
      <c r="R33" s="1654" t="s">
        <v>34</v>
      </c>
      <c r="S33" s="1642" t="s">
        <v>33</v>
      </c>
      <c r="T33" s="1654" t="s">
        <v>34</v>
      </c>
      <c r="U33" s="1642" t="s">
        <v>33</v>
      </c>
      <c r="V33" s="1654" t="s">
        <v>34</v>
      </c>
      <c r="W33" s="1642" t="s">
        <v>33</v>
      </c>
      <c r="X33" s="1654" t="s">
        <v>34</v>
      </c>
      <c r="Y33" s="1642" t="s">
        <v>33</v>
      </c>
      <c r="Z33" s="1654" t="s">
        <v>34</v>
      </c>
      <c r="AA33" s="1642" t="s">
        <v>33</v>
      </c>
      <c r="AB33" s="1654" t="s">
        <v>34</v>
      </c>
      <c r="AC33" s="1642" t="s">
        <v>33</v>
      </c>
      <c r="AD33" s="1654" t="s">
        <v>34</v>
      </c>
      <c r="AE33" s="1642" t="s">
        <v>33</v>
      </c>
      <c r="AF33" s="1654" t="s">
        <v>34</v>
      </c>
      <c r="AG33" s="7000"/>
      <c r="AH33" s="7002"/>
    </row>
    <row r="34" spans="1:34" x14ac:dyDescent="0.35">
      <c r="A34" s="1660" t="s">
        <v>107</v>
      </c>
      <c r="B34" s="828">
        <f>SUM(C34:D34)</f>
        <v>0</v>
      </c>
      <c r="C34" s="831">
        <f>SUM(E34+G34+I34+K34+M34+O34+Q34+S34+U34+W34+Y34+AA34+AC34+AE34)</f>
        <v>0</v>
      </c>
      <c r="D34" s="1079">
        <f>SUM(F34+H34+J34+L34+N34+P34+R34+T34+V34+X34+Z34+AB34+AD34+AF34)</f>
        <v>0</v>
      </c>
      <c r="E34" s="294"/>
      <c r="F34" s="354"/>
      <c r="G34" s="294"/>
      <c r="H34" s="354"/>
      <c r="I34" s="294"/>
      <c r="J34" s="354"/>
      <c r="K34" s="294"/>
      <c r="L34" s="354"/>
      <c r="M34" s="294"/>
      <c r="N34" s="354"/>
      <c r="O34" s="294"/>
      <c r="P34" s="354"/>
      <c r="Q34" s="294"/>
      <c r="R34" s="354"/>
      <c r="S34" s="294"/>
      <c r="T34" s="354"/>
      <c r="U34" s="294"/>
      <c r="V34" s="354"/>
      <c r="W34" s="294"/>
      <c r="X34" s="354"/>
      <c r="Y34" s="294"/>
      <c r="Z34" s="354"/>
      <c r="AA34" s="294"/>
      <c r="AB34" s="354"/>
      <c r="AC34" s="294"/>
      <c r="AD34" s="354"/>
      <c r="AE34" s="294"/>
      <c r="AF34" s="354"/>
      <c r="AG34" s="1649">
        <f>SUM(AG35:AG40)</f>
        <v>0</v>
      </c>
      <c r="AH34" s="1650">
        <f>SUM(AH35:AH40)</f>
        <v>0</v>
      </c>
    </row>
    <row r="35" spans="1:34" x14ac:dyDescent="0.35">
      <c r="A35" s="1602" t="s">
        <v>108</v>
      </c>
      <c r="B35" s="836">
        <f>SUM(C35:D35)</f>
        <v>0</v>
      </c>
      <c r="C35" s="813">
        <f>SUM(E35+G35+I35+K35+M35+O35+Q35+S35+U35+W35+Y35+AA35+AC35+AE35)</f>
        <v>0</v>
      </c>
      <c r="D35" s="1181">
        <f>SUM(F35+H35+J35+L35+N35+P35+R35+T35+V35+X35+Z35+AB35+AD35+AF35)</f>
        <v>0</v>
      </c>
      <c r="E35" s="837"/>
      <c r="F35" s="838"/>
      <c r="G35" s="837"/>
      <c r="H35" s="838"/>
      <c r="I35" s="837"/>
      <c r="J35" s="838"/>
      <c r="K35" s="837"/>
      <c r="L35" s="838"/>
      <c r="M35" s="837"/>
      <c r="N35" s="838"/>
      <c r="O35" s="837"/>
      <c r="P35" s="838"/>
      <c r="Q35" s="837"/>
      <c r="R35" s="838"/>
      <c r="S35" s="837"/>
      <c r="T35" s="838"/>
      <c r="U35" s="837"/>
      <c r="V35" s="838"/>
      <c r="W35" s="837"/>
      <c r="X35" s="838"/>
      <c r="Y35" s="837"/>
      <c r="Z35" s="838"/>
      <c r="AA35" s="837"/>
      <c r="AB35" s="838"/>
      <c r="AC35" s="837"/>
      <c r="AD35" s="838"/>
      <c r="AE35" s="837"/>
      <c r="AF35" s="838"/>
      <c r="AG35" s="536"/>
      <c r="AH35" s="508"/>
    </row>
    <row r="36" spans="1:34" x14ac:dyDescent="0.35">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3"/>
    </row>
    <row r="37" spans="1:34" x14ac:dyDescent="0.35">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3"/>
    </row>
  </sheetData>
  <mergeCells count="59">
    <mergeCell ref="AH32:AH33"/>
    <mergeCell ref="O32:P32"/>
    <mergeCell ref="Q32:R32"/>
    <mergeCell ref="S32:T32"/>
    <mergeCell ref="U32:V32"/>
    <mergeCell ref="W32:X32"/>
    <mergeCell ref="K32:L32"/>
    <mergeCell ref="AA32:AB32"/>
    <mergeCell ref="AC32:AD32"/>
    <mergeCell ref="AE32:AF32"/>
    <mergeCell ref="AG32:AG33"/>
    <mergeCell ref="M32:N32"/>
    <mergeCell ref="Y32:Z32"/>
    <mergeCell ref="A32:A33"/>
    <mergeCell ref="B32:D32"/>
    <mergeCell ref="E32:F32"/>
    <mergeCell ref="G32:H32"/>
    <mergeCell ref="I32:J32"/>
    <mergeCell ref="S27:T27"/>
    <mergeCell ref="U27:V27"/>
    <mergeCell ref="W27:X27"/>
    <mergeCell ref="Y27:Z27"/>
    <mergeCell ref="Q27:R27"/>
    <mergeCell ref="AE19:AF19"/>
    <mergeCell ref="AG19:AG20"/>
    <mergeCell ref="AC27:AD27"/>
    <mergeCell ref="AH19:AH20"/>
    <mergeCell ref="A27:A28"/>
    <mergeCell ref="B27:D27"/>
    <mergeCell ref="E27:F27"/>
    <mergeCell ref="G27:H27"/>
    <mergeCell ref="I27:J27"/>
    <mergeCell ref="K27:L27"/>
    <mergeCell ref="M27:N27"/>
    <mergeCell ref="O27:P27"/>
    <mergeCell ref="AA27:AB27"/>
    <mergeCell ref="AE27:AF27"/>
    <mergeCell ref="AG27:AG28"/>
    <mergeCell ref="AH27:AH28"/>
    <mergeCell ref="U19:V19"/>
    <mergeCell ref="W19:X19"/>
    <mergeCell ref="Y19:Z19"/>
    <mergeCell ref="AA19:AB19"/>
    <mergeCell ref="AC19:AD19"/>
    <mergeCell ref="K19:L19"/>
    <mergeCell ref="M19:N19"/>
    <mergeCell ref="O19:P19"/>
    <mergeCell ref="Q19:R19"/>
    <mergeCell ref="S19:T19"/>
    <mergeCell ref="A19:A20"/>
    <mergeCell ref="B19:D19"/>
    <mergeCell ref="E19:F19"/>
    <mergeCell ref="G19:H19"/>
    <mergeCell ref="I19:J19"/>
    <mergeCell ref="A6:AD6"/>
    <mergeCell ref="A9:A10"/>
    <mergeCell ref="B9:D9"/>
    <mergeCell ref="E9:E10"/>
    <mergeCell ref="F9:F10"/>
  </mergeCells>
  <dataValidations count="2">
    <dataValidation type="whole" allowBlank="1" showInputMessage="1" showErrorMessage="1" error="Valor no Permitido" sqref="C12:D17 E22:AF25 E29:AF30 E34:AF35" xr:uid="{F920E976-8D00-4A49-975E-750A3E0E4D79}">
      <formula1>0</formula1>
      <formula2>1E+28</formula2>
    </dataValidation>
    <dataValidation type="whole" operator="notBetween" allowBlank="1" showInputMessage="1" showErrorMessage="1" error="Valor no Permitido" sqref="C18:D37 C1:D11 E18:F21 A18:A37 E26:AF28 E31:AF33 B1:B37 A6:A15 G1:AF21 E1:F8 AG1:AG18 E36:AG37" xr:uid="{6F44A71A-0CAD-4449-97FE-8439BF8D7DBC}">
      <formula1>0</formula1>
      <formula2>1E+28</formula2>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7333-F242-4D5D-9C54-91525C50F3B2}">
  <sheetPr>
    <tabColor theme="0" tint="-0.14999847407452621"/>
  </sheetPr>
  <dimension ref="A1:CZ158"/>
  <sheetViews>
    <sheetView zoomScale="93" zoomScaleNormal="93" workbookViewId="0">
      <selection activeCell="A4" sqref="A4:B5"/>
    </sheetView>
  </sheetViews>
  <sheetFormatPr baseColWidth="10" defaultColWidth="11.453125" defaultRowHeight="14.5" x14ac:dyDescent="0.35"/>
  <cols>
    <col min="1" max="1" width="49.1796875" style="121" customWidth="1"/>
    <col min="2" max="2" width="69.81640625" style="121" bestFit="1" customWidth="1"/>
    <col min="3" max="3" width="17.453125" style="4873" customWidth="1"/>
    <col min="4" max="4" width="29.453125" style="121" customWidth="1"/>
    <col min="5" max="5" width="11.453125" style="121"/>
    <col min="6" max="6" width="14.54296875" style="121" bestFit="1" customWidth="1"/>
    <col min="7" max="14" width="11.453125" style="121"/>
    <col min="15" max="15" width="20.81640625" style="121" customWidth="1"/>
    <col min="16" max="16384" width="11.453125" style="121"/>
  </cols>
  <sheetData>
    <row r="1" spans="1:104" s="272" customFormat="1" ht="15" customHeight="1" x14ac:dyDescent="0.25">
      <c r="A1" s="6982" t="s">
        <v>3215</v>
      </c>
      <c r="B1" s="6982"/>
      <c r="C1" s="6982"/>
      <c r="D1" s="6982"/>
      <c r="E1" s="6982"/>
      <c r="F1" s="6982"/>
      <c r="G1" s="6982"/>
      <c r="H1" s="6982"/>
      <c r="I1" s="6982"/>
      <c r="J1" s="6982"/>
      <c r="K1" s="6982"/>
      <c r="L1" s="6982"/>
      <c r="M1" s="6982"/>
      <c r="N1" s="6982"/>
      <c r="O1" s="6982"/>
      <c r="P1" s="6982"/>
      <c r="Q1" s="6982"/>
      <c r="R1" s="6982"/>
      <c r="S1" s="6982"/>
      <c r="T1" s="6982"/>
      <c r="CA1" s="274"/>
      <c r="CB1" s="274"/>
      <c r="CC1" s="274"/>
      <c r="CD1" s="274"/>
      <c r="CE1" s="274"/>
      <c r="CF1" s="274"/>
      <c r="CG1" s="274"/>
      <c r="CH1" s="274"/>
      <c r="CI1" s="274"/>
      <c r="CJ1" s="274"/>
      <c r="CK1" s="274"/>
      <c r="CL1" s="274"/>
      <c r="CM1" s="274"/>
      <c r="CN1" s="274"/>
      <c r="CO1" s="274"/>
      <c r="CP1" s="274"/>
      <c r="CQ1" s="274"/>
      <c r="CR1" s="274"/>
      <c r="CS1" s="274"/>
      <c r="CT1" s="274"/>
      <c r="CU1" s="274"/>
      <c r="CV1" s="274"/>
      <c r="CW1" s="274"/>
      <c r="CX1" s="274"/>
      <c r="CY1" s="274"/>
      <c r="CZ1" s="274"/>
    </row>
    <row r="2" spans="1:104" s="272" customFormat="1" ht="14" x14ac:dyDescent="0.3">
      <c r="A2" s="280"/>
      <c r="B2" s="276"/>
      <c r="C2" s="4705"/>
      <c r="D2" s="276"/>
      <c r="E2" s="276"/>
      <c r="F2" s="276"/>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row>
    <row r="3" spans="1:104" s="272" customFormat="1" ht="32.15" customHeight="1" x14ac:dyDescent="0.25">
      <c r="A3" s="4706" t="s">
        <v>3216</v>
      </c>
      <c r="C3" s="4707"/>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row>
    <row r="4" spans="1:104" s="272" customFormat="1" ht="73.5" customHeight="1" x14ac:dyDescent="0.25">
      <c r="A4" s="9166" t="s">
        <v>2103</v>
      </c>
      <c r="B4" s="7876"/>
      <c r="C4" s="7933" t="s">
        <v>30</v>
      </c>
      <c r="D4" s="9169"/>
      <c r="E4" s="8832"/>
      <c r="F4" s="9154" t="s">
        <v>3217</v>
      </c>
      <c r="G4" s="9154"/>
      <c r="H4" s="9154" t="s">
        <v>43</v>
      </c>
      <c r="I4" s="9154"/>
      <c r="J4" s="9154" t="s">
        <v>3218</v>
      </c>
      <c r="K4" s="9154"/>
      <c r="L4" s="9154" t="s">
        <v>3219</v>
      </c>
      <c r="M4" s="7933"/>
      <c r="N4" s="8817" t="s">
        <v>3220</v>
      </c>
      <c r="O4" s="8817"/>
      <c r="P4" s="8817" t="s">
        <v>3221</v>
      </c>
      <c r="Q4" s="8817"/>
      <c r="R4" s="9184" t="s">
        <v>3222</v>
      </c>
      <c r="S4" s="9185"/>
      <c r="T4" s="9162" t="s">
        <v>9</v>
      </c>
      <c r="U4" s="9156" t="s">
        <v>10</v>
      </c>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row>
    <row r="5" spans="1:104" s="272" customFormat="1" ht="20" x14ac:dyDescent="0.25">
      <c r="A5" s="9182"/>
      <c r="B5" s="9183"/>
      <c r="C5" s="4708" t="s">
        <v>32</v>
      </c>
      <c r="D5" s="4703" t="s">
        <v>33</v>
      </c>
      <c r="E5" s="4703" t="s">
        <v>34</v>
      </c>
      <c r="F5" s="4709" t="s">
        <v>33</v>
      </c>
      <c r="G5" s="4710" t="s">
        <v>34</v>
      </c>
      <c r="H5" s="4709" t="s">
        <v>33</v>
      </c>
      <c r="I5" s="4710" t="s">
        <v>34</v>
      </c>
      <c r="J5" s="4709" t="s">
        <v>33</v>
      </c>
      <c r="K5" s="4710" t="s">
        <v>34</v>
      </c>
      <c r="L5" s="4709" t="s">
        <v>33</v>
      </c>
      <c r="M5" s="4711" t="s">
        <v>34</v>
      </c>
      <c r="N5" s="4712" t="s">
        <v>1539</v>
      </c>
      <c r="O5" s="4712" t="s">
        <v>1624</v>
      </c>
      <c r="P5" s="4712" t="s">
        <v>1539</v>
      </c>
      <c r="Q5" s="4712" t="s">
        <v>1624</v>
      </c>
      <c r="R5" s="4713" t="s">
        <v>3223</v>
      </c>
      <c r="S5" s="4714" t="s">
        <v>3224</v>
      </c>
      <c r="T5" s="9171"/>
      <c r="U5" s="9157"/>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row>
    <row r="6" spans="1:104" s="272" customFormat="1" ht="13.5" x14ac:dyDescent="0.25">
      <c r="A6" s="9172" t="s">
        <v>3225</v>
      </c>
      <c r="B6" s="9173"/>
      <c r="C6" s="4715"/>
      <c r="D6" s="4716"/>
      <c r="E6" s="4717"/>
      <c r="F6" s="4718"/>
      <c r="G6" s="4717"/>
      <c r="H6" s="4718"/>
      <c r="I6" s="4717"/>
      <c r="J6" s="4718"/>
      <c r="K6" s="4717"/>
      <c r="L6" s="4718"/>
      <c r="M6" s="4719"/>
      <c r="N6" s="4720"/>
      <c r="O6" s="4720"/>
      <c r="P6" s="4721"/>
      <c r="Q6" s="4721"/>
      <c r="R6" s="4722"/>
      <c r="S6" s="4723"/>
      <c r="T6" s="4724"/>
      <c r="U6" s="4721"/>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row>
    <row r="7" spans="1:104" s="272" customFormat="1" ht="13.5" x14ac:dyDescent="0.25">
      <c r="A7" s="7142" t="s">
        <v>3226</v>
      </c>
      <c r="B7" s="7143"/>
      <c r="C7" s="4725"/>
      <c r="D7" s="4726"/>
      <c r="E7" s="4726"/>
      <c r="F7" s="4727"/>
      <c r="G7" s="4728"/>
      <c r="H7" s="4727"/>
      <c r="I7" s="4728"/>
      <c r="J7" s="4727"/>
      <c r="K7" s="4728"/>
      <c r="L7" s="4727"/>
      <c r="M7" s="4728"/>
      <c r="N7" s="282"/>
      <c r="O7" s="282"/>
      <c r="P7" s="282"/>
      <c r="Q7" s="282"/>
      <c r="R7" s="4729"/>
      <c r="S7" s="4730"/>
      <c r="T7" s="156"/>
      <c r="U7" s="282"/>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row>
    <row r="8" spans="1:104" s="272" customFormat="1" ht="13.5" x14ac:dyDescent="0.25">
      <c r="A8" s="7144" t="s">
        <v>3227</v>
      </c>
      <c r="B8" s="7145"/>
      <c r="C8" s="4731"/>
      <c r="D8" s="4732"/>
      <c r="E8" s="4732"/>
      <c r="F8" s="3454"/>
      <c r="G8" s="3455"/>
      <c r="H8" s="3454"/>
      <c r="I8" s="3455"/>
      <c r="J8" s="3454"/>
      <c r="K8" s="3455"/>
      <c r="L8" s="3454"/>
      <c r="M8" s="3455"/>
      <c r="N8" s="1484"/>
      <c r="O8" s="1484"/>
      <c r="P8" s="1484"/>
      <c r="Q8" s="1484"/>
      <c r="R8" s="4733"/>
      <c r="S8" s="3893"/>
      <c r="T8" s="878"/>
      <c r="U8" s="148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row>
    <row r="9" spans="1:104" s="272" customFormat="1" ht="15" customHeight="1" x14ac:dyDescent="0.25">
      <c r="A9" s="9174" t="s">
        <v>3228</v>
      </c>
      <c r="B9" s="9175"/>
      <c r="C9" s="4734"/>
      <c r="D9" s="3324"/>
      <c r="E9" s="4732"/>
      <c r="F9" s="3455"/>
      <c r="G9" s="3454"/>
      <c r="H9" s="3455"/>
      <c r="I9" s="3454"/>
      <c r="J9" s="3455"/>
      <c r="K9" s="3454"/>
      <c r="L9" s="3455"/>
      <c r="M9" s="4733"/>
      <c r="N9" s="4733"/>
      <c r="O9" s="4733"/>
      <c r="P9" s="3455"/>
      <c r="Q9" s="1484"/>
      <c r="R9" s="4733"/>
      <c r="S9" s="4735"/>
      <c r="T9" s="3455"/>
      <c r="U9" s="3455"/>
      <c r="BY9" s="271"/>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row>
    <row r="10" spans="1:104" s="272" customFormat="1" ht="15" customHeight="1" x14ac:dyDescent="0.25">
      <c r="A10" s="9174" t="s">
        <v>3229</v>
      </c>
      <c r="B10" s="9175"/>
      <c r="C10" s="4731"/>
      <c r="D10" s="3324"/>
      <c r="E10" s="4732"/>
      <c r="F10" s="3455"/>
      <c r="G10" s="3454"/>
      <c r="H10" s="3455"/>
      <c r="I10" s="3454"/>
      <c r="J10" s="3455"/>
      <c r="K10" s="3454"/>
      <c r="L10" s="3455"/>
      <c r="M10" s="4733"/>
      <c r="N10" s="4733"/>
      <c r="O10" s="4733"/>
      <c r="P10" s="3455"/>
      <c r="Q10" s="1484"/>
      <c r="R10" s="4733"/>
      <c r="S10" s="4735"/>
      <c r="T10" s="3455"/>
      <c r="U10" s="3455"/>
      <c r="BY10" s="271"/>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row>
    <row r="11" spans="1:104" s="272" customFormat="1" ht="13.5" x14ac:dyDescent="0.25">
      <c r="A11" s="9172" t="s">
        <v>3230</v>
      </c>
      <c r="B11" s="9173"/>
      <c r="C11" s="4736"/>
      <c r="D11" s="4737"/>
      <c r="E11" s="4738"/>
      <c r="F11" s="4718"/>
      <c r="G11" s="4717"/>
      <c r="H11" s="4718"/>
      <c r="I11" s="4717"/>
      <c r="J11" s="4718"/>
      <c r="K11" s="4717"/>
      <c r="L11" s="4718"/>
      <c r="M11" s="4717"/>
      <c r="N11" s="4739"/>
      <c r="O11" s="4739"/>
      <c r="P11" s="4739"/>
      <c r="Q11" s="4180"/>
      <c r="R11" s="282"/>
      <c r="S11" s="1077"/>
      <c r="T11" s="471"/>
      <c r="U11" s="471"/>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row>
    <row r="12" spans="1:104" s="272" customFormat="1" ht="13.75" customHeight="1" x14ac:dyDescent="0.25">
      <c r="A12" s="9176" t="s">
        <v>3231</v>
      </c>
      <c r="B12" s="9177"/>
      <c r="C12" s="4725"/>
      <c r="D12" s="4726"/>
      <c r="E12" s="4726"/>
      <c r="F12" s="4727"/>
      <c r="G12" s="4108"/>
      <c r="H12" s="4727"/>
      <c r="I12" s="4108"/>
      <c r="J12" s="4727"/>
      <c r="K12" s="4108"/>
      <c r="L12" s="4727"/>
      <c r="M12" s="4108"/>
      <c r="N12" s="4740"/>
      <c r="O12" s="4740"/>
      <c r="P12" s="4740"/>
      <c r="Q12" s="3605"/>
      <c r="R12" s="4733"/>
      <c r="S12" s="4741"/>
      <c r="T12" s="4133"/>
      <c r="U12" s="4132"/>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row>
    <row r="13" spans="1:104" s="272" customFormat="1" ht="13.5" x14ac:dyDescent="0.25">
      <c r="A13" s="4742" t="s">
        <v>3715</v>
      </c>
      <c r="B13" s="4743"/>
      <c r="C13" s="4731"/>
      <c r="D13" s="4732"/>
      <c r="E13" s="4732"/>
      <c r="F13" s="3454"/>
      <c r="G13" s="3455"/>
      <c r="H13" s="3454"/>
      <c r="I13" s="3455"/>
      <c r="J13" s="3454"/>
      <c r="K13" s="3455"/>
      <c r="L13" s="3454"/>
      <c r="M13" s="3455"/>
      <c r="N13" s="3923"/>
      <c r="O13" s="4740"/>
      <c r="P13" s="4740"/>
      <c r="Q13" s="3605"/>
      <c r="R13" s="4733"/>
      <c r="S13" s="4741"/>
      <c r="T13" s="3456"/>
      <c r="U13" s="4733"/>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row>
    <row r="14" spans="1:104" s="272" customFormat="1" ht="13.5" x14ac:dyDescent="0.25">
      <c r="A14" s="4742" t="s">
        <v>3232</v>
      </c>
      <c r="B14" s="4744"/>
      <c r="C14" s="4725"/>
      <c r="D14" s="3323"/>
      <c r="E14" s="3323"/>
      <c r="F14" s="3454"/>
      <c r="G14" s="4745"/>
      <c r="H14" s="3454"/>
      <c r="I14" s="4745"/>
      <c r="J14" s="3454"/>
      <c r="K14" s="4745"/>
      <c r="L14" s="3454"/>
      <c r="M14" s="3455"/>
      <c r="N14" s="4740"/>
      <c r="O14" s="4740"/>
      <c r="P14" s="4740"/>
      <c r="Q14" s="3605"/>
      <c r="R14" s="4733"/>
      <c r="S14" s="4741"/>
      <c r="T14" s="3456"/>
      <c r="U14" s="4733"/>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row>
    <row r="15" spans="1:104" s="272" customFormat="1" ht="21" customHeight="1" x14ac:dyDescent="0.25">
      <c r="A15" s="4742" t="s">
        <v>3233</v>
      </c>
      <c r="B15" s="306"/>
      <c r="C15" s="4731"/>
      <c r="D15" s="4732"/>
      <c r="E15" s="4732"/>
      <c r="F15" s="3454"/>
      <c r="G15" s="3453"/>
      <c r="H15" s="3454"/>
      <c r="I15" s="3453"/>
      <c r="J15" s="3454"/>
      <c r="K15" s="3453"/>
      <c r="L15" s="3454"/>
      <c r="M15" s="3453"/>
      <c r="N15" s="4740"/>
      <c r="O15" s="4740"/>
      <c r="P15" s="4740"/>
      <c r="Q15" s="3605"/>
      <c r="R15" s="4733"/>
      <c r="S15" s="4741"/>
      <c r="T15" s="3456"/>
      <c r="U15" s="4733"/>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row>
    <row r="16" spans="1:104" s="272" customFormat="1" ht="13.5" x14ac:dyDescent="0.25">
      <c r="A16" s="4746" t="s">
        <v>3234</v>
      </c>
      <c r="B16" s="306"/>
      <c r="C16" s="4725"/>
      <c r="D16" s="4732"/>
      <c r="E16" s="4732"/>
      <c r="F16" s="3454"/>
      <c r="G16" s="3453"/>
      <c r="H16" s="3454"/>
      <c r="I16" s="3453"/>
      <c r="J16" s="3454"/>
      <c r="K16" s="3453"/>
      <c r="L16" s="3454"/>
      <c r="M16" s="3453"/>
      <c r="N16" s="4740"/>
      <c r="O16" s="4740"/>
      <c r="P16" s="4740"/>
      <c r="Q16" s="3605"/>
      <c r="R16" s="4733"/>
      <c r="S16" s="4741"/>
      <c r="T16" s="3456"/>
      <c r="U16" s="4733"/>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row>
    <row r="17" spans="1:104" s="272" customFormat="1" ht="13.5" x14ac:dyDescent="0.25">
      <c r="A17" s="4747" t="s">
        <v>2360</v>
      </c>
      <c r="B17" s="306"/>
      <c r="C17" s="4731"/>
      <c r="D17" s="4732"/>
      <c r="E17" s="4732"/>
      <c r="F17" s="3619"/>
      <c r="G17" s="3618"/>
      <c r="H17" s="3619"/>
      <c r="I17" s="3618"/>
      <c r="J17" s="3619"/>
      <c r="K17" s="3618"/>
      <c r="L17" s="3619"/>
      <c r="M17" s="3618"/>
      <c r="N17" s="4740"/>
      <c r="O17" s="4740"/>
      <c r="P17" s="4740"/>
      <c r="Q17" s="3605"/>
      <c r="R17" s="4740"/>
      <c r="S17" s="4741"/>
      <c r="T17" s="3620"/>
      <c r="U17" s="3429"/>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row>
    <row r="18" spans="1:104" s="272" customFormat="1" ht="13.5" x14ac:dyDescent="0.25">
      <c r="A18" s="9178" t="s">
        <v>3235</v>
      </c>
      <c r="B18" s="9179"/>
      <c r="C18" s="4736"/>
      <c r="D18" s="4718"/>
      <c r="E18" s="4718"/>
      <c r="F18" s="4718"/>
      <c r="G18" s="4748"/>
      <c r="H18" s="4718"/>
      <c r="I18" s="4748"/>
      <c r="J18" s="4718"/>
      <c r="K18" s="4748"/>
      <c r="L18" s="4718"/>
      <c r="M18" s="4717"/>
      <c r="N18" s="4740"/>
      <c r="O18" s="4740"/>
      <c r="P18" s="4740"/>
      <c r="Q18" s="3605"/>
      <c r="R18" s="3429"/>
      <c r="S18" s="4749"/>
      <c r="T18" s="3698"/>
      <c r="U18" s="3698"/>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row>
    <row r="19" spans="1:104" s="272" customFormat="1" ht="13.5" x14ac:dyDescent="0.25">
      <c r="A19" s="4750" t="s">
        <v>3236</v>
      </c>
      <c r="B19" s="4751"/>
      <c r="C19" s="4752"/>
      <c r="D19" s="4753"/>
      <c r="E19" s="4753"/>
      <c r="F19" s="4754"/>
      <c r="G19" s="4755"/>
      <c r="H19" s="4754"/>
      <c r="I19" s="4755"/>
      <c r="J19" s="4754"/>
      <c r="K19" s="4755"/>
      <c r="L19" s="4754"/>
      <c r="M19" s="4755"/>
      <c r="N19" s="4740"/>
      <c r="O19" s="4740"/>
      <c r="P19" s="4740"/>
      <c r="Q19" s="3605"/>
      <c r="R19" s="282"/>
      <c r="S19" s="1077"/>
      <c r="T19" s="302"/>
      <c r="U19" s="282"/>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row>
    <row r="20" spans="1:104" s="272" customFormat="1" ht="13.5" x14ac:dyDescent="0.25">
      <c r="A20" s="277" t="s">
        <v>3237</v>
      </c>
      <c r="B20" s="277"/>
      <c r="C20" s="4756"/>
      <c r="D20" s="3351"/>
      <c r="E20" s="3351"/>
      <c r="F20" s="3619"/>
      <c r="G20" s="3622"/>
      <c r="H20" s="3619"/>
      <c r="I20" s="3622"/>
      <c r="J20" s="3619"/>
      <c r="K20" s="3622"/>
      <c r="L20" s="3619"/>
      <c r="M20" s="3622"/>
      <c r="N20" s="4740"/>
      <c r="O20" s="4740"/>
      <c r="P20" s="4740"/>
      <c r="Q20" s="3605"/>
      <c r="R20" s="4740"/>
      <c r="S20" s="4741"/>
      <c r="T20" s="3456"/>
      <c r="U20" s="4733"/>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row>
    <row r="21" spans="1:104" s="272" customFormat="1" ht="13.5" x14ac:dyDescent="0.25">
      <c r="A21" s="9180" t="s">
        <v>3238</v>
      </c>
      <c r="B21" s="9181"/>
      <c r="C21" s="4736"/>
      <c r="D21" s="4718"/>
      <c r="E21" s="4718"/>
      <c r="F21" s="4718"/>
      <c r="G21" s="4748"/>
      <c r="H21" s="4718"/>
      <c r="I21" s="4748"/>
      <c r="J21" s="4718"/>
      <c r="K21" s="4748"/>
      <c r="L21" s="4718"/>
      <c r="M21" s="4717"/>
      <c r="N21" s="4740"/>
      <c r="O21" s="4740"/>
      <c r="P21" s="4740"/>
      <c r="Q21" s="3605"/>
      <c r="R21" s="4733"/>
      <c r="S21" s="4741"/>
      <c r="T21" s="3605"/>
      <c r="U21" s="3605"/>
      <c r="V21" s="273"/>
      <c r="W21" s="273"/>
      <c r="X21" s="273"/>
      <c r="Y21" s="273"/>
      <c r="Z21" s="273"/>
      <c r="AA21" s="273"/>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row>
    <row r="22" spans="1:104" s="272" customFormat="1" ht="15" customHeight="1" x14ac:dyDescent="0.25">
      <c r="A22" s="9170" t="s">
        <v>3239</v>
      </c>
      <c r="B22" s="9170"/>
      <c r="C22" s="4725"/>
      <c r="D22" s="4753"/>
      <c r="E22" s="4753"/>
      <c r="F22" s="4727"/>
      <c r="G22" s="4108"/>
      <c r="H22" s="4133"/>
      <c r="I22" s="4108"/>
      <c r="J22" s="4727"/>
      <c r="K22" s="4108"/>
      <c r="L22" s="4727"/>
      <c r="M22" s="4108"/>
      <c r="N22" s="4740"/>
      <c r="O22" s="4740"/>
      <c r="P22" s="4740"/>
      <c r="Q22" s="3605"/>
      <c r="R22" s="4733"/>
      <c r="S22" s="3893"/>
      <c r="T22" s="3456"/>
      <c r="U22" s="4733"/>
      <c r="V22" s="273"/>
      <c r="W22" s="273"/>
      <c r="X22" s="273"/>
      <c r="Y22" s="273"/>
      <c r="Z22" s="273"/>
      <c r="AA22" s="273"/>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row>
    <row r="23" spans="1:104" s="272" customFormat="1" ht="15" customHeight="1" x14ac:dyDescent="0.25">
      <c r="A23" s="9164" t="s">
        <v>3240</v>
      </c>
      <c r="B23" s="9165"/>
      <c r="C23" s="4757"/>
      <c r="D23" s="3351"/>
      <c r="E23" s="3351"/>
      <c r="F23" s="3619"/>
      <c r="G23" s="3622"/>
      <c r="H23" s="3619"/>
      <c r="I23" s="3618"/>
      <c r="J23" s="3619"/>
      <c r="K23" s="3618"/>
      <c r="L23" s="3619"/>
      <c r="M23" s="3618"/>
      <c r="N23" s="3679"/>
      <c r="O23" s="3679"/>
      <c r="P23" s="3679"/>
      <c r="Q23" s="3698"/>
      <c r="R23" s="3619"/>
      <c r="S23" s="4758"/>
      <c r="T23" s="3620"/>
      <c r="U23" s="3429"/>
      <c r="V23" s="273"/>
      <c r="W23" s="273"/>
      <c r="X23" s="273"/>
      <c r="Y23" s="273"/>
      <c r="Z23" s="273"/>
      <c r="AA23" s="273"/>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row>
    <row r="24" spans="1:104" s="272" customFormat="1" ht="32.15" customHeight="1" x14ac:dyDescent="0.25">
      <c r="A24" s="4706" t="s">
        <v>3241</v>
      </c>
      <c r="B24" s="4759"/>
      <c r="C24" s="4707"/>
      <c r="D24" s="273"/>
      <c r="E24" s="273"/>
      <c r="F24" s="4760"/>
      <c r="G24" s="4760"/>
      <c r="H24" s="4760"/>
      <c r="I24" s="4760"/>
      <c r="J24" s="4760"/>
      <c r="K24" s="4760"/>
      <c r="L24" s="4760"/>
      <c r="M24" s="273"/>
      <c r="P24" s="273"/>
      <c r="Q24" s="273"/>
      <c r="R24" s="273"/>
      <c r="S24" s="273"/>
      <c r="T24" s="273"/>
      <c r="U24" s="273"/>
      <c r="V24" s="273"/>
      <c r="W24" s="273"/>
      <c r="X24" s="273"/>
      <c r="Y24" s="273"/>
      <c r="Z24" s="273"/>
      <c r="AA24" s="273"/>
      <c r="AB24" s="273"/>
      <c r="AC24" s="273"/>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row>
    <row r="25" spans="1:104" s="272" customFormat="1" ht="15" customHeight="1" x14ac:dyDescent="0.25">
      <c r="A25" s="9166" t="s">
        <v>3242</v>
      </c>
      <c r="B25" s="7876"/>
      <c r="C25" s="9167" t="s">
        <v>30</v>
      </c>
      <c r="D25" s="7933" t="s">
        <v>3243</v>
      </c>
      <c r="E25" s="9169"/>
      <c r="F25" s="9169"/>
      <c r="G25" s="9169"/>
      <c r="H25" s="9169"/>
      <c r="I25" s="9169"/>
      <c r="J25" s="9169"/>
      <c r="K25" s="9169"/>
      <c r="L25" s="8832"/>
      <c r="M25" s="9159" t="s">
        <v>3222</v>
      </c>
      <c r="N25" s="9160"/>
      <c r="O25" s="9161"/>
      <c r="P25" s="9162" t="s">
        <v>9</v>
      </c>
      <c r="Q25" s="9156" t="s">
        <v>10</v>
      </c>
      <c r="R25" s="273"/>
      <c r="S25" s="273"/>
      <c r="T25" s="273"/>
      <c r="U25" s="273"/>
      <c r="V25" s="273"/>
      <c r="W25" s="273"/>
      <c r="X25" s="273"/>
      <c r="Y25" s="273"/>
      <c r="Z25" s="273"/>
      <c r="AA25" s="273"/>
      <c r="AB25" s="273"/>
      <c r="AC25" s="273"/>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row>
    <row r="26" spans="1:104" s="272" customFormat="1" ht="23.25" customHeight="1" x14ac:dyDescent="0.25">
      <c r="A26" s="9125"/>
      <c r="B26" s="9126"/>
      <c r="C26" s="9168"/>
      <c r="D26" s="4709" t="s">
        <v>3244</v>
      </c>
      <c r="E26" s="4702" t="s">
        <v>3245</v>
      </c>
      <c r="F26" s="4242" t="s">
        <v>257</v>
      </c>
      <c r="G26" s="4242" t="s">
        <v>258</v>
      </c>
      <c r="H26" s="4242" t="s">
        <v>259</v>
      </c>
      <c r="I26" s="4242" t="s">
        <v>233</v>
      </c>
      <c r="J26" s="4242" t="s">
        <v>260</v>
      </c>
      <c r="K26" s="4242" t="s">
        <v>261</v>
      </c>
      <c r="L26" s="4704" t="s">
        <v>24</v>
      </c>
      <c r="M26" s="4761" t="s">
        <v>3246</v>
      </c>
      <c r="N26" s="4761" t="s">
        <v>3247</v>
      </c>
      <c r="O26" s="4761" t="s">
        <v>3248</v>
      </c>
      <c r="P26" s="9163"/>
      <c r="Q26" s="9157"/>
      <c r="R26" s="273"/>
      <c r="S26" s="273"/>
      <c r="T26" s="273"/>
      <c r="U26" s="273"/>
      <c r="V26" s="273"/>
      <c r="W26" s="273"/>
      <c r="X26" s="273"/>
      <c r="Y26" s="273"/>
      <c r="Z26" s="273"/>
      <c r="AA26" s="273"/>
      <c r="AB26" s="273"/>
      <c r="AC26" s="273"/>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row>
    <row r="27" spans="1:104" s="272" customFormat="1" ht="13.5" x14ac:dyDescent="0.25">
      <c r="A27" s="9158" t="s">
        <v>3249</v>
      </c>
      <c r="B27" s="4762" t="s">
        <v>3250</v>
      </c>
      <c r="C27" s="4757"/>
      <c r="D27" s="4763"/>
      <c r="E27" s="4764"/>
      <c r="F27" s="4764"/>
      <c r="G27" s="4764"/>
      <c r="H27" s="4764"/>
      <c r="I27" s="4764"/>
      <c r="J27" s="4764"/>
      <c r="K27" s="4764"/>
      <c r="L27" s="4765"/>
      <c r="M27" s="4766">
        <v>1083973</v>
      </c>
      <c r="N27" s="4766">
        <v>1080855</v>
      </c>
      <c r="O27" s="4766">
        <v>1080856</v>
      </c>
      <c r="P27" s="4767"/>
      <c r="Q27" s="4768"/>
      <c r="R27" s="273"/>
      <c r="S27" s="273"/>
      <c r="T27" s="273"/>
      <c r="U27" s="273"/>
      <c r="V27" s="273"/>
      <c r="W27" s="273"/>
      <c r="X27" s="273"/>
      <c r="Y27" s="273"/>
      <c r="Z27" s="273"/>
      <c r="AA27" s="273"/>
      <c r="AB27" s="273"/>
      <c r="AC27" s="273"/>
      <c r="CA27" s="274"/>
      <c r="CB27" s="274"/>
      <c r="CC27" s="274"/>
      <c r="CD27" s="543"/>
      <c r="CE27" s="543"/>
      <c r="CF27" s="274"/>
      <c r="CG27" s="274"/>
      <c r="CH27" s="274"/>
      <c r="CI27" s="274"/>
      <c r="CJ27" s="274"/>
      <c r="CK27" s="274"/>
      <c r="CL27" s="274"/>
      <c r="CM27" s="274"/>
      <c r="CN27" s="274"/>
      <c r="CO27" s="274"/>
      <c r="CP27" s="274"/>
      <c r="CQ27" s="274"/>
      <c r="CR27" s="274"/>
      <c r="CS27" s="274"/>
      <c r="CT27" s="274"/>
      <c r="CU27" s="274"/>
      <c r="CV27" s="274"/>
      <c r="CW27" s="274"/>
      <c r="CX27" s="274"/>
      <c r="CY27" s="274"/>
      <c r="CZ27" s="274"/>
    </row>
    <row r="28" spans="1:104" s="272" customFormat="1" ht="13.5" x14ac:dyDescent="0.25">
      <c r="A28" s="6918"/>
      <c r="B28" s="4769" t="s">
        <v>3251</v>
      </c>
      <c r="C28" s="4757"/>
      <c r="D28" s="4770"/>
      <c r="E28" s="4771"/>
      <c r="F28" s="4771"/>
      <c r="G28" s="4771"/>
      <c r="H28" s="4771">
        <f>SUM(H29:H33)</f>
        <v>0</v>
      </c>
      <c r="I28" s="4771">
        <f>SUM(I29:I33)</f>
        <v>0</v>
      </c>
      <c r="J28" s="4771">
        <f>SUM(J29:J33)</f>
        <v>0</v>
      </c>
      <c r="K28" s="4771">
        <f>SUM(K29:K33)</f>
        <v>0</v>
      </c>
      <c r="L28" s="4772">
        <f>SUM(L29:L33)</f>
        <v>0</v>
      </c>
      <c r="M28" s="4773"/>
      <c r="N28" s="4773"/>
      <c r="O28" s="4773"/>
      <c r="P28" s="4767"/>
      <c r="Q28" s="4768"/>
      <c r="R28" s="1126"/>
      <c r="S28" s="1126"/>
      <c r="T28" s="1126"/>
      <c r="U28" s="1126"/>
      <c r="V28" s="1126"/>
      <c r="W28" s="1126"/>
      <c r="X28" s="1126"/>
      <c r="Y28" s="1126"/>
      <c r="Z28" s="1126"/>
      <c r="AA28" s="1126"/>
      <c r="AB28" s="273"/>
      <c r="AC28" s="273"/>
      <c r="CA28" s="552" t="str">
        <f>IF(CD28=1,"* La Suma de Institucional, Compra al Sistema y Compra Extrasistema NO DEBE ser mayor al Total. ","")</f>
        <v/>
      </c>
      <c r="CB28" s="274"/>
      <c r="CC28" s="274"/>
      <c r="CD28" s="553">
        <f>IF(C28&lt;SUM(M28:O28),1,0)</f>
        <v>0</v>
      </c>
      <c r="CE28" s="543"/>
      <c r="CF28" s="274"/>
      <c r="CG28" s="274"/>
      <c r="CH28" s="274"/>
      <c r="CI28" s="274"/>
      <c r="CJ28" s="274"/>
      <c r="CK28" s="274"/>
      <c r="CL28" s="274"/>
      <c r="CM28" s="274"/>
      <c r="CN28" s="274"/>
      <c r="CO28" s="274"/>
      <c r="CP28" s="274"/>
      <c r="CQ28" s="274"/>
      <c r="CR28" s="274"/>
      <c r="CS28" s="274"/>
      <c r="CT28" s="274"/>
      <c r="CU28" s="274"/>
      <c r="CV28" s="274"/>
      <c r="CW28" s="274"/>
      <c r="CX28" s="274"/>
      <c r="CY28" s="274"/>
      <c r="CZ28" s="274"/>
    </row>
    <row r="29" spans="1:104" s="272" customFormat="1" ht="13.5" x14ac:dyDescent="0.25">
      <c r="A29" s="6918"/>
      <c r="B29" s="308" t="s">
        <v>3252</v>
      </c>
      <c r="C29" s="4757"/>
      <c r="D29" s="4774"/>
      <c r="E29" s="4775"/>
      <c r="F29" s="4775"/>
      <c r="G29" s="4775"/>
      <c r="H29" s="4775"/>
      <c r="I29" s="4775"/>
      <c r="J29" s="4775"/>
      <c r="K29" s="4775"/>
      <c r="L29" s="4776"/>
      <c r="M29" s="4777"/>
      <c r="N29" s="4777"/>
      <c r="O29" s="4777"/>
      <c r="P29" s="4767"/>
      <c r="Q29" s="4768"/>
      <c r="R29" s="273"/>
      <c r="S29" s="273"/>
      <c r="T29" s="273"/>
      <c r="U29" s="273"/>
      <c r="V29" s="273"/>
      <c r="W29" s="273"/>
      <c r="X29" s="273"/>
      <c r="Y29" s="273"/>
      <c r="Z29" s="273"/>
      <c r="AA29" s="273"/>
      <c r="AB29" s="273"/>
      <c r="AC29" s="273"/>
      <c r="CA29" s="552"/>
      <c r="CB29" s="274"/>
      <c r="CC29" s="274"/>
      <c r="CD29" s="543"/>
      <c r="CE29" s="543"/>
      <c r="CF29" s="274"/>
      <c r="CG29" s="274"/>
      <c r="CH29" s="274"/>
      <c r="CI29" s="274"/>
      <c r="CJ29" s="274"/>
      <c r="CK29" s="274"/>
      <c r="CL29" s="274"/>
      <c r="CM29" s="274"/>
      <c r="CN29" s="274"/>
      <c r="CO29" s="274"/>
      <c r="CP29" s="274"/>
      <c r="CQ29" s="274"/>
      <c r="CR29" s="274"/>
      <c r="CS29" s="274"/>
      <c r="CT29" s="274"/>
      <c r="CU29" s="274"/>
      <c r="CV29" s="274"/>
      <c r="CW29" s="274"/>
      <c r="CX29" s="274"/>
      <c r="CY29" s="274"/>
      <c r="CZ29" s="274"/>
    </row>
    <row r="30" spans="1:104" s="272" customFormat="1" ht="13.5" x14ac:dyDescent="0.25">
      <c r="A30" s="6918"/>
      <c r="B30" s="4778" t="s">
        <v>3253</v>
      </c>
      <c r="C30" s="4757"/>
      <c r="D30" s="4774"/>
      <c r="E30" s="4779"/>
      <c r="F30" s="4779"/>
      <c r="G30" s="4779"/>
      <c r="H30" s="4779"/>
      <c r="I30" s="4779"/>
      <c r="J30" s="4779"/>
      <c r="K30" s="4779"/>
      <c r="L30" s="4780"/>
      <c r="M30" s="4781"/>
      <c r="N30" s="4781"/>
      <c r="O30" s="4781"/>
      <c r="P30" s="4767"/>
      <c r="Q30" s="4768"/>
      <c r="R30" s="273"/>
      <c r="S30" s="273"/>
      <c r="T30" s="273"/>
      <c r="U30" s="273"/>
      <c r="V30" s="273"/>
      <c r="W30" s="273"/>
      <c r="X30" s="273"/>
      <c r="Y30" s="273"/>
      <c r="Z30" s="273"/>
      <c r="AA30" s="273"/>
      <c r="AB30" s="273"/>
      <c r="AC30" s="273"/>
      <c r="CA30" s="552"/>
      <c r="CB30" s="274"/>
      <c r="CC30" s="274"/>
      <c r="CD30" s="543"/>
      <c r="CE30" s="543"/>
      <c r="CF30" s="274"/>
      <c r="CG30" s="274"/>
      <c r="CH30" s="274"/>
      <c r="CI30" s="274"/>
      <c r="CJ30" s="274"/>
      <c r="CK30" s="274"/>
      <c r="CL30" s="274"/>
      <c r="CM30" s="274"/>
      <c r="CN30" s="274"/>
      <c r="CO30" s="274"/>
      <c r="CP30" s="274"/>
      <c r="CQ30" s="274"/>
      <c r="CR30" s="274"/>
      <c r="CS30" s="274"/>
      <c r="CT30" s="274"/>
      <c r="CU30" s="274"/>
      <c r="CV30" s="274"/>
      <c r="CW30" s="274"/>
      <c r="CX30" s="274"/>
      <c r="CY30" s="274"/>
      <c r="CZ30" s="274"/>
    </row>
    <row r="31" spans="1:104" s="272" customFormat="1" ht="13.5" x14ac:dyDescent="0.25">
      <c r="A31" s="6918"/>
      <c r="B31" s="4778" t="s">
        <v>3254</v>
      </c>
      <c r="C31" s="4757"/>
      <c r="D31" s="4774"/>
      <c r="E31" s="4782"/>
      <c r="F31" s="4782"/>
      <c r="G31" s="4782"/>
      <c r="H31" s="4782"/>
      <c r="I31" s="4782"/>
      <c r="J31" s="4782"/>
      <c r="K31" s="4782"/>
      <c r="L31" s="4783"/>
      <c r="M31" s="4784"/>
      <c r="N31" s="4784"/>
      <c r="O31" s="4784"/>
      <c r="P31" s="4767"/>
      <c r="Q31" s="4768"/>
      <c r="R31" s="273"/>
      <c r="S31" s="273"/>
      <c r="T31" s="273"/>
      <c r="U31" s="273"/>
      <c r="V31" s="273"/>
      <c r="W31" s="273"/>
      <c r="X31" s="273"/>
      <c r="Y31" s="273"/>
      <c r="Z31" s="273"/>
      <c r="AA31" s="273"/>
      <c r="AB31" s="273"/>
      <c r="AC31" s="273"/>
      <c r="CA31" s="552"/>
      <c r="CB31" s="274"/>
      <c r="CC31" s="274"/>
      <c r="CD31" s="543"/>
      <c r="CE31" s="543"/>
      <c r="CF31" s="274"/>
      <c r="CG31" s="274"/>
      <c r="CH31" s="274"/>
      <c r="CI31" s="274"/>
      <c r="CJ31" s="274"/>
      <c r="CK31" s="274"/>
      <c r="CL31" s="274"/>
      <c r="CM31" s="274"/>
      <c r="CN31" s="274"/>
      <c r="CO31" s="274"/>
      <c r="CP31" s="274"/>
      <c r="CQ31" s="274"/>
      <c r="CR31" s="274"/>
      <c r="CS31" s="274"/>
      <c r="CT31" s="274"/>
      <c r="CU31" s="274"/>
      <c r="CV31" s="274"/>
      <c r="CW31" s="274"/>
      <c r="CX31" s="274"/>
      <c r="CY31" s="274"/>
      <c r="CZ31" s="274"/>
    </row>
    <row r="32" spans="1:104" s="272" customFormat="1" ht="13.5" x14ac:dyDescent="0.25">
      <c r="A32" s="6918"/>
      <c r="B32" s="4778" t="s">
        <v>3255</v>
      </c>
      <c r="C32" s="4757"/>
      <c r="D32" s="4774"/>
      <c r="E32" s="4785"/>
      <c r="F32" s="4785"/>
      <c r="G32" s="4785"/>
      <c r="H32" s="4785"/>
      <c r="I32" s="4785"/>
      <c r="J32" s="4785"/>
      <c r="K32" s="4785"/>
      <c r="L32" s="4786"/>
      <c r="M32" s="4787"/>
      <c r="N32" s="4787"/>
      <c r="O32" s="4787"/>
      <c r="P32" s="4767"/>
      <c r="Q32" s="4768"/>
      <c r="R32" s="273"/>
      <c r="S32" s="273"/>
      <c r="T32" s="273"/>
      <c r="U32" s="273"/>
      <c r="V32" s="273"/>
      <c r="W32" s="273"/>
      <c r="X32" s="273"/>
      <c r="Y32" s="273"/>
      <c r="Z32" s="273"/>
      <c r="AA32" s="273"/>
      <c r="AB32" s="273"/>
      <c r="AC32" s="273"/>
      <c r="CA32" s="552"/>
      <c r="CB32" s="274"/>
      <c r="CC32" s="274"/>
      <c r="CD32" s="543"/>
      <c r="CE32" s="543"/>
      <c r="CF32" s="274"/>
      <c r="CG32" s="274"/>
      <c r="CH32" s="274"/>
      <c r="CI32" s="274"/>
      <c r="CJ32" s="274"/>
      <c r="CK32" s="274"/>
      <c r="CL32" s="274"/>
      <c r="CM32" s="274"/>
      <c r="CN32" s="274"/>
      <c r="CO32" s="274"/>
      <c r="CP32" s="274"/>
      <c r="CQ32" s="274"/>
      <c r="CR32" s="274"/>
      <c r="CS32" s="274"/>
      <c r="CT32" s="274"/>
      <c r="CU32" s="274"/>
      <c r="CV32" s="274"/>
      <c r="CW32" s="274"/>
      <c r="CX32" s="274"/>
      <c r="CY32" s="274"/>
      <c r="CZ32" s="274"/>
    </row>
    <row r="33" spans="1:104" s="272" customFormat="1" ht="13.5" x14ac:dyDescent="0.25">
      <c r="A33" s="6918"/>
      <c r="B33" s="4778" t="s">
        <v>3256</v>
      </c>
      <c r="C33" s="4757"/>
      <c r="D33" s="4774"/>
      <c r="E33" s="4779"/>
      <c r="F33" s="4779"/>
      <c r="G33" s="4779"/>
      <c r="H33" s="4779"/>
      <c r="I33" s="4779"/>
      <c r="J33" s="4779"/>
      <c r="K33" s="4779"/>
      <c r="L33" s="4780"/>
      <c r="M33" s="4781"/>
      <c r="N33" s="4781"/>
      <c r="O33" s="4781"/>
      <c r="P33" s="4767"/>
      <c r="Q33" s="4768"/>
      <c r="R33" s="273"/>
      <c r="S33" s="273"/>
      <c r="T33" s="273"/>
      <c r="U33" s="273"/>
      <c r="V33" s="273"/>
      <c r="W33" s="273"/>
      <c r="X33" s="273"/>
      <c r="Y33" s="273"/>
      <c r="Z33" s="273"/>
      <c r="AA33" s="273"/>
      <c r="AB33" s="273"/>
      <c r="AC33" s="273"/>
      <c r="CA33" s="552"/>
      <c r="CB33" s="274"/>
      <c r="CC33" s="274"/>
      <c r="CD33" s="543"/>
      <c r="CE33" s="543"/>
      <c r="CF33" s="274"/>
      <c r="CG33" s="274"/>
      <c r="CH33" s="274"/>
      <c r="CI33" s="274"/>
      <c r="CJ33" s="274"/>
      <c r="CK33" s="274"/>
      <c r="CL33" s="274"/>
      <c r="CM33" s="274"/>
      <c r="CN33" s="274"/>
      <c r="CO33" s="274"/>
      <c r="CP33" s="274"/>
      <c r="CQ33" s="274"/>
      <c r="CR33" s="274"/>
      <c r="CS33" s="274"/>
      <c r="CT33" s="274"/>
      <c r="CU33" s="274"/>
      <c r="CV33" s="274"/>
      <c r="CW33" s="274"/>
      <c r="CX33" s="274"/>
      <c r="CY33" s="274"/>
      <c r="CZ33" s="274"/>
    </row>
    <row r="34" spans="1:104" s="272" customFormat="1" ht="13.5" x14ac:dyDescent="0.25">
      <c r="A34" s="9147"/>
      <c r="B34" s="4788" t="s">
        <v>3257</v>
      </c>
      <c r="C34" s="4757"/>
      <c r="D34" s="4789"/>
      <c r="E34" s="4790"/>
      <c r="F34" s="4790"/>
      <c r="G34" s="4790"/>
      <c r="H34" s="4790"/>
      <c r="I34" s="4790"/>
      <c r="J34" s="4790"/>
      <c r="K34" s="4790"/>
      <c r="L34" s="4791"/>
      <c r="M34" s="4792"/>
      <c r="N34" s="4792"/>
      <c r="O34" s="4792"/>
      <c r="P34" s="4793"/>
      <c r="Q34" s="4794"/>
      <c r="R34" s="273"/>
      <c r="S34" s="273"/>
      <c r="T34" s="273"/>
      <c r="U34" s="273"/>
      <c r="V34" s="273"/>
      <c r="W34" s="273"/>
      <c r="X34" s="273"/>
      <c r="Y34" s="273"/>
      <c r="Z34" s="273"/>
      <c r="AA34" s="273"/>
      <c r="AB34" s="273"/>
      <c r="AC34" s="273"/>
      <c r="CA34" s="552"/>
      <c r="CB34" s="274"/>
      <c r="CC34" s="274"/>
      <c r="CD34" s="543"/>
      <c r="CE34" s="543"/>
      <c r="CF34" s="274"/>
      <c r="CG34" s="274"/>
      <c r="CH34" s="274"/>
      <c r="CI34" s="274"/>
      <c r="CJ34" s="274"/>
      <c r="CK34" s="274"/>
      <c r="CL34" s="274"/>
      <c r="CM34" s="274"/>
      <c r="CN34" s="274"/>
      <c r="CO34" s="274"/>
      <c r="CP34" s="274"/>
      <c r="CQ34" s="274"/>
      <c r="CR34" s="274"/>
      <c r="CS34" s="274"/>
      <c r="CT34" s="274"/>
      <c r="CU34" s="274"/>
      <c r="CV34" s="274"/>
      <c r="CW34" s="274"/>
      <c r="CX34" s="274"/>
      <c r="CY34" s="274"/>
      <c r="CZ34" s="274"/>
    </row>
    <row r="35" spans="1:104" s="272" customFormat="1" ht="13.5" x14ac:dyDescent="0.25">
      <c r="A35" s="9150" t="s">
        <v>3258</v>
      </c>
      <c r="B35" s="4795" t="s">
        <v>3250</v>
      </c>
      <c r="C35" s="4757"/>
      <c r="D35" s="4774"/>
      <c r="E35" s="4796"/>
      <c r="F35" s="4797"/>
      <c r="G35" s="4796"/>
      <c r="H35" s="4796"/>
      <c r="I35" s="4796"/>
      <c r="J35" s="4796"/>
      <c r="K35" s="4796"/>
      <c r="L35" s="4798"/>
      <c r="M35" s="4799"/>
      <c r="N35" s="4799"/>
      <c r="O35" s="4799"/>
      <c r="P35" s="4800"/>
      <c r="Q35" s="4801"/>
      <c r="R35" s="273"/>
      <c r="S35" s="273"/>
      <c r="T35" s="273"/>
      <c r="U35" s="273"/>
      <c r="V35" s="273"/>
      <c r="W35" s="273"/>
      <c r="X35" s="273"/>
      <c r="Y35" s="273"/>
      <c r="Z35" s="273"/>
      <c r="AA35" s="273"/>
      <c r="AB35" s="273"/>
      <c r="AC35" s="273"/>
      <c r="CA35" s="552"/>
      <c r="CB35" s="274"/>
      <c r="CC35" s="274"/>
      <c r="CD35" s="543"/>
      <c r="CE35" s="543"/>
      <c r="CF35" s="274"/>
      <c r="CG35" s="274"/>
      <c r="CH35" s="274"/>
      <c r="CI35" s="274"/>
      <c r="CJ35" s="274"/>
      <c r="CK35" s="274"/>
      <c r="CL35" s="274"/>
      <c r="CM35" s="274"/>
      <c r="CN35" s="274"/>
      <c r="CO35" s="274"/>
      <c r="CP35" s="274"/>
      <c r="CQ35" s="274"/>
      <c r="CR35" s="274"/>
      <c r="CS35" s="274"/>
      <c r="CT35" s="274"/>
      <c r="CU35" s="274"/>
      <c r="CV35" s="274"/>
      <c r="CW35" s="274"/>
      <c r="CX35" s="274"/>
      <c r="CY35" s="274"/>
      <c r="CZ35" s="274"/>
    </row>
    <row r="36" spans="1:104" s="272" customFormat="1" ht="13.5" x14ac:dyDescent="0.25">
      <c r="A36" s="6955"/>
      <c r="B36" s="308" t="s">
        <v>3251</v>
      </c>
      <c r="C36" s="4757"/>
      <c r="D36" s="4802"/>
      <c r="E36" s="4779"/>
      <c r="F36" s="4803"/>
      <c r="G36" s="4779"/>
      <c r="H36" s="4779"/>
      <c r="I36" s="4779"/>
      <c r="J36" s="4779"/>
      <c r="K36" s="4779"/>
      <c r="L36" s="4780"/>
      <c r="M36" s="4773"/>
      <c r="N36" s="4773"/>
      <c r="O36" s="4773"/>
      <c r="P36" s="4767"/>
      <c r="Q36" s="4768"/>
      <c r="R36" s="1126"/>
      <c r="S36" s="1126"/>
      <c r="T36" s="1126"/>
      <c r="U36" s="1126"/>
      <c r="V36" s="1126"/>
      <c r="W36" s="1126"/>
      <c r="X36" s="1126"/>
      <c r="Y36" s="1126"/>
      <c r="Z36" s="1126"/>
      <c r="AA36" s="1126"/>
      <c r="AB36" s="273"/>
      <c r="AC36" s="273"/>
      <c r="CA36" s="552" t="str">
        <f>IF(CD36=1,"* La Suma de Institucional, Compra al Sistema y Compra Extrasistema NO DEBE ser mayor al Total. ","")</f>
        <v/>
      </c>
      <c r="CB36" s="274"/>
      <c r="CC36" s="274"/>
      <c r="CD36" s="553">
        <f>IF(C36&lt;SUM(M36:O36),1,0)</f>
        <v>0</v>
      </c>
      <c r="CE36" s="543"/>
      <c r="CF36" s="274"/>
      <c r="CG36" s="274"/>
      <c r="CH36" s="274"/>
      <c r="CI36" s="274"/>
      <c r="CJ36" s="274"/>
      <c r="CK36" s="274"/>
      <c r="CL36" s="274"/>
      <c r="CM36" s="274"/>
      <c r="CN36" s="274"/>
      <c r="CO36" s="274"/>
      <c r="CP36" s="274"/>
      <c r="CQ36" s="274"/>
      <c r="CR36" s="274"/>
      <c r="CS36" s="274"/>
      <c r="CT36" s="274"/>
      <c r="CU36" s="274"/>
      <c r="CV36" s="274"/>
      <c r="CW36" s="274"/>
      <c r="CX36" s="274"/>
      <c r="CY36" s="274"/>
      <c r="CZ36" s="274"/>
    </row>
    <row r="37" spans="1:104" s="272" customFormat="1" ht="13.5" x14ac:dyDescent="0.25">
      <c r="A37" s="9151"/>
      <c r="B37" s="4804" t="s">
        <v>3259</v>
      </c>
      <c r="C37" s="4757"/>
      <c r="D37" s="4805"/>
      <c r="E37" s="4806"/>
      <c r="F37" s="4807"/>
      <c r="G37" s="4806"/>
      <c r="H37" s="4806"/>
      <c r="I37" s="4806"/>
      <c r="J37" s="4806"/>
      <c r="K37" s="4806"/>
      <c r="L37" s="4808"/>
      <c r="M37" s="4809"/>
      <c r="N37" s="4809"/>
      <c r="O37" s="4809"/>
      <c r="P37" s="4793"/>
      <c r="Q37" s="4794"/>
      <c r="R37" s="273"/>
      <c r="S37" s="273"/>
      <c r="T37" s="273"/>
      <c r="U37" s="273"/>
      <c r="V37" s="273"/>
      <c r="W37" s="273"/>
      <c r="X37" s="273"/>
      <c r="Y37" s="273"/>
      <c r="Z37" s="273"/>
      <c r="AA37" s="273"/>
      <c r="AB37" s="273"/>
      <c r="AC37" s="273"/>
      <c r="CA37" s="552"/>
      <c r="CB37" s="274"/>
      <c r="CC37" s="274"/>
      <c r="CD37" s="543"/>
      <c r="CE37" s="543"/>
      <c r="CF37" s="274"/>
      <c r="CG37" s="274"/>
      <c r="CH37" s="274"/>
      <c r="CI37" s="274"/>
      <c r="CJ37" s="274"/>
      <c r="CK37" s="274"/>
      <c r="CL37" s="274"/>
      <c r="CM37" s="274"/>
      <c r="CN37" s="274"/>
      <c r="CO37" s="274"/>
      <c r="CP37" s="274"/>
      <c r="CQ37" s="274"/>
      <c r="CR37" s="274"/>
      <c r="CS37" s="274"/>
      <c r="CT37" s="274"/>
      <c r="CU37" s="274"/>
      <c r="CV37" s="274"/>
      <c r="CW37" s="274"/>
      <c r="CX37" s="274"/>
      <c r="CY37" s="274"/>
      <c r="CZ37" s="274"/>
    </row>
    <row r="38" spans="1:104" s="272" customFormat="1" ht="13.5" x14ac:dyDescent="0.25">
      <c r="A38" s="9150" t="s">
        <v>3260</v>
      </c>
      <c r="B38" s="4795" t="s">
        <v>3250</v>
      </c>
      <c r="C38" s="4757"/>
      <c r="D38" s="4810"/>
      <c r="E38" s="4796"/>
      <c r="F38" s="4796"/>
      <c r="G38" s="4796"/>
      <c r="H38" s="4796"/>
      <c r="I38" s="4796"/>
      <c r="J38" s="4796"/>
      <c r="K38" s="4796"/>
      <c r="L38" s="4798"/>
      <c r="M38" s="4799"/>
      <c r="N38" s="4799"/>
      <c r="O38" s="4799"/>
      <c r="P38" s="4800"/>
      <c r="Q38" s="4801"/>
      <c r="R38" s="273"/>
      <c r="S38" s="273"/>
      <c r="T38" s="273"/>
      <c r="U38" s="273"/>
      <c r="V38" s="273"/>
      <c r="W38" s="273"/>
      <c r="X38" s="273"/>
      <c r="Y38" s="273"/>
      <c r="Z38" s="273"/>
      <c r="AA38" s="273"/>
      <c r="AB38" s="273"/>
      <c r="AC38" s="273"/>
      <c r="CA38" s="552"/>
      <c r="CB38" s="274"/>
      <c r="CC38" s="274"/>
      <c r="CD38" s="543"/>
      <c r="CE38" s="543"/>
      <c r="CF38" s="274"/>
      <c r="CG38" s="274"/>
      <c r="CH38" s="274"/>
      <c r="CI38" s="274"/>
      <c r="CJ38" s="274"/>
      <c r="CK38" s="274"/>
      <c r="CL38" s="274"/>
      <c r="CM38" s="274"/>
      <c r="CN38" s="274"/>
      <c r="CO38" s="274"/>
      <c r="CP38" s="274"/>
      <c r="CQ38" s="274"/>
      <c r="CR38" s="274"/>
      <c r="CS38" s="274"/>
      <c r="CT38" s="274"/>
      <c r="CU38" s="274"/>
      <c r="CV38" s="274"/>
      <c r="CW38" s="274"/>
      <c r="CX38" s="274"/>
      <c r="CY38" s="274"/>
      <c r="CZ38" s="274"/>
    </row>
    <row r="39" spans="1:104" s="272" customFormat="1" ht="13.5" x14ac:dyDescent="0.25">
      <c r="A39" s="6955"/>
      <c r="B39" s="1630" t="s">
        <v>3251</v>
      </c>
      <c r="C39" s="4757"/>
      <c r="D39" s="4802"/>
      <c r="E39" s="4779"/>
      <c r="F39" s="4779"/>
      <c r="G39" s="4779"/>
      <c r="H39" s="4779"/>
      <c r="I39" s="4779"/>
      <c r="J39" s="4779"/>
      <c r="K39" s="4779"/>
      <c r="L39" s="4780"/>
      <c r="M39" s="4773"/>
      <c r="N39" s="4773"/>
      <c r="O39" s="4773"/>
      <c r="P39" s="4767"/>
      <c r="Q39" s="4768"/>
      <c r="R39" s="1126"/>
      <c r="S39" s="1126"/>
      <c r="T39" s="1126"/>
      <c r="U39" s="1126"/>
      <c r="V39" s="1126"/>
      <c r="W39" s="1126"/>
      <c r="X39" s="1126"/>
      <c r="Y39" s="1126"/>
      <c r="Z39" s="1126"/>
      <c r="AA39" s="1126"/>
      <c r="AB39" s="273"/>
      <c r="AC39" s="273"/>
      <c r="CA39" s="552" t="str">
        <f>IF(CD39=1,"* La Suma de Institucional, Compra al Sistema y Compra Extrasistema NO DEBE ser mayor al Total. ","")</f>
        <v/>
      </c>
      <c r="CB39" s="274"/>
      <c r="CC39" s="274"/>
      <c r="CD39" s="553">
        <f>IF(C39&lt;SUM(M39:O39),1,0)</f>
        <v>0</v>
      </c>
      <c r="CE39" s="543"/>
      <c r="CF39" s="274"/>
      <c r="CG39" s="274"/>
      <c r="CH39" s="274"/>
      <c r="CI39" s="274"/>
      <c r="CJ39" s="274"/>
      <c r="CK39" s="274"/>
      <c r="CL39" s="274"/>
      <c r="CM39" s="274"/>
      <c r="CN39" s="274"/>
      <c r="CO39" s="274"/>
      <c r="CP39" s="274"/>
      <c r="CQ39" s="274"/>
      <c r="CR39" s="274"/>
      <c r="CS39" s="274"/>
      <c r="CT39" s="274"/>
      <c r="CU39" s="274"/>
      <c r="CV39" s="274"/>
      <c r="CW39" s="274"/>
      <c r="CX39" s="274"/>
      <c r="CY39" s="274"/>
      <c r="CZ39" s="274"/>
    </row>
    <row r="40" spans="1:104" s="272" customFormat="1" ht="13.5" x14ac:dyDescent="0.25">
      <c r="A40" s="9151"/>
      <c r="B40" s="1630" t="s">
        <v>3261</v>
      </c>
      <c r="C40" s="4757"/>
      <c r="D40" s="4805"/>
      <c r="E40" s="4806"/>
      <c r="F40" s="4806"/>
      <c r="G40" s="4806"/>
      <c r="H40" s="4806"/>
      <c r="I40" s="4806"/>
      <c r="J40" s="4806"/>
      <c r="K40" s="4806"/>
      <c r="L40" s="4808"/>
      <c r="M40" s="4809"/>
      <c r="N40" s="4809"/>
      <c r="O40" s="4809"/>
      <c r="P40" s="4793"/>
      <c r="Q40" s="4794"/>
      <c r="R40" s="273"/>
      <c r="S40" s="273"/>
      <c r="T40" s="273"/>
      <c r="U40" s="273"/>
      <c r="V40" s="273"/>
      <c r="W40" s="273"/>
      <c r="X40" s="273"/>
      <c r="Y40" s="273"/>
      <c r="Z40" s="273"/>
      <c r="AA40" s="273"/>
      <c r="AB40" s="273"/>
      <c r="AC40" s="273"/>
      <c r="CA40" s="552"/>
      <c r="CB40" s="274"/>
      <c r="CC40" s="274"/>
      <c r="CD40" s="543"/>
      <c r="CE40" s="543"/>
      <c r="CF40" s="274"/>
      <c r="CG40" s="274"/>
      <c r="CH40" s="274"/>
      <c r="CI40" s="274"/>
      <c r="CJ40" s="274"/>
      <c r="CK40" s="274"/>
      <c r="CL40" s="274"/>
      <c r="CM40" s="274"/>
      <c r="CN40" s="274"/>
      <c r="CO40" s="274"/>
      <c r="CP40" s="274"/>
      <c r="CQ40" s="274"/>
      <c r="CR40" s="274"/>
      <c r="CS40" s="274"/>
      <c r="CT40" s="274"/>
      <c r="CU40" s="274"/>
      <c r="CV40" s="274"/>
      <c r="CW40" s="274"/>
      <c r="CX40" s="274"/>
      <c r="CY40" s="274"/>
      <c r="CZ40" s="274"/>
    </row>
    <row r="41" spans="1:104" s="272" customFormat="1" ht="21" customHeight="1" x14ac:dyDescent="0.25">
      <c r="A41" s="9152" t="s">
        <v>3262</v>
      </c>
      <c r="B41" s="4811" t="s">
        <v>3250</v>
      </c>
      <c r="C41" s="4757"/>
      <c r="D41" s="4812"/>
      <c r="E41" s="4813"/>
      <c r="F41" s="4813"/>
      <c r="G41" s="4813"/>
      <c r="H41" s="4813"/>
      <c r="I41" s="4813"/>
      <c r="J41" s="4813"/>
      <c r="K41" s="4813"/>
      <c r="L41" s="4814"/>
      <c r="M41" s="4815"/>
      <c r="N41" s="4815"/>
      <c r="O41" s="4815"/>
      <c r="P41" s="4800"/>
      <c r="Q41" s="4801"/>
      <c r="R41" s="273"/>
      <c r="S41" s="273"/>
      <c r="T41" s="273"/>
      <c r="U41" s="273"/>
      <c r="V41" s="273"/>
      <c r="W41" s="273"/>
      <c r="X41" s="273"/>
      <c r="Y41" s="273"/>
      <c r="Z41" s="273"/>
      <c r="AA41" s="273"/>
      <c r="AB41" s="273"/>
      <c r="AC41" s="273"/>
      <c r="CA41" s="552"/>
      <c r="CB41" s="274"/>
      <c r="CC41" s="274"/>
      <c r="CD41" s="543"/>
      <c r="CE41" s="543"/>
      <c r="CF41" s="274"/>
      <c r="CG41" s="274"/>
      <c r="CH41" s="274"/>
      <c r="CI41" s="274"/>
      <c r="CJ41" s="274"/>
      <c r="CK41" s="274"/>
      <c r="CL41" s="274"/>
      <c r="CM41" s="274"/>
      <c r="CN41" s="274"/>
      <c r="CO41" s="274"/>
      <c r="CP41" s="274"/>
      <c r="CQ41" s="274"/>
      <c r="CR41" s="274"/>
      <c r="CS41" s="274"/>
      <c r="CT41" s="274"/>
      <c r="CU41" s="274"/>
      <c r="CV41" s="274"/>
      <c r="CW41" s="274"/>
      <c r="CX41" s="274"/>
      <c r="CY41" s="274"/>
      <c r="CZ41" s="274"/>
    </row>
    <row r="42" spans="1:104" s="272" customFormat="1" ht="13.5" x14ac:dyDescent="0.25">
      <c r="A42" s="6976"/>
      <c r="B42" s="351" t="s">
        <v>3251</v>
      </c>
      <c r="C42" s="4757"/>
      <c r="D42" s="4816"/>
      <c r="E42" s="4817"/>
      <c r="F42" s="4813"/>
      <c r="G42" s="4813"/>
      <c r="H42" s="4813"/>
      <c r="I42" s="4813"/>
      <c r="J42" s="4817"/>
      <c r="K42" s="4817"/>
      <c r="L42" s="4818"/>
      <c r="M42" s="4819"/>
      <c r="N42" s="4819"/>
      <c r="O42" s="4819"/>
      <c r="P42" s="4767"/>
      <c r="Q42" s="4768"/>
      <c r="R42" s="273"/>
      <c r="S42" s="273"/>
      <c r="T42" s="273"/>
      <c r="U42" s="273"/>
      <c r="V42" s="273"/>
      <c r="W42" s="273"/>
      <c r="X42" s="273"/>
      <c r="Y42" s="273"/>
      <c r="Z42" s="273"/>
      <c r="AA42" s="273"/>
      <c r="AB42" s="273"/>
      <c r="AC42" s="273"/>
      <c r="CA42" s="552"/>
      <c r="CB42" s="274"/>
      <c r="CC42" s="274"/>
      <c r="CD42" s="543"/>
      <c r="CE42" s="543"/>
      <c r="CF42" s="274"/>
      <c r="CG42" s="274"/>
      <c r="CH42" s="274"/>
      <c r="CI42" s="274"/>
      <c r="CJ42" s="274"/>
      <c r="CK42" s="274"/>
      <c r="CL42" s="274"/>
      <c r="CM42" s="274"/>
      <c r="CN42" s="274"/>
      <c r="CO42" s="274"/>
      <c r="CP42" s="274"/>
      <c r="CQ42" s="274"/>
      <c r="CR42" s="274"/>
      <c r="CS42" s="274"/>
      <c r="CT42" s="274"/>
      <c r="CU42" s="274"/>
      <c r="CV42" s="274"/>
      <c r="CW42" s="274"/>
      <c r="CX42" s="274"/>
      <c r="CY42" s="274"/>
      <c r="CZ42" s="274"/>
    </row>
    <row r="43" spans="1:104" s="272" customFormat="1" ht="26.25" customHeight="1" x14ac:dyDescent="0.25">
      <c r="A43" s="9153"/>
      <c r="B43" s="4820" t="s">
        <v>3263</v>
      </c>
      <c r="C43" s="4757"/>
      <c r="D43" s="4821"/>
      <c r="E43" s="4822"/>
      <c r="F43" s="4822"/>
      <c r="G43" s="4822"/>
      <c r="H43" s="4822"/>
      <c r="I43" s="4822"/>
      <c r="J43" s="4822"/>
      <c r="K43" s="4822"/>
      <c r="L43" s="4823"/>
      <c r="M43" s="4824"/>
      <c r="N43" s="4824"/>
      <c r="O43" s="4824"/>
      <c r="P43" s="4793"/>
      <c r="Q43" s="4794"/>
      <c r="R43" s="273"/>
      <c r="S43" s="273"/>
      <c r="T43" s="273"/>
      <c r="U43" s="273"/>
      <c r="V43" s="273"/>
      <c r="W43" s="273"/>
      <c r="X43" s="273"/>
      <c r="Y43" s="273"/>
      <c r="Z43" s="273"/>
      <c r="AA43" s="273"/>
      <c r="AB43" s="273"/>
      <c r="AC43" s="273"/>
      <c r="CA43" s="552"/>
      <c r="CB43" s="274"/>
      <c r="CC43" s="274"/>
      <c r="CD43" s="543"/>
      <c r="CE43" s="543"/>
      <c r="CF43" s="274"/>
      <c r="CG43" s="274"/>
      <c r="CH43" s="274"/>
      <c r="CI43" s="274"/>
      <c r="CJ43" s="274"/>
      <c r="CK43" s="274"/>
      <c r="CL43" s="274"/>
      <c r="CM43" s="274"/>
      <c r="CN43" s="274"/>
      <c r="CO43" s="274"/>
      <c r="CP43" s="274"/>
      <c r="CQ43" s="274"/>
      <c r="CR43" s="274"/>
      <c r="CS43" s="274"/>
      <c r="CT43" s="274"/>
      <c r="CU43" s="274"/>
      <c r="CV43" s="274"/>
      <c r="CW43" s="274"/>
      <c r="CX43" s="274"/>
      <c r="CY43" s="274"/>
      <c r="CZ43" s="274"/>
    </row>
    <row r="44" spans="1:104" s="272" customFormat="1" ht="13.5" x14ac:dyDescent="0.25">
      <c r="A44" s="9150" t="s">
        <v>3264</v>
      </c>
      <c r="B44" s="4795" t="s">
        <v>3250</v>
      </c>
      <c r="C44" s="4757"/>
      <c r="D44" s="4825"/>
      <c r="E44" s="4826"/>
      <c r="F44" s="4826"/>
      <c r="G44" s="4826"/>
      <c r="H44" s="4826"/>
      <c r="I44" s="4826"/>
      <c r="J44" s="4826"/>
      <c r="K44" s="4826"/>
      <c r="L44" s="4827"/>
      <c r="M44" s="4828"/>
      <c r="N44" s="4828"/>
      <c r="O44" s="4828"/>
      <c r="P44" s="4800"/>
      <c r="Q44" s="4801"/>
      <c r="R44" s="273"/>
      <c r="S44" s="273"/>
      <c r="T44" s="273"/>
      <c r="U44" s="273"/>
      <c r="V44" s="273"/>
      <c r="W44" s="273"/>
      <c r="X44" s="273"/>
      <c r="Y44" s="273"/>
      <c r="Z44" s="273"/>
      <c r="AA44" s="273"/>
      <c r="AB44" s="273"/>
      <c r="AC44" s="273"/>
      <c r="CA44" s="552"/>
      <c r="CB44" s="274"/>
      <c r="CC44" s="274"/>
      <c r="CD44" s="543"/>
      <c r="CE44" s="543"/>
      <c r="CF44" s="274"/>
      <c r="CG44" s="274"/>
      <c r="CH44" s="274"/>
      <c r="CI44" s="274"/>
      <c r="CJ44" s="274"/>
      <c r="CK44" s="274"/>
      <c r="CL44" s="274"/>
      <c r="CM44" s="274"/>
      <c r="CN44" s="274"/>
      <c r="CO44" s="274"/>
      <c r="CP44" s="274"/>
      <c r="CQ44" s="274"/>
      <c r="CR44" s="274"/>
      <c r="CS44" s="274"/>
      <c r="CT44" s="274"/>
      <c r="CU44" s="274"/>
      <c r="CV44" s="274"/>
      <c r="CW44" s="274"/>
      <c r="CX44" s="274"/>
      <c r="CY44" s="274"/>
      <c r="CZ44" s="274"/>
    </row>
    <row r="45" spans="1:104" s="272" customFormat="1" ht="13.5" x14ac:dyDescent="0.25">
      <c r="A45" s="6955"/>
      <c r="B45" s="308" t="s">
        <v>3251</v>
      </c>
      <c r="C45" s="4757"/>
      <c r="D45" s="4829"/>
      <c r="E45" s="4785"/>
      <c r="F45" s="4785"/>
      <c r="G45" s="4785"/>
      <c r="H45" s="4785"/>
      <c r="I45" s="4785"/>
      <c r="J45" s="4785"/>
      <c r="K45" s="4785"/>
      <c r="L45" s="4786"/>
      <c r="M45" s="4830"/>
      <c r="N45" s="4830"/>
      <c r="O45" s="4830"/>
      <c r="P45" s="4767"/>
      <c r="Q45" s="4768"/>
      <c r="R45" s="1126"/>
      <c r="S45" s="1126"/>
      <c r="T45" s="1126"/>
      <c r="U45" s="1126"/>
      <c r="V45" s="1126"/>
      <c r="W45" s="1126"/>
      <c r="X45" s="1126"/>
      <c r="Y45" s="1126"/>
      <c r="Z45" s="1126"/>
      <c r="AA45" s="1126"/>
      <c r="AB45" s="273"/>
      <c r="AC45" s="273"/>
      <c r="CA45" s="552" t="str">
        <f>IF(CD45=1,"* La Suma de Institucional, Compra al Sistema y Compra Extrasistema NO DEBE ser mayor al Total. ","")</f>
        <v/>
      </c>
      <c r="CB45" s="274"/>
      <c r="CC45" s="274"/>
      <c r="CD45" s="553">
        <f>IF(C45&lt;SUM(M45:O45),1,0)</f>
        <v>0</v>
      </c>
      <c r="CE45" s="543"/>
      <c r="CF45" s="274"/>
      <c r="CG45" s="274"/>
      <c r="CH45" s="274"/>
      <c r="CI45" s="274"/>
      <c r="CJ45" s="274"/>
      <c r="CK45" s="274"/>
      <c r="CL45" s="274"/>
      <c r="CM45" s="274"/>
      <c r="CN45" s="274"/>
      <c r="CO45" s="274"/>
      <c r="CP45" s="274"/>
      <c r="CQ45" s="274"/>
      <c r="CR45" s="274"/>
      <c r="CS45" s="274"/>
      <c r="CT45" s="274"/>
      <c r="CU45" s="274"/>
      <c r="CV45" s="274"/>
      <c r="CW45" s="274"/>
      <c r="CX45" s="274"/>
      <c r="CY45" s="274"/>
      <c r="CZ45" s="274"/>
    </row>
    <row r="46" spans="1:104" s="272" customFormat="1" ht="13.5" x14ac:dyDescent="0.25">
      <c r="A46" s="6955"/>
      <c r="B46" s="308" t="s">
        <v>2000</v>
      </c>
      <c r="C46" s="4757"/>
      <c r="D46" s="4802"/>
      <c r="E46" s="4779"/>
      <c r="F46" s="4785"/>
      <c r="G46" s="4779"/>
      <c r="H46" s="4779"/>
      <c r="I46" s="4779"/>
      <c r="J46" s="4779"/>
      <c r="K46" s="4779"/>
      <c r="L46" s="4780"/>
      <c r="M46" s="4781"/>
      <c r="N46" s="4781"/>
      <c r="O46" s="4781"/>
      <c r="P46" s="4767"/>
      <c r="Q46" s="4768"/>
      <c r="R46" s="273"/>
      <c r="S46" s="273"/>
      <c r="T46" s="273"/>
      <c r="U46" s="273"/>
      <c r="V46" s="273"/>
      <c r="W46" s="273"/>
      <c r="X46" s="273"/>
      <c r="Y46" s="273"/>
      <c r="Z46" s="273"/>
      <c r="AA46" s="273"/>
      <c r="AB46" s="273"/>
      <c r="AC46" s="273"/>
      <c r="CA46" s="552"/>
      <c r="CB46" s="274"/>
      <c r="CC46" s="274"/>
      <c r="CD46" s="543"/>
      <c r="CE46" s="543"/>
      <c r="CF46" s="274"/>
      <c r="CG46" s="274"/>
      <c r="CH46" s="274"/>
      <c r="CI46" s="274"/>
      <c r="CJ46" s="274"/>
      <c r="CK46" s="274"/>
      <c r="CL46" s="274"/>
      <c r="CM46" s="274"/>
      <c r="CN46" s="274"/>
      <c r="CO46" s="274"/>
      <c r="CP46" s="274"/>
      <c r="CQ46" s="274"/>
      <c r="CR46" s="274"/>
      <c r="CS46" s="274"/>
      <c r="CT46" s="274"/>
      <c r="CU46" s="274"/>
      <c r="CV46" s="274"/>
      <c r="CW46" s="274"/>
      <c r="CX46" s="274"/>
      <c r="CY46" s="274"/>
      <c r="CZ46" s="274"/>
    </row>
    <row r="47" spans="1:104" s="272" customFormat="1" ht="13.5" x14ac:dyDescent="0.25">
      <c r="A47" s="6955"/>
      <c r="B47" s="308" t="s">
        <v>3259</v>
      </c>
      <c r="C47" s="4757"/>
      <c r="D47" s="4802"/>
      <c r="E47" s="4779"/>
      <c r="F47" s="4779"/>
      <c r="G47" s="4779"/>
      <c r="H47" s="4779"/>
      <c r="I47" s="4779"/>
      <c r="J47" s="4779"/>
      <c r="K47" s="4779"/>
      <c r="L47" s="4780"/>
      <c r="M47" s="4781"/>
      <c r="N47" s="4781"/>
      <c r="O47" s="4781"/>
      <c r="P47" s="4767"/>
      <c r="Q47" s="4768"/>
      <c r="R47" s="273"/>
      <c r="S47" s="273"/>
      <c r="T47" s="273"/>
      <c r="U47" s="273"/>
      <c r="V47" s="273"/>
      <c r="W47" s="273"/>
      <c r="X47" s="273"/>
      <c r="Y47" s="273"/>
      <c r="Z47" s="273"/>
      <c r="AA47" s="273"/>
      <c r="AB47" s="273"/>
      <c r="AC47" s="273"/>
      <c r="CA47" s="552"/>
      <c r="CB47" s="274"/>
      <c r="CC47" s="274"/>
      <c r="CD47" s="543"/>
      <c r="CE47" s="543"/>
      <c r="CF47" s="274"/>
      <c r="CG47" s="274"/>
      <c r="CH47" s="274"/>
      <c r="CI47" s="274"/>
      <c r="CJ47" s="274"/>
      <c r="CK47" s="274"/>
      <c r="CL47" s="274"/>
      <c r="CM47" s="274"/>
      <c r="CN47" s="274"/>
      <c r="CO47" s="274"/>
      <c r="CP47" s="274"/>
      <c r="CQ47" s="274"/>
      <c r="CR47" s="274"/>
      <c r="CS47" s="274"/>
      <c r="CT47" s="274"/>
      <c r="CU47" s="274"/>
      <c r="CV47" s="274"/>
      <c r="CW47" s="274"/>
      <c r="CX47" s="274"/>
      <c r="CY47" s="274"/>
      <c r="CZ47" s="274"/>
    </row>
    <row r="48" spans="1:104" s="272" customFormat="1" ht="13.5" x14ac:dyDescent="0.25">
      <c r="A48" s="6955"/>
      <c r="B48" s="308" t="s">
        <v>3265</v>
      </c>
      <c r="C48" s="4757"/>
      <c r="D48" s="4774"/>
      <c r="E48" s="4775"/>
      <c r="F48" s="4775"/>
      <c r="G48" s="4775"/>
      <c r="H48" s="4775"/>
      <c r="I48" s="4775"/>
      <c r="J48" s="4775"/>
      <c r="K48" s="4775"/>
      <c r="L48" s="4776"/>
      <c r="M48" s="4777"/>
      <c r="N48" s="4777"/>
      <c r="O48" s="4777"/>
      <c r="P48" s="4767"/>
      <c r="Q48" s="4768"/>
      <c r="R48" s="273"/>
      <c r="S48" s="273"/>
      <c r="T48" s="273"/>
      <c r="U48" s="273"/>
      <c r="V48" s="273"/>
      <c r="W48" s="273"/>
      <c r="X48" s="273"/>
      <c r="Y48" s="273"/>
      <c r="Z48" s="273"/>
      <c r="AA48" s="273"/>
      <c r="AB48" s="273"/>
      <c r="AC48" s="273"/>
      <c r="CA48" s="552"/>
      <c r="CB48" s="274"/>
      <c r="CC48" s="274"/>
      <c r="CD48" s="543"/>
      <c r="CE48" s="543"/>
      <c r="CF48" s="274"/>
      <c r="CG48" s="274"/>
      <c r="CH48" s="274"/>
      <c r="CI48" s="274"/>
      <c r="CJ48" s="274"/>
      <c r="CK48" s="274"/>
      <c r="CL48" s="274"/>
      <c r="CM48" s="274"/>
      <c r="CN48" s="274"/>
      <c r="CO48" s="274"/>
      <c r="CP48" s="274"/>
      <c r="CQ48" s="274"/>
      <c r="CR48" s="274"/>
      <c r="CS48" s="274"/>
      <c r="CT48" s="274"/>
      <c r="CU48" s="274"/>
      <c r="CV48" s="274"/>
      <c r="CW48" s="274"/>
      <c r="CX48" s="274"/>
      <c r="CY48" s="274"/>
      <c r="CZ48" s="274"/>
    </row>
    <row r="49" spans="1:104" s="272" customFormat="1" ht="13.5" x14ac:dyDescent="0.25">
      <c r="A49" s="9151"/>
      <c r="B49" s="308" t="s">
        <v>3266</v>
      </c>
      <c r="C49" s="4757"/>
      <c r="D49" s="4805"/>
      <c r="E49" s="4806"/>
      <c r="F49" s="4806"/>
      <c r="G49" s="4806"/>
      <c r="H49" s="4806"/>
      <c r="I49" s="4806"/>
      <c r="J49" s="4806"/>
      <c r="K49" s="4806"/>
      <c r="L49" s="4808"/>
      <c r="M49" s="4809"/>
      <c r="N49" s="4809"/>
      <c r="O49" s="4809"/>
      <c r="P49" s="4767"/>
      <c r="Q49" s="4768"/>
      <c r="R49" s="273"/>
      <c r="S49" s="273"/>
      <c r="T49" s="273"/>
      <c r="U49" s="273"/>
      <c r="V49" s="273"/>
      <c r="W49" s="273"/>
      <c r="X49" s="273"/>
      <c r="Y49" s="273"/>
      <c r="Z49" s="273"/>
      <c r="AA49" s="273"/>
      <c r="AB49" s="273"/>
      <c r="AC49" s="273"/>
      <c r="CA49" s="552"/>
      <c r="CB49" s="274"/>
      <c r="CC49" s="274"/>
      <c r="CD49" s="543"/>
      <c r="CE49" s="543"/>
      <c r="CF49" s="274"/>
      <c r="CG49" s="274"/>
      <c r="CH49" s="274"/>
      <c r="CI49" s="274"/>
      <c r="CJ49" s="274"/>
      <c r="CK49" s="274"/>
      <c r="CL49" s="274"/>
      <c r="CM49" s="274"/>
      <c r="CN49" s="274"/>
      <c r="CO49" s="274"/>
      <c r="CP49" s="274"/>
      <c r="CQ49" s="274"/>
      <c r="CR49" s="274"/>
      <c r="CS49" s="274"/>
      <c r="CT49" s="274"/>
      <c r="CU49" s="274"/>
      <c r="CV49" s="274"/>
      <c r="CW49" s="274"/>
      <c r="CX49" s="274"/>
      <c r="CY49" s="274"/>
      <c r="CZ49" s="274"/>
    </row>
    <row r="50" spans="1:104" s="272" customFormat="1" ht="13.5" x14ac:dyDescent="0.25">
      <c r="A50" s="9152" t="s">
        <v>3267</v>
      </c>
      <c r="B50" s="4795" t="s">
        <v>3250</v>
      </c>
      <c r="C50" s="4757"/>
      <c r="D50" s="4810"/>
      <c r="E50" s="4796"/>
      <c r="F50" s="4796"/>
      <c r="G50" s="4796"/>
      <c r="H50" s="4796"/>
      <c r="I50" s="4796"/>
      <c r="J50" s="4796"/>
      <c r="K50" s="4796"/>
      <c r="L50" s="4798"/>
      <c r="M50" s="4799"/>
      <c r="N50" s="4799"/>
      <c r="O50" s="4799"/>
      <c r="P50" s="4767"/>
      <c r="Q50" s="4768"/>
      <c r="R50" s="273"/>
      <c r="S50" s="273"/>
      <c r="T50" s="273"/>
      <c r="U50" s="273"/>
      <c r="V50" s="273"/>
      <c r="W50" s="273"/>
      <c r="X50" s="273"/>
      <c r="Y50" s="273"/>
      <c r="Z50" s="273"/>
      <c r="AA50" s="273"/>
      <c r="AB50" s="273"/>
      <c r="AC50" s="273"/>
      <c r="CA50" s="552"/>
      <c r="CB50" s="274"/>
      <c r="CC50" s="274"/>
      <c r="CD50" s="543"/>
      <c r="CE50" s="543"/>
      <c r="CF50" s="274"/>
      <c r="CG50" s="274"/>
      <c r="CH50" s="274"/>
      <c r="CI50" s="274"/>
      <c r="CJ50" s="274"/>
      <c r="CK50" s="274"/>
      <c r="CL50" s="274"/>
      <c r="CM50" s="274"/>
      <c r="CN50" s="274"/>
      <c r="CO50" s="274"/>
      <c r="CP50" s="274"/>
      <c r="CQ50" s="274"/>
      <c r="CR50" s="274"/>
      <c r="CS50" s="274"/>
      <c r="CT50" s="274"/>
      <c r="CU50" s="274"/>
      <c r="CV50" s="274"/>
      <c r="CW50" s="274"/>
      <c r="CX50" s="274"/>
      <c r="CY50" s="274"/>
      <c r="CZ50" s="274"/>
    </row>
    <row r="51" spans="1:104" s="272" customFormat="1" ht="13.5" x14ac:dyDescent="0.25">
      <c r="A51" s="6976"/>
      <c r="B51" s="1630" t="s">
        <v>3268</v>
      </c>
      <c r="C51" s="4757"/>
      <c r="D51" s="4802"/>
      <c r="E51" s="4779"/>
      <c r="F51" s="4779"/>
      <c r="G51" s="4779"/>
      <c r="H51" s="4779"/>
      <c r="I51" s="4779"/>
      <c r="J51" s="4779"/>
      <c r="K51" s="4779"/>
      <c r="L51" s="4780"/>
      <c r="M51" s="4773"/>
      <c r="N51" s="4773"/>
      <c r="O51" s="4773"/>
      <c r="P51" s="4767"/>
      <c r="Q51" s="4768"/>
      <c r="R51" s="1126"/>
      <c r="S51" s="1126"/>
      <c r="T51" s="1126"/>
      <c r="U51" s="1126"/>
      <c r="V51" s="1126"/>
      <c r="W51" s="1126"/>
      <c r="X51" s="1126"/>
      <c r="Y51" s="1126"/>
      <c r="Z51" s="1126"/>
      <c r="AA51" s="1126"/>
      <c r="AB51" s="273"/>
      <c r="AC51" s="273"/>
      <c r="CA51" s="552" t="str">
        <f>IF(CD51=1,"* La Suma de Institucional, Compra al Sistema y Compra Extrasistema NO DEBE ser mayor al Total. ","")</f>
        <v/>
      </c>
      <c r="CB51" s="274"/>
      <c r="CC51" s="274"/>
      <c r="CD51" s="553">
        <f>IF(C51&lt;SUM(M51:O51),1,0)</f>
        <v>0</v>
      </c>
      <c r="CE51" s="543"/>
      <c r="CF51" s="274"/>
      <c r="CG51" s="274"/>
      <c r="CH51" s="274"/>
      <c r="CI51" s="274"/>
      <c r="CJ51" s="274"/>
      <c r="CK51" s="274"/>
      <c r="CL51" s="274"/>
      <c r="CM51" s="274"/>
      <c r="CN51" s="274"/>
      <c r="CO51" s="274"/>
      <c r="CP51" s="274"/>
      <c r="CQ51" s="274"/>
      <c r="CR51" s="274"/>
      <c r="CS51" s="274"/>
      <c r="CT51" s="274"/>
      <c r="CU51" s="274"/>
      <c r="CV51" s="274"/>
      <c r="CW51" s="274"/>
      <c r="CX51" s="274"/>
      <c r="CY51" s="274"/>
      <c r="CZ51" s="274"/>
    </row>
    <row r="52" spans="1:104" s="272" customFormat="1" ht="13.5" x14ac:dyDescent="0.25">
      <c r="A52" s="6976"/>
      <c r="B52" s="4831" t="s">
        <v>3269</v>
      </c>
      <c r="C52" s="4757"/>
      <c r="D52" s="4774"/>
      <c r="E52" s="4775"/>
      <c r="F52" s="4775"/>
      <c r="G52" s="4775"/>
      <c r="H52" s="4775"/>
      <c r="I52" s="4775"/>
      <c r="J52" s="4775"/>
      <c r="K52" s="4775"/>
      <c r="L52" s="4776"/>
      <c r="M52" s="4777"/>
      <c r="N52" s="4777"/>
      <c r="O52" s="4777"/>
      <c r="P52" s="4767"/>
      <c r="Q52" s="4768"/>
      <c r="R52" s="273"/>
      <c r="S52" s="273"/>
      <c r="T52" s="273"/>
      <c r="U52" s="273"/>
      <c r="V52" s="273"/>
      <c r="W52" s="273"/>
      <c r="X52" s="273"/>
      <c r="Y52" s="273"/>
      <c r="Z52" s="273"/>
      <c r="AA52" s="273"/>
      <c r="AB52" s="273"/>
      <c r="AC52" s="273"/>
      <c r="CA52" s="552"/>
      <c r="CB52" s="274"/>
      <c r="CC52" s="274"/>
      <c r="CD52" s="543"/>
      <c r="CE52" s="543"/>
      <c r="CF52" s="274"/>
      <c r="CG52" s="274"/>
      <c r="CH52" s="274"/>
      <c r="CI52" s="274"/>
      <c r="CJ52" s="274"/>
      <c r="CK52" s="274"/>
      <c r="CL52" s="274"/>
      <c r="CM52" s="274"/>
      <c r="CN52" s="274"/>
      <c r="CO52" s="274"/>
      <c r="CP52" s="274"/>
      <c r="CQ52" s="274"/>
      <c r="CR52" s="274"/>
      <c r="CS52" s="274"/>
      <c r="CT52" s="274"/>
      <c r="CU52" s="274"/>
      <c r="CV52" s="274"/>
      <c r="CW52" s="274"/>
      <c r="CX52" s="274"/>
      <c r="CY52" s="274"/>
      <c r="CZ52" s="274"/>
    </row>
    <row r="53" spans="1:104" s="272" customFormat="1" ht="13.5" x14ac:dyDescent="0.25">
      <c r="A53" s="9153"/>
      <c r="B53" s="4832" t="s">
        <v>3270</v>
      </c>
      <c r="C53" s="4757"/>
      <c r="D53" s="4833"/>
      <c r="E53" s="4790"/>
      <c r="F53" s="4790"/>
      <c r="G53" s="4790"/>
      <c r="H53" s="4790"/>
      <c r="I53" s="4790"/>
      <c r="J53" s="4790"/>
      <c r="K53" s="4790"/>
      <c r="L53" s="4791"/>
      <c r="M53" s="4792"/>
      <c r="N53" s="4792"/>
      <c r="O53" s="4792"/>
      <c r="P53" s="4767"/>
      <c r="Q53" s="4768"/>
      <c r="R53" s="273"/>
      <c r="S53" s="273"/>
      <c r="T53" s="273"/>
      <c r="U53" s="273"/>
      <c r="V53" s="273"/>
      <c r="W53" s="273"/>
      <c r="X53" s="273"/>
      <c r="Y53" s="273"/>
      <c r="Z53" s="273"/>
      <c r="AA53" s="273"/>
      <c r="AB53" s="273"/>
      <c r="AC53" s="273"/>
      <c r="CA53" s="552"/>
      <c r="CB53" s="274"/>
      <c r="CC53" s="274"/>
      <c r="CD53" s="543"/>
      <c r="CE53" s="543"/>
      <c r="CF53" s="274"/>
      <c r="CG53" s="274"/>
      <c r="CH53" s="274"/>
      <c r="CI53" s="274"/>
      <c r="CJ53" s="274"/>
      <c r="CK53" s="274"/>
      <c r="CL53" s="274"/>
      <c r="CM53" s="274"/>
      <c r="CN53" s="274"/>
      <c r="CO53" s="274"/>
      <c r="CP53" s="274"/>
      <c r="CQ53" s="274"/>
      <c r="CR53" s="274"/>
      <c r="CS53" s="274"/>
      <c r="CT53" s="274"/>
      <c r="CU53" s="274"/>
      <c r="CV53" s="274"/>
      <c r="CW53" s="274"/>
      <c r="CX53" s="274"/>
      <c r="CY53" s="274"/>
      <c r="CZ53" s="274"/>
    </row>
    <row r="54" spans="1:104" s="272" customFormat="1" ht="14.25" customHeight="1" x14ac:dyDescent="0.25">
      <c r="A54" s="9150" t="s">
        <v>3271</v>
      </c>
      <c r="B54" s="4795" t="s">
        <v>3250</v>
      </c>
      <c r="C54" s="4757"/>
      <c r="D54" s="4834"/>
      <c r="E54" s="4835"/>
      <c r="F54" s="4835"/>
      <c r="G54" s="4835"/>
      <c r="H54" s="4835"/>
      <c r="I54" s="4835"/>
      <c r="J54" s="4835"/>
      <c r="K54" s="4835"/>
      <c r="L54" s="4836"/>
      <c r="M54" s="4799"/>
      <c r="N54" s="4799"/>
      <c r="O54" s="4799"/>
      <c r="P54" s="4767"/>
      <c r="Q54" s="4768"/>
      <c r="R54" s="273"/>
      <c r="S54" s="273"/>
      <c r="T54" s="273"/>
      <c r="U54" s="273"/>
      <c r="V54" s="273"/>
      <c r="W54" s="273"/>
      <c r="X54" s="273"/>
      <c r="Y54" s="273"/>
      <c r="Z54" s="273"/>
      <c r="AA54" s="273"/>
      <c r="AB54" s="273"/>
      <c r="AC54" s="273"/>
      <c r="BZ54" s="271"/>
      <c r="CA54" s="552"/>
      <c r="CB54" s="274"/>
      <c r="CC54" s="274"/>
      <c r="CD54" s="543"/>
      <c r="CE54" s="543"/>
      <c r="CF54" s="274"/>
      <c r="CG54" s="274"/>
      <c r="CH54" s="274"/>
      <c r="CI54" s="274"/>
      <c r="CJ54" s="274"/>
      <c r="CK54" s="274"/>
      <c r="CL54" s="274"/>
      <c r="CM54" s="274"/>
      <c r="CN54" s="274"/>
      <c r="CO54" s="274"/>
      <c r="CP54" s="274"/>
      <c r="CQ54" s="274"/>
      <c r="CR54" s="274"/>
      <c r="CS54" s="274"/>
      <c r="CT54" s="274"/>
      <c r="CU54" s="274"/>
      <c r="CV54" s="274"/>
      <c r="CW54" s="274"/>
      <c r="CX54" s="274"/>
      <c r="CY54" s="274"/>
      <c r="CZ54" s="274"/>
    </row>
    <row r="55" spans="1:104" s="272" customFormat="1" ht="13.5" x14ac:dyDescent="0.25">
      <c r="A55" s="6955"/>
      <c r="B55" s="1630" t="s">
        <v>3268</v>
      </c>
      <c r="C55" s="4757"/>
      <c r="D55" s="4770"/>
      <c r="E55" s="4771"/>
      <c r="F55" s="4771"/>
      <c r="G55" s="4771"/>
      <c r="H55" s="4771">
        <f>SUM(H56:H57)</f>
        <v>0</v>
      </c>
      <c r="I55" s="4771">
        <f>SUM(I56:I57)</f>
        <v>0</v>
      </c>
      <c r="J55" s="4771">
        <f>SUM(J56:J57)</f>
        <v>0</v>
      </c>
      <c r="K55" s="4771">
        <f>SUM(K56:K57)</f>
        <v>0</v>
      </c>
      <c r="L55" s="4837">
        <f>SUM(L56:L57)</f>
        <v>0</v>
      </c>
      <c r="M55" s="4838"/>
      <c r="N55" s="4838"/>
      <c r="O55" s="4838"/>
      <c r="P55" s="4767"/>
      <c r="Q55" s="4768"/>
      <c r="R55" s="1126"/>
      <c r="S55" s="1126"/>
      <c r="T55" s="1126"/>
      <c r="U55" s="1126"/>
      <c r="V55" s="1126"/>
      <c r="W55" s="1126"/>
      <c r="X55" s="1126"/>
      <c r="Y55" s="1126"/>
      <c r="Z55" s="1126"/>
      <c r="AA55" s="1126"/>
      <c r="AB55" s="273"/>
      <c r="AC55" s="273"/>
      <c r="BZ55" s="271"/>
      <c r="CA55" s="552" t="str">
        <f>IF(CD55=1,"* La Suma de Institucional, Compra al Sistema y Compra Extrasistema NO DEBE ser mayor al Total. ","")</f>
        <v/>
      </c>
      <c r="CB55" s="274"/>
      <c r="CC55" s="274"/>
      <c r="CD55" s="553">
        <f>IF(C55&lt;SUM(M55:O55),1,0)</f>
        <v>0</v>
      </c>
      <c r="CE55" s="543"/>
      <c r="CF55" s="274"/>
      <c r="CG55" s="274"/>
      <c r="CH55" s="274"/>
      <c r="CI55" s="274"/>
      <c r="CJ55" s="274"/>
      <c r="CK55" s="274"/>
      <c r="CL55" s="274"/>
      <c r="CM55" s="274"/>
      <c r="CN55" s="274"/>
      <c r="CO55" s="274"/>
      <c r="CP55" s="274"/>
      <c r="CQ55" s="274"/>
      <c r="CR55" s="274"/>
      <c r="CS55" s="274"/>
      <c r="CT55" s="274"/>
      <c r="CU55" s="274"/>
      <c r="CV55" s="274"/>
      <c r="CW55" s="274"/>
      <c r="CX55" s="274"/>
      <c r="CY55" s="274"/>
      <c r="CZ55" s="274"/>
    </row>
    <row r="56" spans="1:104" s="272" customFormat="1" ht="18.75" customHeight="1" x14ac:dyDescent="0.25">
      <c r="A56" s="6955"/>
      <c r="B56" s="4831" t="s">
        <v>3272</v>
      </c>
      <c r="C56" s="4757"/>
      <c r="D56" s="4802"/>
      <c r="E56" s="4779"/>
      <c r="F56" s="4779"/>
      <c r="G56" s="4779"/>
      <c r="H56" s="4779"/>
      <c r="I56" s="4779"/>
      <c r="J56" s="4779"/>
      <c r="K56" s="4779"/>
      <c r="L56" s="4780"/>
      <c r="M56" s="4781"/>
      <c r="N56" s="4781"/>
      <c r="O56" s="4781"/>
      <c r="P56" s="4767"/>
      <c r="Q56" s="4768"/>
      <c r="R56" s="273"/>
      <c r="S56" s="273"/>
      <c r="T56" s="273"/>
      <c r="U56" s="273"/>
      <c r="V56" s="273"/>
      <c r="W56" s="273"/>
      <c r="X56" s="273"/>
      <c r="Y56" s="273"/>
      <c r="Z56" s="273"/>
      <c r="AA56" s="273"/>
      <c r="AB56" s="273"/>
      <c r="AC56" s="273"/>
      <c r="BZ56" s="271"/>
      <c r="CA56" s="552"/>
      <c r="CB56" s="274"/>
      <c r="CC56" s="274"/>
      <c r="CD56" s="543"/>
      <c r="CE56" s="543"/>
      <c r="CF56" s="274"/>
      <c r="CG56" s="274"/>
      <c r="CH56" s="274"/>
      <c r="CI56" s="274"/>
      <c r="CJ56" s="274"/>
      <c r="CK56" s="274"/>
      <c r="CL56" s="274"/>
      <c r="CM56" s="274"/>
      <c r="CN56" s="274"/>
      <c r="CO56" s="274"/>
      <c r="CP56" s="274"/>
      <c r="CQ56" s="274"/>
      <c r="CR56" s="274"/>
      <c r="CS56" s="274"/>
      <c r="CT56" s="274"/>
      <c r="CU56" s="274"/>
      <c r="CV56" s="274"/>
      <c r="CW56" s="274"/>
      <c r="CX56" s="274"/>
      <c r="CY56" s="274"/>
      <c r="CZ56" s="274"/>
    </row>
    <row r="57" spans="1:104" s="272" customFormat="1" ht="16.5" customHeight="1" x14ac:dyDescent="0.25">
      <c r="A57" s="9151"/>
      <c r="B57" s="1635" t="s">
        <v>3273</v>
      </c>
      <c r="C57" s="4757"/>
      <c r="D57" s="4805"/>
      <c r="E57" s="4806"/>
      <c r="F57" s="4806"/>
      <c r="G57" s="4806"/>
      <c r="H57" s="4806"/>
      <c r="I57" s="4806"/>
      <c r="J57" s="4806"/>
      <c r="K57" s="4806"/>
      <c r="L57" s="4808"/>
      <c r="M57" s="4809"/>
      <c r="N57" s="4809"/>
      <c r="O57" s="4809"/>
      <c r="P57" s="4767"/>
      <c r="Q57" s="4768"/>
      <c r="R57" s="273"/>
      <c r="S57" s="273"/>
      <c r="T57" s="273"/>
      <c r="U57" s="273"/>
      <c r="V57" s="273"/>
      <c r="W57" s="273"/>
      <c r="X57" s="273"/>
      <c r="Y57" s="273"/>
      <c r="Z57" s="273"/>
      <c r="AA57" s="273"/>
      <c r="AB57" s="273"/>
      <c r="AC57" s="273"/>
      <c r="BZ57" s="271"/>
      <c r="CA57" s="552"/>
      <c r="CB57" s="274"/>
      <c r="CC57" s="274"/>
      <c r="CD57" s="543"/>
      <c r="CE57" s="543"/>
      <c r="CF57" s="274"/>
      <c r="CG57" s="274"/>
      <c r="CH57" s="274"/>
      <c r="CI57" s="274"/>
      <c r="CJ57" s="274"/>
      <c r="CK57" s="274"/>
      <c r="CL57" s="274"/>
      <c r="CM57" s="274"/>
      <c r="CN57" s="274"/>
      <c r="CO57" s="274"/>
      <c r="CP57" s="274"/>
      <c r="CQ57" s="274"/>
      <c r="CR57" s="274"/>
      <c r="CS57" s="274"/>
      <c r="CT57" s="274"/>
      <c r="CU57" s="274"/>
      <c r="CV57" s="274"/>
      <c r="CW57" s="274"/>
      <c r="CX57" s="274"/>
      <c r="CY57" s="274"/>
      <c r="CZ57" s="274"/>
    </row>
    <row r="58" spans="1:104" s="272" customFormat="1" ht="15" customHeight="1" x14ac:dyDescent="0.25">
      <c r="A58" s="9150" t="s">
        <v>3274</v>
      </c>
      <c r="B58" s="4795" t="s">
        <v>3250</v>
      </c>
      <c r="C58" s="4757"/>
      <c r="D58" s="4834"/>
      <c r="E58" s="4835"/>
      <c r="F58" s="4835"/>
      <c r="G58" s="4835"/>
      <c r="H58" s="4835"/>
      <c r="I58" s="4835"/>
      <c r="J58" s="4835"/>
      <c r="K58" s="4835"/>
      <c r="L58" s="4836"/>
      <c r="M58" s="4799"/>
      <c r="N58" s="4799"/>
      <c r="O58" s="4799"/>
      <c r="P58" s="4767"/>
      <c r="Q58" s="4768"/>
      <c r="R58" s="273"/>
      <c r="S58" s="273"/>
      <c r="T58" s="273"/>
      <c r="U58" s="273"/>
      <c r="V58" s="273"/>
      <c r="W58" s="273"/>
      <c r="X58" s="273"/>
      <c r="Y58" s="273"/>
      <c r="Z58" s="273"/>
      <c r="AA58" s="273"/>
      <c r="AB58" s="273"/>
      <c r="AC58" s="273"/>
      <c r="BZ58" s="271"/>
      <c r="CA58" s="552"/>
      <c r="CB58" s="274"/>
      <c r="CC58" s="274"/>
      <c r="CD58" s="543"/>
      <c r="CE58" s="543"/>
      <c r="CF58" s="274"/>
      <c r="CG58" s="274"/>
      <c r="CH58" s="274"/>
      <c r="CI58" s="274"/>
      <c r="CJ58" s="274"/>
      <c r="CK58" s="274"/>
      <c r="CL58" s="274"/>
      <c r="CM58" s="274"/>
      <c r="CN58" s="274"/>
      <c r="CO58" s="274"/>
      <c r="CP58" s="274"/>
      <c r="CQ58" s="274"/>
      <c r="CR58" s="274"/>
      <c r="CS58" s="274"/>
      <c r="CT58" s="274"/>
      <c r="CU58" s="274"/>
      <c r="CV58" s="274"/>
      <c r="CW58" s="274"/>
      <c r="CX58" s="274"/>
      <c r="CY58" s="274"/>
      <c r="CZ58" s="274"/>
    </row>
    <row r="59" spans="1:104" s="272" customFormat="1" ht="14.25" customHeight="1" x14ac:dyDescent="0.25">
      <c r="A59" s="9151"/>
      <c r="B59" s="4839" t="s">
        <v>3251</v>
      </c>
      <c r="C59" s="4757"/>
      <c r="D59" s="4840"/>
      <c r="E59" s="4841"/>
      <c r="F59" s="4841"/>
      <c r="G59" s="4841"/>
      <c r="H59" s="4841"/>
      <c r="I59" s="4841"/>
      <c r="J59" s="4841"/>
      <c r="K59" s="4841"/>
      <c r="L59" s="4842"/>
      <c r="M59" s="4843"/>
      <c r="N59" s="4843"/>
      <c r="O59" s="4843"/>
      <c r="P59" s="4767"/>
      <c r="Q59" s="4768"/>
      <c r="R59" s="1126"/>
      <c r="S59" s="1126"/>
      <c r="T59" s="1126"/>
      <c r="U59" s="1126"/>
      <c r="V59" s="1126"/>
      <c r="W59" s="1126"/>
      <c r="X59" s="1126"/>
      <c r="Y59" s="1126"/>
      <c r="Z59" s="1126"/>
      <c r="AA59" s="1126"/>
      <c r="AB59" s="273"/>
      <c r="AC59" s="273"/>
      <c r="BZ59" s="271"/>
      <c r="CA59" s="552" t="str">
        <f>IF(CD59=1,"* La Suma de Institucional, Compra al Sistema y Compra Extrasistema NO DEBE ser mayor al Total. ","")</f>
        <v/>
      </c>
      <c r="CB59" s="274"/>
      <c r="CC59" s="274"/>
      <c r="CD59" s="553">
        <f>IF(C59&lt;SUM(M59:O59),1,0)</f>
        <v>0</v>
      </c>
      <c r="CE59" s="543"/>
      <c r="CF59" s="274"/>
      <c r="CG59" s="274"/>
      <c r="CH59" s="274"/>
      <c r="CI59" s="274"/>
      <c r="CJ59" s="274"/>
      <c r="CK59" s="274"/>
      <c r="CL59" s="274"/>
      <c r="CM59" s="274"/>
      <c r="CN59" s="274"/>
      <c r="CO59" s="274"/>
      <c r="CP59" s="274"/>
      <c r="CQ59" s="274"/>
      <c r="CR59" s="274"/>
      <c r="CS59" s="274"/>
      <c r="CT59" s="274"/>
      <c r="CU59" s="274"/>
      <c r="CV59" s="274"/>
      <c r="CW59" s="274"/>
      <c r="CX59" s="274"/>
      <c r="CY59" s="274"/>
      <c r="CZ59" s="274"/>
    </row>
    <row r="60" spans="1:104" s="272" customFormat="1" ht="32.15" customHeight="1" x14ac:dyDescent="0.25">
      <c r="A60" s="280" t="s">
        <v>3275</v>
      </c>
      <c r="C60" s="4844"/>
      <c r="BZ60" s="271"/>
      <c r="CA60" s="274"/>
      <c r="CB60" s="274"/>
      <c r="CC60" s="274"/>
      <c r="CD60" s="274"/>
      <c r="CE60" s="274"/>
      <c r="CF60" s="274"/>
      <c r="CG60" s="274"/>
      <c r="CH60" s="274"/>
      <c r="CI60" s="274"/>
      <c r="CJ60" s="274"/>
      <c r="CK60" s="274"/>
      <c r="CL60" s="274"/>
      <c r="CM60" s="274"/>
      <c r="CN60" s="274"/>
      <c r="CO60" s="274"/>
      <c r="CP60" s="274"/>
      <c r="CQ60" s="274"/>
      <c r="CR60" s="274"/>
      <c r="CS60" s="274"/>
      <c r="CT60" s="274"/>
      <c r="CU60" s="274"/>
      <c r="CV60" s="274"/>
      <c r="CW60" s="274"/>
      <c r="CX60" s="274"/>
      <c r="CY60" s="274"/>
      <c r="CZ60" s="274"/>
    </row>
    <row r="61" spans="1:104" s="272" customFormat="1" ht="21.75" customHeight="1" x14ac:dyDescent="0.25">
      <c r="A61" s="9154" t="s">
        <v>1933</v>
      </c>
      <c r="B61" s="9155" t="s">
        <v>3276</v>
      </c>
      <c r="C61" s="9155"/>
      <c r="D61" s="9150" t="s">
        <v>30</v>
      </c>
      <c r="E61" s="9142" t="s">
        <v>3277</v>
      </c>
      <c r="F61" s="9144" t="s">
        <v>3278</v>
      </c>
      <c r="BZ61" s="271"/>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row>
    <row r="62" spans="1:104" s="272" customFormat="1" ht="24" customHeight="1" x14ac:dyDescent="0.25">
      <c r="A62" s="9154"/>
      <c r="B62" s="9155"/>
      <c r="C62" s="9155"/>
      <c r="D62" s="9151"/>
      <c r="E62" s="9143"/>
      <c r="F62" s="9145"/>
      <c r="BZ62" s="271"/>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274"/>
    </row>
    <row r="63" spans="1:104" s="272" customFormat="1" ht="24" customHeight="1" x14ac:dyDescent="0.25">
      <c r="A63" s="9146" t="s">
        <v>1594</v>
      </c>
      <c r="B63" s="9136" t="s">
        <v>3279</v>
      </c>
      <c r="C63" s="9137"/>
      <c r="D63" s="4845"/>
      <c r="E63" s="4846"/>
      <c r="F63" s="4846"/>
      <c r="BZ63" s="271"/>
      <c r="CA63" s="274"/>
      <c r="CB63" s="274"/>
      <c r="CC63" s="274"/>
      <c r="CD63" s="274"/>
      <c r="CE63" s="274"/>
      <c r="CF63" s="274"/>
      <c r="CG63" s="274"/>
      <c r="CH63" s="274"/>
      <c r="CI63" s="274"/>
      <c r="CJ63" s="274"/>
      <c r="CK63" s="274"/>
      <c r="CL63" s="274"/>
      <c r="CM63" s="274"/>
      <c r="CN63" s="274"/>
      <c r="CO63" s="274"/>
      <c r="CP63" s="274"/>
      <c r="CQ63" s="274"/>
      <c r="CR63" s="274"/>
      <c r="CS63" s="274"/>
      <c r="CT63" s="274"/>
      <c r="CU63" s="274"/>
      <c r="CV63" s="274"/>
      <c r="CW63" s="274"/>
      <c r="CX63" s="274"/>
      <c r="CY63" s="274"/>
      <c r="CZ63" s="274"/>
    </row>
    <row r="64" spans="1:104" s="272" customFormat="1" ht="16.399999999999999" customHeight="1" x14ac:dyDescent="0.25">
      <c r="A64" s="6918"/>
      <c r="B64" s="9130" t="s">
        <v>3280</v>
      </c>
      <c r="C64" s="9131"/>
      <c r="D64" s="4845"/>
      <c r="E64" s="4846"/>
      <c r="F64" s="4846"/>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row>
    <row r="65" spans="1:104" s="272" customFormat="1" ht="16.399999999999999" customHeight="1" x14ac:dyDescent="0.25">
      <c r="A65" s="6918"/>
      <c r="B65" s="7076" t="s">
        <v>3281</v>
      </c>
      <c r="C65" s="7075"/>
      <c r="D65" s="4845"/>
      <c r="E65" s="4846"/>
      <c r="F65" s="4846"/>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274"/>
    </row>
    <row r="66" spans="1:104" s="272" customFormat="1" ht="24" customHeight="1" x14ac:dyDescent="0.25">
      <c r="A66" s="6918"/>
      <c r="B66" s="9130" t="s">
        <v>3282</v>
      </c>
      <c r="C66" s="9131"/>
      <c r="D66" s="4845"/>
      <c r="E66" s="4846"/>
      <c r="F66" s="4846"/>
      <c r="CA66" s="274"/>
      <c r="CB66" s="274"/>
      <c r="CC66" s="274"/>
      <c r="CD66" s="274"/>
      <c r="CE66" s="274"/>
      <c r="CF66" s="274"/>
      <c r="CG66" s="274"/>
      <c r="CH66" s="274"/>
      <c r="CI66" s="274"/>
      <c r="CJ66" s="274"/>
      <c r="CK66" s="274"/>
      <c r="CL66" s="274"/>
      <c r="CM66" s="274"/>
      <c r="CN66" s="274"/>
      <c r="CO66" s="274"/>
      <c r="CP66" s="274"/>
      <c r="CQ66" s="274"/>
      <c r="CR66" s="274"/>
      <c r="CS66" s="274"/>
      <c r="CT66" s="274"/>
      <c r="CU66" s="274"/>
      <c r="CV66" s="274"/>
      <c r="CW66" s="274"/>
      <c r="CX66" s="274"/>
      <c r="CY66" s="274"/>
      <c r="CZ66" s="274"/>
    </row>
    <row r="67" spans="1:104" s="272" customFormat="1" ht="16.399999999999999" customHeight="1" x14ac:dyDescent="0.25">
      <c r="A67" s="6918"/>
      <c r="B67" s="9148" t="s">
        <v>3283</v>
      </c>
      <c r="C67" s="9149"/>
      <c r="D67" s="4845"/>
      <c r="E67" s="4846"/>
      <c r="F67" s="4846"/>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row>
    <row r="68" spans="1:104" s="272" customFormat="1" ht="16.399999999999999" customHeight="1" x14ac:dyDescent="0.25">
      <c r="A68" s="6918"/>
      <c r="B68" s="9130" t="s">
        <v>3284</v>
      </c>
      <c r="C68" s="9131"/>
      <c r="D68" s="4845"/>
      <c r="E68" s="4846"/>
      <c r="F68" s="4846"/>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row>
    <row r="69" spans="1:104" s="272" customFormat="1" ht="24" customHeight="1" x14ac:dyDescent="0.25">
      <c r="A69" s="6918"/>
      <c r="B69" s="9130" t="s">
        <v>3285</v>
      </c>
      <c r="C69" s="9131"/>
      <c r="D69" s="4845"/>
      <c r="E69" s="4846"/>
      <c r="F69" s="4846"/>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row>
    <row r="70" spans="1:104" s="272" customFormat="1" ht="16.399999999999999" customHeight="1" x14ac:dyDescent="0.25">
      <c r="A70" s="6918"/>
      <c r="B70" s="9148" t="s">
        <v>3286</v>
      </c>
      <c r="C70" s="9149"/>
      <c r="D70" s="4845"/>
      <c r="E70" s="4846"/>
      <c r="F70" s="4846"/>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row>
    <row r="71" spans="1:104" s="272" customFormat="1" ht="16.399999999999999" customHeight="1" x14ac:dyDescent="0.25">
      <c r="A71" s="6918"/>
      <c r="B71" s="9130" t="s">
        <v>3287</v>
      </c>
      <c r="C71" s="9131"/>
      <c r="D71" s="4845"/>
      <c r="E71" s="4846"/>
      <c r="F71" s="4846"/>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row>
    <row r="72" spans="1:104" s="272" customFormat="1" ht="16.399999999999999" customHeight="1" x14ac:dyDescent="0.25">
      <c r="A72" s="6918"/>
      <c r="B72" s="9130" t="s">
        <v>3288</v>
      </c>
      <c r="C72" s="9131"/>
      <c r="D72" s="4845"/>
      <c r="E72" s="4846"/>
      <c r="F72" s="4846"/>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row>
    <row r="73" spans="1:104" s="272" customFormat="1" ht="16.399999999999999" customHeight="1" x14ac:dyDescent="0.25">
      <c r="A73" s="6918"/>
      <c r="B73" s="9130" t="s">
        <v>3289</v>
      </c>
      <c r="C73" s="9131"/>
      <c r="D73" s="4845"/>
      <c r="E73" s="4846"/>
      <c r="F73" s="4846"/>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row>
    <row r="74" spans="1:104" s="272" customFormat="1" ht="16.399999999999999" customHeight="1" x14ac:dyDescent="0.25">
      <c r="A74" s="6918"/>
      <c r="B74" s="9130" t="s">
        <v>3290</v>
      </c>
      <c r="C74" s="9131"/>
      <c r="D74" s="4845"/>
      <c r="E74" s="4846"/>
      <c r="F74" s="4846"/>
      <c r="CA74" s="274"/>
      <c r="CB74" s="274"/>
      <c r="CC74" s="274"/>
      <c r="CD74" s="274"/>
      <c r="CE74" s="274"/>
      <c r="CF74" s="274"/>
      <c r="CG74" s="274"/>
      <c r="CH74" s="274"/>
      <c r="CI74" s="274"/>
      <c r="CJ74" s="274"/>
      <c r="CK74" s="274"/>
      <c r="CL74" s="274"/>
      <c r="CM74" s="274"/>
      <c r="CN74" s="274"/>
      <c r="CO74" s="274"/>
      <c r="CP74" s="274"/>
      <c r="CQ74" s="274"/>
      <c r="CR74" s="274"/>
      <c r="CS74" s="274"/>
      <c r="CT74" s="274"/>
      <c r="CU74" s="274"/>
      <c r="CV74" s="274"/>
      <c r="CW74" s="274"/>
      <c r="CX74" s="274"/>
      <c r="CY74" s="274"/>
      <c r="CZ74" s="274"/>
    </row>
    <row r="75" spans="1:104" s="272" customFormat="1" ht="16.399999999999999" customHeight="1" x14ac:dyDescent="0.25">
      <c r="A75" s="6918"/>
      <c r="B75" s="9140" t="s">
        <v>3291</v>
      </c>
      <c r="C75" s="9141"/>
      <c r="D75" s="4847"/>
      <c r="E75" s="4846"/>
      <c r="F75" s="4846"/>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row>
    <row r="76" spans="1:104" s="272" customFormat="1" ht="16.399999999999999" customHeight="1" x14ac:dyDescent="0.25">
      <c r="A76" s="6918"/>
      <c r="B76" s="9130" t="s">
        <v>3292</v>
      </c>
      <c r="C76" s="9131"/>
      <c r="D76" s="4845"/>
      <c r="E76" s="4846"/>
      <c r="F76" s="4846"/>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row>
    <row r="77" spans="1:104" s="272" customFormat="1" ht="16.399999999999999" customHeight="1" x14ac:dyDescent="0.25">
      <c r="A77" s="6918"/>
      <c r="B77" s="9130" t="s">
        <v>3293</v>
      </c>
      <c r="C77" s="9131"/>
      <c r="D77" s="4845"/>
      <c r="E77" s="4846"/>
      <c r="F77" s="4846"/>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row>
    <row r="78" spans="1:104" s="272" customFormat="1" ht="21" customHeight="1" x14ac:dyDescent="0.25">
      <c r="A78" s="6918"/>
      <c r="B78" s="9130" t="s">
        <v>3294</v>
      </c>
      <c r="C78" s="9131"/>
      <c r="D78" s="4845"/>
      <c r="E78" s="4846"/>
      <c r="F78" s="4846"/>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row>
    <row r="79" spans="1:104" s="272" customFormat="1" ht="20.25" customHeight="1" x14ac:dyDescent="0.25">
      <c r="A79" s="6918"/>
      <c r="B79" s="9130" t="s">
        <v>3295</v>
      </c>
      <c r="C79" s="9131"/>
      <c r="D79" s="4845"/>
      <c r="E79" s="4846"/>
      <c r="F79" s="4846"/>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row>
    <row r="80" spans="1:104" s="272" customFormat="1" ht="16.399999999999999" customHeight="1" x14ac:dyDescent="0.25">
      <c r="A80" s="6918"/>
      <c r="B80" s="9130" t="s">
        <v>3296</v>
      </c>
      <c r="C80" s="9131"/>
      <c r="D80" s="4845"/>
      <c r="E80" s="4846"/>
      <c r="F80" s="4846"/>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row>
    <row r="81" spans="1:104" s="272" customFormat="1" ht="16.399999999999999" customHeight="1" x14ac:dyDescent="0.25">
      <c r="A81" s="6918"/>
      <c r="B81" s="9130" t="s">
        <v>3297</v>
      </c>
      <c r="C81" s="9131"/>
      <c r="D81" s="4845"/>
      <c r="E81" s="4846"/>
      <c r="F81" s="4846"/>
      <c r="H81" s="4848"/>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row>
    <row r="82" spans="1:104" s="272" customFormat="1" ht="16.399999999999999" customHeight="1" x14ac:dyDescent="0.25">
      <c r="A82" s="9147"/>
      <c r="B82" s="9132" t="s">
        <v>3298</v>
      </c>
      <c r="C82" s="9133"/>
      <c r="D82" s="4845"/>
      <c r="E82" s="4846"/>
      <c r="F82" s="4846"/>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row>
    <row r="83" spans="1:104" s="272" customFormat="1" ht="13.5" x14ac:dyDescent="0.25">
      <c r="A83" s="9134" t="s">
        <v>3299</v>
      </c>
      <c r="B83" s="9136" t="s">
        <v>3300</v>
      </c>
      <c r="C83" s="9137"/>
      <c r="D83" s="4845"/>
      <c r="E83" s="4846"/>
      <c r="F83" s="4846"/>
      <c r="CA83" s="274"/>
      <c r="CB83" s="274"/>
      <c r="CC83" s="274"/>
      <c r="CD83" s="274"/>
      <c r="CE83" s="274"/>
      <c r="CF83" s="274"/>
      <c r="CG83" s="274"/>
      <c r="CH83" s="274"/>
      <c r="CI83" s="274"/>
      <c r="CJ83" s="274"/>
      <c r="CK83" s="274"/>
      <c r="CL83" s="274"/>
      <c r="CM83" s="274"/>
      <c r="CN83" s="274"/>
      <c r="CO83" s="274"/>
      <c r="CP83" s="274"/>
      <c r="CQ83" s="274"/>
      <c r="CR83" s="274"/>
      <c r="CS83" s="274"/>
      <c r="CT83" s="274"/>
      <c r="CU83" s="274"/>
      <c r="CV83" s="274"/>
      <c r="CW83" s="274"/>
      <c r="CX83" s="274"/>
      <c r="CY83" s="274"/>
      <c r="CZ83" s="274"/>
    </row>
    <row r="84" spans="1:104" s="272" customFormat="1" ht="13.5" x14ac:dyDescent="0.25">
      <c r="A84" s="8079"/>
      <c r="B84" s="9130" t="s">
        <v>3301</v>
      </c>
      <c r="C84" s="9131"/>
      <c r="D84" s="4845"/>
      <c r="E84" s="4846"/>
      <c r="F84" s="4846"/>
      <c r="CA84" s="274"/>
      <c r="CB84" s="274"/>
      <c r="CC84" s="274"/>
      <c r="CD84" s="274"/>
      <c r="CE84" s="274"/>
      <c r="CF84" s="274"/>
      <c r="CG84" s="274"/>
      <c r="CH84" s="274"/>
      <c r="CI84" s="274"/>
      <c r="CJ84" s="274"/>
      <c r="CK84" s="274"/>
      <c r="CL84" s="274"/>
      <c r="CM84" s="274"/>
      <c r="CN84" s="274"/>
      <c r="CO84" s="274"/>
      <c r="CP84" s="274"/>
      <c r="CQ84" s="274"/>
      <c r="CR84" s="274"/>
      <c r="CS84" s="274"/>
      <c r="CT84" s="274"/>
      <c r="CU84" s="274"/>
      <c r="CV84" s="274"/>
      <c r="CW84" s="274"/>
      <c r="CX84" s="274"/>
      <c r="CY84" s="274"/>
      <c r="CZ84" s="274"/>
    </row>
    <row r="85" spans="1:104" s="272" customFormat="1" ht="13.5" x14ac:dyDescent="0.25">
      <c r="A85" s="8079"/>
      <c r="B85" s="9130" t="s">
        <v>3302</v>
      </c>
      <c r="C85" s="9131"/>
      <c r="D85" s="4845"/>
      <c r="E85" s="4846"/>
      <c r="F85" s="4846"/>
      <c r="CA85" s="274"/>
      <c r="CB85" s="274"/>
      <c r="CC85" s="274"/>
      <c r="CD85" s="274"/>
      <c r="CE85" s="274"/>
      <c r="CF85" s="274"/>
      <c r="CG85" s="274"/>
      <c r="CH85" s="274"/>
      <c r="CI85" s="274"/>
      <c r="CJ85" s="274"/>
      <c r="CK85" s="274"/>
      <c r="CL85" s="274"/>
      <c r="CM85" s="274"/>
      <c r="CN85" s="274"/>
      <c r="CO85" s="274"/>
      <c r="CP85" s="274"/>
      <c r="CQ85" s="274"/>
      <c r="CR85" s="274"/>
      <c r="CS85" s="274"/>
      <c r="CT85" s="274"/>
      <c r="CU85" s="274"/>
      <c r="CV85" s="274"/>
      <c r="CW85" s="274"/>
      <c r="CX85" s="274"/>
      <c r="CY85" s="274"/>
      <c r="CZ85" s="274"/>
    </row>
    <row r="86" spans="1:104" s="272" customFormat="1" ht="14.5" customHeight="1" x14ac:dyDescent="0.25">
      <c r="A86" s="8079"/>
      <c r="B86" s="4849" t="s">
        <v>3303</v>
      </c>
      <c r="C86" s="4850"/>
      <c r="D86" s="4845"/>
      <c r="E86" s="4846"/>
      <c r="F86" s="4846"/>
      <c r="BX86" s="274"/>
      <c r="BY86" s="274"/>
      <c r="BZ86" s="274"/>
      <c r="CA86" s="274"/>
      <c r="CB86" s="274"/>
      <c r="CC86" s="274"/>
      <c r="CD86" s="274"/>
      <c r="CE86" s="274"/>
      <c r="CF86" s="274"/>
      <c r="CG86" s="274"/>
      <c r="CH86" s="274"/>
      <c r="CI86" s="274"/>
      <c r="CJ86" s="274"/>
      <c r="CK86" s="274"/>
      <c r="CL86" s="274"/>
      <c r="CM86" s="274"/>
      <c r="CN86" s="274"/>
      <c r="CO86" s="274"/>
      <c r="CP86" s="274"/>
      <c r="CQ86" s="274"/>
      <c r="CR86" s="274"/>
      <c r="CS86" s="274"/>
      <c r="CT86" s="274"/>
      <c r="CU86" s="274"/>
      <c r="CV86" s="274"/>
      <c r="CW86" s="274"/>
    </row>
    <row r="87" spans="1:104" s="272" customFormat="1" ht="13.5" x14ac:dyDescent="0.25">
      <c r="A87" s="8079"/>
      <c r="B87" s="9138" t="s">
        <v>3304</v>
      </c>
      <c r="C87" s="9139"/>
      <c r="D87" s="4851"/>
      <c r="E87" s="4846"/>
      <c r="F87" s="4846"/>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row>
    <row r="88" spans="1:104" s="272" customFormat="1" ht="15.75" customHeight="1" x14ac:dyDescent="0.25">
      <c r="A88" s="8079"/>
      <c r="B88" s="9123" t="s">
        <v>3305</v>
      </c>
      <c r="C88" s="9123"/>
      <c r="D88" s="4851"/>
      <c r="E88" s="4846"/>
      <c r="F88" s="4846"/>
      <c r="CA88" s="274"/>
      <c r="CB88" s="274"/>
      <c r="CC88" s="274"/>
      <c r="CD88" s="274"/>
      <c r="CE88" s="274"/>
      <c r="CF88" s="274"/>
      <c r="CG88" s="274"/>
      <c r="CH88" s="274"/>
      <c r="CI88" s="274"/>
      <c r="CJ88" s="274"/>
      <c r="CK88" s="274"/>
      <c r="CL88" s="274"/>
      <c r="CM88" s="274"/>
      <c r="CN88" s="274"/>
      <c r="CO88" s="274"/>
      <c r="CP88" s="274"/>
      <c r="CQ88" s="274"/>
      <c r="CR88" s="274"/>
      <c r="CS88" s="274"/>
      <c r="CT88" s="274"/>
      <c r="CU88" s="274"/>
      <c r="CV88" s="274"/>
      <c r="CW88" s="274"/>
      <c r="CX88" s="274"/>
      <c r="CY88" s="274"/>
      <c r="CZ88" s="274"/>
    </row>
    <row r="89" spans="1:104" s="272" customFormat="1" ht="15.75" customHeight="1" x14ac:dyDescent="0.25">
      <c r="A89" s="8079"/>
      <c r="B89" s="9123" t="s">
        <v>3306</v>
      </c>
      <c r="C89" s="9123"/>
      <c r="D89" s="4851"/>
      <c r="E89" s="4846"/>
      <c r="F89" s="4846"/>
      <c r="CA89" s="274"/>
      <c r="CB89" s="274"/>
      <c r="CC89" s="274"/>
      <c r="CD89" s="274"/>
      <c r="CE89" s="274"/>
      <c r="CF89" s="274"/>
      <c r="CG89" s="274"/>
      <c r="CH89" s="274"/>
      <c r="CI89" s="274"/>
      <c r="CJ89" s="274"/>
      <c r="CK89" s="274"/>
      <c r="CL89" s="274"/>
      <c r="CM89" s="274"/>
      <c r="CN89" s="274"/>
      <c r="CO89" s="274"/>
      <c r="CP89" s="274"/>
      <c r="CQ89" s="274"/>
      <c r="CR89" s="274"/>
      <c r="CS89" s="274"/>
      <c r="CT89" s="274"/>
      <c r="CU89" s="274"/>
      <c r="CV89" s="274"/>
      <c r="CW89" s="274"/>
      <c r="CX89" s="274"/>
      <c r="CY89" s="274"/>
      <c r="CZ89" s="274"/>
    </row>
    <row r="90" spans="1:104" s="272" customFormat="1" ht="15.75" customHeight="1" x14ac:dyDescent="0.25">
      <c r="A90" s="8079"/>
      <c r="B90" s="9123" t="s">
        <v>3307</v>
      </c>
      <c r="C90" s="9123"/>
      <c r="D90" s="4851"/>
      <c r="E90" s="4846"/>
      <c r="F90" s="4846"/>
      <c r="CA90" s="274"/>
      <c r="CB90" s="274"/>
      <c r="CC90" s="274"/>
      <c r="CD90" s="274"/>
      <c r="CE90" s="274"/>
      <c r="CF90" s="274"/>
      <c r="CG90" s="274"/>
      <c r="CH90" s="274"/>
      <c r="CI90" s="274"/>
      <c r="CJ90" s="274"/>
      <c r="CK90" s="274"/>
      <c r="CL90" s="274"/>
      <c r="CM90" s="274"/>
      <c r="CN90" s="274"/>
      <c r="CO90" s="274"/>
      <c r="CP90" s="274"/>
      <c r="CQ90" s="274"/>
      <c r="CR90" s="274"/>
      <c r="CS90" s="274"/>
      <c r="CT90" s="274"/>
      <c r="CU90" s="274"/>
      <c r="CV90" s="274"/>
      <c r="CW90" s="274"/>
      <c r="CX90" s="274"/>
      <c r="CY90" s="274"/>
      <c r="CZ90" s="274"/>
    </row>
    <row r="91" spans="1:104" s="272" customFormat="1" ht="15.75" customHeight="1" x14ac:dyDescent="0.25">
      <c r="A91" s="8079"/>
      <c r="B91" s="9123" t="s">
        <v>3308</v>
      </c>
      <c r="C91" s="9123"/>
      <c r="D91" s="4851"/>
      <c r="E91" s="4846"/>
      <c r="F91" s="4846"/>
      <c r="CA91" s="274"/>
      <c r="CB91" s="274"/>
      <c r="CC91" s="274"/>
      <c r="CD91" s="274"/>
      <c r="CE91" s="274"/>
      <c r="CF91" s="274"/>
      <c r="CG91" s="274"/>
      <c r="CH91" s="274"/>
      <c r="CI91" s="274"/>
      <c r="CJ91" s="274"/>
      <c r="CK91" s="274"/>
      <c r="CL91" s="274"/>
      <c r="CM91" s="274"/>
      <c r="CN91" s="274"/>
      <c r="CO91" s="274"/>
      <c r="CP91" s="274"/>
      <c r="CQ91" s="274"/>
      <c r="CR91" s="274"/>
      <c r="CS91" s="274"/>
      <c r="CT91" s="274"/>
      <c r="CU91" s="274"/>
      <c r="CV91" s="274"/>
      <c r="CW91" s="274"/>
      <c r="CX91" s="274"/>
      <c r="CY91" s="274"/>
      <c r="CZ91" s="274"/>
    </row>
    <row r="92" spans="1:104" s="272" customFormat="1" ht="15.75" customHeight="1" x14ac:dyDescent="0.25">
      <c r="A92" s="8079"/>
      <c r="B92" s="9123" t="s">
        <v>3309</v>
      </c>
      <c r="C92" s="9123"/>
      <c r="D92" s="4851"/>
      <c r="E92" s="4846"/>
      <c r="F92" s="4846"/>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row>
    <row r="93" spans="1:104" s="272" customFormat="1" ht="15.75" customHeight="1" x14ac:dyDescent="0.25">
      <c r="A93" s="8079"/>
      <c r="B93" s="9123" t="s">
        <v>3310</v>
      </c>
      <c r="C93" s="9123"/>
      <c r="D93" s="4851"/>
      <c r="E93" s="4846"/>
      <c r="F93" s="4846"/>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row>
    <row r="94" spans="1:104" s="272" customFormat="1" ht="15.75" customHeight="1" x14ac:dyDescent="0.25">
      <c r="A94" s="8079"/>
      <c r="B94" s="9124" t="s">
        <v>3311</v>
      </c>
      <c r="C94" s="9124"/>
      <c r="D94" s="4851"/>
      <c r="E94" s="4846"/>
      <c r="F94" s="4846"/>
      <c r="CA94" s="274"/>
      <c r="CB94" s="274"/>
      <c r="CC94" s="274"/>
      <c r="CD94" s="274"/>
      <c r="CE94" s="274"/>
      <c r="CF94" s="274"/>
      <c r="CG94" s="274"/>
      <c r="CH94" s="274"/>
      <c r="CI94" s="274"/>
      <c r="CJ94" s="274"/>
      <c r="CK94" s="274"/>
      <c r="CL94" s="274"/>
      <c r="CM94" s="274"/>
      <c r="CN94" s="274"/>
      <c r="CO94" s="274"/>
      <c r="CP94" s="274"/>
      <c r="CQ94" s="274"/>
      <c r="CR94" s="274"/>
      <c r="CS94" s="274"/>
      <c r="CT94" s="274"/>
      <c r="CU94" s="274"/>
      <c r="CV94" s="274"/>
      <c r="CW94" s="274"/>
      <c r="CX94" s="274"/>
      <c r="CY94" s="274"/>
      <c r="CZ94" s="274"/>
    </row>
    <row r="95" spans="1:104" s="272" customFormat="1" ht="15.75" customHeight="1" x14ac:dyDescent="0.25">
      <c r="A95" s="8079"/>
      <c r="B95" s="9123" t="s">
        <v>3312</v>
      </c>
      <c r="C95" s="9123"/>
      <c r="D95" s="4851"/>
      <c r="E95" s="4846"/>
      <c r="F95" s="4846"/>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row>
    <row r="96" spans="1:104" s="272" customFormat="1" ht="15.75" customHeight="1" x14ac:dyDescent="0.25">
      <c r="A96" s="9135"/>
      <c r="B96" s="9123" t="s">
        <v>3313</v>
      </c>
      <c r="C96" s="9123"/>
      <c r="D96" s="4851"/>
      <c r="E96" s="4846"/>
      <c r="F96" s="4846"/>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row>
    <row r="97" spans="1:104" s="273" customFormat="1" ht="24" customHeight="1" x14ac:dyDescent="0.25">
      <c r="A97" s="4706" t="s">
        <v>3314</v>
      </c>
      <c r="B97" s="4852"/>
      <c r="C97" s="4853"/>
      <c r="D97" s="4852"/>
      <c r="E97" s="4706"/>
      <c r="F97" s="272"/>
      <c r="G97" s="272"/>
      <c r="BZ97" s="284"/>
      <c r="CA97" s="274"/>
      <c r="CB97" s="274"/>
      <c r="CC97" s="274"/>
      <c r="CD97" s="274"/>
      <c r="CE97" s="274"/>
      <c r="CF97" s="274"/>
      <c r="CG97" s="274"/>
      <c r="CH97" s="274"/>
      <c r="CI97" s="274"/>
      <c r="CJ97" s="274"/>
      <c r="CK97" s="274"/>
      <c r="CL97" s="274"/>
      <c r="CM97" s="274"/>
      <c r="CN97" s="274"/>
      <c r="CO97" s="274"/>
      <c r="CP97" s="274"/>
      <c r="CQ97" s="274"/>
      <c r="CR97" s="274"/>
      <c r="CS97" s="274"/>
      <c r="CT97" s="274"/>
      <c r="CU97" s="274"/>
      <c r="CV97" s="274"/>
      <c r="CW97" s="274"/>
      <c r="CX97" s="274"/>
      <c r="CY97" s="274"/>
      <c r="CZ97" s="274"/>
    </row>
    <row r="98" spans="1:104" s="273" customFormat="1" ht="13.5" x14ac:dyDescent="0.25">
      <c r="A98" s="9114" t="s">
        <v>190</v>
      </c>
      <c r="B98" s="9115"/>
      <c r="C98" s="9127" t="s">
        <v>30</v>
      </c>
      <c r="D98" s="9114" t="s">
        <v>3315</v>
      </c>
      <c r="E98" s="9115"/>
      <c r="BW98" s="284"/>
      <c r="BX98" s="284"/>
      <c r="BY98" s="274"/>
      <c r="BZ98" s="274"/>
      <c r="CA98" s="274"/>
      <c r="CB98" s="274"/>
      <c r="CC98" s="274"/>
      <c r="CD98" s="274"/>
      <c r="CE98" s="274"/>
      <c r="CF98" s="274"/>
      <c r="CG98" s="274"/>
      <c r="CH98" s="274"/>
      <c r="CI98" s="274"/>
      <c r="CJ98" s="274"/>
      <c r="CK98" s="274"/>
      <c r="CL98" s="274"/>
      <c r="CM98" s="274"/>
      <c r="CN98" s="274"/>
      <c r="CO98" s="274"/>
      <c r="CP98" s="274"/>
      <c r="CQ98" s="274"/>
      <c r="CR98" s="274"/>
      <c r="CS98" s="274"/>
      <c r="CT98" s="274"/>
      <c r="CU98" s="274"/>
      <c r="CV98" s="274"/>
      <c r="CW98" s="274"/>
      <c r="CX98" s="274"/>
    </row>
    <row r="99" spans="1:104" s="273" customFormat="1" ht="13.5" x14ac:dyDescent="0.25">
      <c r="A99" s="9125"/>
      <c r="B99" s="9126"/>
      <c r="C99" s="9128"/>
      <c r="D99" s="9116"/>
      <c r="E99" s="9117"/>
      <c r="BW99" s="284"/>
      <c r="BX99" s="284"/>
      <c r="BY99" s="274"/>
      <c r="BZ99" s="274"/>
      <c r="CA99" s="274"/>
      <c r="CB99" s="274"/>
      <c r="CC99" s="274"/>
      <c r="CD99" s="274"/>
      <c r="CE99" s="274"/>
      <c r="CF99" s="274"/>
      <c r="CG99" s="274"/>
      <c r="CH99" s="274"/>
      <c r="CI99" s="274"/>
      <c r="CJ99" s="274"/>
      <c r="CK99" s="274"/>
      <c r="CL99" s="274"/>
      <c r="CM99" s="274"/>
      <c r="CN99" s="274"/>
      <c r="CO99" s="274"/>
      <c r="CP99" s="274"/>
      <c r="CQ99" s="274"/>
      <c r="CR99" s="274"/>
      <c r="CS99" s="274"/>
      <c r="CT99" s="274"/>
      <c r="CU99" s="274"/>
      <c r="CV99" s="274"/>
      <c r="CW99" s="274"/>
      <c r="CX99" s="274"/>
    </row>
    <row r="100" spans="1:104" s="273" customFormat="1" ht="13.5" x14ac:dyDescent="0.25">
      <c r="A100" s="9116"/>
      <c r="B100" s="9117"/>
      <c r="C100" s="9129"/>
      <c r="D100" s="4854" t="s">
        <v>33</v>
      </c>
      <c r="E100" s="4855" t="s">
        <v>34</v>
      </c>
      <c r="BX100" s="28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row>
    <row r="101" spans="1:104" s="273" customFormat="1" ht="13.5" x14ac:dyDescent="0.25">
      <c r="A101" s="9118" t="s">
        <v>3316</v>
      </c>
      <c r="B101" s="9119"/>
      <c r="C101" s="4725"/>
      <c r="D101" s="4856"/>
      <c r="E101" s="4856"/>
      <c r="BX101" s="284"/>
      <c r="BY101" s="274"/>
      <c r="BZ101" s="274"/>
      <c r="CA101" s="274"/>
      <c r="CB101" s="274"/>
      <c r="CC101" s="274"/>
      <c r="CD101" s="274"/>
      <c r="CE101" s="274"/>
      <c r="CF101" s="274"/>
      <c r="CG101" s="274"/>
      <c r="CH101" s="274"/>
      <c r="CI101" s="274"/>
      <c r="CJ101" s="274"/>
      <c r="CK101" s="274"/>
      <c r="CL101" s="274"/>
      <c r="CM101" s="274"/>
      <c r="CN101" s="274"/>
      <c r="CO101" s="274"/>
      <c r="CP101" s="274"/>
      <c r="CQ101" s="274"/>
      <c r="CR101" s="274"/>
      <c r="CS101" s="274"/>
      <c r="CT101" s="274"/>
      <c r="CU101" s="274"/>
      <c r="CV101" s="274"/>
      <c r="CW101" s="274"/>
      <c r="CX101" s="274"/>
    </row>
    <row r="102" spans="1:104" s="272" customFormat="1" ht="13.5" x14ac:dyDescent="0.25">
      <c r="A102" s="9120" t="s">
        <v>3317</v>
      </c>
      <c r="B102" s="9121"/>
      <c r="C102" s="4756"/>
      <c r="D102" s="4857"/>
      <c r="E102" s="4857"/>
      <c r="BX102" s="271"/>
      <c r="BY102" s="274"/>
      <c r="BZ102" s="274"/>
      <c r="CA102" s="274"/>
      <c r="CB102" s="274"/>
      <c r="CC102" s="274"/>
      <c r="CD102" s="274"/>
      <c r="CE102" s="274"/>
      <c r="CF102" s="274"/>
      <c r="CG102" s="274"/>
      <c r="CH102" s="274"/>
      <c r="CI102" s="274"/>
      <c r="CJ102" s="274"/>
      <c r="CK102" s="274"/>
      <c r="CL102" s="274"/>
      <c r="CM102" s="274"/>
      <c r="CN102" s="274"/>
      <c r="CO102" s="274"/>
      <c r="CP102" s="274"/>
      <c r="CQ102" s="274"/>
      <c r="CR102" s="274"/>
      <c r="CS102" s="274"/>
      <c r="CT102" s="274"/>
      <c r="CU102" s="274"/>
      <c r="CV102" s="274"/>
      <c r="CW102" s="274"/>
      <c r="CX102" s="274"/>
    </row>
    <row r="103" spans="1:104" s="272" customFormat="1" ht="22.5" customHeight="1" x14ac:dyDescent="0.25">
      <c r="A103" s="4858" t="s">
        <v>3318</v>
      </c>
      <c r="B103" s="4858"/>
      <c r="C103" s="4859"/>
      <c r="D103" s="1080"/>
      <c r="E103" s="1080"/>
      <c r="F103" s="1080"/>
      <c r="G103" s="1080"/>
      <c r="H103" s="1080"/>
      <c r="BZ103" s="271"/>
      <c r="CA103" s="274"/>
      <c r="CB103" s="274"/>
      <c r="CC103" s="274"/>
      <c r="CD103" s="274"/>
      <c r="CE103" s="274"/>
      <c r="CF103" s="274"/>
      <c r="CG103" s="274"/>
      <c r="CH103" s="274"/>
      <c r="CI103" s="274"/>
      <c r="CJ103" s="274"/>
      <c r="CK103" s="274"/>
      <c r="CL103" s="274"/>
      <c r="CM103" s="274"/>
      <c r="CN103" s="274"/>
      <c r="CO103" s="274"/>
      <c r="CP103" s="274"/>
      <c r="CQ103" s="274"/>
      <c r="CR103" s="274"/>
      <c r="CS103" s="274"/>
      <c r="CT103" s="274"/>
      <c r="CU103" s="274"/>
      <c r="CV103" s="274"/>
      <c r="CW103" s="274"/>
      <c r="CX103" s="274"/>
      <c r="CY103" s="274"/>
      <c r="CZ103" s="274"/>
    </row>
    <row r="104" spans="1:104" s="272" customFormat="1" ht="27.75" customHeight="1" x14ac:dyDescent="0.25">
      <c r="A104" s="4860" t="s">
        <v>3319</v>
      </c>
      <c r="B104" s="4861" t="s">
        <v>30</v>
      </c>
      <c r="C104" s="4844"/>
      <c r="BZ104" s="271"/>
      <c r="CA104" s="274"/>
      <c r="CB104" s="274"/>
      <c r="CC104" s="274"/>
      <c r="CD104" s="274"/>
      <c r="CE104" s="274"/>
      <c r="CF104" s="274"/>
      <c r="CG104" s="274"/>
      <c r="CH104" s="274"/>
      <c r="CI104" s="274"/>
      <c r="CJ104" s="274"/>
      <c r="CK104" s="274"/>
      <c r="CL104" s="274"/>
      <c r="CM104" s="274"/>
      <c r="CN104" s="274"/>
      <c r="CO104" s="274"/>
      <c r="CP104" s="274"/>
      <c r="CQ104" s="274"/>
      <c r="CR104" s="274"/>
      <c r="CS104" s="274"/>
      <c r="CT104" s="274"/>
      <c r="CU104" s="274"/>
      <c r="CV104" s="274"/>
      <c r="CW104" s="274"/>
      <c r="CX104" s="274"/>
      <c r="CY104" s="274"/>
      <c r="CZ104" s="274"/>
    </row>
    <row r="105" spans="1:104" s="272" customFormat="1" ht="13.5" x14ac:dyDescent="0.25">
      <c r="A105" s="4862" t="s">
        <v>3320</v>
      </c>
      <c r="B105" s="4863"/>
      <c r="C105" s="4844"/>
      <c r="BZ105" s="271"/>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row>
    <row r="106" spans="1:104" s="272" customFormat="1" ht="13.5" x14ac:dyDescent="0.25">
      <c r="A106" s="4864" t="s">
        <v>3321</v>
      </c>
      <c r="B106" s="4865"/>
      <c r="C106" s="4844"/>
      <c r="BZ106" s="271"/>
      <c r="CA106" s="274"/>
      <c r="CB106" s="274"/>
      <c r="CC106" s="274"/>
      <c r="CD106" s="274"/>
      <c r="CE106" s="274"/>
      <c r="CF106" s="274"/>
      <c r="CG106" s="274"/>
      <c r="CH106" s="274"/>
      <c r="CI106" s="274"/>
      <c r="CJ106" s="274"/>
      <c r="CK106" s="274"/>
      <c r="CL106" s="274"/>
      <c r="CM106" s="274"/>
      <c r="CN106" s="274"/>
      <c r="CO106" s="274"/>
      <c r="CP106" s="274"/>
      <c r="CQ106" s="274"/>
      <c r="CR106" s="274"/>
      <c r="CS106" s="274"/>
      <c r="CT106" s="274"/>
      <c r="CU106" s="274"/>
      <c r="CV106" s="274"/>
      <c r="CW106" s="274"/>
      <c r="CX106" s="274"/>
      <c r="CY106" s="274"/>
      <c r="CZ106" s="274"/>
    </row>
    <row r="107" spans="1:104" s="272" customFormat="1" ht="13.5" x14ac:dyDescent="0.25">
      <c r="A107" s="4864" t="s">
        <v>3322</v>
      </c>
      <c r="B107" s="4866"/>
      <c r="C107" s="4844"/>
      <c r="BZ107" s="271"/>
      <c r="CA107" s="274"/>
      <c r="CB107" s="274"/>
      <c r="CC107" s="274"/>
      <c r="CD107" s="274"/>
      <c r="CE107" s="274"/>
      <c r="CF107" s="274"/>
      <c r="CG107" s="274"/>
      <c r="CH107" s="274"/>
      <c r="CI107" s="274"/>
      <c r="CJ107" s="274"/>
      <c r="CK107" s="274"/>
      <c r="CL107" s="274"/>
      <c r="CM107" s="274"/>
      <c r="CN107" s="274"/>
      <c r="CO107" s="274"/>
      <c r="CP107" s="274"/>
      <c r="CQ107" s="274"/>
      <c r="CR107" s="274"/>
      <c r="CS107" s="274"/>
      <c r="CT107" s="274"/>
      <c r="CU107" s="274"/>
      <c r="CV107" s="274"/>
      <c r="CW107" s="274"/>
      <c r="CX107" s="274"/>
      <c r="CY107" s="274"/>
      <c r="CZ107" s="274"/>
    </row>
    <row r="108" spans="1:104" s="272" customFormat="1" ht="13.5" x14ac:dyDescent="0.25">
      <c r="A108" s="4864" t="s">
        <v>3323</v>
      </c>
      <c r="B108" s="4866"/>
      <c r="C108" s="4844"/>
      <c r="BZ108" s="271"/>
      <c r="CA108" s="274"/>
      <c r="CB108" s="274"/>
      <c r="CC108" s="274"/>
      <c r="CD108" s="274"/>
      <c r="CE108" s="274"/>
      <c r="CF108" s="274"/>
      <c r="CG108" s="274"/>
      <c r="CH108" s="274"/>
      <c r="CI108" s="274"/>
      <c r="CJ108" s="274"/>
      <c r="CK108" s="274"/>
      <c r="CL108" s="274"/>
      <c r="CM108" s="274"/>
      <c r="CN108" s="274"/>
      <c r="CO108" s="274"/>
      <c r="CP108" s="274"/>
      <c r="CQ108" s="274"/>
      <c r="CR108" s="274"/>
      <c r="CS108" s="274"/>
      <c r="CT108" s="274"/>
      <c r="CU108" s="274"/>
      <c r="CV108" s="274"/>
      <c r="CW108" s="274"/>
      <c r="CX108" s="274"/>
      <c r="CY108" s="274"/>
      <c r="CZ108" s="274"/>
    </row>
    <row r="109" spans="1:104" s="272" customFormat="1" ht="13.5" x14ac:dyDescent="0.25">
      <c r="A109" s="4864" t="s">
        <v>3324</v>
      </c>
      <c r="B109" s="4866"/>
      <c r="C109" s="4844"/>
      <c r="BZ109" s="271"/>
      <c r="CA109" s="274"/>
      <c r="CB109" s="274"/>
      <c r="CC109" s="274"/>
      <c r="CD109" s="274"/>
      <c r="CE109" s="274"/>
      <c r="CF109" s="274"/>
      <c r="CG109" s="274"/>
      <c r="CH109" s="274"/>
      <c r="CI109" s="274"/>
      <c r="CJ109" s="274"/>
      <c r="CK109" s="274"/>
      <c r="CL109" s="274"/>
      <c r="CM109" s="274"/>
      <c r="CN109" s="274"/>
      <c r="CO109" s="274"/>
      <c r="CP109" s="274"/>
      <c r="CQ109" s="274"/>
      <c r="CR109" s="274"/>
      <c r="CS109" s="274"/>
      <c r="CT109" s="274"/>
      <c r="CU109" s="274"/>
      <c r="CV109" s="274"/>
      <c r="CW109" s="274"/>
      <c r="CX109" s="274"/>
      <c r="CY109" s="274"/>
      <c r="CZ109" s="274"/>
    </row>
    <row r="110" spans="1:104" s="272" customFormat="1" ht="13.5" x14ac:dyDescent="0.25">
      <c r="A110" s="4864" t="s">
        <v>3325</v>
      </c>
      <c r="B110" s="4866"/>
      <c r="C110" s="4844"/>
      <c r="BZ110" s="271"/>
      <c r="CA110" s="274"/>
      <c r="CB110" s="274"/>
      <c r="CC110" s="274"/>
      <c r="CD110" s="274"/>
      <c r="CE110" s="274"/>
      <c r="CF110" s="274"/>
      <c r="CG110" s="274"/>
      <c r="CH110" s="274"/>
      <c r="CI110" s="274"/>
      <c r="CJ110" s="274"/>
      <c r="CK110" s="274"/>
      <c r="CL110" s="274"/>
      <c r="CM110" s="274"/>
      <c r="CN110" s="274"/>
      <c r="CO110" s="274"/>
      <c r="CP110" s="274"/>
      <c r="CQ110" s="274"/>
      <c r="CR110" s="274"/>
      <c r="CS110" s="274"/>
      <c r="CT110" s="274"/>
      <c r="CU110" s="274"/>
      <c r="CV110" s="274"/>
      <c r="CW110" s="274"/>
      <c r="CX110" s="274"/>
      <c r="CY110" s="274"/>
      <c r="CZ110" s="274"/>
    </row>
    <row r="111" spans="1:104" s="272" customFormat="1" ht="13.5" x14ac:dyDescent="0.25">
      <c r="A111" s="4864" t="s">
        <v>3326</v>
      </c>
      <c r="B111" s="4866"/>
      <c r="C111" s="4844"/>
      <c r="BZ111" s="271"/>
      <c r="CA111" s="274"/>
      <c r="CB111" s="274"/>
      <c r="CC111" s="274"/>
      <c r="CD111" s="274"/>
      <c r="CE111" s="274"/>
      <c r="CF111" s="274"/>
      <c r="CG111" s="274"/>
      <c r="CH111" s="274"/>
      <c r="CI111" s="274"/>
      <c r="CJ111" s="274"/>
      <c r="CK111" s="274"/>
      <c r="CL111" s="274"/>
      <c r="CM111" s="274"/>
      <c r="CN111" s="274"/>
      <c r="CO111" s="274"/>
      <c r="CP111" s="274"/>
      <c r="CQ111" s="274"/>
      <c r="CR111" s="274"/>
      <c r="CS111" s="274"/>
      <c r="CT111" s="274"/>
      <c r="CU111" s="274"/>
      <c r="CV111" s="274"/>
      <c r="CW111" s="274"/>
      <c r="CX111" s="274"/>
      <c r="CY111" s="274"/>
      <c r="CZ111" s="274"/>
    </row>
    <row r="112" spans="1:104" s="272" customFormat="1" ht="13.5" x14ac:dyDescent="0.25">
      <c r="A112" s="4864" t="s">
        <v>3327</v>
      </c>
      <c r="B112" s="4866"/>
      <c r="C112" s="4844"/>
      <c r="BZ112" s="271"/>
      <c r="CA112" s="274"/>
      <c r="CB112" s="274"/>
      <c r="CC112" s="274"/>
      <c r="CD112" s="274"/>
      <c r="CE112" s="274"/>
      <c r="CF112" s="274"/>
      <c r="CG112" s="274"/>
      <c r="CH112" s="274"/>
      <c r="CI112" s="274"/>
      <c r="CJ112" s="274"/>
      <c r="CK112" s="274"/>
      <c r="CL112" s="274"/>
      <c r="CM112" s="274"/>
      <c r="CN112" s="274"/>
      <c r="CO112" s="274"/>
      <c r="CP112" s="274"/>
      <c r="CQ112" s="274"/>
      <c r="CR112" s="274"/>
      <c r="CS112" s="274"/>
      <c r="CT112" s="274"/>
      <c r="CU112" s="274"/>
      <c r="CV112" s="274"/>
      <c r="CW112" s="274"/>
      <c r="CX112" s="274"/>
      <c r="CY112" s="274"/>
      <c r="CZ112" s="274"/>
    </row>
    <row r="113" spans="1:104" s="272" customFormat="1" ht="13.5" x14ac:dyDescent="0.25">
      <c r="A113" s="4864" t="s">
        <v>3328</v>
      </c>
      <c r="B113" s="4866"/>
      <c r="C113" s="4844"/>
      <c r="BZ113" s="271"/>
      <c r="CA113" s="274"/>
      <c r="CB113" s="274"/>
      <c r="CC113" s="274"/>
      <c r="CD113" s="274"/>
      <c r="CE113" s="274"/>
      <c r="CF113" s="274"/>
      <c r="CG113" s="274"/>
      <c r="CH113" s="274"/>
      <c r="CI113" s="274"/>
      <c r="CJ113" s="274"/>
      <c r="CK113" s="274"/>
      <c r="CL113" s="274"/>
      <c r="CM113" s="274"/>
      <c r="CN113" s="274"/>
      <c r="CO113" s="274"/>
      <c r="CP113" s="274"/>
      <c r="CQ113" s="274"/>
      <c r="CR113" s="274"/>
      <c r="CS113" s="274"/>
      <c r="CT113" s="274"/>
      <c r="CU113" s="274"/>
      <c r="CV113" s="274"/>
      <c r="CW113" s="274"/>
      <c r="CX113" s="274"/>
      <c r="CY113" s="274"/>
      <c r="CZ113" s="274"/>
    </row>
    <row r="114" spans="1:104" s="272" customFormat="1" ht="27.65" customHeight="1" x14ac:dyDescent="0.25">
      <c r="A114" s="4867" t="s">
        <v>3329</v>
      </c>
      <c r="B114" s="4866"/>
      <c r="C114" s="4844"/>
      <c r="BZ114" s="271"/>
      <c r="CA114" s="274"/>
      <c r="CB114" s="274"/>
      <c r="CC114" s="274"/>
      <c r="CD114" s="274"/>
      <c r="CE114" s="274"/>
      <c r="CF114" s="274"/>
      <c r="CG114" s="274"/>
      <c r="CH114" s="274"/>
      <c r="CI114" s="274"/>
      <c r="CJ114" s="274"/>
      <c r="CK114" s="274"/>
      <c r="CL114" s="274"/>
      <c r="CM114" s="274"/>
      <c r="CN114" s="274"/>
      <c r="CO114" s="274"/>
      <c r="CP114" s="274"/>
      <c r="CQ114" s="274"/>
      <c r="CR114" s="274"/>
      <c r="CS114" s="274"/>
      <c r="CT114" s="274"/>
      <c r="CU114" s="274"/>
      <c r="CV114" s="274"/>
      <c r="CW114" s="274"/>
      <c r="CX114" s="274"/>
      <c r="CY114" s="274"/>
      <c r="CZ114" s="274"/>
    </row>
    <row r="115" spans="1:104" s="272" customFormat="1" ht="13.5" x14ac:dyDescent="0.25">
      <c r="A115" s="4867" t="s">
        <v>3330</v>
      </c>
      <c r="B115" s="4866"/>
      <c r="C115" s="4844"/>
      <c r="BZ115" s="271"/>
      <c r="CA115" s="274"/>
      <c r="CB115" s="274"/>
      <c r="CC115" s="274"/>
      <c r="CD115" s="274"/>
      <c r="CE115" s="274"/>
      <c r="CF115" s="274"/>
      <c r="CG115" s="274"/>
      <c r="CH115" s="274"/>
      <c r="CI115" s="274"/>
      <c r="CJ115" s="274"/>
      <c r="CK115" s="274"/>
      <c r="CL115" s="274"/>
      <c r="CM115" s="274"/>
      <c r="CN115" s="274"/>
      <c r="CO115" s="274"/>
      <c r="CP115" s="274"/>
      <c r="CQ115" s="274"/>
      <c r="CR115" s="274"/>
      <c r="CS115" s="274"/>
      <c r="CT115" s="274"/>
      <c r="CU115" s="274"/>
      <c r="CV115" s="274"/>
      <c r="CW115" s="274"/>
      <c r="CX115" s="274"/>
      <c r="CY115" s="274"/>
      <c r="CZ115" s="274"/>
    </row>
    <row r="116" spans="1:104" s="272" customFormat="1" ht="20" x14ac:dyDescent="0.25">
      <c r="A116" s="4867" t="s">
        <v>3331</v>
      </c>
      <c r="B116" s="4866"/>
      <c r="C116" s="4844"/>
      <c r="BZ116" s="271"/>
      <c r="CA116" s="274"/>
      <c r="CB116" s="274"/>
      <c r="CC116" s="274"/>
      <c r="CD116" s="274"/>
      <c r="CE116" s="274"/>
      <c r="CF116" s="274"/>
      <c r="CG116" s="274"/>
      <c r="CH116" s="274"/>
      <c r="CI116" s="274"/>
      <c r="CJ116" s="274"/>
      <c r="CK116" s="274"/>
      <c r="CL116" s="274"/>
      <c r="CM116" s="274"/>
      <c r="CN116" s="274"/>
      <c r="CO116" s="274"/>
      <c r="CP116" s="274"/>
      <c r="CQ116" s="274"/>
      <c r="CR116" s="274"/>
      <c r="CS116" s="274"/>
      <c r="CT116" s="274"/>
      <c r="CU116" s="274"/>
      <c r="CV116" s="274"/>
      <c r="CW116" s="274"/>
      <c r="CX116" s="274"/>
      <c r="CY116" s="274"/>
      <c r="CZ116" s="274"/>
    </row>
    <row r="117" spans="1:104" s="272" customFormat="1" ht="13.5" x14ac:dyDescent="0.25">
      <c r="A117" s="4867" t="s">
        <v>3332</v>
      </c>
      <c r="B117" s="4866"/>
      <c r="C117" s="4844"/>
      <c r="BZ117" s="271"/>
      <c r="CA117" s="274"/>
      <c r="CB117" s="274"/>
      <c r="CC117" s="274"/>
      <c r="CD117" s="274"/>
      <c r="CE117" s="274"/>
      <c r="CF117" s="274"/>
      <c r="CG117" s="274"/>
      <c r="CH117" s="274"/>
      <c r="CI117" s="274"/>
      <c r="CJ117" s="274"/>
      <c r="CK117" s="274"/>
      <c r="CL117" s="274"/>
      <c r="CM117" s="274"/>
      <c r="CN117" s="274"/>
      <c r="CO117" s="274"/>
      <c r="CP117" s="274"/>
      <c r="CQ117" s="274"/>
      <c r="CR117" s="274"/>
      <c r="CS117" s="274"/>
      <c r="CT117" s="274"/>
      <c r="CU117" s="274"/>
      <c r="CV117" s="274"/>
      <c r="CW117" s="274"/>
      <c r="CX117" s="274"/>
      <c r="CY117" s="274"/>
      <c r="CZ117" s="274"/>
    </row>
    <row r="118" spans="1:104" s="272" customFormat="1" ht="13.5" x14ac:dyDescent="0.25">
      <c r="A118" s="4867" t="s">
        <v>3333</v>
      </c>
      <c r="B118" s="4866"/>
      <c r="C118" s="4844"/>
      <c r="BZ118" s="271"/>
      <c r="CA118" s="274"/>
      <c r="CB118" s="274"/>
      <c r="CC118" s="274"/>
      <c r="CD118" s="274"/>
      <c r="CE118" s="274"/>
      <c r="CF118" s="274"/>
      <c r="CG118" s="274"/>
      <c r="CH118" s="274"/>
      <c r="CI118" s="274"/>
      <c r="CJ118" s="274"/>
      <c r="CK118" s="274"/>
      <c r="CL118" s="274"/>
      <c r="CM118" s="274"/>
      <c r="CN118" s="274"/>
      <c r="CO118" s="274"/>
      <c r="CP118" s="274"/>
      <c r="CQ118" s="274"/>
      <c r="CR118" s="274"/>
      <c r="CS118" s="274"/>
      <c r="CT118" s="274"/>
      <c r="CU118" s="274"/>
      <c r="CV118" s="274"/>
      <c r="CW118" s="274"/>
      <c r="CX118" s="274"/>
      <c r="CY118" s="274"/>
      <c r="CZ118" s="274"/>
    </row>
    <row r="119" spans="1:104" s="272" customFormat="1" ht="20" x14ac:dyDescent="0.25">
      <c r="A119" s="4867" t="s">
        <v>3334</v>
      </c>
      <c r="B119" s="4866"/>
      <c r="C119" s="4844"/>
      <c r="BZ119" s="271"/>
      <c r="CA119" s="274"/>
      <c r="CB119" s="274"/>
      <c r="CC119" s="274"/>
      <c r="CD119" s="274"/>
      <c r="CE119" s="274"/>
      <c r="CF119" s="274"/>
      <c r="CG119" s="274"/>
      <c r="CH119" s="274"/>
      <c r="CI119" s="274"/>
      <c r="CJ119" s="274"/>
      <c r="CK119" s="274"/>
      <c r="CL119" s="274"/>
      <c r="CM119" s="274"/>
      <c r="CN119" s="274"/>
      <c r="CO119" s="274"/>
      <c r="CP119" s="274"/>
      <c r="CQ119" s="274"/>
      <c r="CR119" s="274"/>
      <c r="CS119" s="274"/>
      <c r="CT119" s="274"/>
      <c r="CU119" s="274"/>
      <c r="CV119" s="274"/>
      <c r="CW119" s="274"/>
      <c r="CX119" s="274"/>
      <c r="CY119" s="274"/>
      <c r="CZ119" s="274"/>
    </row>
    <row r="120" spans="1:104" s="272" customFormat="1" ht="13.5" x14ac:dyDescent="0.25">
      <c r="A120" s="4864" t="s">
        <v>3335</v>
      </c>
      <c r="B120" s="4866"/>
      <c r="C120" s="4844"/>
      <c r="BZ120" s="271"/>
      <c r="CA120" s="274"/>
      <c r="CB120" s="274"/>
      <c r="CC120" s="274"/>
      <c r="CD120" s="274"/>
      <c r="CE120" s="274"/>
      <c r="CF120" s="274"/>
      <c r="CG120" s="274"/>
      <c r="CH120" s="274"/>
      <c r="CI120" s="274"/>
      <c r="CJ120" s="274"/>
      <c r="CK120" s="274"/>
      <c r="CL120" s="274"/>
      <c r="CM120" s="274"/>
      <c r="CN120" s="274"/>
      <c r="CO120" s="274"/>
      <c r="CP120" s="274"/>
      <c r="CQ120" s="274"/>
      <c r="CR120" s="274"/>
      <c r="CS120" s="274"/>
      <c r="CT120" s="274"/>
      <c r="CU120" s="274"/>
      <c r="CV120" s="274"/>
      <c r="CW120" s="274"/>
      <c r="CX120" s="274"/>
      <c r="CY120" s="274"/>
      <c r="CZ120" s="274"/>
    </row>
    <row r="121" spans="1:104" s="272" customFormat="1" ht="13.5" x14ac:dyDescent="0.25">
      <c r="A121" s="4868" t="s">
        <v>3336</v>
      </c>
      <c r="B121" s="4869"/>
      <c r="C121" s="4844"/>
      <c r="BZ121" s="271"/>
      <c r="CA121" s="274"/>
      <c r="CB121" s="274"/>
      <c r="CC121" s="274"/>
      <c r="CD121" s="274"/>
      <c r="CE121" s="274"/>
      <c r="CF121" s="274"/>
      <c r="CG121" s="274"/>
      <c r="CH121" s="274"/>
      <c r="CI121" s="274"/>
      <c r="CJ121" s="274"/>
      <c r="CK121" s="274"/>
      <c r="CL121" s="274"/>
      <c r="CM121" s="274"/>
      <c r="CN121" s="274"/>
      <c r="CO121" s="274"/>
      <c r="CP121" s="274"/>
      <c r="CQ121" s="274"/>
      <c r="CR121" s="274"/>
      <c r="CS121" s="274"/>
      <c r="CT121" s="274"/>
      <c r="CU121" s="274"/>
      <c r="CV121" s="274"/>
      <c r="CW121" s="274"/>
      <c r="CX121" s="274"/>
      <c r="CY121" s="274"/>
      <c r="CZ121" s="274"/>
    </row>
    <row r="122" spans="1:104" s="272" customFormat="1" ht="20.25" customHeight="1" x14ac:dyDescent="0.25">
      <c r="A122" s="4870" t="s">
        <v>30</v>
      </c>
      <c r="B122" s="4871"/>
      <c r="C122" s="4844"/>
      <c r="BZ122" s="271"/>
      <c r="CA122" s="274"/>
      <c r="CB122" s="274"/>
      <c r="CC122" s="274"/>
      <c r="CD122" s="274"/>
      <c r="CE122" s="274"/>
      <c r="CF122" s="274"/>
      <c r="CG122" s="274"/>
      <c r="CH122" s="274"/>
      <c r="CI122" s="274"/>
      <c r="CJ122" s="274"/>
      <c r="CK122" s="274"/>
      <c r="CL122" s="274"/>
      <c r="CM122" s="274"/>
      <c r="CN122" s="274"/>
      <c r="CO122" s="274"/>
      <c r="CP122" s="274"/>
      <c r="CQ122" s="274"/>
      <c r="CR122" s="274"/>
      <c r="CS122" s="274"/>
      <c r="CT122" s="274"/>
      <c r="CU122" s="274"/>
      <c r="CV122" s="274"/>
      <c r="CW122" s="274"/>
      <c r="CX122" s="274"/>
      <c r="CY122" s="274"/>
      <c r="CZ122" s="274"/>
    </row>
    <row r="124" spans="1:104" x14ac:dyDescent="0.35">
      <c r="A124" s="4872" t="s">
        <v>3337</v>
      </c>
      <c r="B124" s="4010"/>
    </row>
    <row r="125" spans="1:104" ht="30" x14ac:dyDescent="0.35">
      <c r="A125" s="4874" t="s">
        <v>3338</v>
      </c>
      <c r="B125" s="4874" t="s">
        <v>1889</v>
      </c>
      <c r="C125" s="4875" t="s">
        <v>30</v>
      </c>
      <c r="D125" s="4874" t="s">
        <v>3339</v>
      </c>
      <c r="E125" s="4874" t="s">
        <v>3340</v>
      </c>
    </row>
    <row r="126" spans="1:104" x14ac:dyDescent="0.35">
      <c r="A126" s="9110" t="s">
        <v>3341</v>
      </c>
      <c r="B126" s="4876" t="s">
        <v>3342</v>
      </c>
      <c r="C126" s="4877"/>
      <c r="D126" s="4878"/>
      <c r="E126" s="4878"/>
    </row>
    <row r="127" spans="1:104" x14ac:dyDescent="0.35">
      <c r="A127" s="9111"/>
      <c r="B127" s="4879" t="s">
        <v>3343</v>
      </c>
      <c r="C127" s="4880"/>
      <c r="D127" s="4881"/>
      <c r="E127" s="4881"/>
    </row>
    <row r="128" spans="1:104" x14ac:dyDescent="0.35">
      <c r="A128" s="673" t="s">
        <v>3344</v>
      </c>
      <c r="B128" s="673" t="s">
        <v>3345</v>
      </c>
      <c r="C128" s="4882"/>
      <c r="D128" s="4883"/>
      <c r="E128" s="4883"/>
    </row>
    <row r="129" spans="1:5" x14ac:dyDescent="0.35">
      <c r="A129" s="9122" t="s">
        <v>3346</v>
      </c>
      <c r="B129" s="4884" t="s">
        <v>3347</v>
      </c>
      <c r="C129" s="4885"/>
      <c r="D129" s="4886"/>
      <c r="E129" s="4886"/>
    </row>
    <row r="130" spans="1:5" x14ac:dyDescent="0.35">
      <c r="A130" s="9111"/>
      <c r="B130" s="4879" t="s">
        <v>3348</v>
      </c>
      <c r="C130" s="4880"/>
      <c r="D130" s="4794"/>
      <c r="E130" s="4794"/>
    </row>
    <row r="131" spans="1:5" x14ac:dyDescent="0.35">
      <c r="A131" s="9110" t="s">
        <v>3349</v>
      </c>
      <c r="B131" s="4884" t="s">
        <v>3347</v>
      </c>
      <c r="C131" s="4877"/>
      <c r="D131" s="4887"/>
      <c r="E131" s="4878"/>
    </row>
    <row r="132" spans="1:5" x14ac:dyDescent="0.35">
      <c r="A132" s="9111"/>
      <c r="B132" s="4879" t="s">
        <v>3348</v>
      </c>
      <c r="C132" s="4880"/>
      <c r="D132" s="4794"/>
      <c r="E132" s="4881"/>
    </row>
    <row r="133" spans="1:5" x14ac:dyDescent="0.35">
      <c r="A133" s="9110" t="s">
        <v>3350</v>
      </c>
      <c r="B133" s="4876" t="s">
        <v>3351</v>
      </c>
      <c r="C133" s="4877"/>
      <c r="D133" s="4878"/>
      <c r="E133" s="4878"/>
    </row>
    <row r="134" spans="1:5" x14ac:dyDescent="0.35">
      <c r="A134" s="9111"/>
      <c r="B134" s="4879" t="s">
        <v>3352</v>
      </c>
      <c r="C134" s="4880"/>
      <c r="D134" s="4881"/>
      <c r="E134" s="4881"/>
    </row>
    <row r="136" spans="1:5" x14ac:dyDescent="0.35">
      <c r="A136" s="4872" t="s">
        <v>3353</v>
      </c>
      <c r="B136" s="1082"/>
    </row>
    <row r="137" spans="1:5" ht="20" x14ac:dyDescent="0.35">
      <c r="A137" s="4888" t="s">
        <v>658</v>
      </c>
      <c r="B137" s="4888" t="s">
        <v>2387</v>
      </c>
      <c r="C137" s="4889" t="s">
        <v>3354</v>
      </c>
      <c r="D137" s="4888" t="s">
        <v>3355</v>
      </c>
    </row>
    <row r="138" spans="1:5" x14ac:dyDescent="0.35">
      <c r="A138" s="4890" t="s">
        <v>3356</v>
      </c>
      <c r="B138" s="4891"/>
      <c r="C138" s="4892"/>
      <c r="D138" s="4893"/>
    </row>
    <row r="139" spans="1:5" x14ac:dyDescent="0.35">
      <c r="A139" s="4884" t="s">
        <v>3357</v>
      </c>
      <c r="B139" s="4885"/>
      <c r="C139" s="4894"/>
      <c r="D139" s="4768"/>
    </row>
    <row r="140" spans="1:5" x14ac:dyDescent="0.35">
      <c r="A140" s="4884" t="s">
        <v>3358</v>
      </c>
      <c r="B140" s="4885"/>
      <c r="C140" s="4895"/>
      <c r="D140" s="4886"/>
    </row>
    <row r="141" spans="1:5" x14ac:dyDescent="0.35">
      <c r="A141" s="4884" t="s">
        <v>3359</v>
      </c>
      <c r="B141" s="4885"/>
      <c r="C141" s="4895"/>
      <c r="D141" s="4886"/>
    </row>
    <row r="142" spans="1:5" x14ac:dyDescent="0.35">
      <c r="A142" s="4884" t="s">
        <v>3360</v>
      </c>
      <c r="B142" s="4885"/>
      <c r="C142" s="4894"/>
      <c r="D142" s="4768"/>
    </row>
    <row r="143" spans="1:5" x14ac:dyDescent="0.35">
      <c r="A143" s="4896" t="s">
        <v>3361</v>
      </c>
      <c r="B143" s="4897"/>
      <c r="C143" s="4898"/>
      <c r="D143" s="4899"/>
    </row>
    <row r="145" spans="1:13" x14ac:dyDescent="0.35">
      <c r="A145" s="4872" t="s">
        <v>3362</v>
      </c>
      <c r="B145" s="4010"/>
    </row>
    <row r="146" spans="1:13" x14ac:dyDescent="0.35">
      <c r="A146" s="9102" t="s">
        <v>3363</v>
      </c>
      <c r="B146" s="9102" t="s">
        <v>30</v>
      </c>
      <c r="C146" s="9098" t="s">
        <v>3364</v>
      </c>
      <c r="D146" s="9098"/>
      <c r="E146" s="9112" t="s">
        <v>65</v>
      </c>
      <c r="F146" s="9113"/>
      <c r="G146" s="9098" t="s">
        <v>3365</v>
      </c>
      <c r="H146" s="9098"/>
      <c r="I146" s="9098" t="s">
        <v>2625</v>
      </c>
      <c r="J146" s="9099"/>
      <c r="K146" s="9100" t="s">
        <v>3366</v>
      </c>
      <c r="L146" s="9101"/>
      <c r="M146" s="9101"/>
    </row>
    <row r="147" spans="1:13" x14ac:dyDescent="0.35">
      <c r="A147" s="9103"/>
      <c r="B147" s="9103"/>
      <c r="C147" s="4900" t="s">
        <v>33</v>
      </c>
      <c r="D147" s="4901" t="s">
        <v>34</v>
      </c>
      <c r="E147" s="4901" t="s">
        <v>33</v>
      </c>
      <c r="F147" s="4901" t="s">
        <v>34</v>
      </c>
      <c r="G147" s="4901" t="s">
        <v>33</v>
      </c>
      <c r="H147" s="4901" t="s">
        <v>34</v>
      </c>
      <c r="I147" s="4901" t="s">
        <v>33</v>
      </c>
      <c r="J147" s="4902" t="s">
        <v>34</v>
      </c>
      <c r="K147" s="4903" t="s">
        <v>3367</v>
      </c>
      <c r="L147" s="4904" t="s">
        <v>3368</v>
      </c>
      <c r="M147" s="4904" t="s">
        <v>3369</v>
      </c>
    </row>
    <row r="148" spans="1:13" x14ac:dyDescent="0.35">
      <c r="A148" s="4905" t="s">
        <v>3370</v>
      </c>
      <c r="B148" s="4906"/>
      <c r="C148" s="4907"/>
      <c r="D148" s="4908"/>
      <c r="E148" s="4908"/>
      <c r="F148" s="4908"/>
      <c r="G148" s="4908"/>
      <c r="H148" s="4908"/>
      <c r="I148" s="4908"/>
      <c r="J148" s="4909"/>
      <c r="K148" s="4910"/>
      <c r="L148" s="4911"/>
      <c r="M148" s="4911"/>
    </row>
    <row r="149" spans="1:13" x14ac:dyDescent="0.35">
      <c r="A149" s="4701" t="s">
        <v>3371</v>
      </c>
      <c r="B149" s="4912"/>
      <c r="C149" s="4913"/>
      <c r="D149" s="4733"/>
      <c r="E149" s="4733"/>
      <c r="F149" s="4733"/>
      <c r="G149" s="4733"/>
      <c r="H149" s="4733"/>
      <c r="I149" s="4733"/>
      <c r="J149" s="3893"/>
      <c r="K149" s="3455"/>
      <c r="L149" s="4733"/>
      <c r="M149" s="4733"/>
    </row>
    <row r="150" spans="1:13" x14ac:dyDescent="0.35">
      <c r="A150" s="4914" t="s">
        <v>3372</v>
      </c>
      <c r="B150" s="4915"/>
      <c r="C150" s="4916"/>
      <c r="D150" s="4917"/>
      <c r="E150" s="4917"/>
      <c r="F150" s="4917"/>
      <c r="G150" s="4917"/>
      <c r="H150" s="4917"/>
      <c r="I150" s="4917"/>
      <c r="J150" s="4918"/>
      <c r="K150" s="4919"/>
      <c r="L150" s="4917"/>
      <c r="M150" s="4917"/>
    </row>
    <row r="152" spans="1:13" x14ac:dyDescent="0.35">
      <c r="A152" s="4872" t="s">
        <v>3373</v>
      </c>
      <c r="B152" s="4852"/>
      <c r="C152" s="4920"/>
      <c r="D152" s="4921"/>
      <c r="E152" s="531"/>
      <c r="F152" s="4921"/>
      <c r="G152" s="272"/>
      <c r="H152" s="272"/>
    </row>
    <row r="153" spans="1:13" x14ac:dyDescent="0.35">
      <c r="A153" s="9102" t="s">
        <v>3363</v>
      </c>
      <c r="B153" s="9102" t="s">
        <v>30</v>
      </c>
      <c r="C153" s="9104" t="s">
        <v>3374</v>
      </c>
      <c r="D153" s="9105"/>
      <c r="E153" s="9106" t="s">
        <v>3222</v>
      </c>
      <c r="F153" s="9106"/>
      <c r="G153" s="9106"/>
      <c r="H153" s="9107"/>
    </row>
    <row r="154" spans="1:13" x14ac:dyDescent="0.35">
      <c r="A154" s="6980"/>
      <c r="B154" s="6980"/>
      <c r="C154" s="9104"/>
      <c r="D154" s="9105"/>
      <c r="E154" s="7969" t="s">
        <v>3351</v>
      </c>
      <c r="F154" s="9102" t="s">
        <v>3375</v>
      </c>
      <c r="G154" s="9109" t="s">
        <v>3376</v>
      </c>
      <c r="H154" s="9109"/>
    </row>
    <row r="155" spans="1:13" x14ac:dyDescent="0.35">
      <c r="A155" s="9103"/>
      <c r="B155" s="9103"/>
      <c r="C155" s="4900" t="s">
        <v>3365</v>
      </c>
      <c r="D155" s="4902" t="s">
        <v>2625</v>
      </c>
      <c r="E155" s="9108"/>
      <c r="F155" s="9103"/>
      <c r="G155" s="4901" t="s">
        <v>3351</v>
      </c>
      <c r="H155" s="4901" t="s">
        <v>3375</v>
      </c>
    </row>
    <row r="156" spans="1:13" x14ac:dyDescent="0.35">
      <c r="A156" s="4905" t="s">
        <v>3377</v>
      </c>
      <c r="B156" s="4922"/>
      <c r="C156" s="4923"/>
      <c r="D156" s="4924"/>
      <c r="E156" s="4925"/>
      <c r="F156" s="4926"/>
      <c r="G156" s="4926"/>
      <c r="H156" s="4926"/>
    </row>
    <row r="157" spans="1:13" x14ac:dyDescent="0.35">
      <c r="A157" s="4927" t="s">
        <v>3378</v>
      </c>
      <c r="B157" s="4928"/>
      <c r="C157" s="4913"/>
      <c r="D157" s="3893"/>
      <c r="E157" s="3455"/>
      <c r="F157" s="4733"/>
      <c r="G157" s="4733"/>
      <c r="H157" s="4733"/>
    </row>
    <row r="158" spans="1:13" x14ac:dyDescent="0.35">
      <c r="A158" s="4929" t="s">
        <v>3379</v>
      </c>
      <c r="B158" s="4930"/>
      <c r="C158" s="4916"/>
      <c r="D158" s="4918"/>
      <c r="E158" s="4919"/>
      <c r="F158" s="4917"/>
      <c r="G158" s="4917"/>
      <c r="H158" s="4917"/>
    </row>
  </sheetData>
  <mergeCells count="100">
    <mergeCell ref="A1:T1"/>
    <mergeCell ref="A4:B5"/>
    <mergeCell ref="C4:E4"/>
    <mergeCell ref="F4:G4"/>
    <mergeCell ref="H4:I4"/>
    <mergeCell ref="J4:K4"/>
    <mergeCell ref="L4:M4"/>
    <mergeCell ref="N4:O4"/>
    <mergeCell ref="P4:Q4"/>
    <mergeCell ref="R4:S4"/>
    <mergeCell ref="A22:B22"/>
    <mergeCell ref="T4:T5"/>
    <mergeCell ref="U4:U5"/>
    <mergeCell ref="A6:B6"/>
    <mergeCell ref="A7:B7"/>
    <mergeCell ref="A8:B8"/>
    <mergeCell ref="A9:B9"/>
    <mergeCell ref="A10:B10"/>
    <mergeCell ref="A11:B11"/>
    <mergeCell ref="A12:B12"/>
    <mergeCell ref="A18:B18"/>
    <mergeCell ref="A21:B21"/>
    <mergeCell ref="A44:A49"/>
    <mergeCell ref="A23:B23"/>
    <mergeCell ref="A25:B26"/>
    <mergeCell ref="C25:C26"/>
    <mergeCell ref="D25:L25"/>
    <mergeCell ref="Q25:Q26"/>
    <mergeCell ref="A27:A34"/>
    <mergeCell ref="A35:A37"/>
    <mergeCell ref="A38:A40"/>
    <mergeCell ref="A41:A43"/>
    <mergeCell ref="M25:O25"/>
    <mergeCell ref="P25:P26"/>
    <mergeCell ref="A50:A53"/>
    <mergeCell ref="A54:A57"/>
    <mergeCell ref="A58:A59"/>
    <mergeCell ref="A61:A62"/>
    <mergeCell ref="B61:C62"/>
    <mergeCell ref="E61:E62"/>
    <mergeCell ref="F61:F62"/>
    <mergeCell ref="A63:A82"/>
    <mergeCell ref="B63:C63"/>
    <mergeCell ref="B64:C64"/>
    <mergeCell ref="B65:C65"/>
    <mergeCell ref="B66:C66"/>
    <mergeCell ref="B67:C67"/>
    <mergeCell ref="B68:C68"/>
    <mergeCell ref="B69:C69"/>
    <mergeCell ref="D61:D62"/>
    <mergeCell ref="B81:C81"/>
    <mergeCell ref="B70:C70"/>
    <mergeCell ref="B71:C71"/>
    <mergeCell ref="B72:C72"/>
    <mergeCell ref="B73:C73"/>
    <mergeCell ref="B74:C74"/>
    <mergeCell ref="B75:C75"/>
    <mergeCell ref="B76:C76"/>
    <mergeCell ref="B77:C77"/>
    <mergeCell ref="B78:C78"/>
    <mergeCell ref="B79:C79"/>
    <mergeCell ref="B80:C80"/>
    <mergeCell ref="B82:C82"/>
    <mergeCell ref="A83:A96"/>
    <mergeCell ref="B83:C83"/>
    <mergeCell ref="B84:C84"/>
    <mergeCell ref="B85:C85"/>
    <mergeCell ref="B87:C87"/>
    <mergeCell ref="B88:C88"/>
    <mergeCell ref="B89:C89"/>
    <mergeCell ref="B90:C90"/>
    <mergeCell ref="B91:C91"/>
    <mergeCell ref="A131:A132"/>
    <mergeCell ref="B92:C92"/>
    <mergeCell ref="B93:C93"/>
    <mergeCell ref="B94:C94"/>
    <mergeCell ref="B95:C95"/>
    <mergeCell ref="B96:C96"/>
    <mergeCell ref="A98:B100"/>
    <mergeCell ref="C98:C100"/>
    <mergeCell ref="D98:E99"/>
    <mergeCell ref="A101:B101"/>
    <mergeCell ref="A102:B102"/>
    <mergeCell ref="A126:A127"/>
    <mergeCell ref="A129:A130"/>
    <mergeCell ref="A133:A134"/>
    <mergeCell ref="A146:A147"/>
    <mergeCell ref="B146:B147"/>
    <mergeCell ref="C146:D146"/>
    <mergeCell ref="E146:F146"/>
    <mergeCell ref="I146:J146"/>
    <mergeCell ref="K146:M146"/>
    <mergeCell ref="A153:A155"/>
    <mergeCell ref="B153:B155"/>
    <mergeCell ref="C153:D154"/>
    <mergeCell ref="E153:H153"/>
    <mergeCell ref="E154:E155"/>
    <mergeCell ref="F154:F155"/>
    <mergeCell ref="G154:H154"/>
    <mergeCell ref="G146:H146"/>
  </mergeCells>
  <dataValidations count="5">
    <dataValidation type="whole" allowBlank="1" showInputMessage="1" showErrorMessage="1" errorTitle="ERROR" error="Por favor ingrese solo Números." sqref="D63:D86" xr:uid="{E90B5C1F-9178-4BFA-9F38-C6AD9C13503C}">
      <formula1>0</formula1>
      <formula2>100000000000000</formula2>
    </dataValidation>
    <dataValidation allowBlank="1" showInputMessage="1" showErrorMessage="1" error="Valor no Permitido" sqref="A10 A105:B122 A41 R5:S23 B75:C75 B90:B96 C103:XFD122 D9:D10 B41:B43 F9:Q10 V9:XFD10 T4:U4 D41:O43 R41:XFD43 P27:Q59 E61:F96 D87:D96 P25:Q25 B87:B88 G88:XFD96 A103:A104 F154 I145:M150 F146 F145:H145 G146:H150 E148:F150 A136:D143 E156:H158 C145:D150 A145:B146 E145:E146 F152:H152 A148:B150 E152:E154 A152:D158 T6:U23 G154:H155 A124:E134" xr:uid="{A912EA65-0A9B-4A7C-B85F-5B81216AC652}"/>
    <dataValidation type="whole" allowBlank="1" showInputMessage="1" showErrorMessage="1" errorTitle="ERROR" error="Por favor ingrese solo Números." sqref="C101:C102" xr:uid="{128BFE5B-0BF6-42FE-AEC6-1743D44A2F68}">
      <formula1>0</formula1>
      <formula2>100000000000</formula2>
    </dataValidation>
    <dataValidation type="whole" operator="greaterThanOrEqual" allowBlank="1" showInputMessage="1" showErrorMessage="1" error="Valor no Permitido" sqref="B37 B49 B45:B47 B39:B40" xr:uid="{A915738E-000C-4387-A843-9998678B09A5}">
      <formula1>0</formula1>
    </dataValidation>
    <dataValidation type="textLength" showInputMessage="1" showErrorMessage="1" sqref="B54 B56:B58 B19:B20 B27:B32 B38 B44 B48 B50 A12:B12 B13:B17" xr:uid="{FC7A9C57-780B-43E0-A53D-4B49D2FBC780}">
      <formula1>1</formula1>
      <formula2>5000</formula2>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66DAC-4651-4A60-AECF-51BE32F6702E}">
  <dimension ref="A1:AO180"/>
  <sheetViews>
    <sheetView workbookViewId="0">
      <selection activeCell="H8" sqref="G8:H8"/>
    </sheetView>
  </sheetViews>
  <sheetFormatPr baseColWidth="10" defaultColWidth="11.453125" defaultRowHeight="13.5" x14ac:dyDescent="0.25"/>
  <cols>
    <col min="1" max="1" width="66.453125" style="272" customWidth="1"/>
    <col min="2" max="2" width="13.54296875" style="272" customWidth="1"/>
    <col min="3" max="7" width="11.453125" style="272"/>
    <col min="8" max="8" width="16.7265625" style="272" customWidth="1"/>
    <col min="9" max="9" width="13.453125" style="272" customWidth="1"/>
    <col min="10" max="10" width="13.26953125" style="272" bestFit="1" customWidth="1"/>
    <col min="11" max="17" width="11.453125" style="272"/>
    <col min="18" max="18" width="15.81640625" style="272" customWidth="1"/>
    <col min="19" max="19" width="14" style="272" customWidth="1"/>
    <col min="20" max="20" width="14.453125" style="272" customWidth="1"/>
    <col min="21" max="23" width="11.453125" style="272"/>
    <col min="24" max="24" width="11.26953125" style="272" customWidth="1"/>
    <col min="25" max="25" width="12" style="272" customWidth="1"/>
    <col min="26" max="16384" width="11.453125" style="272"/>
  </cols>
  <sheetData>
    <row r="1" spans="1:37" ht="16.399999999999999" customHeight="1" x14ac:dyDescent="0.25">
      <c r="A1" s="270" t="s">
        <v>0</v>
      </c>
    </row>
    <row r="2" spans="1:37" ht="16.399999999999999" customHeight="1" x14ac:dyDescent="0.25">
      <c r="A2" s="270" t="s">
        <v>2335</v>
      </c>
      <c r="D2" s="3044"/>
      <c r="E2" s="3044"/>
      <c r="F2" s="3044"/>
      <c r="G2" s="3044"/>
    </row>
    <row r="3" spans="1:37" ht="16.399999999999999" customHeight="1" x14ac:dyDescent="0.25">
      <c r="A3" s="270" t="s">
        <v>2336</v>
      </c>
      <c r="E3" s="3045"/>
      <c r="G3" s="3045"/>
      <c r="H3" s="3046"/>
    </row>
    <row r="4" spans="1:37" ht="16.399999999999999" customHeight="1" x14ac:dyDescent="0.25">
      <c r="A4" s="270" t="s">
        <v>2337</v>
      </c>
    </row>
    <row r="5" spans="1:37" ht="16.399999999999999" customHeight="1" x14ac:dyDescent="0.25">
      <c r="A5" s="270" t="s">
        <v>2338</v>
      </c>
    </row>
    <row r="6" spans="1:37" ht="15" x14ac:dyDescent="0.3">
      <c r="B6" s="277"/>
      <c r="C6" s="277"/>
      <c r="D6" s="277"/>
      <c r="E6" s="394" t="s">
        <v>3380</v>
      </c>
      <c r="F6" s="277"/>
      <c r="G6" s="394"/>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row>
    <row r="7" spans="1:37" ht="15" x14ac:dyDescent="0.3">
      <c r="A7" s="394"/>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row>
    <row r="8" spans="1:37" ht="15" x14ac:dyDescent="0.3">
      <c r="A8" s="394"/>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row>
    <row r="9" spans="1:37" x14ac:dyDescent="0.25">
      <c r="A9" s="555"/>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row>
    <row r="10" spans="1:37" ht="32.15" customHeight="1" x14ac:dyDescent="0.25">
      <c r="A10" s="397" t="s">
        <v>3381</v>
      </c>
      <c r="B10" s="397"/>
      <c r="C10" s="397"/>
      <c r="D10" s="397"/>
      <c r="E10" s="397"/>
      <c r="F10" s="397"/>
      <c r="G10" s="39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row>
    <row r="11" spans="1:37" hidden="1" x14ac:dyDescent="0.25">
      <c r="A11" s="555"/>
      <c r="B11" s="277"/>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row>
    <row r="12" spans="1:37" hidden="1" x14ac:dyDescent="0.25">
      <c r="A12" s="555"/>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row>
    <row r="13" spans="1:37" hidden="1" x14ac:dyDescent="0.25">
      <c r="A13" s="555"/>
      <c r="B13" s="277"/>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row>
    <row r="14" spans="1:37" ht="53.25" customHeight="1" x14ac:dyDescent="0.25">
      <c r="A14" s="9200" t="s">
        <v>3382</v>
      </c>
      <c r="B14" s="9195" t="s">
        <v>3383</v>
      </c>
      <c r="C14" s="9192"/>
      <c r="D14" s="9192"/>
      <c r="E14" s="9192"/>
      <c r="F14" s="9192"/>
      <c r="G14" s="9193"/>
      <c r="H14" s="9195" t="s">
        <v>3384</v>
      </c>
      <c r="I14" s="9192"/>
      <c r="J14" s="9192"/>
      <c r="K14" s="9192"/>
      <c r="L14" s="9192"/>
      <c r="M14" s="9193"/>
      <c r="N14" s="9195" t="s">
        <v>3385</v>
      </c>
      <c r="O14" s="9192"/>
      <c r="P14" s="9192"/>
      <c r="Q14" s="9192"/>
      <c r="R14" s="9192"/>
      <c r="S14" s="9187"/>
      <c r="T14" s="9188" t="s">
        <v>3222</v>
      </c>
      <c r="U14" s="9188"/>
      <c r="V14" s="9191"/>
      <c r="W14" s="9013" t="s">
        <v>3386</v>
      </c>
      <c r="X14" s="9192"/>
      <c r="Y14" s="9192"/>
      <c r="Z14" s="9192"/>
      <c r="AA14" s="9192"/>
      <c r="AB14" s="9187"/>
      <c r="AC14" s="9190" t="s">
        <v>3222</v>
      </c>
      <c r="AD14" s="9188"/>
      <c r="AE14" s="9191"/>
      <c r="AF14" s="9196" t="s">
        <v>3387</v>
      </c>
      <c r="AG14" s="8571"/>
      <c r="AH14" s="8571"/>
      <c r="AI14" s="8571"/>
      <c r="AJ14" s="8571"/>
      <c r="AK14" s="8573"/>
    </row>
    <row r="15" spans="1:37" ht="14.25" customHeight="1" x14ac:dyDescent="0.25">
      <c r="A15" s="7362"/>
      <c r="B15" s="9188" t="s">
        <v>3388</v>
      </c>
      <c r="C15" s="9189"/>
      <c r="D15" s="9194" t="s">
        <v>11</v>
      </c>
      <c r="E15" s="9189"/>
      <c r="F15" s="9194" t="s">
        <v>3389</v>
      </c>
      <c r="G15" s="9189"/>
      <c r="H15" s="9188" t="s">
        <v>3388</v>
      </c>
      <c r="I15" s="9189"/>
      <c r="J15" s="9194" t="s">
        <v>11</v>
      </c>
      <c r="K15" s="9189"/>
      <c r="L15" s="9194" t="s">
        <v>3389</v>
      </c>
      <c r="M15" s="9189"/>
      <c r="N15" s="9194" t="s">
        <v>3388</v>
      </c>
      <c r="O15" s="9189"/>
      <c r="P15" s="9194" t="s">
        <v>11</v>
      </c>
      <c r="Q15" s="9189"/>
      <c r="R15" s="9194" t="s">
        <v>3389</v>
      </c>
      <c r="S15" s="9191"/>
      <c r="T15" s="8015" t="s">
        <v>3367</v>
      </c>
      <c r="U15" s="9186" t="s">
        <v>2029</v>
      </c>
      <c r="V15" s="9187"/>
      <c r="W15" s="9190" t="s">
        <v>3388</v>
      </c>
      <c r="X15" s="9189"/>
      <c r="Y15" s="9188" t="s">
        <v>11</v>
      </c>
      <c r="Z15" s="9189"/>
      <c r="AA15" s="9194" t="s">
        <v>3389</v>
      </c>
      <c r="AB15" s="9189"/>
      <c r="AC15" s="9198" t="s">
        <v>3367</v>
      </c>
      <c r="AD15" s="9186" t="s">
        <v>2029</v>
      </c>
      <c r="AE15" s="9187"/>
      <c r="AF15" s="9188" t="s">
        <v>3388</v>
      </c>
      <c r="AG15" s="9189"/>
      <c r="AH15" s="9194" t="s">
        <v>11</v>
      </c>
      <c r="AI15" s="9189"/>
      <c r="AJ15" s="9194" t="s">
        <v>3389</v>
      </c>
      <c r="AK15" s="9189"/>
    </row>
    <row r="16" spans="1:37" ht="14.25" customHeight="1" x14ac:dyDescent="0.25">
      <c r="A16" s="8305"/>
      <c r="B16" s="3047" t="s">
        <v>33</v>
      </c>
      <c r="C16" s="3048" t="s">
        <v>34</v>
      </c>
      <c r="D16" s="3049" t="s">
        <v>33</v>
      </c>
      <c r="E16" s="3048" t="s">
        <v>34</v>
      </c>
      <c r="F16" s="3049" t="s">
        <v>33</v>
      </c>
      <c r="G16" s="3048" t="s">
        <v>34</v>
      </c>
      <c r="H16" s="3049" t="s">
        <v>33</v>
      </c>
      <c r="I16" s="3048" t="s">
        <v>34</v>
      </c>
      <c r="J16" s="3049" t="s">
        <v>33</v>
      </c>
      <c r="K16" s="3048" t="s">
        <v>34</v>
      </c>
      <c r="L16" s="3049" t="s">
        <v>33</v>
      </c>
      <c r="M16" s="3048" t="s">
        <v>34</v>
      </c>
      <c r="N16" s="3049" t="s">
        <v>33</v>
      </c>
      <c r="O16" s="3048" t="s">
        <v>34</v>
      </c>
      <c r="P16" s="3049" t="s">
        <v>33</v>
      </c>
      <c r="Q16" s="3048" t="s">
        <v>34</v>
      </c>
      <c r="R16" s="3049" t="s">
        <v>33</v>
      </c>
      <c r="S16" s="3050" t="s">
        <v>34</v>
      </c>
      <c r="T16" s="9197"/>
      <c r="U16" s="2441" t="s">
        <v>3390</v>
      </c>
      <c r="V16" s="3051" t="s">
        <v>3391</v>
      </c>
      <c r="W16" s="3052" t="s">
        <v>33</v>
      </c>
      <c r="X16" s="3048" t="s">
        <v>34</v>
      </c>
      <c r="Y16" s="3047" t="s">
        <v>33</v>
      </c>
      <c r="Z16" s="3048" t="s">
        <v>34</v>
      </c>
      <c r="AA16" s="3049" t="s">
        <v>33</v>
      </c>
      <c r="AB16" s="3050" t="s">
        <v>34</v>
      </c>
      <c r="AC16" s="9199"/>
      <c r="AD16" s="2441" t="s">
        <v>3390</v>
      </c>
      <c r="AE16" s="3051" t="s">
        <v>3391</v>
      </c>
      <c r="AF16" s="3052" t="s">
        <v>33</v>
      </c>
      <c r="AG16" s="3048" t="s">
        <v>34</v>
      </c>
      <c r="AH16" s="3047" t="s">
        <v>33</v>
      </c>
      <c r="AI16" s="3048" t="s">
        <v>34</v>
      </c>
      <c r="AJ16" s="3049" t="s">
        <v>33</v>
      </c>
      <c r="AK16" s="3048" t="s">
        <v>34</v>
      </c>
    </row>
    <row r="17" spans="1:41" x14ac:dyDescent="0.25">
      <c r="A17" s="3042" t="s">
        <v>30</v>
      </c>
      <c r="B17" s="811">
        <f t="shared" ref="B17:AK17" si="0">SUM(B18:B77)</f>
        <v>0</v>
      </c>
      <c r="C17" s="812">
        <f t="shared" si="0"/>
        <v>0</v>
      </c>
      <c r="D17" s="813">
        <f t="shared" si="0"/>
        <v>0</v>
      </c>
      <c r="E17" s="812">
        <f t="shared" si="0"/>
        <v>0</v>
      </c>
      <c r="F17" s="813">
        <f>SUM(F18:F77)</f>
        <v>0</v>
      </c>
      <c r="G17" s="812">
        <f>SUM(G18:G77)</f>
        <v>0</v>
      </c>
      <c r="H17" s="813">
        <f>SUM(H18:H77)</f>
        <v>0</v>
      </c>
      <c r="I17" s="812">
        <f>SUM(I18:I77)</f>
        <v>0</v>
      </c>
      <c r="J17" s="813">
        <f t="shared" si="0"/>
        <v>0</v>
      </c>
      <c r="K17" s="812">
        <f t="shared" si="0"/>
        <v>0</v>
      </c>
      <c r="L17" s="813">
        <f t="shared" si="0"/>
        <v>0</v>
      </c>
      <c r="M17" s="812">
        <f t="shared" si="0"/>
        <v>0</v>
      </c>
      <c r="N17" s="813">
        <f>SUM(N18:N77)</f>
        <v>0</v>
      </c>
      <c r="O17" s="812">
        <f>SUM(O18:O77)</f>
        <v>0</v>
      </c>
      <c r="P17" s="811">
        <f>SUM(P18:P77)</f>
        <v>0</v>
      </c>
      <c r="Q17" s="812">
        <f t="shared" si="0"/>
        <v>0</v>
      </c>
      <c r="R17" s="813">
        <f t="shared" si="0"/>
        <v>0</v>
      </c>
      <c r="S17" s="814">
        <f t="shared" si="0"/>
        <v>0</v>
      </c>
      <c r="T17" s="3053">
        <f t="shared" si="0"/>
        <v>0</v>
      </c>
      <c r="U17" s="811">
        <f t="shared" si="0"/>
        <v>0</v>
      </c>
      <c r="V17" s="3054">
        <f t="shared" si="0"/>
        <v>0</v>
      </c>
      <c r="W17" s="815">
        <f>SUM(W18:W77)</f>
        <v>0</v>
      </c>
      <c r="X17" s="812">
        <f>SUM(X18:X77)</f>
        <v>0</v>
      </c>
      <c r="Y17" s="811">
        <f t="shared" si="0"/>
        <v>0</v>
      </c>
      <c r="Z17" s="812">
        <f t="shared" si="0"/>
        <v>0</v>
      </c>
      <c r="AA17" s="813">
        <f t="shared" si="0"/>
        <v>0</v>
      </c>
      <c r="AB17" s="814">
        <f t="shared" si="0"/>
        <v>0</v>
      </c>
      <c r="AC17" s="2791">
        <f t="shared" si="0"/>
        <v>0</v>
      </c>
      <c r="AD17" s="811">
        <f t="shared" si="0"/>
        <v>0</v>
      </c>
      <c r="AE17" s="3054">
        <f t="shared" si="0"/>
        <v>0</v>
      </c>
      <c r="AF17" s="815">
        <f>SUM(AF18:AF77)</f>
        <v>0</v>
      </c>
      <c r="AG17" s="812">
        <f>SUM(AG18:AG77)</f>
        <v>0</v>
      </c>
      <c r="AH17" s="811">
        <f t="shared" si="0"/>
        <v>0</v>
      </c>
      <c r="AI17" s="812">
        <f t="shared" si="0"/>
        <v>0</v>
      </c>
      <c r="AJ17" s="813">
        <f t="shared" si="0"/>
        <v>0</v>
      </c>
      <c r="AK17" s="812">
        <f t="shared" si="0"/>
        <v>0</v>
      </c>
    </row>
    <row r="18" spans="1:41" x14ac:dyDescent="0.25">
      <c r="A18" s="497" t="s">
        <v>1547</v>
      </c>
      <c r="B18" s="1957"/>
      <c r="C18" s="1950"/>
      <c r="D18" s="1957"/>
      <c r="E18" s="1950"/>
      <c r="F18" s="1957"/>
      <c r="G18" s="1950"/>
      <c r="H18" s="1957"/>
      <c r="I18" s="1950"/>
      <c r="J18" s="1957"/>
      <c r="K18" s="1950"/>
      <c r="L18" s="1957"/>
      <c r="M18" s="1950"/>
      <c r="N18" s="2374">
        <f t="shared" ref="N18:S33" si="1">SUM(B18+H18)</f>
        <v>0</v>
      </c>
      <c r="O18" s="2375">
        <f t="shared" si="1"/>
        <v>0</v>
      </c>
      <c r="P18" s="2374">
        <f t="shared" si="1"/>
        <v>0</v>
      </c>
      <c r="Q18" s="2375">
        <f t="shared" si="1"/>
        <v>0</v>
      </c>
      <c r="R18" s="1966">
        <f t="shared" si="1"/>
        <v>0</v>
      </c>
      <c r="S18" s="3055">
        <f t="shared" si="1"/>
        <v>0</v>
      </c>
      <c r="T18" s="1948"/>
      <c r="U18" s="2397"/>
      <c r="V18" s="1950"/>
      <c r="W18" s="1948"/>
      <c r="X18" s="1950"/>
      <c r="Y18" s="2376"/>
      <c r="Z18" s="1950"/>
      <c r="AA18" s="1957"/>
      <c r="AB18" s="1958"/>
      <c r="AC18" s="1948"/>
      <c r="AD18" s="2397"/>
      <c r="AE18" s="1950"/>
      <c r="AF18" s="3056"/>
      <c r="AG18" s="3057"/>
      <c r="AH18" s="3058"/>
      <c r="AI18" s="3057"/>
      <c r="AJ18" s="3059"/>
      <c r="AK18" s="3057"/>
    </row>
    <row r="19" spans="1:41" x14ac:dyDescent="0.25">
      <c r="A19" s="816" t="s">
        <v>1548</v>
      </c>
      <c r="B19" s="1664"/>
      <c r="C19" s="817"/>
      <c r="D19" s="1664"/>
      <c r="E19" s="817"/>
      <c r="F19" s="1664"/>
      <c r="G19" s="817"/>
      <c r="H19" s="1664"/>
      <c r="I19" s="817"/>
      <c r="J19" s="1664"/>
      <c r="K19" s="817"/>
      <c r="L19" s="1664"/>
      <c r="M19" s="817"/>
      <c r="N19" s="818">
        <f t="shared" si="1"/>
        <v>0</v>
      </c>
      <c r="O19" s="819">
        <f t="shared" si="1"/>
        <v>0</v>
      </c>
      <c r="P19" s="818">
        <f t="shared" si="1"/>
        <v>0</v>
      </c>
      <c r="Q19" s="819">
        <f t="shared" si="1"/>
        <v>0</v>
      </c>
      <c r="R19" s="3060">
        <f t="shared" si="1"/>
        <v>0</v>
      </c>
      <c r="S19" s="820">
        <f t="shared" si="1"/>
        <v>0</v>
      </c>
      <c r="T19" s="821"/>
      <c r="U19" s="342"/>
      <c r="V19" s="817"/>
      <c r="W19" s="821"/>
      <c r="X19" s="817"/>
      <c r="Y19" s="822"/>
      <c r="Z19" s="817"/>
      <c r="AA19" s="1664"/>
      <c r="AB19" s="823"/>
      <c r="AC19" s="821"/>
      <c r="AD19" s="342"/>
      <c r="AE19" s="817"/>
      <c r="AF19" s="824"/>
      <c r="AG19" s="825"/>
      <c r="AH19" s="826"/>
      <c r="AI19" s="825"/>
      <c r="AJ19" s="3061"/>
      <c r="AK19" s="825"/>
    </row>
    <row r="20" spans="1:41" x14ac:dyDescent="0.25">
      <c r="A20" s="816" t="s">
        <v>1549</v>
      </c>
      <c r="B20" s="1664"/>
      <c r="C20" s="817"/>
      <c r="D20" s="1664"/>
      <c r="E20" s="817"/>
      <c r="F20" s="1664"/>
      <c r="G20" s="817"/>
      <c r="H20" s="1664"/>
      <c r="I20" s="817"/>
      <c r="J20" s="1664"/>
      <c r="K20" s="817"/>
      <c r="L20" s="1664"/>
      <c r="M20" s="817"/>
      <c r="N20" s="818">
        <f t="shared" si="1"/>
        <v>0</v>
      </c>
      <c r="O20" s="819">
        <f t="shared" si="1"/>
        <v>0</v>
      </c>
      <c r="P20" s="818">
        <f t="shared" si="1"/>
        <v>0</v>
      </c>
      <c r="Q20" s="819">
        <f t="shared" si="1"/>
        <v>0</v>
      </c>
      <c r="R20" s="3060">
        <f t="shared" si="1"/>
        <v>0</v>
      </c>
      <c r="S20" s="820">
        <f t="shared" si="1"/>
        <v>0</v>
      </c>
      <c r="T20" s="821"/>
      <c r="U20" s="342"/>
      <c r="V20" s="817"/>
      <c r="W20" s="821"/>
      <c r="X20" s="817"/>
      <c r="Y20" s="822"/>
      <c r="Z20" s="817"/>
      <c r="AA20" s="1664"/>
      <c r="AB20" s="823"/>
      <c r="AC20" s="821"/>
      <c r="AD20" s="342"/>
      <c r="AE20" s="817"/>
      <c r="AF20" s="824"/>
      <c r="AG20" s="825"/>
      <c r="AH20" s="826"/>
      <c r="AI20" s="825"/>
      <c r="AJ20" s="3061"/>
      <c r="AK20" s="825"/>
    </row>
    <row r="21" spans="1:41" x14ac:dyDescent="0.25">
      <c r="A21" s="816" t="s">
        <v>1550</v>
      </c>
      <c r="B21" s="1664"/>
      <c r="C21" s="817"/>
      <c r="D21" s="1664"/>
      <c r="E21" s="817"/>
      <c r="F21" s="1664"/>
      <c r="G21" s="817"/>
      <c r="H21" s="1664"/>
      <c r="I21" s="817"/>
      <c r="J21" s="1664"/>
      <c r="K21" s="817"/>
      <c r="L21" s="1664"/>
      <c r="M21" s="817"/>
      <c r="N21" s="818">
        <f t="shared" si="1"/>
        <v>0</v>
      </c>
      <c r="O21" s="819">
        <f t="shared" si="1"/>
        <v>0</v>
      </c>
      <c r="P21" s="818">
        <f t="shared" si="1"/>
        <v>0</v>
      </c>
      <c r="Q21" s="819">
        <f t="shared" si="1"/>
        <v>0</v>
      </c>
      <c r="R21" s="3060">
        <f t="shared" si="1"/>
        <v>0</v>
      </c>
      <c r="S21" s="820">
        <f t="shared" si="1"/>
        <v>0</v>
      </c>
      <c r="T21" s="821"/>
      <c r="U21" s="342"/>
      <c r="V21" s="817"/>
      <c r="W21" s="821"/>
      <c r="X21" s="817"/>
      <c r="Y21" s="822"/>
      <c r="Z21" s="817"/>
      <c r="AA21" s="1664"/>
      <c r="AB21" s="823"/>
      <c r="AC21" s="821"/>
      <c r="AD21" s="342"/>
      <c r="AE21" s="817"/>
      <c r="AF21" s="824"/>
      <c r="AG21" s="825"/>
      <c r="AH21" s="826"/>
      <c r="AI21" s="825"/>
      <c r="AJ21" s="3061"/>
      <c r="AK21" s="825"/>
    </row>
    <row r="22" spans="1:41" x14ac:dyDescent="0.25">
      <c r="A22" s="816" t="s">
        <v>1551</v>
      </c>
      <c r="B22" s="1664"/>
      <c r="C22" s="817"/>
      <c r="D22" s="1664"/>
      <c r="E22" s="817"/>
      <c r="F22" s="1664"/>
      <c r="G22" s="817"/>
      <c r="H22" s="1664"/>
      <c r="I22" s="817"/>
      <c r="J22" s="1664"/>
      <c r="K22" s="817"/>
      <c r="L22" s="1664"/>
      <c r="M22" s="817"/>
      <c r="N22" s="818">
        <f t="shared" si="1"/>
        <v>0</v>
      </c>
      <c r="O22" s="819">
        <f t="shared" si="1"/>
        <v>0</v>
      </c>
      <c r="P22" s="818">
        <f t="shared" si="1"/>
        <v>0</v>
      </c>
      <c r="Q22" s="819">
        <f t="shared" si="1"/>
        <v>0</v>
      </c>
      <c r="R22" s="3060">
        <f t="shared" si="1"/>
        <v>0</v>
      </c>
      <c r="S22" s="820">
        <f t="shared" si="1"/>
        <v>0</v>
      </c>
      <c r="T22" s="821"/>
      <c r="U22" s="342"/>
      <c r="V22" s="817"/>
      <c r="W22" s="821"/>
      <c r="X22" s="817"/>
      <c r="Y22" s="822"/>
      <c r="Z22" s="817"/>
      <c r="AA22" s="1664"/>
      <c r="AB22" s="823"/>
      <c r="AC22" s="821"/>
      <c r="AD22" s="342"/>
      <c r="AE22" s="817"/>
      <c r="AF22" s="824"/>
      <c r="AG22" s="825"/>
      <c r="AH22" s="826"/>
      <c r="AI22" s="825"/>
      <c r="AJ22" s="3061"/>
      <c r="AK22" s="825"/>
    </row>
    <row r="23" spans="1:41" x14ac:dyDescent="0.25">
      <c r="A23" s="816" t="s">
        <v>1552</v>
      </c>
      <c r="B23" s="1664"/>
      <c r="C23" s="817"/>
      <c r="D23" s="1664"/>
      <c r="E23" s="817"/>
      <c r="F23" s="1664"/>
      <c r="G23" s="817"/>
      <c r="H23" s="1664"/>
      <c r="I23" s="817"/>
      <c r="J23" s="1664"/>
      <c r="K23" s="817"/>
      <c r="L23" s="1664"/>
      <c r="M23" s="817"/>
      <c r="N23" s="818">
        <f t="shared" si="1"/>
        <v>0</v>
      </c>
      <c r="O23" s="819">
        <f t="shared" si="1"/>
        <v>0</v>
      </c>
      <c r="P23" s="818">
        <f t="shared" si="1"/>
        <v>0</v>
      </c>
      <c r="Q23" s="819">
        <f t="shared" si="1"/>
        <v>0</v>
      </c>
      <c r="R23" s="3060">
        <f t="shared" si="1"/>
        <v>0</v>
      </c>
      <c r="S23" s="820">
        <f t="shared" si="1"/>
        <v>0</v>
      </c>
      <c r="T23" s="821"/>
      <c r="U23" s="342"/>
      <c r="V23" s="817"/>
      <c r="W23" s="821"/>
      <c r="X23" s="817"/>
      <c r="Y23" s="822"/>
      <c r="Z23" s="817"/>
      <c r="AA23" s="1664"/>
      <c r="AB23" s="823"/>
      <c r="AC23" s="821"/>
      <c r="AD23" s="342"/>
      <c r="AE23" s="817"/>
      <c r="AF23" s="824"/>
      <c r="AG23" s="825"/>
      <c r="AH23" s="826"/>
      <c r="AI23" s="825"/>
      <c r="AJ23" s="3061"/>
      <c r="AK23" s="825"/>
    </row>
    <row r="24" spans="1:41" x14ac:dyDescent="0.25">
      <c r="A24" s="816" t="s">
        <v>1553</v>
      </c>
      <c r="B24" s="1664"/>
      <c r="C24" s="817"/>
      <c r="D24" s="1664"/>
      <c r="E24" s="817"/>
      <c r="F24" s="1664"/>
      <c r="G24" s="817"/>
      <c r="H24" s="1664"/>
      <c r="I24" s="817"/>
      <c r="J24" s="1664"/>
      <c r="K24" s="817"/>
      <c r="L24" s="1664"/>
      <c r="M24" s="817"/>
      <c r="N24" s="818">
        <f t="shared" si="1"/>
        <v>0</v>
      </c>
      <c r="O24" s="819">
        <f t="shared" si="1"/>
        <v>0</v>
      </c>
      <c r="P24" s="818">
        <f t="shared" si="1"/>
        <v>0</v>
      </c>
      <c r="Q24" s="819">
        <f t="shared" si="1"/>
        <v>0</v>
      </c>
      <c r="R24" s="3060">
        <f t="shared" si="1"/>
        <v>0</v>
      </c>
      <c r="S24" s="820">
        <f t="shared" si="1"/>
        <v>0</v>
      </c>
      <c r="T24" s="821"/>
      <c r="U24" s="342"/>
      <c r="V24" s="817"/>
      <c r="W24" s="821"/>
      <c r="X24" s="817"/>
      <c r="Y24" s="822"/>
      <c r="Z24" s="817"/>
      <c r="AA24" s="1664"/>
      <c r="AB24" s="823"/>
      <c r="AC24" s="821"/>
      <c r="AD24" s="342"/>
      <c r="AE24" s="817"/>
      <c r="AF24" s="824"/>
      <c r="AG24" s="825"/>
      <c r="AH24" s="826"/>
      <c r="AI24" s="825"/>
      <c r="AJ24" s="3061"/>
      <c r="AK24" s="825"/>
    </row>
    <row r="25" spans="1:41" x14ac:dyDescent="0.25">
      <c r="A25" s="816" t="s">
        <v>1554</v>
      </c>
      <c r="B25" s="1664"/>
      <c r="C25" s="817"/>
      <c r="D25" s="1664"/>
      <c r="E25" s="817"/>
      <c r="F25" s="1664"/>
      <c r="G25" s="817"/>
      <c r="H25" s="1664"/>
      <c r="I25" s="817"/>
      <c r="J25" s="1664"/>
      <c r="K25" s="817"/>
      <c r="L25" s="1664"/>
      <c r="M25" s="817"/>
      <c r="N25" s="818">
        <f t="shared" si="1"/>
        <v>0</v>
      </c>
      <c r="O25" s="819">
        <f t="shared" si="1"/>
        <v>0</v>
      </c>
      <c r="P25" s="818">
        <f t="shared" si="1"/>
        <v>0</v>
      </c>
      <c r="Q25" s="819">
        <f t="shared" si="1"/>
        <v>0</v>
      </c>
      <c r="R25" s="3060">
        <f t="shared" si="1"/>
        <v>0</v>
      </c>
      <c r="S25" s="820">
        <f t="shared" si="1"/>
        <v>0</v>
      </c>
      <c r="T25" s="821"/>
      <c r="U25" s="342"/>
      <c r="V25" s="817"/>
      <c r="W25" s="821"/>
      <c r="X25" s="817"/>
      <c r="Y25" s="822"/>
      <c r="Z25" s="817"/>
      <c r="AA25" s="1664"/>
      <c r="AB25" s="823"/>
      <c r="AC25" s="821"/>
      <c r="AD25" s="342"/>
      <c r="AE25" s="817"/>
      <c r="AF25" s="824"/>
      <c r="AG25" s="825"/>
      <c r="AH25" s="826"/>
      <c r="AI25" s="825"/>
      <c r="AJ25" s="3061"/>
      <c r="AK25" s="825"/>
    </row>
    <row r="26" spans="1:41" x14ac:dyDescent="0.25">
      <c r="A26" s="816" t="s">
        <v>1555</v>
      </c>
      <c r="B26" s="1664"/>
      <c r="C26" s="817"/>
      <c r="D26" s="1664"/>
      <c r="E26" s="817"/>
      <c r="F26" s="1664"/>
      <c r="G26" s="817"/>
      <c r="H26" s="1664"/>
      <c r="I26" s="817"/>
      <c r="J26" s="1664"/>
      <c r="K26" s="817"/>
      <c r="L26" s="1664"/>
      <c r="M26" s="817"/>
      <c r="N26" s="818">
        <f t="shared" si="1"/>
        <v>0</v>
      </c>
      <c r="O26" s="819">
        <f t="shared" si="1"/>
        <v>0</v>
      </c>
      <c r="P26" s="818">
        <f t="shared" si="1"/>
        <v>0</v>
      </c>
      <c r="Q26" s="819">
        <f t="shared" si="1"/>
        <v>0</v>
      </c>
      <c r="R26" s="3060">
        <f t="shared" si="1"/>
        <v>0</v>
      </c>
      <c r="S26" s="820">
        <f t="shared" si="1"/>
        <v>0</v>
      </c>
      <c r="T26" s="821"/>
      <c r="U26" s="342"/>
      <c r="V26" s="817"/>
      <c r="W26" s="821"/>
      <c r="X26" s="817"/>
      <c r="Y26" s="822"/>
      <c r="Z26" s="817"/>
      <c r="AA26" s="1664"/>
      <c r="AB26" s="823"/>
      <c r="AC26" s="821"/>
      <c r="AD26" s="342"/>
      <c r="AE26" s="817"/>
      <c r="AF26" s="824"/>
      <c r="AG26" s="825"/>
      <c r="AH26" s="826"/>
      <c r="AI26" s="825"/>
      <c r="AJ26" s="3061"/>
      <c r="AK26" s="825"/>
      <c r="AL26" s="379"/>
      <c r="AM26" s="379"/>
      <c r="AN26" s="379"/>
      <c r="AO26" s="379"/>
    </row>
    <row r="27" spans="1:41" x14ac:dyDescent="0.25">
      <c r="A27" s="816" t="s">
        <v>1556</v>
      </c>
      <c r="B27" s="1664"/>
      <c r="C27" s="817"/>
      <c r="D27" s="1664"/>
      <c r="E27" s="817"/>
      <c r="F27" s="1664"/>
      <c r="G27" s="817"/>
      <c r="H27" s="1664"/>
      <c r="I27" s="817"/>
      <c r="J27" s="1664"/>
      <c r="K27" s="817"/>
      <c r="L27" s="1664"/>
      <c r="M27" s="817"/>
      <c r="N27" s="818">
        <f t="shared" si="1"/>
        <v>0</v>
      </c>
      <c r="O27" s="819">
        <f t="shared" si="1"/>
        <v>0</v>
      </c>
      <c r="P27" s="818">
        <f t="shared" si="1"/>
        <v>0</v>
      </c>
      <c r="Q27" s="819">
        <f t="shared" si="1"/>
        <v>0</v>
      </c>
      <c r="R27" s="3060">
        <f t="shared" si="1"/>
        <v>0</v>
      </c>
      <c r="S27" s="820">
        <f t="shared" si="1"/>
        <v>0</v>
      </c>
      <c r="T27" s="821"/>
      <c r="U27" s="342"/>
      <c r="V27" s="817"/>
      <c r="W27" s="821"/>
      <c r="X27" s="817"/>
      <c r="Y27" s="822"/>
      <c r="Z27" s="817"/>
      <c r="AA27" s="1664"/>
      <c r="AB27" s="823"/>
      <c r="AC27" s="821"/>
      <c r="AD27" s="342"/>
      <c r="AE27" s="817"/>
      <c r="AF27" s="824"/>
      <c r="AG27" s="825"/>
      <c r="AH27" s="826"/>
      <c r="AI27" s="825"/>
      <c r="AJ27" s="3061"/>
      <c r="AK27" s="825"/>
      <c r="AL27" s="379"/>
      <c r="AM27" s="379"/>
      <c r="AN27" s="379"/>
      <c r="AO27" s="379"/>
    </row>
    <row r="28" spans="1:41" x14ac:dyDescent="0.25">
      <c r="A28" s="816" t="s">
        <v>1557</v>
      </c>
      <c r="B28" s="1664"/>
      <c r="C28" s="817"/>
      <c r="D28" s="1664"/>
      <c r="E28" s="817"/>
      <c r="F28" s="1664"/>
      <c r="G28" s="817"/>
      <c r="H28" s="1664"/>
      <c r="I28" s="817"/>
      <c r="J28" s="1664"/>
      <c r="K28" s="817"/>
      <c r="L28" s="1664"/>
      <c r="M28" s="817"/>
      <c r="N28" s="818">
        <f t="shared" si="1"/>
        <v>0</v>
      </c>
      <c r="O28" s="819">
        <f t="shared" si="1"/>
        <v>0</v>
      </c>
      <c r="P28" s="818">
        <f t="shared" si="1"/>
        <v>0</v>
      </c>
      <c r="Q28" s="819">
        <f t="shared" si="1"/>
        <v>0</v>
      </c>
      <c r="R28" s="3060">
        <f t="shared" si="1"/>
        <v>0</v>
      </c>
      <c r="S28" s="820">
        <f t="shared" si="1"/>
        <v>0</v>
      </c>
      <c r="T28" s="821"/>
      <c r="U28" s="342"/>
      <c r="V28" s="817"/>
      <c r="W28" s="821"/>
      <c r="X28" s="817"/>
      <c r="Y28" s="822"/>
      <c r="Z28" s="817"/>
      <c r="AA28" s="1664"/>
      <c r="AB28" s="823"/>
      <c r="AC28" s="821"/>
      <c r="AD28" s="342"/>
      <c r="AE28" s="817"/>
      <c r="AF28" s="824"/>
      <c r="AG28" s="825"/>
      <c r="AH28" s="826"/>
      <c r="AI28" s="825"/>
      <c r="AJ28" s="3061"/>
      <c r="AK28" s="825"/>
      <c r="AL28" s="379"/>
      <c r="AM28" s="379"/>
      <c r="AN28" s="379"/>
      <c r="AO28" s="379"/>
    </row>
    <row r="29" spans="1:41" x14ac:dyDescent="0.25">
      <c r="A29" s="816" t="s">
        <v>1558</v>
      </c>
      <c r="B29" s="1664"/>
      <c r="C29" s="817"/>
      <c r="D29" s="1664"/>
      <c r="E29" s="817"/>
      <c r="F29" s="1664"/>
      <c r="G29" s="817"/>
      <c r="H29" s="1664"/>
      <c r="I29" s="817"/>
      <c r="J29" s="1664"/>
      <c r="K29" s="817"/>
      <c r="L29" s="1664"/>
      <c r="M29" s="817"/>
      <c r="N29" s="818">
        <f t="shared" si="1"/>
        <v>0</v>
      </c>
      <c r="O29" s="819">
        <f t="shared" si="1"/>
        <v>0</v>
      </c>
      <c r="P29" s="818">
        <f t="shared" si="1"/>
        <v>0</v>
      </c>
      <c r="Q29" s="819">
        <f t="shared" si="1"/>
        <v>0</v>
      </c>
      <c r="R29" s="3060">
        <f t="shared" si="1"/>
        <v>0</v>
      </c>
      <c r="S29" s="820">
        <f t="shared" si="1"/>
        <v>0</v>
      </c>
      <c r="T29" s="821"/>
      <c r="U29" s="342"/>
      <c r="V29" s="817"/>
      <c r="W29" s="821"/>
      <c r="X29" s="817"/>
      <c r="Y29" s="822"/>
      <c r="Z29" s="817"/>
      <c r="AA29" s="1664"/>
      <c r="AB29" s="823"/>
      <c r="AC29" s="821"/>
      <c r="AD29" s="342"/>
      <c r="AE29" s="817"/>
      <c r="AF29" s="824"/>
      <c r="AG29" s="825"/>
      <c r="AH29" s="826"/>
      <c r="AI29" s="825"/>
      <c r="AJ29" s="3061"/>
      <c r="AK29" s="825"/>
      <c r="AL29" s="379"/>
      <c r="AM29" s="379"/>
      <c r="AN29" s="379"/>
      <c r="AO29" s="379"/>
    </row>
    <row r="30" spans="1:41" x14ac:dyDescent="0.25">
      <c r="A30" s="816" t="s">
        <v>1559</v>
      </c>
      <c r="B30" s="1664"/>
      <c r="C30" s="817"/>
      <c r="D30" s="1664"/>
      <c r="E30" s="817"/>
      <c r="F30" s="1664"/>
      <c r="G30" s="817"/>
      <c r="H30" s="1664"/>
      <c r="I30" s="817"/>
      <c r="J30" s="1664"/>
      <c r="K30" s="817"/>
      <c r="L30" s="1664"/>
      <c r="M30" s="817"/>
      <c r="N30" s="818">
        <f t="shared" si="1"/>
        <v>0</v>
      </c>
      <c r="O30" s="819">
        <f t="shared" si="1"/>
        <v>0</v>
      </c>
      <c r="P30" s="818">
        <f t="shared" si="1"/>
        <v>0</v>
      </c>
      <c r="Q30" s="819">
        <f t="shared" si="1"/>
        <v>0</v>
      </c>
      <c r="R30" s="3060">
        <f t="shared" si="1"/>
        <v>0</v>
      </c>
      <c r="S30" s="820">
        <f t="shared" si="1"/>
        <v>0</v>
      </c>
      <c r="T30" s="821"/>
      <c r="U30" s="342"/>
      <c r="V30" s="817"/>
      <c r="W30" s="821"/>
      <c r="X30" s="817"/>
      <c r="Y30" s="822"/>
      <c r="Z30" s="817"/>
      <c r="AA30" s="1664"/>
      <c r="AB30" s="823"/>
      <c r="AC30" s="821"/>
      <c r="AD30" s="342"/>
      <c r="AE30" s="817"/>
      <c r="AF30" s="824"/>
      <c r="AG30" s="825"/>
      <c r="AH30" s="826"/>
      <c r="AI30" s="825"/>
      <c r="AJ30" s="3061"/>
      <c r="AK30" s="825"/>
      <c r="AL30" s="379"/>
      <c r="AM30" s="379"/>
      <c r="AN30" s="379"/>
      <c r="AO30" s="379"/>
    </row>
    <row r="31" spans="1:41" x14ac:dyDescent="0.25">
      <c r="A31" s="816" t="s">
        <v>1560</v>
      </c>
      <c r="B31" s="1664"/>
      <c r="C31" s="817"/>
      <c r="D31" s="1664"/>
      <c r="E31" s="817"/>
      <c r="F31" s="1664"/>
      <c r="G31" s="817"/>
      <c r="H31" s="1664"/>
      <c r="I31" s="817"/>
      <c r="J31" s="1664"/>
      <c r="K31" s="817"/>
      <c r="L31" s="1664"/>
      <c r="M31" s="817"/>
      <c r="N31" s="818">
        <f t="shared" si="1"/>
        <v>0</v>
      </c>
      <c r="O31" s="819">
        <f t="shared" si="1"/>
        <v>0</v>
      </c>
      <c r="P31" s="818">
        <f t="shared" si="1"/>
        <v>0</v>
      </c>
      <c r="Q31" s="819">
        <f t="shared" si="1"/>
        <v>0</v>
      </c>
      <c r="R31" s="3060">
        <f t="shared" si="1"/>
        <v>0</v>
      </c>
      <c r="S31" s="820">
        <f t="shared" si="1"/>
        <v>0</v>
      </c>
      <c r="T31" s="821"/>
      <c r="U31" s="342"/>
      <c r="V31" s="817"/>
      <c r="W31" s="821"/>
      <c r="X31" s="817"/>
      <c r="Y31" s="822"/>
      <c r="Z31" s="817"/>
      <c r="AA31" s="1664"/>
      <c r="AB31" s="823"/>
      <c r="AC31" s="821"/>
      <c r="AD31" s="342"/>
      <c r="AE31" s="817"/>
      <c r="AF31" s="824"/>
      <c r="AG31" s="825"/>
      <c r="AH31" s="826"/>
      <c r="AI31" s="825"/>
      <c r="AJ31" s="3061"/>
      <c r="AK31" s="825"/>
      <c r="AL31" s="379"/>
      <c r="AM31" s="379"/>
      <c r="AN31" s="379"/>
      <c r="AO31" s="379"/>
    </row>
    <row r="32" spans="1:41" x14ac:dyDescent="0.25">
      <c r="A32" s="816" t="s">
        <v>1561</v>
      </c>
      <c r="B32" s="1664"/>
      <c r="C32" s="817"/>
      <c r="D32" s="1664"/>
      <c r="E32" s="817"/>
      <c r="F32" s="1664"/>
      <c r="G32" s="817"/>
      <c r="H32" s="1664"/>
      <c r="I32" s="817"/>
      <c r="J32" s="1664"/>
      <c r="K32" s="817"/>
      <c r="L32" s="1664"/>
      <c r="M32" s="817"/>
      <c r="N32" s="818">
        <f t="shared" si="1"/>
        <v>0</v>
      </c>
      <c r="O32" s="819">
        <f t="shared" si="1"/>
        <v>0</v>
      </c>
      <c r="P32" s="818">
        <f t="shared" si="1"/>
        <v>0</v>
      </c>
      <c r="Q32" s="819">
        <f t="shared" si="1"/>
        <v>0</v>
      </c>
      <c r="R32" s="3060">
        <f t="shared" si="1"/>
        <v>0</v>
      </c>
      <c r="S32" s="820">
        <f t="shared" si="1"/>
        <v>0</v>
      </c>
      <c r="T32" s="821"/>
      <c r="U32" s="342"/>
      <c r="V32" s="817"/>
      <c r="W32" s="821"/>
      <c r="X32" s="817"/>
      <c r="Y32" s="822"/>
      <c r="Z32" s="817"/>
      <c r="AA32" s="1664"/>
      <c r="AB32" s="823"/>
      <c r="AC32" s="821"/>
      <c r="AD32" s="342"/>
      <c r="AE32" s="817"/>
      <c r="AF32" s="824"/>
      <c r="AG32" s="825"/>
      <c r="AH32" s="826"/>
      <c r="AI32" s="825"/>
      <c r="AJ32" s="3061"/>
      <c r="AK32" s="825"/>
      <c r="AL32" s="379"/>
      <c r="AM32" s="379"/>
      <c r="AN32" s="379"/>
      <c r="AO32" s="379"/>
    </row>
    <row r="33" spans="1:41" x14ac:dyDescent="0.25">
      <c r="A33" s="816" t="s">
        <v>1562</v>
      </c>
      <c r="B33" s="1664"/>
      <c r="C33" s="817"/>
      <c r="D33" s="1664"/>
      <c r="E33" s="817"/>
      <c r="F33" s="1664"/>
      <c r="G33" s="817"/>
      <c r="H33" s="1664"/>
      <c r="I33" s="817"/>
      <c r="J33" s="1664"/>
      <c r="K33" s="817"/>
      <c r="L33" s="1664"/>
      <c r="M33" s="817"/>
      <c r="N33" s="818">
        <f t="shared" si="1"/>
        <v>0</v>
      </c>
      <c r="O33" s="819">
        <f t="shared" si="1"/>
        <v>0</v>
      </c>
      <c r="P33" s="818">
        <f t="shared" si="1"/>
        <v>0</v>
      </c>
      <c r="Q33" s="819">
        <f t="shared" si="1"/>
        <v>0</v>
      </c>
      <c r="R33" s="3060">
        <f t="shared" si="1"/>
        <v>0</v>
      </c>
      <c r="S33" s="820">
        <f t="shared" si="1"/>
        <v>0</v>
      </c>
      <c r="T33" s="821"/>
      <c r="U33" s="342"/>
      <c r="V33" s="817"/>
      <c r="W33" s="821"/>
      <c r="X33" s="817"/>
      <c r="Y33" s="822"/>
      <c r="Z33" s="817"/>
      <c r="AA33" s="1664"/>
      <c r="AB33" s="823"/>
      <c r="AC33" s="821"/>
      <c r="AD33" s="342"/>
      <c r="AE33" s="817"/>
      <c r="AF33" s="824"/>
      <c r="AG33" s="825"/>
      <c r="AH33" s="826"/>
      <c r="AI33" s="825"/>
      <c r="AJ33" s="3061"/>
      <c r="AK33" s="825"/>
      <c r="AL33" s="379"/>
      <c r="AM33" s="379"/>
      <c r="AN33" s="379"/>
      <c r="AO33" s="379"/>
    </row>
    <row r="34" spans="1:41" x14ac:dyDescent="0.25">
      <c r="A34" s="816" t="s">
        <v>1563</v>
      </c>
      <c r="B34" s="1664"/>
      <c r="C34" s="817"/>
      <c r="D34" s="1664"/>
      <c r="E34" s="817"/>
      <c r="F34" s="1664"/>
      <c r="G34" s="817"/>
      <c r="H34" s="1664"/>
      <c r="I34" s="817"/>
      <c r="J34" s="1664"/>
      <c r="K34" s="817"/>
      <c r="L34" s="1664"/>
      <c r="M34" s="817"/>
      <c r="N34" s="818">
        <f t="shared" ref="N34:S76" si="2">SUM(B34+H34)</f>
        <v>0</v>
      </c>
      <c r="O34" s="819">
        <f t="shared" si="2"/>
        <v>0</v>
      </c>
      <c r="P34" s="818">
        <f t="shared" si="2"/>
        <v>0</v>
      </c>
      <c r="Q34" s="819">
        <f t="shared" si="2"/>
        <v>0</v>
      </c>
      <c r="R34" s="3060">
        <f t="shared" si="2"/>
        <v>0</v>
      </c>
      <c r="S34" s="820">
        <f>SUM(G34+M34)</f>
        <v>0</v>
      </c>
      <c r="T34" s="821"/>
      <c r="U34" s="342"/>
      <c r="V34" s="817"/>
      <c r="W34" s="821"/>
      <c r="X34" s="817"/>
      <c r="Y34" s="822"/>
      <c r="Z34" s="817"/>
      <c r="AA34" s="1664"/>
      <c r="AB34" s="823"/>
      <c r="AC34" s="821"/>
      <c r="AD34" s="342"/>
      <c r="AE34" s="817"/>
      <c r="AF34" s="824"/>
      <c r="AG34" s="825"/>
      <c r="AH34" s="826"/>
      <c r="AI34" s="825"/>
      <c r="AJ34" s="3061"/>
      <c r="AK34" s="825"/>
      <c r="AL34" s="379"/>
      <c r="AM34" s="379"/>
      <c r="AN34" s="379"/>
      <c r="AO34" s="379"/>
    </row>
    <row r="35" spans="1:41" x14ac:dyDescent="0.25">
      <c r="A35" s="816" t="s">
        <v>1564</v>
      </c>
      <c r="B35" s="1664"/>
      <c r="C35" s="817"/>
      <c r="D35" s="1664"/>
      <c r="E35" s="817"/>
      <c r="F35" s="1664"/>
      <c r="G35" s="817"/>
      <c r="H35" s="1664"/>
      <c r="I35" s="817"/>
      <c r="J35" s="1664"/>
      <c r="K35" s="817"/>
      <c r="L35" s="1664"/>
      <c r="M35" s="817"/>
      <c r="N35" s="818">
        <f t="shared" si="2"/>
        <v>0</v>
      </c>
      <c r="O35" s="819">
        <f t="shared" si="2"/>
        <v>0</v>
      </c>
      <c r="P35" s="818">
        <f t="shared" si="2"/>
        <v>0</v>
      </c>
      <c r="Q35" s="819">
        <f t="shared" si="2"/>
        <v>0</v>
      </c>
      <c r="R35" s="3060">
        <f t="shared" si="2"/>
        <v>0</v>
      </c>
      <c r="S35" s="820">
        <f t="shared" si="2"/>
        <v>0</v>
      </c>
      <c r="T35" s="821"/>
      <c r="U35" s="342"/>
      <c r="V35" s="817"/>
      <c r="W35" s="821"/>
      <c r="X35" s="817"/>
      <c r="Y35" s="822"/>
      <c r="Z35" s="817"/>
      <c r="AA35" s="1664"/>
      <c r="AB35" s="823"/>
      <c r="AC35" s="821"/>
      <c r="AD35" s="342"/>
      <c r="AE35" s="817"/>
      <c r="AF35" s="824"/>
      <c r="AG35" s="825"/>
      <c r="AH35" s="826"/>
      <c r="AI35" s="825"/>
      <c r="AJ35" s="3061"/>
      <c r="AK35" s="825"/>
      <c r="AL35" s="379"/>
      <c r="AM35" s="379"/>
      <c r="AN35" s="379"/>
      <c r="AO35" s="379"/>
    </row>
    <row r="36" spans="1:41" x14ac:dyDescent="0.25">
      <c r="A36" s="816" t="s">
        <v>1565</v>
      </c>
      <c r="B36" s="1664"/>
      <c r="C36" s="817"/>
      <c r="D36" s="1664"/>
      <c r="E36" s="817"/>
      <c r="F36" s="1664"/>
      <c r="G36" s="817"/>
      <c r="H36" s="1664"/>
      <c r="I36" s="817"/>
      <c r="J36" s="1664"/>
      <c r="K36" s="817"/>
      <c r="L36" s="1664"/>
      <c r="M36" s="817"/>
      <c r="N36" s="818">
        <f t="shared" si="2"/>
        <v>0</v>
      </c>
      <c r="O36" s="819">
        <f t="shared" si="2"/>
        <v>0</v>
      </c>
      <c r="P36" s="818">
        <f t="shared" si="2"/>
        <v>0</v>
      </c>
      <c r="Q36" s="819">
        <f t="shared" si="2"/>
        <v>0</v>
      </c>
      <c r="R36" s="3060">
        <f t="shared" si="2"/>
        <v>0</v>
      </c>
      <c r="S36" s="820">
        <f t="shared" si="2"/>
        <v>0</v>
      </c>
      <c r="T36" s="821"/>
      <c r="U36" s="342"/>
      <c r="V36" s="817"/>
      <c r="W36" s="821"/>
      <c r="X36" s="817"/>
      <c r="Y36" s="822"/>
      <c r="Z36" s="817"/>
      <c r="AA36" s="1664"/>
      <c r="AB36" s="823"/>
      <c r="AC36" s="821"/>
      <c r="AD36" s="342"/>
      <c r="AE36" s="817"/>
      <c r="AF36" s="824"/>
      <c r="AG36" s="825"/>
      <c r="AH36" s="826"/>
      <c r="AI36" s="825"/>
      <c r="AJ36" s="3061"/>
      <c r="AK36" s="825"/>
      <c r="AL36" s="379"/>
      <c r="AM36" s="379"/>
      <c r="AN36" s="379"/>
      <c r="AO36" s="379"/>
    </row>
    <row r="37" spans="1:41" x14ac:dyDescent="0.25">
      <c r="A37" s="816" t="s">
        <v>1566</v>
      </c>
      <c r="B37" s="1664"/>
      <c r="C37" s="817"/>
      <c r="D37" s="1664"/>
      <c r="E37" s="817"/>
      <c r="F37" s="1664"/>
      <c r="G37" s="817"/>
      <c r="H37" s="1664"/>
      <c r="I37" s="817"/>
      <c r="J37" s="1664"/>
      <c r="K37" s="817"/>
      <c r="L37" s="1664"/>
      <c r="M37" s="817"/>
      <c r="N37" s="818">
        <f t="shared" si="2"/>
        <v>0</v>
      </c>
      <c r="O37" s="819">
        <f t="shared" si="2"/>
        <v>0</v>
      </c>
      <c r="P37" s="818">
        <f t="shared" si="2"/>
        <v>0</v>
      </c>
      <c r="Q37" s="819">
        <f t="shared" si="2"/>
        <v>0</v>
      </c>
      <c r="R37" s="3060">
        <f t="shared" si="2"/>
        <v>0</v>
      </c>
      <c r="S37" s="820">
        <f t="shared" si="2"/>
        <v>0</v>
      </c>
      <c r="T37" s="821"/>
      <c r="U37" s="342"/>
      <c r="V37" s="817"/>
      <c r="W37" s="821"/>
      <c r="X37" s="817"/>
      <c r="Y37" s="822"/>
      <c r="Z37" s="817"/>
      <c r="AA37" s="1664"/>
      <c r="AB37" s="823"/>
      <c r="AC37" s="821"/>
      <c r="AD37" s="342"/>
      <c r="AE37" s="817"/>
      <c r="AF37" s="824"/>
      <c r="AG37" s="825"/>
      <c r="AH37" s="826"/>
      <c r="AI37" s="825"/>
      <c r="AJ37" s="3061"/>
      <c r="AK37" s="825"/>
      <c r="AL37" s="379"/>
      <c r="AM37" s="379"/>
      <c r="AN37" s="379"/>
      <c r="AO37" s="379"/>
    </row>
    <row r="38" spans="1:41" x14ac:dyDescent="0.25">
      <c r="A38" s="816" t="s">
        <v>1567</v>
      </c>
      <c r="B38" s="1664"/>
      <c r="C38" s="817"/>
      <c r="D38" s="1664"/>
      <c r="E38" s="817"/>
      <c r="F38" s="1664"/>
      <c r="G38" s="817"/>
      <c r="H38" s="1664"/>
      <c r="I38" s="817"/>
      <c r="J38" s="1664"/>
      <c r="K38" s="817"/>
      <c r="L38" s="1664"/>
      <c r="M38" s="817"/>
      <c r="N38" s="818">
        <f t="shared" si="2"/>
        <v>0</v>
      </c>
      <c r="O38" s="819">
        <f t="shared" si="2"/>
        <v>0</v>
      </c>
      <c r="P38" s="818">
        <f t="shared" si="2"/>
        <v>0</v>
      </c>
      <c r="Q38" s="819">
        <f t="shared" si="2"/>
        <v>0</v>
      </c>
      <c r="R38" s="3060">
        <f t="shared" si="2"/>
        <v>0</v>
      </c>
      <c r="S38" s="820">
        <f t="shared" si="2"/>
        <v>0</v>
      </c>
      <c r="T38" s="821"/>
      <c r="U38" s="342"/>
      <c r="V38" s="817"/>
      <c r="W38" s="821"/>
      <c r="X38" s="817"/>
      <c r="Y38" s="822"/>
      <c r="Z38" s="817"/>
      <c r="AA38" s="1664"/>
      <c r="AB38" s="823"/>
      <c r="AC38" s="821"/>
      <c r="AD38" s="342"/>
      <c r="AE38" s="817"/>
      <c r="AF38" s="824"/>
      <c r="AG38" s="825"/>
      <c r="AH38" s="826"/>
      <c r="AI38" s="825"/>
      <c r="AJ38" s="3061"/>
      <c r="AK38" s="825"/>
      <c r="AL38" s="379"/>
      <c r="AM38" s="379"/>
      <c r="AN38" s="379"/>
      <c r="AO38" s="379"/>
    </row>
    <row r="39" spans="1:41" x14ac:dyDescent="0.25">
      <c r="A39" s="816" t="s">
        <v>1568</v>
      </c>
      <c r="B39" s="1664"/>
      <c r="C39" s="817"/>
      <c r="D39" s="1664"/>
      <c r="E39" s="817"/>
      <c r="F39" s="1664"/>
      <c r="G39" s="817"/>
      <c r="H39" s="1664"/>
      <c r="I39" s="817"/>
      <c r="J39" s="1664"/>
      <c r="K39" s="817"/>
      <c r="L39" s="1664"/>
      <c r="M39" s="817"/>
      <c r="N39" s="818">
        <f t="shared" si="2"/>
        <v>0</v>
      </c>
      <c r="O39" s="819">
        <f t="shared" si="2"/>
        <v>0</v>
      </c>
      <c r="P39" s="818">
        <f t="shared" si="2"/>
        <v>0</v>
      </c>
      <c r="Q39" s="819">
        <f t="shared" si="2"/>
        <v>0</v>
      </c>
      <c r="R39" s="3060">
        <f t="shared" si="2"/>
        <v>0</v>
      </c>
      <c r="S39" s="820">
        <f t="shared" si="2"/>
        <v>0</v>
      </c>
      <c r="T39" s="821"/>
      <c r="U39" s="342"/>
      <c r="V39" s="817"/>
      <c r="W39" s="821"/>
      <c r="X39" s="817"/>
      <c r="Y39" s="822"/>
      <c r="Z39" s="817"/>
      <c r="AA39" s="1664"/>
      <c r="AB39" s="823"/>
      <c r="AC39" s="821"/>
      <c r="AD39" s="342"/>
      <c r="AE39" s="817"/>
      <c r="AF39" s="824"/>
      <c r="AG39" s="825"/>
      <c r="AH39" s="826"/>
      <c r="AI39" s="825"/>
      <c r="AJ39" s="3061"/>
      <c r="AK39" s="825"/>
      <c r="AL39" s="379"/>
      <c r="AM39" s="379"/>
      <c r="AN39" s="379"/>
      <c r="AO39" s="379"/>
    </row>
    <row r="40" spans="1:41" x14ac:dyDescent="0.25">
      <c r="A40" s="816" t="s">
        <v>1569</v>
      </c>
      <c r="B40" s="1664"/>
      <c r="C40" s="817"/>
      <c r="D40" s="1664"/>
      <c r="E40" s="817"/>
      <c r="F40" s="1664"/>
      <c r="G40" s="817"/>
      <c r="H40" s="1664"/>
      <c r="I40" s="817"/>
      <c r="J40" s="1664"/>
      <c r="K40" s="817"/>
      <c r="L40" s="1664"/>
      <c r="M40" s="817"/>
      <c r="N40" s="818">
        <f t="shared" si="2"/>
        <v>0</v>
      </c>
      <c r="O40" s="819">
        <f t="shared" si="2"/>
        <v>0</v>
      </c>
      <c r="P40" s="818">
        <f t="shared" si="2"/>
        <v>0</v>
      </c>
      <c r="Q40" s="819">
        <f t="shared" si="2"/>
        <v>0</v>
      </c>
      <c r="R40" s="3060">
        <f t="shared" si="2"/>
        <v>0</v>
      </c>
      <c r="S40" s="820">
        <f t="shared" si="2"/>
        <v>0</v>
      </c>
      <c r="T40" s="821"/>
      <c r="U40" s="342"/>
      <c r="V40" s="817"/>
      <c r="W40" s="821"/>
      <c r="X40" s="817"/>
      <c r="Y40" s="822"/>
      <c r="Z40" s="817"/>
      <c r="AA40" s="1664"/>
      <c r="AB40" s="823"/>
      <c r="AC40" s="821"/>
      <c r="AD40" s="342"/>
      <c r="AE40" s="817"/>
      <c r="AF40" s="824"/>
      <c r="AG40" s="825"/>
      <c r="AH40" s="826"/>
      <c r="AI40" s="825"/>
      <c r="AJ40" s="3061"/>
      <c r="AK40" s="825"/>
      <c r="AL40" s="379"/>
      <c r="AM40" s="379"/>
      <c r="AN40" s="379"/>
      <c r="AO40" s="379"/>
    </row>
    <row r="41" spans="1:41" x14ac:dyDescent="0.25">
      <c r="A41" s="816" t="s">
        <v>1570</v>
      </c>
      <c r="B41" s="1664"/>
      <c r="C41" s="817"/>
      <c r="D41" s="1664"/>
      <c r="E41" s="817"/>
      <c r="F41" s="1664"/>
      <c r="G41" s="817"/>
      <c r="H41" s="1664"/>
      <c r="I41" s="817"/>
      <c r="J41" s="1664"/>
      <c r="K41" s="817"/>
      <c r="L41" s="1664"/>
      <c r="M41" s="817"/>
      <c r="N41" s="818">
        <f t="shared" si="2"/>
        <v>0</v>
      </c>
      <c r="O41" s="819">
        <f t="shared" si="2"/>
        <v>0</v>
      </c>
      <c r="P41" s="818">
        <f t="shared" si="2"/>
        <v>0</v>
      </c>
      <c r="Q41" s="819">
        <f t="shared" si="2"/>
        <v>0</v>
      </c>
      <c r="R41" s="3060">
        <f t="shared" si="2"/>
        <v>0</v>
      </c>
      <c r="S41" s="820">
        <f t="shared" si="2"/>
        <v>0</v>
      </c>
      <c r="T41" s="821"/>
      <c r="U41" s="342"/>
      <c r="V41" s="817"/>
      <c r="W41" s="821"/>
      <c r="X41" s="817"/>
      <c r="Y41" s="822"/>
      <c r="Z41" s="817"/>
      <c r="AA41" s="1664"/>
      <c r="AB41" s="823"/>
      <c r="AC41" s="821"/>
      <c r="AD41" s="342"/>
      <c r="AE41" s="817"/>
      <c r="AF41" s="824"/>
      <c r="AG41" s="825"/>
      <c r="AH41" s="826"/>
      <c r="AI41" s="825"/>
      <c r="AJ41" s="3061"/>
      <c r="AK41" s="825"/>
      <c r="AL41" s="379"/>
      <c r="AM41" s="379"/>
      <c r="AN41" s="379"/>
      <c r="AO41" s="379"/>
    </row>
    <row r="42" spans="1:41" x14ac:dyDescent="0.25">
      <c r="A42" s="816" t="s">
        <v>1571</v>
      </c>
      <c r="B42" s="1664"/>
      <c r="C42" s="817"/>
      <c r="D42" s="1664"/>
      <c r="E42" s="817"/>
      <c r="F42" s="1664"/>
      <c r="G42" s="817"/>
      <c r="H42" s="1664"/>
      <c r="I42" s="817"/>
      <c r="J42" s="1664"/>
      <c r="K42" s="817"/>
      <c r="L42" s="1664"/>
      <c r="M42" s="817"/>
      <c r="N42" s="818">
        <f t="shared" si="2"/>
        <v>0</v>
      </c>
      <c r="O42" s="819">
        <f t="shared" si="2"/>
        <v>0</v>
      </c>
      <c r="P42" s="818">
        <f t="shared" si="2"/>
        <v>0</v>
      </c>
      <c r="Q42" s="819">
        <f t="shared" si="2"/>
        <v>0</v>
      </c>
      <c r="R42" s="3060">
        <f t="shared" si="2"/>
        <v>0</v>
      </c>
      <c r="S42" s="820">
        <f t="shared" si="2"/>
        <v>0</v>
      </c>
      <c r="T42" s="821"/>
      <c r="U42" s="342"/>
      <c r="V42" s="817"/>
      <c r="W42" s="821"/>
      <c r="X42" s="817"/>
      <c r="Y42" s="822"/>
      <c r="Z42" s="817"/>
      <c r="AA42" s="1664"/>
      <c r="AB42" s="823"/>
      <c r="AC42" s="821"/>
      <c r="AD42" s="342"/>
      <c r="AE42" s="817"/>
      <c r="AF42" s="824"/>
      <c r="AG42" s="825"/>
      <c r="AH42" s="826"/>
      <c r="AI42" s="825"/>
      <c r="AJ42" s="3061"/>
      <c r="AK42" s="825"/>
      <c r="AL42" s="379"/>
      <c r="AM42" s="379"/>
      <c r="AN42" s="379"/>
      <c r="AO42" s="379"/>
    </row>
    <row r="43" spans="1:41" x14ac:dyDescent="0.25">
      <c r="A43" s="816" t="s">
        <v>1572</v>
      </c>
      <c r="B43" s="1664"/>
      <c r="C43" s="817"/>
      <c r="D43" s="1664"/>
      <c r="E43" s="817"/>
      <c r="F43" s="1664"/>
      <c r="G43" s="817"/>
      <c r="H43" s="1664"/>
      <c r="I43" s="817"/>
      <c r="J43" s="1664"/>
      <c r="K43" s="817"/>
      <c r="L43" s="1664"/>
      <c r="M43" s="817"/>
      <c r="N43" s="818">
        <f t="shared" si="2"/>
        <v>0</v>
      </c>
      <c r="O43" s="819">
        <f t="shared" si="2"/>
        <v>0</v>
      </c>
      <c r="P43" s="818">
        <f t="shared" si="2"/>
        <v>0</v>
      </c>
      <c r="Q43" s="819">
        <f t="shared" si="2"/>
        <v>0</v>
      </c>
      <c r="R43" s="3060">
        <f t="shared" si="2"/>
        <v>0</v>
      </c>
      <c r="S43" s="820">
        <f t="shared" si="2"/>
        <v>0</v>
      </c>
      <c r="T43" s="821"/>
      <c r="U43" s="342"/>
      <c r="V43" s="817"/>
      <c r="W43" s="821"/>
      <c r="X43" s="817"/>
      <c r="Y43" s="822"/>
      <c r="Z43" s="817"/>
      <c r="AA43" s="1664"/>
      <c r="AB43" s="823"/>
      <c r="AC43" s="821"/>
      <c r="AD43" s="342"/>
      <c r="AE43" s="817"/>
      <c r="AF43" s="824"/>
      <c r="AG43" s="825"/>
      <c r="AH43" s="826"/>
      <c r="AI43" s="825"/>
      <c r="AJ43" s="3061"/>
      <c r="AK43" s="825"/>
      <c r="AL43" s="379"/>
      <c r="AM43" s="379"/>
      <c r="AN43" s="379"/>
      <c r="AO43" s="379"/>
    </row>
    <row r="44" spans="1:41" x14ac:dyDescent="0.25">
      <c r="A44" s="816" t="s">
        <v>1573</v>
      </c>
      <c r="B44" s="1664"/>
      <c r="C44" s="817"/>
      <c r="D44" s="1664"/>
      <c r="E44" s="817"/>
      <c r="F44" s="1664"/>
      <c r="G44" s="817"/>
      <c r="H44" s="1664"/>
      <c r="I44" s="817"/>
      <c r="J44" s="1664"/>
      <c r="K44" s="817"/>
      <c r="L44" s="1664"/>
      <c r="M44" s="817"/>
      <c r="N44" s="818">
        <f t="shared" si="2"/>
        <v>0</v>
      </c>
      <c r="O44" s="819">
        <f t="shared" si="2"/>
        <v>0</v>
      </c>
      <c r="P44" s="818">
        <f t="shared" si="2"/>
        <v>0</v>
      </c>
      <c r="Q44" s="819">
        <f t="shared" si="2"/>
        <v>0</v>
      </c>
      <c r="R44" s="3060">
        <f t="shared" si="2"/>
        <v>0</v>
      </c>
      <c r="S44" s="820">
        <f t="shared" si="2"/>
        <v>0</v>
      </c>
      <c r="T44" s="821"/>
      <c r="U44" s="342"/>
      <c r="V44" s="817"/>
      <c r="W44" s="821"/>
      <c r="X44" s="817"/>
      <c r="Y44" s="822"/>
      <c r="Z44" s="817"/>
      <c r="AA44" s="1664"/>
      <c r="AB44" s="823"/>
      <c r="AC44" s="821"/>
      <c r="AD44" s="342"/>
      <c r="AE44" s="817"/>
      <c r="AF44" s="824"/>
      <c r="AG44" s="825"/>
      <c r="AH44" s="826"/>
      <c r="AI44" s="825"/>
      <c r="AJ44" s="3061"/>
      <c r="AK44" s="825"/>
      <c r="AL44" s="379"/>
      <c r="AM44" s="379"/>
      <c r="AN44" s="379"/>
      <c r="AO44" s="379"/>
    </row>
    <row r="45" spans="1:41" x14ac:dyDescent="0.25">
      <c r="A45" s="816" t="s">
        <v>1574</v>
      </c>
      <c r="B45" s="1664"/>
      <c r="C45" s="817"/>
      <c r="D45" s="1664"/>
      <c r="E45" s="817"/>
      <c r="F45" s="1664"/>
      <c r="G45" s="817"/>
      <c r="H45" s="1664"/>
      <c r="I45" s="817"/>
      <c r="J45" s="1664"/>
      <c r="K45" s="817"/>
      <c r="L45" s="1664"/>
      <c r="M45" s="817"/>
      <c r="N45" s="818">
        <f t="shared" si="2"/>
        <v>0</v>
      </c>
      <c r="O45" s="819">
        <f t="shared" si="2"/>
        <v>0</v>
      </c>
      <c r="P45" s="818">
        <f t="shared" si="2"/>
        <v>0</v>
      </c>
      <c r="Q45" s="819">
        <f t="shared" si="2"/>
        <v>0</v>
      </c>
      <c r="R45" s="3060">
        <f t="shared" si="2"/>
        <v>0</v>
      </c>
      <c r="S45" s="820">
        <f t="shared" si="2"/>
        <v>0</v>
      </c>
      <c r="T45" s="821"/>
      <c r="U45" s="342"/>
      <c r="V45" s="817"/>
      <c r="W45" s="821"/>
      <c r="X45" s="817"/>
      <c r="Y45" s="822"/>
      <c r="Z45" s="817"/>
      <c r="AA45" s="1664"/>
      <c r="AB45" s="823"/>
      <c r="AC45" s="821"/>
      <c r="AD45" s="342"/>
      <c r="AE45" s="817"/>
      <c r="AF45" s="824"/>
      <c r="AG45" s="825"/>
      <c r="AH45" s="826"/>
      <c r="AI45" s="825"/>
      <c r="AJ45" s="3061"/>
      <c r="AK45" s="825"/>
      <c r="AL45" s="379"/>
      <c r="AM45" s="379"/>
      <c r="AN45" s="379"/>
      <c r="AO45" s="379"/>
    </row>
    <row r="46" spans="1:41" x14ac:dyDescent="0.25">
      <c r="A46" s="816" t="s">
        <v>1575</v>
      </c>
      <c r="B46" s="1664"/>
      <c r="C46" s="817"/>
      <c r="D46" s="1664"/>
      <c r="E46" s="817"/>
      <c r="F46" s="1664"/>
      <c r="G46" s="817"/>
      <c r="H46" s="1664"/>
      <c r="I46" s="817"/>
      <c r="J46" s="1664"/>
      <c r="K46" s="817"/>
      <c r="L46" s="1664"/>
      <c r="M46" s="817"/>
      <c r="N46" s="818">
        <f t="shared" si="2"/>
        <v>0</v>
      </c>
      <c r="O46" s="819">
        <f t="shared" si="2"/>
        <v>0</v>
      </c>
      <c r="P46" s="818">
        <f t="shared" si="2"/>
        <v>0</v>
      </c>
      <c r="Q46" s="819">
        <f t="shared" si="2"/>
        <v>0</v>
      </c>
      <c r="R46" s="3060">
        <f t="shared" si="2"/>
        <v>0</v>
      </c>
      <c r="S46" s="820">
        <f t="shared" si="2"/>
        <v>0</v>
      </c>
      <c r="T46" s="821"/>
      <c r="U46" s="342"/>
      <c r="V46" s="817"/>
      <c r="W46" s="821"/>
      <c r="X46" s="817"/>
      <c r="Y46" s="822"/>
      <c r="Z46" s="817"/>
      <c r="AA46" s="1664"/>
      <c r="AB46" s="823"/>
      <c r="AC46" s="821"/>
      <c r="AD46" s="342"/>
      <c r="AE46" s="817"/>
      <c r="AF46" s="824"/>
      <c r="AG46" s="825"/>
      <c r="AH46" s="826"/>
      <c r="AI46" s="825"/>
      <c r="AJ46" s="3061"/>
      <c r="AK46" s="825"/>
      <c r="AL46" s="379"/>
      <c r="AM46" s="379"/>
      <c r="AN46" s="379"/>
      <c r="AO46" s="379"/>
    </row>
    <row r="47" spans="1:41" x14ac:dyDescent="0.25">
      <c r="A47" s="816" t="s">
        <v>1576</v>
      </c>
      <c r="B47" s="1664"/>
      <c r="C47" s="817"/>
      <c r="D47" s="1664"/>
      <c r="E47" s="817"/>
      <c r="F47" s="1664"/>
      <c r="G47" s="817"/>
      <c r="H47" s="1664"/>
      <c r="I47" s="817"/>
      <c r="J47" s="1664"/>
      <c r="K47" s="817"/>
      <c r="L47" s="1664"/>
      <c r="M47" s="817"/>
      <c r="N47" s="818">
        <f t="shared" si="2"/>
        <v>0</v>
      </c>
      <c r="O47" s="819">
        <f t="shared" si="2"/>
        <v>0</v>
      </c>
      <c r="P47" s="818">
        <f t="shared" si="2"/>
        <v>0</v>
      </c>
      <c r="Q47" s="819">
        <f t="shared" si="2"/>
        <v>0</v>
      </c>
      <c r="R47" s="3060">
        <f t="shared" si="2"/>
        <v>0</v>
      </c>
      <c r="S47" s="820">
        <f t="shared" si="2"/>
        <v>0</v>
      </c>
      <c r="T47" s="821"/>
      <c r="U47" s="342"/>
      <c r="V47" s="817"/>
      <c r="W47" s="821"/>
      <c r="X47" s="817"/>
      <c r="Y47" s="822"/>
      <c r="Z47" s="817"/>
      <c r="AA47" s="1664"/>
      <c r="AB47" s="823"/>
      <c r="AC47" s="821"/>
      <c r="AD47" s="342"/>
      <c r="AE47" s="817"/>
      <c r="AF47" s="824"/>
      <c r="AG47" s="825"/>
      <c r="AH47" s="826"/>
      <c r="AI47" s="825"/>
      <c r="AJ47" s="3061"/>
      <c r="AK47" s="825"/>
      <c r="AL47" s="379"/>
      <c r="AM47" s="379"/>
      <c r="AN47" s="379"/>
      <c r="AO47" s="379"/>
    </row>
    <row r="48" spans="1:41" x14ac:dyDescent="0.25">
      <c r="A48" s="816" t="s">
        <v>1577</v>
      </c>
      <c r="B48" s="1664"/>
      <c r="C48" s="817"/>
      <c r="D48" s="1664"/>
      <c r="E48" s="817"/>
      <c r="F48" s="1664"/>
      <c r="G48" s="817"/>
      <c r="H48" s="1664"/>
      <c r="I48" s="817"/>
      <c r="J48" s="1664"/>
      <c r="K48" s="817"/>
      <c r="L48" s="1664"/>
      <c r="M48" s="817"/>
      <c r="N48" s="818">
        <f t="shared" si="2"/>
        <v>0</v>
      </c>
      <c r="O48" s="819">
        <f t="shared" si="2"/>
        <v>0</v>
      </c>
      <c r="P48" s="818">
        <f t="shared" si="2"/>
        <v>0</v>
      </c>
      <c r="Q48" s="819">
        <f t="shared" si="2"/>
        <v>0</v>
      </c>
      <c r="R48" s="3060">
        <f t="shared" si="2"/>
        <v>0</v>
      </c>
      <c r="S48" s="820">
        <f t="shared" si="2"/>
        <v>0</v>
      </c>
      <c r="T48" s="821"/>
      <c r="U48" s="342"/>
      <c r="V48" s="817"/>
      <c r="W48" s="821"/>
      <c r="X48" s="817"/>
      <c r="Y48" s="822"/>
      <c r="Z48" s="817"/>
      <c r="AA48" s="1664"/>
      <c r="AB48" s="823"/>
      <c r="AC48" s="821"/>
      <c r="AD48" s="342"/>
      <c r="AE48" s="817"/>
      <c r="AF48" s="824"/>
      <c r="AG48" s="825"/>
      <c r="AH48" s="826"/>
      <c r="AI48" s="825"/>
      <c r="AJ48" s="3061"/>
      <c r="AK48" s="825"/>
      <c r="AL48" s="379"/>
      <c r="AM48" s="379"/>
      <c r="AN48" s="379"/>
      <c r="AO48" s="379"/>
    </row>
    <row r="49" spans="1:41" x14ac:dyDescent="0.25">
      <c r="A49" s="816" t="s">
        <v>1578</v>
      </c>
      <c r="B49" s="1664"/>
      <c r="C49" s="817"/>
      <c r="D49" s="1664"/>
      <c r="E49" s="817"/>
      <c r="F49" s="1664"/>
      <c r="G49" s="817"/>
      <c r="H49" s="1664"/>
      <c r="I49" s="817"/>
      <c r="J49" s="1664"/>
      <c r="K49" s="817"/>
      <c r="L49" s="1664"/>
      <c r="M49" s="817"/>
      <c r="N49" s="818">
        <f t="shared" si="2"/>
        <v>0</v>
      </c>
      <c r="O49" s="819">
        <f t="shared" si="2"/>
        <v>0</v>
      </c>
      <c r="P49" s="818">
        <f t="shared" si="2"/>
        <v>0</v>
      </c>
      <c r="Q49" s="819">
        <f t="shared" si="2"/>
        <v>0</v>
      </c>
      <c r="R49" s="3060">
        <f t="shared" si="2"/>
        <v>0</v>
      </c>
      <c r="S49" s="820">
        <f t="shared" si="2"/>
        <v>0</v>
      </c>
      <c r="T49" s="821"/>
      <c r="U49" s="342"/>
      <c r="V49" s="817"/>
      <c r="W49" s="821"/>
      <c r="X49" s="817"/>
      <c r="Y49" s="822"/>
      <c r="Z49" s="817"/>
      <c r="AA49" s="1664"/>
      <c r="AB49" s="823"/>
      <c r="AC49" s="821"/>
      <c r="AD49" s="342"/>
      <c r="AE49" s="817"/>
      <c r="AF49" s="824"/>
      <c r="AG49" s="825"/>
      <c r="AH49" s="826"/>
      <c r="AI49" s="825"/>
      <c r="AJ49" s="3061"/>
      <c r="AK49" s="825"/>
      <c r="AL49" s="379"/>
      <c r="AM49" s="379"/>
      <c r="AN49" s="379"/>
      <c r="AO49" s="379"/>
    </row>
    <row r="50" spans="1:41" x14ac:dyDescent="0.25">
      <c r="A50" s="816" t="s">
        <v>1579</v>
      </c>
      <c r="B50" s="1664"/>
      <c r="C50" s="817"/>
      <c r="D50" s="1664"/>
      <c r="E50" s="817"/>
      <c r="F50" s="1664"/>
      <c r="G50" s="817"/>
      <c r="H50" s="1664"/>
      <c r="I50" s="817"/>
      <c r="J50" s="1664"/>
      <c r="K50" s="817"/>
      <c r="L50" s="1664"/>
      <c r="M50" s="817"/>
      <c r="N50" s="818">
        <f t="shared" si="2"/>
        <v>0</v>
      </c>
      <c r="O50" s="819">
        <f t="shared" si="2"/>
        <v>0</v>
      </c>
      <c r="P50" s="818">
        <f t="shared" si="2"/>
        <v>0</v>
      </c>
      <c r="Q50" s="819">
        <f t="shared" si="2"/>
        <v>0</v>
      </c>
      <c r="R50" s="3060">
        <f t="shared" si="2"/>
        <v>0</v>
      </c>
      <c r="S50" s="820">
        <f t="shared" si="2"/>
        <v>0</v>
      </c>
      <c r="T50" s="821"/>
      <c r="U50" s="342"/>
      <c r="V50" s="817"/>
      <c r="W50" s="821"/>
      <c r="X50" s="817"/>
      <c r="Y50" s="822"/>
      <c r="Z50" s="817"/>
      <c r="AA50" s="1664"/>
      <c r="AB50" s="823"/>
      <c r="AC50" s="821"/>
      <c r="AD50" s="342"/>
      <c r="AE50" s="817"/>
      <c r="AF50" s="824"/>
      <c r="AG50" s="825"/>
      <c r="AH50" s="826"/>
      <c r="AI50" s="825"/>
      <c r="AJ50" s="3061"/>
      <c r="AK50" s="825"/>
      <c r="AL50" s="379"/>
      <c r="AM50" s="379"/>
      <c r="AN50" s="379"/>
      <c r="AO50" s="379"/>
    </row>
    <row r="51" spans="1:41" x14ac:dyDescent="0.25">
      <c r="A51" s="816" t="s">
        <v>1580</v>
      </c>
      <c r="B51" s="1664"/>
      <c r="C51" s="817"/>
      <c r="D51" s="1664"/>
      <c r="E51" s="817"/>
      <c r="F51" s="1664"/>
      <c r="G51" s="817"/>
      <c r="H51" s="1664"/>
      <c r="I51" s="817"/>
      <c r="J51" s="1664"/>
      <c r="K51" s="817"/>
      <c r="L51" s="1664"/>
      <c r="M51" s="817"/>
      <c r="N51" s="818">
        <f t="shared" si="2"/>
        <v>0</v>
      </c>
      <c r="O51" s="819">
        <f t="shared" si="2"/>
        <v>0</v>
      </c>
      <c r="P51" s="818">
        <f t="shared" si="2"/>
        <v>0</v>
      </c>
      <c r="Q51" s="819">
        <f t="shared" si="2"/>
        <v>0</v>
      </c>
      <c r="R51" s="3060">
        <f t="shared" si="2"/>
        <v>0</v>
      </c>
      <c r="S51" s="820">
        <f t="shared" si="2"/>
        <v>0</v>
      </c>
      <c r="T51" s="821"/>
      <c r="U51" s="342"/>
      <c r="V51" s="817"/>
      <c r="W51" s="821"/>
      <c r="X51" s="817"/>
      <c r="Y51" s="822"/>
      <c r="Z51" s="817"/>
      <c r="AA51" s="1664"/>
      <c r="AB51" s="823"/>
      <c r="AC51" s="821"/>
      <c r="AD51" s="342"/>
      <c r="AE51" s="817"/>
      <c r="AF51" s="824"/>
      <c r="AG51" s="825"/>
      <c r="AH51" s="826"/>
      <c r="AI51" s="825"/>
      <c r="AJ51" s="3061"/>
      <c r="AK51" s="825"/>
      <c r="AL51" s="379"/>
      <c r="AM51" s="379"/>
      <c r="AN51" s="379"/>
      <c r="AO51" s="379"/>
    </row>
    <row r="52" spans="1:41" x14ac:dyDescent="0.25">
      <c r="A52" s="306" t="s">
        <v>1581</v>
      </c>
      <c r="B52" s="1664"/>
      <c r="C52" s="817"/>
      <c r="D52" s="1664"/>
      <c r="E52" s="817"/>
      <c r="F52" s="1664"/>
      <c r="G52" s="817"/>
      <c r="H52" s="1664"/>
      <c r="I52" s="817"/>
      <c r="J52" s="1664"/>
      <c r="K52" s="817"/>
      <c r="L52" s="1664"/>
      <c r="M52" s="817"/>
      <c r="N52" s="818">
        <f t="shared" si="2"/>
        <v>0</v>
      </c>
      <c r="O52" s="819">
        <f t="shared" si="2"/>
        <v>0</v>
      </c>
      <c r="P52" s="818">
        <f t="shared" si="2"/>
        <v>0</v>
      </c>
      <c r="Q52" s="819">
        <f t="shared" si="2"/>
        <v>0</v>
      </c>
      <c r="R52" s="3060">
        <f t="shared" si="2"/>
        <v>0</v>
      </c>
      <c r="S52" s="820">
        <f t="shared" si="2"/>
        <v>0</v>
      </c>
      <c r="T52" s="821"/>
      <c r="U52" s="342"/>
      <c r="V52" s="817"/>
      <c r="W52" s="821"/>
      <c r="X52" s="817"/>
      <c r="Y52" s="822"/>
      <c r="Z52" s="817"/>
      <c r="AA52" s="1664"/>
      <c r="AB52" s="823"/>
      <c r="AC52" s="821"/>
      <c r="AD52" s="342"/>
      <c r="AE52" s="817"/>
      <c r="AF52" s="824"/>
      <c r="AG52" s="825"/>
      <c r="AH52" s="826"/>
      <c r="AI52" s="825"/>
      <c r="AJ52" s="3061"/>
      <c r="AK52" s="825"/>
      <c r="AL52" s="379"/>
      <c r="AM52" s="379"/>
      <c r="AN52" s="379"/>
      <c r="AO52" s="379"/>
    </row>
    <row r="53" spans="1:41" x14ac:dyDescent="0.25">
      <c r="A53" s="827" t="s">
        <v>1582</v>
      </c>
      <c r="B53" s="1664"/>
      <c r="C53" s="817"/>
      <c r="D53" s="1664"/>
      <c r="E53" s="817"/>
      <c r="F53" s="1664"/>
      <c r="G53" s="817"/>
      <c r="H53" s="1664"/>
      <c r="I53" s="817"/>
      <c r="J53" s="1664"/>
      <c r="K53" s="817"/>
      <c r="L53" s="1664"/>
      <c r="M53" s="817"/>
      <c r="N53" s="818">
        <f t="shared" si="2"/>
        <v>0</v>
      </c>
      <c r="O53" s="819">
        <f t="shared" si="2"/>
        <v>0</v>
      </c>
      <c r="P53" s="818">
        <f t="shared" si="2"/>
        <v>0</v>
      </c>
      <c r="Q53" s="819">
        <f t="shared" si="2"/>
        <v>0</v>
      </c>
      <c r="R53" s="3060">
        <f t="shared" si="2"/>
        <v>0</v>
      </c>
      <c r="S53" s="820">
        <f t="shared" si="2"/>
        <v>0</v>
      </c>
      <c r="T53" s="821"/>
      <c r="U53" s="342"/>
      <c r="V53" s="817"/>
      <c r="W53" s="821"/>
      <c r="X53" s="817"/>
      <c r="Y53" s="822"/>
      <c r="Z53" s="817"/>
      <c r="AA53" s="1664"/>
      <c r="AB53" s="823"/>
      <c r="AC53" s="821"/>
      <c r="AD53" s="342"/>
      <c r="AE53" s="817"/>
      <c r="AF53" s="824"/>
      <c r="AG53" s="825"/>
      <c r="AH53" s="826"/>
      <c r="AI53" s="825"/>
      <c r="AJ53" s="3061"/>
      <c r="AK53" s="825"/>
      <c r="AL53" s="379"/>
      <c r="AM53" s="379"/>
      <c r="AN53" s="379"/>
      <c r="AO53" s="379"/>
    </row>
    <row r="54" spans="1:41" x14ac:dyDescent="0.25">
      <c r="A54" s="816" t="s">
        <v>1583</v>
      </c>
      <c r="B54" s="1664"/>
      <c r="C54" s="817"/>
      <c r="D54" s="1664"/>
      <c r="E54" s="817"/>
      <c r="F54" s="1664"/>
      <c r="G54" s="817"/>
      <c r="H54" s="1664"/>
      <c r="I54" s="817"/>
      <c r="J54" s="1664"/>
      <c r="K54" s="817"/>
      <c r="L54" s="1664"/>
      <c r="M54" s="817"/>
      <c r="N54" s="818">
        <f t="shared" si="2"/>
        <v>0</v>
      </c>
      <c r="O54" s="819">
        <f t="shared" si="2"/>
        <v>0</v>
      </c>
      <c r="P54" s="818">
        <f t="shared" si="2"/>
        <v>0</v>
      </c>
      <c r="Q54" s="819">
        <f t="shared" si="2"/>
        <v>0</v>
      </c>
      <c r="R54" s="3060">
        <f t="shared" si="2"/>
        <v>0</v>
      </c>
      <c r="S54" s="820">
        <f t="shared" si="2"/>
        <v>0</v>
      </c>
      <c r="T54" s="821"/>
      <c r="U54" s="342"/>
      <c r="V54" s="817"/>
      <c r="W54" s="821"/>
      <c r="X54" s="817"/>
      <c r="Y54" s="822"/>
      <c r="Z54" s="817"/>
      <c r="AA54" s="1664"/>
      <c r="AB54" s="823"/>
      <c r="AC54" s="821"/>
      <c r="AD54" s="342"/>
      <c r="AE54" s="817"/>
      <c r="AF54" s="824"/>
      <c r="AG54" s="825"/>
      <c r="AH54" s="826"/>
      <c r="AI54" s="825"/>
      <c r="AJ54" s="3061"/>
      <c r="AK54" s="825"/>
      <c r="AL54" s="379"/>
      <c r="AM54" s="379"/>
      <c r="AN54" s="379"/>
      <c r="AO54" s="379"/>
    </row>
    <row r="55" spans="1:41" x14ac:dyDescent="0.25">
      <c r="A55" s="816" t="s">
        <v>1584</v>
      </c>
      <c r="B55" s="1664"/>
      <c r="C55" s="817"/>
      <c r="D55" s="1664"/>
      <c r="E55" s="817"/>
      <c r="F55" s="1664"/>
      <c r="G55" s="817"/>
      <c r="H55" s="1664"/>
      <c r="I55" s="817"/>
      <c r="J55" s="1664"/>
      <c r="K55" s="817"/>
      <c r="L55" s="1664"/>
      <c r="M55" s="817"/>
      <c r="N55" s="818">
        <f t="shared" si="2"/>
        <v>0</v>
      </c>
      <c r="O55" s="819">
        <f t="shared" si="2"/>
        <v>0</v>
      </c>
      <c r="P55" s="818">
        <f t="shared" si="2"/>
        <v>0</v>
      </c>
      <c r="Q55" s="819">
        <f t="shared" si="2"/>
        <v>0</v>
      </c>
      <c r="R55" s="3060">
        <f t="shared" si="2"/>
        <v>0</v>
      </c>
      <c r="S55" s="820">
        <f t="shared" si="2"/>
        <v>0</v>
      </c>
      <c r="T55" s="821"/>
      <c r="U55" s="342"/>
      <c r="V55" s="817"/>
      <c r="W55" s="821"/>
      <c r="X55" s="817"/>
      <c r="Y55" s="822"/>
      <c r="Z55" s="817"/>
      <c r="AA55" s="1664"/>
      <c r="AB55" s="823"/>
      <c r="AC55" s="821"/>
      <c r="AD55" s="342"/>
      <c r="AE55" s="817"/>
      <c r="AF55" s="824"/>
      <c r="AG55" s="825"/>
      <c r="AH55" s="826"/>
      <c r="AI55" s="825"/>
      <c r="AJ55" s="3061"/>
      <c r="AK55" s="825"/>
      <c r="AL55" s="379"/>
      <c r="AM55" s="379"/>
      <c r="AN55" s="379"/>
      <c r="AO55" s="379"/>
    </row>
    <row r="56" spans="1:41" x14ac:dyDescent="0.25">
      <c r="A56" s="816" t="s">
        <v>1585</v>
      </c>
      <c r="B56" s="1664"/>
      <c r="C56" s="817"/>
      <c r="D56" s="1664"/>
      <c r="E56" s="817"/>
      <c r="F56" s="1664"/>
      <c r="G56" s="817"/>
      <c r="H56" s="1664"/>
      <c r="I56" s="817"/>
      <c r="J56" s="1664"/>
      <c r="K56" s="817"/>
      <c r="L56" s="1664"/>
      <c r="M56" s="817"/>
      <c r="N56" s="818">
        <f t="shared" si="2"/>
        <v>0</v>
      </c>
      <c r="O56" s="819">
        <f t="shared" si="2"/>
        <v>0</v>
      </c>
      <c r="P56" s="818">
        <f t="shared" si="2"/>
        <v>0</v>
      </c>
      <c r="Q56" s="819">
        <f t="shared" si="2"/>
        <v>0</v>
      </c>
      <c r="R56" s="3060">
        <f t="shared" si="2"/>
        <v>0</v>
      </c>
      <c r="S56" s="820">
        <f t="shared" si="2"/>
        <v>0</v>
      </c>
      <c r="T56" s="821"/>
      <c r="U56" s="342"/>
      <c r="V56" s="817"/>
      <c r="W56" s="821"/>
      <c r="X56" s="817"/>
      <c r="Y56" s="822"/>
      <c r="Z56" s="817"/>
      <c r="AA56" s="1664"/>
      <c r="AB56" s="823"/>
      <c r="AC56" s="821"/>
      <c r="AD56" s="342"/>
      <c r="AE56" s="817"/>
      <c r="AF56" s="824"/>
      <c r="AG56" s="825"/>
      <c r="AH56" s="826"/>
      <c r="AI56" s="825"/>
      <c r="AJ56" s="3061"/>
      <c r="AK56" s="825"/>
      <c r="AL56" s="379"/>
      <c r="AM56" s="379"/>
      <c r="AN56" s="379"/>
      <c r="AO56" s="379"/>
    </row>
    <row r="57" spans="1:41" x14ac:dyDescent="0.25">
      <c r="A57" s="816" t="s">
        <v>1586</v>
      </c>
      <c r="B57" s="1664"/>
      <c r="C57" s="817"/>
      <c r="D57" s="1664"/>
      <c r="E57" s="817"/>
      <c r="F57" s="1664"/>
      <c r="G57" s="817"/>
      <c r="H57" s="1664"/>
      <c r="I57" s="817"/>
      <c r="J57" s="1664"/>
      <c r="K57" s="817"/>
      <c r="L57" s="1664"/>
      <c r="M57" s="817"/>
      <c r="N57" s="818">
        <f t="shared" si="2"/>
        <v>0</v>
      </c>
      <c r="O57" s="819">
        <f t="shared" si="2"/>
        <v>0</v>
      </c>
      <c r="P57" s="818">
        <f t="shared" si="2"/>
        <v>0</v>
      </c>
      <c r="Q57" s="819">
        <f t="shared" si="2"/>
        <v>0</v>
      </c>
      <c r="R57" s="3060">
        <f t="shared" si="2"/>
        <v>0</v>
      </c>
      <c r="S57" s="820">
        <f t="shared" si="2"/>
        <v>0</v>
      </c>
      <c r="T57" s="821"/>
      <c r="U57" s="342"/>
      <c r="V57" s="817"/>
      <c r="W57" s="821"/>
      <c r="X57" s="817"/>
      <c r="Y57" s="822"/>
      <c r="Z57" s="817"/>
      <c r="AA57" s="1664"/>
      <c r="AB57" s="823"/>
      <c r="AC57" s="821"/>
      <c r="AD57" s="342"/>
      <c r="AE57" s="817"/>
      <c r="AF57" s="824"/>
      <c r="AG57" s="825"/>
      <c r="AH57" s="826"/>
      <c r="AI57" s="825"/>
      <c r="AJ57" s="3061"/>
      <c r="AK57" s="825"/>
      <c r="AL57" s="379"/>
      <c r="AM57" s="379"/>
      <c r="AN57" s="379"/>
      <c r="AO57" s="379"/>
    </row>
    <row r="58" spans="1:41" x14ac:dyDescent="0.25">
      <c r="A58" s="816" t="s">
        <v>1587</v>
      </c>
      <c r="B58" s="1664"/>
      <c r="C58" s="817"/>
      <c r="D58" s="1664"/>
      <c r="E58" s="817"/>
      <c r="F58" s="1664"/>
      <c r="G58" s="817"/>
      <c r="H58" s="1664"/>
      <c r="I58" s="817"/>
      <c r="J58" s="1664"/>
      <c r="K58" s="817"/>
      <c r="L58" s="1664"/>
      <c r="M58" s="817"/>
      <c r="N58" s="818">
        <f t="shared" si="2"/>
        <v>0</v>
      </c>
      <c r="O58" s="819">
        <f t="shared" si="2"/>
        <v>0</v>
      </c>
      <c r="P58" s="818">
        <f t="shared" si="2"/>
        <v>0</v>
      </c>
      <c r="Q58" s="819">
        <f t="shared" si="2"/>
        <v>0</v>
      </c>
      <c r="R58" s="3060">
        <f t="shared" si="2"/>
        <v>0</v>
      </c>
      <c r="S58" s="820">
        <f t="shared" si="2"/>
        <v>0</v>
      </c>
      <c r="T58" s="821"/>
      <c r="U58" s="342"/>
      <c r="V58" s="817"/>
      <c r="W58" s="821"/>
      <c r="X58" s="817"/>
      <c r="Y58" s="822"/>
      <c r="Z58" s="817"/>
      <c r="AA58" s="1664"/>
      <c r="AB58" s="823"/>
      <c r="AC58" s="821"/>
      <c r="AD58" s="342"/>
      <c r="AE58" s="817"/>
      <c r="AF58" s="824"/>
      <c r="AG58" s="825"/>
      <c r="AH58" s="826"/>
      <c r="AI58" s="825"/>
      <c r="AJ58" s="3061"/>
      <c r="AK58" s="825"/>
      <c r="AL58" s="379"/>
      <c r="AM58" s="379"/>
      <c r="AN58" s="379"/>
      <c r="AO58" s="379"/>
    </row>
    <row r="59" spans="1:41" x14ac:dyDescent="0.25">
      <c r="A59" s="816" t="s">
        <v>1588</v>
      </c>
      <c r="B59" s="1664"/>
      <c r="C59" s="817"/>
      <c r="D59" s="1664"/>
      <c r="E59" s="817"/>
      <c r="F59" s="1664"/>
      <c r="G59" s="817"/>
      <c r="H59" s="1664"/>
      <c r="I59" s="817"/>
      <c r="J59" s="1664"/>
      <c r="K59" s="817"/>
      <c r="L59" s="1664"/>
      <c r="M59" s="817"/>
      <c r="N59" s="818">
        <f t="shared" si="2"/>
        <v>0</v>
      </c>
      <c r="O59" s="819">
        <f t="shared" si="2"/>
        <v>0</v>
      </c>
      <c r="P59" s="818">
        <f t="shared" si="2"/>
        <v>0</v>
      </c>
      <c r="Q59" s="819">
        <f t="shared" si="2"/>
        <v>0</v>
      </c>
      <c r="R59" s="3060">
        <f t="shared" si="2"/>
        <v>0</v>
      </c>
      <c r="S59" s="820">
        <f t="shared" si="2"/>
        <v>0</v>
      </c>
      <c r="T59" s="821"/>
      <c r="U59" s="342"/>
      <c r="V59" s="817"/>
      <c r="W59" s="821"/>
      <c r="X59" s="817"/>
      <c r="Y59" s="822"/>
      <c r="Z59" s="817"/>
      <c r="AA59" s="1664"/>
      <c r="AB59" s="823"/>
      <c r="AC59" s="821"/>
      <c r="AD59" s="342"/>
      <c r="AE59" s="817"/>
      <c r="AF59" s="824"/>
      <c r="AG59" s="825"/>
      <c r="AH59" s="826"/>
      <c r="AI59" s="825"/>
      <c r="AJ59" s="3061"/>
      <c r="AK59" s="825"/>
      <c r="AL59" s="379"/>
      <c r="AM59" s="379"/>
      <c r="AN59" s="379"/>
      <c r="AO59" s="379"/>
    </row>
    <row r="60" spans="1:41" x14ac:dyDescent="0.25">
      <c r="A60" s="816" t="s">
        <v>1589</v>
      </c>
      <c r="B60" s="1664"/>
      <c r="C60" s="817"/>
      <c r="D60" s="1664"/>
      <c r="E60" s="817"/>
      <c r="F60" s="1664"/>
      <c r="G60" s="817"/>
      <c r="H60" s="1664"/>
      <c r="I60" s="817"/>
      <c r="J60" s="1664"/>
      <c r="K60" s="817"/>
      <c r="L60" s="1664"/>
      <c r="M60" s="817"/>
      <c r="N60" s="818">
        <f t="shared" si="2"/>
        <v>0</v>
      </c>
      <c r="O60" s="819">
        <f t="shared" si="2"/>
        <v>0</v>
      </c>
      <c r="P60" s="818">
        <f t="shared" si="2"/>
        <v>0</v>
      </c>
      <c r="Q60" s="819">
        <f t="shared" si="2"/>
        <v>0</v>
      </c>
      <c r="R60" s="3060">
        <f t="shared" si="2"/>
        <v>0</v>
      </c>
      <c r="S60" s="820">
        <f t="shared" si="2"/>
        <v>0</v>
      </c>
      <c r="T60" s="821"/>
      <c r="U60" s="342"/>
      <c r="V60" s="817"/>
      <c r="W60" s="821"/>
      <c r="X60" s="817"/>
      <c r="Y60" s="822"/>
      <c r="Z60" s="817"/>
      <c r="AA60" s="1664"/>
      <c r="AB60" s="823"/>
      <c r="AC60" s="821"/>
      <c r="AD60" s="342"/>
      <c r="AE60" s="817"/>
      <c r="AF60" s="824"/>
      <c r="AG60" s="825"/>
      <c r="AH60" s="826"/>
      <c r="AI60" s="825"/>
      <c r="AJ60" s="3061"/>
      <c r="AK60" s="825"/>
      <c r="AL60" s="379"/>
      <c r="AM60" s="379"/>
      <c r="AN60" s="379"/>
      <c r="AO60" s="379"/>
    </row>
    <row r="61" spans="1:41" x14ac:dyDescent="0.25">
      <c r="A61" s="497" t="s">
        <v>1590</v>
      </c>
      <c r="B61" s="1664"/>
      <c r="C61" s="817"/>
      <c r="D61" s="1664"/>
      <c r="E61" s="817"/>
      <c r="F61" s="1664"/>
      <c r="G61" s="817"/>
      <c r="H61" s="1664"/>
      <c r="I61" s="817"/>
      <c r="J61" s="1664"/>
      <c r="K61" s="817"/>
      <c r="L61" s="1664"/>
      <c r="M61" s="817"/>
      <c r="N61" s="818">
        <f t="shared" si="2"/>
        <v>0</v>
      </c>
      <c r="O61" s="819">
        <f t="shared" si="2"/>
        <v>0</v>
      </c>
      <c r="P61" s="818">
        <f t="shared" si="2"/>
        <v>0</v>
      </c>
      <c r="Q61" s="819">
        <f t="shared" si="2"/>
        <v>0</v>
      </c>
      <c r="R61" s="3060">
        <f t="shared" si="2"/>
        <v>0</v>
      </c>
      <c r="S61" s="820">
        <f t="shared" si="2"/>
        <v>0</v>
      </c>
      <c r="T61" s="821"/>
      <c r="U61" s="342"/>
      <c r="V61" s="817"/>
      <c r="W61" s="821"/>
      <c r="X61" s="817"/>
      <c r="Y61" s="822"/>
      <c r="Z61" s="817"/>
      <c r="AA61" s="1664"/>
      <c r="AB61" s="823"/>
      <c r="AC61" s="821"/>
      <c r="AD61" s="342"/>
      <c r="AE61" s="817"/>
      <c r="AF61" s="824"/>
      <c r="AG61" s="825"/>
      <c r="AH61" s="826"/>
      <c r="AI61" s="825"/>
      <c r="AJ61" s="3061"/>
      <c r="AK61" s="825"/>
      <c r="AL61" s="379"/>
      <c r="AM61" s="379"/>
      <c r="AN61" s="379"/>
      <c r="AO61" s="379"/>
    </row>
    <row r="62" spans="1:41" x14ac:dyDescent="0.25">
      <c r="A62" s="827" t="s">
        <v>1591</v>
      </c>
      <c r="B62" s="1664"/>
      <c r="C62" s="817"/>
      <c r="D62" s="1664"/>
      <c r="E62" s="817"/>
      <c r="F62" s="1664"/>
      <c r="G62" s="817"/>
      <c r="H62" s="1664"/>
      <c r="I62" s="817"/>
      <c r="J62" s="1664"/>
      <c r="K62" s="817"/>
      <c r="L62" s="1664"/>
      <c r="M62" s="817"/>
      <c r="N62" s="818">
        <f t="shared" si="2"/>
        <v>0</v>
      </c>
      <c r="O62" s="819">
        <f t="shared" si="2"/>
        <v>0</v>
      </c>
      <c r="P62" s="818">
        <f t="shared" si="2"/>
        <v>0</v>
      </c>
      <c r="Q62" s="819">
        <f t="shared" si="2"/>
        <v>0</v>
      </c>
      <c r="R62" s="3060">
        <f t="shared" si="2"/>
        <v>0</v>
      </c>
      <c r="S62" s="820">
        <f t="shared" si="2"/>
        <v>0</v>
      </c>
      <c r="T62" s="821"/>
      <c r="U62" s="342"/>
      <c r="V62" s="817"/>
      <c r="W62" s="821"/>
      <c r="X62" s="817"/>
      <c r="Y62" s="822"/>
      <c r="Z62" s="817"/>
      <c r="AA62" s="1664"/>
      <c r="AB62" s="823"/>
      <c r="AC62" s="821"/>
      <c r="AD62" s="342"/>
      <c r="AE62" s="817"/>
      <c r="AF62" s="824"/>
      <c r="AG62" s="825"/>
      <c r="AH62" s="826"/>
      <c r="AI62" s="825"/>
      <c r="AJ62" s="3061"/>
      <c r="AK62" s="825"/>
      <c r="AL62" s="379"/>
      <c r="AM62" s="379"/>
      <c r="AN62" s="379"/>
      <c r="AO62" s="379"/>
    </row>
    <row r="63" spans="1:41" x14ac:dyDescent="0.25">
      <c r="A63" s="827" t="s">
        <v>1592</v>
      </c>
      <c r="B63" s="1664"/>
      <c r="C63" s="817"/>
      <c r="D63" s="1664"/>
      <c r="E63" s="817"/>
      <c r="F63" s="1664"/>
      <c r="G63" s="817"/>
      <c r="H63" s="1664"/>
      <c r="I63" s="817"/>
      <c r="J63" s="1664"/>
      <c r="K63" s="817"/>
      <c r="L63" s="1664"/>
      <c r="M63" s="817"/>
      <c r="N63" s="818">
        <f t="shared" si="2"/>
        <v>0</v>
      </c>
      <c r="O63" s="819">
        <f t="shared" si="2"/>
        <v>0</v>
      </c>
      <c r="P63" s="818">
        <f t="shared" si="2"/>
        <v>0</v>
      </c>
      <c r="Q63" s="819">
        <f t="shared" si="2"/>
        <v>0</v>
      </c>
      <c r="R63" s="3060">
        <f t="shared" si="2"/>
        <v>0</v>
      </c>
      <c r="S63" s="820">
        <f t="shared" si="2"/>
        <v>0</v>
      </c>
      <c r="T63" s="821"/>
      <c r="U63" s="342"/>
      <c r="V63" s="817"/>
      <c r="W63" s="821"/>
      <c r="X63" s="817"/>
      <c r="Y63" s="822"/>
      <c r="Z63" s="817"/>
      <c r="AA63" s="1664"/>
      <c r="AB63" s="823"/>
      <c r="AC63" s="821"/>
      <c r="AD63" s="342"/>
      <c r="AE63" s="817"/>
      <c r="AF63" s="824"/>
      <c r="AG63" s="825"/>
      <c r="AH63" s="826"/>
      <c r="AI63" s="825"/>
      <c r="AJ63" s="3061"/>
      <c r="AK63" s="825"/>
      <c r="AL63" s="379"/>
      <c r="AM63" s="379"/>
      <c r="AN63" s="379"/>
      <c r="AO63" s="379"/>
    </row>
    <row r="64" spans="1:41" x14ac:dyDescent="0.25">
      <c r="A64" s="827" t="s">
        <v>1593</v>
      </c>
      <c r="B64" s="1664"/>
      <c r="C64" s="817"/>
      <c r="D64" s="1664"/>
      <c r="E64" s="817"/>
      <c r="F64" s="1664"/>
      <c r="G64" s="817"/>
      <c r="H64" s="1664"/>
      <c r="I64" s="817"/>
      <c r="J64" s="1664"/>
      <c r="K64" s="817"/>
      <c r="L64" s="1664"/>
      <c r="M64" s="817"/>
      <c r="N64" s="818">
        <f t="shared" si="2"/>
        <v>0</v>
      </c>
      <c r="O64" s="819">
        <f t="shared" si="2"/>
        <v>0</v>
      </c>
      <c r="P64" s="818">
        <f t="shared" si="2"/>
        <v>0</v>
      </c>
      <c r="Q64" s="819">
        <f t="shared" si="2"/>
        <v>0</v>
      </c>
      <c r="R64" s="3060">
        <f t="shared" si="2"/>
        <v>0</v>
      </c>
      <c r="S64" s="820">
        <f t="shared" si="2"/>
        <v>0</v>
      </c>
      <c r="T64" s="821"/>
      <c r="U64" s="342"/>
      <c r="V64" s="817"/>
      <c r="W64" s="821"/>
      <c r="X64" s="817"/>
      <c r="Y64" s="822"/>
      <c r="Z64" s="817"/>
      <c r="AA64" s="1664"/>
      <c r="AB64" s="823"/>
      <c r="AC64" s="821"/>
      <c r="AD64" s="342"/>
      <c r="AE64" s="817"/>
      <c r="AF64" s="824"/>
      <c r="AG64" s="825"/>
      <c r="AH64" s="826"/>
      <c r="AI64" s="825"/>
      <c r="AJ64" s="3061"/>
      <c r="AK64" s="825"/>
      <c r="AL64" s="379"/>
      <c r="AM64" s="379"/>
      <c r="AN64" s="379"/>
      <c r="AO64" s="379"/>
    </row>
    <row r="65" spans="1:41" x14ac:dyDescent="0.25">
      <c r="A65" s="816" t="s">
        <v>1594</v>
      </c>
      <c r="B65" s="1664"/>
      <c r="C65" s="817"/>
      <c r="D65" s="1664"/>
      <c r="E65" s="817"/>
      <c r="F65" s="1664"/>
      <c r="G65" s="817"/>
      <c r="H65" s="1664"/>
      <c r="I65" s="817"/>
      <c r="J65" s="1664"/>
      <c r="K65" s="817"/>
      <c r="L65" s="1664"/>
      <c r="M65" s="817"/>
      <c r="N65" s="818">
        <f t="shared" si="2"/>
        <v>0</v>
      </c>
      <c r="O65" s="819">
        <f t="shared" si="2"/>
        <v>0</v>
      </c>
      <c r="P65" s="818">
        <f t="shared" si="2"/>
        <v>0</v>
      </c>
      <c r="Q65" s="819">
        <f t="shared" si="2"/>
        <v>0</v>
      </c>
      <c r="R65" s="3060">
        <f t="shared" si="2"/>
        <v>0</v>
      </c>
      <c r="S65" s="820">
        <f t="shared" si="2"/>
        <v>0</v>
      </c>
      <c r="T65" s="821"/>
      <c r="U65" s="342"/>
      <c r="V65" s="817"/>
      <c r="W65" s="821"/>
      <c r="X65" s="817"/>
      <c r="Y65" s="822"/>
      <c r="Z65" s="817"/>
      <c r="AA65" s="1664"/>
      <c r="AB65" s="823"/>
      <c r="AC65" s="821"/>
      <c r="AD65" s="342"/>
      <c r="AE65" s="817"/>
      <c r="AF65" s="824"/>
      <c r="AG65" s="825"/>
      <c r="AH65" s="826"/>
      <c r="AI65" s="825"/>
      <c r="AJ65" s="3061"/>
      <c r="AK65" s="825"/>
      <c r="AL65" s="379"/>
      <c r="AM65" s="379"/>
      <c r="AN65" s="379"/>
      <c r="AO65" s="379"/>
    </row>
    <row r="66" spans="1:41" x14ac:dyDescent="0.25">
      <c r="A66" s="816" t="s">
        <v>1595</v>
      </c>
      <c r="B66" s="1664"/>
      <c r="C66" s="817"/>
      <c r="D66" s="1664"/>
      <c r="E66" s="817"/>
      <c r="F66" s="1664"/>
      <c r="G66" s="817"/>
      <c r="H66" s="1664"/>
      <c r="I66" s="817"/>
      <c r="J66" s="1664"/>
      <c r="K66" s="817"/>
      <c r="L66" s="1664"/>
      <c r="M66" s="817"/>
      <c r="N66" s="818">
        <f t="shared" si="2"/>
        <v>0</v>
      </c>
      <c r="O66" s="819">
        <f t="shared" si="2"/>
        <v>0</v>
      </c>
      <c r="P66" s="818">
        <f t="shared" si="2"/>
        <v>0</v>
      </c>
      <c r="Q66" s="819">
        <f t="shared" si="2"/>
        <v>0</v>
      </c>
      <c r="R66" s="3060">
        <f t="shared" si="2"/>
        <v>0</v>
      </c>
      <c r="S66" s="820">
        <f t="shared" si="2"/>
        <v>0</v>
      </c>
      <c r="T66" s="821"/>
      <c r="U66" s="342"/>
      <c r="V66" s="817"/>
      <c r="W66" s="821"/>
      <c r="X66" s="817"/>
      <c r="Y66" s="822"/>
      <c r="Z66" s="817"/>
      <c r="AA66" s="1664"/>
      <c r="AB66" s="823"/>
      <c r="AC66" s="821"/>
      <c r="AD66" s="342"/>
      <c r="AE66" s="817"/>
      <c r="AF66" s="824"/>
      <c r="AG66" s="825"/>
      <c r="AH66" s="826"/>
      <c r="AI66" s="825"/>
      <c r="AJ66" s="3061"/>
      <c r="AK66" s="825"/>
      <c r="AL66" s="379"/>
      <c r="AM66" s="379"/>
      <c r="AN66" s="379"/>
      <c r="AO66" s="379"/>
    </row>
    <row r="67" spans="1:41" x14ac:dyDescent="0.25">
      <c r="A67" s="816" t="s">
        <v>1596</v>
      </c>
      <c r="B67" s="1664"/>
      <c r="C67" s="817"/>
      <c r="D67" s="1664"/>
      <c r="E67" s="817"/>
      <c r="F67" s="1664"/>
      <c r="G67" s="817"/>
      <c r="H67" s="1664"/>
      <c r="I67" s="817"/>
      <c r="J67" s="1664"/>
      <c r="K67" s="817"/>
      <c r="L67" s="1664"/>
      <c r="M67" s="817"/>
      <c r="N67" s="818">
        <f t="shared" si="2"/>
        <v>0</v>
      </c>
      <c r="O67" s="819">
        <f t="shared" si="2"/>
        <v>0</v>
      </c>
      <c r="P67" s="818">
        <f t="shared" si="2"/>
        <v>0</v>
      </c>
      <c r="Q67" s="819">
        <f t="shared" si="2"/>
        <v>0</v>
      </c>
      <c r="R67" s="3060">
        <f t="shared" si="2"/>
        <v>0</v>
      </c>
      <c r="S67" s="820">
        <f t="shared" si="2"/>
        <v>0</v>
      </c>
      <c r="T67" s="821"/>
      <c r="U67" s="342"/>
      <c r="V67" s="817"/>
      <c r="W67" s="821"/>
      <c r="X67" s="817"/>
      <c r="Y67" s="822"/>
      <c r="Z67" s="817"/>
      <c r="AA67" s="1664"/>
      <c r="AB67" s="823"/>
      <c r="AC67" s="821"/>
      <c r="AD67" s="342"/>
      <c r="AE67" s="817"/>
      <c r="AF67" s="824"/>
      <c r="AG67" s="825"/>
      <c r="AH67" s="826"/>
      <c r="AI67" s="825"/>
      <c r="AJ67" s="3061"/>
      <c r="AK67" s="825"/>
      <c r="AL67" s="379"/>
      <c r="AM67" s="379"/>
      <c r="AN67" s="379"/>
      <c r="AO67" s="379"/>
    </row>
    <row r="68" spans="1:41" x14ac:dyDescent="0.25">
      <c r="A68" s="816" t="s">
        <v>1597</v>
      </c>
      <c r="B68" s="1664"/>
      <c r="C68" s="817"/>
      <c r="D68" s="1664"/>
      <c r="E68" s="817"/>
      <c r="F68" s="1664"/>
      <c r="G68" s="817"/>
      <c r="H68" s="1664"/>
      <c r="I68" s="817"/>
      <c r="J68" s="1664"/>
      <c r="K68" s="817"/>
      <c r="L68" s="1664"/>
      <c r="M68" s="817"/>
      <c r="N68" s="818">
        <f t="shared" si="2"/>
        <v>0</v>
      </c>
      <c r="O68" s="819">
        <f t="shared" si="2"/>
        <v>0</v>
      </c>
      <c r="P68" s="818">
        <f t="shared" si="2"/>
        <v>0</v>
      </c>
      <c r="Q68" s="819">
        <f t="shared" si="2"/>
        <v>0</v>
      </c>
      <c r="R68" s="3060">
        <f t="shared" si="2"/>
        <v>0</v>
      </c>
      <c r="S68" s="820">
        <f t="shared" si="2"/>
        <v>0</v>
      </c>
      <c r="T68" s="821"/>
      <c r="U68" s="342"/>
      <c r="V68" s="817"/>
      <c r="W68" s="821"/>
      <c r="X68" s="817"/>
      <c r="Y68" s="822"/>
      <c r="Z68" s="817"/>
      <c r="AA68" s="1664"/>
      <c r="AB68" s="823"/>
      <c r="AC68" s="821"/>
      <c r="AD68" s="342"/>
      <c r="AE68" s="817"/>
      <c r="AF68" s="824"/>
      <c r="AG68" s="825"/>
      <c r="AH68" s="826"/>
      <c r="AI68" s="825"/>
      <c r="AJ68" s="3061"/>
      <c r="AK68" s="825"/>
      <c r="AL68" s="379"/>
      <c r="AM68" s="379"/>
      <c r="AN68" s="379"/>
      <c r="AO68" s="379"/>
    </row>
    <row r="69" spans="1:41" x14ac:dyDescent="0.25">
      <c r="A69" s="816" t="s">
        <v>1598</v>
      </c>
      <c r="B69" s="1664"/>
      <c r="C69" s="817"/>
      <c r="D69" s="1664"/>
      <c r="E69" s="817"/>
      <c r="F69" s="1664"/>
      <c r="G69" s="817"/>
      <c r="H69" s="1664"/>
      <c r="I69" s="817"/>
      <c r="J69" s="1664"/>
      <c r="K69" s="817"/>
      <c r="L69" s="1664"/>
      <c r="M69" s="817"/>
      <c r="N69" s="818">
        <f t="shared" si="2"/>
        <v>0</v>
      </c>
      <c r="O69" s="819">
        <f t="shared" si="2"/>
        <v>0</v>
      </c>
      <c r="P69" s="818">
        <f t="shared" si="2"/>
        <v>0</v>
      </c>
      <c r="Q69" s="819">
        <f t="shared" si="2"/>
        <v>0</v>
      </c>
      <c r="R69" s="3060">
        <f t="shared" si="2"/>
        <v>0</v>
      </c>
      <c r="S69" s="820">
        <f t="shared" si="2"/>
        <v>0</v>
      </c>
      <c r="T69" s="821"/>
      <c r="U69" s="342"/>
      <c r="V69" s="817"/>
      <c r="W69" s="821"/>
      <c r="X69" s="817"/>
      <c r="Y69" s="822"/>
      <c r="Z69" s="817"/>
      <c r="AA69" s="1664"/>
      <c r="AB69" s="823"/>
      <c r="AC69" s="821"/>
      <c r="AD69" s="342"/>
      <c r="AE69" s="817"/>
      <c r="AF69" s="824"/>
      <c r="AG69" s="825"/>
      <c r="AH69" s="826"/>
      <c r="AI69" s="825"/>
      <c r="AJ69" s="3061"/>
      <c r="AK69" s="825"/>
      <c r="AL69" s="379"/>
      <c r="AM69" s="379"/>
      <c r="AN69" s="379"/>
      <c r="AO69" s="379"/>
    </row>
    <row r="70" spans="1:41" x14ac:dyDescent="0.25">
      <c r="A70" s="816" t="s">
        <v>1599</v>
      </c>
      <c r="B70" s="1664"/>
      <c r="C70" s="817"/>
      <c r="D70" s="1664"/>
      <c r="E70" s="817"/>
      <c r="F70" s="1664"/>
      <c r="G70" s="817"/>
      <c r="H70" s="1664"/>
      <c r="I70" s="817"/>
      <c r="J70" s="1664"/>
      <c r="K70" s="817"/>
      <c r="L70" s="1664"/>
      <c r="M70" s="817"/>
      <c r="N70" s="818">
        <f t="shared" si="2"/>
        <v>0</v>
      </c>
      <c r="O70" s="819">
        <f t="shared" si="2"/>
        <v>0</v>
      </c>
      <c r="P70" s="818">
        <f t="shared" si="2"/>
        <v>0</v>
      </c>
      <c r="Q70" s="819">
        <f t="shared" si="2"/>
        <v>0</v>
      </c>
      <c r="R70" s="3060">
        <f t="shared" si="2"/>
        <v>0</v>
      </c>
      <c r="S70" s="820">
        <f t="shared" si="2"/>
        <v>0</v>
      </c>
      <c r="T70" s="821"/>
      <c r="U70" s="342"/>
      <c r="V70" s="817"/>
      <c r="W70" s="821"/>
      <c r="X70" s="817"/>
      <c r="Y70" s="822"/>
      <c r="Z70" s="817"/>
      <c r="AA70" s="1664"/>
      <c r="AB70" s="823"/>
      <c r="AC70" s="821"/>
      <c r="AD70" s="342"/>
      <c r="AE70" s="817"/>
      <c r="AF70" s="824"/>
      <c r="AG70" s="825"/>
      <c r="AH70" s="826"/>
      <c r="AI70" s="825"/>
      <c r="AJ70" s="3061"/>
      <c r="AK70" s="825"/>
      <c r="AL70" s="379"/>
      <c r="AM70" s="379"/>
      <c r="AN70" s="379"/>
      <c r="AO70" s="379"/>
    </row>
    <row r="71" spans="1:41" x14ac:dyDescent="0.25">
      <c r="A71" s="816" t="s">
        <v>1600</v>
      </c>
      <c r="B71" s="1664"/>
      <c r="C71" s="817"/>
      <c r="D71" s="1664"/>
      <c r="E71" s="817"/>
      <c r="F71" s="1664"/>
      <c r="G71" s="817"/>
      <c r="H71" s="1664"/>
      <c r="I71" s="817"/>
      <c r="J71" s="1664"/>
      <c r="K71" s="817"/>
      <c r="L71" s="1664"/>
      <c r="M71" s="817"/>
      <c r="N71" s="818">
        <f t="shared" si="2"/>
        <v>0</v>
      </c>
      <c r="O71" s="819">
        <f t="shared" si="2"/>
        <v>0</v>
      </c>
      <c r="P71" s="818">
        <f t="shared" si="2"/>
        <v>0</v>
      </c>
      <c r="Q71" s="819">
        <f t="shared" si="2"/>
        <v>0</v>
      </c>
      <c r="R71" s="3060">
        <f t="shared" si="2"/>
        <v>0</v>
      </c>
      <c r="S71" s="820">
        <f t="shared" si="2"/>
        <v>0</v>
      </c>
      <c r="T71" s="821"/>
      <c r="U71" s="342"/>
      <c r="V71" s="817"/>
      <c r="W71" s="821"/>
      <c r="X71" s="817"/>
      <c r="Y71" s="822"/>
      <c r="Z71" s="817"/>
      <c r="AA71" s="1664"/>
      <c r="AB71" s="823"/>
      <c r="AC71" s="821"/>
      <c r="AD71" s="342"/>
      <c r="AE71" s="817"/>
      <c r="AF71" s="824"/>
      <c r="AG71" s="825"/>
      <c r="AH71" s="826"/>
      <c r="AI71" s="825"/>
      <c r="AJ71" s="3061"/>
      <c r="AK71" s="825"/>
      <c r="AL71" s="379"/>
      <c r="AM71" s="379"/>
      <c r="AN71" s="379"/>
      <c r="AO71" s="379"/>
    </row>
    <row r="72" spans="1:41" x14ac:dyDescent="0.25">
      <c r="A72" s="816" t="s">
        <v>1601</v>
      </c>
      <c r="B72" s="1664"/>
      <c r="C72" s="817"/>
      <c r="D72" s="1664"/>
      <c r="E72" s="817"/>
      <c r="F72" s="1664"/>
      <c r="G72" s="817"/>
      <c r="H72" s="1664"/>
      <c r="I72" s="817"/>
      <c r="J72" s="1664"/>
      <c r="K72" s="817"/>
      <c r="L72" s="1664"/>
      <c r="M72" s="817"/>
      <c r="N72" s="818">
        <f t="shared" si="2"/>
        <v>0</v>
      </c>
      <c r="O72" s="819">
        <f t="shared" si="2"/>
        <v>0</v>
      </c>
      <c r="P72" s="818">
        <f t="shared" si="2"/>
        <v>0</v>
      </c>
      <c r="Q72" s="819">
        <f t="shared" si="2"/>
        <v>0</v>
      </c>
      <c r="R72" s="3060">
        <f t="shared" si="2"/>
        <v>0</v>
      </c>
      <c r="S72" s="820">
        <f t="shared" si="2"/>
        <v>0</v>
      </c>
      <c r="T72" s="821"/>
      <c r="U72" s="342"/>
      <c r="V72" s="817"/>
      <c r="W72" s="821"/>
      <c r="X72" s="817"/>
      <c r="Y72" s="822"/>
      <c r="Z72" s="817"/>
      <c r="AA72" s="1664"/>
      <c r="AB72" s="823"/>
      <c r="AC72" s="821"/>
      <c r="AD72" s="342"/>
      <c r="AE72" s="817"/>
      <c r="AF72" s="824"/>
      <c r="AG72" s="825"/>
      <c r="AH72" s="826"/>
      <c r="AI72" s="825"/>
      <c r="AJ72" s="3061"/>
      <c r="AK72" s="825"/>
      <c r="AL72" s="379"/>
      <c r="AM72" s="379"/>
      <c r="AN72" s="379"/>
      <c r="AO72" s="379"/>
    </row>
    <row r="73" spans="1:41" x14ac:dyDescent="0.25">
      <c r="A73" s="816" t="s">
        <v>1602</v>
      </c>
      <c r="B73" s="1664"/>
      <c r="C73" s="817"/>
      <c r="D73" s="1664"/>
      <c r="E73" s="817"/>
      <c r="F73" s="1664"/>
      <c r="G73" s="817"/>
      <c r="H73" s="1664"/>
      <c r="I73" s="817"/>
      <c r="J73" s="1664"/>
      <c r="K73" s="817"/>
      <c r="L73" s="1664"/>
      <c r="M73" s="817"/>
      <c r="N73" s="818">
        <f t="shared" si="2"/>
        <v>0</v>
      </c>
      <c r="O73" s="819">
        <f t="shared" si="2"/>
        <v>0</v>
      </c>
      <c r="P73" s="818">
        <f t="shared" si="2"/>
        <v>0</v>
      </c>
      <c r="Q73" s="819">
        <f t="shared" si="2"/>
        <v>0</v>
      </c>
      <c r="R73" s="3060">
        <f t="shared" si="2"/>
        <v>0</v>
      </c>
      <c r="S73" s="820">
        <f t="shared" si="2"/>
        <v>0</v>
      </c>
      <c r="T73" s="821"/>
      <c r="U73" s="342"/>
      <c r="V73" s="817"/>
      <c r="W73" s="821"/>
      <c r="X73" s="817"/>
      <c r="Y73" s="822"/>
      <c r="Z73" s="817"/>
      <c r="AA73" s="1664"/>
      <c r="AB73" s="823"/>
      <c r="AC73" s="821"/>
      <c r="AD73" s="342"/>
      <c r="AE73" s="817"/>
      <c r="AF73" s="824"/>
      <c r="AG73" s="825"/>
      <c r="AH73" s="826"/>
      <c r="AI73" s="825"/>
      <c r="AJ73" s="3061"/>
      <c r="AK73" s="825"/>
      <c r="AL73" s="379"/>
      <c r="AM73" s="379"/>
      <c r="AN73" s="379"/>
      <c r="AO73" s="379"/>
    </row>
    <row r="74" spans="1:41" x14ac:dyDescent="0.25">
      <c r="A74" s="816" t="s">
        <v>1603</v>
      </c>
      <c r="B74" s="1664"/>
      <c r="C74" s="817"/>
      <c r="D74" s="1664"/>
      <c r="E74" s="817"/>
      <c r="F74" s="1664"/>
      <c r="G74" s="817"/>
      <c r="H74" s="1664"/>
      <c r="I74" s="817"/>
      <c r="J74" s="1664"/>
      <c r="K74" s="817"/>
      <c r="L74" s="1664"/>
      <c r="M74" s="817"/>
      <c r="N74" s="818">
        <f t="shared" si="2"/>
        <v>0</v>
      </c>
      <c r="O74" s="819">
        <f t="shared" si="2"/>
        <v>0</v>
      </c>
      <c r="P74" s="818">
        <f t="shared" si="2"/>
        <v>0</v>
      </c>
      <c r="Q74" s="819">
        <f t="shared" si="2"/>
        <v>0</v>
      </c>
      <c r="R74" s="3060">
        <f t="shared" si="2"/>
        <v>0</v>
      </c>
      <c r="S74" s="820">
        <f t="shared" si="2"/>
        <v>0</v>
      </c>
      <c r="T74" s="821"/>
      <c r="U74" s="342"/>
      <c r="V74" s="817"/>
      <c r="W74" s="821"/>
      <c r="X74" s="817"/>
      <c r="Y74" s="822"/>
      <c r="Z74" s="817"/>
      <c r="AA74" s="1664"/>
      <c r="AB74" s="823"/>
      <c r="AC74" s="821"/>
      <c r="AD74" s="342"/>
      <c r="AE74" s="817"/>
      <c r="AF74" s="824"/>
      <c r="AG74" s="825"/>
      <c r="AH74" s="826"/>
      <c r="AI74" s="825"/>
      <c r="AJ74" s="3061"/>
      <c r="AK74" s="825"/>
      <c r="AL74" s="379"/>
      <c r="AM74" s="379"/>
      <c r="AN74" s="379"/>
      <c r="AO74" s="379"/>
    </row>
    <row r="75" spans="1:41" x14ac:dyDescent="0.25">
      <c r="A75" s="828" t="s">
        <v>3392</v>
      </c>
      <c r="B75" s="829"/>
      <c r="C75" s="1438"/>
      <c r="D75" s="829"/>
      <c r="E75" s="1438"/>
      <c r="F75" s="829"/>
      <c r="G75" s="1438"/>
      <c r="H75" s="829"/>
      <c r="I75" s="1438"/>
      <c r="J75" s="829"/>
      <c r="K75" s="1438"/>
      <c r="L75" s="829"/>
      <c r="M75" s="1438"/>
      <c r="N75" s="830">
        <f t="shared" si="2"/>
        <v>0</v>
      </c>
      <c r="O75" s="2341">
        <f t="shared" si="2"/>
        <v>0</v>
      </c>
      <c r="P75" s="830">
        <f t="shared" si="2"/>
        <v>0</v>
      </c>
      <c r="Q75" s="2341">
        <f t="shared" si="2"/>
        <v>0</v>
      </c>
      <c r="R75" s="831">
        <f t="shared" si="2"/>
        <v>0</v>
      </c>
      <c r="S75" s="3062">
        <f t="shared" si="2"/>
        <v>0</v>
      </c>
      <c r="T75" s="1949"/>
      <c r="U75" s="832"/>
      <c r="V75" s="1438"/>
      <c r="W75" s="1949"/>
      <c r="X75" s="1438"/>
      <c r="Y75" s="833"/>
      <c r="Z75" s="1438"/>
      <c r="AA75" s="829"/>
      <c r="AB75" s="1479"/>
      <c r="AC75" s="1949"/>
      <c r="AD75" s="832"/>
      <c r="AE75" s="1438"/>
      <c r="AF75" s="3063"/>
      <c r="AG75" s="3064"/>
      <c r="AH75" s="834"/>
      <c r="AI75" s="3064"/>
      <c r="AJ75" s="835"/>
      <c r="AK75" s="3064"/>
      <c r="AL75" s="379"/>
      <c r="AM75" s="379"/>
      <c r="AN75" s="379"/>
      <c r="AO75" s="379"/>
    </row>
    <row r="76" spans="1:41" x14ac:dyDescent="0.25">
      <c r="A76" s="497" t="s">
        <v>1605</v>
      </c>
      <c r="B76" s="829"/>
      <c r="C76" s="1438"/>
      <c r="D76" s="829"/>
      <c r="E76" s="1438"/>
      <c r="F76" s="829"/>
      <c r="G76" s="1438"/>
      <c r="H76" s="829"/>
      <c r="I76" s="1438"/>
      <c r="J76" s="829"/>
      <c r="K76" s="1438"/>
      <c r="L76" s="829"/>
      <c r="M76" s="1438"/>
      <c r="N76" s="830">
        <f t="shared" si="2"/>
        <v>0</v>
      </c>
      <c r="O76" s="2341">
        <f t="shared" si="2"/>
        <v>0</v>
      </c>
      <c r="P76" s="830">
        <f t="shared" si="2"/>
        <v>0</v>
      </c>
      <c r="Q76" s="2341">
        <f t="shared" si="2"/>
        <v>0</v>
      </c>
      <c r="R76" s="831">
        <f t="shared" ref="R76:S77" si="3">SUM(F76+L76)</f>
        <v>0</v>
      </c>
      <c r="S76" s="3062">
        <f t="shared" si="3"/>
        <v>0</v>
      </c>
      <c r="T76" s="1949"/>
      <c r="U76" s="832"/>
      <c r="V76" s="1438"/>
      <c r="W76" s="1949"/>
      <c r="X76" s="1438"/>
      <c r="Y76" s="833"/>
      <c r="Z76" s="1438"/>
      <c r="AA76" s="829"/>
      <c r="AB76" s="1479"/>
      <c r="AC76" s="1949"/>
      <c r="AD76" s="832"/>
      <c r="AE76" s="1438"/>
      <c r="AF76" s="3063"/>
      <c r="AG76" s="3064"/>
      <c r="AH76" s="834"/>
      <c r="AI76" s="3064"/>
      <c r="AJ76" s="835"/>
      <c r="AK76" s="3064"/>
      <c r="AL76" s="379"/>
      <c r="AM76" s="379"/>
      <c r="AN76" s="379"/>
      <c r="AO76" s="379"/>
    </row>
    <row r="77" spans="1:41" x14ac:dyDescent="0.25">
      <c r="A77" s="836" t="s">
        <v>1606</v>
      </c>
      <c r="B77" s="837"/>
      <c r="C77" s="838"/>
      <c r="D77" s="837"/>
      <c r="E77" s="838"/>
      <c r="F77" s="837"/>
      <c r="G77" s="838"/>
      <c r="H77" s="837"/>
      <c r="I77" s="838"/>
      <c r="J77" s="837"/>
      <c r="K77" s="838"/>
      <c r="L77" s="837"/>
      <c r="M77" s="838"/>
      <c r="N77" s="811">
        <f t="shared" ref="N77:Q77" si="4">SUM(B77+H77)</f>
        <v>0</v>
      </c>
      <c r="O77" s="812">
        <f t="shared" si="4"/>
        <v>0</v>
      </c>
      <c r="P77" s="811">
        <f t="shared" si="4"/>
        <v>0</v>
      </c>
      <c r="Q77" s="812">
        <f t="shared" si="4"/>
        <v>0</v>
      </c>
      <c r="R77" s="813">
        <f t="shared" si="3"/>
        <v>0</v>
      </c>
      <c r="S77" s="839">
        <f t="shared" si="3"/>
        <v>0</v>
      </c>
      <c r="T77" s="840"/>
      <c r="U77" s="841"/>
      <c r="V77" s="838"/>
      <c r="W77" s="840"/>
      <c r="X77" s="838"/>
      <c r="Y77" s="842"/>
      <c r="Z77" s="838"/>
      <c r="AA77" s="837"/>
      <c r="AB77" s="843"/>
      <c r="AC77" s="840"/>
      <c r="AD77" s="841"/>
      <c r="AE77" s="838"/>
      <c r="AF77" s="844"/>
      <c r="AG77" s="845"/>
      <c r="AH77" s="846"/>
      <c r="AI77" s="845"/>
      <c r="AJ77" s="847"/>
      <c r="AK77" s="845"/>
      <c r="AL77" s="379"/>
      <c r="AM77" s="379"/>
      <c r="AN77" s="379"/>
      <c r="AO77" s="379"/>
    </row>
    <row r="78" spans="1:41" ht="32.15" customHeight="1" x14ac:dyDescent="0.25">
      <c r="A78" s="848" t="s">
        <v>3393</v>
      </c>
      <c r="B78" s="849"/>
      <c r="C78" s="849"/>
      <c r="D78" s="306"/>
      <c r="E78" s="306"/>
      <c r="F78" s="306"/>
      <c r="G78" s="306"/>
      <c r="H78" s="278"/>
      <c r="I78" s="278"/>
      <c r="J78" s="278"/>
      <c r="K78" s="402"/>
      <c r="L78" s="402"/>
      <c r="M78" s="402"/>
      <c r="N78" s="278"/>
      <c r="O78" s="402"/>
      <c r="P78" s="402"/>
      <c r="Q78" s="402"/>
      <c r="R78" s="401"/>
      <c r="S78" s="401"/>
      <c r="T78" s="401"/>
      <c r="U78" s="401"/>
      <c r="V78" s="401"/>
      <c r="W78" s="401"/>
      <c r="X78" s="401"/>
      <c r="Y78" s="401"/>
      <c r="Z78" s="401"/>
      <c r="AA78" s="401"/>
      <c r="AB78" s="401"/>
      <c r="AC78" s="401"/>
      <c r="AD78" s="401"/>
      <c r="AE78" s="401"/>
      <c r="AF78" s="401"/>
      <c r="AG78" s="401"/>
    </row>
    <row r="79" spans="1:41" ht="47.25" customHeight="1" x14ac:dyDescent="0.25">
      <c r="A79" s="9210" t="s">
        <v>3394</v>
      </c>
      <c r="B79" s="9195" t="s">
        <v>3395</v>
      </c>
      <c r="C79" s="9192"/>
      <c r="D79" s="9192"/>
      <c r="E79" s="9192"/>
      <c r="F79" s="9192"/>
      <c r="G79" s="9187"/>
      <c r="H79" s="9190" t="s">
        <v>3222</v>
      </c>
      <c r="I79" s="9188"/>
      <c r="J79" s="9191"/>
      <c r="K79" s="9013" t="s">
        <v>3396</v>
      </c>
      <c r="L79" s="9192"/>
      <c r="M79" s="9192"/>
      <c r="N79" s="9192"/>
      <c r="O79" s="9192"/>
      <c r="P79" s="9193"/>
    </row>
    <row r="80" spans="1:41" ht="14.25" customHeight="1" x14ac:dyDescent="0.25">
      <c r="A80" s="9211"/>
      <c r="B80" s="9188" t="s">
        <v>3388</v>
      </c>
      <c r="C80" s="9189"/>
      <c r="D80" s="9194" t="s">
        <v>11</v>
      </c>
      <c r="E80" s="9189"/>
      <c r="F80" s="9194" t="s">
        <v>3389</v>
      </c>
      <c r="G80" s="9191"/>
      <c r="H80" s="3065" t="s">
        <v>3397</v>
      </c>
      <c r="I80" s="9195" t="s">
        <v>2029</v>
      </c>
      <c r="J80" s="9187"/>
      <c r="K80" s="9188" t="s">
        <v>3388</v>
      </c>
      <c r="L80" s="9189"/>
      <c r="M80" s="9194" t="s">
        <v>11</v>
      </c>
      <c r="N80" s="9189"/>
      <c r="O80" s="9194" t="s">
        <v>3389</v>
      </c>
      <c r="P80" s="9189"/>
    </row>
    <row r="81" spans="1:37" ht="24" customHeight="1" x14ac:dyDescent="0.25">
      <c r="A81" s="9212"/>
      <c r="B81" s="3047" t="s">
        <v>541</v>
      </c>
      <c r="C81" s="3048" t="s">
        <v>34</v>
      </c>
      <c r="D81" s="3049" t="s">
        <v>33</v>
      </c>
      <c r="E81" s="3048" t="s">
        <v>34</v>
      </c>
      <c r="F81" s="3047" t="s">
        <v>33</v>
      </c>
      <c r="G81" s="3050" t="s">
        <v>34</v>
      </c>
      <c r="H81" s="3065" t="s">
        <v>3398</v>
      </c>
      <c r="I81" s="3066" t="s">
        <v>3390</v>
      </c>
      <c r="J81" s="3065" t="s">
        <v>3391</v>
      </c>
      <c r="K81" s="3052" t="s">
        <v>33</v>
      </c>
      <c r="L81" s="3048" t="s">
        <v>34</v>
      </c>
      <c r="M81" s="3047" t="s">
        <v>33</v>
      </c>
      <c r="N81" s="3048" t="s">
        <v>34</v>
      </c>
      <c r="O81" s="3049" t="s">
        <v>33</v>
      </c>
      <c r="P81" s="3048" t="s">
        <v>34</v>
      </c>
    </row>
    <row r="82" spans="1:37" x14ac:dyDescent="0.25">
      <c r="A82" s="3041" t="s">
        <v>3399</v>
      </c>
      <c r="B82" s="1957"/>
      <c r="C82" s="1950"/>
      <c r="D82" s="1957"/>
      <c r="E82" s="1950"/>
      <c r="F82" s="2376"/>
      <c r="G82" s="1958"/>
      <c r="H82" s="2377"/>
      <c r="I82" s="1957"/>
      <c r="J82" s="1950"/>
      <c r="K82" s="1948"/>
      <c r="L82" s="1950"/>
      <c r="M82" s="2376"/>
      <c r="N82" s="1950"/>
      <c r="O82" s="1957"/>
      <c r="P82" s="1950"/>
    </row>
    <row r="83" spans="1:37" x14ac:dyDescent="0.25">
      <c r="A83" s="850" t="s">
        <v>3400</v>
      </c>
      <c r="B83" s="829"/>
      <c r="C83" s="1438"/>
      <c r="D83" s="829"/>
      <c r="E83" s="1438"/>
      <c r="F83" s="833"/>
      <c r="G83" s="1479"/>
      <c r="H83" s="1438"/>
      <c r="I83" s="829"/>
      <c r="J83" s="1438"/>
      <c r="K83" s="1949"/>
      <c r="L83" s="1438"/>
      <c r="M83" s="833"/>
      <c r="N83" s="1438"/>
      <c r="O83" s="829"/>
      <c r="P83" s="1438"/>
    </row>
    <row r="84" spans="1:37" ht="18" customHeight="1" x14ac:dyDescent="0.25">
      <c r="A84" s="3067" t="s">
        <v>3051</v>
      </c>
      <c r="B84" s="3068"/>
      <c r="C84" s="3069"/>
      <c r="D84" s="3070"/>
      <c r="E84" s="3069"/>
      <c r="F84" s="3068"/>
      <c r="G84" s="1967"/>
      <c r="H84" s="3069"/>
      <c r="I84" s="3070"/>
      <c r="J84" s="3069"/>
      <c r="K84" s="3071"/>
      <c r="L84" s="3069"/>
      <c r="M84" s="3068"/>
      <c r="N84" s="3069"/>
      <c r="O84" s="3070"/>
      <c r="P84" s="3069"/>
    </row>
    <row r="85" spans="1:37" ht="32.15" customHeight="1" x14ac:dyDescent="0.25">
      <c r="A85" s="397" t="s">
        <v>3401</v>
      </c>
      <c r="B85" s="306"/>
      <c r="C85" s="306"/>
      <c r="D85" s="306"/>
      <c r="E85" s="306"/>
      <c r="F85" s="277"/>
      <c r="G85" s="306"/>
      <c r="H85" s="277"/>
      <c r="I85" s="277"/>
      <c r="J85" s="277"/>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row>
    <row r="86" spans="1:37" ht="24" customHeight="1" x14ac:dyDescent="0.25">
      <c r="A86" s="9201" t="s">
        <v>3402</v>
      </c>
      <c r="B86" s="9195" t="s">
        <v>3403</v>
      </c>
      <c r="C86" s="9192"/>
      <c r="D86" s="9192"/>
      <c r="E86" s="9192"/>
      <c r="F86" s="9192"/>
      <c r="G86" s="9192"/>
      <c r="H86" s="9192"/>
      <c r="I86" s="9192"/>
      <c r="J86" s="9187"/>
      <c r="K86" s="9013" t="s">
        <v>3404</v>
      </c>
      <c r="L86" s="9192"/>
      <c r="M86" s="9192"/>
      <c r="N86" s="9192"/>
      <c r="O86" s="9192"/>
      <c r="P86" s="9192"/>
      <c r="Q86" s="9192"/>
      <c r="R86" s="9192"/>
      <c r="S86" s="9187"/>
      <c r="T86" s="9204" t="s">
        <v>3405</v>
      </c>
      <c r="U86" s="9205"/>
      <c r="V86" s="401"/>
      <c r="W86" s="401"/>
      <c r="X86" s="401"/>
      <c r="Y86" s="401"/>
      <c r="Z86" s="401"/>
      <c r="AA86" s="401"/>
      <c r="AB86" s="401"/>
      <c r="AC86" s="401"/>
      <c r="AD86" s="401"/>
      <c r="AE86" s="401"/>
      <c r="AF86" s="401"/>
      <c r="AG86" s="401"/>
      <c r="AH86" s="401"/>
      <c r="AI86" s="401"/>
      <c r="AJ86" s="401"/>
      <c r="AK86" s="401"/>
    </row>
    <row r="87" spans="1:37" ht="21" customHeight="1" x14ac:dyDescent="0.25">
      <c r="A87" s="9202"/>
      <c r="B87" s="9194" t="s">
        <v>3388</v>
      </c>
      <c r="C87" s="9189"/>
      <c r="D87" s="9194" t="s">
        <v>11</v>
      </c>
      <c r="E87" s="9189"/>
      <c r="F87" s="9188" t="s">
        <v>3389</v>
      </c>
      <c r="G87" s="9191"/>
      <c r="H87" s="9190" t="s">
        <v>3222</v>
      </c>
      <c r="I87" s="9188"/>
      <c r="J87" s="9191"/>
      <c r="K87" s="9190" t="s">
        <v>3388</v>
      </c>
      <c r="L87" s="9189"/>
      <c r="M87" s="9194" t="s">
        <v>11</v>
      </c>
      <c r="N87" s="9189"/>
      <c r="O87" s="9194" t="s">
        <v>3389</v>
      </c>
      <c r="P87" s="9191"/>
      <c r="Q87" s="9190" t="s">
        <v>3222</v>
      </c>
      <c r="R87" s="9188"/>
      <c r="S87" s="9191"/>
      <c r="T87" s="9204"/>
      <c r="U87" s="9205"/>
      <c r="V87" s="401"/>
      <c r="W87" s="401"/>
      <c r="X87" s="401"/>
      <c r="Y87" s="401"/>
      <c r="Z87" s="401"/>
      <c r="AA87" s="401"/>
      <c r="AB87" s="401"/>
      <c r="AC87" s="401"/>
      <c r="AD87" s="401"/>
      <c r="AE87" s="401"/>
      <c r="AF87" s="401"/>
      <c r="AG87" s="401"/>
      <c r="AH87" s="401"/>
      <c r="AI87" s="401"/>
      <c r="AJ87" s="401"/>
      <c r="AK87" s="401"/>
    </row>
    <row r="88" spans="1:37" ht="23.5" customHeight="1" x14ac:dyDescent="0.25">
      <c r="A88" s="9202"/>
      <c r="B88" s="7975" t="s">
        <v>33</v>
      </c>
      <c r="C88" s="7371" t="s">
        <v>34</v>
      </c>
      <c r="D88" s="7975" t="s">
        <v>33</v>
      </c>
      <c r="E88" s="7371" t="s">
        <v>34</v>
      </c>
      <c r="F88" s="7370" t="s">
        <v>33</v>
      </c>
      <c r="G88" s="9208" t="s">
        <v>34</v>
      </c>
      <c r="H88" s="9198" t="s">
        <v>3367</v>
      </c>
      <c r="I88" s="9186" t="s">
        <v>2029</v>
      </c>
      <c r="J88" s="9187"/>
      <c r="K88" s="9215" t="s">
        <v>33</v>
      </c>
      <c r="L88" s="7371" t="s">
        <v>34</v>
      </c>
      <c r="M88" s="7370" t="s">
        <v>33</v>
      </c>
      <c r="N88" s="7371" t="s">
        <v>34</v>
      </c>
      <c r="O88" s="7975" t="s">
        <v>33</v>
      </c>
      <c r="P88" s="9208" t="s">
        <v>34</v>
      </c>
      <c r="Q88" s="9198" t="s">
        <v>3367</v>
      </c>
      <c r="R88" s="9186" t="s">
        <v>2029</v>
      </c>
      <c r="S88" s="9187"/>
      <c r="T88" s="9213" t="s">
        <v>3406</v>
      </c>
      <c r="U88" s="9214" t="s">
        <v>3407</v>
      </c>
      <c r="V88" s="401"/>
      <c r="W88" s="401"/>
      <c r="X88" s="401"/>
      <c r="Y88" s="401"/>
      <c r="Z88" s="401"/>
      <c r="AA88" s="401"/>
      <c r="AB88" s="401"/>
      <c r="AC88" s="401"/>
      <c r="AD88" s="401"/>
      <c r="AE88" s="401"/>
      <c r="AF88" s="401"/>
      <c r="AG88" s="401"/>
      <c r="AH88" s="401"/>
      <c r="AI88" s="401"/>
      <c r="AJ88" s="401"/>
      <c r="AK88" s="401"/>
    </row>
    <row r="89" spans="1:37" ht="21" customHeight="1" x14ac:dyDescent="0.25">
      <c r="A89" s="9203"/>
      <c r="B89" s="9206"/>
      <c r="C89" s="9207"/>
      <c r="D89" s="9206"/>
      <c r="E89" s="9207"/>
      <c r="F89" s="7976"/>
      <c r="G89" s="9209"/>
      <c r="H89" s="9199"/>
      <c r="I89" s="3072" t="s">
        <v>3390</v>
      </c>
      <c r="J89" s="3073" t="s">
        <v>3391</v>
      </c>
      <c r="K89" s="9216"/>
      <c r="L89" s="9207"/>
      <c r="M89" s="7976"/>
      <c r="N89" s="9207"/>
      <c r="O89" s="9206"/>
      <c r="P89" s="9209"/>
      <c r="Q89" s="9199"/>
      <c r="R89" s="3072" t="s">
        <v>3390</v>
      </c>
      <c r="S89" s="3073" t="s">
        <v>3391</v>
      </c>
      <c r="T89" s="9213"/>
      <c r="U89" s="9214"/>
      <c r="V89" s="401"/>
      <c r="W89" s="401"/>
      <c r="X89" s="401"/>
      <c r="Y89" s="401"/>
      <c r="Z89" s="401"/>
      <c r="AA89" s="401"/>
      <c r="AB89" s="401"/>
      <c r="AC89" s="401"/>
      <c r="AD89" s="401"/>
      <c r="AE89" s="401"/>
      <c r="AF89" s="401"/>
      <c r="AG89" s="401"/>
      <c r="AH89" s="401"/>
      <c r="AI89" s="401"/>
      <c r="AJ89" s="401"/>
      <c r="AK89" s="401"/>
    </row>
    <row r="90" spans="1:37" ht="21" customHeight="1" x14ac:dyDescent="0.25">
      <c r="A90" s="3074" t="s">
        <v>3408</v>
      </c>
      <c r="B90" s="3075">
        <f>SUM(B91:B103)</f>
        <v>0</v>
      </c>
      <c r="C90" s="2948">
        <f t="shared" ref="C90:S90" si="5">SUM(C91:C103)</f>
        <v>0</v>
      </c>
      <c r="D90" s="3075">
        <f t="shared" si="5"/>
        <v>0</v>
      </c>
      <c r="E90" s="2948">
        <f t="shared" si="5"/>
        <v>0</v>
      </c>
      <c r="F90" s="3053">
        <f>SUM(F91:F103)</f>
        <v>0</v>
      </c>
      <c r="G90" s="3020">
        <f>SUM(G91:G103)</f>
        <v>0</v>
      </c>
      <c r="H90" s="3076">
        <f t="shared" si="5"/>
        <v>0</v>
      </c>
      <c r="I90" s="2975">
        <f t="shared" si="5"/>
        <v>0</v>
      </c>
      <c r="J90" s="3077">
        <f t="shared" si="5"/>
        <v>0</v>
      </c>
      <c r="K90" s="3076">
        <f>SUM(K91:K103)</f>
        <v>0</v>
      </c>
      <c r="L90" s="3078">
        <f>SUM(L91:L103)</f>
        <v>0</v>
      </c>
      <c r="M90" s="3079">
        <f t="shared" si="5"/>
        <v>0</v>
      </c>
      <c r="N90" s="3078">
        <f t="shared" si="5"/>
        <v>0</v>
      </c>
      <c r="O90" s="3053">
        <f t="shared" si="5"/>
        <v>0</v>
      </c>
      <c r="P90" s="3020">
        <f t="shared" si="5"/>
        <v>0</v>
      </c>
      <c r="Q90" s="3053">
        <f t="shared" si="5"/>
        <v>0</v>
      </c>
      <c r="R90" s="3053">
        <f t="shared" si="5"/>
        <v>0</v>
      </c>
      <c r="S90" s="3020">
        <f t="shared" si="5"/>
        <v>0</v>
      </c>
      <c r="T90" s="3080">
        <v>0</v>
      </c>
      <c r="U90" s="3081">
        <v>0</v>
      </c>
      <c r="V90" s="401"/>
      <c r="W90" s="401"/>
      <c r="X90" s="277"/>
      <c r="Y90" s="401"/>
      <c r="Z90" s="401"/>
      <c r="AA90" s="401"/>
      <c r="AB90" s="401"/>
      <c r="AC90" s="401"/>
      <c r="AD90" s="401"/>
      <c r="AE90" s="401"/>
      <c r="AF90" s="401"/>
      <c r="AG90" s="401"/>
      <c r="AH90" s="401"/>
      <c r="AI90" s="401"/>
      <c r="AJ90" s="401"/>
      <c r="AK90" s="401"/>
    </row>
    <row r="91" spans="1:37" ht="14.15" customHeight="1" x14ac:dyDescent="0.25">
      <c r="A91" s="851" t="s">
        <v>3409</v>
      </c>
      <c r="B91" s="295"/>
      <c r="C91" s="1178"/>
      <c r="D91" s="295"/>
      <c r="E91" s="1178"/>
      <c r="F91" s="346"/>
      <c r="G91" s="300"/>
      <c r="H91" s="295"/>
      <c r="I91" s="331"/>
      <c r="J91" s="300"/>
      <c r="K91" s="345"/>
      <c r="L91" s="1178"/>
      <c r="M91" s="346"/>
      <c r="N91" s="1178"/>
      <c r="O91" s="295"/>
      <c r="P91" s="300"/>
      <c r="Q91" s="345"/>
      <c r="R91" s="3082"/>
      <c r="S91" s="291"/>
      <c r="T91" s="2377"/>
      <c r="U91" s="1964"/>
      <c r="V91" s="401"/>
      <c r="W91" s="401"/>
      <c r="X91" s="277"/>
      <c r="Y91" s="401"/>
      <c r="Z91" s="401"/>
      <c r="AA91" s="401"/>
      <c r="AB91" s="401"/>
      <c r="AC91" s="401"/>
      <c r="AD91" s="401"/>
      <c r="AE91" s="401"/>
      <c r="AF91" s="401"/>
      <c r="AG91" s="401"/>
      <c r="AH91" s="401"/>
      <c r="AI91" s="401"/>
      <c r="AJ91" s="401"/>
      <c r="AK91" s="401"/>
    </row>
    <row r="92" spans="1:37" ht="14.15" customHeight="1" x14ac:dyDescent="0.25">
      <c r="A92" s="851" t="s">
        <v>3410</v>
      </c>
      <c r="B92" s="1664"/>
      <c r="C92" s="817"/>
      <c r="D92" s="1664"/>
      <c r="E92" s="817"/>
      <c r="F92" s="822"/>
      <c r="G92" s="823"/>
      <c r="H92" s="1664"/>
      <c r="I92" s="342"/>
      <c r="J92" s="823"/>
      <c r="K92" s="821"/>
      <c r="L92" s="817"/>
      <c r="M92" s="822"/>
      <c r="N92" s="817"/>
      <c r="O92" s="1664"/>
      <c r="P92" s="823"/>
      <c r="Q92" s="821"/>
      <c r="R92" s="852"/>
      <c r="S92" s="853"/>
      <c r="T92" s="854"/>
      <c r="U92" s="855"/>
      <c r="V92" s="401"/>
      <c r="W92" s="401"/>
      <c r="X92" s="277"/>
      <c r="Y92" s="401"/>
      <c r="Z92" s="401"/>
      <c r="AA92" s="401"/>
      <c r="AB92" s="401"/>
      <c r="AC92" s="401"/>
      <c r="AD92" s="401"/>
      <c r="AE92" s="401"/>
      <c r="AF92" s="401"/>
      <c r="AG92" s="401"/>
      <c r="AH92" s="401"/>
      <c r="AI92" s="401"/>
      <c r="AJ92" s="401"/>
      <c r="AK92" s="401"/>
    </row>
    <row r="93" spans="1:37" ht="14.15" customHeight="1" x14ac:dyDescent="0.25">
      <c r="A93" s="851" t="s">
        <v>3411</v>
      </c>
      <c r="B93" s="1664"/>
      <c r="C93" s="817"/>
      <c r="D93" s="1664"/>
      <c r="E93" s="817"/>
      <c r="F93" s="822"/>
      <c r="G93" s="823"/>
      <c r="H93" s="1664"/>
      <c r="I93" s="342"/>
      <c r="J93" s="823"/>
      <c r="K93" s="821"/>
      <c r="L93" s="817"/>
      <c r="M93" s="822"/>
      <c r="N93" s="817"/>
      <c r="O93" s="1664"/>
      <c r="P93" s="823"/>
      <c r="Q93" s="821"/>
      <c r="R93" s="852"/>
      <c r="S93" s="853"/>
      <c r="T93" s="854"/>
      <c r="U93" s="855"/>
      <c r="V93" s="401"/>
      <c r="W93" s="401"/>
      <c r="X93" s="277"/>
      <c r="Y93" s="401"/>
      <c r="Z93" s="401"/>
      <c r="AA93" s="401"/>
      <c r="AB93" s="401"/>
      <c r="AC93" s="401"/>
      <c r="AD93" s="401"/>
      <c r="AE93" s="401"/>
      <c r="AF93" s="401"/>
      <c r="AG93" s="401"/>
      <c r="AH93" s="401"/>
      <c r="AI93" s="401"/>
      <c r="AJ93" s="401"/>
      <c r="AK93" s="401"/>
    </row>
    <row r="94" spans="1:37" ht="14.15" customHeight="1" x14ac:dyDescent="0.25">
      <c r="A94" s="851" t="s">
        <v>3412</v>
      </c>
      <c r="B94" s="1664"/>
      <c r="C94" s="817"/>
      <c r="D94" s="1664"/>
      <c r="E94" s="817"/>
      <c r="F94" s="822"/>
      <c r="G94" s="823"/>
      <c r="H94" s="1664"/>
      <c r="I94" s="342"/>
      <c r="J94" s="823"/>
      <c r="K94" s="821"/>
      <c r="L94" s="817"/>
      <c r="M94" s="822"/>
      <c r="N94" s="817"/>
      <c r="O94" s="1664"/>
      <c r="P94" s="823"/>
      <c r="Q94" s="821"/>
      <c r="R94" s="852"/>
      <c r="S94" s="853"/>
      <c r="T94" s="854"/>
      <c r="U94" s="855"/>
      <c r="V94" s="401"/>
      <c r="W94" s="401"/>
      <c r="X94" s="277"/>
      <c r="Y94" s="401"/>
      <c r="Z94" s="401"/>
      <c r="AA94" s="401"/>
      <c r="AB94" s="401"/>
      <c r="AC94" s="401"/>
      <c r="AD94" s="401"/>
      <c r="AE94" s="401"/>
      <c r="AF94" s="401"/>
      <c r="AG94" s="401"/>
      <c r="AH94" s="401"/>
      <c r="AI94" s="401"/>
      <c r="AJ94" s="401"/>
      <c r="AK94" s="401"/>
    </row>
    <row r="95" spans="1:37" ht="14.15" customHeight="1" x14ac:dyDescent="0.25">
      <c r="A95" s="851" t="s">
        <v>3413</v>
      </c>
      <c r="B95" s="1664"/>
      <c r="C95" s="817"/>
      <c r="D95" s="1664"/>
      <c r="E95" s="817"/>
      <c r="F95" s="822"/>
      <c r="G95" s="823"/>
      <c r="H95" s="1664"/>
      <c r="I95" s="342"/>
      <c r="J95" s="823"/>
      <c r="K95" s="821"/>
      <c r="L95" s="817"/>
      <c r="M95" s="822"/>
      <c r="N95" s="817"/>
      <c r="O95" s="1664"/>
      <c r="P95" s="823"/>
      <c r="Q95" s="821"/>
      <c r="R95" s="852"/>
      <c r="S95" s="853"/>
      <c r="T95" s="854"/>
      <c r="U95" s="855"/>
      <c r="V95" s="401"/>
      <c r="W95" s="401"/>
      <c r="X95" s="277"/>
      <c r="Y95" s="401"/>
      <c r="Z95" s="401"/>
      <c r="AA95" s="401"/>
      <c r="AB95" s="401"/>
      <c r="AC95" s="401"/>
      <c r="AD95" s="401"/>
      <c r="AE95" s="401"/>
      <c r="AF95" s="401"/>
      <c r="AG95" s="401"/>
      <c r="AH95" s="401"/>
      <c r="AI95" s="401"/>
      <c r="AJ95" s="401"/>
      <c r="AK95" s="401"/>
    </row>
    <row r="96" spans="1:37" ht="14.15" customHeight="1" x14ac:dyDescent="0.25">
      <c r="A96" s="851" t="s">
        <v>3414</v>
      </c>
      <c r="B96" s="1664"/>
      <c r="C96" s="817"/>
      <c r="D96" s="1664"/>
      <c r="E96" s="817"/>
      <c r="F96" s="822"/>
      <c r="G96" s="823"/>
      <c r="H96" s="1664"/>
      <c r="I96" s="342"/>
      <c r="J96" s="823"/>
      <c r="K96" s="821"/>
      <c r="L96" s="817"/>
      <c r="M96" s="822"/>
      <c r="N96" s="817"/>
      <c r="O96" s="1664"/>
      <c r="P96" s="823"/>
      <c r="Q96" s="821"/>
      <c r="R96" s="852"/>
      <c r="S96" s="853"/>
      <c r="T96" s="854"/>
      <c r="U96" s="855"/>
      <c r="V96" s="401"/>
      <c r="W96" s="401"/>
      <c r="X96" s="277"/>
      <c r="Y96" s="401"/>
      <c r="Z96" s="401"/>
      <c r="AA96" s="401"/>
      <c r="AB96" s="401"/>
      <c r="AC96" s="401"/>
      <c r="AD96" s="401"/>
      <c r="AE96" s="401"/>
      <c r="AF96" s="401"/>
      <c r="AG96" s="401"/>
      <c r="AH96" s="401"/>
      <c r="AI96" s="401"/>
      <c r="AJ96" s="401"/>
      <c r="AK96" s="401"/>
    </row>
    <row r="97" spans="1:39" ht="14.15" customHeight="1" x14ac:dyDescent="0.25">
      <c r="A97" s="851" t="s">
        <v>3415</v>
      </c>
      <c r="B97" s="1664"/>
      <c r="C97" s="817"/>
      <c r="D97" s="1664"/>
      <c r="E97" s="817"/>
      <c r="F97" s="822"/>
      <c r="G97" s="823"/>
      <c r="H97" s="1664"/>
      <c r="I97" s="342"/>
      <c r="J97" s="823"/>
      <c r="K97" s="821"/>
      <c r="L97" s="817"/>
      <c r="M97" s="822"/>
      <c r="N97" s="817"/>
      <c r="O97" s="1664"/>
      <c r="P97" s="823"/>
      <c r="Q97" s="821"/>
      <c r="R97" s="852"/>
      <c r="S97" s="853"/>
      <c r="T97" s="854"/>
      <c r="U97" s="855"/>
      <c r="V97" s="401"/>
      <c r="W97" s="401"/>
      <c r="X97" s="277"/>
      <c r="Y97" s="401"/>
      <c r="Z97" s="401"/>
      <c r="AA97" s="401"/>
      <c r="AB97" s="401"/>
      <c r="AC97" s="401"/>
      <c r="AD97" s="401"/>
      <c r="AE97" s="401"/>
      <c r="AF97" s="401"/>
      <c r="AG97" s="401"/>
      <c r="AH97" s="401"/>
      <c r="AI97" s="401"/>
      <c r="AJ97" s="401"/>
      <c r="AK97" s="401"/>
    </row>
    <row r="98" spans="1:39" ht="14.15" customHeight="1" x14ac:dyDescent="0.25">
      <c r="A98" s="851" t="s">
        <v>3416</v>
      </c>
      <c r="B98" s="1664"/>
      <c r="C98" s="817"/>
      <c r="D98" s="1664"/>
      <c r="E98" s="817"/>
      <c r="F98" s="822"/>
      <c r="G98" s="823"/>
      <c r="H98" s="1664"/>
      <c r="I98" s="342"/>
      <c r="J98" s="823"/>
      <c r="K98" s="821"/>
      <c r="L98" s="817"/>
      <c r="M98" s="822"/>
      <c r="N98" s="817"/>
      <c r="O98" s="1664"/>
      <c r="P98" s="823"/>
      <c r="Q98" s="821"/>
      <c r="R98" s="852"/>
      <c r="S98" s="853"/>
      <c r="T98" s="854"/>
      <c r="U98" s="855"/>
      <c r="V98" s="401"/>
      <c r="W98" s="401"/>
      <c r="X98" s="277"/>
      <c r="Y98" s="401"/>
      <c r="Z98" s="401"/>
      <c r="AA98" s="401"/>
      <c r="AB98" s="401"/>
      <c r="AC98" s="401"/>
      <c r="AD98" s="401"/>
      <c r="AE98" s="401"/>
      <c r="AF98" s="401"/>
      <c r="AG98" s="401"/>
      <c r="AH98" s="401"/>
      <c r="AI98" s="401"/>
      <c r="AJ98" s="401"/>
      <c r="AK98" s="401"/>
    </row>
    <row r="99" spans="1:39" ht="14.15" customHeight="1" x14ac:dyDescent="0.25">
      <c r="A99" s="851" t="s">
        <v>3417</v>
      </c>
      <c r="B99" s="1664"/>
      <c r="C99" s="817"/>
      <c r="D99" s="1664"/>
      <c r="E99" s="817"/>
      <c r="F99" s="822"/>
      <c r="G99" s="823"/>
      <c r="H99" s="829"/>
      <c r="I99" s="832"/>
      <c r="J99" s="1479"/>
      <c r="K99" s="821"/>
      <c r="L99" s="817"/>
      <c r="M99" s="822"/>
      <c r="N99" s="817"/>
      <c r="O99" s="1664"/>
      <c r="P99" s="823"/>
      <c r="Q99" s="821"/>
      <c r="R99" s="852"/>
      <c r="S99" s="853"/>
      <c r="T99" s="854"/>
      <c r="U99" s="855"/>
      <c r="V99" s="401"/>
      <c r="W99" s="401"/>
      <c r="X99" s="277"/>
      <c r="Y99" s="401"/>
      <c r="Z99" s="401"/>
      <c r="AA99" s="401"/>
      <c r="AB99" s="401"/>
      <c r="AC99" s="401"/>
      <c r="AD99" s="401"/>
      <c r="AE99" s="401"/>
      <c r="AF99" s="401"/>
      <c r="AG99" s="401"/>
      <c r="AH99" s="401"/>
      <c r="AI99" s="401"/>
      <c r="AJ99" s="401"/>
      <c r="AK99" s="401"/>
    </row>
    <row r="100" spans="1:39" ht="14.15" customHeight="1" x14ac:dyDescent="0.25">
      <c r="A100" s="851" t="s">
        <v>3418</v>
      </c>
      <c r="B100" s="856"/>
      <c r="C100" s="857"/>
      <c r="D100" s="856"/>
      <c r="E100" s="1441"/>
      <c r="F100" s="858"/>
      <c r="G100" s="1539"/>
      <c r="H100" s="2778"/>
      <c r="I100" s="859"/>
      <c r="J100" s="860"/>
      <c r="K100" s="821"/>
      <c r="L100" s="817"/>
      <c r="M100" s="822"/>
      <c r="N100" s="817"/>
      <c r="O100" s="1664"/>
      <c r="P100" s="823"/>
      <c r="Q100" s="821"/>
      <c r="R100" s="852"/>
      <c r="S100" s="853"/>
      <c r="T100" s="854"/>
      <c r="U100" s="855"/>
      <c r="V100" s="401"/>
      <c r="W100" s="401"/>
      <c r="X100" s="277"/>
      <c r="Y100" s="401"/>
      <c r="Z100" s="401"/>
      <c r="AA100" s="401"/>
      <c r="AB100" s="401"/>
      <c r="AC100" s="401"/>
      <c r="AD100" s="401"/>
      <c r="AE100" s="401"/>
      <c r="AF100" s="401"/>
      <c r="AG100" s="401"/>
      <c r="AH100" s="401"/>
      <c r="AI100" s="401"/>
      <c r="AJ100" s="401"/>
      <c r="AK100" s="401"/>
    </row>
    <row r="101" spans="1:39" ht="14.15" customHeight="1" x14ac:dyDescent="0.25">
      <c r="A101" s="861" t="s">
        <v>3419</v>
      </c>
      <c r="B101" s="862"/>
      <c r="C101" s="863"/>
      <c r="D101" s="862"/>
      <c r="E101" s="864"/>
      <c r="F101" s="865"/>
      <c r="G101" s="866"/>
      <c r="H101" s="867"/>
      <c r="I101" s="868"/>
      <c r="J101" s="869"/>
      <c r="K101" s="821"/>
      <c r="L101" s="817"/>
      <c r="M101" s="822"/>
      <c r="N101" s="817"/>
      <c r="O101" s="1664"/>
      <c r="P101" s="823"/>
      <c r="Q101" s="821"/>
      <c r="R101" s="852"/>
      <c r="S101" s="853"/>
      <c r="T101" s="854"/>
      <c r="U101" s="855"/>
      <c r="V101" s="401"/>
      <c r="W101" s="401"/>
      <c r="X101" s="277"/>
      <c r="Y101" s="401"/>
      <c r="Z101" s="401"/>
      <c r="AA101" s="401"/>
      <c r="AB101" s="401"/>
      <c r="AC101" s="401"/>
      <c r="AD101" s="401"/>
      <c r="AE101" s="401"/>
      <c r="AF101" s="401"/>
      <c r="AG101" s="401"/>
      <c r="AH101" s="401"/>
      <c r="AI101" s="401"/>
      <c r="AJ101" s="401"/>
      <c r="AK101" s="401"/>
    </row>
    <row r="102" spans="1:39" ht="14.15" customHeight="1" x14ac:dyDescent="0.25">
      <c r="A102" s="861" t="s">
        <v>3420</v>
      </c>
      <c r="B102" s="1664"/>
      <c r="C102" s="817"/>
      <c r="D102" s="1664"/>
      <c r="E102" s="817"/>
      <c r="F102" s="822"/>
      <c r="G102" s="823"/>
      <c r="H102" s="1664"/>
      <c r="I102" s="342"/>
      <c r="J102" s="823"/>
      <c r="K102" s="821"/>
      <c r="L102" s="817"/>
      <c r="M102" s="822"/>
      <c r="N102" s="817"/>
      <c r="O102" s="1664"/>
      <c r="P102" s="823"/>
      <c r="Q102" s="821"/>
      <c r="R102" s="852"/>
      <c r="S102" s="853"/>
      <c r="T102" s="854"/>
      <c r="U102" s="855"/>
      <c r="V102" s="401"/>
      <c r="W102" s="401"/>
      <c r="X102" s="401"/>
      <c r="Y102" s="401"/>
      <c r="Z102" s="401"/>
      <c r="AA102" s="401"/>
      <c r="AB102" s="401"/>
      <c r="AC102" s="401"/>
      <c r="AD102" s="401"/>
      <c r="AE102" s="401"/>
      <c r="AF102" s="401"/>
      <c r="AG102" s="401"/>
      <c r="AH102" s="401"/>
      <c r="AI102" s="401"/>
    </row>
    <row r="103" spans="1:39" ht="14.15" customHeight="1" x14ac:dyDescent="0.25">
      <c r="A103" s="851" t="s">
        <v>3421</v>
      </c>
      <c r="B103" s="837"/>
      <c r="C103" s="838"/>
      <c r="D103" s="837"/>
      <c r="E103" s="838"/>
      <c r="F103" s="842"/>
      <c r="G103" s="843"/>
      <c r="H103" s="837"/>
      <c r="I103" s="841"/>
      <c r="J103" s="843"/>
      <c r="K103" s="840"/>
      <c r="L103" s="838"/>
      <c r="M103" s="842"/>
      <c r="N103" s="838"/>
      <c r="O103" s="837"/>
      <c r="P103" s="843"/>
      <c r="Q103" s="840"/>
      <c r="R103" s="870"/>
      <c r="S103" s="871"/>
      <c r="T103" s="872"/>
      <c r="U103" s="873"/>
      <c r="V103" s="401"/>
      <c r="W103" s="401"/>
      <c r="X103" s="401"/>
      <c r="Y103" s="401"/>
      <c r="Z103" s="401"/>
      <c r="AA103" s="401"/>
      <c r="AB103" s="401"/>
      <c r="AC103" s="401"/>
      <c r="AD103" s="401"/>
      <c r="AE103" s="401"/>
      <c r="AF103" s="401"/>
      <c r="AG103" s="401"/>
      <c r="AH103" s="401"/>
      <c r="AI103" s="401"/>
    </row>
    <row r="104" spans="1:39" ht="22.5" customHeight="1" x14ac:dyDescent="0.35">
      <c r="A104" s="3083" t="s">
        <v>3422</v>
      </c>
      <c r="B104" s="401"/>
      <c r="C104" s="401"/>
      <c r="D104" s="401"/>
      <c r="E104" s="401"/>
      <c r="F104" s="401"/>
      <c r="G104" s="401"/>
      <c r="H104" s="401"/>
      <c r="I104" s="401"/>
      <c r="J104" s="401"/>
      <c r="K104" s="401"/>
      <c r="L104" s="401"/>
      <c r="M104" s="401"/>
      <c r="N104" s="401"/>
      <c r="O104" s="401"/>
      <c r="P104" s="401"/>
      <c r="Q104" s="401"/>
      <c r="R104" s="401"/>
      <c r="S104" s="401"/>
      <c r="T104" s="401"/>
      <c r="U104" s="401"/>
      <c r="V104"/>
      <c r="W104" s="401"/>
      <c r="X104" s="401"/>
      <c r="Y104" s="401"/>
      <c r="Z104" s="401"/>
      <c r="AA104" s="401"/>
      <c r="AB104" s="401"/>
      <c r="AC104" s="401"/>
      <c r="AD104" s="401"/>
      <c r="AE104" s="401"/>
      <c r="AF104" s="401"/>
      <c r="AG104" s="401"/>
    </row>
    <row r="105" spans="1:39" ht="36.65" customHeight="1" x14ac:dyDescent="0.25">
      <c r="A105" s="9223" t="s">
        <v>3423</v>
      </c>
      <c r="B105" s="9195" t="s">
        <v>3424</v>
      </c>
      <c r="C105" s="9192"/>
      <c r="D105" s="9192"/>
      <c r="E105" s="9192"/>
      <c r="F105" s="9192"/>
      <c r="G105" s="9193"/>
      <c r="H105" s="9195" t="s">
        <v>3425</v>
      </c>
      <c r="I105" s="9192"/>
      <c r="J105" s="9192"/>
      <c r="K105" s="9192"/>
      <c r="L105" s="9192"/>
      <c r="M105" s="9187"/>
      <c r="N105" s="9013" t="s">
        <v>3426</v>
      </c>
      <c r="O105" s="9192"/>
      <c r="P105" s="9192"/>
      <c r="Q105" s="9192"/>
      <c r="R105" s="9192"/>
      <c r="S105" s="9187"/>
      <c r="T105" s="9188" t="s">
        <v>3222</v>
      </c>
      <c r="U105" s="9188"/>
      <c r="V105" s="9191"/>
      <c r="W105" s="9013" t="s">
        <v>3427</v>
      </c>
      <c r="X105" s="9192"/>
      <c r="Y105" s="9192"/>
      <c r="Z105" s="9192"/>
      <c r="AA105" s="9192"/>
      <c r="AB105" s="9193"/>
      <c r="AC105" s="401"/>
      <c r="AD105" s="401"/>
      <c r="AE105" s="401"/>
      <c r="AF105" s="401"/>
      <c r="AG105" s="401"/>
      <c r="AH105" s="401"/>
      <c r="AI105" s="401"/>
      <c r="AJ105" s="401"/>
      <c r="AK105" s="401"/>
      <c r="AL105" s="401"/>
      <c r="AM105" s="401"/>
    </row>
    <row r="106" spans="1:39" ht="22.5" customHeight="1" x14ac:dyDescent="0.25">
      <c r="A106" s="9224"/>
      <c r="B106" s="9188" t="s">
        <v>3388</v>
      </c>
      <c r="C106" s="9189"/>
      <c r="D106" s="9194" t="s">
        <v>11</v>
      </c>
      <c r="E106" s="9189"/>
      <c r="F106" s="9194" t="s">
        <v>3389</v>
      </c>
      <c r="G106" s="9189"/>
      <c r="H106" s="9188" t="s">
        <v>3388</v>
      </c>
      <c r="I106" s="9189"/>
      <c r="J106" s="9194" t="s">
        <v>11</v>
      </c>
      <c r="K106" s="9189"/>
      <c r="L106" s="9194" t="s">
        <v>3389</v>
      </c>
      <c r="M106" s="9191"/>
      <c r="N106" s="9188" t="s">
        <v>3388</v>
      </c>
      <c r="O106" s="9189"/>
      <c r="P106" s="9194" t="s">
        <v>11</v>
      </c>
      <c r="Q106" s="9189"/>
      <c r="R106" s="9194" t="s">
        <v>3389</v>
      </c>
      <c r="S106" s="9191"/>
      <c r="T106" s="3066" t="s">
        <v>3367</v>
      </c>
      <c r="U106" s="9192" t="s">
        <v>2029</v>
      </c>
      <c r="V106" s="9187"/>
      <c r="W106" s="9188" t="s">
        <v>3388</v>
      </c>
      <c r="X106" s="9189"/>
      <c r="Y106" s="9194" t="s">
        <v>11</v>
      </c>
      <c r="Z106" s="9189"/>
      <c r="AA106" s="9194" t="s">
        <v>3389</v>
      </c>
      <c r="AB106" s="9189"/>
      <c r="AC106" s="401"/>
      <c r="AD106" s="401"/>
      <c r="AE106" s="401"/>
      <c r="AF106" s="401"/>
      <c r="AG106" s="401"/>
      <c r="AH106" s="401"/>
      <c r="AI106" s="401"/>
      <c r="AJ106" s="401"/>
      <c r="AK106" s="401"/>
      <c r="AL106" s="401"/>
      <c r="AM106" s="401"/>
    </row>
    <row r="107" spans="1:39" ht="22.5" customHeight="1" x14ac:dyDescent="0.25">
      <c r="A107" s="9225"/>
      <c r="B107" s="3047" t="s">
        <v>33</v>
      </c>
      <c r="C107" s="3048" t="s">
        <v>34</v>
      </c>
      <c r="D107" s="3049" t="s">
        <v>33</v>
      </c>
      <c r="E107" s="3048" t="s">
        <v>34</v>
      </c>
      <c r="F107" s="3049" t="s">
        <v>33</v>
      </c>
      <c r="G107" s="3048" t="s">
        <v>34</v>
      </c>
      <c r="H107" s="3049" t="s">
        <v>33</v>
      </c>
      <c r="I107" s="3048" t="s">
        <v>34</v>
      </c>
      <c r="J107" s="3049" t="s">
        <v>33</v>
      </c>
      <c r="K107" s="3048" t="s">
        <v>34</v>
      </c>
      <c r="L107" s="3049" t="s">
        <v>33</v>
      </c>
      <c r="M107" s="3050" t="s">
        <v>34</v>
      </c>
      <c r="N107" s="3052" t="s">
        <v>33</v>
      </c>
      <c r="O107" s="3048" t="s">
        <v>34</v>
      </c>
      <c r="P107" s="3047" t="s">
        <v>33</v>
      </c>
      <c r="Q107" s="3048" t="s">
        <v>34</v>
      </c>
      <c r="R107" s="3049" t="s">
        <v>33</v>
      </c>
      <c r="S107" s="3050" t="s">
        <v>34</v>
      </c>
      <c r="T107" s="3084" t="s">
        <v>3398</v>
      </c>
      <c r="U107" s="2441" t="s">
        <v>3390</v>
      </c>
      <c r="V107" s="3051" t="s">
        <v>3391</v>
      </c>
      <c r="W107" s="3052" t="s">
        <v>33</v>
      </c>
      <c r="X107" s="3048" t="s">
        <v>34</v>
      </c>
      <c r="Y107" s="3047" t="s">
        <v>33</v>
      </c>
      <c r="Z107" s="3048" t="s">
        <v>34</v>
      </c>
      <c r="AA107" s="3049" t="s">
        <v>33</v>
      </c>
      <c r="AB107" s="3048" t="s">
        <v>34</v>
      </c>
      <c r="AC107" s="401"/>
      <c r="AD107" s="401"/>
      <c r="AE107" s="401"/>
      <c r="AF107" s="401"/>
      <c r="AG107" s="401"/>
      <c r="AH107" s="401"/>
      <c r="AI107" s="401"/>
      <c r="AJ107" s="401"/>
      <c r="AK107" s="401"/>
      <c r="AL107" s="401"/>
      <c r="AM107" s="401"/>
    </row>
    <row r="108" spans="1:39" ht="14.5" customHeight="1" x14ac:dyDescent="0.25">
      <c r="A108" s="3042" t="s">
        <v>30</v>
      </c>
      <c r="B108" s="811">
        <f>SUM(B109:B119)</f>
        <v>0</v>
      </c>
      <c r="C108" s="2948">
        <f t="shared" ref="C108:AB108" si="6">SUM(C109:C119)</f>
        <v>0</v>
      </c>
      <c r="D108" s="811">
        <f t="shared" si="6"/>
        <v>0</v>
      </c>
      <c r="E108" s="2948">
        <f t="shared" si="6"/>
        <v>0</v>
      </c>
      <c r="F108" s="811">
        <f t="shared" si="6"/>
        <v>0</v>
      </c>
      <c r="G108" s="2948">
        <f t="shared" si="6"/>
        <v>0</v>
      </c>
      <c r="H108" s="811">
        <f t="shared" si="6"/>
        <v>0</v>
      </c>
      <c r="I108" s="2948">
        <f t="shared" si="6"/>
        <v>0</v>
      </c>
      <c r="J108" s="811">
        <f t="shared" si="6"/>
        <v>0</v>
      </c>
      <c r="K108" s="2948">
        <f t="shared" si="6"/>
        <v>0</v>
      </c>
      <c r="L108" s="811">
        <f t="shared" si="6"/>
        <v>0</v>
      </c>
      <c r="M108" s="811">
        <f t="shared" si="6"/>
        <v>0</v>
      </c>
      <c r="N108" s="2791">
        <f t="shared" si="6"/>
        <v>0</v>
      </c>
      <c r="O108" s="3020">
        <f t="shared" si="6"/>
        <v>0</v>
      </c>
      <c r="P108" s="2791">
        <f t="shared" si="6"/>
        <v>0</v>
      </c>
      <c r="Q108" s="3020">
        <f t="shared" si="6"/>
        <v>0</v>
      </c>
      <c r="R108" s="2791">
        <f t="shared" si="6"/>
        <v>0</v>
      </c>
      <c r="S108" s="3020">
        <f t="shared" si="6"/>
        <v>0</v>
      </c>
      <c r="T108" s="2791">
        <f t="shared" si="6"/>
        <v>0</v>
      </c>
      <c r="U108" s="3085">
        <f t="shared" si="6"/>
        <v>0</v>
      </c>
      <c r="V108" s="2104">
        <f t="shared" si="6"/>
        <v>0</v>
      </c>
      <c r="W108" s="815">
        <f t="shared" si="6"/>
        <v>0</v>
      </c>
      <c r="X108" s="812">
        <f t="shared" si="6"/>
        <v>0</v>
      </c>
      <c r="Y108" s="811">
        <f t="shared" si="6"/>
        <v>0</v>
      </c>
      <c r="Z108" s="812">
        <f t="shared" si="6"/>
        <v>0</v>
      </c>
      <c r="AA108" s="813">
        <f>SUM(AA109:AA119)</f>
        <v>0</v>
      </c>
      <c r="AB108" s="812">
        <f t="shared" si="6"/>
        <v>0</v>
      </c>
      <c r="AC108" s="401"/>
      <c r="AD108" s="401"/>
      <c r="AE108" s="401"/>
      <c r="AF108" s="401"/>
      <c r="AG108" s="401"/>
      <c r="AH108" s="401"/>
      <c r="AI108" s="401"/>
      <c r="AJ108" s="401"/>
      <c r="AK108" s="401"/>
      <c r="AL108" s="401"/>
      <c r="AM108" s="401"/>
    </row>
    <row r="109" spans="1:39" ht="14.15" customHeight="1" x14ac:dyDescent="0.25">
      <c r="A109" s="851" t="s">
        <v>2106</v>
      </c>
      <c r="B109" s="822"/>
      <c r="C109" s="817"/>
      <c r="D109" s="1664"/>
      <c r="E109" s="817"/>
      <c r="F109" s="1664"/>
      <c r="G109" s="817"/>
      <c r="H109" s="1664"/>
      <c r="I109" s="817"/>
      <c r="J109" s="1664"/>
      <c r="K109" s="817"/>
      <c r="L109" s="1664"/>
      <c r="M109" s="823"/>
      <c r="N109" s="874">
        <f t="shared" ref="N109:S119" si="7">+B109+H109</f>
        <v>0</v>
      </c>
      <c r="O109" s="819">
        <f t="shared" si="7"/>
        <v>0</v>
      </c>
      <c r="P109" s="818">
        <f t="shared" si="7"/>
        <v>0</v>
      </c>
      <c r="Q109" s="819">
        <f t="shared" si="7"/>
        <v>0</v>
      </c>
      <c r="R109" s="3060">
        <f t="shared" si="7"/>
        <v>0</v>
      </c>
      <c r="S109" s="875">
        <f t="shared" si="7"/>
        <v>0</v>
      </c>
      <c r="T109" s="822"/>
      <c r="U109" s="342"/>
      <c r="V109" s="823"/>
      <c r="W109" s="3086"/>
      <c r="X109" s="3087"/>
      <c r="Y109" s="3088"/>
      <c r="Z109" s="3087"/>
      <c r="AA109" s="3089"/>
      <c r="AB109" s="3087"/>
      <c r="AC109" s="401"/>
      <c r="AD109" s="401"/>
      <c r="AE109" s="401"/>
      <c r="AF109" s="401"/>
      <c r="AG109" s="401"/>
      <c r="AH109" s="401"/>
      <c r="AI109" s="401"/>
      <c r="AJ109" s="401"/>
      <c r="AK109" s="401"/>
      <c r="AL109" s="401"/>
      <c r="AM109" s="401"/>
    </row>
    <row r="110" spans="1:39" ht="14.15" customHeight="1" x14ac:dyDescent="0.25">
      <c r="A110" s="851" t="s">
        <v>1942</v>
      </c>
      <c r="B110" s="822"/>
      <c r="C110" s="817"/>
      <c r="D110" s="1664"/>
      <c r="E110" s="817"/>
      <c r="F110" s="1664"/>
      <c r="G110" s="817"/>
      <c r="H110" s="1664"/>
      <c r="I110" s="817"/>
      <c r="J110" s="1664"/>
      <c r="K110" s="817"/>
      <c r="L110" s="1664"/>
      <c r="M110" s="823"/>
      <c r="N110" s="874">
        <f t="shared" si="7"/>
        <v>0</v>
      </c>
      <c r="O110" s="819">
        <f t="shared" si="7"/>
        <v>0</v>
      </c>
      <c r="P110" s="818">
        <f t="shared" si="7"/>
        <v>0</v>
      </c>
      <c r="Q110" s="819">
        <f t="shared" si="7"/>
        <v>0</v>
      </c>
      <c r="R110" s="3060">
        <f t="shared" si="7"/>
        <v>0</v>
      </c>
      <c r="S110" s="875">
        <f t="shared" si="7"/>
        <v>0</v>
      </c>
      <c r="T110" s="822"/>
      <c r="U110" s="342"/>
      <c r="V110" s="823"/>
      <c r="W110" s="824"/>
      <c r="X110" s="825"/>
      <c r="Y110" s="826"/>
      <c r="Z110" s="825"/>
      <c r="AA110" s="3061"/>
      <c r="AB110" s="825"/>
      <c r="AC110" s="401"/>
      <c r="AD110" s="401"/>
      <c r="AE110" s="401"/>
      <c r="AF110" s="401"/>
      <c r="AG110" s="401"/>
      <c r="AH110" s="401"/>
      <c r="AI110" s="401"/>
      <c r="AJ110" s="401"/>
      <c r="AK110" s="401"/>
      <c r="AL110" s="401"/>
      <c r="AM110" s="401"/>
    </row>
    <row r="111" spans="1:39" ht="14.15" customHeight="1" x14ac:dyDescent="0.25">
      <c r="A111" s="851" t="s">
        <v>1936</v>
      </c>
      <c r="B111" s="822"/>
      <c r="C111" s="817"/>
      <c r="D111" s="1664"/>
      <c r="E111" s="817"/>
      <c r="F111" s="1664"/>
      <c r="G111" s="817"/>
      <c r="H111" s="1664"/>
      <c r="I111" s="817"/>
      <c r="J111" s="1664"/>
      <c r="K111" s="817"/>
      <c r="L111" s="1664"/>
      <c r="M111" s="823"/>
      <c r="N111" s="874">
        <f t="shared" si="7"/>
        <v>0</v>
      </c>
      <c r="O111" s="819">
        <f t="shared" si="7"/>
        <v>0</v>
      </c>
      <c r="P111" s="818">
        <f t="shared" si="7"/>
        <v>0</v>
      </c>
      <c r="Q111" s="819">
        <f t="shared" si="7"/>
        <v>0</v>
      </c>
      <c r="R111" s="3060">
        <f t="shared" si="7"/>
        <v>0</v>
      </c>
      <c r="S111" s="875">
        <f t="shared" si="7"/>
        <v>0</v>
      </c>
      <c r="T111" s="822"/>
      <c r="U111" s="342"/>
      <c r="V111" s="823"/>
      <c r="W111" s="824"/>
      <c r="X111" s="825"/>
      <c r="Y111" s="826"/>
      <c r="Z111" s="825"/>
      <c r="AA111" s="3061"/>
      <c r="AB111" s="825"/>
      <c r="AC111" s="401"/>
      <c r="AD111" s="401"/>
      <c r="AE111" s="401"/>
      <c r="AF111" s="401"/>
      <c r="AG111" s="401"/>
      <c r="AH111" s="401"/>
      <c r="AI111" s="401"/>
      <c r="AJ111" s="401"/>
      <c r="AK111" s="401"/>
      <c r="AL111" s="401"/>
      <c r="AM111" s="401"/>
    </row>
    <row r="112" spans="1:39" ht="14.15" customHeight="1" x14ac:dyDescent="0.25">
      <c r="A112" s="851" t="s">
        <v>2113</v>
      </c>
      <c r="B112" s="822"/>
      <c r="C112" s="817"/>
      <c r="D112" s="1664"/>
      <c r="E112" s="817"/>
      <c r="F112" s="1664"/>
      <c r="G112" s="817"/>
      <c r="H112" s="1664"/>
      <c r="I112" s="817"/>
      <c r="J112" s="1664"/>
      <c r="K112" s="817"/>
      <c r="L112" s="1664"/>
      <c r="M112" s="823"/>
      <c r="N112" s="874">
        <f t="shared" si="7"/>
        <v>0</v>
      </c>
      <c r="O112" s="819">
        <f t="shared" si="7"/>
        <v>0</v>
      </c>
      <c r="P112" s="818">
        <f t="shared" si="7"/>
        <v>0</v>
      </c>
      <c r="Q112" s="819">
        <f t="shared" si="7"/>
        <v>0</v>
      </c>
      <c r="R112" s="3060">
        <f t="shared" si="7"/>
        <v>0</v>
      </c>
      <c r="S112" s="875">
        <f t="shared" si="7"/>
        <v>0</v>
      </c>
      <c r="T112" s="822"/>
      <c r="U112" s="342"/>
      <c r="V112" s="823"/>
      <c r="W112" s="824"/>
      <c r="X112" s="825"/>
      <c r="Y112" s="826"/>
      <c r="Z112" s="825"/>
      <c r="AA112" s="3061"/>
      <c r="AB112" s="825"/>
      <c r="AC112" s="401"/>
      <c r="AD112" s="401"/>
      <c r="AE112" s="401"/>
      <c r="AF112" s="401"/>
      <c r="AG112" s="401"/>
      <c r="AH112" s="401"/>
      <c r="AI112" s="401"/>
      <c r="AJ112" s="401"/>
      <c r="AK112" s="401"/>
      <c r="AL112" s="401"/>
      <c r="AM112" s="401"/>
    </row>
    <row r="113" spans="1:39" ht="14.15" customHeight="1" x14ac:dyDescent="0.25">
      <c r="A113" s="851" t="s">
        <v>3428</v>
      </c>
      <c r="B113" s="822"/>
      <c r="C113" s="817"/>
      <c r="D113" s="1664"/>
      <c r="E113" s="817"/>
      <c r="F113" s="1664"/>
      <c r="G113" s="817"/>
      <c r="H113" s="1664"/>
      <c r="I113" s="817"/>
      <c r="J113" s="1664"/>
      <c r="K113" s="817"/>
      <c r="L113" s="1664"/>
      <c r="M113" s="823"/>
      <c r="N113" s="874">
        <f t="shared" si="7"/>
        <v>0</v>
      </c>
      <c r="O113" s="819">
        <f t="shared" si="7"/>
        <v>0</v>
      </c>
      <c r="P113" s="818">
        <f t="shared" si="7"/>
        <v>0</v>
      </c>
      <c r="Q113" s="819">
        <f t="shared" si="7"/>
        <v>0</v>
      </c>
      <c r="R113" s="3060">
        <f t="shared" si="7"/>
        <v>0</v>
      </c>
      <c r="S113" s="875">
        <f t="shared" si="7"/>
        <v>0</v>
      </c>
      <c r="T113" s="822"/>
      <c r="U113" s="342"/>
      <c r="V113" s="823"/>
      <c r="W113" s="824"/>
      <c r="X113" s="825"/>
      <c r="Y113" s="826"/>
      <c r="Z113" s="825"/>
      <c r="AA113" s="3061"/>
      <c r="AB113" s="825"/>
      <c r="AC113" s="401"/>
      <c r="AD113" s="401"/>
      <c r="AE113" s="401"/>
      <c r="AF113" s="401"/>
      <c r="AG113" s="401"/>
      <c r="AH113" s="401"/>
      <c r="AI113" s="401"/>
      <c r="AJ113" s="401"/>
      <c r="AK113" s="401"/>
      <c r="AL113" s="401"/>
      <c r="AM113" s="401"/>
    </row>
    <row r="114" spans="1:39" ht="14.15" customHeight="1" x14ac:dyDescent="0.25">
      <c r="A114" s="851" t="s">
        <v>1946</v>
      </c>
      <c r="B114" s="822"/>
      <c r="C114" s="817"/>
      <c r="D114" s="1664"/>
      <c r="E114" s="817"/>
      <c r="F114" s="1664"/>
      <c r="G114" s="817"/>
      <c r="H114" s="1664"/>
      <c r="I114" s="817"/>
      <c r="J114" s="1664"/>
      <c r="K114" s="817"/>
      <c r="L114" s="1664"/>
      <c r="M114" s="823"/>
      <c r="N114" s="874">
        <f t="shared" si="7"/>
        <v>0</v>
      </c>
      <c r="O114" s="819">
        <f t="shared" si="7"/>
        <v>0</v>
      </c>
      <c r="P114" s="818">
        <f t="shared" si="7"/>
        <v>0</v>
      </c>
      <c r="Q114" s="819">
        <f t="shared" si="7"/>
        <v>0</v>
      </c>
      <c r="R114" s="3060">
        <f t="shared" si="7"/>
        <v>0</v>
      </c>
      <c r="S114" s="875">
        <f t="shared" si="7"/>
        <v>0</v>
      </c>
      <c r="T114" s="822"/>
      <c r="U114" s="342"/>
      <c r="V114" s="823"/>
      <c r="W114" s="824"/>
      <c r="X114" s="825"/>
      <c r="Y114" s="826"/>
      <c r="Z114" s="825"/>
      <c r="AA114" s="3061"/>
      <c r="AB114" s="825"/>
      <c r="AC114" s="401"/>
      <c r="AD114" s="401"/>
      <c r="AE114" s="401"/>
      <c r="AF114" s="401"/>
      <c r="AG114" s="401"/>
      <c r="AH114" s="401"/>
      <c r="AI114" s="401"/>
      <c r="AJ114" s="401"/>
      <c r="AK114" s="401"/>
      <c r="AL114" s="401"/>
      <c r="AM114" s="401"/>
    </row>
    <row r="115" spans="1:39" ht="14.15" customHeight="1" x14ac:dyDescent="0.25">
      <c r="A115" s="851" t="s">
        <v>2116</v>
      </c>
      <c r="B115" s="822"/>
      <c r="C115" s="817"/>
      <c r="D115" s="1664"/>
      <c r="E115" s="817"/>
      <c r="F115" s="1664"/>
      <c r="G115" s="817"/>
      <c r="H115" s="1664"/>
      <c r="I115" s="817"/>
      <c r="J115" s="1664"/>
      <c r="K115" s="817"/>
      <c r="L115" s="1664"/>
      <c r="M115" s="823"/>
      <c r="N115" s="874">
        <f t="shared" si="7"/>
        <v>0</v>
      </c>
      <c r="O115" s="819">
        <f t="shared" si="7"/>
        <v>0</v>
      </c>
      <c r="P115" s="818">
        <f t="shared" si="7"/>
        <v>0</v>
      </c>
      <c r="Q115" s="819">
        <f t="shared" si="7"/>
        <v>0</v>
      </c>
      <c r="R115" s="3060">
        <f t="shared" si="7"/>
        <v>0</v>
      </c>
      <c r="S115" s="875">
        <f t="shared" si="7"/>
        <v>0</v>
      </c>
      <c r="T115" s="822"/>
      <c r="U115" s="342"/>
      <c r="V115" s="823"/>
      <c r="W115" s="824"/>
      <c r="X115" s="825"/>
      <c r="Y115" s="826"/>
      <c r="Z115" s="825"/>
      <c r="AA115" s="3061"/>
      <c r="AB115" s="825"/>
      <c r="AC115" s="401"/>
      <c r="AD115" s="401"/>
      <c r="AE115" s="401"/>
      <c r="AF115" s="401"/>
      <c r="AG115" s="401"/>
      <c r="AH115" s="401"/>
      <c r="AI115" s="401"/>
      <c r="AJ115" s="401"/>
      <c r="AK115" s="401"/>
      <c r="AL115" s="401"/>
      <c r="AM115" s="401"/>
    </row>
    <row r="116" spans="1:39" ht="14.15" customHeight="1" x14ac:dyDescent="0.25">
      <c r="A116" s="851" t="s">
        <v>2117</v>
      </c>
      <c r="B116" s="822"/>
      <c r="C116" s="817"/>
      <c r="D116" s="1664"/>
      <c r="E116" s="817"/>
      <c r="F116" s="1664"/>
      <c r="G116" s="817"/>
      <c r="H116" s="1664"/>
      <c r="I116" s="817"/>
      <c r="J116" s="1664"/>
      <c r="K116" s="817"/>
      <c r="L116" s="1664"/>
      <c r="M116" s="823"/>
      <c r="N116" s="874">
        <f t="shared" si="7"/>
        <v>0</v>
      </c>
      <c r="O116" s="819">
        <f t="shared" si="7"/>
        <v>0</v>
      </c>
      <c r="P116" s="818">
        <f t="shared" si="7"/>
        <v>0</v>
      </c>
      <c r="Q116" s="819">
        <f t="shared" si="7"/>
        <v>0</v>
      </c>
      <c r="R116" s="3060">
        <f t="shared" si="7"/>
        <v>0</v>
      </c>
      <c r="S116" s="875">
        <f t="shared" si="7"/>
        <v>0</v>
      </c>
      <c r="T116" s="822"/>
      <c r="U116" s="342"/>
      <c r="V116" s="823"/>
      <c r="W116" s="824"/>
      <c r="X116" s="825"/>
      <c r="Y116" s="826"/>
      <c r="Z116" s="825"/>
      <c r="AA116" s="3061"/>
      <c r="AB116" s="825"/>
      <c r="AC116" s="401"/>
      <c r="AD116" s="401"/>
      <c r="AE116" s="401"/>
      <c r="AF116" s="401"/>
      <c r="AG116" s="401"/>
      <c r="AH116" s="401"/>
      <c r="AI116" s="401"/>
      <c r="AJ116" s="401"/>
      <c r="AK116" s="401"/>
      <c r="AL116" s="401"/>
      <c r="AM116" s="401"/>
    </row>
    <row r="117" spans="1:39" ht="14.15" customHeight="1" x14ac:dyDescent="0.25">
      <c r="A117" s="851" t="s">
        <v>1948</v>
      </c>
      <c r="B117" s="822"/>
      <c r="C117" s="817"/>
      <c r="D117" s="1664"/>
      <c r="E117" s="817"/>
      <c r="F117" s="1664"/>
      <c r="G117" s="817"/>
      <c r="H117" s="1664"/>
      <c r="I117" s="817"/>
      <c r="J117" s="1664"/>
      <c r="K117" s="817"/>
      <c r="L117" s="1664"/>
      <c r="M117" s="823"/>
      <c r="N117" s="874">
        <f t="shared" si="7"/>
        <v>0</v>
      </c>
      <c r="O117" s="819">
        <f t="shared" si="7"/>
        <v>0</v>
      </c>
      <c r="P117" s="818">
        <f t="shared" si="7"/>
        <v>0</v>
      </c>
      <c r="Q117" s="819">
        <f t="shared" si="7"/>
        <v>0</v>
      </c>
      <c r="R117" s="3060">
        <f t="shared" si="7"/>
        <v>0</v>
      </c>
      <c r="S117" s="875">
        <f t="shared" si="7"/>
        <v>0</v>
      </c>
      <c r="T117" s="822"/>
      <c r="U117" s="342"/>
      <c r="V117" s="823"/>
      <c r="W117" s="824"/>
      <c r="X117" s="825"/>
      <c r="Y117" s="826"/>
      <c r="Z117" s="825"/>
      <c r="AA117" s="3061"/>
      <c r="AB117" s="825"/>
      <c r="AC117" s="401"/>
      <c r="AD117" s="401"/>
      <c r="AE117" s="401"/>
      <c r="AF117" s="401"/>
      <c r="AG117" s="401"/>
      <c r="AH117" s="401"/>
      <c r="AI117" s="401"/>
      <c r="AJ117" s="401"/>
      <c r="AK117" s="401"/>
      <c r="AL117" s="401"/>
      <c r="AM117" s="401"/>
    </row>
    <row r="118" spans="1:39" ht="14.15" customHeight="1" x14ac:dyDescent="0.25">
      <c r="A118" s="851" t="s">
        <v>1947</v>
      </c>
      <c r="B118" s="822"/>
      <c r="C118" s="817"/>
      <c r="D118" s="1664"/>
      <c r="E118" s="817"/>
      <c r="F118" s="1664"/>
      <c r="G118" s="817"/>
      <c r="H118" s="1664"/>
      <c r="I118" s="817"/>
      <c r="J118" s="1664"/>
      <c r="K118" s="817"/>
      <c r="L118" s="1664"/>
      <c r="M118" s="823"/>
      <c r="N118" s="874">
        <f t="shared" si="7"/>
        <v>0</v>
      </c>
      <c r="O118" s="819">
        <f t="shared" si="7"/>
        <v>0</v>
      </c>
      <c r="P118" s="818">
        <f>+D118+J118</f>
        <v>0</v>
      </c>
      <c r="Q118" s="819">
        <f>+E118+K118</f>
        <v>0</v>
      </c>
      <c r="R118" s="3060">
        <f t="shared" si="7"/>
        <v>0</v>
      </c>
      <c r="S118" s="875">
        <f t="shared" si="7"/>
        <v>0</v>
      </c>
      <c r="T118" s="822"/>
      <c r="U118" s="342"/>
      <c r="V118" s="823"/>
      <c r="W118" s="824"/>
      <c r="X118" s="825"/>
      <c r="Y118" s="826"/>
      <c r="Z118" s="825"/>
      <c r="AA118" s="3061"/>
      <c r="AB118" s="825"/>
      <c r="AC118" s="401"/>
      <c r="AD118" s="401"/>
      <c r="AE118" s="401"/>
      <c r="AF118" s="401"/>
      <c r="AG118" s="401"/>
      <c r="AH118" s="401"/>
      <c r="AI118" s="401"/>
      <c r="AJ118" s="401"/>
      <c r="AK118" s="401"/>
      <c r="AL118" s="401"/>
      <c r="AM118" s="401"/>
    </row>
    <row r="119" spans="1:39" ht="14.15" customHeight="1" x14ac:dyDescent="0.25">
      <c r="A119" s="876" t="s">
        <v>1949</v>
      </c>
      <c r="B119" s="842"/>
      <c r="C119" s="838"/>
      <c r="D119" s="837"/>
      <c r="E119" s="838"/>
      <c r="F119" s="837"/>
      <c r="G119" s="838"/>
      <c r="H119" s="837"/>
      <c r="I119" s="838"/>
      <c r="J119" s="837"/>
      <c r="K119" s="838"/>
      <c r="L119" s="837"/>
      <c r="M119" s="843"/>
      <c r="N119" s="815">
        <f t="shared" si="7"/>
        <v>0</v>
      </c>
      <c r="O119" s="812">
        <f t="shared" si="7"/>
        <v>0</v>
      </c>
      <c r="P119" s="811">
        <f t="shared" si="7"/>
        <v>0</v>
      </c>
      <c r="Q119" s="812">
        <f t="shared" si="7"/>
        <v>0</v>
      </c>
      <c r="R119" s="813">
        <f t="shared" si="7"/>
        <v>0</v>
      </c>
      <c r="S119" s="814">
        <f t="shared" si="7"/>
        <v>0</v>
      </c>
      <c r="T119" s="842"/>
      <c r="U119" s="841"/>
      <c r="V119" s="843"/>
      <c r="W119" s="844"/>
      <c r="X119" s="845"/>
      <c r="Y119" s="846"/>
      <c r="Z119" s="845"/>
      <c r="AA119" s="847"/>
      <c r="AB119" s="845"/>
      <c r="AC119" s="401"/>
      <c r="AD119" s="401"/>
      <c r="AE119" s="401"/>
      <c r="AF119" s="401"/>
      <c r="AG119" s="401"/>
      <c r="AH119" s="401"/>
      <c r="AI119" s="401"/>
      <c r="AJ119" s="401"/>
      <c r="AK119" s="401"/>
      <c r="AL119" s="401"/>
      <c r="AM119" s="401"/>
    </row>
    <row r="120" spans="1:39" ht="24" customHeight="1" x14ac:dyDescent="0.25">
      <c r="A120" s="3043" t="s">
        <v>3429</v>
      </c>
    </row>
    <row r="121" spans="1:39" ht="15" customHeight="1" x14ac:dyDescent="0.25">
      <c r="A121" s="9217" t="s">
        <v>3430</v>
      </c>
      <c r="B121" s="9195" t="s">
        <v>3404</v>
      </c>
      <c r="C121" s="9192"/>
      <c r="D121" s="9192"/>
      <c r="E121" s="9192"/>
      <c r="F121" s="9192"/>
      <c r="G121" s="9192"/>
      <c r="H121" s="9192"/>
      <c r="I121" s="9192"/>
      <c r="J121" s="9187"/>
      <c r="K121" s="9220" t="s">
        <v>3431</v>
      </c>
      <c r="L121" s="7523"/>
      <c r="M121" s="7523"/>
      <c r="N121" s="7523"/>
      <c r="O121" s="7523"/>
      <c r="P121" s="7990"/>
    </row>
    <row r="122" spans="1:39" ht="23.25" customHeight="1" x14ac:dyDescent="0.25">
      <c r="A122" s="9218"/>
      <c r="B122" s="9188" t="s">
        <v>3388</v>
      </c>
      <c r="C122" s="9189"/>
      <c r="D122" s="9194" t="s">
        <v>11</v>
      </c>
      <c r="E122" s="9189"/>
      <c r="F122" s="9188" t="s">
        <v>3389</v>
      </c>
      <c r="G122" s="9189"/>
      <c r="H122" s="9190" t="s">
        <v>3222</v>
      </c>
      <c r="I122" s="9188"/>
      <c r="J122" s="9191"/>
      <c r="K122" s="9221"/>
      <c r="L122" s="8053"/>
      <c r="M122" s="8053"/>
      <c r="N122" s="8053"/>
      <c r="O122" s="8053"/>
      <c r="P122" s="9222"/>
    </row>
    <row r="123" spans="1:39" ht="13.9" customHeight="1" x14ac:dyDescent="0.25">
      <c r="A123" s="9218"/>
      <c r="B123" s="7975" t="s">
        <v>33</v>
      </c>
      <c r="C123" s="7371" t="s">
        <v>34</v>
      </c>
      <c r="D123" s="7975" t="s">
        <v>33</v>
      </c>
      <c r="E123" s="7371" t="s">
        <v>34</v>
      </c>
      <c r="F123" s="7370" t="s">
        <v>33</v>
      </c>
      <c r="G123" s="9208" t="s">
        <v>34</v>
      </c>
      <c r="H123" s="3065" t="s">
        <v>3367</v>
      </c>
      <c r="I123" s="9195" t="s">
        <v>2029</v>
      </c>
      <c r="J123" s="9187"/>
      <c r="K123" s="9190" t="s">
        <v>3388</v>
      </c>
      <c r="L123" s="9189"/>
      <c r="M123" s="9188" t="s">
        <v>11</v>
      </c>
      <c r="N123" s="9189"/>
      <c r="O123" s="9194" t="s">
        <v>3389</v>
      </c>
      <c r="P123" s="9189"/>
    </row>
    <row r="124" spans="1:39" ht="24.75" customHeight="1" x14ac:dyDescent="0.25">
      <c r="A124" s="9219"/>
      <c r="B124" s="9206"/>
      <c r="C124" s="9207"/>
      <c r="D124" s="9206"/>
      <c r="E124" s="9207"/>
      <c r="F124" s="7976"/>
      <c r="G124" s="9209"/>
      <c r="H124" s="3065" t="s">
        <v>3398</v>
      </c>
      <c r="I124" s="1935" t="s">
        <v>3390</v>
      </c>
      <c r="J124" s="3090" t="s">
        <v>3391</v>
      </c>
      <c r="K124" s="3052" t="s">
        <v>33</v>
      </c>
      <c r="L124" s="3048" t="s">
        <v>34</v>
      </c>
      <c r="M124" s="3047" t="s">
        <v>33</v>
      </c>
      <c r="N124" s="3048" t="s">
        <v>34</v>
      </c>
      <c r="O124" s="3049" t="s">
        <v>33</v>
      </c>
      <c r="P124" s="3048" t="s">
        <v>34</v>
      </c>
    </row>
    <row r="125" spans="1:39" x14ac:dyDescent="0.25">
      <c r="A125" s="3091" t="s">
        <v>30</v>
      </c>
      <c r="B125" s="3053">
        <f>SUM(B126:B129)</f>
        <v>0</v>
      </c>
      <c r="C125" s="2948">
        <f>SUM(C126:C129)</f>
        <v>0</v>
      </c>
      <c r="D125" s="3075">
        <f>SUM(D126:D129)</f>
        <v>0</v>
      </c>
      <c r="E125" s="2948">
        <f>SUM(E126:E129)</f>
        <v>0</v>
      </c>
      <c r="F125" s="3053">
        <f t="shared" ref="F125:P125" si="8">SUM(F126:F129)</f>
        <v>0</v>
      </c>
      <c r="G125" s="3020">
        <f t="shared" si="8"/>
        <v>0</v>
      </c>
      <c r="H125" s="3078">
        <f t="shared" si="8"/>
        <v>0</v>
      </c>
      <c r="I125" s="3092">
        <f t="shared" si="8"/>
        <v>0</v>
      </c>
      <c r="J125" s="3077">
        <f t="shared" si="8"/>
        <v>0</v>
      </c>
      <c r="K125" s="3076">
        <f t="shared" si="8"/>
        <v>0</v>
      </c>
      <c r="L125" s="2983">
        <f t="shared" si="8"/>
        <v>0</v>
      </c>
      <c r="M125" s="3092">
        <f t="shared" si="8"/>
        <v>0</v>
      </c>
      <c r="N125" s="2975">
        <f t="shared" si="8"/>
        <v>0</v>
      </c>
      <c r="O125" s="3079">
        <f t="shared" si="8"/>
        <v>0</v>
      </c>
      <c r="P125" s="2983">
        <f t="shared" si="8"/>
        <v>0</v>
      </c>
    </row>
    <row r="126" spans="1:39" ht="14.15" customHeight="1" x14ac:dyDescent="0.25">
      <c r="A126" s="877" t="s">
        <v>3432</v>
      </c>
      <c r="B126" s="346"/>
      <c r="C126" s="1178"/>
      <c r="D126" s="295"/>
      <c r="E126" s="1178"/>
      <c r="F126" s="346"/>
      <c r="G126" s="300"/>
      <c r="H126" s="181"/>
      <c r="I126" s="346"/>
      <c r="J126" s="291"/>
      <c r="K126" s="3086"/>
      <c r="L126" s="3087"/>
      <c r="M126" s="3088"/>
      <c r="N126" s="3087"/>
      <c r="O126" s="3089"/>
      <c r="P126" s="825"/>
    </row>
    <row r="127" spans="1:39" ht="14.15" customHeight="1" x14ac:dyDescent="0.25">
      <c r="A127" s="877" t="s">
        <v>3433</v>
      </c>
      <c r="B127" s="822"/>
      <c r="C127" s="817"/>
      <c r="D127" s="1664"/>
      <c r="E127" s="817"/>
      <c r="F127" s="822"/>
      <c r="G127" s="823"/>
      <c r="H127" s="878"/>
      <c r="I127" s="822"/>
      <c r="J127" s="853"/>
      <c r="K127" s="824"/>
      <c r="L127" s="825"/>
      <c r="M127" s="826"/>
      <c r="N127" s="825"/>
      <c r="O127" s="3061"/>
      <c r="P127" s="825"/>
    </row>
    <row r="128" spans="1:39" ht="14.15" customHeight="1" x14ac:dyDescent="0.25">
      <c r="A128" s="877" t="s">
        <v>3434</v>
      </c>
      <c r="B128" s="822"/>
      <c r="C128" s="817"/>
      <c r="D128" s="1664"/>
      <c r="E128" s="817"/>
      <c r="F128" s="822"/>
      <c r="G128" s="823"/>
      <c r="H128" s="878"/>
      <c r="I128" s="822"/>
      <c r="J128" s="853"/>
      <c r="K128" s="824"/>
      <c r="L128" s="825"/>
      <c r="M128" s="826"/>
      <c r="N128" s="825"/>
      <c r="O128" s="3061"/>
      <c r="P128" s="825"/>
    </row>
    <row r="129" spans="1:16" ht="14.15" customHeight="1" x14ac:dyDescent="0.25">
      <c r="A129" s="879" t="s">
        <v>3435</v>
      </c>
      <c r="B129" s="842"/>
      <c r="C129" s="838"/>
      <c r="D129" s="837"/>
      <c r="E129" s="838"/>
      <c r="F129" s="842"/>
      <c r="G129" s="843"/>
      <c r="H129" s="872"/>
      <c r="I129" s="842"/>
      <c r="J129" s="871"/>
      <c r="K129" s="844"/>
      <c r="L129" s="845"/>
      <c r="M129" s="846"/>
      <c r="N129" s="845"/>
      <c r="O129" s="847"/>
      <c r="P129" s="845"/>
    </row>
    <row r="130" spans="1:16" ht="22.15" customHeight="1" x14ac:dyDescent="0.25">
      <c r="A130" s="3043" t="s">
        <v>3436</v>
      </c>
    </row>
    <row r="131" spans="1:16" ht="25.9" customHeight="1" x14ac:dyDescent="0.25">
      <c r="A131" s="9234" t="s">
        <v>123</v>
      </c>
      <c r="B131" s="8304" t="s">
        <v>3437</v>
      </c>
      <c r="C131" s="7989" t="s">
        <v>3438</v>
      </c>
      <c r="D131" s="7523"/>
      <c r="E131" s="7990"/>
      <c r="F131" s="7975" t="s">
        <v>618</v>
      </c>
      <c r="G131" s="7370"/>
      <c r="H131" s="9208"/>
      <c r="I131" s="9013" t="s">
        <v>3439</v>
      </c>
      <c r="J131" s="9192"/>
      <c r="K131" s="9192"/>
      <c r="L131" s="9192"/>
      <c r="M131" s="9192"/>
      <c r="N131" s="9193"/>
    </row>
    <row r="132" spans="1:16" ht="19.899999999999999" customHeight="1" x14ac:dyDescent="0.25">
      <c r="A132" s="9234"/>
      <c r="B132" s="7362"/>
      <c r="C132" s="8328"/>
      <c r="D132" s="8053"/>
      <c r="E132" s="9222"/>
      <c r="F132" s="9206"/>
      <c r="G132" s="7976"/>
      <c r="H132" s="9209"/>
      <c r="I132" s="9190" t="s">
        <v>3388</v>
      </c>
      <c r="J132" s="9189"/>
      <c r="K132" s="9188" t="s">
        <v>11</v>
      </c>
      <c r="L132" s="9189"/>
      <c r="M132" s="9194" t="s">
        <v>3389</v>
      </c>
      <c r="N132" s="9189"/>
    </row>
    <row r="133" spans="1:16" ht="25.15" customHeight="1" x14ac:dyDescent="0.25">
      <c r="A133" s="9234" t="s">
        <v>3440</v>
      </c>
      <c r="B133" s="8305"/>
      <c r="C133" s="3066" t="s">
        <v>3388</v>
      </c>
      <c r="D133" s="3093" t="s">
        <v>11</v>
      </c>
      <c r="E133" s="3065" t="s">
        <v>3389</v>
      </c>
      <c r="F133" s="3049" t="s">
        <v>32</v>
      </c>
      <c r="G133" s="3047" t="s">
        <v>33</v>
      </c>
      <c r="H133" s="3094" t="s">
        <v>34</v>
      </c>
      <c r="I133" s="3052" t="s">
        <v>33</v>
      </c>
      <c r="J133" s="3095" t="s">
        <v>34</v>
      </c>
      <c r="K133" s="3047" t="s">
        <v>33</v>
      </c>
      <c r="L133" s="3095" t="s">
        <v>34</v>
      </c>
      <c r="M133" s="3047" t="s">
        <v>33</v>
      </c>
      <c r="N133" s="3048" t="s">
        <v>34</v>
      </c>
    </row>
    <row r="134" spans="1:16" ht="18" customHeight="1" x14ac:dyDescent="0.25">
      <c r="A134" s="8204"/>
      <c r="B134" s="3096">
        <f>SUM(B135:B140)</f>
        <v>0</v>
      </c>
      <c r="C134" s="3075">
        <f t="shared" ref="C134:N134" si="9">SUM(C135:C140)</f>
        <v>0</v>
      </c>
      <c r="D134" s="3053">
        <f t="shared" si="9"/>
        <v>0</v>
      </c>
      <c r="E134" s="3023">
        <f t="shared" si="9"/>
        <v>0</v>
      </c>
      <c r="F134" s="3075">
        <f t="shared" si="9"/>
        <v>0</v>
      </c>
      <c r="G134" s="3053">
        <f t="shared" si="9"/>
        <v>0</v>
      </c>
      <c r="H134" s="3097">
        <f t="shared" si="9"/>
        <v>0</v>
      </c>
      <c r="I134" s="3076">
        <f t="shared" si="9"/>
        <v>0</v>
      </c>
      <c r="J134" s="3078">
        <f t="shared" si="9"/>
        <v>0</v>
      </c>
      <c r="K134" s="3092">
        <f t="shared" si="9"/>
        <v>0</v>
      </c>
      <c r="L134" s="3078">
        <f t="shared" si="9"/>
        <v>0</v>
      </c>
      <c r="M134" s="3079">
        <f t="shared" si="9"/>
        <v>0</v>
      </c>
      <c r="N134" s="3078">
        <f t="shared" si="9"/>
        <v>0</v>
      </c>
    </row>
    <row r="135" spans="1:16" ht="14.15" customHeight="1" x14ac:dyDescent="0.25">
      <c r="A135" s="3098" t="s">
        <v>579</v>
      </c>
      <c r="B135" s="878"/>
      <c r="C135" s="1664"/>
      <c r="D135" s="822"/>
      <c r="E135" s="878"/>
      <c r="F135" s="1664"/>
      <c r="G135" s="822"/>
      <c r="H135" s="853"/>
      <c r="I135" s="824"/>
      <c r="J135" s="880"/>
      <c r="K135" s="826"/>
      <c r="L135" s="880"/>
      <c r="M135" s="3061"/>
      <c r="N135" s="880"/>
    </row>
    <row r="136" spans="1:16" ht="14.15" customHeight="1" x14ac:dyDescent="0.25">
      <c r="A136" s="881" t="s">
        <v>3441</v>
      </c>
      <c r="B136" s="878"/>
      <c r="C136" s="1664"/>
      <c r="D136" s="822"/>
      <c r="E136" s="878"/>
      <c r="F136" s="1664"/>
      <c r="G136" s="822"/>
      <c r="H136" s="853"/>
      <c r="I136" s="824"/>
      <c r="J136" s="880"/>
      <c r="K136" s="826"/>
      <c r="L136" s="880"/>
      <c r="M136" s="3061"/>
      <c r="N136" s="880"/>
    </row>
    <row r="137" spans="1:16" ht="14.15" customHeight="1" x14ac:dyDescent="0.25">
      <c r="A137" s="881" t="s">
        <v>3442</v>
      </c>
      <c r="B137" s="878"/>
      <c r="C137" s="1664"/>
      <c r="D137" s="822"/>
      <c r="E137" s="878"/>
      <c r="F137" s="1664"/>
      <c r="G137" s="822"/>
      <c r="H137" s="853"/>
      <c r="I137" s="824"/>
      <c r="J137" s="880"/>
      <c r="K137" s="826"/>
      <c r="L137" s="880"/>
      <c r="M137" s="3061"/>
      <c r="N137" s="880"/>
    </row>
    <row r="138" spans="1:16" ht="14.15" customHeight="1" x14ac:dyDescent="0.25">
      <c r="A138" s="881" t="s">
        <v>567</v>
      </c>
      <c r="B138" s="878"/>
      <c r="C138" s="1664"/>
      <c r="D138" s="822"/>
      <c r="E138" s="878"/>
      <c r="F138" s="1664"/>
      <c r="G138" s="822"/>
      <c r="H138" s="853"/>
      <c r="I138" s="824"/>
      <c r="J138" s="880"/>
      <c r="K138" s="826"/>
      <c r="L138" s="880"/>
      <c r="M138" s="3061"/>
      <c r="N138" s="880"/>
    </row>
    <row r="139" spans="1:16" ht="14.15" customHeight="1" x14ac:dyDescent="0.25">
      <c r="A139" s="881" t="s">
        <v>3443</v>
      </c>
      <c r="B139" s="878"/>
      <c r="C139" s="1664"/>
      <c r="D139" s="822"/>
      <c r="E139" s="878"/>
      <c r="F139" s="1664"/>
      <c r="G139" s="822"/>
      <c r="H139" s="853"/>
      <c r="I139" s="824"/>
      <c r="J139" s="880"/>
      <c r="K139" s="826"/>
      <c r="L139" s="880"/>
      <c r="M139" s="3061"/>
      <c r="N139" s="880"/>
    </row>
    <row r="140" spans="1:16" ht="14.15" customHeight="1" x14ac:dyDescent="0.25">
      <c r="A140" s="882" t="s">
        <v>1710</v>
      </c>
      <c r="B140" s="872"/>
      <c r="C140" s="837"/>
      <c r="D140" s="842"/>
      <c r="E140" s="872"/>
      <c r="F140" s="837"/>
      <c r="G140" s="842"/>
      <c r="H140" s="871"/>
      <c r="I140" s="844"/>
      <c r="J140" s="883"/>
      <c r="K140" s="846"/>
      <c r="L140" s="883"/>
      <c r="M140" s="847"/>
      <c r="N140" s="883"/>
    </row>
    <row r="141" spans="1:16" x14ac:dyDescent="0.25">
      <c r="A141" s="768" t="s">
        <v>3444</v>
      </c>
      <c r="B141" s="746"/>
      <c r="C141" s="746"/>
      <c r="D141" s="746"/>
    </row>
    <row r="142" spans="1:16" x14ac:dyDescent="0.25">
      <c r="A142" s="9226" t="s">
        <v>3445</v>
      </c>
      <c r="B142" s="9229" t="s">
        <v>3222</v>
      </c>
      <c r="C142" s="9230"/>
      <c r="D142" s="9231"/>
    </row>
    <row r="143" spans="1:16" ht="19.5" customHeight="1" x14ac:dyDescent="0.25">
      <c r="A143" s="9227"/>
      <c r="B143" s="3099" t="s">
        <v>3367</v>
      </c>
      <c r="C143" s="9232" t="s">
        <v>2029</v>
      </c>
      <c r="D143" s="9233"/>
    </row>
    <row r="144" spans="1:16" ht="24" customHeight="1" x14ac:dyDescent="0.25">
      <c r="A144" s="9228"/>
      <c r="B144" s="3100" t="s">
        <v>3398</v>
      </c>
      <c r="C144" s="3101" t="s">
        <v>3390</v>
      </c>
      <c r="D144" s="3102" t="s">
        <v>3391</v>
      </c>
    </row>
    <row r="145" spans="1:4" ht="14.15" customHeight="1" x14ac:dyDescent="0.25">
      <c r="A145" s="3103" t="s">
        <v>3446</v>
      </c>
      <c r="B145" s="3104"/>
      <c r="C145" s="3105"/>
      <c r="D145" s="3106"/>
    </row>
    <row r="172" spans="1:1" x14ac:dyDescent="0.25">
      <c r="A172" s="273"/>
    </row>
    <row r="180" spans="1:2" s="312" customFormat="1" hidden="1" x14ac:dyDescent="0.25">
      <c r="A180" s="312">
        <f>SUM(B17:AK17,B82:P84,B90:U90,B125:P125,B134:N134,B108:AB108)</f>
        <v>0</v>
      </c>
      <c r="B180" s="312">
        <v>0</v>
      </c>
    </row>
  </sheetData>
  <mergeCells count="116">
    <mergeCell ref="A142:A144"/>
    <mergeCell ref="B142:D142"/>
    <mergeCell ref="C143:D143"/>
    <mergeCell ref="I123:J123"/>
    <mergeCell ref="K123:L123"/>
    <mergeCell ref="M123:N123"/>
    <mergeCell ref="O123:P123"/>
    <mergeCell ref="A131:A132"/>
    <mergeCell ref="B131:B133"/>
    <mergeCell ref="C131:E132"/>
    <mergeCell ref="F131:H132"/>
    <mergeCell ref="I131:N131"/>
    <mergeCell ref="I132:J132"/>
    <mergeCell ref="B123:B124"/>
    <mergeCell ref="C123:C124"/>
    <mergeCell ref="D123:D124"/>
    <mergeCell ref="E123:E124"/>
    <mergeCell ref="F123:F124"/>
    <mergeCell ref="G123:G124"/>
    <mergeCell ref="K132:L132"/>
    <mergeCell ref="M132:N132"/>
    <mergeCell ref="A133:A134"/>
    <mergeCell ref="W106:X106"/>
    <mergeCell ref="Y106:Z106"/>
    <mergeCell ref="AA106:AB106"/>
    <mergeCell ref="A121:A124"/>
    <mergeCell ref="B121:J121"/>
    <mergeCell ref="K121:P122"/>
    <mergeCell ref="B122:C122"/>
    <mergeCell ref="D122:E122"/>
    <mergeCell ref="F122:G122"/>
    <mergeCell ref="H122:J122"/>
    <mergeCell ref="J106:K106"/>
    <mergeCell ref="L106:M106"/>
    <mergeCell ref="N106:O106"/>
    <mergeCell ref="P106:Q106"/>
    <mergeCell ref="R106:S106"/>
    <mergeCell ref="U106:V106"/>
    <mergeCell ref="A105:A107"/>
    <mergeCell ref="B105:G105"/>
    <mergeCell ref="H105:M105"/>
    <mergeCell ref="N105:S105"/>
    <mergeCell ref="T105:V105"/>
    <mergeCell ref="W105:AB105"/>
    <mergeCell ref="B106:C106"/>
    <mergeCell ref="D106:E106"/>
    <mergeCell ref="F106:G106"/>
    <mergeCell ref="H106:I106"/>
    <mergeCell ref="O88:O89"/>
    <mergeCell ref="P88:P89"/>
    <mergeCell ref="Q88:Q89"/>
    <mergeCell ref="R88:S88"/>
    <mergeCell ref="T88:T89"/>
    <mergeCell ref="U88:U89"/>
    <mergeCell ref="H88:H89"/>
    <mergeCell ref="I88:J88"/>
    <mergeCell ref="K88:K89"/>
    <mergeCell ref="L88:L89"/>
    <mergeCell ref="M88:M89"/>
    <mergeCell ref="N88:N89"/>
    <mergeCell ref="A14:A16"/>
    <mergeCell ref="M80:N80"/>
    <mergeCell ref="O80:P80"/>
    <mergeCell ref="A86:A89"/>
    <mergeCell ref="B86:J86"/>
    <mergeCell ref="K86:S86"/>
    <mergeCell ref="T86:U87"/>
    <mergeCell ref="B87:C87"/>
    <mergeCell ref="D87:E87"/>
    <mergeCell ref="F87:G87"/>
    <mergeCell ref="H87:J87"/>
    <mergeCell ref="K87:L87"/>
    <mergeCell ref="M87:N87"/>
    <mergeCell ref="O87:P87"/>
    <mergeCell ref="Q87:S87"/>
    <mergeCell ref="B88:B89"/>
    <mergeCell ref="C88:C89"/>
    <mergeCell ref="D88:D89"/>
    <mergeCell ref="E88:E89"/>
    <mergeCell ref="F88:F89"/>
    <mergeCell ref="G88:G89"/>
    <mergeCell ref="A79:A81"/>
    <mergeCell ref="B79:G79"/>
    <mergeCell ref="B80:C80"/>
    <mergeCell ref="B15:C15"/>
    <mergeCell ref="D15:E15"/>
    <mergeCell ref="F15:G15"/>
    <mergeCell ref="H15:I15"/>
    <mergeCell ref="J15:K15"/>
    <mergeCell ref="L15:M15"/>
    <mergeCell ref="N15:O15"/>
    <mergeCell ref="P15:Q15"/>
    <mergeCell ref="B14:G14"/>
    <mergeCell ref="H14:M14"/>
    <mergeCell ref="N14:S14"/>
    <mergeCell ref="R15:S15"/>
    <mergeCell ref="AD15:AE15"/>
    <mergeCell ref="AF15:AG15"/>
    <mergeCell ref="H79:J79"/>
    <mergeCell ref="K79:P79"/>
    <mergeCell ref="D80:E80"/>
    <mergeCell ref="F80:G80"/>
    <mergeCell ref="I80:J80"/>
    <mergeCell ref="K80:L80"/>
    <mergeCell ref="AC14:AE14"/>
    <mergeCell ref="AF14:AK14"/>
    <mergeCell ref="T14:V14"/>
    <mergeCell ref="W14:AB14"/>
    <mergeCell ref="T15:T16"/>
    <mergeCell ref="AH15:AI15"/>
    <mergeCell ref="U15:V15"/>
    <mergeCell ref="W15:X15"/>
    <mergeCell ref="AJ15:AK15"/>
    <mergeCell ref="Y15:Z15"/>
    <mergeCell ref="AA15:AB15"/>
    <mergeCell ref="AC15:AC16"/>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5288-6D6C-4EC9-AEAB-EAB8F619154B}">
  <sheetPr>
    <tabColor theme="0" tint="-0.14999847407452621"/>
  </sheetPr>
  <dimension ref="A1:AX92"/>
  <sheetViews>
    <sheetView zoomScale="90" zoomScaleNormal="90" workbookViewId="0">
      <selection activeCell="I4" sqref="I4"/>
    </sheetView>
  </sheetViews>
  <sheetFormatPr baseColWidth="10" defaultColWidth="11.453125" defaultRowHeight="14.5" x14ac:dyDescent="0.35"/>
  <cols>
    <col min="1" max="1" width="24.453125" customWidth="1"/>
    <col min="2" max="2" width="32.453125" customWidth="1"/>
    <col min="8" max="8" width="15.453125" customWidth="1"/>
    <col min="9" max="10" width="16.7265625" customWidth="1"/>
    <col min="11" max="11" width="15.7265625" customWidth="1"/>
    <col min="15" max="15" width="16.1796875" customWidth="1"/>
    <col min="16" max="16" width="16.26953125" customWidth="1"/>
    <col min="27" max="27" width="14.81640625" customWidth="1"/>
    <col min="28" max="28" width="16.7265625" customWidth="1"/>
    <col min="29" max="29" width="15.453125" customWidth="1"/>
    <col min="30" max="30" width="14.54296875" customWidth="1"/>
    <col min="31" max="31" width="14" customWidth="1"/>
    <col min="40" max="40" width="14.26953125" customWidth="1"/>
    <col min="44" max="44" width="13.7265625" customWidth="1"/>
    <col min="45" max="45" width="15.1796875" customWidth="1"/>
  </cols>
  <sheetData>
    <row r="1" spans="1:50" x14ac:dyDescent="0.35">
      <c r="A1" s="95" t="s">
        <v>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row>
    <row r="2" spans="1:50" x14ac:dyDescent="0.35">
      <c r="A2" s="95" t="s">
        <v>69</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row>
    <row r="3" spans="1:50" x14ac:dyDescent="0.35">
      <c r="A3" s="95" t="s">
        <v>70</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row>
    <row r="4" spans="1:50" x14ac:dyDescent="0.35">
      <c r="A4" s="95" t="s">
        <v>71</v>
      </c>
      <c r="B4" s="96"/>
      <c r="C4" s="96"/>
      <c r="D4" s="96"/>
      <c r="E4" s="96"/>
      <c r="F4" s="96"/>
      <c r="G4" s="97"/>
      <c r="H4" s="97"/>
      <c r="I4" s="97"/>
      <c r="J4" s="97"/>
      <c r="K4" s="97"/>
      <c r="L4" s="97"/>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row>
    <row r="5" spans="1:50" x14ac:dyDescent="0.35">
      <c r="A5" s="95" t="s">
        <v>72</v>
      </c>
      <c r="B5" s="96"/>
      <c r="C5" s="96"/>
      <c r="D5" s="96"/>
      <c r="E5" s="98"/>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row>
    <row r="6" spans="1:50" x14ac:dyDescent="0.35">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6"/>
      <c r="AN6" s="96"/>
      <c r="AO6" s="96"/>
      <c r="AP6" s="96"/>
      <c r="AQ6" s="96"/>
      <c r="AR6" s="96"/>
      <c r="AS6" s="97"/>
      <c r="AT6" s="97"/>
      <c r="AU6" s="97"/>
      <c r="AV6" s="97"/>
      <c r="AW6" s="97"/>
      <c r="AX6" s="97"/>
    </row>
    <row r="7" spans="1:50" ht="15" x14ac:dyDescent="0.35">
      <c r="A7" s="6982" t="s">
        <v>3447</v>
      </c>
      <c r="B7" s="6982"/>
      <c r="C7" s="6982"/>
      <c r="D7" s="6982"/>
      <c r="E7" s="6982"/>
      <c r="F7" s="6982"/>
      <c r="G7" s="6982"/>
      <c r="H7" s="6982"/>
      <c r="I7" s="6982"/>
      <c r="J7" s="6982"/>
      <c r="K7" s="6982"/>
      <c r="L7" s="6982"/>
      <c r="M7" s="6982"/>
      <c r="N7" s="6982"/>
      <c r="O7" s="6982"/>
      <c r="P7" s="6982"/>
      <c r="Q7" s="6982"/>
      <c r="R7" s="6982"/>
      <c r="S7" s="6982"/>
      <c r="T7" s="6982"/>
      <c r="U7" s="97"/>
      <c r="V7" s="97"/>
      <c r="W7" s="97"/>
      <c r="X7" s="97"/>
      <c r="Y7" s="97"/>
      <c r="Z7" s="97"/>
      <c r="AA7" s="97"/>
      <c r="AB7" s="97"/>
      <c r="AC7" s="97"/>
      <c r="AD7" s="97"/>
      <c r="AE7" s="97"/>
      <c r="AF7" s="97"/>
      <c r="AG7" s="97"/>
      <c r="AH7" s="97"/>
      <c r="AI7" s="97"/>
      <c r="AJ7" s="97"/>
      <c r="AK7" s="97"/>
      <c r="AL7" s="97"/>
      <c r="AM7" s="96"/>
      <c r="AN7" s="96"/>
      <c r="AO7" s="96"/>
      <c r="AP7" s="96"/>
      <c r="AQ7" s="96"/>
      <c r="AR7" s="96"/>
      <c r="AS7" s="97"/>
      <c r="AT7" s="97"/>
      <c r="AU7" s="97"/>
      <c r="AV7" s="97"/>
      <c r="AW7" s="97"/>
      <c r="AX7" s="97"/>
    </row>
    <row r="8" spans="1:50" x14ac:dyDescent="0.3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6"/>
      <c r="AN8" s="96"/>
      <c r="AO8" s="96"/>
      <c r="AP8" s="96"/>
      <c r="AQ8" s="96"/>
      <c r="AR8" s="96"/>
      <c r="AS8" s="97"/>
      <c r="AT8" s="97"/>
      <c r="AU8" s="97"/>
      <c r="AV8" s="97"/>
      <c r="AW8" s="97"/>
      <c r="AX8" s="97"/>
    </row>
    <row r="9" spans="1:50" x14ac:dyDescent="0.35">
      <c r="A9" s="100" t="s">
        <v>3448</v>
      </c>
      <c r="B9" s="101"/>
      <c r="C9" s="101"/>
      <c r="D9" s="101"/>
      <c r="E9" s="101"/>
      <c r="F9" s="101"/>
      <c r="G9" s="101"/>
      <c r="H9" s="101"/>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row>
    <row r="10" spans="1:50" x14ac:dyDescent="0.35">
      <c r="A10" s="9236" t="s">
        <v>3449</v>
      </c>
      <c r="B10" s="9237"/>
      <c r="C10" s="9242" t="s">
        <v>367</v>
      </c>
      <c r="D10" s="9242"/>
      <c r="E10" s="9243"/>
      <c r="F10" s="9246" t="s">
        <v>31</v>
      </c>
      <c r="G10" s="9247"/>
      <c r="H10" s="9247"/>
      <c r="I10" s="9247"/>
      <c r="J10" s="9247"/>
      <c r="K10" s="9247"/>
      <c r="L10" s="9247"/>
      <c r="M10" s="9247"/>
      <c r="N10" s="9247"/>
      <c r="O10" s="9247"/>
      <c r="P10" s="9247"/>
      <c r="Q10" s="9247"/>
      <c r="R10" s="9247"/>
      <c r="S10" s="9247"/>
      <c r="T10" s="9247"/>
      <c r="U10" s="9247"/>
      <c r="V10" s="9247"/>
      <c r="W10" s="9247"/>
      <c r="X10" s="9247"/>
      <c r="Y10" s="9247"/>
      <c r="Z10" s="9247"/>
      <c r="AA10" s="9247"/>
      <c r="AB10" s="9247"/>
      <c r="AC10" s="9247"/>
      <c r="AD10" s="9247"/>
      <c r="AE10" s="9247"/>
      <c r="AF10" s="9247"/>
      <c r="AG10" s="9247"/>
      <c r="AH10" s="9247"/>
      <c r="AI10" s="9247"/>
      <c r="AJ10" s="9247"/>
      <c r="AK10" s="9247"/>
      <c r="AL10" s="9247"/>
      <c r="AM10" s="9248"/>
      <c r="AN10" s="9249" t="s">
        <v>3450</v>
      </c>
      <c r="AO10" s="8234" t="s">
        <v>363</v>
      </c>
      <c r="AP10" s="8234" t="s">
        <v>9</v>
      </c>
      <c r="AQ10" s="8234" t="s">
        <v>10</v>
      </c>
      <c r="AR10" s="8204" t="s">
        <v>3451</v>
      </c>
      <c r="AS10" s="8159" t="s">
        <v>3452</v>
      </c>
      <c r="AT10" s="9260" t="s">
        <v>3453</v>
      </c>
      <c r="AU10" s="8159" t="s">
        <v>3454</v>
      </c>
      <c r="AV10" s="8209" t="s">
        <v>3455</v>
      </c>
      <c r="AW10" s="8209" t="s">
        <v>3456</v>
      </c>
      <c r="AX10" s="102"/>
    </row>
    <row r="11" spans="1:50" x14ac:dyDescent="0.35">
      <c r="A11" s="9238"/>
      <c r="B11" s="9239"/>
      <c r="C11" s="9244"/>
      <c r="D11" s="9244"/>
      <c r="E11" s="9245"/>
      <c r="F11" s="9246" t="s">
        <v>573</v>
      </c>
      <c r="G11" s="9259"/>
      <c r="H11" s="9247" t="s">
        <v>574</v>
      </c>
      <c r="I11" s="9259"/>
      <c r="J11" s="9247" t="s">
        <v>575</v>
      </c>
      <c r="K11" s="9259"/>
      <c r="L11" s="9246" t="s">
        <v>83</v>
      </c>
      <c r="M11" s="9259"/>
      <c r="N11" s="9253" t="s">
        <v>44</v>
      </c>
      <c r="O11" s="9254"/>
      <c r="P11" s="9253" t="s">
        <v>45</v>
      </c>
      <c r="Q11" s="9254"/>
      <c r="R11" s="9253" t="s">
        <v>46</v>
      </c>
      <c r="S11" s="9254"/>
      <c r="T11" s="9253" t="s">
        <v>47</v>
      </c>
      <c r="U11" s="9254"/>
      <c r="V11" s="9253" t="s">
        <v>48</v>
      </c>
      <c r="W11" s="9254"/>
      <c r="X11" s="9253" t="s">
        <v>49</v>
      </c>
      <c r="Y11" s="9254"/>
      <c r="Z11" s="9253" t="s">
        <v>50</v>
      </c>
      <c r="AA11" s="9254"/>
      <c r="AB11" s="9253" t="s">
        <v>51</v>
      </c>
      <c r="AC11" s="9254"/>
      <c r="AD11" s="9253" t="s">
        <v>52</v>
      </c>
      <c r="AE11" s="9254"/>
      <c r="AF11" s="9253" t="s">
        <v>53</v>
      </c>
      <c r="AG11" s="9254"/>
      <c r="AH11" s="9253" t="s">
        <v>54</v>
      </c>
      <c r="AI11" s="9254"/>
      <c r="AJ11" s="9253" t="s">
        <v>55</v>
      </c>
      <c r="AK11" s="9254"/>
      <c r="AL11" s="9253" t="s">
        <v>56</v>
      </c>
      <c r="AM11" s="9255"/>
      <c r="AN11" s="9250"/>
      <c r="AO11" s="9252"/>
      <c r="AP11" s="9252"/>
      <c r="AQ11" s="9252"/>
      <c r="AR11" s="7608"/>
      <c r="AS11" s="7388"/>
      <c r="AT11" s="9261"/>
      <c r="AU11" s="7388"/>
      <c r="AV11" s="7172"/>
      <c r="AW11" s="7172"/>
      <c r="AX11" s="102"/>
    </row>
    <row r="12" spans="1:50" ht="25.5" customHeight="1" x14ac:dyDescent="0.35">
      <c r="A12" s="9240"/>
      <c r="B12" s="9241"/>
      <c r="C12" s="3107" t="s">
        <v>32</v>
      </c>
      <c r="D12" s="3108" t="s">
        <v>33</v>
      </c>
      <c r="E12" s="2723" t="s">
        <v>34</v>
      </c>
      <c r="F12" s="3109" t="s">
        <v>33</v>
      </c>
      <c r="G12" s="3110" t="s">
        <v>34</v>
      </c>
      <c r="H12" s="3111" t="s">
        <v>33</v>
      </c>
      <c r="I12" s="3110" t="s">
        <v>34</v>
      </c>
      <c r="J12" s="3111" t="s">
        <v>33</v>
      </c>
      <c r="K12" s="3110" t="s">
        <v>34</v>
      </c>
      <c r="L12" s="3109" t="s">
        <v>33</v>
      </c>
      <c r="M12" s="3110" t="s">
        <v>34</v>
      </c>
      <c r="N12" s="3109" t="s">
        <v>33</v>
      </c>
      <c r="O12" s="3110" t="s">
        <v>34</v>
      </c>
      <c r="P12" s="3109" t="s">
        <v>33</v>
      </c>
      <c r="Q12" s="3110" t="s">
        <v>34</v>
      </c>
      <c r="R12" s="3109" t="s">
        <v>33</v>
      </c>
      <c r="S12" s="3110" t="s">
        <v>34</v>
      </c>
      <c r="T12" s="3109" t="s">
        <v>33</v>
      </c>
      <c r="U12" s="3110" t="s">
        <v>34</v>
      </c>
      <c r="V12" s="3109" t="s">
        <v>33</v>
      </c>
      <c r="W12" s="3110" t="s">
        <v>34</v>
      </c>
      <c r="X12" s="3109" t="s">
        <v>33</v>
      </c>
      <c r="Y12" s="3110" t="s">
        <v>34</v>
      </c>
      <c r="Z12" s="3109" t="s">
        <v>33</v>
      </c>
      <c r="AA12" s="3110" t="s">
        <v>34</v>
      </c>
      <c r="AB12" s="3109" t="s">
        <v>33</v>
      </c>
      <c r="AC12" s="3110" t="s">
        <v>34</v>
      </c>
      <c r="AD12" s="3109" t="s">
        <v>33</v>
      </c>
      <c r="AE12" s="3110" t="s">
        <v>34</v>
      </c>
      <c r="AF12" s="3109" t="s">
        <v>33</v>
      </c>
      <c r="AG12" s="3110" t="s">
        <v>34</v>
      </c>
      <c r="AH12" s="3109" t="s">
        <v>33</v>
      </c>
      <c r="AI12" s="3110" t="s">
        <v>34</v>
      </c>
      <c r="AJ12" s="3109" t="s">
        <v>33</v>
      </c>
      <c r="AK12" s="3110" t="s">
        <v>34</v>
      </c>
      <c r="AL12" s="3109" t="s">
        <v>33</v>
      </c>
      <c r="AM12" s="3112" t="s">
        <v>34</v>
      </c>
      <c r="AN12" s="9251"/>
      <c r="AO12" s="8235"/>
      <c r="AP12" s="8235"/>
      <c r="AQ12" s="8235"/>
      <c r="AR12" s="8205"/>
      <c r="AS12" s="9235"/>
      <c r="AT12" s="9262"/>
      <c r="AU12" s="9235"/>
      <c r="AV12" s="8210"/>
      <c r="AW12" s="8210"/>
      <c r="AX12" s="102"/>
    </row>
    <row r="13" spans="1:50" x14ac:dyDescent="0.35">
      <c r="A13" s="9256" t="s">
        <v>3457</v>
      </c>
      <c r="B13" s="3113" t="s">
        <v>3458</v>
      </c>
      <c r="C13" s="1951">
        <f>+D13+E13</f>
        <v>0</v>
      </c>
      <c r="D13" s="1951">
        <f>+F13+H13+J13+L13+N13+P13+R13+T13+V13+X13+Z13+AB13+AD13+AF13+AH13+AJ13+AL13</f>
        <v>0</v>
      </c>
      <c r="E13" s="2654">
        <f>+G13+I13+K13+M13+O13+Q13+S13+U13+W13+Y13+AA13+AC13+AE13+AG13+AI13+AK13+AM13</f>
        <v>0</v>
      </c>
      <c r="F13" s="73"/>
      <c r="G13" s="3114"/>
      <c r="H13" s="104"/>
      <c r="I13" s="3114"/>
      <c r="J13" s="104"/>
      <c r="K13" s="3114"/>
      <c r="L13" s="104"/>
      <c r="M13" s="3114"/>
      <c r="N13" s="104"/>
      <c r="O13" s="3114"/>
      <c r="P13" s="104"/>
      <c r="Q13" s="3114"/>
      <c r="R13" s="104"/>
      <c r="S13" s="3114"/>
      <c r="T13" s="104"/>
      <c r="U13" s="3114"/>
      <c r="V13" s="104"/>
      <c r="W13" s="3114"/>
      <c r="X13" s="104"/>
      <c r="Y13" s="3114"/>
      <c r="Z13" s="104"/>
      <c r="AA13" s="3114"/>
      <c r="AB13" s="104"/>
      <c r="AC13" s="3114"/>
      <c r="AD13" s="104"/>
      <c r="AE13" s="3114"/>
      <c r="AF13" s="104"/>
      <c r="AG13" s="3114"/>
      <c r="AH13" s="104"/>
      <c r="AI13" s="3114"/>
      <c r="AJ13" s="104"/>
      <c r="AK13" s="3114"/>
      <c r="AL13" s="104"/>
      <c r="AM13" s="105"/>
      <c r="AN13" s="106"/>
      <c r="AO13" s="3115"/>
      <c r="AP13" s="47"/>
      <c r="AQ13" s="60"/>
      <c r="AR13" s="3116"/>
      <c r="AS13" s="47"/>
      <c r="AT13" s="3116"/>
      <c r="AU13" s="47"/>
      <c r="AV13" s="60"/>
      <c r="AW13" s="60"/>
      <c r="AX13" s="107"/>
    </row>
    <row r="14" spans="1:50" x14ac:dyDescent="0.35">
      <c r="A14" s="9257"/>
      <c r="B14" s="3117" t="s">
        <v>3459</v>
      </c>
      <c r="C14" s="800">
        <f t="shared" ref="C14:C28" si="0">+D14+E14</f>
        <v>0</v>
      </c>
      <c r="D14" s="800">
        <f t="shared" ref="D14:E28" si="1">+F14+H14+J14+L14+N14+P14+R14+T14+V14+X14+Z14+AB14+AD14+AF14+AH14+AJ14+AL14</f>
        <v>0</v>
      </c>
      <c r="E14" s="3118">
        <f t="shared" si="1"/>
        <v>0</v>
      </c>
      <c r="F14" s="1937"/>
      <c r="G14" s="1095"/>
      <c r="H14" s="1093"/>
      <c r="I14" s="1095"/>
      <c r="J14" s="1093"/>
      <c r="K14" s="1095"/>
      <c r="L14" s="1093"/>
      <c r="M14" s="1095"/>
      <c r="N14" s="1093"/>
      <c r="O14" s="1095"/>
      <c r="P14" s="1093"/>
      <c r="Q14" s="1095"/>
      <c r="R14" s="1093"/>
      <c r="S14" s="1095"/>
      <c r="T14" s="1093"/>
      <c r="U14" s="1095"/>
      <c r="V14" s="1093"/>
      <c r="W14" s="1095"/>
      <c r="X14" s="1093"/>
      <c r="Y14" s="1095"/>
      <c r="Z14" s="1093"/>
      <c r="AA14" s="1095"/>
      <c r="AB14" s="1093"/>
      <c r="AC14" s="1095"/>
      <c r="AD14" s="1093"/>
      <c r="AE14" s="1095"/>
      <c r="AF14" s="1093"/>
      <c r="AG14" s="1095"/>
      <c r="AH14" s="1093"/>
      <c r="AI14" s="1095"/>
      <c r="AJ14" s="1093"/>
      <c r="AK14" s="1095"/>
      <c r="AL14" s="1093"/>
      <c r="AM14" s="1097"/>
      <c r="AN14" s="3119"/>
      <c r="AO14" s="1938"/>
      <c r="AP14" s="1092"/>
      <c r="AQ14" s="1938"/>
      <c r="AR14" s="108"/>
      <c r="AS14" s="1092"/>
      <c r="AT14" s="108"/>
      <c r="AU14" s="1092"/>
      <c r="AV14" s="1938"/>
      <c r="AW14" s="1938"/>
      <c r="AX14" s="107"/>
    </row>
    <row r="15" spans="1:50" x14ac:dyDescent="0.35">
      <c r="A15" s="9258"/>
      <c r="B15" s="3120" t="s">
        <v>3460</v>
      </c>
      <c r="C15" s="1104">
        <f t="shared" si="0"/>
        <v>0</v>
      </c>
      <c r="D15" s="1104">
        <f t="shared" si="1"/>
        <v>0</v>
      </c>
      <c r="E15" s="3121">
        <f t="shared" si="1"/>
        <v>0</v>
      </c>
      <c r="F15" s="783"/>
      <c r="G15" s="784"/>
      <c r="H15" s="757"/>
      <c r="I15" s="784"/>
      <c r="J15" s="757"/>
      <c r="K15" s="784"/>
      <c r="L15" s="757"/>
      <c r="M15" s="784"/>
      <c r="N15" s="757"/>
      <c r="O15" s="784"/>
      <c r="P15" s="757"/>
      <c r="Q15" s="784"/>
      <c r="R15" s="757"/>
      <c r="S15" s="784"/>
      <c r="T15" s="757"/>
      <c r="U15" s="784"/>
      <c r="V15" s="757"/>
      <c r="W15" s="784"/>
      <c r="X15" s="757"/>
      <c r="Y15" s="784"/>
      <c r="Z15" s="757"/>
      <c r="AA15" s="784"/>
      <c r="AB15" s="757"/>
      <c r="AC15" s="784"/>
      <c r="AD15" s="757"/>
      <c r="AE15" s="784"/>
      <c r="AF15" s="757"/>
      <c r="AG15" s="784"/>
      <c r="AH15" s="757"/>
      <c r="AI15" s="784"/>
      <c r="AJ15" s="757"/>
      <c r="AK15" s="784"/>
      <c r="AL15" s="757"/>
      <c r="AM15" s="785"/>
      <c r="AN15" s="771"/>
      <c r="AO15" s="807"/>
      <c r="AP15" s="754"/>
      <c r="AQ15" s="807"/>
      <c r="AR15" s="3122"/>
      <c r="AS15" s="754"/>
      <c r="AT15" s="3122"/>
      <c r="AU15" s="754" t="str">
        <f t="shared" ref="AU15:AU28" si="2">$CA15&amp;$CB15</f>
        <v/>
      </c>
      <c r="AV15" s="807"/>
      <c r="AW15" s="807"/>
      <c r="AX15" s="107"/>
    </row>
    <row r="16" spans="1:50" x14ac:dyDescent="0.35">
      <c r="A16" s="9263" t="s">
        <v>3461</v>
      </c>
      <c r="B16" s="3123" t="s">
        <v>3462</v>
      </c>
      <c r="C16" s="3124">
        <f t="shared" si="0"/>
        <v>0</v>
      </c>
      <c r="D16" s="109">
        <f t="shared" si="1"/>
        <v>0</v>
      </c>
      <c r="E16" s="3125">
        <f t="shared" si="1"/>
        <v>0</v>
      </c>
      <c r="F16" s="51"/>
      <c r="G16" s="55"/>
      <c r="H16" s="53"/>
      <c r="I16" s="55"/>
      <c r="J16" s="53"/>
      <c r="K16" s="52"/>
      <c r="L16" s="53"/>
      <c r="M16" s="52"/>
      <c r="N16" s="53"/>
      <c r="O16" s="52"/>
      <c r="P16" s="53"/>
      <c r="Q16" s="52"/>
      <c r="R16" s="53"/>
      <c r="S16" s="52"/>
      <c r="T16" s="53"/>
      <c r="U16" s="52"/>
      <c r="V16" s="53"/>
      <c r="W16" s="52"/>
      <c r="X16" s="53"/>
      <c r="Y16" s="52"/>
      <c r="Z16" s="53"/>
      <c r="AA16" s="52"/>
      <c r="AB16" s="53"/>
      <c r="AC16" s="52"/>
      <c r="AD16" s="53"/>
      <c r="AE16" s="52"/>
      <c r="AF16" s="53"/>
      <c r="AG16" s="52"/>
      <c r="AH16" s="53"/>
      <c r="AI16" s="52"/>
      <c r="AJ16" s="53"/>
      <c r="AK16" s="52"/>
      <c r="AL16" s="53"/>
      <c r="AM16" s="110"/>
      <c r="AN16" s="111"/>
      <c r="AO16" s="112"/>
      <c r="AP16" s="52"/>
      <c r="AQ16" s="112"/>
      <c r="AR16" s="113"/>
      <c r="AS16" s="52"/>
      <c r="AT16" s="113"/>
      <c r="AU16" s="52" t="str">
        <f t="shared" si="2"/>
        <v/>
      </c>
      <c r="AV16" s="112"/>
      <c r="AW16" s="112"/>
      <c r="AX16" s="107"/>
    </row>
    <row r="17" spans="1:50" x14ac:dyDescent="0.35">
      <c r="A17" s="9263"/>
      <c r="B17" s="3126" t="s">
        <v>3463</v>
      </c>
      <c r="C17" s="109">
        <f t="shared" si="0"/>
        <v>0</v>
      </c>
      <c r="D17" s="109">
        <f t="shared" si="1"/>
        <v>0</v>
      </c>
      <c r="E17" s="114">
        <f t="shared" si="1"/>
        <v>0</v>
      </c>
      <c r="F17" s="51"/>
      <c r="G17" s="55"/>
      <c r="H17" s="53"/>
      <c r="I17" s="55"/>
      <c r="J17" s="53"/>
      <c r="K17" s="52"/>
      <c r="L17" s="53"/>
      <c r="M17" s="52"/>
      <c r="N17" s="53"/>
      <c r="O17" s="52"/>
      <c r="P17" s="53"/>
      <c r="Q17" s="52"/>
      <c r="R17" s="53"/>
      <c r="S17" s="52"/>
      <c r="T17" s="53"/>
      <c r="U17" s="52"/>
      <c r="V17" s="53"/>
      <c r="W17" s="52"/>
      <c r="X17" s="53"/>
      <c r="Y17" s="52"/>
      <c r="Z17" s="53"/>
      <c r="AA17" s="52"/>
      <c r="AB17" s="53"/>
      <c r="AC17" s="52"/>
      <c r="AD17" s="53"/>
      <c r="AE17" s="52"/>
      <c r="AF17" s="53"/>
      <c r="AG17" s="52"/>
      <c r="AH17" s="53"/>
      <c r="AI17" s="52"/>
      <c r="AJ17" s="53"/>
      <c r="AK17" s="52"/>
      <c r="AL17" s="53"/>
      <c r="AM17" s="110"/>
      <c r="AN17" s="111"/>
      <c r="AO17" s="112"/>
      <c r="AP17" s="52"/>
      <c r="AQ17" s="112"/>
      <c r="AR17" s="113"/>
      <c r="AS17" s="52"/>
      <c r="AT17" s="113"/>
      <c r="AU17" s="52" t="str">
        <f t="shared" si="2"/>
        <v/>
      </c>
      <c r="AV17" s="112"/>
      <c r="AW17" s="112"/>
      <c r="AX17" s="107"/>
    </row>
    <row r="18" spans="1:50" x14ac:dyDescent="0.35">
      <c r="A18" s="9263"/>
      <c r="B18" s="3126" t="s">
        <v>3464</v>
      </c>
      <c r="C18" s="109">
        <f t="shared" si="0"/>
        <v>0</v>
      </c>
      <c r="D18" s="109">
        <f t="shared" si="1"/>
        <v>0</v>
      </c>
      <c r="E18" s="114">
        <f t="shared" si="1"/>
        <v>0</v>
      </c>
      <c r="F18" s="51"/>
      <c r="G18" s="55"/>
      <c r="H18" s="53"/>
      <c r="I18" s="55"/>
      <c r="J18" s="53"/>
      <c r="K18" s="52"/>
      <c r="L18" s="53"/>
      <c r="M18" s="52"/>
      <c r="N18" s="53"/>
      <c r="O18" s="52"/>
      <c r="P18" s="53"/>
      <c r="Q18" s="52"/>
      <c r="R18" s="53"/>
      <c r="S18" s="52"/>
      <c r="T18" s="53"/>
      <c r="U18" s="52"/>
      <c r="V18" s="53"/>
      <c r="W18" s="52"/>
      <c r="X18" s="53"/>
      <c r="Y18" s="52"/>
      <c r="Z18" s="53"/>
      <c r="AA18" s="52"/>
      <c r="AB18" s="53"/>
      <c r="AC18" s="52"/>
      <c r="AD18" s="53"/>
      <c r="AE18" s="52"/>
      <c r="AF18" s="53"/>
      <c r="AG18" s="52"/>
      <c r="AH18" s="53"/>
      <c r="AI18" s="52"/>
      <c r="AJ18" s="53"/>
      <c r="AK18" s="52"/>
      <c r="AL18" s="53"/>
      <c r="AM18" s="110"/>
      <c r="AN18" s="111"/>
      <c r="AO18" s="112"/>
      <c r="AP18" s="52"/>
      <c r="AQ18" s="112"/>
      <c r="AR18" s="113"/>
      <c r="AS18" s="52"/>
      <c r="AT18" s="113"/>
      <c r="AU18" s="52" t="str">
        <f t="shared" si="2"/>
        <v/>
      </c>
      <c r="AV18" s="112"/>
      <c r="AW18" s="112"/>
      <c r="AX18" s="107"/>
    </row>
    <row r="19" spans="1:50" x14ac:dyDescent="0.35">
      <c r="A19" s="9263"/>
      <c r="B19" s="3126" t="s">
        <v>3465</v>
      </c>
      <c r="C19" s="109">
        <f t="shared" si="0"/>
        <v>0</v>
      </c>
      <c r="D19" s="109">
        <f t="shared" si="1"/>
        <v>0</v>
      </c>
      <c r="E19" s="114">
        <f t="shared" si="1"/>
        <v>0</v>
      </c>
      <c r="F19" s="51"/>
      <c r="G19" s="55"/>
      <c r="H19" s="53"/>
      <c r="I19" s="55"/>
      <c r="J19" s="53"/>
      <c r="K19" s="52"/>
      <c r="L19" s="53"/>
      <c r="M19" s="52"/>
      <c r="N19" s="53"/>
      <c r="O19" s="52"/>
      <c r="P19" s="53"/>
      <c r="Q19" s="52"/>
      <c r="R19" s="53"/>
      <c r="S19" s="52"/>
      <c r="T19" s="53"/>
      <c r="U19" s="52"/>
      <c r="V19" s="53"/>
      <c r="W19" s="52"/>
      <c r="X19" s="53"/>
      <c r="Y19" s="52"/>
      <c r="Z19" s="53"/>
      <c r="AA19" s="52"/>
      <c r="AB19" s="53"/>
      <c r="AC19" s="52"/>
      <c r="AD19" s="53"/>
      <c r="AE19" s="52"/>
      <c r="AF19" s="53"/>
      <c r="AG19" s="52"/>
      <c r="AH19" s="53"/>
      <c r="AI19" s="52"/>
      <c r="AJ19" s="53"/>
      <c r="AK19" s="52"/>
      <c r="AL19" s="53"/>
      <c r="AM19" s="110"/>
      <c r="AN19" s="111"/>
      <c r="AO19" s="112"/>
      <c r="AP19" s="52"/>
      <c r="AQ19" s="112"/>
      <c r="AR19" s="113"/>
      <c r="AS19" s="52"/>
      <c r="AT19" s="113"/>
      <c r="AU19" s="52" t="str">
        <f t="shared" si="2"/>
        <v/>
      </c>
      <c r="AV19" s="112"/>
      <c r="AW19" s="112"/>
      <c r="AX19" s="107"/>
    </row>
    <row r="20" spans="1:50" x14ac:dyDescent="0.35">
      <c r="A20" s="9263"/>
      <c r="B20" s="3126" t="s">
        <v>3466</v>
      </c>
      <c r="C20" s="109">
        <f t="shared" si="0"/>
        <v>0</v>
      </c>
      <c r="D20" s="109">
        <f t="shared" si="1"/>
        <v>0</v>
      </c>
      <c r="E20" s="114">
        <f t="shared" si="1"/>
        <v>0</v>
      </c>
      <c r="F20" s="51"/>
      <c r="G20" s="55"/>
      <c r="H20" s="53"/>
      <c r="I20" s="55"/>
      <c r="J20" s="53"/>
      <c r="K20" s="52"/>
      <c r="L20" s="53"/>
      <c r="M20" s="52"/>
      <c r="N20" s="53"/>
      <c r="O20" s="52"/>
      <c r="P20" s="53"/>
      <c r="Q20" s="52"/>
      <c r="R20" s="53"/>
      <c r="S20" s="52"/>
      <c r="T20" s="53"/>
      <c r="U20" s="52"/>
      <c r="V20" s="53"/>
      <c r="W20" s="52"/>
      <c r="X20" s="53"/>
      <c r="Y20" s="52"/>
      <c r="Z20" s="53"/>
      <c r="AA20" s="52"/>
      <c r="AB20" s="53"/>
      <c r="AC20" s="52"/>
      <c r="AD20" s="53"/>
      <c r="AE20" s="52"/>
      <c r="AF20" s="53"/>
      <c r="AG20" s="52"/>
      <c r="AH20" s="53"/>
      <c r="AI20" s="52"/>
      <c r="AJ20" s="53"/>
      <c r="AK20" s="52"/>
      <c r="AL20" s="53"/>
      <c r="AM20" s="110"/>
      <c r="AN20" s="111"/>
      <c r="AO20" s="112"/>
      <c r="AP20" s="52"/>
      <c r="AQ20" s="112"/>
      <c r="AR20" s="113"/>
      <c r="AS20" s="52"/>
      <c r="AT20" s="113"/>
      <c r="AU20" s="52" t="str">
        <f t="shared" si="2"/>
        <v/>
      </c>
      <c r="AV20" s="112"/>
      <c r="AW20" s="112"/>
      <c r="AX20" s="107"/>
    </row>
    <row r="21" spans="1:50" x14ac:dyDescent="0.35">
      <c r="A21" s="9263"/>
      <c r="B21" s="3127" t="s">
        <v>3467</v>
      </c>
      <c r="C21" s="109">
        <f t="shared" si="0"/>
        <v>0</v>
      </c>
      <c r="D21" s="109">
        <f t="shared" si="1"/>
        <v>0</v>
      </c>
      <c r="E21" s="114">
        <f t="shared" si="1"/>
        <v>0</v>
      </c>
      <c r="F21" s="51"/>
      <c r="G21" s="55"/>
      <c r="H21" s="53"/>
      <c r="I21" s="55"/>
      <c r="J21" s="53"/>
      <c r="K21" s="52"/>
      <c r="L21" s="53"/>
      <c r="M21" s="52"/>
      <c r="N21" s="53"/>
      <c r="O21" s="52"/>
      <c r="P21" s="53"/>
      <c r="Q21" s="52"/>
      <c r="R21" s="53"/>
      <c r="S21" s="52"/>
      <c r="T21" s="53"/>
      <c r="U21" s="52"/>
      <c r="V21" s="53"/>
      <c r="W21" s="52"/>
      <c r="X21" s="53"/>
      <c r="Y21" s="52"/>
      <c r="Z21" s="53"/>
      <c r="AA21" s="52"/>
      <c r="AB21" s="53"/>
      <c r="AC21" s="52"/>
      <c r="AD21" s="53"/>
      <c r="AE21" s="52"/>
      <c r="AF21" s="53"/>
      <c r="AG21" s="52"/>
      <c r="AH21" s="53"/>
      <c r="AI21" s="52"/>
      <c r="AJ21" s="53"/>
      <c r="AK21" s="52"/>
      <c r="AL21" s="53"/>
      <c r="AM21" s="110"/>
      <c r="AN21" s="111"/>
      <c r="AO21" s="112"/>
      <c r="AP21" s="52"/>
      <c r="AQ21" s="112"/>
      <c r="AR21" s="113"/>
      <c r="AS21" s="52"/>
      <c r="AT21" s="113"/>
      <c r="AU21" s="52" t="str">
        <f t="shared" si="2"/>
        <v/>
      </c>
      <c r="AV21" s="112"/>
      <c r="AW21" s="112"/>
      <c r="AX21" s="107"/>
    </row>
    <row r="22" spans="1:50" x14ac:dyDescent="0.35">
      <c r="A22" s="9263"/>
      <c r="B22" s="3126" t="s">
        <v>3468</v>
      </c>
      <c r="C22" s="109">
        <f t="shared" si="0"/>
        <v>0</v>
      </c>
      <c r="D22" s="109">
        <f t="shared" si="1"/>
        <v>0</v>
      </c>
      <c r="E22" s="114">
        <f t="shared" si="1"/>
        <v>0</v>
      </c>
      <c r="F22" s="51"/>
      <c r="G22" s="55"/>
      <c r="H22" s="53"/>
      <c r="I22" s="55"/>
      <c r="J22" s="53"/>
      <c r="K22" s="52"/>
      <c r="L22" s="53"/>
      <c r="M22" s="52"/>
      <c r="N22" s="53"/>
      <c r="O22" s="52"/>
      <c r="P22" s="53"/>
      <c r="Q22" s="52"/>
      <c r="R22" s="53"/>
      <c r="S22" s="52"/>
      <c r="T22" s="53"/>
      <c r="U22" s="52"/>
      <c r="V22" s="53"/>
      <c r="W22" s="52"/>
      <c r="X22" s="53"/>
      <c r="Y22" s="52"/>
      <c r="Z22" s="53"/>
      <c r="AA22" s="52"/>
      <c r="AB22" s="53"/>
      <c r="AC22" s="52"/>
      <c r="AD22" s="53"/>
      <c r="AE22" s="52"/>
      <c r="AF22" s="53"/>
      <c r="AG22" s="52"/>
      <c r="AH22" s="53"/>
      <c r="AI22" s="52"/>
      <c r="AJ22" s="53"/>
      <c r="AK22" s="52"/>
      <c r="AL22" s="53"/>
      <c r="AM22" s="110"/>
      <c r="AN22" s="111"/>
      <c r="AO22" s="112"/>
      <c r="AP22" s="52"/>
      <c r="AQ22" s="112"/>
      <c r="AR22" s="113"/>
      <c r="AS22" s="52"/>
      <c r="AT22" s="113"/>
      <c r="AU22" s="52" t="str">
        <f t="shared" si="2"/>
        <v/>
      </c>
      <c r="AV22" s="112"/>
      <c r="AW22" s="112"/>
      <c r="AX22" s="107"/>
    </row>
    <row r="23" spans="1:50" x14ac:dyDescent="0.35">
      <c r="A23" s="9263"/>
      <c r="B23" s="3126" t="s">
        <v>3469</v>
      </c>
      <c r="C23" s="109">
        <f t="shared" si="0"/>
        <v>0</v>
      </c>
      <c r="D23" s="109">
        <f t="shared" si="1"/>
        <v>0</v>
      </c>
      <c r="E23" s="114">
        <f t="shared" si="1"/>
        <v>0</v>
      </c>
      <c r="F23" s="51"/>
      <c r="G23" s="55"/>
      <c r="H23" s="53"/>
      <c r="I23" s="55"/>
      <c r="J23" s="53"/>
      <c r="K23" s="52"/>
      <c r="L23" s="53"/>
      <c r="M23" s="52"/>
      <c r="N23" s="53"/>
      <c r="O23" s="52"/>
      <c r="P23" s="53"/>
      <c r="Q23" s="52"/>
      <c r="R23" s="53"/>
      <c r="S23" s="52"/>
      <c r="T23" s="53"/>
      <c r="U23" s="52"/>
      <c r="V23" s="53"/>
      <c r="W23" s="52"/>
      <c r="X23" s="53"/>
      <c r="Y23" s="52"/>
      <c r="Z23" s="53"/>
      <c r="AA23" s="52"/>
      <c r="AB23" s="53"/>
      <c r="AC23" s="52"/>
      <c r="AD23" s="53"/>
      <c r="AE23" s="52"/>
      <c r="AF23" s="53"/>
      <c r="AG23" s="52"/>
      <c r="AH23" s="53"/>
      <c r="AI23" s="52"/>
      <c r="AJ23" s="53"/>
      <c r="AK23" s="52"/>
      <c r="AL23" s="53"/>
      <c r="AM23" s="110"/>
      <c r="AN23" s="111"/>
      <c r="AO23" s="112"/>
      <c r="AP23" s="52"/>
      <c r="AQ23" s="112"/>
      <c r="AR23" s="113"/>
      <c r="AS23" s="52"/>
      <c r="AT23" s="113"/>
      <c r="AU23" s="52" t="str">
        <f t="shared" si="2"/>
        <v/>
      </c>
      <c r="AV23" s="112"/>
      <c r="AW23" s="112"/>
      <c r="AX23" s="107"/>
    </row>
    <row r="24" spans="1:50" x14ac:dyDescent="0.35">
      <c r="A24" s="9263"/>
      <c r="B24" s="3126" t="s">
        <v>3470</v>
      </c>
      <c r="C24" s="109">
        <f t="shared" si="0"/>
        <v>0</v>
      </c>
      <c r="D24" s="3128">
        <f t="shared" si="1"/>
        <v>0</v>
      </c>
      <c r="E24" s="3129">
        <f t="shared" si="1"/>
        <v>0</v>
      </c>
      <c r="F24" s="767"/>
      <c r="G24" s="745"/>
      <c r="H24" s="799"/>
      <c r="I24" s="745"/>
      <c r="J24" s="799"/>
      <c r="K24" s="766"/>
      <c r="L24" s="799"/>
      <c r="M24" s="766"/>
      <c r="N24" s="799"/>
      <c r="O24" s="766"/>
      <c r="P24" s="799"/>
      <c r="Q24" s="766"/>
      <c r="R24" s="799"/>
      <c r="S24" s="766"/>
      <c r="T24" s="799"/>
      <c r="U24" s="766"/>
      <c r="V24" s="799"/>
      <c r="W24" s="766"/>
      <c r="X24" s="799"/>
      <c r="Y24" s="766"/>
      <c r="Z24" s="799"/>
      <c r="AA24" s="766"/>
      <c r="AB24" s="799"/>
      <c r="AC24" s="766"/>
      <c r="AD24" s="799"/>
      <c r="AE24" s="766"/>
      <c r="AF24" s="799"/>
      <c r="AG24" s="766"/>
      <c r="AH24" s="799"/>
      <c r="AI24" s="766"/>
      <c r="AJ24" s="799"/>
      <c r="AK24" s="766"/>
      <c r="AL24" s="799"/>
      <c r="AM24" s="3130"/>
      <c r="AN24" s="769"/>
      <c r="AO24" s="765"/>
      <c r="AP24" s="766"/>
      <c r="AQ24" s="765"/>
      <c r="AR24" s="3131"/>
      <c r="AS24" s="766"/>
      <c r="AT24" s="3131"/>
      <c r="AU24" s="766" t="str">
        <f t="shared" si="2"/>
        <v/>
      </c>
      <c r="AV24" s="765"/>
      <c r="AW24" s="765"/>
      <c r="AX24" s="107"/>
    </row>
    <row r="25" spans="1:50" x14ac:dyDescent="0.35">
      <c r="A25" s="9263"/>
      <c r="B25" s="115" t="s">
        <v>3471</v>
      </c>
      <c r="C25" s="109">
        <f t="shared" si="0"/>
        <v>0</v>
      </c>
      <c r="D25" s="3128">
        <f t="shared" si="1"/>
        <v>0</v>
      </c>
      <c r="E25" s="3129">
        <f t="shared" si="1"/>
        <v>0</v>
      </c>
      <c r="F25" s="767"/>
      <c r="G25" s="745"/>
      <c r="H25" s="799"/>
      <c r="I25" s="745"/>
      <c r="J25" s="799"/>
      <c r="K25" s="766"/>
      <c r="L25" s="799"/>
      <c r="M25" s="766"/>
      <c r="N25" s="799"/>
      <c r="O25" s="766"/>
      <c r="P25" s="799"/>
      <c r="Q25" s="766"/>
      <c r="R25" s="799"/>
      <c r="S25" s="766"/>
      <c r="T25" s="799"/>
      <c r="U25" s="766"/>
      <c r="V25" s="799"/>
      <c r="W25" s="766"/>
      <c r="X25" s="799"/>
      <c r="Y25" s="766"/>
      <c r="Z25" s="799"/>
      <c r="AA25" s="766"/>
      <c r="AB25" s="799"/>
      <c r="AC25" s="766"/>
      <c r="AD25" s="799"/>
      <c r="AE25" s="766"/>
      <c r="AF25" s="799"/>
      <c r="AG25" s="766"/>
      <c r="AH25" s="799"/>
      <c r="AI25" s="766"/>
      <c r="AJ25" s="799"/>
      <c r="AK25" s="766"/>
      <c r="AL25" s="799"/>
      <c r="AM25" s="3130"/>
      <c r="AN25" s="769"/>
      <c r="AO25" s="765"/>
      <c r="AP25" s="766"/>
      <c r="AQ25" s="765"/>
      <c r="AR25" s="3131"/>
      <c r="AS25" s="766"/>
      <c r="AT25" s="3131"/>
      <c r="AU25" s="766" t="str">
        <f t="shared" si="2"/>
        <v/>
      </c>
      <c r="AV25" s="765"/>
      <c r="AW25" s="765"/>
      <c r="AX25" s="107"/>
    </row>
    <row r="26" spans="1:50" x14ac:dyDescent="0.35">
      <c r="A26" s="9263"/>
      <c r="B26" s="3117" t="s">
        <v>3472</v>
      </c>
      <c r="C26" s="109">
        <f t="shared" si="0"/>
        <v>0</v>
      </c>
      <c r="D26" s="3128">
        <f t="shared" si="1"/>
        <v>0</v>
      </c>
      <c r="E26" s="3129">
        <f t="shared" si="1"/>
        <v>0</v>
      </c>
      <c r="F26" s="767"/>
      <c r="G26" s="745"/>
      <c r="H26" s="799"/>
      <c r="I26" s="745"/>
      <c r="J26" s="799"/>
      <c r="K26" s="766"/>
      <c r="L26" s="799"/>
      <c r="M26" s="766"/>
      <c r="N26" s="799"/>
      <c r="O26" s="766"/>
      <c r="P26" s="799"/>
      <c r="Q26" s="766"/>
      <c r="R26" s="799"/>
      <c r="S26" s="766"/>
      <c r="T26" s="799"/>
      <c r="U26" s="766"/>
      <c r="V26" s="799"/>
      <c r="W26" s="766"/>
      <c r="X26" s="799"/>
      <c r="Y26" s="766"/>
      <c r="Z26" s="799"/>
      <c r="AA26" s="766"/>
      <c r="AB26" s="799"/>
      <c r="AC26" s="766"/>
      <c r="AD26" s="799"/>
      <c r="AE26" s="766"/>
      <c r="AF26" s="799"/>
      <c r="AG26" s="766"/>
      <c r="AH26" s="799"/>
      <c r="AI26" s="766"/>
      <c r="AJ26" s="799"/>
      <c r="AK26" s="766"/>
      <c r="AL26" s="799"/>
      <c r="AM26" s="3130"/>
      <c r="AN26" s="769"/>
      <c r="AO26" s="765"/>
      <c r="AP26" s="766"/>
      <c r="AQ26" s="765"/>
      <c r="AR26" s="3131"/>
      <c r="AS26" s="766"/>
      <c r="AT26" s="3131"/>
      <c r="AU26" s="766" t="str">
        <f t="shared" si="2"/>
        <v/>
      </c>
      <c r="AV26" s="765"/>
      <c r="AW26" s="765"/>
      <c r="AX26" s="107"/>
    </row>
    <row r="27" spans="1:50" x14ac:dyDescent="0.35">
      <c r="A27" s="9263"/>
      <c r="B27" s="116" t="s">
        <v>3473</v>
      </c>
      <c r="C27" s="109">
        <f t="shared" si="0"/>
        <v>0</v>
      </c>
      <c r="D27" s="3128">
        <f t="shared" si="1"/>
        <v>0</v>
      </c>
      <c r="E27" s="3129">
        <f t="shared" si="1"/>
        <v>0</v>
      </c>
      <c r="F27" s="767"/>
      <c r="G27" s="745"/>
      <c r="H27" s="799"/>
      <c r="I27" s="745"/>
      <c r="J27" s="799"/>
      <c r="K27" s="766"/>
      <c r="L27" s="799"/>
      <c r="M27" s="766"/>
      <c r="N27" s="799"/>
      <c r="O27" s="766"/>
      <c r="P27" s="799"/>
      <c r="Q27" s="766"/>
      <c r="R27" s="799"/>
      <c r="S27" s="766"/>
      <c r="T27" s="799"/>
      <c r="U27" s="766"/>
      <c r="V27" s="799"/>
      <c r="W27" s="766"/>
      <c r="X27" s="799"/>
      <c r="Y27" s="766"/>
      <c r="Z27" s="799"/>
      <c r="AA27" s="766"/>
      <c r="AB27" s="799"/>
      <c r="AC27" s="766"/>
      <c r="AD27" s="799"/>
      <c r="AE27" s="766"/>
      <c r="AF27" s="799"/>
      <c r="AG27" s="766"/>
      <c r="AH27" s="799"/>
      <c r="AI27" s="766"/>
      <c r="AJ27" s="799"/>
      <c r="AK27" s="766"/>
      <c r="AL27" s="799"/>
      <c r="AM27" s="3130"/>
      <c r="AN27" s="769"/>
      <c r="AO27" s="765"/>
      <c r="AP27" s="766"/>
      <c r="AQ27" s="765"/>
      <c r="AR27" s="3131"/>
      <c r="AS27" s="766"/>
      <c r="AT27" s="3131"/>
      <c r="AU27" s="766" t="str">
        <f t="shared" si="2"/>
        <v/>
      </c>
      <c r="AV27" s="765"/>
      <c r="AW27" s="765"/>
      <c r="AX27" s="107"/>
    </row>
    <row r="28" spans="1:50" x14ac:dyDescent="0.35">
      <c r="A28" s="9245"/>
      <c r="B28" s="3117" t="s">
        <v>3474</v>
      </c>
      <c r="C28" s="109">
        <f t="shared" si="0"/>
        <v>0</v>
      </c>
      <c r="D28" s="3128">
        <f t="shared" si="1"/>
        <v>0</v>
      </c>
      <c r="E28" s="3132">
        <f t="shared" si="1"/>
        <v>0</v>
      </c>
      <c r="F28" s="767"/>
      <c r="G28" s="745"/>
      <c r="H28" s="799"/>
      <c r="I28" s="745"/>
      <c r="J28" s="799"/>
      <c r="K28" s="766"/>
      <c r="L28" s="799"/>
      <c r="M28" s="766"/>
      <c r="N28" s="799"/>
      <c r="O28" s="766"/>
      <c r="P28" s="799"/>
      <c r="Q28" s="766"/>
      <c r="R28" s="799"/>
      <c r="S28" s="766"/>
      <c r="T28" s="799"/>
      <c r="U28" s="766"/>
      <c r="V28" s="799"/>
      <c r="W28" s="766"/>
      <c r="X28" s="799"/>
      <c r="Y28" s="766"/>
      <c r="Z28" s="799"/>
      <c r="AA28" s="766"/>
      <c r="AB28" s="799"/>
      <c r="AC28" s="766"/>
      <c r="AD28" s="799"/>
      <c r="AE28" s="766"/>
      <c r="AF28" s="799"/>
      <c r="AG28" s="766"/>
      <c r="AH28" s="799"/>
      <c r="AI28" s="766"/>
      <c r="AJ28" s="799"/>
      <c r="AK28" s="766"/>
      <c r="AL28" s="799"/>
      <c r="AM28" s="3133"/>
      <c r="AN28" s="769"/>
      <c r="AO28" s="765"/>
      <c r="AP28" s="766"/>
      <c r="AQ28" s="765"/>
      <c r="AR28" s="3131"/>
      <c r="AS28" s="766"/>
      <c r="AT28" s="3131"/>
      <c r="AU28" s="766" t="str">
        <f t="shared" si="2"/>
        <v/>
      </c>
      <c r="AV28" s="765"/>
      <c r="AW28" s="765"/>
      <c r="AX28" s="107"/>
    </row>
    <row r="29" spans="1:50" x14ac:dyDescent="0.35">
      <c r="A29" s="9246" t="s">
        <v>367</v>
      </c>
      <c r="B29" s="9259"/>
      <c r="C29" s="3134">
        <f>SUM(D29:E29)</f>
        <v>0</v>
      </c>
      <c r="D29" s="3135">
        <f>+F29+H29+J29+L29+N29+P29+R29+T29+V29+X29+Z29+AB29+AD29+AF29+AH29+AJ29+AL29</f>
        <v>0</v>
      </c>
      <c r="E29" s="3134">
        <f>+G29+I29+K29+M29+O29+Q29+S29+U29+W29+Y29+AA29+AC29+AE29+AG29+AI29+AK29+AM29</f>
        <v>0</v>
      </c>
      <c r="F29" s="3136">
        <f>SUM(F13:F28)</f>
        <v>0</v>
      </c>
      <c r="G29" s="3137">
        <f>SUM(G13:G28)</f>
        <v>0</v>
      </c>
      <c r="H29" s="3136">
        <f t="shared" ref="H29:AW29" si="3">SUM(H13:H28)</f>
        <v>0</v>
      </c>
      <c r="I29" s="3137">
        <f t="shared" si="3"/>
        <v>0</v>
      </c>
      <c r="J29" s="3136">
        <f t="shared" si="3"/>
        <v>0</v>
      </c>
      <c r="K29" s="3137">
        <f t="shared" si="3"/>
        <v>0</v>
      </c>
      <c r="L29" s="3136">
        <f t="shared" si="3"/>
        <v>0</v>
      </c>
      <c r="M29" s="3137">
        <f t="shared" si="3"/>
        <v>0</v>
      </c>
      <c r="N29" s="3136">
        <f t="shared" si="3"/>
        <v>0</v>
      </c>
      <c r="O29" s="3137">
        <f t="shared" si="3"/>
        <v>0</v>
      </c>
      <c r="P29" s="3136">
        <f t="shared" si="3"/>
        <v>0</v>
      </c>
      <c r="Q29" s="3137">
        <f t="shared" si="3"/>
        <v>0</v>
      </c>
      <c r="R29" s="3136">
        <f t="shared" si="3"/>
        <v>0</v>
      </c>
      <c r="S29" s="3137">
        <f t="shared" si="3"/>
        <v>0</v>
      </c>
      <c r="T29" s="3136">
        <f t="shared" si="3"/>
        <v>0</v>
      </c>
      <c r="U29" s="3137">
        <f t="shared" si="3"/>
        <v>0</v>
      </c>
      <c r="V29" s="3136">
        <f t="shared" si="3"/>
        <v>0</v>
      </c>
      <c r="W29" s="3137">
        <f t="shared" si="3"/>
        <v>0</v>
      </c>
      <c r="X29" s="3136">
        <f t="shared" si="3"/>
        <v>0</v>
      </c>
      <c r="Y29" s="3137">
        <f t="shared" si="3"/>
        <v>0</v>
      </c>
      <c r="Z29" s="3136">
        <f t="shared" si="3"/>
        <v>0</v>
      </c>
      <c r="AA29" s="3137">
        <f t="shared" si="3"/>
        <v>0</v>
      </c>
      <c r="AB29" s="3136">
        <f t="shared" si="3"/>
        <v>0</v>
      </c>
      <c r="AC29" s="3137">
        <f t="shared" si="3"/>
        <v>0</v>
      </c>
      <c r="AD29" s="3136">
        <f t="shared" si="3"/>
        <v>0</v>
      </c>
      <c r="AE29" s="3137">
        <f t="shared" si="3"/>
        <v>0</v>
      </c>
      <c r="AF29" s="3136">
        <f t="shared" si="3"/>
        <v>0</v>
      </c>
      <c r="AG29" s="3137">
        <f t="shared" si="3"/>
        <v>0</v>
      </c>
      <c r="AH29" s="3136">
        <f t="shared" si="3"/>
        <v>0</v>
      </c>
      <c r="AI29" s="3137">
        <f t="shared" si="3"/>
        <v>0</v>
      </c>
      <c r="AJ29" s="3136">
        <f t="shared" si="3"/>
        <v>0</v>
      </c>
      <c r="AK29" s="3137">
        <f t="shared" si="3"/>
        <v>0</v>
      </c>
      <c r="AL29" s="3136">
        <f t="shared" si="3"/>
        <v>0</v>
      </c>
      <c r="AM29" s="2644">
        <f t="shared" si="3"/>
        <v>0</v>
      </c>
      <c r="AN29" s="3138">
        <f t="shared" si="3"/>
        <v>0</v>
      </c>
      <c r="AO29" s="3135">
        <f t="shared" si="3"/>
        <v>0</v>
      </c>
      <c r="AP29" s="3134">
        <f t="shared" si="3"/>
        <v>0</v>
      </c>
      <c r="AQ29" s="3135">
        <f t="shared" si="3"/>
        <v>0</v>
      </c>
      <c r="AR29" s="3139">
        <f t="shared" si="3"/>
        <v>0</v>
      </c>
      <c r="AS29" s="3134">
        <f t="shared" si="3"/>
        <v>0</v>
      </c>
      <c r="AT29" s="3139">
        <f t="shared" si="3"/>
        <v>0</v>
      </c>
      <c r="AU29" s="3134">
        <f t="shared" si="3"/>
        <v>0</v>
      </c>
      <c r="AV29" s="3135">
        <f t="shared" si="3"/>
        <v>0</v>
      </c>
      <c r="AW29" s="3135">
        <f t="shared" si="3"/>
        <v>0</v>
      </c>
      <c r="AX29" s="102"/>
    </row>
    <row r="30" spans="1:50" s="119" customFormat="1" x14ac:dyDescent="0.35">
      <c r="A30" s="117" t="s">
        <v>3475</v>
      </c>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row>
    <row r="31" spans="1:50" x14ac:dyDescent="0.35">
      <c r="A31" s="8234" t="s">
        <v>3476</v>
      </c>
      <c r="B31" s="8234" t="s">
        <v>367</v>
      </c>
      <c r="C31" s="9264" t="s">
        <v>3458</v>
      </c>
      <c r="D31" s="9270" t="s">
        <v>3459</v>
      </c>
      <c r="E31" s="9268" t="s">
        <v>3477</v>
      </c>
      <c r="F31" s="9246" t="s">
        <v>3461</v>
      </c>
      <c r="G31" s="9247"/>
      <c r="H31" s="9247"/>
      <c r="I31" s="9247"/>
      <c r="J31" s="9247"/>
      <c r="K31" s="9247"/>
      <c r="L31" s="9247"/>
      <c r="M31" s="9247"/>
      <c r="N31" s="9247"/>
      <c r="O31" s="9247"/>
      <c r="P31" s="9247"/>
      <c r="Q31" s="9247"/>
      <c r="R31" s="9247"/>
      <c r="S31" s="9247"/>
      <c r="T31" s="9247"/>
      <c r="U31" s="9247"/>
      <c r="V31" s="9247"/>
      <c r="W31" s="9247"/>
      <c r="X31" s="9247"/>
      <c r="Y31" s="9247"/>
      <c r="Z31" s="9247"/>
      <c r="AA31" s="9247"/>
      <c r="AB31" s="9247"/>
      <c r="AC31" s="9247"/>
      <c r="AD31" s="9247"/>
      <c r="AE31" s="9247"/>
      <c r="AF31" s="9248"/>
      <c r="AG31" s="120"/>
      <c r="AH31" s="120"/>
      <c r="AI31" s="120"/>
      <c r="AJ31" s="120"/>
      <c r="AK31" s="120"/>
      <c r="AL31" s="120"/>
      <c r="AM31" s="120"/>
      <c r="AN31" s="120"/>
      <c r="AO31" s="120"/>
      <c r="AP31" s="120"/>
      <c r="AQ31" s="120"/>
      <c r="AR31" s="120"/>
      <c r="AS31" s="120"/>
      <c r="AT31" s="120"/>
      <c r="AU31" s="120"/>
      <c r="AV31" s="120"/>
      <c r="AW31" s="97"/>
      <c r="AX31" s="97"/>
    </row>
    <row r="32" spans="1:50" s="121" customFormat="1" ht="40" x14ac:dyDescent="0.35">
      <c r="A32" s="8235"/>
      <c r="B32" s="8235"/>
      <c r="C32" s="9265"/>
      <c r="D32" s="9271"/>
      <c r="E32" s="9269"/>
      <c r="F32" s="3140" t="s">
        <v>3462</v>
      </c>
      <c r="G32" s="3141" t="s">
        <v>3478</v>
      </c>
      <c r="H32" s="3141" t="s">
        <v>3463</v>
      </c>
      <c r="I32" s="3141" t="s">
        <v>3479</v>
      </c>
      <c r="J32" s="3142" t="s">
        <v>3464</v>
      </c>
      <c r="K32" s="3141" t="s">
        <v>3480</v>
      </c>
      <c r="L32" s="2841" t="s">
        <v>3481</v>
      </c>
      <c r="M32" s="3141" t="s">
        <v>3482</v>
      </c>
      <c r="N32" s="3141" t="s">
        <v>3466</v>
      </c>
      <c r="O32" s="2841" t="s">
        <v>3467</v>
      </c>
      <c r="P32" s="3141" t="s">
        <v>3483</v>
      </c>
      <c r="Q32" s="3141" t="s">
        <v>3468</v>
      </c>
      <c r="R32" s="3141" t="s">
        <v>3469</v>
      </c>
      <c r="S32" s="2841" t="s">
        <v>3484</v>
      </c>
      <c r="T32" s="2557" t="s">
        <v>3471</v>
      </c>
      <c r="U32" s="3143" t="s">
        <v>3485</v>
      </c>
      <c r="V32" s="2557" t="s">
        <v>3486</v>
      </c>
      <c r="W32" s="2557" t="s">
        <v>3472</v>
      </c>
      <c r="X32" s="2841" t="s">
        <v>3473</v>
      </c>
      <c r="Y32" s="2557" t="s">
        <v>3487</v>
      </c>
      <c r="Z32" s="3143" t="s">
        <v>3488</v>
      </c>
      <c r="AA32" s="2557" t="s">
        <v>3489</v>
      </c>
      <c r="AB32" s="3141" t="s">
        <v>3490</v>
      </c>
      <c r="AC32" s="2557" t="s">
        <v>3491</v>
      </c>
      <c r="AD32" s="2557" t="s">
        <v>3492</v>
      </c>
      <c r="AE32" s="2557" t="s">
        <v>3493</v>
      </c>
      <c r="AF32" s="3144" t="s">
        <v>3494</v>
      </c>
      <c r="AG32" s="118"/>
      <c r="AI32" s="118"/>
      <c r="AK32" s="118"/>
      <c r="AM32" s="118"/>
      <c r="AO32" s="118"/>
      <c r="AQ32" s="118"/>
      <c r="AR32" s="118"/>
      <c r="AS32" s="118"/>
      <c r="AT32" s="118"/>
      <c r="AU32" s="118"/>
      <c r="AV32" s="118"/>
      <c r="AW32" s="101"/>
      <c r="AX32" s="101"/>
    </row>
    <row r="33" spans="1:50" x14ac:dyDescent="0.35">
      <c r="A33" s="3123" t="s">
        <v>499</v>
      </c>
      <c r="B33" s="1951">
        <f>SUM(C33:AF33)</f>
        <v>0</v>
      </c>
      <c r="C33" s="104"/>
      <c r="D33" s="104"/>
      <c r="E33" s="3114"/>
      <c r="F33" s="51"/>
      <c r="G33" s="122"/>
      <c r="H33" s="122"/>
      <c r="I33" s="122"/>
      <c r="J33" s="54"/>
      <c r="K33" s="795"/>
      <c r="L33" s="795"/>
      <c r="M33" s="795"/>
      <c r="N33" s="795"/>
      <c r="O33" s="795"/>
      <c r="P33" s="795"/>
      <c r="Q33" s="795"/>
      <c r="R33" s="795"/>
      <c r="S33" s="795"/>
      <c r="T33" s="2642"/>
      <c r="U33" s="795"/>
      <c r="V33" s="795"/>
      <c r="W33" s="795"/>
      <c r="X33" s="795"/>
      <c r="Y33" s="795"/>
      <c r="Z33" s="795"/>
      <c r="AA33" s="795"/>
      <c r="AB33" s="795"/>
      <c r="AC33" s="795"/>
      <c r="AD33" s="795"/>
      <c r="AE33" s="795"/>
      <c r="AF33" s="3145"/>
      <c r="AG33" s="123"/>
      <c r="AH33" s="120"/>
      <c r="AI33" s="120"/>
      <c r="AJ33" s="120"/>
      <c r="AK33" s="120"/>
      <c r="AL33" s="120"/>
      <c r="AM33" s="120"/>
      <c r="AN33" s="120"/>
      <c r="AO33" s="120"/>
      <c r="AP33" s="120"/>
      <c r="AQ33" s="120"/>
      <c r="AR33" s="120"/>
      <c r="AS33" s="120"/>
      <c r="AT33" s="120"/>
      <c r="AU33" s="120"/>
      <c r="AV33" s="120"/>
      <c r="AW33" s="97"/>
      <c r="AX33" s="97"/>
    </row>
    <row r="34" spans="1:50" x14ac:dyDescent="0.35">
      <c r="A34" s="3126" t="s">
        <v>3495</v>
      </c>
      <c r="B34" s="800">
        <f t="shared" ref="B34:B45" si="4">SUM(C34:AF34)</f>
        <v>0</v>
      </c>
      <c r="C34" s="1093"/>
      <c r="D34" s="1093"/>
      <c r="E34" s="1095"/>
      <c r="F34" s="1937"/>
      <c r="G34" s="3146"/>
      <c r="H34" s="3146"/>
      <c r="I34" s="3146"/>
      <c r="J34" s="1094"/>
      <c r="K34" s="1690"/>
      <c r="L34" s="1690"/>
      <c r="M34" s="1690"/>
      <c r="N34" s="1690"/>
      <c r="O34" s="1690"/>
      <c r="P34" s="1690"/>
      <c r="Q34" s="1690"/>
      <c r="R34" s="1690"/>
      <c r="S34" s="1690"/>
      <c r="T34" s="799"/>
      <c r="U34" s="1690"/>
      <c r="V34" s="1690"/>
      <c r="W34" s="1690"/>
      <c r="X34" s="1690"/>
      <c r="Y34" s="1690"/>
      <c r="Z34" s="1690"/>
      <c r="AA34" s="1690"/>
      <c r="AB34" s="1690"/>
      <c r="AC34" s="1690"/>
      <c r="AD34" s="1690"/>
      <c r="AE34" s="1690"/>
      <c r="AF34" s="3130"/>
      <c r="AG34" s="123"/>
      <c r="AH34" s="120"/>
      <c r="AI34" s="120"/>
      <c r="AJ34" s="120"/>
      <c r="AK34" s="120"/>
      <c r="AL34" s="120"/>
      <c r="AM34" s="120"/>
      <c r="AN34" s="120"/>
      <c r="AO34" s="120"/>
      <c r="AP34" s="120"/>
      <c r="AQ34" s="120"/>
      <c r="AR34" s="120"/>
      <c r="AS34" s="120"/>
      <c r="AT34" s="120"/>
      <c r="AU34" s="120"/>
      <c r="AV34" s="120"/>
      <c r="AW34" s="97"/>
      <c r="AX34" s="97"/>
    </row>
    <row r="35" spans="1:50" x14ac:dyDescent="0.35">
      <c r="A35" s="3126" t="s">
        <v>3496</v>
      </c>
      <c r="B35" s="800">
        <f t="shared" si="4"/>
        <v>0</v>
      </c>
      <c r="C35" s="1093"/>
      <c r="D35" s="1093"/>
      <c r="E35" s="1095"/>
      <c r="F35" s="1937"/>
      <c r="G35" s="3146"/>
      <c r="H35" s="3146"/>
      <c r="I35" s="3146"/>
      <c r="J35" s="1094"/>
      <c r="K35" s="1690"/>
      <c r="L35" s="1690"/>
      <c r="M35" s="1690"/>
      <c r="N35" s="1690"/>
      <c r="O35" s="1690"/>
      <c r="P35" s="1690"/>
      <c r="Q35" s="1690"/>
      <c r="R35" s="1690"/>
      <c r="S35" s="1690"/>
      <c r="T35" s="799"/>
      <c r="U35" s="1690"/>
      <c r="V35" s="1690"/>
      <c r="W35" s="1690"/>
      <c r="X35" s="1690"/>
      <c r="Y35" s="1690"/>
      <c r="Z35" s="1690"/>
      <c r="AA35" s="1690"/>
      <c r="AB35" s="1690"/>
      <c r="AC35" s="1690"/>
      <c r="AD35" s="1690"/>
      <c r="AE35" s="1690"/>
      <c r="AF35" s="3130"/>
      <c r="AG35" s="123"/>
      <c r="AH35" s="97"/>
      <c r="AI35" s="97"/>
      <c r="AJ35" s="97"/>
      <c r="AK35" s="97"/>
      <c r="AL35" s="97"/>
      <c r="AM35" s="97"/>
      <c r="AN35" s="97"/>
      <c r="AO35" s="97"/>
      <c r="AP35" s="97"/>
      <c r="AQ35" s="97"/>
      <c r="AR35" s="97"/>
      <c r="AS35" s="97"/>
      <c r="AT35" s="97"/>
      <c r="AU35" s="97"/>
      <c r="AV35" s="97"/>
      <c r="AW35" s="97"/>
      <c r="AX35" s="97"/>
    </row>
    <row r="36" spans="1:50" x14ac:dyDescent="0.35">
      <c r="A36" s="3126" t="s">
        <v>3497</v>
      </c>
      <c r="B36" s="800">
        <f t="shared" si="4"/>
        <v>0</v>
      </c>
      <c r="C36" s="1093"/>
      <c r="D36" s="1093"/>
      <c r="E36" s="1095"/>
      <c r="F36" s="1937"/>
      <c r="G36" s="3146"/>
      <c r="H36" s="3146"/>
      <c r="I36" s="3146"/>
      <c r="J36" s="1094"/>
      <c r="K36" s="1690"/>
      <c r="L36" s="1690"/>
      <c r="M36" s="1690"/>
      <c r="N36" s="1690"/>
      <c r="O36" s="1690"/>
      <c r="P36" s="1690"/>
      <c r="Q36" s="1690"/>
      <c r="R36" s="1690"/>
      <c r="S36" s="1690"/>
      <c r="T36" s="799"/>
      <c r="U36" s="1690"/>
      <c r="V36" s="1690"/>
      <c r="W36" s="1690"/>
      <c r="X36" s="1690"/>
      <c r="Y36" s="1690"/>
      <c r="Z36" s="1690"/>
      <c r="AA36" s="1690"/>
      <c r="AB36" s="1690"/>
      <c r="AC36" s="1690"/>
      <c r="AD36" s="1690"/>
      <c r="AE36" s="1690"/>
      <c r="AF36" s="3130"/>
      <c r="AG36" s="123"/>
      <c r="AH36" s="97"/>
      <c r="AI36" s="97"/>
      <c r="AJ36" s="97"/>
      <c r="AK36" s="97"/>
      <c r="AL36" s="97"/>
      <c r="AM36" s="97"/>
      <c r="AN36" s="97"/>
      <c r="AO36" s="97"/>
      <c r="AP36" s="97"/>
      <c r="AQ36" s="97"/>
      <c r="AR36" s="97"/>
      <c r="AS36" s="97"/>
      <c r="AT36" s="97"/>
      <c r="AU36" s="97"/>
      <c r="AV36" s="97"/>
      <c r="AW36" s="97"/>
      <c r="AX36" s="97"/>
    </row>
    <row r="37" spans="1:50" x14ac:dyDescent="0.35">
      <c r="A37" s="3126" t="s">
        <v>506</v>
      </c>
      <c r="B37" s="800">
        <f t="shared" si="4"/>
        <v>0</v>
      </c>
      <c r="C37" s="1093"/>
      <c r="D37" s="1093"/>
      <c r="E37" s="1095"/>
      <c r="F37" s="1937"/>
      <c r="G37" s="3146"/>
      <c r="H37" s="3146"/>
      <c r="I37" s="3146"/>
      <c r="J37" s="1094"/>
      <c r="K37" s="1690"/>
      <c r="L37" s="1690"/>
      <c r="M37" s="1690"/>
      <c r="N37" s="1690"/>
      <c r="O37" s="1690"/>
      <c r="P37" s="1690"/>
      <c r="Q37" s="1690"/>
      <c r="R37" s="1690"/>
      <c r="S37" s="1690"/>
      <c r="T37" s="799"/>
      <c r="U37" s="1690"/>
      <c r="V37" s="1690"/>
      <c r="W37" s="1690"/>
      <c r="X37" s="1690"/>
      <c r="Y37" s="1690"/>
      <c r="Z37" s="1690"/>
      <c r="AA37" s="1690"/>
      <c r="AB37" s="1690"/>
      <c r="AC37" s="1690"/>
      <c r="AD37" s="1690"/>
      <c r="AE37" s="1690"/>
      <c r="AF37" s="3130"/>
      <c r="AG37" s="123"/>
      <c r="AH37" s="97"/>
      <c r="AI37" s="97"/>
      <c r="AJ37" s="97"/>
      <c r="AK37" s="97"/>
      <c r="AL37" s="97"/>
      <c r="AM37" s="97"/>
      <c r="AN37" s="97"/>
      <c r="AO37" s="97"/>
      <c r="AP37" s="97"/>
      <c r="AQ37" s="97"/>
      <c r="AR37" s="97"/>
      <c r="AS37" s="97"/>
      <c r="AT37" s="97"/>
      <c r="AU37" s="97"/>
      <c r="AV37" s="97"/>
      <c r="AW37" s="97"/>
      <c r="AX37" s="97"/>
    </row>
    <row r="38" spans="1:50" x14ac:dyDescent="0.35">
      <c r="A38" s="3126" t="s">
        <v>3498</v>
      </c>
      <c r="B38" s="800">
        <f t="shared" si="4"/>
        <v>0</v>
      </c>
      <c r="C38" s="1093"/>
      <c r="D38" s="1093"/>
      <c r="E38" s="1095"/>
      <c r="F38" s="1937"/>
      <c r="G38" s="3146"/>
      <c r="H38" s="3146"/>
      <c r="I38" s="3146"/>
      <c r="J38" s="1094"/>
      <c r="K38" s="1690"/>
      <c r="L38" s="1690"/>
      <c r="M38" s="1690"/>
      <c r="N38" s="1690"/>
      <c r="O38" s="1690"/>
      <c r="P38" s="1690"/>
      <c r="Q38" s="1690"/>
      <c r="R38" s="1690"/>
      <c r="S38" s="1690"/>
      <c r="T38" s="799"/>
      <c r="U38" s="1690"/>
      <c r="V38" s="1690"/>
      <c r="W38" s="1690"/>
      <c r="X38" s="1690"/>
      <c r="Y38" s="1690"/>
      <c r="Z38" s="1690"/>
      <c r="AA38" s="1690"/>
      <c r="AB38" s="1690"/>
      <c r="AC38" s="1690"/>
      <c r="AD38" s="1690"/>
      <c r="AE38" s="1690"/>
      <c r="AF38" s="3130"/>
      <c r="AG38" s="123"/>
      <c r="AH38" s="97"/>
      <c r="AI38" s="97"/>
      <c r="AJ38" s="97"/>
      <c r="AK38" s="97"/>
      <c r="AL38" s="97"/>
      <c r="AM38" s="97"/>
      <c r="AN38" s="97"/>
      <c r="AO38" s="97"/>
      <c r="AP38" s="97"/>
      <c r="AQ38" s="97"/>
      <c r="AR38" s="97"/>
      <c r="AS38" s="97"/>
      <c r="AT38" s="97"/>
      <c r="AU38" s="97"/>
      <c r="AV38" s="97"/>
      <c r="AW38" s="97"/>
      <c r="AX38" s="97"/>
    </row>
    <row r="39" spans="1:50" x14ac:dyDescent="0.35">
      <c r="A39" s="3126" t="s">
        <v>3499</v>
      </c>
      <c r="B39" s="800">
        <f t="shared" si="4"/>
        <v>0</v>
      </c>
      <c r="C39" s="1093"/>
      <c r="D39" s="1093"/>
      <c r="E39" s="1095"/>
      <c r="F39" s="1937"/>
      <c r="G39" s="3146"/>
      <c r="H39" s="3146"/>
      <c r="I39" s="3146"/>
      <c r="J39" s="1094"/>
      <c r="K39" s="1690"/>
      <c r="L39" s="1690"/>
      <c r="M39" s="1690"/>
      <c r="N39" s="1690"/>
      <c r="O39" s="1690"/>
      <c r="P39" s="1690"/>
      <c r="Q39" s="1690"/>
      <c r="R39" s="1690"/>
      <c r="S39" s="1690"/>
      <c r="T39" s="799"/>
      <c r="U39" s="1690"/>
      <c r="V39" s="1690"/>
      <c r="W39" s="1690"/>
      <c r="X39" s="1690"/>
      <c r="Y39" s="1690"/>
      <c r="Z39" s="1690"/>
      <c r="AA39" s="1690"/>
      <c r="AB39" s="1690"/>
      <c r="AC39" s="1690"/>
      <c r="AD39" s="1690"/>
      <c r="AE39" s="1690"/>
      <c r="AF39" s="3130"/>
      <c r="AG39" s="123"/>
      <c r="AH39" s="97"/>
      <c r="AI39" s="97"/>
      <c r="AJ39" s="97"/>
      <c r="AK39" s="97"/>
      <c r="AL39" s="97"/>
      <c r="AM39" s="97"/>
      <c r="AN39" s="97"/>
      <c r="AO39" s="97"/>
      <c r="AP39" s="97"/>
      <c r="AQ39" s="97"/>
      <c r="AR39" s="97"/>
      <c r="AS39" s="97"/>
      <c r="AT39" s="97"/>
      <c r="AU39" s="97"/>
      <c r="AV39" s="97"/>
      <c r="AW39" s="97"/>
      <c r="AX39" s="97"/>
    </row>
    <row r="40" spans="1:50" x14ac:dyDescent="0.35">
      <c r="A40" s="1209" t="s">
        <v>3500</v>
      </c>
      <c r="B40" s="800">
        <f t="shared" si="4"/>
        <v>0</v>
      </c>
      <c r="C40" s="1093"/>
      <c r="D40" s="1093"/>
      <c r="E40" s="1095"/>
      <c r="F40" s="1937"/>
      <c r="G40" s="3146"/>
      <c r="H40" s="3146"/>
      <c r="I40" s="3146"/>
      <c r="J40" s="1094"/>
      <c r="K40" s="1690"/>
      <c r="L40" s="1690"/>
      <c r="M40" s="1690"/>
      <c r="N40" s="1690"/>
      <c r="O40" s="1690"/>
      <c r="P40" s="1690"/>
      <c r="Q40" s="1690"/>
      <c r="R40" s="1690"/>
      <c r="S40" s="1690"/>
      <c r="T40" s="799"/>
      <c r="U40" s="1690"/>
      <c r="V40" s="1690"/>
      <c r="W40" s="1690"/>
      <c r="X40" s="1690"/>
      <c r="Y40" s="1690"/>
      <c r="Z40" s="1690"/>
      <c r="AA40" s="1690"/>
      <c r="AB40" s="1690"/>
      <c r="AC40" s="1690"/>
      <c r="AD40" s="1690"/>
      <c r="AE40" s="1690"/>
      <c r="AF40" s="3130"/>
      <c r="AG40" s="123"/>
      <c r="AH40" s="97"/>
      <c r="AI40" s="97"/>
      <c r="AJ40" s="97"/>
      <c r="AK40" s="97"/>
      <c r="AL40" s="97"/>
      <c r="AM40" s="97"/>
      <c r="AN40" s="97"/>
      <c r="AO40" s="97"/>
      <c r="AP40" s="97"/>
      <c r="AQ40" s="97"/>
      <c r="AR40" s="97"/>
      <c r="AS40" s="97"/>
      <c r="AT40" s="97"/>
      <c r="AU40" s="97"/>
      <c r="AV40" s="97"/>
      <c r="AW40" s="97"/>
      <c r="AX40" s="97"/>
    </row>
    <row r="41" spans="1:50" x14ac:dyDescent="0.35">
      <c r="A41" s="3126" t="s">
        <v>3501</v>
      </c>
      <c r="B41" s="800">
        <f t="shared" si="4"/>
        <v>0</v>
      </c>
      <c r="C41" s="1093"/>
      <c r="D41" s="1093"/>
      <c r="E41" s="1095"/>
      <c r="F41" s="1937"/>
      <c r="G41" s="3146"/>
      <c r="H41" s="3146"/>
      <c r="I41" s="3146"/>
      <c r="J41" s="1094"/>
      <c r="K41" s="1690"/>
      <c r="L41" s="1690"/>
      <c r="M41" s="1690"/>
      <c r="N41" s="1690"/>
      <c r="O41" s="1690"/>
      <c r="P41" s="1690"/>
      <c r="Q41" s="1690"/>
      <c r="R41" s="1690"/>
      <c r="S41" s="1690"/>
      <c r="T41" s="799"/>
      <c r="U41" s="1690"/>
      <c r="V41" s="1690"/>
      <c r="W41" s="1690"/>
      <c r="X41" s="1690"/>
      <c r="Y41" s="1690"/>
      <c r="Z41" s="1690"/>
      <c r="AA41" s="1690"/>
      <c r="AB41" s="1690"/>
      <c r="AC41" s="1690"/>
      <c r="AD41" s="1690"/>
      <c r="AE41" s="1690"/>
      <c r="AF41" s="3130"/>
      <c r="AG41" s="123"/>
      <c r="AH41" s="97"/>
      <c r="AI41" s="97"/>
      <c r="AJ41" s="97"/>
      <c r="AK41" s="97"/>
      <c r="AL41" s="97"/>
      <c r="AM41" s="97"/>
      <c r="AN41" s="97"/>
      <c r="AO41" s="97"/>
      <c r="AP41" s="97"/>
      <c r="AQ41" s="97"/>
      <c r="AR41" s="97"/>
      <c r="AS41" s="97"/>
      <c r="AT41" s="97"/>
      <c r="AU41" s="97"/>
      <c r="AV41" s="97"/>
      <c r="AW41" s="97"/>
      <c r="AX41" s="97"/>
    </row>
    <row r="42" spans="1:50" x14ac:dyDescent="0.35">
      <c r="A42" s="3126" t="s">
        <v>503</v>
      </c>
      <c r="B42" s="800">
        <f t="shared" si="4"/>
        <v>0</v>
      </c>
      <c r="C42" s="1093"/>
      <c r="D42" s="1093"/>
      <c r="E42" s="1095"/>
      <c r="F42" s="1937"/>
      <c r="G42" s="3146"/>
      <c r="H42" s="3146"/>
      <c r="I42" s="3146"/>
      <c r="J42" s="1094"/>
      <c r="K42" s="1690"/>
      <c r="L42" s="1690"/>
      <c r="M42" s="1690"/>
      <c r="N42" s="1690"/>
      <c r="O42" s="1690"/>
      <c r="P42" s="1690"/>
      <c r="Q42" s="1690"/>
      <c r="R42" s="1690"/>
      <c r="S42" s="1690"/>
      <c r="T42" s="799"/>
      <c r="U42" s="1690"/>
      <c r="V42" s="1690"/>
      <c r="W42" s="1690"/>
      <c r="X42" s="1690"/>
      <c r="Y42" s="1690"/>
      <c r="Z42" s="1690"/>
      <c r="AA42" s="1690"/>
      <c r="AB42" s="1690"/>
      <c r="AC42" s="1690"/>
      <c r="AD42" s="1690"/>
      <c r="AE42" s="1690"/>
      <c r="AF42" s="3130"/>
      <c r="AG42" s="123"/>
      <c r="AH42" s="97"/>
      <c r="AI42" s="97"/>
      <c r="AJ42" s="97"/>
      <c r="AK42" s="97"/>
      <c r="AL42" s="97"/>
      <c r="AM42" s="97"/>
      <c r="AN42" s="97"/>
      <c r="AO42" s="97"/>
      <c r="AP42" s="97"/>
      <c r="AQ42" s="97"/>
      <c r="AR42" s="97"/>
      <c r="AS42" s="97"/>
      <c r="AT42" s="97"/>
      <c r="AU42" s="97"/>
      <c r="AV42" s="97"/>
      <c r="AW42" s="97"/>
      <c r="AX42" s="97"/>
    </row>
    <row r="43" spans="1:50" x14ac:dyDescent="0.35">
      <c r="A43" s="3126" t="s">
        <v>3502</v>
      </c>
      <c r="B43" s="800">
        <f t="shared" si="4"/>
        <v>0</v>
      </c>
      <c r="C43" s="1093"/>
      <c r="D43" s="1093"/>
      <c r="E43" s="1095"/>
      <c r="F43" s="1937"/>
      <c r="G43" s="3146"/>
      <c r="H43" s="3146"/>
      <c r="I43" s="3146"/>
      <c r="J43" s="1094"/>
      <c r="K43" s="1690"/>
      <c r="L43" s="1690"/>
      <c r="M43" s="1690"/>
      <c r="N43" s="1690"/>
      <c r="O43" s="1690"/>
      <c r="P43" s="1690"/>
      <c r="Q43" s="1690"/>
      <c r="R43" s="1690"/>
      <c r="S43" s="1690"/>
      <c r="T43" s="799"/>
      <c r="U43" s="1690"/>
      <c r="V43" s="1690"/>
      <c r="W43" s="1690"/>
      <c r="X43" s="1690"/>
      <c r="Y43" s="1690"/>
      <c r="Z43" s="1690"/>
      <c r="AA43" s="1690"/>
      <c r="AB43" s="1690"/>
      <c r="AC43" s="1690"/>
      <c r="AD43" s="1690"/>
      <c r="AE43" s="1690"/>
      <c r="AF43" s="3130"/>
      <c r="AG43" s="123"/>
      <c r="AH43" s="97"/>
      <c r="AI43" s="97"/>
      <c r="AJ43" s="97"/>
      <c r="AK43" s="97"/>
      <c r="AL43" s="97"/>
      <c r="AM43" s="97"/>
      <c r="AN43" s="97"/>
      <c r="AO43" s="97"/>
      <c r="AP43" s="97"/>
      <c r="AQ43" s="97"/>
      <c r="AR43" s="97"/>
      <c r="AS43" s="97"/>
      <c r="AT43" s="97"/>
      <c r="AU43" s="97"/>
      <c r="AV43" s="97"/>
      <c r="AW43" s="97"/>
      <c r="AX43" s="97"/>
    </row>
    <row r="44" spans="1:50" x14ac:dyDescent="0.35">
      <c r="A44" s="3126" t="s">
        <v>505</v>
      </c>
      <c r="B44" s="800">
        <f t="shared" si="4"/>
        <v>0</v>
      </c>
      <c r="C44" s="1093"/>
      <c r="D44" s="1093"/>
      <c r="E44" s="1095"/>
      <c r="F44" s="1937"/>
      <c r="G44" s="3146"/>
      <c r="H44" s="3146"/>
      <c r="I44" s="3146"/>
      <c r="J44" s="1094"/>
      <c r="K44" s="1690"/>
      <c r="L44" s="1690"/>
      <c r="M44" s="1690"/>
      <c r="N44" s="1690"/>
      <c r="O44" s="1690"/>
      <c r="P44" s="1690"/>
      <c r="Q44" s="1690"/>
      <c r="R44" s="1690"/>
      <c r="S44" s="1690"/>
      <c r="T44" s="799"/>
      <c r="U44" s="1690"/>
      <c r="V44" s="1690"/>
      <c r="W44" s="1690"/>
      <c r="X44" s="1690"/>
      <c r="Y44" s="1690"/>
      <c r="Z44" s="1690"/>
      <c r="AA44" s="1690"/>
      <c r="AB44" s="1690"/>
      <c r="AC44" s="1690"/>
      <c r="AD44" s="1690"/>
      <c r="AE44" s="1690"/>
      <c r="AF44" s="3130"/>
      <c r="AG44" s="123"/>
      <c r="AH44" s="97"/>
      <c r="AI44" s="97"/>
      <c r="AJ44" s="97"/>
      <c r="AK44" s="97"/>
      <c r="AL44" s="97"/>
      <c r="AM44" s="97"/>
      <c r="AN44" s="97"/>
      <c r="AO44" s="97"/>
      <c r="AP44" s="97"/>
      <c r="AQ44" s="97"/>
      <c r="AR44" s="97"/>
      <c r="AS44" s="97"/>
      <c r="AT44" s="97"/>
      <c r="AU44" s="97"/>
      <c r="AV44" s="97"/>
      <c r="AW44" s="97"/>
      <c r="AX44" s="97"/>
    </row>
    <row r="45" spans="1:50" x14ac:dyDescent="0.35">
      <c r="A45" s="3147" t="s">
        <v>3503</v>
      </c>
      <c r="B45" s="800">
        <f t="shared" si="4"/>
        <v>0</v>
      </c>
      <c r="C45" s="1093"/>
      <c r="D45" s="1093"/>
      <c r="E45" s="1095"/>
      <c r="F45" s="1937"/>
      <c r="G45" s="3146"/>
      <c r="H45" s="3146"/>
      <c r="I45" s="3146"/>
      <c r="J45" s="1094"/>
      <c r="K45" s="1690"/>
      <c r="L45" s="1690"/>
      <c r="M45" s="1690"/>
      <c r="N45" s="1690"/>
      <c r="O45" s="1690"/>
      <c r="P45" s="1690"/>
      <c r="Q45" s="1690"/>
      <c r="R45" s="1690"/>
      <c r="S45" s="1690"/>
      <c r="T45" s="799"/>
      <c r="U45" s="1690"/>
      <c r="V45" s="1690"/>
      <c r="W45" s="1690"/>
      <c r="X45" s="1690"/>
      <c r="Y45" s="1690"/>
      <c r="Z45" s="1690"/>
      <c r="AA45" s="1690"/>
      <c r="AB45" s="1690"/>
      <c r="AC45" s="1690"/>
      <c r="AD45" s="1690"/>
      <c r="AE45" s="1690"/>
      <c r="AF45" s="3130"/>
      <c r="AG45" s="123"/>
      <c r="AH45" s="97"/>
      <c r="AI45" s="97"/>
      <c r="AJ45" s="97"/>
      <c r="AK45" s="97"/>
      <c r="AL45" s="97"/>
      <c r="AM45" s="97"/>
      <c r="AN45" s="97"/>
      <c r="AO45" s="97"/>
      <c r="AP45" s="97"/>
      <c r="AQ45" s="97"/>
      <c r="AR45" s="97"/>
      <c r="AS45" s="97"/>
      <c r="AT45" s="97"/>
      <c r="AU45" s="97"/>
      <c r="AV45" s="97"/>
      <c r="AW45" s="97"/>
      <c r="AX45" s="97"/>
    </row>
    <row r="46" spans="1:50" x14ac:dyDescent="0.35">
      <c r="A46" s="3148" t="s">
        <v>3504</v>
      </c>
      <c r="B46" s="3121">
        <f>SUM(C46:AF46)</f>
        <v>0</v>
      </c>
      <c r="C46" s="757"/>
      <c r="D46" s="757"/>
      <c r="E46" s="784"/>
      <c r="F46" s="783"/>
      <c r="G46" s="797"/>
      <c r="H46" s="797"/>
      <c r="I46" s="797"/>
      <c r="J46" s="1100"/>
      <c r="K46" s="797"/>
      <c r="L46" s="797"/>
      <c r="M46" s="797"/>
      <c r="N46" s="797"/>
      <c r="O46" s="797"/>
      <c r="P46" s="797"/>
      <c r="Q46" s="797"/>
      <c r="R46" s="797"/>
      <c r="S46" s="797"/>
      <c r="T46" s="757"/>
      <c r="U46" s="797"/>
      <c r="V46" s="797"/>
      <c r="W46" s="797"/>
      <c r="X46" s="797"/>
      <c r="Y46" s="797"/>
      <c r="Z46" s="797"/>
      <c r="AA46" s="797"/>
      <c r="AB46" s="797"/>
      <c r="AC46" s="797"/>
      <c r="AD46" s="797"/>
      <c r="AE46" s="797"/>
      <c r="AF46" s="3133"/>
      <c r="AG46" s="123"/>
      <c r="AH46" s="97"/>
      <c r="AI46" s="97"/>
      <c r="AJ46" s="97"/>
      <c r="AK46" s="97"/>
      <c r="AL46" s="97"/>
      <c r="AM46" s="97"/>
      <c r="AN46" s="97"/>
      <c r="AO46" s="97"/>
      <c r="AP46" s="97"/>
      <c r="AQ46" s="97"/>
      <c r="AR46" s="97"/>
      <c r="AS46" s="97"/>
      <c r="AT46" s="97"/>
      <c r="AU46" s="97"/>
      <c r="AV46" s="97"/>
      <c r="AW46" s="97"/>
      <c r="AX46" s="97"/>
    </row>
    <row r="47" spans="1:50" x14ac:dyDescent="0.35">
      <c r="A47" s="3149" t="s">
        <v>367</v>
      </c>
      <c r="B47" s="3150">
        <f>SUM(B33:B46)</f>
        <v>0</v>
      </c>
      <c r="C47" s="3137">
        <f>SUM(C33:C46)</f>
        <v>0</v>
      </c>
      <c r="D47" s="3137">
        <f t="shared" ref="D47:AF47" si="5">SUM(D33:D46)</f>
        <v>0</v>
      </c>
      <c r="E47" s="3151">
        <f t="shared" si="5"/>
        <v>0</v>
      </c>
      <c r="F47" s="3136">
        <f t="shared" si="5"/>
        <v>0</v>
      </c>
      <c r="G47" s="3137">
        <f t="shared" si="5"/>
        <v>0</v>
      </c>
      <c r="H47" s="3137">
        <f t="shared" si="5"/>
        <v>0</v>
      </c>
      <c r="I47" s="3137">
        <f t="shared" si="5"/>
        <v>0</v>
      </c>
      <c r="J47" s="2648">
        <f t="shared" si="5"/>
        <v>0</v>
      </c>
      <c r="K47" s="2648">
        <f t="shared" si="5"/>
        <v>0</v>
      </c>
      <c r="L47" s="2648">
        <f t="shared" si="5"/>
        <v>0</v>
      </c>
      <c r="M47" s="2648">
        <f t="shared" si="5"/>
        <v>0</v>
      </c>
      <c r="N47" s="2648">
        <f t="shared" si="5"/>
        <v>0</v>
      </c>
      <c r="O47" s="2648">
        <f t="shared" si="5"/>
        <v>0</v>
      </c>
      <c r="P47" s="2648">
        <f t="shared" si="5"/>
        <v>0</v>
      </c>
      <c r="Q47" s="2648">
        <f t="shared" si="5"/>
        <v>0</v>
      </c>
      <c r="R47" s="2648">
        <f t="shared" si="5"/>
        <v>0</v>
      </c>
      <c r="S47" s="2648">
        <f t="shared" si="5"/>
        <v>0</v>
      </c>
      <c r="T47" s="2648">
        <f t="shared" si="5"/>
        <v>0</v>
      </c>
      <c r="U47" s="2648">
        <f t="shared" si="5"/>
        <v>0</v>
      </c>
      <c r="V47" s="2648">
        <f t="shared" si="5"/>
        <v>0</v>
      </c>
      <c r="W47" s="2648">
        <f t="shared" si="5"/>
        <v>0</v>
      </c>
      <c r="X47" s="2648">
        <f t="shared" si="5"/>
        <v>0</v>
      </c>
      <c r="Y47" s="2648">
        <f t="shared" si="5"/>
        <v>0</v>
      </c>
      <c r="Z47" s="2648">
        <f t="shared" si="5"/>
        <v>0</v>
      </c>
      <c r="AA47" s="2648">
        <f t="shared" si="5"/>
        <v>0</v>
      </c>
      <c r="AB47" s="2648">
        <f t="shared" si="5"/>
        <v>0</v>
      </c>
      <c r="AC47" s="2648">
        <f t="shared" si="5"/>
        <v>0</v>
      </c>
      <c r="AD47" s="2648">
        <f t="shared" si="5"/>
        <v>0</v>
      </c>
      <c r="AE47" s="2648">
        <f t="shared" si="5"/>
        <v>0</v>
      </c>
      <c r="AF47" s="3152">
        <f t="shared" si="5"/>
        <v>0</v>
      </c>
      <c r="AG47" s="97"/>
      <c r="AH47" s="97"/>
      <c r="AI47" s="97"/>
      <c r="AJ47" s="97"/>
      <c r="AK47" s="97"/>
      <c r="AL47" s="97"/>
      <c r="AM47" s="97"/>
      <c r="AN47" s="97"/>
      <c r="AO47" s="97"/>
      <c r="AP47" s="97"/>
      <c r="AQ47" s="97"/>
      <c r="AR47" s="97"/>
      <c r="AS47" s="97"/>
      <c r="AT47" s="97"/>
      <c r="AU47" s="97"/>
      <c r="AV47" s="97"/>
      <c r="AW47" s="97"/>
      <c r="AX47" s="97"/>
    </row>
    <row r="48" spans="1:50" s="121" customFormat="1" x14ac:dyDescent="0.35">
      <c r="A48" s="100" t="s">
        <v>3505</v>
      </c>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row>
    <row r="49" spans="1:50" x14ac:dyDescent="0.35">
      <c r="A49" s="9242" t="s">
        <v>3506</v>
      </c>
      <c r="B49" s="9243"/>
      <c r="C49" s="8234" t="s">
        <v>367</v>
      </c>
      <c r="D49" s="9264" t="s">
        <v>3458</v>
      </c>
      <c r="E49" s="9270" t="s">
        <v>3459</v>
      </c>
      <c r="F49" s="9268" t="s">
        <v>3477</v>
      </c>
      <c r="G49" s="9246" t="s">
        <v>3461</v>
      </c>
      <c r="H49" s="9247"/>
      <c r="I49" s="9247"/>
      <c r="J49" s="9247"/>
      <c r="K49" s="9247"/>
      <c r="L49" s="9247"/>
      <c r="M49" s="9247"/>
      <c r="N49" s="9247"/>
      <c r="O49" s="9247"/>
      <c r="P49" s="9247"/>
      <c r="Q49" s="9247"/>
      <c r="R49" s="9247"/>
      <c r="S49" s="9247"/>
      <c r="T49" s="9247"/>
      <c r="U49" s="9247"/>
      <c r="V49" s="9247"/>
      <c r="W49" s="9247"/>
      <c r="X49" s="9247"/>
      <c r="Y49" s="9247"/>
      <c r="Z49" s="9247"/>
      <c r="AA49" s="9247"/>
      <c r="AB49" s="9247"/>
      <c r="AC49" s="9247"/>
      <c r="AD49" s="9247"/>
      <c r="AE49" s="9247"/>
      <c r="AF49" s="9247"/>
      <c r="AG49" s="9248"/>
      <c r="AH49" s="124"/>
      <c r="AI49" s="124"/>
      <c r="AJ49" s="124"/>
      <c r="AK49" s="124"/>
      <c r="AL49" s="124"/>
      <c r="AM49" s="124"/>
      <c r="AN49" s="124"/>
      <c r="AO49" s="124"/>
      <c r="AP49" s="124"/>
      <c r="AQ49" s="124"/>
      <c r="AR49" s="124"/>
      <c r="AS49" s="124"/>
      <c r="AT49" s="124"/>
      <c r="AU49" s="124"/>
      <c r="AV49" s="124"/>
      <c r="AW49" s="124"/>
      <c r="AX49" s="124"/>
    </row>
    <row r="50" spans="1:50" s="121" customFormat="1" ht="40" x14ac:dyDescent="0.35">
      <c r="A50" s="9244"/>
      <c r="B50" s="9245"/>
      <c r="C50" s="8235"/>
      <c r="D50" s="9265"/>
      <c r="E50" s="9271"/>
      <c r="F50" s="9269"/>
      <c r="G50" s="3140" t="s">
        <v>3462</v>
      </c>
      <c r="H50" s="3141" t="s">
        <v>3478</v>
      </c>
      <c r="I50" s="3141" t="s">
        <v>3463</v>
      </c>
      <c r="J50" s="3141" t="s">
        <v>3479</v>
      </c>
      <c r="K50" s="3142" t="s">
        <v>3464</v>
      </c>
      <c r="L50" s="3141" t="s">
        <v>3480</v>
      </c>
      <c r="M50" s="2841" t="s">
        <v>3481</v>
      </c>
      <c r="N50" s="3141" t="s">
        <v>3482</v>
      </c>
      <c r="O50" s="3141" t="s">
        <v>3466</v>
      </c>
      <c r="P50" s="2557" t="s">
        <v>3467</v>
      </c>
      <c r="Q50" s="3143" t="s">
        <v>3483</v>
      </c>
      <c r="R50" s="2557" t="s">
        <v>3468</v>
      </c>
      <c r="S50" s="3141" t="s">
        <v>3469</v>
      </c>
      <c r="T50" s="2841" t="s">
        <v>3484</v>
      </c>
      <c r="U50" s="2557" t="s">
        <v>3471</v>
      </c>
      <c r="V50" s="3143" t="s">
        <v>3485</v>
      </c>
      <c r="W50" s="2557" t="s">
        <v>3486</v>
      </c>
      <c r="X50" s="2557" t="s">
        <v>3472</v>
      </c>
      <c r="Y50" s="2841" t="s">
        <v>3473</v>
      </c>
      <c r="Z50" s="2557" t="s">
        <v>3487</v>
      </c>
      <c r="AA50" s="3143" t="s">
        <v>3488</v>
      </c>
      <c r="AB50" s="2557" t="s">
        <v>3489</v>
      </c>
      <c r="AC50" s="3141" t="s">
        <v>3490</v>
      </c>
      <c r="AD50" s="2557" t="s">
        <v>3491</v>
      </c>
      <c r="AE50" s="2557" t="s">
        <v>3492</v>
      </c>
      <c r="AF50" s="2557" t="s">
        <v>3493</v>
      </c>
      <c r="AG50" s="2562" t="s">
        <v>3494</v>
      </c>
      <c r="AH50" s="125"/>
      <c r="AI50" s="126"/>
      <c r="AJ50" s="125"/>
      <c r="AK50" s="126"/>
      <c r="AL50" s="126"/>
      <c r="AM50" s="126"/>
      <c r="AN50" s="125"/>
      <c r="AO50" s="126"/>
      <c r="AP50" s="125"/>
      <c r="AQ50" s="125"/>
      <c r="AR50" s="125"/>
      <c r="AS50" s="125"/>
      <c r="AT50" s="125"/>
      <c r="AU50" s="125"/>
      <c r="AV50" s="125"/>
      <c r="AW50" s="125"/>
      <c r="AX50" s="125"/>
    </row>
    <row r="51" spans="1:50" x14ac:dyDescent="0.35">
      <c r="A51" s="9272" t="s">
        <v>3507</v>
      </c>
      <c r="B51" s="9273"/>
      <c r="C51" s="3153">
        <f>SUM(D51:AG51)</f>
        <v>0</v>
      </c>
      <c r="D51" s="767"/>
      <c r="E51" s="795"/>
      <c r="F51" s="766"/>
      <c r="G51" s="127"/>
      <c r="H51" s="128"/>
      <c r="I51" s="128"/>
      <c r="J51" s="128"/>
      <c r="K51" s="129"/>
      <c r="L51" s="3154"/>
      <c r="M51" s="3154"/>
      <c r="N51" s="3154"/>
      <c r="O51" s="130"/>
      <c r="P51" s="128"/>
      <c r="Q51" s="128"/>
      <c r="R51" s="128"/>
      <c r="S51" s="128"/>
      <c r="T51" s="128"/>
      <c r="U51" s="128"/>
      <c r="V51" s="128"/>
      <c r="W51" s="128"/>
      <c r="X51" s="128"/>
      <c r="Y51" s="128"/>
      <c r="Z51" s="128"/>
      <c r="AA51" s="129"/>
      <c r="AB51" s="129"/>
      <c r="AC51" s="129"/>
      <c r="AD51" s="129"/>
      <c r="AE51" s="3154"/>
      <c r="AF51" s="3155"/>
      <c r="AG51" s="131"/>
      <c r="AH51" s="123"/>
      <c r="AI51" s="124"/>
      <c r="AJ51" s="124"/>
      <c r="AK51" s="124"/>
      <c r="AL51" s="124"/>
      <c r="AM51" s="124"/>
      <c r="AN51" s="124"/>
      <c r="AO51" s="124"/>
      <c r="AP51" s="124"/>
      <c r="AQ51" s="124"/>
      <c r="AR51" s="124"/>
      <c r="AS51" s="124"/>
      <c r="AT51" s="124"/>
      <c r="AU51" s="124"/>
      <c r="AV51" s="124"/>
      <c r="AW51" s="124"/>
      <c r="AX51" s="124"/>
    </row>
    <row r="52" spans="1:50" x14ac:dyDescent="0.35">
      <c r="A52" s="9274" t="s">
        <v>3508</v>
      </c>
      <c r="B52" s="9275"/>
      <c r="C52" s="1084">
        <f t="shared" ref="C52:C66" si="6">SUM(D52:AG52)</f>
        <v>0</v>
      </c>
      <c r="D52" s="767"/>
      <c r="E52" s="1690"/>
      <c r="F52" s="766"/>
      <c r="G52" s="1937"/>
      <c r="H52" s="3146"/>
      <c r="I52" s="3146"/>
      <c r="J52" s="3146"/>
      <c r="K52" s="1094"/>
      <c r="L52" s="3146"/>
      <c r="M52" s="3146"/>
      <c r="N52" s="3146"/>
      <c r="O52" s="1093"/>
      <c r="P52" s="3146"/>
      <c r="Q52" s="3146"/>
      <c r="R52" s="3146"/>
      <c r="S52" s="3146"/>
      <c r="T52" s="3146"/>
      <c r="U52" s="3146"/>
      <c r="V52" s="3146"/>
      <c r="W52" s="3146"/>
      <c r="X52" s="3146"/>
      <c r="Y52" s="3146"/>
      <c r="Z52" s="3146"/>
      <c r="AA52" s="1094"/>
      <c r="AB52" s="1094"/>
      <c r="AC52" s="1094"/>
      <c r="AD52" s="1094"/>
      <c r="AE52" s="3146"/>
      <c r="AF52" s="1093"/>
      <c r="AG52" s="1097"/>
      <c r="AH52" s="123"/>
      <c r="AI52" s="124"/>
      <c r="AJ52" s="124"/>
      <c r="AK52" s="124"/>
      <c r="AL52" s="124"/>
      <c r="AM52" s="124"/>
      <c r="AN52" s="124"/>
      <c r="AO52" s="124"/>
      <c r="AP52" s="124"/>
      <c r="AQ52" s="124"/>
      <c r="AR52" s="124"/>
      <c r="AS52" s="124"/>
      <c r="AT52" s="124"/>
      <c r="AU52" s="124"/>
      <c r="AV52" s="124"/>
      <c r="AW52" s="124"/>
      <c r="AX52" s="124"/>
    </row>
    <row r="53" spans="1:50" x14ac:dyDescent="0.35">
      <c r="A53" s="9274" t="s">
        <v>3509</v>
      </c>
      <c r="B53" s="9275"/>
      <c r="C53" s="1084">
        <f t="shared" si="6"/>
        <v>0</v>
      </c>
      <c r="D53" s="767"/>
      <c r="E53" s="1690"/>
      <c r="F53" s="766"/>
      <c r="G53" s="767"/>
      <c r="H53" s="1690"/>
      <c r="I53" s="1690"/>
      <c r="J53" s="1690"/>
      <c r="K53" s="2643"/>
      <c r="L53" s="1690"/>
      <c r="M53" s="1690"/>
      <c r="N53" s="1690"/>
      <c r="O53" s="799"/>
      <c r="P53" s="1690"/>
      <c r="Q53" s="1690"/>
      <c r="R53" s="1690"/>
      <c r="S53" s="1690"/>
      <c r="T53" s="1690"/>
      <c r="U53" s="1690"/>
      <c r="V53" s="1690"/>
      <c r="W53" s="1690"/>
      <c r="X53" s="1690"/>
      <c r="Y53" s="1690"/>
      <c r="Z53" s="1690"/>
      <c r="AA53" s="2643"/>
      <c r="AB53" s="2643"/>
      <c r="AC53" s="2643"/>
      <c r="AD53" s="2643"/>
      <c r="AE53" s="1690"/>
      <c r="AF53" s="799"/>
      <c r="AG53" s="753"/>
      <c r="AH53" s="123"/>
      <c r="AI53" s="124"/>
      <c r="AJ53" s="124"/>
      <c r="AK53" s="124"/>
      <c r="AL53" s="124"/>
      <c r="AM53" s="124"/>
      <c r="AN53" s="124"/>
      <c r="AO53" s="124"/>
      <c r="AP53" s="124"/>
      <c r="AQ53" s="124"/>
      <c r="AR53" s="124"/>
      <c r="AS53" s="124"/>
      <c r="AT53" s="124"/>
      <c r="AU53" s="124"/>
      <c r="AV53" s="124"/>
      <c r="AW53" s="124"/>
      <c r="AX53" s="124"/>
    </row>
    <row r="54" spans="1:50" x14ac:dyDescent="0.35">
      <c r="A54" s="9274" t="s">
        <v>3510</v>
      </c>
      <c r="B54" s="9275"/>
      <c r="C54" s="1084">
        <f t="shared" si="6"/>
        <v>0</v>
      </c>
      <c r="D54" s="767"/>
      <c r="E54" s="1690"/>
      <c r="F54" s="766"/>
      <c r="G54" s="767"/>
      <c r="H54" s="1690"/>
      <c r="I54" s="1690"/>
      <c r="J54" s="1690"/>
      <c r="K54" s="2643"/>
      <c r="L54" s="1690"/>
      <c r="M54" s="1690"/>
      <c r="N54" s="1690"/>
      <c r="O54" s="799"/>
      <c r="P54" s="1690"/>
      <c r="Q54" s="1690"/>
      <c r="R54" s="1690"/>
      <c r="S54" s="1690"/>
      <c r="T54" s="1690"/>
      <c r="U54" s="1690"/>
      <c r="V54" s="1690"/>
      <c r="W54" s="1690"/>
      <c r="X54" s="1690"/>
      <c r="Y54" s="1690"/>
      <c r="Z54" s="1690"/>
      <c r="AA54" s="2643"/>
      <c r="AB54" s="2643"/>
      <c r="AC54" s="2643"/>
      <c r="AD54" s="2643"/>
      <c r="AE54" s="1690"/>
      <c r="AF54" s="799"/>
      <c r="AG54" s="753"/>
      <c r="AH54" s="123"/>
      <c r="AI54" s="124"/>
      <c r="AJ54" s="124"/>
      <c r="AK54" s="124"/>
      <c r="AL54" s="124"/>
      <c r="AM54" s="124"/>
      <c r="AN54" s="124"/>
      <c r="AO54" s="124"/>
      <c r="AP54" s="124"/>
      <c r="AQ54" s="124"/>
      <c r="AR54" s="124"/>
      <c r="AS54" s="124"/>
      <c r="AT54" s="124"/>
      <c r="AU54" s="124"/>
      <c r="AV54" s="124"/>
      <c r="AW54" s="124"/>
      <c r="AX54" s="124"/>
    </row>
    <row r="55" spans="1:50" ht="21" customHeight="1" x14ac:dyDescent="0.35">
      <c r="A55" s="9276" t="s">
        <v>3511</v>
      </c>
      <c r="B55" s="9277"/>
      <c r="C55" s="1084">
        <f t="shared" si="6"/>
        <v>0</v>
      </c>
      <c r="D55" s="767"/>
      <c r="E55" s="1690"/>
      <c r="F55" s="766"/>
      <c r="G55" s="51"/>
      <c r="H55" s="122"/>
      <c r="I55" s="122"/>
      <c r="J55" s="122"/>
      <c r="K55" s="54"/>
      <c r="L55" s="122"/>
      <c r="M55" s="122"/>
      <c r="N55" s="122"/>
      <c r="O55" s="53"/>
      <c r="P55" s="122"/>
      <c r="Q55" s="122"/>
      <c r="R55" s="122"/>
      <c r="S55" s="122"/>
      <c r="T55" s="122"/>
      <c r="U55" s="122"/>
      <c r="V55" s="122"/>
      <c r="W55" s="122"/>
      <c r="X55" s="122"/>
      <c r="Y55" s="122"/>
      <c r="Z55" s="122"/>
      <c r="AA55" s="54"/>
      <c r="AB55" s="54"/>
      <c r="AC55" s="54"/>
      <c r="AD55" s="54"/>
      <c r="AE55" s="122"/>
      <c r="AF55" s="53"/>
      <c r="AG55" s="57"/>
      <c r="AH55" s="123"/>
      <c r="AI55" s="124"/>
      <c r="AJ55" s="124"/>
      <c r="AK55" s="124"/>
      <c r="AL55" s="124"/>
      <c r="AM55" s="124"/>
      <c r="AN55" s="124"/>
      <c r="AO55" s="124"/>
      <c r="AP55" s="124"/>
      <c r="AQ55" s="124"/>
      <c r="AR55" s="124"/>
      <c r="AS55" s="124"/>
      <c r="AT55" s="124"/>
      <c r="AU55" s="124"/>
      <c r="AV55" s="124"/>
      <c r="AW55" s="124"/>
      <c r="AX55" s="124"/>
    </row>
    <row r="56" spans="1:50" ht="21" customHeight="1" x14ac:dyDescent="0.35">
      <c r="A56" s="9266" t="s">
        <v>3512</v>
      </c>
      <c r="B56" s="9267"/>
      <c r="C56" s="1084">
        <f t="shared" si="6"/>
        <v>0</v>
      </c>
      <c r="D56" s="767"/>
      <c r="E56" s="1690"/>
      <c r="F56" s="766"/>
      <c r="G56" s="51"/>
      <c r="H56" s="122"/>
      <c r="I56" s="122"/>
      <c r="J56" s="122"/>
      <c r="K56" s="54"/>
      <c r="L56" s="122"/>
      <c r="M56" s="1690"/>
      <c r="N56" s="1690"/>
      <c r="O56" s="53"/>
      <c r="P56" s="122"/>
      <c r="Q56" s="122"/>
      <c r="R56" s="122"/>
      <c r="S56" s="122"/>
      <c r="T56" s="122"/>
      <c r="U56" s="122"/>
      <c r="V56" s="122"/>
      <c r="W56" s="122"/>
      <c r="X56" s="122"/>
      <c r="Y56" s="122"/>
      <c r="Z56" s="122"/>
      <c r="AA56" s="54"/>
      <c r="AB56" s="54"/>
      <c r="AC56" s="54"/>
      <c r="AD56" s="54"/>
      <c r="AE56" s="122"/>
      <c r="AF56" s="799"/>
      <c r="AG56" s="753"/>
      <c r="AH56" s="123"/>
      <c r="AI56" s="124"/>
      <c r="AJ56" s="124"/>
      <c r="AK56" s="124"/>
      <c r="AL56" s="124"/>
      <c r="AM56" s="124"/>
      <c r="AN56" s="124"/>
      <c r="AO56" s="124"/>
      <c r="AP56" s="124"/>
      <c r="AQ56" s="124"/>
      <c r="AR56" s="124"/>
      <c r="AS56" s="124"/>
      <c r="AT56" s="124"/>
      <c r="AU56" s="124"/>
      <c r="AV56" s="124"/>
      <c r="AW56" s="124"/>
      <c r="AX56" s="124"/>
    </row>
    <row r="57" spans="1:50" x14ac:dyDescent="0.35">
      <c r="A57" s="9266" t="s">
        <v>3513</v>
      </c>
      <c r="B57" s="9267"/>
      <c r="C57" s="1084">
        <f t="shared" si="6"/>
        <v>0</v>
      </c>
      <c r="D57" s="767"/>
      <c r="E57" s="1690"/>
      <c r="F57" s="766"/>
      <c r="G57" s="767"/>
      <c r="H57" s="1690"/>
      <c r="I57" s="1690"/>
      <c r="J57" s="1690"/>
      <c r="K57" s="2643"/>
      <c r="L57" s="1690"/>
      <c r="M57" s="1690"/>
      <c r="N57" s="1690"/>
      <c r="O57" s="799"/>
      <c r="P57" s="1690"/>
      <c r="Q57" s="1690"/>
      <c r="R57" s="1690"/>
      <c r="S57" s="1690"/>
      <c r="T57" s="1690"/>
      <c r="U57" s="1690"/>
      <c r="V57" s="1690"/>
      <c r="W57" s="1690"/>
      <c r="X57" s="1690"/>
      <c r="Y57" s="1690"/>
      <c r="Z57" s="1690"/>
      <c r="AA57" s="2643"/>
      <c r="AB57" s="2643"/>
      <c r="AC57" s="2643"/>
      <c r="AD57" s="2643"/>
      <c r="AE57" s="1690"/>
      <c r="AF57" s="799"/>
      <c r="AG57" s="753"/>
      <c r="AH57" s="123"/>
      <c r="AI57" s="124"/>
      <c r="AJ57" s="124"/>
      <c r="AK57" s="124"/>
      <c r="AL57" s="124"/>
      <c r="AM57" s="124"/>
      <c r="AN57" s="124"/>
      <c r="AO57" s="124"/>
      <c r="AP57" s="124"/>
      <c r="AQ57" s="124"/>
      <c r="AR57" s="124"/>
      <c r="AS57" s="124"/>
      <c r="AT57" s="124"/>
      <c r="AU57" s="124"/>
      <c r="AV57" s="124"/>
      <c r="AW57" s="124"/>
      <c r="AX57" s="124"/>
    </row>
    <row r="58" spans="1:50" x14ac:dyDescent="0.35">
      <c r="A58" s="9266" t="s">
        <v>3514</v>
      </c>
      <c r="B58" s="9267"/>
      <c r="C58" s="1084">
        <f t="shared" si="6"/>
        <v>0</v>
      </c>
      <c r="D58" s="767"/>
      <c r="E58" s="1690"/>
      <c r="F58" s="766"/>
      <c r="G58" s="767"/>
      <c r="H58" s="1690"/>
      <c r="I58" s="1690"/>
      <c r="J58" s="1690"/>
      <c r="K58" s="2643"/>
      <c r="L58" s="1690"/>
      <c r="M58" s="1690"/>
      <c r="N58" s="1690"/>
      <c r="O58" s="799"/>
      <c r="P58" s="1690"/>
      <c r="Q58" s="1690"/>
      <c r="R58" s="1690"/>
      <c r="S58" s="1690"/>
      <c r="T58" s="1690"/>
      <c r="U58" s="1690"/>
      <c r="V58" s="1690"/>
      <c r="W58" s="1690"/>
      <c r="X58" s="1690"/>
      <c r="Y58" s="1690"/>
      <c r="Z58" s="1690"/>
      <c r="AA58" s="2643"/>
      <c r="AB58" s="2643"/>
      <c r="AC58" s="2643"/>
      <c r="AD58" s="2643"/>
      <c r="AE58" s="1690"/>
      <c r="AF58" s="799"/>
      <c r="AG58" s="753"/>
      <c r="AH58" s="123"/>
      <c r="AI58" s="124"/>
      <c r="AJ58" s="124"/>
      <c r="AK58" s="124"/>
      <c r="AL58" s="124"/>
      <c r="AM58" s="124"/>
      <c r="AN58" s="124"/>
      <c r="AO58" s="124"/>
      <c r="AP58" s="124"/>
      <c r="AQ58" s="124"/>
      <c r="AR58" s="124"/>
      <c r="AS58" s="124"/>
      <c r="AT58" s="124"/>
      <c r="AU58" s="124"/>
      <c r="AV58" s="124"/>
      <c r="AW58" s="124"/>
      <c r="AX58" s="124"/>
    </row>
    <row r="59" spans="1:50" ht="21" customHeight="1" x14ac:dyDescent="0.35">
      <c r="A59" s="9276" t="s">
        <v>3515</v>
      </c>
      <c r="B59" s="9277"/>
      <c r="C59" s="1084">
        <f t="shared" si="6"/>
        <v>0</v>
      </c>
      <c r="D59" s="767"/>
      <c r="E59" s="1690"/>
      <c r="F59" s="766"/>
      <c r="G59" s="1937"/>
      <c r="H59" s="3146"/>
      <c r="I59" s="3146"/>
      <c r="J59" s="3146"/>
      <c r="K59" s="3146"/>
      <c r="L59" s="1093"/>
      <c r="M59" s="1093"/>
      <c r="N59" s="1093"/>
      <c r="O59" s="1093"/>
      <c r="P59" s="3146"/>
      <c r="Q59" s="1093"/>
      <c r="R59" s="3146"/>
      <c r="S59" s="1093"/>
      <c r="T59" s="3146"/>
      <c r="U59" s="1093"/>
      <c r="V59" s="3146"/>
      <c r="W59" s="1093"/>
      <c r="X59" s="3146"/>
      <c r="Y59" s="1093"/>
      <c r="Z59" s="3146"/>
      <c r="AA59" s="1093"/>
      <c r="AB59" s="3146"/>
      <c r="AC59" s="1093"/>
      <c r="AD59" s="3146"/>
      <c r="AE59" s="3146"/>
      <c r="AF59" s="1093"/>
      <c r="AG59" s="1097"/>
      <c r="AH59" s="123"/>
      <c r="AI59" s="124"/>
      <c r="AJ59" s="124"/>
      <c r="AK59" s="124"/>
      <c r="AL59" s="124"/>
      <c r="AM59" s="124"/>
      <c r="AN59" s="124"/>
      <c r="AO59" s="124"/>
      <c r="AP59" s="124"/>
      <c r="AQ59" s="124"/>
      <c r="AR59" s="124"/>
      <c r="AS59" s="124"/>
      <c r="AT59" s="124"/>
      <c r="AU59" s="124"/>
      <c r="AV59" s="124"/>
      <c r="AW59" s="124"/>
      <c r="AX59" s="124"/>
    </row>
    <row r="60" spans="1:50" x14ac:dyDescent="0.35">
      <c r="A60" s="8995" t="s">
        <v>3516</v>
      </c>
      <c r="B60" s="8996"/>
      <c r="C60" s="1084">
        <f t="shared" si="6"/>
        <v>0</v>
      </c>
      <c r="D60" s="51"/>
      <c r="E60" s="122"/>
      <c r="F60" s="52"/>
      <c r="G60" s="1937"/>
      <c r="H60" s="3146"/>
      <c r="I60" s="3146"/>
      <c r="J60" s="3146"/>
      <c r="K60" s="1690"/>
      <c r="L60" s="799"/>
      <c r="M60" s="1093"/>
      <c r="N60" s="799"/>
      <c r="O60" s="1093"/>
      <c r="P60" s="1690"/>
      <c r="Q60" s="1093"/>
      <c r="R60" s="1690"/>
      <c r="S60" s="1093"/>
      <c r="T60" s="1690"/>
      <c r="U60" s="1093"/>
      <c r="V60" s="3146"/>
      <c r="W60" s="1093"/>
      <c r="X60" s="1690"/>
      <c r="Y60" s="1093"/>
      <c r="Z60" s="1690"/>
      <c r="AA60" s="1093"/>
      <c r="AB60" s="3146"/>
      <c r="AC60" s="1093"/>
      <c r="AD60" s="1690"/>
      <c r="AE60" s="1690"/>
      <c r="AF60" s="799"/>
      <c r="AG60" s="753"/>
      <c r="AH60" s="123"/>
      <c r="AI60" s="124"/>
      <c r="AJ60" s="124"/>
      <c r="AK60" s="124"/>
      <c r="AL60" s="124"/>
      <c r="AM60" s="124"/>
      <c r="AN60" s="124"/>
      <c r="AO60" s="124"/>
      <c r="AP60" s="124"/>
      <c r="AQ60" s="124"/>
      <c r="AR60" s="124"/>
      <c r="AS60" s="124"/>
      <c r="AT60" s="124"/>
      <c r="AU60" s="124"/>
      <c r="AV60" s="124"/>
      <c r="AW60" s="124"/>
      <c r="AX60" s="124"/>
    </row>
    <row r="61" spans="1:50" ht="21" customHeight="1" x14ac:dyDescent="0.35">
      <c r="A61" s="9276" t="s">
        <v>3517</v>
      </c>
      <c r="B61" s="9277"/>
      <c r="C61" s="1084">
        <f t="shared" si="6"/>
        <v>0</v>
      </c>
      <c r="D61" s="1937"/>
      <c r="E61" s="3146"/>
      <c r="F61" s="1092"/>
      <c r="G61" s="767"/>
      <c r="H61" s="1690"/>
      <c r="I61" s="1690"/>
      <c r="J61" s="1690"/>
      <c r="K61" s="2643"/>
      <c r="L61" s="1690"/>
      <c r="M61" s="1690"/>
      <c r="N61" s="1690"/>
      <c r="O61" s="799"/>
      <c r="P61" s="1690"/>
      <c r="Q61" s="1690"/>
      <c r="R61" s="1690"/>
      <c r="S61" s="1690"/>
      <c r="T61" s="1690"/>
      <c r="U61" s="1690"/>
      <c r="V61" s="1690"/>
      <c r="W61" s="799"/>
      <c r="X61" s="1690"/>
      <c r="Y61" s="1690"/>
      <c r="Z61" s="1690"/>
      <c r="AA61" s="2643"/>
      <c r="AB61" s="1690"/>
      <c r="AC61" s="1953"/>
      <c r="AD61" s="2643"/>
      <c r="AE61" s="1690"/>
      <c r="AF61" s="799"/>
      <c r="AG61" s="753"/>
      <c r="AH61" s="123"/>
      <c r="AI61" s="124"/>
      <c r="AJ61" s="124"/>
      <c r="AK61" s="124"/>
      <c r="AL61" s="124"/>
      <c r="AM61" s="124"/>
      <c r="AN61" s="124"/>
      <c r="AO61" s="124"/>
      <c r="AP61" s="124"/>
      <c r="AQ61" s="124"/>
      <c r="AR61" s="124"/>
      <c r="AS61" s="124"/>
      <c r="AT61" s="124"/>
      <c r="AU61" s="124"/>
      <c r="AV61" s="124"/>
      <c r="AW61" s="124"/>
      <c r="AX61" s="124"/>
    </row>
    <row r="62" spans="1:50" ht="21" customHeight="1" x14ac:dyDescent="0.35">
      <c r="A62" s="9276" t="s">
        <v>3518</v>
      </c>
      <c r="B62" s="9277"/>
      <c r="C62" s="1084">
        <f t="shared" si="6"/>
        <v>0</v>
      </c>
      <c r="D62" s="767"/>
      <c r="E62" s="1690"/>
      <c r="F62" s="766"/>
      <c r="G62" s="767"/>
      <c r="H62" s="1690"/>
      <c r="I62" s="1690"/>
      <c r="J62" s="1690"/>
      <c r="K62" s="2643"/>
      <c r="L62" s="1690"/>
      <c r="M62" s="1690"/>
      <c r="N62" s="1690"/>
      <c r="O62" s="799"/>
      <c r="P62" s="1690"/>
      <c r="Q62" s="1690"/>
      <c r="R62" s="1690"/>
      <c r="S62" s="1690"/>
      <c r="T62" s="1690"/>
      <c r="U62" s="1690"/>
      <c r="V62" s="1690"/>
      <c r="W62" s="1690"/>
      <c r="X62" s="1690"/>
      <c r="Y62" s="1690"/>
      <c r="Z62" s="1690"/>
      <c r="AA62" s="2643"/>
      <c r="AB62" s="2643"/>
      <c r="AC62" s="2643"/>
      <c r="AD62" s="2643"/>
      <c r="AE62" s="1690"/>
      <c r="AF62" s="799"/>
      <c r="AG62" s="753"/>
      <c r="AH62" s="123"/>
      <c r="AI62" s="124"/>
      <c r="AJ62" s="124"/>
      <c r="AK62" s="124"/>
      <c r="AL62" s="124"/>
      <c r="AM62" s="124"/>
      <c r="AN62" s="124"/>
      <c r="AO62" s="124"/>
      <c r="AP62" s="124"/>
      <c r="AQ62" s="124"/>
      <c r="AR62" s="124"/>
      <c r="AS62" s="124"/>
      <c r="AT62" s="124"/>
      <c r="AU62" s="124"/>
      <c r="AV62" s="124"/>
      <c r="AW62" s="124"/>
      <c r="AX62" s="124"/>
    </row>
    <row r="63" spans="1:50" ht="21" customHeight="1" x14ac:dyDescent="0.35">
      <c r="A63" s="9276" t="s">
        <v>3519</v>
      </c>
      <c r="B63" s="9277"/>
      <c r="C63" s="1084">
        <f t="shared" si="6"/>
        <v>0</v>
      </c>
      <c r="D63" s="767"/>
      <c r="E63" s="1690"/>
      <c r="F63" s="766"/>
      <c r="G63" s="767"/>
      <c r="H63" s="1690"/>
      <c r="I63" s="1690"/>
      <c r="J63" s="1690"/>
      <c r="K63" s="2643"/>
      <c r="L63" s="1690"/>
      <c r="M63" s="1690"/>
      <c r="N63" s="1690"/>
      <c r="O63" s="799"/>
      <c r="P63" s="1690"/>
      <c r="Q63" s="1690"/>
      <c r="R63" s="1690"/>
      <c r="S63" s="1690"/>
      <c r="T63" s="1690"/>
      <c r="U63" s="1690"/>
      <c r="V63" s="1690"/>
      <c r="W63" s="1690"/>
      <c r="X63" s="1690"/>
      <c r="Y63" s="1690"/>
      <c r="Z63" s="1690"/>
      <c r="AA63" s="2643"/>
      <c r="AB63" s="2643"/>
      <c r="AC63" s="2643"/>
      <c r="AD63" s="2643"/>
      <c r="AE63" s="1690"/>
      <c r="AF63" s="799"/>
      <c r="AG63" s="753"/>
      <c r="AH63" s="123"/>
      <c r="AI63" s="124"/>
      <c r="AJ63" s="124"/>
      <c r="AK63" s="124"/>
      <c r="AL63" s="124"/>
      <c r="AM63" s="124"/>
      <c r="AN63" s="124"/>
      <c r="AO63" s="124"/>
      <c r="AP63" s="124"/>
      <c r="AQ63" s="124"/>
      <c r="AR63" s="124"/>
      <c r="AS63" s="124"/>
      <c r="AT63" s="124"/>
      <c r="AU63" s="124"/>
      <c r="AV63" s="124"/>
      <c r="AW63" s="124"/>
      <c r="AX63" s="124"/>
    </row>
    <row r="64" spans="1:50" ht="21" customHeight="1" x14ac:dyDescent="0.35">
      <c r="A64" s="9276" t="s">
        <v>3520</v>
      </c>
      <c r="B64" s="9277"/>
      <c r="C64" s="1084">
        <f t="shared" si="6"/>
        <v>0</v>
      </c>
      <c r="D64" s="767"/>
      <c r="E64" s="1690"/>
      <c r="F64" s="766"/>
      <c r="G64" s="767"/>
      <c r="H64" s="1690"/>
      <c r="I64" s="1690"/>
      <c r="J64" s="1690"/>
      <c r="K64" s="2643"/>
      <c r="L64" s="1690"/>
      <c r="M64" s="1690"/>
      <c r="N64" s="1690"/>
      <c r="O64" s="799"/>
      <c r="P64" s="1690"/>
      <c r="Q64" s="1690"/>
      <c r="R64" s="1690"/>
      <c r="S64" s="1690"/>
      <c r="T64" s="1690"/>
      <c r="U64" s="1690"/>
      <c r="V64" s="1690"/>
      <c r="W64" s="1690"/>
      <c r="X64" s="1690"/>
      <c r="Y64" s="1690"/>
      <c r="Z64" s="1690"/>
      <c r="AA64" s="2643"/>
      <c r="AB64" s="2643"/>
      <c r="AC64" s="2643"/>
      <c r="AD64" s="2643"/>
      <c r="AE64" s="1690"/>
      <c r="AF64" s="799"/>
      <c r="AG64" s="753"/>
      <c r="AH64" s="123"/>
      <c r="AI64" s="124"/>
      <c r="AJ64" s="124"/>
      <c r="AK64" s="124"/>
      <c r="AL64" s="124"/>
      <c r="AM64" s="124"/>
      <c r="AN64" s="124"/>
      <c r="AO64" s="124"/>
      <c r="AP64" s="124"/>
      <c r="AQ64" s="124"/>
      <c r="AR64" s="124"/>
      <c r="AS64" s="124"/>
      <c r="AT64" s="124"/>
      <c r="AU64" s="124"/>
      <c r="AV64" s="124"/>
      <c r="AW64" s="124"/>
      <c r="AX64" s="124"/>
    </row>
    <row r="65" spans="1:50" x14ac:dyDescent="0.35">
      <c r="A65" s="9274" t="s">
        <v>3521</v>
      </c>
      <c r="B65" s="9275"/>
      <c r="C65" s="1084">
        <f t="shared" si="6"/>
        <v>0</v>
      </c>
      <c r="D65" s="767"/>
      <c r="E65" s="1690"/>
      <c r="F65" s="766"/>
      <c r="G65" s="767"/>
      <c r="H65" s="1690"/>
      <c r="I65" s="1690"/>
      <c r="J65" s="1690"/>
      <c r="K65" s="2643"/>
      <c r="L65" s="1690"/>
      <c r="M65" s="1690"/>
      <c r="N65" s="1690"/>
      <c r="O65" s="799"/>
      <c r="P65" s="1690"/>
      <c r="Q65" s="1690"/>
      <c r="R65" s="1690"/>
      <c r="S65" s="1690"/>
      <c r="T65" s="1690"/>
      <c r="U65" s="1690"/>
      <c r="V65" s="1690"/>
      <c r="W65" s="1690"/>
      <c r="X65" s="1690"/>
      <c r="Y65" s="1690"/>
      <c r="Z65" s="1690"/>
      <c r="AA65" s="2643"/>
      <c r="AB65" s="2643"/>
      <c r="AC65" s="2643"/>
      <c r="AD65" s="2643"/>
      <c r="AE65" s="1690"/>
      <c r="AF65" s="799"/>
      <c r="AG65" s="753"/>
      <c r="AH65" s="123"/>
      <c r="AI65" s="124"/>
      <c r="AJ65" s="124"/>
      <c r="AK65" s="124"/>
      <c r="AL65" s="124"/>
      <c r="AM65" s="124"/>
      <c r="AN65" s="124"/>
      <c r="AO65" s="124"/>
      <c r="AP65" s="124"/>
      <c r="AQ65" s="124"/>
      <c r="AR65" s="124"/>
      <c r="AS65" s="124"/>
      <c r="AT65" s="124"/>
      <c r="AU65" s="124"/>
      <c r="AV65" s="124"/>
      <c r="AW65" s="124"/>
      <c r="AX65" s="124"/>
    </row>
    <row r="66" spans="1:50" x14ac:dyDescent="0.35">
      <c r="A66" s="9278" t="s">
        <v>3522</v>
      </c>
      <c r="B66" s="9279"/>
      <c r="C66" s="1085">
        <f t="shared" si="6"/>
        <v>0</v>
      </c>
      <c r="D66" s="3156"/>
      <c r="E66" s="3157"/>
      <c r="F66" s="3158"/>
      <c r="G66" s="783"/>
      <c r="H66" s="797"/>
      <c r="I66" s="797"/>
      <c r="J66" s="797"/>
      <c r="K66" s="1100"/>
      <c r="L66" s="797"/>
      <c r="M66" s="797"/>
      <c r="N66" s="797"/>
      <c r="O66" s="757"/>
      <c r="P66" s="797"/>
      <c r="Q66" s="797"/>
      <c r="R66" s="797"/>
      <c r="S66" s="797"/>
      <c r="T66" s="797"/>
      <c r="U66" s="797"/>
      <c r="V66" s="797"/>
      <c r="W66" s="797"/>
      <c r="X66" s="797"/>
      <c r="Y66" s="797"/>
      <c r="Z66" s="797"/>
      <c r="AA66" s="1100"/>
      <c r="AB66" s="1100"/>
      <c r="AC66" s="1100"/>
      <c r="AD66" s="1100"/>
      <c r="AE66" s="797"/>
      <c r="AF66" s="757"/>
      <c r="AG66" s="785"/>
      <c r="AH66" s="123"/>
      <c r="AI66" s="124"/>
      <c r="AJ66" s="124"/>
      <c r="AK66" s="124"/>
      <c r="AL66" s="124"/>
      <c r="AM66" s="124"/>
      <c r="AN66" s="124"/>
      <c r="AO66" s="124"/>
      <c r="AP66" s="124"/>
      <c r="AQ66" s="124"/>
      <c r="AR66" s="124"/>
      <c r="AS66" s="124"/>
      <c r="AT66" s="124"/>
      <c r="AU66" s="124"/>
      <c r="AV66" s="124"/>
      <c r="AW66" s="124"/>
      <c r="AX66" s="124"/>
    </row>
    <row r="67" spans="1:50" x14ac:dyDescent="0.35">
      <c r="A67" s="9280" t="s">
        <v>367</v>
      </c>
      <c r="B67" s="9281"/>
      <c r="C67" s="3159">
        <f>SUM(C51:C66)</f>
        <v>0</v>
      </c>
      <c r="D67" s="3136">
        <f>SUM(D51:D66)</f>
        <v>0</v>
      </c>
      <c r="E67" s="2648">
        <f>SUM(E51:E66)</f>
        <v>0</v>
      </c>
      <c r="F67" s="3134">
        <f t="shared" ref="F67:AG67" si="7">SUM(F51:F66)</f>
        <v>0</v>
      </c>
      <c r="G67" s="3136">
        <f t="shared" si="7"/>
        <v>0</v>
      </c>
      <c r="H67" s="2648">
        <f t="shared" si="7"/>
        <v>0</v>
      </c>
      <c r="I67" s="2648">
        <f t="shared" si="7"/>
        <v>0</v>
      </c>
      <c r="J67" s="2648">
        <f t="shared" si="7"/>
        <v>0</v>
      </c>
      <c r="K67" s="3160">
        <f t="shared" si="7"/>
        <v>0</v>
      </c>
      <c r="L67" s="2648">
        <f t="shared" si="7"/>
        <v>0</v>
      </c>
      <c r="M67" s="2648">
        <f t="shared" si="7"/>
        <v>0</v>
      </c>
      <c r="N67" s="2648">
        <f t="shared" si="7"/>
        <v>0</v>
      </c>
      <c r="O67" s="3137">
        <f t="shared" si="7"/>
        <v>0</v>
      </c>
      <c r="P67" s="2648">
        <f t="shared" si="7"/>
        <v>0</v>
      </c>
      <c r="Q67" s="2648">
        <f t="shared" si="7"/>
        <v>0</v>
      </c>
      <c r="R67" s="2648">
        <f t="shared" si="7"/>
        <v>0</v>
      </c>
      <c r="S67" s="2648">
        <f t="shared" si="7"/>
        <v>0</v>
      </c>
      <c r="T67" s="2648">
        <f t="shared" si="7"/>
        <v>0</v>
      </c>
      <c r="U67" s="2648">
        <f t="shared" si="7"/>
        <v>0</v>
      </c>
      <c r="V67" s="2648">
        <f t="shared" si="7"/>
        <v>0</v>
      </c>
      <c r="W67" s="2648">
        <f t="shared" si="7"/>
        <v>0</v>
      </c>
      <c r="X67" s="2648">
        <f t="shared" si="7"/>
        <v>0</v>
      </c>
      <c r="Y67" s="2648">
        <f t="shared" si="7"/>
        <v>0</v>
      </c>
      <c r="Z67" s="2648">
        <f t="shared" si="7"/>
        <v>0</v>
      </c>
      <c r="AA67" s="3160">
        <f t="shared" si="7"/>
        <v>0</v>
      </c>
      <c r="AB67" s="3160">
        <f t="shared" si="7"/>
        <v>0</v>
      </c>
      <c r="AC67" s="3160">
        <f t="shared" si="7"/>
        <v>0</v>
      </c>
      <c r="AD67" s="3160">
        <f>SUM(AD51:AD66)</f>
        <v>0</v>
      </c>
      <c r="AE67" s="2648">
        <f t="shared" si="7"/>
        <v>0</v>
      </c>
      <c r="AF67" s="3137">
        <f t="shared" si="7"/>
        <v>0</v>
      </c>
      <c r="AG67" s="2644">
        <f t="shared" si="7"/>
        <v>0</v>
      </c>
    </row>
    <row r="68" spans="1:50" s="121" customFormat="1" x14ac:dyDescent="0.35">
      <c r="A68" s="100" t="s">
        <v>3523</v>
      </c>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row>
    <row r="69" spans="1:50" x14ac:dyDescent="0.35">
      <c r="A69" s="7561" t="s">
        <v>3524</v>
      </c>
      <c r="B69" s="8159"/>
      <c r="C69" s="9260" t="s">
        <v>3525</v>
      </c>
      <c r="D69" s="9242" t="s">
        <v>3526</v>
      </c>
      <c r="E69" s="9242"/>
      <c r="F69" s="9243"/>
      <c r="G69" s="9246" t="s">
        <v>3527</v>
      </c>
      <c r="H69" s="9247"/>
      <c r="I69" s="9247"/>
      <c r="J69" s="9247"/>
      <c r="K69" s="9247"/>
      <c r="L69" s="9247"/>
      <c r="M69" s="9247"/>
      <c r="N69" s="9259"/>
      <c r="O69" s="8159" t="s">
        <v>3454</v>
      </c>
      <c r="P69" s="8209" t="s">
        <v>3455</v>
      </c>
      <c r="Q69" s="8209" t="s">
        <v>3456</v>
      </c>
      <c r="R69" s="8234" t="s">
        <v>363</v>
      </c>
      <c r="S69" s="8234" t="s">
        <v>9</v>
      </c>
      <c r="T69" s="8234" t="s">
        <v>10</v>
      </c>
      <c r="U69" s="8204" t="s">
        <v>3451</v>
      </c>
    </row>
    <row r="70" spans="1:50" x14ac:dyDescent="0.35">
      <c r="A70" s="7387"/>
      <c r="B70" s="7388"/>
      <c r="C70" s="9261"/>
      <c r="D70" s="9282"/>
      <c r="E70" s="9282"/>
      <c r="F70" s="9263"/>
      <c r="G70" s="9247" t="s">
        <v>3528</v>
      </c>
      <c r="H70" s="9259"/>
      <c r="I70" s="9246" t="s">
        <v>3529</v>
      </c>
      <c r="J70" s="9259"/>
      <c r="K70" s="9246" t="s">
        <v>3530</v>
      </c>
      <c r="L70" s="9259"/>
      <c r="M70" s="9246" t="s">
        <v>3531</v>
      </c>
      <c r="N70" s="9259"/>
      <c r="O70" s="7388"/>
      <c r="P70" s="7172"/>
      <c r="Q70" s="7172"/>
      <c r="R70" s="9252"/>
      <c r="S70" s="9252"/>
      <c r="T70" s="9252"/>
      <c r="U70" s="7608"/>
    </row>
    <row r="71" spans="1:50" ht="26.25" customHeight="1" x14ac:dyDescent="0.35">
      <c r="A71" s="8161"/>
      <c r="B71" s="9235"/>
      <c r="C71" s="9262"/>
      <c r="D71" s="3161" t="s">
        <v>32</v>
      </c>
      <c r="E71" s="3162" t="s">
        <v>33</v>
      </c>
      <c r="F71" s="3162" t="s">
        <v>34</v>
      </c>
      <c r="G71" s="3111" t="s">
        <v>33</v>
      </c>
      <c r="H71" s="3110" t="s">
        <v>34</v>
      </c>
      <c r="I71" s="3109" t="s">
        <v>33</v>
      </c>
      <c r="J71" s="3110" t="s">
        <v>34</v>
      </c>
      <c r="K71" s="3109" t="s">
        <v>33</v>
      </c>
      <c r="L71" s="3110" t="s">
        <v>34</v>
      </c>
      <c r="M71" s="3109" t="s">
        <v>33</v>
      </c>
      <c r="N71" s="3110" t="s">
        <v>34</v>
      </c>
      <c r="O71" s="9235"/>
      <c r="P71" s="8210"/>
      <c r="Q71" s="8210"/>
      <c r="R71" s="8235"/>
      <c r="S71" s="8235"/>
      <c r="T71" s="8235"/>
      <c r="U71" s="8205"/>
    </row>
    <row r="72" spans="1:50" x14ac:dyDescent="0.35">
      <c r="A72" s="9283" t="s">
        <v>3478</v>
      </c>
      <c r="B72" s="9284"/>
      <c r="C72" s="3163"/>
      <c r="D72" s="132">
        <f>SUM(E72:F72)</f>
        <v>0</v>
      </c>
      <c r="E72" s="133"/>
      <c r="F72" s="133"/>
      <c r="G72" s="53"/>
      <c r="H72" s="55"/>
      <c r="I72" s="53"/>
      <c r="J72" s="55"/>
      <c r="K72" s="53"/>
      <c r="L72" s="55"/>
      <c r="M72" s="53"/>
      <c r="N72" s="55"/>
      <c r="O72" s="1952"/>
      <c r="P72" s="2641"/>
      <c r="Q72" s="1952"/>
      <c r="R72" s="1952"/>
      <c r="S72" s="1952"/>
      <c r="T72" s="1952"/>
      <c r="U72" s="1952"/>
    </row>
    <row r="73" spans="1:50" x14ac:dyDescent="0.35">
      <c r="A73" s="9285" t="s">
        <v>3479</v>
      </c>
      <c r="B73" s="9286"/>
      <c r="C73" s="134"/>
      <c r="D73" s="132">
        <f t="shared" ref="D73:D85" si="8">SUM(E73:F73)</f>
        <v>0</v>
      </c>
      <c r="E73" s="133"/>
      <c r="F73" s="133"/>
      <c r="G73" s="53"/>
      <c r="H73" s="55"/>
      <c r="I73" s="53"/>
      <c r="J73" s="55"/>
      <c r="K73" s="53"/>
      <c r="L73" s="55"/>
      <c r="M73" s="53"/>
      <c r="N73" s="55"/>
      <c r="O73" s="765"/>
      <c r="P73" s="766"/>
      <c r="Q73" s="765"/>
      <c r="R73" s="765"/>
      <c r="S73" s="765"/>
      <c r="T73" s="765"/>
      <c r="U73" s="765"/>
    </row>
    <row r="74" spans="1:50" x14ac:dyDescent="0.35">
      <c r="A74" s="9285" t="s">
        <v>3482</v>
      </c>
      <c r="B74" s="9286"/>
      <c r="C74" s="134"/>
      <c r="D74" s="132">
        <f t="shared" si="8"/>
        <v>0</v>
      </c>
      <c r="E74" s="133"/>
      <c r="F74" s="133"/>
      <c r="G74" s="53"/>
      <c r="H74" s="55"/>
      <c r="I74" s="53"/>
      <c r="J74" s="55"/>
      <c r="K74" s="53"/>
      <c r="L74" s="55"/>
      <c r="M74" s="53"/>
      <c r="N74" s="55"/>
      <c r="O74" s="765"/>
      <c r="P74" s="766"/>
      <c r="Q74" s="765"/>
      <c r="R74" s="765"/>
      <c r="S74" s="765"/>
      <c r="T74" s="765"/>
      <c r="U74" s="765"/>
    </row>
    <row r="75" spans="1:50" x14ac:dyDescent="0.35">
      <c r="A75" s="9285" t="s">
        <v>3532</v>
      </c>
      <c r="B75" s="9286"/>
      <c r="C75" s="134"/>
      <c r="D75" s="132">
        <f t="shared" si="8"/>
        <v>0</v>
      </c>
      <c r="E75" s="133"/>
      <c r="F75" s="133"/>
      <c r="G75" s="53"/>
      <c r="H75" s="55"/>
      <c r="I75" s="53"/>
      <c r="J75" s="55"/>
      <c r="K75" s="53"/>
      <c r="L75" s="55"/>
      <c r="M75" s="53"/>
      <c r="N75" s="55"/>
      <c r="O75" s="765"/>
      <c r="P75" s="766"/>
      <c r="Q75" s="765"/>
      <c r="R75" s="765"/>
      <c r="S75" s="765"/>
      <c r="T75" s="765"/>
      <c r="U75" s="765"/>
    </row>
    <row r="76" spans="1:50" x14ac:dyDescent="0.35">
      <c r="A76" s="9285" t="s">
        <v>3485</v>
      </c>
      <c r="B76" s="9286"/>
      <c r="C76" s="134"/>
      <c r="D76" s="132">
        <f>SUM(E76:F76)</f>
        <v>0</v>
      </c>
      <c r="E76" s="133"/>
      <c r="F76" s="133"/>
      <c r="G76" s="53"/>
      <c r="H76" s="55"/>
      <c r="I76" s="53"/>
      <c r="J76" s="55"/>
      <c r="K76" s="53"/>
      <c r="L76" s="55"/>
      <c r="M76" s="53"/>
      <c r="N76" s="55"/>
      <c r="O76" s="765"/>
      <c r="P76" s="766"/>
      <c r="Q76" s="765"/>
      <c r="R76" s="765"/>
      <c r="S76" s="765"/>
      <c r="T76" s="765"/>
      <c r="U76" s="765"/>
    </row>
    <row r="77" spans="1:50" x14ac:dyDescent="0.35">
      <c r="A77" s="9285" t="s">
        <v>3533</v>
      </c>
      <c r="B77" s="9286"/>
      <c r="C77" s="134"/>
      <c r="D77" s="135">
        <f>SUM(E77:F77)</f>
        <v>0</v>
      </c>
      <c r="E77" s="133"/>
      <c r="F77" s="133"/>
      <c r="G77" s="53"/>
      <c r="H77" s="55"/>
      <c r="I77" s="53"/>
      <c r="J77" s="55"/>
      <c r="K77" s="53"/>
      <c r="L77" s="55"/>
      <c r="M77" s="53"/>
      <c r="N77" s="55"/>
      <c r="O77" s="765"/>
      <c r="P77" s="766"/>
      <c r="Q77" s="765"/>
      <c r="R77" s="765"/>
      <c r="S77" s="765"/>
      <c r="T77" s="765"/>
      <c r="U77" s="765"/>
    </row>
    <row r="78" spans="1:50" x14ac:dyDescent="0.35">
      <c r="A78" s="8137" t="s">
        <v>3487</v>
      </c>
      <c r="B78" s="8138"/>
      <c r="C78" s="134"/>
      <c r="D78" s="132">
        <f t="shared" si="8"/>
        <v>0</v>
      </c>
      <c r="E78" s="133"/>
      <c r="F78" s="133"/>
      <c r="G78" s="53"/>
      <c r="H78" s="55"/>
      <c r="I78" s="53"/>
      <c r="J78" s="55"/>
      <c r="K78" s="53"/>
      <c r="L78" s="55"/>
      <c r="M78" s="53"/>
      <c r="N78" s="55"/>
      <c r="O78" s="765"/>
      <c r="P78" s="766"/>
      <c r="Q78" s="765"/>
      <c r="R78" s="765"/>
      <c r="S78" s="765" t="str">
        <f t="shared" ref="S78:S85" si="9">BB78&amp;BC78</f>
        <v/>
      </c>
      <c r="T78" s="765"/>
      <c r="U78" s="765"/>
    </row>
    <row r="79" spans="1:50" x14ac:dyDescent="0.35">
      <c r="A79" s="8137" t="s">
        <v>3534</v>
      </c>
      <c r="B79" s="8138"/>
      <c r="C79" s="134"/>
      <c r="D79" s="132">
        <f t="shared" si="8"/>
        <v>0</v>
      </c>
      <c r="E79" s="133"/>
      <c r="F79" s="133"/>
      <c r="G79" s="53"/>
      <c r="H79" s="55"/>
      <c r="I79" s="53"/>
      <c r="J79" s="55"/>
      <c r="K79" s="53"/>
      <c r="L79" s="55"/>
      <c r="M79" s="53"/>
      <c r="N79" s="55"/>
      <c r="O79" s="765"/>
      <c r="P79" s="766"/>
      <c r="Q79" s="765"/>
      <c r="R79" s="765"/>
      <c r="S79" s="765" t="str">
        <f t="shared" si="9"/>
        <v/>
      </c>
      <c r="T79" s="765"/>
      <c r="U79" s="765"/>
    </row>
    <row r="80" spans="1:50" x14ac:dyDescent="0.35">
      <c r="A80" s="1628" t="s">
        <v>3535</v>
      </c>
      <c r="B80" s="1629"/>
      <c r="C80" s="134"/>
      <c r="D80" s="135">
        <f>SUM(E80:F80)</f>
        <v>0</v>
      </c>
      <c r="E80" s="133"/>
      <c r="F80" s="133"/>
      <c r="G80" s="53"/>
      <c r="H80" s="55"/>
      <c r="I80" s="53"/>
      <c r="J80" s="55"/>
      <c r="K80" s="53"/>
      <c r="L80" s="55"/>
      <c r="M80" s="53"/>
      <c r="N80" s="55"/>
      <c r="O80" s="765"/>
      <c r="P80" s="766"/>
      <c r="Q80" s="765"/>
      <c r="R80" s="765"/>
      <c r="S80" s="765"/>
      <c r="T80" s="765"/>
      <c r="U80" s="765"/>
    </row>
    <row r="81" spans="1:21" x14ac:dyDescent="0.35">
      <c r="A81" s="8977" t="s">
        <v>3480</v>
      </c>
      <c r="B81" s="8978"/>
      <c r="C81" s="134"/>
      <c r="D81" s="132">
        <f>SUM(E81:F81)</f>
        <v>0</v>
      </c>
      <c r="E81" s="133"/>
      <c r="F81" s="133"/>
      <c r="G81" s="53"/>
      <c r="H81" s="55"/>
      <c r="I81" s="53"/>
      <c r="J81" s="55"/>
      <c r="K81" s="53"/>
      <c r="L81" s="55"/>
      <c r="M81" s="53"/>
      <c r="N81" s="55"/>
      <c r="O81" s="765"/>
      <c r="P81" s="766"/>
      <c r="Q81" s="765"/>
      <c r="R81" s="765"/>
      <c r="S81" s="765"/>
      <c r="T81" s="765"/>
      <c r="U81" s="765"/>
    </row>
    <row r="82" spans="1:21" x14ac:dyDescent="0.35">
      <c r="A82" s="8977" t="s">
        <v>3491</v>
      </c>
      <c r="B82" s="8978"/>
      <c r="C82" s="134"/>
      <c r="D82" s="132">
        <f t="shared" si="8"/>
        <v>0</v>
      </c>
      <c r="E82" s="133"/>
      <c r="F82" s="133"/>
      <c r="G82" s="53"/>
      <c r="H82" s="55"/>
      <c r="I82" s="53"/>
      <c r="J82" s="55"/>
      <c r="K82" s="53"/>
      <c r="L82" s="55"/>
      <c r="M82" s="53"/>
      <c r="N82" s="55"/>
      <c r="O82" s="765"/>
      <c r="P82" s="766"/>
      <c r="Q82" s="765"/>
      <c r="R82" s="765"/>
      <c r="S82" s="765" t="str">
        <f t="shared" si="9"/>
        <v/>
      </c>
      <c r="T82" s="765"/>
      <c r="U82" s="765"/>
    </row>
    <row r="83" spans="1:21" x14ac:dyDescent="0.35">
      <c r="A83" s="8977" t="s">
        <v>3490</v>
      </c>
      <c r="B83" s="8978"/>
      <c r="C83" s="134"/>
      <c r="D83" s="3118">
        <f t="shared" si="8"/>
        <v>0</v>
      </c>
      <c r="E83" s="800"/>
      <c r="F83" s="3118"/>
      <c r="G83" s="53"/>
      <c r="H83" s="55"/>
      <c r="I83" s="53"/>
      <c r="J83" s="55"/>
      <c r="K83" s="53"/>
      <c r="L83" s="55"/>
      <c r="M83" s="53"/>
      <c r="N83" s="55"/>
      <c r="O83" s="765"/>
      <c r="P83" s="766"/>
      <c r="Q83" s="765"/>
      <c r="R83" s="765"/>
      <c r="S83" s="765" t="str">
        <f t="shared" si="9"/>
        <v/>
      </c>
      <c r="T83" s="765"/>
      <c r="U83" s="765"/>
    </row>
    <row r="84" spans="1:21" x14ac:dyDescent="0.35">
      <c r="A84" s="8137" t="s">
        <v>3492</v>
      </c>
      <c r="B84" s="8138"/>
      <c r="C84" s="134"/>
      <c r="D84" s="135">
        <f t="shared" si="8"/>
        <v>0</v>
      </c>
      <c r="E84" s="109"/>
      <c r="F84" s="114"/>
      <c r="G84" s="799"/>
      <c r="H84" s="745"/>
      <c r="I84" s="799"/>
      <c r="J84" s="745"/>
      <c r="K84" s="799"/>
      <c r="L84" s="745"/>
      <c r="M84" s="53"/>
      <c r="N84" s="55"/>
      <c r="O84" s="112"/>
      <c r="P84" s="52"/>
      <c r="Q84" s="112"/>
      <c r="R84" s="112"/>
      <c r="S84" s="112" t="str">
        <f t="shared" si="9"/>
        <v/>
      </c>
      <c r="T84" s="112"/>
      <c r="U84" s="112"/>
    </row>
    <row r="85" spans="1:21" x14ac:dyDescent="0.35">
      <c r="A85" s="9287" t="s">
        <v>3474</v>
      </c>
      <c r="B85" s="9288"/>
      <c r="C85" s="136"/>
      <c r="D85" s="135">
        <f t="shared" si="8"/>
        <v>0</v>
      </c>
      <c r="E85" s="109"/>
      <c r="F85" s="114"/>
      <c r="G85" s="53"/>
      <c r="H85" s="55"/>
      <c r="I85" s="53"/>
      <c r="J85" s="55"/>
      <c r="K85" s="53"/>
      <c r="L85" s="55"/>
      <c r="M85" s="799"/>
      <c r="N85" s="745"/>
      <c r="O85" s="112"/>
      <c r="P85" s="52"/>
      <c r="Q85" s="112"/>
      <c r="R85" s="112"/>
      <c r="S85" s="112" t="str">
        <f t="shared" si="9"/>
        <v/>
      </c>
      <c r="T85" s="112"/>
      <c r="U85" s="112"/>
    </row>
    <row r="86" spans="1:21" x14ac:dyDescent="0.35">
      <c r="A86" s="9280" t="s">
        <v>367</v>
      </c>
      <c r="B86" s="9281"/>
      <c r="C86" s="3139">
        <f>SUM(C72:C85)</f>
        <v>0</v>
      </c>
      <c r="D86" s="3134">
        <f>SUM(E86:F86)</f>
        <v>0</v>
      </c>
      <c r="E86" s="3136">
        <f t="shared" ref="E86:U86" si="10">SUM(E72:E85)</f>
        <v>0</v>
      </c>
      <c r="F86" s="3136">
        <f t="shared" si="10"/>
        <v>0</v>
      </c>
      <c r="G86" s="3136">
        <f t="shared" si="10"/>
        <v>0</v>
      </c>
      <c r="H86" s="3137">
        <f t="shared" si="10"/>
        <v>0</v>
      </c>
      <c r="I86" s="3137">
        <f t="shared" si="10"/>
        <v>0</v>
      </c>
      <c r="J86" s="3137">
        <f t="shared" si="10"/>
        <v>0</v>
      </c>
      <c r="K86" s="3137">
        <f t="shared" si="10"/>
        <v>0</v>
      </c>
      <c r="L86" s="3137">
        <f t="shared" si="10"/>
        <v>0</v>
      </c>
      <c r="M86" s="3137">
        <f t="shared" si="10"/>
        <v>0</v>
      </c>
      <c r="N86" s="3137">
        <f t="shared" si="10"/>
        <v>0</v>
      </c>
      <c r="O86" s="3137">
        <f t="shared" si="10"/>
        <v>0</v>
      </c>
      <c r="P86" s="3137">
        <f t="shared" si="10"/>
        <v>0</v>
      </c>
      <c r="Q86" s="3137">
        <f t="shared" si="10"/>
        <v>0</v>
      </c>
      <c r="R86" s="3137">
        <f t="shared" si="10"/>
        <v>0</v>
      </c>
      <c r="S86" s="3137">
        <f t="shared" si="10"/>
        <v>0</v>
      </c>
      <c r="T86" s="3137">
        <f t="shared" si="10"/>
        <v>0</v>
      </c>
      <c r="U86" s="3137">
        <f t="shared" si="10"/>
        <v>0</v>
      </c>
    </row>
    <row r="87" spans="1:21" ht="15.5" x14ac:dyDescent="0.35">
      <c r="A87" s="137" t="s">
        <v>3536</v>
      </c>
      <c r="B87" s="138"/>
      <c r="C87" s="139"/>
      <c r="D87" s="139"/>
      <c r="E87" s="139"/>
      <c r="F87" s="139"/>
      <c r="G87" s="139"/>
      <c r="H87" s="139"/>
      <c r="I87" s="139"/>
      <c r="J87" s="140"/>
      <c r="K87" s="140"/>
      <c r="L87" s="140"/>
      <c r="M87" s="140"/>
      <c r="N87" s="140"/>
      <c r="O87" s="140"/>
      <c r="P87" s="140"/>
      <c r="Q87" s="140"/>
      <c r="R87" s="140"/>
      <c r="S87" s="140"/>
    </row>
    <row r="88" spans="1:21" x14ac:dyDescent="0.35">
      <c r="A88" s="9289" t="s">
        <v>3104</v>
      </c>
      <c r="B88" s="9291" t="s">
        <v>64</v>
      </c>
      <c r="C88" s="9194" t="s">
        <v>3537</v>
      </c>
      <c r="D88" s="9018"/>
      <c r="E88" s="9018"/>
      <c r="F88" s="9018"/>
      <c r="G88" s="9018"/>
      <c r="H88" s="9018"/>
      <c r="I88" s="9018"/>
      <c r="J88" s="9018"/>
      <c r="K88" s="9018"/>
      <c r="L88" s="9018"/>
      <c r="M88" s="9018"/>
      <c r="N88" s="9018"/>
      <c r="O88" s="9018"/>
      <c r="P88" s="9018"/>
      <c r="Q88" s="9018"/>
      <c r="R88" s="9018"/>
      <c r="S88" s="9019"/>
    </row>
    <row r="89" spans="1:21" ht="20" x14ac:dyDescent="0.35">
      <c r="A89" s="9290"/>
      <c r="B89" s="9292"/>
      <c r="C89" s="3066" t="s">
        <v>365</v>
      </c>
      <c r="D89" s="2441" t="s">
        <v>230</v>
      </c>
      <c r="E89" s="2441" t="s">
        <v>366</v>
      </c>
      <c r="F89" s="2441" t="s">
        <v>65</v>
      </c>
      <c r="G89" s="2441" t="s">
        <v>12</v>
      </c>
      <c r="H89" s="2441" t="s">
        <v>13</v>
      </c>
      <c r="I89" s="2441" t="s">
        <v>14</v>
      </c>
      <c r="J89" s="2441" t="s">
        <v>15</v>
      </c>
      <c r="K89" s="2441" t="s">
        <v>16</v>
      </c>
      <c r="L89" s="2441" t="s">
        <v>17</v>
      </c>
      <c r="M89" s="2441" t="s">
        <v>18</v>
      </c>
      <c r="N89" s="2441" t="s">
        <v>19</v>
      </c>
      <c r="O89" s="2441" t="s">
        <v>20</v>
      </c>
      <c r="P89" s="2441" t="s">
        <v>21</v>
      </c>
      <c r="Q89" s="2441" t="s">
        <v>22</v>
      </c>
      <c r="R89" s="2441" t="s">
        <v>23</v>
      </c>
      <c r="S89" s="3065" t="s">
        <v>446</v>
      </c>
    </row>
    <row r="90" spans="1:21" x14ac:dyDescent="0.35">
      <c r="A90" s="3164" t="s">
        <v>3454</v>
      </c>
      <c r="B90" s="828">
        <f>SUM(C90:S90)</f>
        <v>0</v>
      </c>
      <c r="C90" s="1643"/>
      <c r="D90" s="1644"/>
      <c r="E90" s="1644"/>
      <c r="F90" s="1644"/>
      <c r="G90" s="1644"/>
      <c r="H90" s="1644"/>
      <c r="I90" s="1644"/>
      <c r="J90" s="1644"/>
      <c r="K90" s="1644"/>
      <c r="L90" s="1644"/>
      <c r="M90" s="1644"/>
      <c r="N90" s="1644"/>
      <c r="O90" s="1644"/>
      <c r="P90" s="1644"/>
      <c r="Q90" s="1644"/>
      <c r="R90" s="1644"/>
      <c r="S90" s="2381"/>
    </row>
    <row r="91" spans="1:21" ht="20" x14ac:dyDescent="0.35">
      <c r="A91" s="3164" t="s">
        <v>3538</v>
      </c>
      <c r="B91" s="828">
        <f>SUM(C91:S91)</f>
        <v>0</v>
      </c>
      <c r="C91" s="1643"/>
      <c r="D91" s="1644"/>
      <c r="E91" s="1644"/>
      <c r="F91" s="1644"/>
      <c r="G91" s="1644"/>
      <c r="H91" s="1644"/>
      <c r="I91" s="1644"/>
      <c r="J91" s="1644"/>
      <c r="K91" s="1644"/>
      <c r="L91" s="1644"/>
      <c r="M91" s="1644"/>
      <c r="N91" s="1644"/>
      <c r="O91" s="1644"/>
      <c r="P91" s="1644"/>
      <c r="Q91" s="1644"/>
      <c r="R91" s="1644"/>
      <c r="S91" s="2381"/>
    </row>
    <row r="92" spans="1:21" x14ac:dyDescent="0.35">
      <c r="A92" s="3165" t="s">
        <v>3456</v>
      </c>
      <c r="B92" s="3166">
        <f>SUM(C92:S92)</f>
        <v>0</v>
      </c>
      <c r="C92" s="3167"/>
      <c r="D92" s="3168"/>
      <c r="E92" s="3168"/>
      <c r="F92" s="3168"/>
      <c r="G92" s="3168"/>
      <c r="H92" s="3168"/>
      <c r="I92" s="3168"/>
      <c r="J92" s="3168"/>
      <c r="K92" s="3168"/>
      <c r="L92" s="3168"/>
      <c r="M92" s="3168"/>
      <c r="N92" s="3168"/>
      <c r="O92" s="3168"/>
      <c r="P92" s="3168"/>
      <c r="Q92" s="3168"/>
      <c r="R92" s="3168"/>
      <c r="S92" s="3169"/>
    </row>
  </sheetData>
  <mergeCells count="95">
    <mergeCell ref="A85:B85"/>
    <mergeCell ref="A86:B86"/>
    <mergeCell ref="A88:A89"/>
    <mergeCell ref="B88:B89"/>
    <mergeCell ref="C88:S88"/>
    <mergeCell ref="A84:B84"/>
    <mergeCell ref="A72:B72"/>
    <mergeCell ref="A73:B73"/>
    <mergeCell ref="A74:B74"/>
    <mergeCell ref="A75:B75"/>
    <mergeCell ref="A76:B76"/>
    <mergeCell ref="A77:B77"/>
    <mergeCell ref="A78:B78"/>
    <mergeCell ref="A79:B79"/>
    <mergeCell ref="A81:B81"/>
    <mergeCell ref="A82:B82"/>
    <mergeCell ref="A83:B83"/>
    <mergeCell ref="R69:R71"/>
    <mergeCell ref="S69:S71"/>
    <mergeCell ref="T69:T71"/>
    <mergeCell ref="U69:U71"/>
    <mergeCell ref="G70:H70"/>
    <mergeCell ref="I70:J70"/>
    <mergeCell ref="K70:L70"/>
    <mergeCell ref="M70:N70"/>
    <mergeCell ref="Q69:Q71"/>
    <mergeCell ref="C69:C71"/>
    <mergeCell ref="D69:F70"/>
    <mergeCell ref="G69:N69"/>
    <mergeCell ref="O69:O71"/>
    <mergeCell ref="P69:P71"/>
    <mergeCell ref="A69:B71"/>
    <mergeCell ref="A57:B57"/>
    <mergeCell ref="A58:B58"/>
    <mergeCell ref="A59:B59"/>
    <mergeCell ref="A60:B60"/>
    <mergeCell ref="A61:B61"/>
    <mergeCell ref="A62:B62"/>
    <mergeCell ref="A63:B63"/>
    <mergeCell ref="A64:B64"/>
    <mergeCell ref="A65:B65"/>
    <mergeCell ref="A66:B66"/>
    <mergeCell ref="A67:B67"/>
    <mergeCell ref="A56:B56"/>
    <mergeCell ref="E31:E32"/>
    <mergeCell ref="F31:AF31"/>
    <mergeCell ref="A49:B50"/>
    <mergeCell ref="C49:C50"/>
    <mergeCell ref="D49:D50"/>
    <mergeCell ref="E49:E50"/>
    <mergeCell ref="F49:F50"/>
    <mergeCell ref="G49:AG49"/>
    <mergeCell ref="D31:D32"/>
    <mergeCell ref="A51:B51"/>
    <mergeCell ref="A52:B52"/>
    <mergeCell ref="A53:B53"/>
    <mergeCell ref="A54:B54"/>
    <mergeCell ref="A55:B55"/>
    <mergeCell ref="A16:A28"/>
    <mergeCell ref="A29:B29"/>
    <mergeCell ref="A31:A32"/>
    <mergeCell ref="B31:B32"/>
    <mergeCell ref="C31:C32"/>
    <mergeCell ref="A13:A15"/>
    <mergeCell ref="AV10:AV12"/>
    <mergeCell ref="AW10:AW12"/>
    <mergeCell ref="F11:G11"/>
    <mergeCell ref="H11:I11"/>
    <mergeCell ref="J11:K11"/>
    <mergeCell ref="L11:M11"/>
    <mergeCell ref="N11:O11"/>
    <mergeCell ref="P11:Q11"/>
    <mergeCell ref="R11:S11"/>
    <mergeCell ref="T11:U11"/>
    <mergeCell ref="AP10:AP12"/>
    <mergeCell ref="AQ10:AQ12"/>
    <mergeCell ref="AR10:AR12"/>
    <mergeCell ref="AS10:AS12"/>
    <mergeCell ref="AT10:AT12"/>
    <mergeCell ref="AU10:AU12"/>
    <mergeCell ref="A7:T7"/>
    <mergeCell ref="A10:B12"/>
    <mergeCell ref="C10:E11"/>
    <mergeCell ref="F10:AM10"/>
    <mergeCell ref="AN10:AN12"/>
    <mergeCell ref="AO10:AO12"/>
    <mergeCell ref="V11:W11"/>
    <mergeCell ref="X11:Y11"/>
    <mergeCell ref="Z11:AA11"/>
    <mergeCell ref="AB11:AC11"/>
    <mergeCell ref="AD11:AE11"/>
    <mergeCell ref="AF11:AG11"/>
    <mergeCell ref="AH11:AI11"/>
    <mergeCell ref="AJ11:AK11"/>
    <mergeCell ref="AL11:AM11"/>
  </mergeCells>
  <dataValidations count="2">
    <dataValidation allowBlank="1" showInputMessage="1" showErrorMessage="1" error="Valor no Permitido" sqref="A87:S92" xr:uid="{E8D8147B-B0BB-443A-9C3E-2D3ADDA74C98}"/>
    <dataValidation type="whole" operator="greaterThanOrEqual" allowBlank="1" showInputMessage="1" showErrorMessage="1" error="Valor no Permitido" sqref="AQ10:AR12 B33:B45 T69:U71" xr:uid="{6C7387FB-3E09-4FA8-A38F-1FE3F4E4B4BE}">
      <formula1>0</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C3AA-4C57-4CCE-84A8-1D3B75E29AA5}">
  <dimension ref="A1:DB256"/>
  <sheetViews>
    <sheetView showGridLines="0" tabSelected="1" topLeftCell="A187" zoomScaleNormal="100" workbookViewId="0">
      <selection activeCell="N200" sqref="N200"/>
    </sheetView>
  </sheetViews>
  <sheetFormatPr baseColWidth="10" defaultColWidth="11.453125" defaultRowHeight="14.5" x14ac:dyDescent="0.35"/>
  <cols>
    <col min="1" max="1" width="67.36328125" customWidth="1"/>
    <col min="2" max="2" width="25.453125" customWidth="1"/>
    <col min="3" max="3" width="21" bestFit="1" customWidth="1"/>
    <col min="4" max="4" width="14.54296875" customWidth="1"/>
    <col min="5" max="5" width="14.453125" bestFit="1" customWidth="1"/>
    <col min="6" max="6" width="12.6328125" customWidth="1"/>
    <col min="7" max="7" width="12.08984375" customWidth="1"/>
    <col min="10" max="10" width="12.90625" customWidth="1"/>
    <col min="13" max="13" width="12.90625" customWidth="1"/>
    <col min="14" max="14" width="12.6328125" customWidth="1"/>
    <col min="16" max="16" width="12.36328125" customWidth="1"/>
    <col min="17" max="17" width="16.6328125" customWidth="1"/>
    <col min="18" max="18" width="15.54296875" customWidth="1"/>
    <col min="19" max="19" width="14.54296875" customWidth="1"/>
    <col min="20" max="20" width="13.08984375" customWidth="1"/>
    <col min="21" max="21" width="12.90625" customWidth="1"/>
    <col min="22" max="26" width="12.54296875" customWidth="1"/>
    <col min="27" max="27" width="11.453125" customWidth="1"/>
    <col min="28" max="28" width="13.08984375" customWidth="1"/>
    <col min="29" max="29" width="11.08984375" customWidth="1"/>
    <col min="30" max="30" width="16.36328125" customWidth="1"/>
    <col min="31" max="32" width="11.08984375" customWidth="1"/>
    <col min="33" max="33" width="12.6328125" customWidth="1"/>
    <col min="34" max="34" width="13.36328125" customWidth="1"/>
    <col min="35" max="35" width="16.54296875" customWidth="1"/>
    <col min="36" max="40" width="16.08984375" customWidth="1"/>
    <col min="41" max="41" width="14.36328125" customWidth="1"/>
    <col min="42" max="42" width="16.08984375" customWidth="1"/>
    <col min="43" max="43" width="14.90625" customWidth="1"/>
    <col min="44" max="44" width="15.08984375" customWidth="1"/>
    <col min="45" max="45" width="16.08984375" customWidth="1"/>
    <col min="46" max="46" width="15.6328125" customWidth="1"/>
    <col min="47" max="52" width="11.453125" customWidth="1"/>
    <col min="53" max="53" width="30.453125" customWidth="1"/>
    <col min="54" max="54" width="22.6328125" customWidth="1"/>
    <col min="55" max="56" width="11.453125" customWidth="1"/>
    <col min="57" max="57" width="16.6328125" customWidth="1"/>
    <col min="58" max="59" width="11.453125" customWidth="1"/>
    <col min="60" max="60" width="21.453125" customWidth="1"/>
    <col min="61" max="61" width="37" customWidth="1"/>
    <col min="62" max="62" width="30.90625" customWidth="1"/>
    <col min="63" max="64" width="11.453125" customWidth="1"/>
    <col min="65" max="65" width="13.6328125" customWidth="1"/>
    <col min="66" max="66" width="22.36328125" customWidth="1"/>
    <col min="67" max="78" width="11.453125" customWidth="1"/>
    <col min="79" max="96" width="11.453125" hidden="1" customWidth="1"/>
    <col min="97" max="105" width="11.453125" customWidth="1"/>
  </cols>
  <sheetData>
    <row r="1" spans="1:93" s="731" customFormat="1" ht="15.65" customHeight="1" x14ac:dyDescent="0.25">
      <c r="A1" s="1" t="s">
        <v>0</v>
      </c>
      <c r="B1" s="728"/>
      <c r="C1" s="729"/>
      <c r="D1" s="729"/>
      <c r="E1" s="729"/>
      <c r="F1" s="729"/>
      <c r="G1" s="729"/>
      <c r="H1" s="729"/>
      <c r="I1" s="729"/>
      <c r="J1" s="729"/>
      <c r="K1" s="730"/>
      <c r="L1" s="730"/>
      <c r="M1" s="730"/>
      <c r="N1" s="730"/>
      <c r="O1" s="730"/>
      <c r="P1" s="730"/>
      <c r="Q1" s="730"/>
      <c r="R1" s="730"/>
      <c r="S1" s="730"/>
      <c r="T1" s="730"/>
      <c r="U1" s="730"/>
      <c r="V1" s="730"/>
      <c r="W1" s="730"/>
      <c r="X1" s="730"/>
      <c r="Y1" s="730"/>
      <c r="Z1" s="730"/>
      <c r="AA1" s="730"/>
      <c r="AB1" s="730"/>
      <c r="AC1" s="730"/>
      <c r="AD1" s="730"/>
      <c r="AE1" s="730"/>
      <c r="AF1" s="730"/>
    </row>
    <row r="2" spans="1:93" s="731" customFormat="1" ht="15" customHeight="1" x14ac:dyDescent="0.25">
      <c r="A2" s="1" t="s">
        <v>2335</v>
      </c>
      <c r="B2" s="728"/>
      <c r="C2" s="729"/>
      <c r="D2" s="729"/>
      <c r="E2" s="729"/>
      <c r="F2" s="729"/>
      <c r="G2" s="729"/>
      <c r="H2" s="729"/>
      <c r="I2" s="729"/>
      <c r="J2" s="729"/>
      <c r="K2" s="730"/>
      <c r="L2" s="730"/>
      <c r="M2" s="730"/>
      <c r="N2" s="730"/>
      <c r="O2" s="730"/>
      <c r="P2" s="730"/>
      <c r="Q2" s="730"/>
      <c r="R2" s="730"/>
      <c r="S2" s="730"/>
      <c r="T2" s="730"/>
      <c r="U2" s="730"/>
      <c r="V2" s="730"/>
      <c r="W2" s="730"/>
      <c r="X2" s="730"/>
      <c r="Y2" s="730"/>
      <c r="Z2" s="730"/>
      <c r="AA2" s="730"/>
      <c r="AB2" s="730"/>
      <c r="AC2" s="730"/>
      <c r="AD2" s="730"/>
      <c r="AE2" s="730"/>
      <c r="AF2" s="730"/>
    </row>
    <row r="3" spans="1:93" s="731" customFormat="1" ht="14" customHeight="1" x14ac:dyDescent="0.25">
      <c r="A3" s="1" t="s">
        <v>2336</v>
      </c>
      <c r="B3" s="732"/>
      <c r="C3" s="733"/>
      <c r="D3" s="733"/>
      <c r="E3" s="733"/>
      <c r="F3" s="733"/>
      <c r="G3" s="733"/>
      <c r="H3" s="733"/>
      <c r="I3" s="733"/>
      <c r="J3" s="733"/>
      <c r="K3" s="730"/>
      <c r="L3" s="730"/>
      <c r="M3" s="730"/>
      <c r="N3" s="730"/>
      <c r="O3" s="730"/>
      <c r="P3" s="730"/>
      <c r="Q3" s="730"/>
      <c r="R3" s="730"/>
      <c r="S3" s="730"/>
      <c r="T3" s="730"/>
      <c r="U3" s="730"/>
      <c r="V3" s="730"/>
      <c r="W3" s="730"/>
      <c r="X3" s="730"/>
      <c r="Y3" s="730"/>
      <c r="Z3" s="730"/>
      <c r="AA3" s="730"/>
      <c r="AB3" s="730"/>
      <c r="AC3" s="730"/>
      <c r="AD3" s="730"/>
      <c r="AE3" s="730"/>
      <c r="AF3" s="730"/>
    </row>
    <row r="4" spans="1:93" s="731" customFormat="1" ht="12" customHeight="1" x14ac:dyDescent="0.25">
      <c r="A4" s="1" t="s">
        <v>2337</v>
      </c>
      <c r="B4" s="732"/>
      <c r="C4" s="729"/>
      <c r="D4" s="734"/>
      <c r="E4" s="729"/>
      <c r="F4" s="729"/>
      <c r="G4" s="729"/>
      <c r="H4" s="729"/>
      <c r="I4" s="729"/>
      <c r="J4" s="729"/>
      <c r="K4" s="730"/>
      <c r="L4" s="730"/>
      <c r="M4" s="730"/>
      <c r="N4" s="730"/>
      <c r="O4" s="730"/>
      <c r="P4" s="730"/>
      <c r="Q4" s="730"/>
      <c r="R4" s="730"/>
      <c r="S4" s="730"/>
      <c r="T4" s="730"/>
      <c r="U4" s="730"/>
      <c r="V4" s="730"/>
      <c r="W4" s="730"/>
      <c r="X4" s="730"/>
      <c r="Y4" s="730"/>
      <c r="Z4" s="730"/>
      <c r="AA4" s="730"/>
      <c r="AB4" s="730"/>
      <c r="AC4" s="730"/>
      <c r="AD4" s="730"/>
      <c r="AE4" s="730"/>
      <c r="AF4" s="730"/>
    </row>
    <row r="5" spans="1:93" s="731" customFormat="1" ht="12.65" customHeight="1" x14ac:dyDescent="0.25">
      <c r="A5" s="1" t="s">
        <v>2338</v>
      </c>
      <c r="B5" s="732"/>
      <c r="C5" s="729"/>
      <c r="D5" s="729"/>
      <c r="E5" s="729"/>
      <c r="F5" s="729"/>
      <c r="G5" s="729"/>
      <c r="H5" s="729"/>
      <c r="I5" s="729"/>
      <c r="J5" s="729"/>
      <c r="K5" s="730"/>
      <c r="L5" s="730"/>
      <c r="M5" s="730"/>
      <c r="N5" s="730"/>
      <c r="O5" s="730"/>
      <c r="P5" s="730"/>
      <c r="Q5" s="730"/>
      <c r="R5" s="730"/>
      <c r="S5" s="730"/>
      <c r="T5" s="730"/>
      <c r="U5" s="730"/>
      <c r="V5" s="730"/>
      <c r="W5" s="730"/>
      <c r="X5" s="730"/>
      <c r="Y5" s="730"/>
      <c r="Z5" s="730"/>
      <c r="AA5" s="730"/>
      <c r="AB5" s="730"/>
      <c r="AC5" s="730"/>
      <c r="AD5" s="730"/>
      <c r="AE5" s="730"/>
      <c r="AF5" s="730"/>
    </row>
    <row r="6" spans="1:93" s="731" customFormat="1" ht="10.5" x14ac:dyDescent="0.25">
      <c r="A6" s="732"/>
      <c r="B6" s="732"/>
      <c r="C6" s="729"/>
      <c r="D6" s="729"/>
      <c r="E6" s="729"/>
      <c r="F6" s="729"/>
      <c r="G6" s="729"/>
      <c r="H6" s="729"/>
      <c r="I6" s="729"/>
      <c r="J6" s="729"/>
      <c r="K6" s="730"/>
      <c r="L6" s="730"/>
      <c r="M6" s="730"/>
      <c r="N6" s="730"/>
      <c r="O6" s="730"/>
      <c r="P6" s="730"/>
      <c r="Q6" s="730"/>
      <c r="R6" s="730"/>
      <c r="S6" s="730"/>
      <c r="T6" s="730"/>
      <c r="U6" s="730"/>
      <c r="V6" s="730"/>
      <c r="W6" s="730"/>
      <c r="X6" s="730"/>
      <c r="Y6" s="730"/>
      <c r="Z6" s="730"/>
      <c r="AA6" s="730"/>
      <c r="AB6" s="730"/>
      <c r="AC6" s="730"/>
      <c r="AD6" s="730"/>
      <c r="AE6" s="730"/>
      <c r="AF6" s="730"/>
    </row>
    <row r="7" spans="1:93" s="731" customFormat="1" ht="15.75" customHeight="1" x14ac:dyDescent="0.25">
      <c r="A7" s="732"/>
      <c r="B7" s="9489" t="s">
        <v>3539</v>
      </c>
      <c r="C7" s="9489"/>
      <c r="D7" s="9489"/>
      <c r="E7" s="9489"/>
      <c r="F7" s="9489"/>
      <c r="G7" s="9489"/>
      <c r="H7" s="9489"/>
      <c r="I7" s="9489"/>
      <c r="J7" s="9489"/>
      <c r="K7" s="735"/>
      <c r="L7" s="735"/>
      <c r="M7" s="730"/>
      <c r="N7" s="730"/>
      <c r="O7" s="730"/>
      <c r="P7" s="730"/>
      <c r="Q7" s="730"/>
      <c r="R7" s="730"/>
      <c r="S7" s="730"/>
      <c r="T7" s="730"/>
      <c r="U7" s="730"/>
      <c r="V7" s="730"/>
      <c r="W7" s="730"/>
      <c r="X7" s="730"/>
      <c r="Y7" s="730"/>
      <c r="Z7" s="730"/>
      <c r="AA7" s="730"/>
      <c r="AB7" s="730"/>
      <c r="AC7" s="730"/>
      <c r="AD7" s="730"/>
      <c r="AE7" s="730"/>
      <c r="AF7" s="730"/>
    </row>
    <row r="8" spans="1:93" s="731" customFormat="1" ht="10.5" x14ac:dyDescent="0.25">
      <c r="A8" s="730"/>
      <c r="B8" s="9490" t="s">
        <v>563</v>
      </c>
      <c r="C8" s="9490"/>
      <c r="D8" s="9490"/>
      <c r="E8" s="9490"/>
      <c r="F8" s="9490"/>
      <c r="G8" s="9490"/>
      <c r="H8" s="9490"/>
      <c r="I8" s="9490"/>
      <c r="J8" s="9490"/>
      <c r="K8" s="736"/>
      <c r="L8" s="736"/>
      <c r="M8" s="736"/>
      <c r="N8" s="735"/>
      <c r="O8" s="730"/>
      <c r="P8" s="730"/>
      <c r="Q8" s="730"/>
      <c r="R8" s="730"/>
      <c r="S8" s="730"/>
      <c r="T8" s="730"/>
      <c r="U8" s="730"/>
      <c r="V8" s="730"/>
      <c r="W8" s="730"/>
      <c r="X8" s="730"/>
      <c r="Y8" s="730"/>
      <c r="Z8" s="730"/>
      <c r="AA8" s="730"/>
      <c r="AB8" s="730"/>
      <c r="AC8" s="730"/>
      <c r="AD8" s="730"/>
      <c r="AE8" s="730"/>
      <c r="AF8" s="730"/>
    </row>
    <row r="9" spans="1:93" s="731" customFormat="1" ht="10.5" x14ac:dyDescent="0.25">
      <c r="A9" s="730"/>
      <c r="B9" s="737"/>
      <c r="C9" s="737"/>
      <c r="D9" s="737"/>
      <c r="E9" s="737"/>
      <c r="F9" s="737"/>
      <c r="G9" s="737"/>
      <c r="H9" s="737"/>
      <c r="I9" s="737"/>
      <c r="J9" s="737"/>
      <c r="K9" s="737"/>
      <c r="L9" s="737"/>
      <c r="M9" s="737"/>
      <c r="N9" s="735"/>
      <c r="O9" s="730"/>
      <c r="P9" s="730"/>
      <c r="Q9" s="730"/>
      <c r="R9" s="730"/>
      <c r="S9" s="730"/>
      <c r="T9" s="730"/>
      <c r="U9" s="730"/>
      <c r="V9" s="730"/>
      <c r="W9" s="730"/>
      <c r="X9" s="730"/>
      <c r="Y9" s="730"/>
      <c r="Z9" s="730"/>
      <c r="AA9" s="730"/>
      <c r="AB9" s="730"/>
      <c r="AC9" s="730"/>
      <c r="AD9" s="730"/>
      <c r="AE9" s="730"/>
      <c r="AF9" s="730"/>
    </row>
    <row r="10" spans="1:93" s="731" customFormat="1" ht="10.5" x14ac:dyDescent="0.2">
      <c r="A10" s="9491"/>
      <c r="B10" s="9491"/>
      <c r="C10" s="9491"/>
      <c r="D10" s="9491"/>
      <c r="E10" s="9491"/>
      <c r="F10" s="9491"/>
      <c r="G10" s="9491"/>
      <c r="H10" s="9491"/>
      <c r="I10" s="9491"/>
      <c r="J10" s="738"/>
      <c r="K10" s="730"/>
      <c r="L10" s="730"/>
      <c r="M10" s="730"/>
      <c r="N10" s="730"/>
      <c r="O10" s="730"/>
      <c r="P10" s="730"/>
      <c r="Q10" s="730"/>
      <c r="R10" s="730"/>
      <c r="S10" s="730"/>
      <c r="T10" s="730"/>
      <c r="U10" s="730"/>
      <c r="V10" s="730"/>
      <c r="W10" s="730"/>
      <c r="X10" s="730"/>
      <c r="Y10" s="730"/>
      <c r="Z10" s="730"/>
      <c r="AA10" s="730"/>
      <c r="AB10" s="730"/>
      <c r="AC10" s="730"/>
      <c r="AD10" s="730"/>
      <c r="AE10" s="730"/>
      <c r="AF10" s="730"/>
    </row>
    <row r="11" spans="1:93" s="731" customFormat="1" ht="35.25" customHeight="1" x14ac:dyDescent="0.25">
      <c r="A11" s="5403" t="s">
        <v>3540</v>
      </c>
      <c r="B11" s="5404"/>
      <c r="C11" s="5405"/>
      <c r="D11" s="5405"/>
      <c r="E11" s="5405"/>
      <c r="F11" s="739"/>
      <c r="G11" s="739"/>
      <c r="H11" s="739"/>
      <c r="I11" s="739"/>
      <c r="J11" s="739"/>
      <c r="K11" s="730"/>
      <c r="L11" s="730"/>
      <c r="M11" s="730"/>
      <c r="N11" s="730"/>
      <c r="O11" s="730"/>
      <c r="P11" s="730"/>
      <c r="Q11" s="730"/>
      <c r="R11" s="730"/>
      <c r="S11" s="730"/>
      <c r="T11" s="730"/>
      <c r="U11" s="730"/>
      <c r="V11" s="730"/>
      <c r="W11" s="730"/>
      <c r="X11" s="730"/>
      <c r="Y11" s="730"/>
      <c r="Z11" s="730"/>
      <c r="AA11" s="730"/>
      <c r="AB11" s="730"/>
      <c r="AC11" s="730"/>
      <c r="AD11" s="730"/>
      <c r="AE11" s="730"/>
      <c r="AF11" s="730"/>
    </row>
    <row r="12" spans="1:93" s="731" customFormat="1" ht="24" customHeight="1" x14ac:dyDescent="0.2">
      <c r="A12" s="9492" t="s">
        <v>2</v>
      </c>
      <c r="B12" s="9441" t="s">
        <v>30</v>
      </c>
      <c r="C12" s="9493" t="s">
        <v>2844</v>
      </c>
      <c r="D12" s="9494"/>
      <c r="E12" s="9494"/>
      <c r="F12" s="9494"/>
      <c r="G12" s="9494"/>
      <c r="H12" s="9494"/>
      <c r="I12" s="9494"/>
      <c r="J12" s="9494"/>
      <c r="K12" s="9494"/>
      <c r="L12" s="9494"/>
      <c r="M12" s="9494"/>
      <c r="N12" s="9494"/>
      <c r="O12" s="9494"/>
      <c r="P12" s="9494"/>
      <c r="Q12" s="9494"/>
      <c r="R12" s="9494"/>
      <c r="S12" s="9495"/>
      <c r="T12" s="9498" t="s">
        <v>3541</v>
      </c>
      <c r="U12" s="9499"/>
      <c r="V12" s="9305" t="s">
        <v>293</v>
      </c>
      <c r="W12" s="9305" t="s">
        <v>294</v>
      </c>
      <c r="X12" s="9387" t="s">
        <v>9</v>
      </c>
      <c r="Y12" s="9387" t="s">
        <v>10</v>
      </c>
      <c r="Z12" s="9387" t="s">
        <v>3542</v>
      </c>
      <c r="AA12" s="730"/>
      <c r="AB12" s="730"/>
      <c r="AC12" s="730"/>
      <c r="AD12" s="730"/>
      <c r="AE12" s="730"/>
      <c r="AF12" s="730"/>
      <c r="CA12" s="9483"/>
      <c r="CB12" s="9359"/>
      <c r="CC12" s="9359"/>
      <c r="CD12" s="9359"/>
      <c r="CE12" s="9359"/>
      <c r="CF12" s="9310"/>
      <c r="CK12" s="9483"/>
      <c r="CL12" s="9359"/>
      <c r="CM12" s="9359"/>
      <c r="CN12" s="9359"/>
      <c r="CO12" s="9359"/>
    </row>
    <row r="13" spans="1:93" s="731" customFormat="1" ht="24" customHeight="1" x14ac:dyDescent="0.2">
      <c r="A13" s="9492"/>
      <c r="B13" s="9442"/>
      <c r="C13" s="5406" t="s">
        <v>601</v>
      </c>
      <c r="D13" s="5407" t="s">
        <v>539</v>
      </c>
      <c r="E13" s="5408" t="s">
        <v>3543</v>
      </c>
      <c r="F13" s="5407" t="s">
        <v>83</v>
      </c>
      <c r="G13" s="5409" t="s">
        <v>44</v>
      </c>
      <c r="H13" s="5409" t="s">
        <v>45</v>
      </c>
      <c r="I13" s="5409" t="s">
        <v>46</v>
      </c>
      <c r="J13" s="5409" t="s">
        <v>47</v>
      </c>
      <c r="K13" s="5409" t="s">
        <v>48</v>
      </c>
      <c r="L13" s="5409" t="s">
        <v>49</v>
      </c>
      <c r="M13" s="5409" t="s">
        <v>50</v>
      </c>
      <c r="N13" s="5409" t="s">
        <v>51</v>
      </c>
      <c r="O13" s="5409" t="s">
        <v>52</v>
      </c>
      <c r="P13" s="5409" t="s">
        <v>53</v>
      </c>
      <c r="Q13" s="5409" t="s">
        <v>54</v>
      </c>
      <c r="R13" s="5409" t="s">
        <v>55</v>
      </c>
      <c r="S13" s="5410" t="s">
        <v>56</v>
      </c>
      <c r="T13" s="5411" t="s">
        <v>33</v>
      </c>
      <c r="U13" s="5412" t="s">
        <v>34</v>
      </c>
      <c r="V13" s="9500"/>
      <c r="W13" s="9500"/>
      <c r="X13" s="9372"/>
      <c r="Y13" s="9372"/>
      <c r="Z13" s="9372"/>
      <c r="AA13" s="730"/>
      <c r="AB13" s="730"/>
      <c r="AC13" s="730"/>
      <c r="AD13" s="730"/>
      <c r="AE13" s="730"/>
      <c r="AF13" s="730"/>
      <c r="CA13" s="9483"/>
      <c r="CB13" s="9359"/>
      <c r="CC13" s="9359"/>
      <c r="CD13" s="9359"/>
      <c r="CE13" s="9359"/>
      <c r="CF13" s="9310"/>
      <c r="CK13" s="9483"/>
      <c r="CL13" s="9359"/>
      <c r="CM13" s="9359"/>
      <c r="CN13" s="9359"/>
      <c r="CO13" s="9359"/>
    </row>
    <row r="14" spans="1:93" s="731" customFormat="1" ht="13.5" customHeight="1" x14ac:dyDescent="0.2">
      <c r="A14" s="5413" t="s">
        <v>3544</v>
      </c>
      <c r="B14" s="5414"/>
      <c r="C14" s="5415"/>
      <c r="D14" s="5416"/>
      <c r="E14" s="5417"/>
      <c r="F14" s="5418"/>
      <c r="G14" s="5418"/>
      <c r="H14" s="5418"/>
      <c r="I14" s="5418"/>
      <c r="J14" s="5418"/>
      <c r="K14" s="5418"/>
      <c r="L14" s="5418"/>
      <c r="M14" s="5418"/>
      <c r="N14" s="5418"/>
      <c r="O14" s="5418"/>
      <c r="P14" s="5418"/>
      <c r="Q14" s="5418"/>
      <c r="R14" s="5418"/>
      <c r="S14" s="5419"/>
      <c r="T14" s="5420"/>
      <c r="U14" s="5421"/>
      <c r="V14" s="5422"/>
      <c r="W14" s="5422"/>
      <c r="X14" s="5422"/>
      <c r="Y14" s="5422"/>
      <c r="Z14" s="5423"/>
      <c r="AA14" s="730" t="str">
        <f>CA14&amp;CB14&amp;CC14&amp;CD14&amp;CE14&amp;CF14</f>
        <v/>
      </c>
      <c r="AB14" s="730"/>
      <c r="AC14" s="730"/>
      <c r="AD14" s="730"/>
      <c r="AE14" s="730"/>
      <c r="AF14" s="730"/>
      <c r="CA14" s="731" t="str">
        <f>IF(CK14=1," *Los controles según sexo deben ser iguales  al total de Controles. ","")</f>
        <v/>
      </c>
      <c r="CB14" s="731" t="str">
        <f>IF(CL14=1," *Las Atenciones de NNA SENAME no pueden superar el total de Atenciones entre los 0 Y 24 años.","")</f>
        <v/>
      </c>
      <c r="CC14" s="731" t="str">
        <f>IF(CM14=1," *Las Atenciones de NNA Mejor Niñez no pueden superar el total de Atenciones entre los 0 Y 24 años.","")</f>
        <v/>
      </c>
      <c r="CD14" s="731" t="str">
        <f>IF(CN14=1," *Las Atenciones de Pueblos Originarios no pueden superar el total de Atenciones .","")</f>
        <v/>
      </c>
      <c r="CE14" s="731" t="str">
        <f>IF(CO14=1," *Las Atenciones de Migrantes no pueden superar el total de Atenciones .","")</f>
        <v/>
      </c>
      <c r="CF14" s="731" t="str">
        <f>IF(OR(AND($B14&lt;&gt;0,V14=""),AND($B14&lt;&gt;0,W14=""),AND($B14&lt;&gt;0,X14=""),AND($B14&lt;&gt;0,Y14=""),AND($B14&lt;&gt;0,Z14="")),"* No olvide digitar Migrantes y/o Pueblos Originarios, Espacios Amigables, Niños, Niñas, Adolescentes y Jóvenes SENAME, Niños, Niñas, Adolescentes y Jóvenes Mejor Niñez (Digite CERO si no tiene). ","")</f>
        <v/>
      </c>
      <c r="CK14" s="731">
        <f>IF(T14+U14&lt;&gt;B14,1,0)</f>
        <v>0</v>
      </c>
      <c r="CL14" s="731">
        <f t="shared" ref="CL14:CM18" si="0">IF(SUM($C14:$G14)&lt;V14,1,0)</f>
        <v>0</v>
      </c>
      <c r="CM14" s="731">
        <f t="shared" si="0"/>
        <v>0</v>
      </c>
      <c r="CN14" s="731">
        <f t="shared" ref="CN14:CO18" si="1">IF($B14&lt;X14,1,0)</f>
        <v>0</v>
      </c>
      <c r="CO14" s="731">
        <f t="shared" si="1"/>
        <v>0</v>
      </c>
    </row>
    <row r="15" spans="1:93" s="731" customFormat="1" ht="13.5" customHeight="1" x14ac:dyDescent="0.2">
      <c r="A15" s="5424" t="s">
        <v>3545</v>
      </c>
      <c r="B15" s="5414"/>
      <c r="C15" s="5415"/>
      <c r="D15" s="5416"/>
      <c r="E15" s="5425"/>
      <c r="F15" s="5416"/>
      <c r="G15" s="5416"/>
      <c r="H15" s="5416"/>
      <c r="I15" s="5416"/>
      <c r="J15" s="5416"/>
      <c r="K15" s="5416"/>
      <c r="L15" s="5416"/>
      <c r="M15" s="5416"/>
      <c r="N15" s="5416"/>
      <c r="O15" s="5416"/>
      <c r="P15" s="5416"/>
      <c r="Q15" s="5416"/>
      <c r="R15" s="5416"/>
      <c r="S15" s="5426"/>
      <c r="T15" s="5427"/>
      <c r="U15" s="5428"/>
      <c r="V15" s="5429"/>
      <c r="W15" s="5429"/>
      <c r="X15" s="5429"/>
      <c r="Y15" s="5429"/>
      <c r="Z15" s="5430"/>
      <c r="AA15" s="730" t="str">
        <f>CA15&amp;CB15&amp;CC15&amp;CD15&amp;CE15</f>
        <v/>
      </c>
      <c r="AB15" s="730"/>
      <c r="AC15" s="730"/>
      <c r="AD15" s="730"/>
      <c r="AE15" s="730"/>
      <c r="AF15" s="730"/>
      <c r="CA15" s="731" t="str">
        <f>IF(CK15=1," *Los controles según sexo deben ser iguales  al total de Controles. ","")</f>
        <v/>
      </c>
      <c r="CB15" s="731" t="str">
        <f>IF(CL15=1," *Las Atenciones de NNA SENAME no pueden superar el total de Atenciones entre los 0 Y 24 años.","")</f>
        <v/>
      </c>
      <c r="CC15" s="731" t="str">
        <f>IF(CM15=1," *Las Atenciones de NNA Mejor Niñez no pueden superar el total de Atenciones entre los 0 Y 24 años.","")</f>
        <v/>
      </c>
      <c r="CD15" s="731" t="str">
        <f>IF(CN15=1," *Las Atenciones de Pueblos Originarios no pueden superar el total de Atenciones .","")</f>
        <v/>
      </c>
      <c r="CE15" s="731" t="str">
        <f>IF(CO15=1," *Las Atenciones de Migrantes no pueden superar el total de Atenciones .","")</f>
        <v/>
      </c>
      <c r="CF15" s="731" t="str">
        <f>IF(OR(AND($B15&lt;&gt;0,V15=""),AND($B15&lt;&gt;0,W15=""),AND($B15&lt;&gt;0,X15=""),AND($B15&lt;&gt;0,Y15=""),AND($B15&lt;&gt;0,Z15="")),"* No olvide digitar Migrantes y/o Pueblos Originarios, Espacios Amigables, Niños, Niñas, Adolescentes y Jóvenes SENAME, Niños, Niñas, Adolescentes y Jóvenes Mejor Niñez (Digite CERO si no tiene). ","")</f>
        <v/>
      </c>
      <c r="CK15" s="731">
        <f>IF(T15+U15&lt;&gt;B15,1,0)</f>
        <v>0</v>
      </c>
      <c r="CL15" s="731">
        <f t="shared" si="0"/>
        <v>0</v>
      </c>
      <c r="CM15" s="731">
        <f t="shared" si="0"/>
        <v>0</v>
      </c>
      <c r="CN15" s="731">
        <f t="shared" si="1"/>
        <v>0</v>
      </c>
      <c r="CO15" s="731">
        <f t="shared" si="1"/>
        <v>0</v>
      </c>
    </row>
    <row r="16" spans="1:93" s="731" customFormat="1" ht="13.5" customHeight="1" x14ac:dyDescent="0.2">
      <c r="A16" s="3170" t="s">
        <v>3546</v>
      </c>
      <c r="B16" s="5414"/>
      <c r="C16" s="5431"/>
      <c r="D16" s="5432"/>
      <c r="E16" s="5425"/>
      <c r="F16" s="5416"/>
      <c r="G16" s="5416"/>
      <c r="H16" s="5416"/>
      <c r="I16" s="5416"/>
      <c r="J16" s="5416"/>
      <c r="K16" s="5416"/>
      <c r="L16" s="5416"/>
      <c r="M16" s="5416"/>
      <c r="N16" s="5416"/>
      <c r="O16" s="5416"/>
      <c r="P16" s="5433"/>
      <c r="Q16" s="5433"/>
      <c r="R16" s="5433"/>
      <c r="S16" s="5434"/>
      <c r="T16" s="5435"/>
      <c r="U16" s="5428"/>
      <c r="V16" s="5429"/>
      <c r="W16" s="5429"/>
      <c r="X16" s="5429"/>
      <c r="Y16" s="5429"/>
      <c r="Z16" s="5430"/>
      <c r="AA16" s="730" t="str">
        <f>CA16&amp;CB16&amp;CC16&amp;CD16&amp;CE16</f>
        <v/>
      </c>
      <c r="AB16" s="730"/>
      <c r="AC16" s="730"/>
      <c r="AD16" s="730"/>
      <c r="AE16" s="730"/>
      <c r="AF16" s="730"/>
      <c r="CA16" s="731" t="str">
        <f>IF(CK16=1," *Los controles según sexo deben ser iguales  al total de Controles. ","")</f>
        <v/>
      </c>
      <c r="CB16" s="731" t="str">
        <f>IF(CL16=1," *Las Atenciones de NNA SENAME no pueden superar el total de Atenciones entre los 0 Y 24 años.","")</f>
        <v/>
      </c>
      <c r="CC16" s="731" t="str">
        <f>IF(CM16=1," *Las Atenciones de NNA Mejor Niñez no pueden superar el total de Atenciones entre los 0 Y 24 años.","")</f>
        <v/>
      </c>
      <c r="CD16" s="731" t="str">
        <f>IF(CN16=1," *Las Atenciones de Pueblos Originarios no pueden superar el total de Atenciones .","")</f>
        <v/>
      </c>
      <c r="CE16" s="731" t="str">
        <f>IF(CO16=1," *Las Atenciones de Migrantes no pueden superar el total de Atenciones .","")</f>
        <v/>
      </c>
      <c r="CF16" s="731" t="str">
        <f>IF(OR(AND($B16&lt;&gt;0,V16=""),AND($B16&lt;&gt;0,W16=""),AND($B16&lt;&gt;0,X16=""),AND($B16&lt;&gt;0,Y16=""),AND($B16&lt;&gt;0,Z16="")),"* No olvide digitar Migrantes y/o Pueblos Originarios, Espacios Amigables, Niños, Niñas, Adolescentes y Jóvenes SENAME, Niños, Niñas, Adolescentes y Jóvenes Mejor Niñez (Digite CERO si no tiene). ","")</f>
        <v/>
      </c>
      <c r="CK16" s="731">
        <f>IF(T16+U16&lt;&gt;B16,1,0)</f>
        <v>0</v>
      </c>
      <c r="CL16" s="731">
        <f t="shared" si="0"/>
        <v>0</v>
      </c>
      <c r="CM16" s="731">
        <f t="shared" si="0"/>
        <v>0</v>
      </c>
      <c r="CN16" s="731">
        <f t="shared" si="1"/>
        <v>0</v>
      </c>
      <c r="CO16" s="731">
        <f t="shared" si="1"/>
        <v>0</v>
      </c>
    </row>
    <row r="17" spans="1:103" ht="13.5" customHeight="1" x14ac:dyDescent="0.35">
      <c r="A17" s="5424" t="s">
        <v>503</v>
      </c>
      <c r="B17" s="5414"/>
      <c r="C17" s="5415"/>
      <c r="D17" s="5416"/>
      <c r="E17" s="5425"/>
      <c r="F17" s="5416"/>
      <c r="G17" s="5416"/>
      <c r="H17" s="5416"/>
      <c r="I17" s="5416"/>
      <c r="J17" s="5416"/>
      <c r="K17" s="5416"/>
      <c r="L17" s="5416"/>
      <c r="M17" s="5416"/>
      <c r="N17" s="5416"/>
      <c r="O17" s="5433"/>
      <c r="P17" s="5433"/>
      <c r="Q17" s="5433"/>
      <c r="R17" s="5433"/>
      <c r="S17" s="5434"/>
      <c r="T17" s="5427"/>
      <c r="U17" s="5428"/>
      <c r="V17" s="5429"/>
      <c r="W17" s="5429"/>
      <c r="X17" s="5429"/>
      <c r="Y17" s="5429"/>
      <c r="Z17" s="5430"/>
      <c r="AA17" s="730" t="str">
        <f>CA17&amp;CB17&amp;CC17&amp;CD17&amp;CE17</f>
        <v/>
      </c>
      <c r="AB17" s="730"/>
      <c r="AC17" s="730"/>
      <c r="AD17" s="730"/>
      <c r="AE17" s="730"/>
      <c r="AF17" s="730"/>
      <c r="AG17" s="731"/>
      <c r="AH17" s="731"/>
      <c r="AI17" s="731"/>
      <c r="AJ17" s="731"/>
      <c r="AK17" s="731"/>
      <c r="AL17" s="731"/>
      <c r="AM17" s="731"/>
      <c r="AN17" s="731"/>
      <c r="AO17" s="731"/>
      <c r="AP17" s="731"/>
      <c r="AQ17" s="731"/>
      <c r="AR17" s="731"/>
      <c r="AS17" s="731"/>
      <c r="AT17" s="731"/>
      <c r="AU17" s="731"/>
      <c r="AV17" s="731"/>
      <c r="AW17" s="731"/>
      <c r="AX17" s="731"/>
      <c r="AY17" s="731"/>
      <c r="AZ17" s="731"/>
      <c r="BA17" s="731"/>
      <c r="BB17" s="731"/>
      <c r="BC17" s="731"/>
      <c r="BD17" s="731"/>
      <c r="BE17" s="731"/>
      <c r="BF17" s="731"/>
      <c r="BG17" s="731"/>
      <c r="BH17" s="731"/>
      <c r="BI17" s="731"/>
      <c r="BJ17" s="731"/>
      <c r="BK17" s="731"/>
      <c r="BL17" s="731"/>
      <c r="BM17" s="731"/>
      <c r="BN17" s="731"/>
      <c r="BO17" s="731"/>
      <c r="BP17" s="731"/>
      <c r="BQ17" s="731"/>
      <c r="BR17" s="731"/>
      <c r="BS17" s="731"/>
      <c r="BT17" s="731"/>
      <c r="BU17" s="731"/>
      <c r="BV17" s="731"/>
      <c r="BW17" s="731"/>
      <c r="BX17" s="731"/>
      <c r="BY17" s="731"/>
      <c r="BZ17" s="731"/>
      <c r="CA17" s="731" t="str">
        <f>IF(CK17=1," *Los controles según sexo deben ser iguales  al total de Controles. ","")</f>
        <v/>
      </c>
      <c r="CB17" s="731" t="str">
        <f>IF(CL17=1," *Las Atenciones de NNA SENAME no pueden superar el total de Atenciones entre los 0 Y 24 años.","")</f>
        <v/>
      </c>
      <c r="CC17" s="731" t="str">
        <f>IF(CM17=1," *Las Atenciones de NNA Mejor Niñez no pueden superar el total de Atenciones entre los 0 Y 24 años.","")</f>
        <v/>
      </c>
      <c r="CD17" s="731" t="str">
        <f>IF(CN17=1," *Las Atenciones de Pueblos Originarios no pueden superar el total de Atenciones .","")</f>
        <v/>
      </c>
      <c r="CE17" s="731" t="str">
        <f>IF(CO17=1," *Las Atenciones de Migrantes no pueden superar el total de Atenciones .","")</f>
        <v/>
      </c>
      <c r="CF17" s="731" t="str">
        <f>IF(OR(AND($B17&lt;&gt;0,V17=""),AND($B17&lt;&gt;0,W17=""),AND($B17&lt;&gt;0,X17=""),AND($B17&lt;&gt;0,Y17=""),AND($B17&lt;&gt;0,Z17="")),"* No olvide digitar Migrantes y/o Pueblos Originarios, Espacios Amigables, Niños, Niñas, Adolescentes y Jóvenes SENAME, Niños, Niñas, Adolescentes y Jóvenes Mejor Niñez (Digite CERO si no tiene). ","")</f>
        <v/>
      </c>
      <c r="CG17" s="731"/>
      <c r="CH17" s="731"/>
      <c r="CI17" s="731"/>
      <c r="CJ17" s="731"/>
      <c r="CK17" s="731">
        <f>IF(T17+U17&lt;&gt;B17,1,0)</f>
        <v>0</v>
      </c>
      <c r="CL17" s="731">
        <f t="shared" si="0"/>
        <v>0</v>
      </c>
      <c r="CM17" s="731">
        <f t="shared" si="0"/>
        <v>0</v>
      </c>
      <c r="CN17" s="731">
        <f t="shared" si="1"/>
        <v>0</v>
      </c>
      <c r="CO17" s="731">
        <f t="shared" si="1"/>
        <v>0</v>
      </c>
      <c r="CP17" s="731"/>
      <c r="CQ17" s="731"/>
      <c r="CR17" s="731"/>
      <c r="CS17" s="731"/>
      <c r="CT17" s="731"/>
      <c r="CU17" s="731"/>
      <c r="CV17" s="731"/>
      <c r="CW17" s="731"/>
      <c r="CX17" s="731"/>
      <c r="CY17" s="731"/>
    </row>
    <row r="18" spans="1:103" ht="13.5" customHeight="1" x14ac:dyDescent="0.35">
      <c r="A18" s="5436" t="s">
        <v>3547</v>
      </c>
      <c r="B18" s="5437"/>
      <c r="C18" s="5415"/>
      <c r="D18" s="5416"/>
      <c r="E18" s="5425"/>
      <c r="F18" s="5416"/>
      <c r="G18" s="5416"/>
      <c r="H18" s="5416"/>
      <c r="I18" s="5416"/>
      <c r="J18" s="5416"/>
      <c r="K18" s="5416"/>
      <c r="L18" s="5416"/>
      <c r="M18" s="5416"/>
      <c r="N18" s="5416"/>
      <c r="O18" s="5416"/>
      <c r="P18" s="5416"/>
      <c r="Q18" s="5416"/>
      <c r="R18" s="5416"/>
      <c r="S18" s="5426"/>
      <c r="T18" s="5427"/>
      <c r="U18" s="5428"/>
      <c r="V18" s="5429"/>
      <c r="W18" s="5429"/>
      <c r="X18" s="5429"/>
      <c r="Y18" s="5429"/>
      <c r="Z18" s="5430"/>
      <c r="AA18" s="730" t="str">
        <f>CA18&amp;CB18&amp;CC18&amp;CD18&amp;CE18</f>
        <v/>
      </c>
      <c r="AB18" s="730"/>
      <c r="AC18" s="730"/>
      <c r="AD18" s="730"/>
      <c r="AE18" s="730"/>
      <c r="AF18" s="730"/>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1"/>
      <c r="BX18" s="731"/>
      <c r="BY18" s="731"/>
      <c r="BZ18" s="731"/>
      <c r="CA18" s="731" t="str">
        <f>IF(CK18=1," *Los controles según sexo deben ser iguales  al total de Controles. ","")</f>
        <v/>
      </c>
      <c r="CB18" s="731" t="str">
        <f>IF(CL18=1," *Las Atenciones de NNA SENAME no pueden superar el total de Atenciones entre los 0 Y 24 años.","")</f>
        <v/>
      </c>
      <c r="CC18" s="731" t="str">
        <f>IF(CM18=1," *Las Atenciones de NNA Mejor Niñez no pueden superar el total de Atenciones entre los 0 Y 24 años.","")</f>
        <v/>
      </c>
      <c r="CD18" s="731" t="str">
        <f>IF(CN18=1," *Las Atenciones de Pueblos Originarios no pueden superar el total de Atenciones .","")</f>
        <v/>
      </c>
      <c r="CE18" s="731" t="str">
        <f>IF(CO18=1," *Las Atenciones de Migrantes no pueden superar el total de Atenciones .","")</f>
        <v/>
      </c>
      <c r="CF18" s="731" t="str">
        <f>IF(OR(AND($B18&lt;&gt;0,V18=""),AND($B18&lt;&gt;0,W18=""),AND($B18&lt;&gt;0,X18=""),AND($B18&lt;&gt;0,Y18=""),AND($B18&lt;&gt;0,Z18="")),"* No olvide digitar Migrantes y/o Pueblos Originarios, Espacios Amigables, Niños, Niñas, Adolescentes y Jóvenes SENAME, Niños, Niñas, Adolescentes y Jóvenes Mejor Niñez (Digite CERO si no tiene). ","")</f>
        <v/>
      </c>
      <c r="CG18" s="731"/>
      <c r="CH18" s="731"/>
      <c r="CI18" s="731"/>
      <c r="CJ18" s="731"/>
      <c r="CK18" s="731">
        <f>IF(T18+U18&lt;&gt;B18,1,0)</f>
        <v>0</v>
      </c>
      <c r="CL18" s="731">
        <f t="shared" si="0"/>
        <v>0</v>
      </c>
      <c r="CM18" s="731">
        <f t="shared" si="0"/>
        <v>0</v>
      </c>
      <c r="CN18" s="731">
        <f t="shared" si="1"/>
        <v>0</v>
      </c>
      <c r="CO18" s="731">
        <f t="shared" si="1"/>
        <v>0</v>
      </c>
      <c r="CP18" s="731"/>
      <c r="CQ18" s="731"/>
      <c r="CR18" s="731"/>
      <c r="CS18" s="731"/>
      <c r="CT18" s="731"/>
      <c r="CU18" s="731"/>
      <c r="CV18" s="731"/>
      <c r="CW18" s="731"/>
      <c r="CX18" s="731"/>
      <c r="CY18" s="731"/>
    </row>
    <row r="19" spans="1:103" ht="15.65" customHeight="1" x14ac:dyDescent="0.35">
      <c r="A19" s="5438" t="s">
        <v>64</v>
      </c>
      <c r="B19" s="5439"/>
      <c r="C19" s="5440"/>
      <c r="D19" s="5441"/>
      <c r="E19" s="5441"/>
      <c r="F19" s="5442"/>
      <c r="G19" s="5442"/>
      <c r="H19" s="5442"/>
      <c r="I19" s="5442"/>
      <c r="J19" s="5442"/>
      <c r="K19" s="5442"/>
      <c r="L19" s="5442"/>
      <c r="M19" s="5442"/>
      <c r="N19" s="5442"/>
      <c r="O19" s="5442"/>
      <c r="P19" s="5442"/>
      <c r="Q19" s="5442"/>
      <c r="R19" s="5442"/>
      <c r="S19" s="5443"/>
      <c r="T19" s="5444"/>
      <c r="U19" s="5445"/>
      <c r="V19" s="5446"/>
      <c r="W19" s="5446"/>
      <c r="X19" s="5446"/>
      <c r="Y19" s="5446"/>
      <c r="Z19" s="5446"/>
      <c r="AA19" s="730"/>
      <c r="AB19" s="730"/>
      <c r="AC19" s="730"/>
      <c r="AD19" s="730"/>
      <c r="AE19" s="730"/>
      <c r="AF19" s="730"/>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1"/>
      <c r="CR19" s="731"/>
      <c r="CS19" s="731"/>
      <c r="CT19" s="731"/>
      <c r="CU19" s="731"/>
      <c r="CV19" s="731"/>
      <c r="CW19" s="731"/>
      <c r="CX19" s="731"/>
      <c r="CY19" s="731"/>
    </row>
    <row r="20" spans="1:103" ht="26" customHeight="1" x14ac:dyDescent="0.35">
      <c r="A20" s="9496" t="s">
        <v>3548</v>
      </c>
      <c r="B20" s="9497"/>
      <c r="C20" s="9497"/>
      <c r="D20" s="9497"/>
      <c r="E20" s="9497"/>
      <c r="F20" s="9497"/>
      <c r="G20" s="9497"/>
      <c r="H20" s="9497"/>
      <c r="I20" s="9497"/>
      <c r="J20" s="9497"/>
      <c r="K20" s="9497"/>
      <c r="L20" s="9497"/>
      <c r="M20" s="740"/>
      <c r="N20" s="740"/>
      <c r="O20" s="740"/>
      <c r="P20" s="740"/>
      <c r="Q20" s="740"/>
      <c r="R20" s="740"/>
      <c r="S20" s="740"/>
      <c r="T20" s="740"/>
      <c r="U20" s="740"/>
      <c r="V20" s="740"/>
      <c r="W20" s="740"/>
      <c r="X20" s="740"/>
      <c r="Y20" s="740"/>
      <c r="Z20" s="730"/>
      <c r="AA20" s="730"/>
      <c r="AB20" s="730"/>
      <c r="AC20" s="730"/>
      <c r="AD20" s="730"/>
      <c r="AE20" s="730"/>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c r="CL20" s="731"/>
      <c r="CM20" s="731"/>
      <c r="CN20" s="731"/>
      <c r="CO20" s="731"/>
      <c r="CP20" s="731"/>
      <c r="CQ20" s="731"/>
      <c r="CR20" s="731"/>
      <c r="CS20" s="731"/>
      <c r="CT20" s="731"/>
      <c r="CU20" s="731"/>
      <c r="CV20" s="731"/>
      <c r="CW20" s="731"/>
      <c r="CX20" s="731"/>
      <c r="CY20" s="730"/>
    </row>
    <row r="21" spans="1:103" ht="15.65" customHeight="1" x14ac:dyDescent="0.35">
      <c r="A21" s="9481" t="s">
        <v>1889</v>
      </c>
      <c r="B21" s="9480" t="s">
        <v>30</v>
      </c>
      <c r="C21" s="9480"/>
      <c r="D21" s="9480"/>
      <c r="E21" s="9484" t="s">
        <v>3549</v>
      </c>
      <c r="F21" s="9485"/>
      <c r="G21" s="9485"/>
      <c r="H21" s="9486"/>
      <c r="I21" s="9487" t="s">
        <v>3544</v>
      </c>
      <c r="J21" s="9488" t="s">
        <v>3550</v>
      </c>
      <c r="K21" s="9480" t="s">
        <v>9</v>
      </c>
      <c r="L21" s="9480" t="s">
        <v>10</v>
      </c>
      <c r="M21" s="740"/>
      <c r="N21" s="740"/>
      <c r="O21" s="740"/>
      <c r="P21" s="740"/>
      <c r="Q21" s="740"/>
      <c r="R21" s="740"/>
      <c r="S21" s="740"/>
      <c r="T21" s="740"/>
      <c r="U21" s="740"/>
      <c r="V21" s="740"/>
      <c r="W21" s="740"/>
      <c r="X21" s="740"/>
      <c r="Y21" s="740"/>
      <c r="Z21" s="730"/>
      <c r="AA21" s="730"/>
      <c r="AB21" s="730"/>
      <c r="AC21" s="730"/>
      <c r="AD21" s="730"/>
      <c r="AE21" s="730"/>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731"/>
      <c r="BJ21" s="731"/>
      <c r="BK21" s="731"/>
      <c r="BL21" s="731"/>
      <c r="BM21" s="731"/>
      <c r="BN21" s="731"/>
      <c r="BO21" s="731"/>
      <c r="BP21" s="731"/>
      <c r="BQ21" s="731"/>
      <c r="BR21" s="731"/>
      <c r="BS21" s="731"/>
      <c r="BT21" s="731"/>
      <c r="BU21" s="731"/>
      <c r="BV21" s="731"/>
      <c r="BW21" s="731"/>
      <c r="BX21" s="731"/>
      <c r="BY21" s="731"/>
      <c r="BZ21" s="731"/>
      <c r="CA21" s="731"/>
      <c r="CB21" s="731"/>
      <c r="CC21" s="731"/>
      <c r="CD21" s="731"/>
      <c r="CE21" s="731"/>
      <c r="CF21" s="731"/>
      <c r="CG21" s="731"/>
      <c r="CH21" s="731"/>
      <c r="CI21" s="731"/>
      <c r="CJ21" s="731"/>
      <c r="CK21" s="731"/>
      <c r="CL21" s="731"/>
      <c r="CM21" s="731"/>
      <c r="CN21" s="731"/>
      <c r="CO21" s="731"/>
      <c r="CP21" s="731"/>
      <c r="CQ21" s="731"/>
      <c r="CR21" s="731"/>
      <c r="CS21" s="731"/>
      <c r="CT21" s="731"/>
      <c r="CU21" s="731"/>
      <c r="CV21" s="731"/>
      <c r="CW21" s="731"/>
      <c r="CX21" s="731"/>
      <c r="CY21" s="730"/>
    </row>
    <row r="22" spans="1:103" ht="15.65" customHeight="1" x14ac:dyDescent="0.35">
      <c r="A22" s="9481"/>
      <c r="B22" s="9480"/>
      <c r="C22" s="9480"/>
      <c r="D22" s="9480"/>
      <c r="E22" s="9481" t="s">
        <v>3551</v>
      </c>
      <c r="F22" s="9481"/>
      <c r="G22" s="9481" t="s">
        <v>3552</v>
      </c>
      <c r="H22" s="9482"/>
      <c r="I22" s="9487"/>
      <c r="J22" s="9488"/>
      <c r="K22" s="9480"/>
      <c r="L22" s="9480"/>
      <c r="M22" s="740"/>
      <c r="N22" s="740"/>
      <c r="O22" s="740"/>
      <c r="P22" s="740"/>
      <c r="Q22" s="740"/>
      <c r="R22" s="740"/>
      <c r="S22" s="740"/>
      <c r="T22" s="740"/>
      <c r="U22" s="740"/>
      <c r="V22" s="740"/>
      <c r="W22" s="740"/>
      <c r="X22" s="740"/>
      <c r="Y22" s="740"/>
      <c r="Z22" s="730"/>
      <c r="AA22" s="730"/>
      <c r="AB22" s="730"/>
      <c r="AC22" s="730"/>
      <c r="AD22" s="730"/>
      <c r="AE22" s="730"/>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9359"/>
      <c r="CB22" s="9359"/>
      <c r="CC22" s="9359"/>
      <c r="CD22" s="9359"/>
      <c r="CE22" s="9359"/>
      <c r="CF22" s="731"/>
      <c r="CG22" s="731"/>
      <c r="CH22" s="731"/>
      <c r="CI22" s="731"/>
      <c r="CJ22" s="731"/>
      <c r="CK22" s="9359"/>
      <c r="CL22" s="9359"/>
      <c r="CM22" s="9359"/>
      <c r="CN22" s="9359"/>
      <c r="CO22" s="731"/>
      <c r="CP22" s="731"/>
      <c r="CQ22" s="731"/>
      <c r="CR22" s="731"/>
      <c r="CS22" s="731"/>
      <c r="CT22" s="731"/>
      <c r="CU22" s="731"/>
      <c r="CV22" s="731"/>
      <c r="CW22" s="731"/>
      <c r="CX22" s="731"/>
      <c r="CY22" s="730"/>
    </row>
    <row r="23" spans="1:103" ht="15.65" customHeight="1" x14ac:dyDescent="0.35">
      <c r="A23" s="9481"/>
      <c r="B23" s="5447" t="s">
        <v>32</v>
      </c>
      <c r="C23" s="5448" t="s">
        <v>33</v>
      </c>
      <c r="D23" s="5448" t="s">
        <v>34</v>
      </c>
      <c r="E23" s="5448" t="s">
        <v>33</v>
      </c>
      <c r="F23" s="5448" t="s">
        <v>34</v>
      </c>
      <c r="G23" s="5448" t="s">
        <v>33</v>
      </c>
      <c r="H23" s="5449" t="s">
        <v>34</v>
      </c>
      <c r="I23" s="9487"/>
      <c r="J23" s="9488"/>
      <c r="K23" s="9480"/>
      <c r="L23" s="9480"/>
      <c r="M23" s="740"/>
      <c r="N23" s="740"/>
      <c r="O23" s="740"/>
      <c r="P23" s="740"/>
      <c r="Q23" s="740"/>
      <c r="R23" s="740"/>
      <c r="S23" s="740"/>
      <c r="T23" s="740"/>
      <c r="U23" s="740"/>
      <c r="V23" s="740"/>
      <c r="W23" s="740"/>
      <c r="X23" s="740"/>
      <c r="Y23" s="740"/>
      <c r="Z23" s="730"/>
      <c r="AA23" s="730"/>
      <c r="AB23" s="730"/>
      <c r="AC23" s="730"/>
      <c r="AD23" s="730"/>
      <c r="AE23" s="730"/>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9359"/>
      <c r="CB23" s="9359"/>
      <c r="CC23" s="9359"/>
      <c r="CD23" s="9359"/>
      <c r="CE23" s="9359"/>
      <c r="CF23" s="731"/>
      <c r="CG23" s="731"/>
      <c r="CH23" s="731"/>
      <c r="CI23" s="731"/>
      <c r="CJ23" s="731"/>
      <c r="CK23" s="9359"/>
      <c r="CL23" s="9359"/>
      <c r="CM23" s="9359"/>
      <c r="CN23" s="9359"/>
      <c r="CO23" s="731"/>
      <c r="CP23" s="731"/>
      <c r="CQ23" s="731"/>
      <c r="CR23" s="731"/>
      <c r="CS23" s="731"/>
      <c r="CT23" s="731"/>
      <c r="CU23" s="731"/>
      <c r="CV23" s="731"/>
      <c r="CW23" s="731"/>
      <c r="CX23" s="731"/>
      <c r="CY23" s="730"/>
    </row>
    <row r="24" spans="1:103" ht="15.65" customHeight="1" x14ac:dyDescent="0.35">
      <c r="A24" s="5450" t="s">
        <v>3553</v>
      </c>
      <c r="B24" s="5451"/>
      <c r="C24" s="5451"/>
      <c r="D24" s="5451"/>
      <c r="E24" s="5452"/>
      <c r="F24" s="5452"/>
      <c r="G24" s="5452"/>
      <c r="H24" s="5453"/>
      <c r="I24" s="5454"/>
      <c r="J24" s="5452"/>
      <c r="K24" s="5452"/>
      <c r="L24" s="5452"/>
      <c r="M24" s="730" t="str">
        <f>CA24&amp;CB24&amp;CC24&amp;CD24&amp;CE24</f>
        <v/>
      </c>
      <c r="N24" s="740"/>
      <c r="O24" s="740"/>
      <c r="P24" s="740"/>
      <c r="Q24" s="740"/>
      <c r="R24" s="740"/>
      <c r="S24" s="740"/>
      <c r="T24" s="740"/>
      <c r="U24" s="740"/>
      <c r="V24" s="740"/>
      <c r="W24" s="740"/>
      <c r="X24" s="740"/>
      <c r="Y24" s="740"/>
      <c r="Z24" s="730"/>
      <c r="AA24" s="730"/>
      <c r="AB24" s="730"/>
      <c r="AC24" s="730"/>
      <c r="AD24" s="730"/>
      <c r="AE24" s="730"/>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t="str">
        <f>IF(CK24=1," *Las Consultas de Medicos no pueden superar el total de Consultas. ","")</f>
        <v/>
      </c>
      <c r="CB24" s="731" t="str">
        <f>IF(CL24=1," *Las Consultas de Otros Profesionales no pueden superar el total de Consultas.","")</f>
        <v/>
      </c>
      <c r="CC24" s="731" t="str">
        <f>IF(CM24=1," *Las Consultas de Pueblos Originarios no pueden superar el total de Consultas.","")</f>
        <v/>
      </c>
      <c r="CD24" s="731" t="str">
        <f>IF(CN24=1," *Las Consultas de Migrantes no pueden superar el total de Consultas.","")</f>
        <v/>
      </c>
      <c r="CE24" s="731" t="str">
        <f>IF(OR(AND(L24="",B24&lt;&gt;0),AND(K24="",K24&lt;&gt;0)),"* No olvide digitar Migrantes y/o Pueblos Originarios (Digite CERO si no tiene). ","")</f>
        <v/>
      </c>
      <c r="CF24" s="731"/>
      <c r="CG24" s="731"/>
      <c r="CH24" s="731"/>
      <c r="CI24" s="731"/>
      <c r="CJ24" s="731"/>
      <c r="CK24" s="731">
        <f t="shared" ref="CK24:CN26" si="2">IF($B24&lt;I24,1,0)</f>
        <v>0</v>
      </c>
      <c r="CL24" s="731">
        <f t="shared" si="2"/>
        <v>0</v>
      </c>
      <c r="CM24" s="731">
        <f t="shared" si="2"/>
        <v>0</v>
      </c>
      <c r="CN24" s="731">
        <f t="shared" si="2"/>
        <v>0</v>
      </c>
      <c r="CO24" s="731"/>
      <c r="CP24" s="731"/>
      <c r="CQ24" s="731"/>
      <c r="CR24" s="731"/>
      <c r="CS24" s="731"/>
      <c r="CT24" s="731"/>
      <c r="CU24" s="731"/>
      <c r="CV24" s="731"/>
      <c r="CW24" s="731"/>
      <c r="CX24" s="731"/>
      <c r="CY24" s="730"/>
    </row>
    <row r="25" spans="1:103" ht="15.65" customHeight="1" x14ac:dyDescent="0.35">
      <c r="A25" s="5455" t="s">
        <v>3554</v>
      </c>
      <c r="B25" s="5456"/>
      <c r="C25" s="5456"/>
      <c r="D25" s="5456"/>
      <c r="E25" s="5457"/>
      <c r="F25" s="5457"/>
      <c r="G25" s="5457"/>
      <c r="H25" s="5458"/>
      <c r="I25" s="5459"/>
      <c r="J25" s="5457"/>
      <c r="K25" s="5457"/>
      <c r="L25" s="5457"/>
      <c r="M25" s="730" t="str">
        <f>CA25&amp;CB25&amp;CC25&amp;CD25&amp;CE25</f>
        <v/>
      </c>
      <c r="N25" s="740"/>
      <c r="O25" s="740"/>
      <c r="P25" s="740"/>
      <c r="Q25" s="740"/>
      <c r="R25" s="740"/>
      <c r="S25" s="740"/>
      <c r="T25" s="740"/>
      <c r="U25" s="740"/>
      <c r="V25" s="740"/>
      <c r="W25" s="740"/>
      <c r="X25" s="740"/>
      <c r="Y25" s="740"/>
      <c r="Z25" s="730"/>
      <c r="AA25" s="730"/>
      <c r="AB25" s="730"/>
      <c r="AC25" s="730"/>
      <c r="AD25" s="730"/>
      <c r="AE25" s="730"/>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731"/>
      <c r="BJ25" s="731"/>
      <c r="BK25" s="731"/>
      <c r="BL25" s="731"/>
      <c r="BM25" s="731"/>
      <c r="BN25" s="731"/>
      <c r="BO25" s="731"/>
      <c r="BP25" s="731"/>
      <c r="BQ25" s="731"/>
      <c r="BR25" s="731"/>
      <c r="BS25" s="731"/>
      <c r="BT25" s="731"/>
      <c r="BU25" s="731"/>
      <c r="BV25" s="731"/>
      <c r="BW25" s="731"/>
      <c r="BX25" s="731"/>
      <c r="BY25" s="731"/>
      <c r="BZ25" s="731"/>
      <c r="CA25" s="731" t="str">
        <f>IF(CK25=1," *Las Consultas de Medicos no pueden superar el total de Consultas. ","")</f>
        <v/>
      </c>
      <c r="CB25" s="731" t="str">
        <f>IF(CL25=1," *Las Consultas de Otros Profesionales no pueden superar el total de Consultas.","")</f>
        <v/>
      </c>
      <c r="CC25" s="731" t="str">
        <f>IF(CM25=1," *Las Consultas de Pueblos Originarios no pueden superar el total de Consultas.","")</f>
        <v/>
      </c>
      <c r="CD25" s="731" t="str">
        <f>IF(CN25=1," *Las Consultas de Migrantes no pueden superar el total de Consultas.","")</f>
        <v/>
      </c>
      <c r="CE25" s="731" t="str">
        <f>IF(OR(AND(L25="",B25&lt;&gt;0),AND(K25="",K25&lt;&gt;0)),"* No olvide digitar Migrantes y/o Pueblos Originarios (Digite CERO si no tiene). ","")</f>
        <v/>
      </c>
      <c r="CF25" s="731"/>
      <c r="CG25" s="731"/>
      <c r="CH25" s="731"/>
      <c r="CI25" s="731"/>
      <c r="CJ25" s="731"/>
      <c r="CK25" s="731">
        <f t="shared" si="2"/>
        <v>0</v>
      </c>
      <c r="CL25" s="731">
        <f t="shared" si="2"/>
        <v>0</v>
      </c>
      <c r="CM25" s="731">
        <f t="shared" si="2"/>
        <v>0</v>
      </c>
      <c r="CN25" s="731">
        <f t="shared" si="2"/>
        <v>0</v>
      </c>
      <c r="CO25" s="731"/>
      <c r="CP25" s="731"/>
      <c r="CQ25" s="731"/>
      <c r="CR25" s="731"/>
      <c r="CS25" s="731"/>
      <c r="CT25" s="731"/>
      <c r="CU25" s="731"/>
      <c r="CV25" s="731"/>
      <c r="CW25" s="731"/>
      <c r="CX25" s="731"/>
      <c r="CY25" s="730"/>
    </row>
    <row r="26" spans="1:103" ht="15.65" customHeight="1" x14ac:dyDescent="0.35">
      <c r="A26" s="5460" t="s">
        <v>3555</v>
      </c>
      <c r="B26" s="5461"/>
      <c r="C26" s="5461"/>
      <c r="D26" s="5461"/>
      <c r="E26" s="5462"/>
      <c r="F26" s="5462"/>
      <c r="G26" s="5462"/>
      <c r="H26" s="5463"/>
      <c r="I26" s="5464"/>
      <c r="J26" s="5462"/>
      <c r="K26" s="5462"/>
      <c r="L26" s="5462"/>
      <c r="M26" s="730" t="str">
        <f>CA26&amp;CB26&amp;CC26&amp;CD26&amp;CE26</f>
        <v/>
      </c>
      <c r="N26" s="740"/>
      <c r="O26" s="740"/>
      <c r="P26" s="740"/>
      <c r="Q26" s="740"/>
      <c r="R26" s="740"/>
      <c r="S26" s="740"/>
      <c r="T26" s="740"/>
      <c r="U26" s="740"/>
      <c r="V26" s="740"/>
      <c r="W26" s="740"/>
      <c r="X26" s="740"/>
      <c r="Y26" s="740"/>
      <c r="Z26" s="730"/>
      <c r="AA26" s="730"/>
      <c r="AB26" s="730"/>
      <c r="AC26" s="730"/>
      <c r="AD26" s="730"/>
      <c r="AE26" s="730"/>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t="str">
        <f>IF(CK26=1," *Las Consultas de Medicos no pueden superar el total de Consultas. ","")</f>
        <v/>
      </c>
      <c r="CB26" s="731" t="str">
        <f>IF(CL26=1," *Las Consultas de Otros Profesionales no pueden superar el total de Consultas.","")</f>
        <v/>
      </c>
      <c r="CC26" s="731" t="str">
        <f>IF(CM26=1," *Las Consultas de Pueblos Originarios no pueden superar el total de Consultas.","")</f>
        <v/>
      </c>
      <c r="CD26" s="731" t="str">
        <f>IF(CN26=1," *Las Consultas de Migrantes no pueden superar el total de Consultas.","")</f>
        <v/>
      </c>
      <c r="CE26" s="731" t="str">
        <f>IF(OR(AND(L26="",B26&lt;&gt;0),AND(K26="",K26&lt;&gt;0)),"* No olvide digitar Migrantes y/o Pueblos Originarios (Digite CERO si no tiene). ","")</f>
        <v/>
      </c>
      <c r="CF26" s="731"/>
      <c r="CG26" s="731"/>
      <c r="CH26" s="731"/>
      <c r="CI26" s="731"/>
      <c r="CJ26" s="731"/>
      <c r="CK26" s="731">
        <f t="shared" si="2"/>
        <v>0</v>
      </c>
      <c r="CL26" s="731">
        <f t="shared" si="2"/>
        <v>0</v>
      </c>
      <c r="CM26" s="731">
        <f t="shared" si="2"/>
        <v>0</v>
      </c>
      <c r="CN26" s="731">
        <f t="shared" si="2"/>
        <v>0</v>
      </c>
      <c r="CO26" s="731"/>
      <c r="CP26" s="731"/>
      <c r="CQ26" s="731"/>
      <c r="CR26" s="731"/>
      <c r="CS26" s="731"/>
      <c r="CT26" s="731"/>
      <c r="CU26" s="731"/>
      <c r="CV26" s="731"/>
      <c r="CW26" s="731"/>
      <c r="CX26" s="731"/>
      <c r="CY26" s="730"/>
    </row>
    <row r="27" spans="1:103" ht="15.65" customHeight="1" x14ac:dyDescent="0.35">
      <c r="A27" s="5465" t="s">
        <v>30</v>
      </c>
      <c r="B27" s="5448"/>
      <c r="C27" s="5448"/>
      <c r="D27" s="5448"/>
      <c r="E27" s="5448"/>
      <c r="F27" s="5448"/>
      <c r="G27" s="5448"/>
      <c r="H27" s="5449"/>
      <c r="I27" s="5466"/>
      <c r="J27" s="5448"/>
      <c r="K27" s="5448"/>
      <c r="L27" s="5448"/>
      <c r="M27" s="740"/>
      <c r="N27" s="740"/>
      <c r="O27" s="740"/>
      <c r="P27" s="740"/>
      <c r="Q27" s="740"/>
      <c r="R27" s="740"/>
      <c r="S27" s="740"/>
      <c r="T27" s="740"/>
      <c r="U27" s="740"/>
      <c r="V27" s="740"/>
      <c r="W27" s="740"/>
      <c r="X27" s="740"/>
      <c r="Y27" s="740"/>
      <c r="Z27" s="730"/>
      <c r="AA27" s="730"/>
      <c r="AB27" s="730"/>
      <c r="AC27" s="730"/>
      <c r="AD27" s="730"/>
      <c r="AE27" s="730"/>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0"/>
    </row>
    <row r="28" spans="1:103" ht="30.75" customHeight="1" x14ac:dyDescent="0.35">
      <c r="A28" s="5467" t="s">
        <v>3556</v>
      </c>
      <c r="B28" s="5468"/>
      <c r="C28" s="5469"/>
      <c r="D28" s="5469"/>
      <c r="E28" s="5469"/>
      <c r="F28" s="5469"/>
      <c r="G28" s="741"/>
      <c r="H28" s="741"/>
      <c r="I28" s="741"/>
      <c r="J28" s="741"/>
      <c r="K28" s="730"/>
      <c r="L28" s="730"/>
      <c r="M28" s="730"/>
      <c r="N28" s="730"/>
      <c r="O28" s="730"/>
      <c r="P28" s="730"/>
      <c r="Q28" s="730"/>
      <c r="R28" s="730"/>
      <c r="S28" s="730"/>
      <c r="T28" s="730"/>
      <c r="U28" s="730"/>
      <c r="V28" s="730"/>
      <c r="W28" s="730"/>
      <c r="X28" s="730"/>
      <c r="Y28" s="730"/>
      <c r="Z28" s="730"/>
      <c r="AA28" s="730"/>
      <c r="AB28" s="730"/>
      <c r="AC28" s="730"/>
      <c r="AD28" s="730"/>
      <c r="AE28" s="730"/>
      <c r="AF28" s="730"/>
      <c r="AG28" s="731"/>
      <c r="AH28" s="731"/>
      <c r="AI28" s="731"/>
      <c r="AJ28" s="731"/>
      <c r="AK28" s="731"/>
      <c r="AL28" s="731"/>
      <c r="AM28" s="731"/>
      <c r="AN28" s="731"/>
      <c r="AO28" s="731"/>
      <c r="AP28" s="731"/>
      <c r="AQ28" s="731"/>
      <c r="AR28" s="731"/>
      <c r="AS28" s="731"/>
      <c r="AT28" s="731"/>
      <c r="AU28" s="731"/>
      <c r="AV28" s="731"/>
      <c r="AW28" s="731"/>
      <c r="AX28" s="731"/>
      <c r="AY28" s="731"/>
      <c r="AZ28" s="731"/>
      <c r="BA28" s="730"/>
      <c r="BB28" s="730"/>
      <c r="BC28" s="730"/>
      <c r="BD28" s="730"/>
      <c r="BE28" s="730"/>
      <c r="BF28" s="730"/>
      <c r="BG28" s="730"/>
      <c r="BH28" s="730"/>
      <c r="BI28" s="730"/>
      <c r="BJ28" s="730"/>
      <c r="BK28" s="730"/>
      <c r="BL28" s="730"/>
      <c r="BM28" s="731"/>
      <c r="BN28" s="731"/>
      <c r="BO28" s="731"/>
      <c r="BP28" s="731"/>
      <c r="BQ28" s="731"/>
      <c r="BR28" s="731"/>
      <c r="BS28" s="731"/>
      <c r="BT28" s="731"/>
      <c r="BU28" s="731"/>
      <c r="BV28" s="731"/>
      <c r="BW28" s="731"/>
      <c r="BX28" s="731"/>
      <c r="BY28" s="731"/>
      <c r="BZ28" s="731"/>
      <c r="CA28" s="731"/>
      <c r="CB28" s="731"/>
      <c r="CC28" s="731"/>
      <c r="CD28" s="731"/>
      <c r="CE28" s="731"/>
      <c r="CF28" s="731"/>
      <c r="CG28" s="731"/>
      <c r="CH28" s="731"/>
      <c r="CI28" s="731"/>
      <c r="CJ28" s="731"/>
      <c r="CK28" s="731"/>
      <c r="CL28" s="731"/>
      <c r="CM28" s="731"/>
      <c r="CN28" s="731"/>
      <c r="CO28" s="731"/>
      <c r="CP28" s="731"/>
      <c r="CQ28" s="731"/>
      <c r="CR28" s="731"/>
      <c r="CS28" s="731"/>
      <c r="CT28" s="731"/>
      <c r="CU28" s="731"/>
      <c r="CV28" s="731"/>
      <c r="CW28" s="731"/>
      <c r="CX28" s="731"/>
      <c r="CY28" s="731"/>
    </row>
    <row r="29" spans="1:103" ht="21.75" customHeight="1" x14ac:dyDescent="0.35">
      <c r="A29" s="9441"/>
      <c r="B29" s="9441" t="s">
        <v>30</v>
      </c>
      <c r="C29" s="9443" t="s">
        <v>2844</v>
      </c>
      <c r="D29" s="9444"/>
      <c r="E29" s="9444"/>
      <c r="F29" s="9444"/>
      <c r="G29" s="9444"/>
      <c r="H29" s="9444"/>
      <c r="I29" s="9444"/>
      <c r="J29" s="9444"/>
      <c r="K29" s="9444"/>
      <c r="L29" s="9444"/>
      <c r="M29" s="9444"/>
      <c r="N29" s="9444"/>
      <c r="O29" s="9444"/>
      <c r="P29" s="9444"/>
      <c r="Q29" s="9444"/>
      <c r="R29" s="9444"/>
      <c r="S29" s="9445"/>
      <c r="T29" s="9446" t="s">
        <v>5</v>
      </c>
      <c r="U29" s="9447"/>
      <c r="V29" s="9448" t="s">
        <v>9</v>
      </c>
      <c r="W29" s="9449" t="s">
        <v>10</v>
      </c>
      <c r="X29" s="730"/>
      <c r="Y29" s="730"/>
      <c r="Z29" s="730"/>
      <c r="AA29" s="730"/>
      <c r="AB29" s="730"/>
      <c r="AC29" s="730"/>
      <c r="AD29" s="730"/>
      <c r="AE29" s="730"/>
      <c r="AF29" s="730"/>
      <c r="AG29" s="731"/>
      <c r="AH29" s="731"/>
      <c r="AI29" s="731"/>
      <c r="AJ29" s="731"/>
      <c r="AK29" s="731"/>
      <c r="AL29" s="731"/>
      <c r="AM29" s="731"/>
      <c r="AN29" s="731"/>
      <c r="AO29" s="731"/>
      <c r="AP29" s="731"/>
      <c r="AQ29" s="731"/>
      <c r="AR29" s="731"/>
      <c r="AS29" s="731"/>
      <c r="AT29" s="731"/>
      <c r="AU29" s="731"/>
      <c r="AV29" s="731"/>
      <c r="AW29" s="731"/>
      <c r="AX29" s="731"/>
      <c r="AY29" s="731"/>
      <c r="AZ29" s="731"/>
      <c r="BA29" s="730"/>
      <c r="BB29" s="730"/>
      <c r="BC29" s="730"/>
      <c r="BD29" s="730"/>
      <c r="BE29" s="730"/>
      <c r="BF29" s="730"/>
      <c r="BG29" s="730"/>
      <c r="BH29" s="730"/>
      <c r="BI29" s="730"/>
      <c r="BJ29" s="731"/>
      <c r="BK29" s="731"/>
      <c r="BL29" s="731"/>
      <c r="BM29" s="731"/>
      <c r="BN29" s="730"/>
      <c r="BO29" s="730"/>
      <c r="BP29" s="730"/>
      <c r="BQ29" s="730"/>
      <c r="BR29" s="730"/>
      <c r="BS29" s="730"/>
      <c r="BT29" s="730"/>
      <c r="BU29" s="730"/>
      <c r="BV29" s="730"/>
      <c r="BW29" s="731"/>
      <c r="BX29" s="731"/>
      <c r="BY29" s="731"/>
      <c r="BZ29" s="731"/>
      <c r="CA29" s="9483"/>
      <c r="CB29" s="9359"/>
      <c r="CC29" s="9359"/>
      <c r="CD29" s="9359"/>
      <c r="CE29" s="731"/>
      <c r="CF29" s="731"/>
      <c r="CG29" s="731"/>
      <c r="CH29" s="731"/>
      <c r="CI29" s="731"/>
      <c r="CJ29" s="731"/>
      <c r="CK29" s="9483"/>
      <c r="CL29" s="9359"/>
      <c r="CM29" s="9359"/>
      <c r="CN29" s="731"/>
      <c r="CO29" s="731"/>
      <c r="CP29" s="731"/>
      <c r="CQ29" s="731"/>
      <c r="CR29" s="731"/>
      <c r="CS29" s="731"/>
      <c r="CT29" s="731"/>
      <c r="CU29" s="731"/>
      <c r="CV29" s="731"/>
      <c r="CW29" s="731"/>
      <c r="CX29" s="731"/>
      <c r="CY29" s="731"/>
    </row>
    <row r="30" spans="1:103" ht="20.25" customHeight="1" x14ac:dyDescent="0.35">
      <c r="A30" s="9442"/>
      <c r="B30" s="9442"/>
      <c r="C30" s="5470" t="s">
        <v>601</v>
      </c>
      <c r="D30" s="5471" t="s">
        <v>539</v>
      </c>
      <c r="E30" s="5471" t="s">
        <v>540</v>
      </c>
      <c r="F30" s="5408" t="s">
        <v>43</v>
      </c>
      <c r="G30" s="5471" t="s">
        <v>44</v>
      </c>
      <c r="H30" s="5471" t="s">
        <v>45</v>
      </c>
      <c r="I30" s="5471" t="s">
        <v>46</v>
      </c>
      <c r="J30" s="5471" t="s">
        <v>47</v>
      </c>
      <c r="K30" s="5471" t="s">
        <v>48</v>
      </c>
      <c r="L30" s="5471" t="s">
        <v>49</v>
      </c>
      <c r="M30" s="5471" t="s">
        <v>50</v>
      </c>
      <c r="N30" s="5471" t="s">
        <v>51</v>
      </c>
      <c r="O30" s="5471" t="s">
        <v>52</v>
      </c>
      <c r="P30" s="5471" t="s">
        <v>53</v>
      </c>
      <c r="Q30" s="5471" t="s">
        <v>54</v>
      </c>
      <c r="R30" s="5472" t="s">
        <v>55</v>
      </c>
      <c r="S30" s="5473" t="s">
        <v>56</v>
      </c>
      <c r="T30" s="5474" t="s">
        <v>33</v>
      </c>
      <c r="U30" s="5412" t="s">
        <v>34</v>
      </c>
      <c r="V30" s="9448"/>
      <c r="W30" s="9449"/>
      <c r="X30" s="730"/>
      <c r="Y30" s="730"/>
      <c r="Z30" s="730"/>
      <c r="AA30" s="730"/>
      <c r="AB30" s="730"/>
      <c r="AC30" s="730"/>
      <c r="AD30" s="730"/>
      <c r="AE30" s="730"/>
      <c r="AF30" s="730"/>
      <c r="AG30" s="731"/>
      <c r="AH30" s="731"/>
      <c r="AI30" s="731"/>
      <c r="AJ30" s="731"/>
      <c r="AK30" s="731"/>
      <c r="AL30" s="731"/>
      <c r="AM30" s="731"/>
      <c r="AN30" s="731"/>
      <c r="AO30" s="731"/>
      <c r="AP30" s="731"/>
      <c r="AQ30" s="731"/>
      <c r="AR30" s="731"/>
      <c r="AS30" s="731"/>
      <c r="AT30" s="731"/>
      <c r="AU30" s="731"/>
      <c r="AV30" s="731"/>
      <c r="AW30" s="731"/>
      <c r="AX30" s="731"/>
      <c r="AY30" s="731"/>
      <c r="AZ30" s="731"/>
      <c r="BA30" s="730"/>
      <c r="BB30" s="730"/>
      <c r="BC30" s="730"/>
      <c r="BD30" s="730"/>
      <c r="BE30" s="730"/>
      <c r="BF30" s="730"/>
      <c r="BG30" s="730"/>
      <c r="BH30" s="730"/>
      <c r="BI30" s="730"/>
      <c r="BJ30" s="731"/>
      <c r="BK30" s="731"/>
      <c r="BL30" s="731"/>
      <c r="BM30" s="731"/>
      <c r="BN30" s="730"/>
      <c r="BO30" s="730"/>
      <c r="BP30" s="730"/>
      <c r="BQ30" s="730"/>
      <c r="BR30" s="730"/>
      <c r="BS30" s="730"/>
      <c r="BT30" s="730"/>
      <c r="BU30" s="730"/>
      <c r="BV30" s="730"/>
      <c r="BW30" s="731"/>
      <c r="BX30" s="731"/>
      <c r="BY30" s="731"/>
      <c r="BZ30" s="731"/>
      <c r="CA30" s="9483"/>
      <c r="CB30" s="9359"/>
      <c r="CC30" s="9359"/>
      <c r="CD30" s="9359"/>
      <c r="CE30" s="731"/>
      <c r="CF30" s="731"/>
      <c r="CG30" s="731"/>
      <c r="CH30" s="731"/>
      <c r="CI30" s="731"/>
      <c r="CJ30" s="731"/>
      <c r="CK30" s="9483"/>
      <c r="CL30" s="9359"/>
      <c r="CM30" s="9359"/>
      <c r="CN30" s="731"/>
      <c r="CO30" s="731"/>
      <c r="CP30" s="731"/>
      <c r="CQ30" s="731"/>
      <c r="CR30" s="731"/>
      <c r="CS30" s="731"/>
      <c r="CT30" s="731"/>
      <c r="CU30" s="731"/>
      <c r="CV30" s="731"/>
      <c r="CW30" s="731"/>
      <c r="CX30" s="731"/>
      <c r="CY30" s="731"/>
    </row>
    <row r="31" spans="1:103" ht="20.25" customHeight="1" x14ac:dyDescent="0.35">
      <c r="A31" s="5475" t="s">
        <v>3557</v>
      </c>
      <c r="B31" s="5476"/>
      <c r="C31" s="5477"/>
      <c r="D31" s="5478"/>
      <c r="E31" s="5478"/>
      <c r="F31" s="5478"/>
      <c r="G31" s="5478"/>
      <c r="H31" s="5478"/>
      <c r="I31" s="5478"/>
      <c r="J31" s="5478"/>
      <c r="K31" s="5478"/>
      <c r="L31" s="5478"/>
      <c r="M31" s="5478"/>
      <c r="N31" s="5478"/>
      <c r="O31" s="5478"/>
      <c r="P31" s="5478"/>
      <c r="Q31" s="5478"/>
      <c r="R31" s="5478"/>
      <c r="S31" s="5479"/>
      <c r="T31" s="5480"/>
      <c r="U31" s="5481"/>
      <c r="V31" s="5482"/>
      <c r="W31" s="5480"/>
      <c r="X31" s="730" t="str">
        <f>CA31&amp;CB31&amp;CC31&amp;CD31&amp;CE31</f>
        <v/>
      </c>
      <c r="Y31" s="730"/>
      <c r="Z31" s="730"/>
      <c r="AA31" s="730"/>
      <c r="AB31" s="730"/>
      <c r="AC31" s="730"/>
      <c r="AD31" s="730"/>
      <c r="AE31" s="730"/>
      <c r="AF31" s="730"/>
      <c r="AG31" s="731"/>
      <c r="AH31" s="731"/>
      <c r="AI31" s="731"/>
      <c r="AJ31" s="731"/>
      <c r="AK31" s="731"/>
      <c r="AL31" s="731"/>
      <c r="AM31" s="731"/>
      <c r="AN31" s="731"/>
      <c r="AO31" s="731"/>
      <c r="AP31" s="731"/>
      <c r="AQ31" s="731"/>
      <c r="AR31" s="731"/>
      <c r="AS31" s="731"/>
      <c r="AT31" s="731"/>
      <c r="AU31" s="731"/>
      <c r="AV31" s="731"/>
      <c r="AW31" s="731"/>
      <c r="AX31" s="731"/>
      <c r="AY31" s="731"/>
      <c r="AZ31" s="731"/>
      <c r="BA31" s="731"/>
      <c r="BB31" s="731"/>
      <c r="BC31" s="731"/>
      <c r="BD31" s="731"/>
      <c r="BE31" s="731"/>
      <c r="BF31" s="731"/>
      <c r="BG31" s="731"/>
      <c r="BH31" s="731"/>
      <c r="BI31" s="731"/>
      <c r="BJ31" s="731"/>
      <c r="BK31" s="731"/>
      <c r="BL31" s="731"/>
      <c r="BM31" s="731"/>
      <c r="BN31" s="731"/>
      <c r="BO31" s="731"/>
      <c r="BP31" s="731"/>
      <c r="BQ31" s="731"/>
      <c r="BR31" s="731"/>
      <c r="BS31" s="731"/>
      <c r="BT31" s="731"/>
      <c r="BU31" s="731"/>
      <c r="BV31" s="731"/>
      <c r="BW31" s="731"/>
      <c r="BX31" s="731"/>
      <c r="BY31" s="731"/>
      <c r="BZ31" s="731"/>
      <c r="CA31" s="731" t="str">
        <f>IF(CK31=1," *Las consultas según sexo deben ser iguales  al total de Consultas. ","")</f>
        <v/>
      </c>
      <c r="CB31" s="731" t="str">
        <f>IF(CL31=1," *Las Consultas de Pueblos Originarios no pueden superar el total de Consultas.","")</f>
        <v/>
      </c>
      <c r="CC31" s="731" t="str">
        <f>IF(CM31=1," *Las Consultas de Migrantes no pueden superar el total de Consultas.","")</f>
        <v/>
      </c>
      <c r="CD31" s="731" t="str">
        <f>IF(OR(AND(W31="",B31&lt;&gt;0),AND(V31="",B31&lt;&gt;0)),"* No olvide digitar Migrantes y/o Pueblos Originarios (Digite CERO si no tiene). ","")</f>
        <v/>
      </c>
      <c r="CE31" s="731"/>
      <c r="CF31" s="731"/>
      <c r="CG31" s="731"/>
      <c r="CH31" s="731"/>
      <c r="CI31" s="731"/>
      <c r="CJ31" s="731"/>
      <c r="CK31" s="731">
        <f>IF(U31+T31&lt;&gt;B31,1,0)</f>
        <v>0</v>
      </c>
      <c r="CL31" s="731">
        <f>IF($B31&lt;V31,1,0)</f>
        <v>0</v>
      </c>
      <c r="CM31" s="731">
        <f>IF($B31&lt;W31,1,0)</f>
        <v>0</v>
      </c>
      <c r="CN31" s="731"/>
      <c r="CO31" s="731"/>
      <c r="CP31" s="731"/>
      <c r="CQ31" s="731"/>
      <c r="CR31" s="731"/>
      <c r="CS31" s="731"/>
      <c r="CT31" s="731"/>
      <c r="CU31" s="731"/>
      <c r="CV31" s="731"/>
      <c r="CW31" s="731"/>
      <c r="CX31" s="731"/>
      <c r="CY31" s="731"/>
    </row>
    <row r="32" spans="1:103" ht="25.5" customHeight="1" x14ac:dyDescent="0.35">
      <c r="A32" s="5483" t="s">
        <v>3558</v>
      </c>
      <c r="B32" s="5484"/>
      <c r="C32" s="84"/>
      <c r="D32" s="84"/>
      <c r="E32" s="739"/>
      <c r="F32" s="739"/>
      <c r="G32" s="739"/>
      <c r="H32" s="739"/>
      <c r="I32" s="739"/>
      <c r="J32" s="739"/>
      <c r="K32" s="739"/>
      <c r="L32" s="739"/>
      <c r="M32" s="739"/>
      <c r="N32" s="739"/>
      <c r="O32" s="739"/>
      <c r="P32" s="739"/>
      <c r="Q32" s="739"/>
      <c r="R32" s="739"/>
      <c r="S32" s="739"/>
      <c r="T32" s="739"/>
      <c r="U32" s="739"/>
      <c r="V32" s="730"/>
      <c r="W32" s="730"/>
      <c r="X32" s="730"/>
      <c r="Y32" s="730"/>
      <c r="Z32" s="730"/>
      <c r="AA32" s="730"/>
      <c r="AB32" s="730"/>
      <c r="AC32" s="730"/>
      <c r="AD32" s="730"/>
      <c r="AE32" s="730"/>
      <c r="AF32" s="730"/>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row>
    <row r="33" spans="1:106" ht="25.5" customHeight="1" x14ac:dyDescent="0.35">
      <c r="A33" s="5467" t="s">
        <v>3559</v>
      </c>
      <c r="B33" s="5405"/>
      <c r="C33" s="739"/>
      <c r="D33" s="739"/>
      <c r="E33" s="739"/>
      <c r="F33" s="739"/>
      <c r="G33" s="739"/>
      <c r="H33" s="739"/>
      <c r="I33" s="739"/>
      <c r="J33" s="739"/>
      <c r="K33" s="730"/>
      <c r="L33" s="730"/>
      <c r="M33" s="730"/>
      <c r="N33" s="730"/>
      <c r="O33" s="730"/>
      <c r="P33" s="730"/>
      <c r="Q33" s="730"/>
      <c r="R33" s="730"/>
      <c r="S33" s="730"/>
      <c r="T33" s="730"/>
      <c r="U33" s="730"/>
      <c r="V33" s="730"/>
      <c r="W33" s="730"/>
      <c r="X33" s="730"/>
      <c r="Y33" s="730"/>
      <c r="Z33" s="730"/>
      <c r="AA33" s="730"/>
      <c r="AB33" s="730"/>
      <c r="AC33" s="730"/>
      <c r="AD33" s="730"/>
      <c r="AE33" s="742"/>
      <c r="AF33" s="742"/>
      <c r="AG33" s="742"/>
      <c r="AH33" s="742"/>
      <c r="AI33" s="742"/>
      <c r="AJ33" s="742"/>
      <c r="AK33" s="742"/>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0"/>
      <c r="DA33" s="730"/>
      <c r="DB33" s="730"/>
    </row>
    <row r="34" spans="1:106" ht="22.25" customHeight="1" x14ac:dyDescent="0.35">
      <c r="A34" s="9467" t="s">
        <v>658</v>
      </c>
      <c r="B34" s="9468" t="s">
        <v>367</v>
      </c>
      <c r="C34" s="9471" t="s">
        <v>3560</v>
      </c>
      <c r="D34" s="9472"/>
      <c r="E34" s="9472"/>
      <c r="F34" s="9472"/>
      <c r="G34" s="9472"/>
      <c r="H34" s="9472"/>
      <c r="I34" s="9472"/>
      <c r="J34" s="9472"/>
      <c r="K34" s="9472"/>
      <c r="L34" s="9472"/>
      <c r="M34" s="9472"/>
      <c r="N34" s="9472"/>
      <c r="O34" s="9472"/>
      <c r="P34" s="9472"/>
      <c r="Q34" s="9472"/>
      <c r="R34" s="9472"/>
      <c r="S34" s="9472"/>
      <c r="T34" s="9472"/>
      <c r="U34" s="9473"/>
      <c r="V34" s="9474" t="s">
        <v>3561</v>
      </c>
      <c r="W34" s="9475"/>
      <c r="X34" s="9303" t="s">
        <v>3562</v>
      </c>
      <c r="Y34" s="9305"/>
      <c r="Z34" s="9397" t="s">
        <v>3563</v>
      </c>
      <c r="AA34" s="9394"/>
      <c r="AB34" s="9394"/>
      <c r="AC34" s="9394"/>
      <c r="AD34" s="9394"/>
      <c r="AE34" s="9394"/>
      <c r="AF34" s="9394"/>
      <c r="AG34" s="9394"/>
      <c r="AH34" s="9394"/>
      <c r="AI34" s="9395"/>
      <c r="AJ34" s="9456" t="s">
        <v>3564</v>
      </c>
      <c r="AK34" s="9304"/>
      <c r="AL34" s="9305"/>
      <c r="AM34" s="9305" t="s">
        <v>3565</v>
      </c>
      <c r="AN34" s="9305" t="s">
        <v>3566</v>
      </c>
      <c r="AO34" s="9387" t="s">
        <v>9</v>
      </c>
      <c r="AP34" s="9305" t="s">
        <v>10</v>
      </c>
      <c r="AQ34" s="9305" t="s">
        <v>3567</v>
      </c>
      <c r="AR34" s="731"/>
      <c r="AS34" s="731"/>
      <c r="AT34" s="731"/>
      <c r="AU34" s="731"/>
      <c r="AV34" s="731"/>
      <c r="AW34" s="731"/>
      <c r="AX34" s="731"/>
      <c r="AY34" s="731"/>
      <c r="AZ34" s="731"/>
      <c r="BA34" s="731"/>
      <c r="BB34" s="731"/>
      <c r="BC34" s="731"/>
      <c r="BD34" s="730"/>
      <c r="BE34" s="730"/>
      <c r="BF34" s="730"/>
      <c r="BG34" s="730"/>
      <c r="BH34" s="730"/>
      <c r="BI34" s="730"/>
      <c r="BJ34" s="730"/>
      <c r="BK34" s="730"/>
      <c r="BL34" s="730"/>
      <c r="BM34" s="730"/>
      <c r="BN34" s="730"/>
      <c r="BO34" s="731"/>
      <c r="BP34" s="731"/>
      <c r="BQ34" s="731"/>
      <c r="BR34" s="731"/>
      <c r="BS34" s="731"/>
      <c r="BT34" s="731"/>
      <c r="BU34" s="731"/>
      <c r="BV34" s="731"/>
      <c r="BW34" s="731"/>
      <c r="BX34" s="731"/>
      <c r="BY34" s="731"/>
      <c r="BZ34" s="731"/>
      <c r="CA34" s="731"/>
      <c r="CB34" s="9359"/>
      <c r="CC34" s="9460"/>
      <c r="CD34" s="9460"/>
      <c r="CE34" s="9460"/>
      <c r="CF34" s="9460"/>
      <c r="CG34" s="731"/>
      <c r="CH34" s="731"/>
      <c r="CI34" s="731"/>
      <c r="CJ34" s="731"/>
      <c r="CK34" s="731"/>
      <c r="CL34" s="9359"/>
      <c r="CM34" s="9460"/>
      <c r="CN34" s="9460"/>
      <c r="CO34" s="9460"/>
      <c r="CP34" s="9460"/>
      <c r="CQ34" s="731"/>
      <c r="CR34" s="731"/>
      <c r="CS34" s="731"/>
      <c r="CT34" s="731"/>
      <c r="CU34" s="731"/>
      <c r="CV34" s="731"/>
      <c r="CW34" s="731"/>
      <c r="CX34" s="731"/>
      <c r="CY34" s="731"/>
      <c r="CZ34" s="731"/>
      <c r="DA34" s="731"/>
      <c r="DB34" s="731"/>
    </row>
    <row r="35" spans="1:106" ht="48" customHeight="1" x14ac:dyDescent="0.35">
      <c r="A35" s="9467"/>
      <c r="B35" s="9469"/>
      <c r="C35" s="9461" t="s">
        <v>2844</v>
      </c>
      <c r="D35" s="9461"/>
      <c r="E35" s="9461"/>
      <c r="F35" s="9461"/>
      <c r="G35" s="9461"/>
      <c r="H35" s="9461"/>
      <c r="I35" s="9461"/>
      <c r="J35" s="9461"/>
      <c r="K35" s="9461"/>
      <c r="L35" s="9461"/>
      <c r="M35" s="9461"/>
      <c r="N35" s="9461"/>
      <c r="O35" s="9461"/>
      <c r="P35" s="9461"/>
      <c r="Q35" s="9461"/>
      <c r="R35" s="9461"/>
      <c r="S35" s="9461"/>
      <c r="T35" s="9462" t="s">
        <v>5</v>
      </c>
      <c r="U35" s="9463"/>
      <c r="V35" s="9476"/>
      <c r="W35" s="9477"/>
      <c r="X35" s="9478"/>
      <c r="Y35" s="9392"/>
      <c r="Z35" s="9464" t="s">
        <v>1539</v>
      </c>
      <c r="AA35" s="9465"/>
      <c r="AB35" s="9465"/>
      <c r="AC35" s="9465"/>
      <c r="AD35" s="9466"/>
      <c r="AE35" s="9464" t="s">
        <v>1540</v>
      </c>
      <c r="AF35" s="9465"/>
      <c r="AG35" s="9465"/>
      <c r="AH35" s="9465"/>
      <c r="AI35" s="9466"/>
      <c r="AJ35" s="9479"/>
      <c r="AK35" s="9307"/>
      <c r="AL35" s="7888"/>
      <c r="AM35" s="7888"/>
      <c r="AN35" s="7888"/>
      <c r="AO35" s="8216"/>
      <c r="AP35" s="7888"/>
      <c r="AQ35" s="7888"/>
      <c r="AR35" s="730"/>
      <c r="AS35" s="731"/>
      <c r="AT35" s="731"/>
      <c r="AU35" s="731"/>
      <c r="AV35" s="731"/>
      <c r="AW35" s="731"/>
      <c r="AX35" s="731"/>
      <c r="AY35" s="731"/>
      <c r="AZ35" s="731"/>
      <c r="BA35" s="731"/>
      <c r="BB35" s="731"/>
      <c r="BC35" s="731"/>
      <c r="BD35" s="730"/>
      <c r="BE35" s="730"/>
      <c r="BF35" s="730"/>
      <c r="BG35" s="730"/>
      <c r="BH35" s="730"/>
      <c r="BI35" s="730"/>
      <c r="BJ35" s="730"/>
      <c r="BK35" s="730"/>
      <c r="BL35" s="730"/>
      <c r="BM35" s="730"/>
      <c r="BN35" s="730"/>
      <c r="BO35" s="731"/>
      <c r="BP35" s="731"/>
      <c r="BQ35" s="731"/>
      <c r="BR35" s="731"/>
      <c r="BS35" s="731"/>
      <c r="BT35" s="731"/>
      <c r="BU35" s="731"/>
      <c r="BV35" s="731"/>
      <c r="BW35" s="731"/>
      <c r="BX35" s="731"/>
      <c r="BY35" s="731"/>
      <c r="BZ35" s="731"/>
      <c r="CA35" s="731"/>
      <c r="CB35" s="9359"/>
      <c r="CC35" s="9460"/>
      <c r="CD35" s="9460"/>
      <c r="CE35" s="9460"/>
      <c r="CF35" s="9460"/>
      <c r="CG35" s="9359"/>
      <c r="CH35" s="9359"/>
      <c r="CI35" s="731"/>
      <c r="CJ35" s="731"/>
      <c r="CK35" s="731"/>
      <c r="CL35" s="9359"/>
      <c r="CM35" s="9460"/>
      <c r="CN35" s="9460"/>
      <c r="CO35" s="9460"/>
      <c r="CP35" s="9460"/>
      <c r="CQ35" s="9359"/>
      <c r="CR35" s="9359"/>
      <c r="CS35" s="731"/>
      <c r="CT35" s="731"/>
      <c r="CU35" s="731"/>
      <c r="CV35" s="731"/>
      <c r="CW35" s="731"/>
      <c r="CX35" s="731"/>
      <c r="CY35" s="731"/>
      <c r="CZ35" s="731"/>
      <c r="DA35" s="731"/>
      <c r="DB35" s="731"/>
    </row>
    <row r="36" spans="1:106" ht="90" customHeight="1" x14ac:dyDescent="0.35">
      <c r="A36" s="9467"/>
      <c r="B36" s="9470"/>
      <c r="C36" s="5485" t="s">
        <v>601</v>
      </c>
      <c r="D36" s="5486" t="s">
        <v>539</v>
      </c>
      <c r="E36" s="5486" t="s">
        <v>540</v>
      </c>
      <c r="F36" s="5486" t="s">
        <v>43</v>
      </c>
      <c r="G36" s="5486" t="s">
        <v>44</v>
      </c>
      <c r="H36" s="5486" t="s">
        <v>45</v>
      </c>
      <c r="I36" s="5486" t="s">
        <v>46</v>
      </c>
      <c r="J36" s="5486" t="s">
        <v>47</v>
      </c>
      <c r="K36" s="5486" t="s">
        <v>48</v>
      </c>
      <c r="L36" s="5486" t="s">
        <v>49</v>
      </c>
      <c r="M36" s="5486" t="s">
        <v>50</v>
      </c>
      <c r="N36" s="5486" t="s">
        <v>51</v>
      </c>
      <c r="O36" s="5486" t="s">
        <v>52</v>
      </c>
      <c r="P36" s="5486" t="s">
        <v>53</v>
      </c>
      <c r="Q36" s="5486" t="s">
        <v>54</v>
      </c>
      <c r="R36" s="5486" t="s">
        <v>55</v>
      </c>
      <c r="S36" s="5487" t="s">
        <v>56</v>
      </c>
      <c r="T36" s="5488" t="s">
        <v>33</v>
      </c>
      <c r="U36" s="5489" t="s">
        <v>34</v>
      </c>
      <c r="V36" s="5490" t="s">
        <v>1625</v>
      </c>
      <c r="W36" s="5491" t="s">
        <v>1626</v>
      </c>
      <c r="X36" s="5485" t="s">
        <v>1545</v>
      </c>
      <c r="Y36" s="5487" t="s">
        <v>1546</v>
      </c>
      <c r="Z36" s="5492" t="s">
        <v>30</v>
      </c>
      <c r="AA36" s="5493" t="s">
        <v>1542</v>
      </c>
      <c r="AB36" s="5494" t="s">
        <v>3568</v>
      </c>
      <c r="AC36" s="5495" t="s">
        <v>1623</v>
      </c>
      <c r="AD36" s="5496" t="s">
        <v>3569</v>
      </c>
      <c r="AE36" s="5497" t="s">
        <v>367</v>
      </c>
      <c r="AF36" s="5493" t="s">
        <v>1542</v>
      </c>
      <c r="AG36" s="5494" t="s">
        <v>3568</v>
      </c>
      <c r="AH36" s="5495" t="s">
        <v>1623</v>
      </c>
      <c r="AI36" s="5496" t="s">
        <v>3569</v>
      </c>
      <c r="AJ36" s="5498" t="s">
        <v>3570</v>
      </c>
      <c r="AK36" s="5499" t="s">
        <v>3571</v>
      </c>
      <c r="AL36" s="5499" t="s">
        <v>3572</v>
      </c>
      <c r="AM36" s="9392"/>
      <c r="AN36" s="9392"/>
      <c r="AO36" s="9372"/>
      <c r="AP36" s="9392"/>
      <c r="AQ36" s="9392"/>
      <c r="AR36" s="730"/>
      <c r="AS36" s="731"/>
      <c r="AT36" s="731"/>
      <c r="AU36" s="731"/>
      <c r="AV36" s="731"/>
      <c r="AW36" s="731"/>
      <c r="AX36" s="731"/>
      <c r="AY36" s="731"/>
      <c r="AZ36" s="731"/>
      <c r="BA36" s="731"/>
      <c r="BB36" s="731"/>
      <c r="BC36" s="731"/>
      <c r="BD36" s="730"/>
      <c r="BE36" s="730"/>
      <c r="BF36" s="730"/>
      <c r="BG36" s="730"/>
      <c r="BH36" s="730"/>
      <c r="BI36" s="730"/>
      <c r="BJ36" s="730"/>
      <c r="BK36" s="730"/>
      <c r="BL36" s="730"/>
      <c r="BM36" s="730"/>
      <c r="BN36" s="730"/>
      <c r="BO36" s="731"/>
      <c r="BP36" s="731"/>
      <c r="BQ36" s="731"/>
      <c r="BR36" s="731"/>
      <c r="BS36" s="731"/>
      <c r="BT36" s="731"/>
      <c r="BU36" s="731"/>
      <c r="BV36" s="731"/>
      <c r="BW36" s="731"/>
      <c r="BX36" s="731"/>
      <c r="BY36" s="731"/>
      <c r="BZ36" s="731"/>
      <c r="CA36" s="731"/>
      <c r="CB36" s="9359"/>
      <c r="CC36" s="743"/>
      <c r="CD36" s="743"/>
      <c r="CE36" s="743"/>
      <c r="CF36" s="743"/>
      <c r="CG36" s="9359"/>
      <c r="CH36" s="9359"/>
      <c r="CI36" s="731"/>
      <c r="CJ36" s="731"/>
      <c r="CK36" s="731"/>
      <c r="CL36" s="9359"/>
      <c r="CM36" s="743"/>
      <c r="CN36" s="743"/>
      <c r="CO36" s="743"/>
      <c r="CP36" s="743"/>
      <c r="CQ36" s="9359"/>
      <c r="CR36" s="9359"/>
      <c r="CS36" s="731"/>
      <c r="CT36" s="731"/>
      <c r="CU36" s="731"/>
      <c r="CV36" s="731"/>
      <c r="CW36" s="731"/>
      <c r="CX36" s="731"/>
      <c r="CY36" s="731"/>
      <c r="CZ36" s="731"/>
      <c r="DA36" s="731"/>
      <c r="DB36" s="731"/>
    </row>
    <row r="37" spans="1:106" ht="15.65" customHeight="1" x14ac:dyDescent="0.35">
      <c r="A37" s="744" t="s">
        <v>1547</v>
      </c>
      <c r="B37" s="5414"/>
      <c r="C37" s="5500"/>
      <c r="D37" s="5501"/>
      <c r="E37" s="5501"/>
      <c r="F37" s="5501"/>
      <c r="G37" s="5502"/>
      <c r="H37" s="5502"/>
      <c r="I37" s="5502"/>
      <c r="J37" s="5502"/>
      <c r="K37" s="5502"/>
      <c r="L37" s="5502"/>
      <c r="M37" s="5502"/>
      <c r="N37" s="5502"/>
      <c r="O37" s="5502"/>
      <c r="P37" s="5502"/>
      <c r="Q37" s="5502"/>
      <c r="R37" s="5502"/>
      <c r="S37" s="5503"/>
      <c r="T37" s="5504"/>
      <c r="U37" s="5505"/>
      <c r="V37" s="5504"/>
      <c r="W37" s="5505"/>
      <c r="X37" s="5504"/>
      <c r="Y37" s="5505"/>
      <c r="Z37" s="5506"/>
      <c r="AA37" s="5504"/>
      <c r="AB37" s="5507"/>
      <c r="AC37" s="5507"/>
      <c r="AD37" s="5505"/>
      <c r="AE37" s="5506"/>
      <c r="AF37" s="5504"/>
      <c r="AG37" s="5507"/>
      <c r="AH37" s="5507"/>
      <c r="AI37" s="5508"/>
      <c r="AJ37" s="5509"/>
      <c r="AK37" s="5509"/>
      <c r="AL37" s="5509"/>
      <c r="AM37" s="5510"/>
      <c r="AN37" s="5509"/>
      <c r="AO37" s="5509"/>
      <c r="AP37" s="5509"/>
      <c r="AQ37" s="5509"/>
      <c r="AR37" s="730" t="str">
        <f>CB37&amp;CC37&amp;CD37&amp;CE37&amp;CF37&amp;CG37&amp;CH37</f>
        <v/>
      </c>
      <c r="AS37" s="731"/>
      <c r="AT37" s="731"/>
      <c r="AU37" s="731"/>
      <c r="AV37" s="731"/>
      <c r="AW37" s="731"/>
      <c r="AX37" s="731"/>
      <c r="AY37" s="731"/>
      <c r="AZ37" s="731"/>
      <c r="BA37" s="731"/>
      <c r="BB37" s="731"/>
      <c r="BC37" s="731"/>
      <c r="BD37" s="730"/>
      <c r="BE37" s="730"/>
      <c r="BF37" s="730"/>
      <c r="BG37" s="730"/>
      <c r="BH37" s="730"/>
      <c r="BI37" s="730"/>
      <c r="BJ37" s="730"/>
      <c r="BK37" s="730"/>
      <c r="BL37" s="730"/>
      <c r="BM37" s="730"/>
      <c r="BN37" s="730"/>
      <c r="BO37" s="731"/>
      <c r="BP37" s="731"/>
      <c r="BQ37" s="731"/>
      <c r="BR37" s="731"/>
      <c r="BS37" s="731"/>
      <c r="BT37" s="731"/>
      <c r="BU37" s="731"/>
      <c r="BV37" s="731"/>
      <c r="BW37" s="731"/>
      <c r="BX37" s="731"/>
      <c r="BY37" s="731"/>
      <c r="BZ37" s="731"/>
      <c r="CA37" s="731"/>
      <c r="CB37" s="731" t="str">
        <f t="shared" ref="CB37:CB96" si="3">IF(CL37=1," *Atenciones según sexo deben ser iguales  al total de Atenciones. ","")</f>
        <v/>
      </c>
      <c r="CC37" s="731" t="str">
        <f t="shared" ref="CC37:CC96" si="4">IF(CM37=1,"* El total de atenciones remotas de consultas nuevas según origen de menores de 15 años NO DEBE superar el total de atenciones del grupo indicado. ","")</f>
        <v/>
      </c>
      <c r="CD37" s="731" t="str">
        <f t="shared" ref="CD37:CD96" si="5">IF(CN37=1,"* El total de atenciones remotas de consultas nuevas según origen de pacientes de 15 y más años NO DEBE superar el total de atenciones del grupo indicado. ","")</f>
        <v/>
      </c>
      <c r="CE37" s="731" t="str">
        <f t="shared" ref="CE37:CE96" si="6">IF(CO37=1,"* El total de altas de consultas nuevas según origen de menores de 15 años NO DEBE superar el total de atenciones del grupo indicado. ","")</f>
        <v/>
      </c>
      <c r="CF37" s="731" t="str">
        <f t="shared" ref="CF37:CF96" si="7">IF(CP37=1,"* El total de altas de consultas nuevas según origen de pacientes de 15 y más años NO DEBE superar el total de atenciones del grupo indicado. ","")</f>
        <v/>
      </c>
      <c r="CG37" s="731" t="str">
        <f t="shared" ref="CG37:CG96" si="8">IF(CQ37=1," *Las Atenciones de Pueblos Originarios no pueden superar el total de Atenciones.","")</f>
        <v/>
      </c>
      <c r="CH37" s="731" t="str">
        <f t="shared" ref="CH37:CH96" si="9">IF(CR37=1," *Las Atenciones de Migrantes no pueden superar el total de Atenciones.","")</f>
        <v/>
      </c>
      <c r="CI37" s="731"/>
      <c r="CJ37" s="731"/>
      <c r="CK37" s="731"/>
      <c r="CL37" s="731">
        <f t="shared" ref="CL37:CL96" si="10">IF(T37+U37&lt;&gt;B37,1,0)</f>
        <v>0</v>
      </c>
      <c r="CM37" s="731">
        <f t="shared" ref="CM37:CM96" si="11">IF(Z37&gt;SUM($C37:$E37),1,0)</f>
        <v>0</v>
      </c>
      <c r="CN37" s="731">
        <f t="shared" ref="CN37:CN96" si="12">IF(AE37&gt;SUM($F37:$S37),1,0)</f>
        <v>0</v>
      </c>
      <c r="CO37" s="731">
        <f t="shared" ref="CO37:CO96" si="13">IF(X37&gt;SUM($C37:$E37),1,0)</f>
        <v>0</v>
      </c>
      <c r="CP37" s="731">
        <f t="shared" ref="CP37:CP96" si="14">IF(Y37&gt;SUM($F37:$S37),1,0)</f>
        <v>0</v>
      </c>
      <c r="CQ37" s="731">
        <f t="shared" ref="CQ37:CR68" si="15">IF($B37&lt;AO37,1,0)</f>
        <v>0</v>
      </c>
      <c r="CR37" s="731">
        <f t="shared" si="15"/>
        <v>0</v>
      </c>
      <c r="CS37" s="731"/>
      <c r="CT37" s="731"/>
      <c r="CU37" s="731"/>
      <c r="CV37" s="731"/>
      <c r="CW37" s="731"/>
      <c r="CX37" s="731"/>
      <c r="CY37" s="731"/>
      <c r="CZ37" s="731"/>
      <c r="DA37" s="731"/>
      <c r="DB37" s="731"/>
    </row>
    <row r="38" spans="1:106" ht="15.65" customHeight="1" x14ac:dyDescent="0.35">
      <c r="A38" s="5511" t="s">
        <v>1548</v>
      </c>
      <c r="B38" s="5414"/>
      <c r="C38" s="5512"/>
      <c r="D38" s="5513"/>
      <c r="E38" s="5513"/>
      <c r="F38" s="5513"/>
      <c r="G38" s="5513"/>
      <c r="H38" s="5513"/>
      <c r="I38" s="5513"/>
      <c r="J38" s="5513"/>
      <c r="K38" s="5513"/>
      <c r="L38" s="5513"/>
      <c r="M38" s="5513"/>
      <c r="N38" s="5513"/>
      <c r="O38" s="5513"/>
      <c r="P38" s="5513"/>
      <c r="Q38" s="5513"/>
      <c r="R38" s="5513"/>
      <c r="S38" s="5514"/>
      <c r="T38" s="51"/>
      <c r="U38" s="55"/>
      <c r="V38" s="51"/>
      <c r="W38" s="55"/>
      <c r="X38" s="51"/>
      <c r="Y38" s="55"/>
      <c r="Z38" s="5506"/>
      <c r="AA38" s="51"/>
      <c r="AB38" s="122"/>
      <c r="AC38" s="122"/>
      <c r="AD38" s="55"/>
      <c r="AE38" s="5506"/>
      <c r="AF38" s="51"/>
      <c r="AG38" s="122"/>
      <c r="AH38" s="122"/>
      <c r="AI38" s="57"/>
      <c r="AJ38" s="5509"/>
      <c r="AK38" s="5509"/>
      <c r="AL38" s="5509"/>
      <c r="AM38" s="5509"/>
      <c r="AN38" s="5509"/>
      <c r="AO38" s="5509"/>
      <c r="AP38" s="5509"/>
      <c r="AQ38" s="5509"/>
      <c r="AR38" s="730" t="str">
        <f t="shared" ref="AR38:AR96" si="16">CB38&amp;CC38&amp;CD38&amp;CE38&amp;CF38&amp;CG38&amp;CH38</f>
        <v/>
      </c>
      <c r="AS38" s="731"/>
      <c r="AT38" s="731"/>
      <c r="AU38" s="731"/>
      <c r="AV38" s="731"/>
      <c r="AW38" s="731"/>
      <c r="AX38" s="731"/>
      <c r="AY38" s="731"/>
      <c r="AZ38" s="731"/>
      <c r="BA38" s="731"/>
      <c r="BB38" s="731"/>
      <c r="BC38" s="731"/>
      <c r="BD38" s="730"/>
      <c r="BE38" s="730"/>
      <c r="BF38" s="730"/>
      <c r="BG38" s="730"/>
      <c r="BH38" s="730"/>
      <c r="BI38" s="730"/>
      <c r="BJ38" s="730"/>
      <c r="BK38" s="730"/>
      <c r="BL38" s="730"/>
      <c r="BM38" s="730"/>
      <c r="BN38" s="730"/>
      <c r="BO38" s="731"/>
      <c r="BP38" s="731"/>
      <c r="BQ38" s="731"/>
      <c r="BR38" s="731"/>
      <c r="BS38" s="731"/>
      <c r="BT38" s="731"/>
      <c r="BU38" s="731"/>
      <c r="BV38" s="731"/>
      <c r="BW38" s="731"/>
      <c r="BX38" s="731"/>
      <c r="BY38" s="731"/>
      <c r="BZ38" s="731"/>
      <c r="CA38" s="731"/>
      <c r="CB38" s="731" t="str">
        <f t="shared" si="3"/>
        <v/>
      </c>
      <c r="CC38" s="731" t="str">
        <f t="shared" si="4"/>
        <v/>
      </c>
      <c r="CD38" s="731" t="str">
        <f t="shared" si="5"/>
        <v/>
      </c>
      <c r="CE38" s="731" t="str">
        <f t="shared" si="6"/>
        <v/>
      </c>
      <c r="CF38" s="731" t="str">
        <f t="shared" si="7"/>
        <v/>
      </c>
      <c r="CG38" s="731" t="str">
        <f t="shared" si="8"/>
        <v/>
      </c>
      <c r="CH38" s="731" t="str">
        <f t="shared" si="9"/>
        <v/>
      </c>
      <c r="CI38" s="731"/>
      <c r="CJ38" s="731"/>
      <c r="CK38" s="731"/>
      <c r="CL38" s="731">
        <f t="shared" si="10"/>
        <v>0</v>
      </c>
      <c r="CM38" s="731">
        <f t="shared" si="11"/>
        <v>0</v>
      </c>
      <c r="CN38" s="731">
        <f t="shared" si="12"/>
        <v>0</v>
      </c>
      <c r="CO38" s="731">
        <f t="shared" si="13"/>
        <v>0</v>
      </c>
      <c r="CP38" s="731">
        <f t="shared" si="14"/>
        <v>0</v>
      </c>
      <c r="CQ38" s="731">
        <f t="shared" si="15"/>
        <v>0</v>
      </c>
      <c r="CR38" s="731">
        <f t="shared" si="15"/>
        <v>0</v>
      </c>
      <c r="CS38" s="731"/>
      <c r="CT38" s="731"/>
      <c r="CU38" s="731"/>
      <c r="CV38" s="731"/>
      <c r="CW38" s="731"/>
      <c r="CX38" s="731"/>
      <c r="CY38" s="731"/>
      <c r="CZ38" s="731"/>
      <c r="DA38" s="731"/>
      <c r="DB38" s="731"/>
    </row>
    <row r="39" spans="1:106" ht="15.65" customHeight="1" x14ac:dyDescent="0.35">
      <c r="A39" s="5511" t="s">
        <v>1549</v>
      </c>
      <c r="B39" s="5414"/>
      <c r="C39" s="5512"/>
      <c r="D39" s="5515"/>
      <c r="E39" s="5515"/>
      <c r="F39" s="5515"/>
      <c r="G39" s="5515"/>
      <c r="H39" s="5515"/>
      <c r="I39" s="5515"/>
      <c r="J39" s="5515"/>
      <c r="K39" s="5515"/>
      <c r="L39" s="5515"/>
      <c r="M39" s="5515"/>
      <c r="N39" s="5515"/>
      <c r="O39" s="5515"/>
      <c r="P39" s="5515"/>
      <c r="Q39" s="5515"/>
      <c r="R39" s="5515"/>
      <c r="S39" s="5516"/>
      <c r="T39" s="51"/>
      <c r="U39" s="55"/>
      <c r="V39" s="51"/>
      <c r="W39" s="55"/>
      <c r="X39" s="51"/>
      <c r="Y39" s="55"/>
      <c r="Z39" s="5506"/>
      <c r="AA39" s="51"/>
      <c r="AB39" s="122"/>
      <c r="AC39" s="122"/>
      <c r="AD39" s="55"/>
      <c r="AE39" s="5506"/>
      <c r="AF39" s="51"/>
      <c r="AG39" s="122"/>
      <c r="AH39" s="122"/>
      <c r="AI39" s="57"/>
      <c r="AJ39" s="5509"/>
      <c r="AK39" s="5509"/>
      <c r="AL39" s="5509"/>
      <c r="AM39" s="5509"/>
      <c r="AN39" s="5509"/>
      <c r="AO39" s="5509"/>
      <c r="AP39" s="5509"/>
      <c r="AQ39" s="5509"/>
      <c r="AR39" s="730" t="str">
        <f t="shared" si="16"/>
        <v/>
      </c>
      <c r="AS39" s="731"/>
      <c r="AT39" s="731"/>
      <c r="AU39" s="731"/>
      <c r="AV39" s="731"/>
      <c r="AW39" s="731"/>
      <c r="AX39" s="731"/>
      <c r="AY39" s="731"/>
      <c r="AZ39" s="731"/>
      <c r="BA39" s="731"/>
      <c r="BB39" s="731"/>
      <c r="BC39" s="731"/>
      <c r="BD39" s="730"/>
      <c r="BE39" s="730"/>
      <c r="BF39" s="730"/>
      <c r="BG39" s="730"/>
      <c r="BH39" s="730"/>
      <c r="BI39" s="730"/>
      <c r="BJ39" s="730"/>
      <c r="BK39" s="730"/>
      <c r="BL39" s="730"/>
      <c r="BM39" s="730"/>
      <c r="BN39" s="730"/>
      <c r="BO39" s="731"/>
      <c r="BP39" s="731"/>
      <c r="BQ39" s="731"/>
      <c r="BR39" s="731"/>
      <c r="BS39" s="731"/>
      <c r="BT39" s="731"/>
      <c r="BU39" s="731"/>
      <c r="BV39" s="731"/>
      <c r="BW39" s="731"/>
      <c r="BX39" s="731"/>
      <c r="BY39" s="731"/>
      <c r="BZ39" s="731"/>
      <c r="CA39" s="731"/>
      <c r="CB39" s="731" t="str">
        <f t="shared" si="3"/>
        <v/>
      </c>
      <c r="CC39" s="731" t="str">
        <f t="shared" si="4"/>
        <v/>
      </c>
      <c r="CD39" s="731" t="str">
        <f t="shared" si="5"/>
        <v/>
      </c>
      <c r="CE39" s="731" t="str">
        <f t="shared" si="6"/>
        <v/>
      </c>
      <c r="CF39" s="731" t="str">
        <f>IF(CP39=1,"* El total de altas de consultas nuevas según origen de pacientes de 15 y más años NO DEBE superar el total de atenciones del grupo indicado. ","")</f>
        <v/>
      </c>
      <c r="CG39" s="731" t="str">
        <f t="shared" si="8"/>
        <v/>
      </c>
      <c r="CH39" s="731" t="str">
        <f t="shared" si="9"/>
        <v/>
      </c>
      <c r="CI39" s="731"/>
      <c r="CJ39" s="731"/>
      <c r="CK39" s="731"/>
      <c r="CL39" s="731">
        <f t="shared" si="10"/>
        <v>0</v>
      </c>
      <c r="CM39" s="731">
        <f t="shared" si="11"/>
        <v>0</v>
      </c>
      <c r="CN39" s="731">
        <f t="shared" si="12"/>
        <v>0</v>
      </c>
      <c r="CO39" s="731">
        <f t="shared" si="13"/>
        <v>0</v>
      </c>
      <c r="CP39" s="731">
        <f>IF(Y39&gt;SUM($C39),1,0)</f>
        <v>0</v>
      </c>
      <c r="CQ39" s="731">
        <f t="shared" si="15"/>
        <v>0</v>
      </c>
      <c r="CR39" s="731">
        <f t="shared" si="15"/>
        <v>0</v>
      </c>
      <c r="CS39" s="731"/>
      <c r="CT39" s="731"/>
      <c r="CU39" s="731"/>
      <c r="CV39" s="731"/>
      <c r="CW39" s="731"/>
      <c r="CX39" s="731"/>
      <c r="CY39" s="731"/>
      <c r="CZ39" s="731"/>
      <c r="DA39" s="731"/>
      <c r="DB39" s="731"/>
    </row>
    <row r="40" spans="1:106" ht="15.65" customHeight="1" x14ac:dyDescent="0.35">
      <c r="A40" s="5511" t="s">
        <v>1550</v>
      </c>
      <c r="B40" s="5414"/>
      <c r="C40" s="5512"/>
      <c r="D40" s="5513"/>
      <c r="E40" s="5513"/>
      <c r="F40" s="5513"/>
      <c r="G40" s="5513"/>
      <c r="H40" s="5513"/>
      <c r="I40" s="5513"/>
      <c r="J40" s="5513"/>
      <c r="K40" s="5513"/>
      <c r="L40" s="5513"/>
      <c r="M40" s="5513"/>
      <c r="N40" s="5513"/>
      <c r="O40" s="5513"/>
      <c r="P40" s="5513"/>
      <c r="Q40" s="5513"/>
      <c r="R40" s="5513"/>
      <c r="S40" s="5514"/>
      <c r="T40" s="51"/>
      <c r="U40" s="55"/>
      <c r="V40" s="51"/>
      <c r="W40" s="55"/>
      <c r="X40" s="51"/>
      <c r="Y40" s="55"/>
      <c r="Z40" s="5506"/>
      <c r="AA40" s="51"/>
      <c r="AB40" s="122"/>
      <c r="AC40" s="122"/>
      <c r="AD40" s="55"/>
      <c r="AE40" s="5506"/>
      <c r="AF40" s="51"/>
      <c r="AG40" s="122"/>
      <c r="AH40" s="122"/>
      <c r="AI40" s="57"/>
      <c r="AJ40" s="5509"/>
      <c r="AK40" s="5509"/>
      <c r="AL40" s="5509"/>
      <c r="AM40" s="5509"/>
      <c r="AN40" s="5509"/>
      <c r="AO40" s="5509"/>
      <c r="AP40" s="5509"/>
      <c r="AQ40" s="5509"/>
      <c r="AR40" s="730" t="str">
        <f t="shared" si="16"/>
        <v/>
      </c>
      <c r="AS40" s="731"/>
      <c r="AT40" s="731"/>
      <c r="AU40" s="731"/>
      <c r="AV40" s="731"/>
      <c r="AW40" s="731"/>
      <c r="AX40" s="731"/>
      <c r="AY40" s="731"/>
      <c r="AZ40" s="731"/>
      <c r="BA40" s="731"/>
      <c r="BB40" s="731"/>
      <c r="BC40" s="731"/>
      <c r="BD40" s="730"/>
      <c r="BE40" s="730"/>
      <c r="BF40" s="730"/>
      <c r="BG40" s="730"/>
      <c r="BH40" s="730"/>
      <c r="BI40" s="730"/>
      <c r="BJ40" s="730"/>
      <c r="BK40" s="730"/>
      <c r="BL40" s="730"/>
      <c r="BM40" s="730"/>
      <c r="BN40" s="730"/>
      <c r="BO40" s="731"/>
      <c r="BP40" s="731"/>
      <c r="BQ40" s="731"/>
      <c r="BR40" s="731"/>
      <c r="BS40" s="731"/>
      <c r="BT40" s="731"/>
      <c r="BU40" s="731"/>
      <c r="BV40" s="731"/>
      <c r="BW40" s="731"/>
      <c r="BX40" s="731"/>
      <c r="BY40" s="731"/>
      <c r="BZ40" s="731"/>
      <c r="CA40" s="731"/>
      <c r="CB40" s="731" t="str">
        <f t="shared" si="3"/>
        <v/>
      </c>
      <c r="CC40" s="731" t="str">
        <f t="shared" si="4"/>
        <v/>
      </c>
      <c r="CD40" s="731" t="str">
        <f t="shared" si="5"/>
        <v/>
      </c>
      <c r="CE40" s="731" t="str">
        <f t="shared" si="6"/>
        <v/>
      </c>
      <c r="CF40" s="731" t="str">
        <f t="shared" si="7"/>
        <v/>
      </c>
      <c r="CG40" s="731" t="str">
        <f t="shared" si="8"/>
        <v/>
      </c>
      <c r="CH40" s="731" t="str">
        <f t="shared" si="9"/>
        <v/>
      </c>
      <c r="CI40" s="731"/>
      <c r="CJ40" s="731"/>
      <c r="CK40" s="731"/>
      <c r="CL40" s="731">
        <f t="shared" si="10"/>
        <v>0</v>
      </c>
      <c r="CM40" s="731">
        <f t="shared" si="11"/>
        <v>0</v>
      </c>
      <c r="CN40" s="731">
        <f t="shared" si="12"/>
        <v>0</v>
      </c>
      <c r="CO40" s="731">
        <f t="shared" si="13"/>
        <v>0</v>
      </c>
      <c r="CP40" s="731">
        <f t="shared" si="14"/>
        <v>0</v>
      </c>
      <c r="CQ40" s="731">
        <f t="shared" si="15"/>
        <v>0</v>
      </c>
      <c r="CR40" s="731">
        <f t="shared" si="15"/>
        <v>0</v>
      </c>
      <c r="CS40" s="731"/>
      <c r="CT40" s="731"/>
      <c r="CU40" s="731"/>
      <c r="CV40" s="731"/>
      <c r="CW40" s="731"/>
      <c r="CX40" s="731"/>
      <c r="CY40" s="731"/>
      <c r="CZ40" s="731"/>
      <c r="DA40" s="731"/>
      <c r="DB40" s="731"/>
    </row>
    <row r="41" spans="1:106" ht="15.65" customHeight="1" x14ac:dyDescent="0.35">
      <c r="A41" s="5511" t="s">
        <v>1551</v>
      </c>
      <c r="B41" s="5414"/>
      <c r="C41" s="5512"/>
      <c r="D41" s="5513"/>
      <c r="E41" s="5513"/>
      <c r="F41" s="5513"/>
      <c r="G41" s="5513"/>
      <c r="H41" s="5513"/>
      <c r="I41" s="5513"/>
      <c r="J41" s="5513"/>
      <c r="K41" s="5513"/>
      <c r="L41" s="5513"/>
      <c r="M41" s="5513"/>
      <c r="N41" s="5513"/>
      <c r="O41" s="5513"/>
      <c r="P41" s="5513"/>
      <c r="Q41" s="5513"/>
      <c r="R41" s="5513"/>
      <c r="S41" s="5514"/>
      <c r="T41" s="51"/>
      <c r="U41" s="55"/>
      <c r="V41" s="51"/>
      <c r="W41" s="55"/>
      <c r="X41" s="51"/>
      <c r="Y41" s="55"/>
      <c r="Z41" s="5506"/>
      <c r="AA41" s="51"/>
      <c r="AB41" s="122"/>
      <c r="AC41" s="122"/>
      <c r="AD41" s="55"/>
      <c r="AE41" s="5506"/>
      <c r="AF41" s="51"/>
      <c r="AG41" s="122"/>
      <c r="AH41" s="122"/>
      <c r="AI41" s="57"/>
      <c r="AJ41" s="5509"/>
      <c r="AK41" s="5509"/>
      <c r="AL41" s="5509"/>
      <c r="AM41" s="5509"/>
      <c r="AN41" s="5509"/>
      <c r="AO41" s="5509"/>
      <c r="AP41" s="5509"/>
      <c r="AQ41" s="5509"/>
      <c r="AR41" s="730" t="str">
        <f t="shared" si="16"/>
        <v/>
      </c>
      <c r="AS41" s="731"/>
      <c r="AT41" s="731"/>
      <c r="AU41" s="731"/>
      <c r="AV41" s="731"/>
      <c r="AW41" s="731"/>
      <c r="AX41" s="731"/>
      <c r="AY41" s="731"/>
      <c r="AZ41" s="731"/>
      <c r="BA41" s="731"/>
      <c r="BB41" s="731"/>
      <c r="BC41" s="731"/>
      <c r="BD41" s="730"/>
      <c r="BE41" s="730"/>
      <c r="BF41" s="730"/>
      <c r="BG41" s="730"/>
      <c r="BH41" s="730"/>
      <c r="BI41" s="730"/>
      <c r="BJ41" s="730"/>
      <c r="BK41" s="730"/>
      <c r="BL41" s="730"/>
      <c r="BM41" s="730"/>
      <c r="BN41" s="730"/>
      <c r="BO41" s="731"/>
      <c r="BP41" s="731"/>
      <c r="BQ41" s="731"/>
      <c r="BR41" s="731"/>
      <c r="BS41" s="731"/>
      <c r="BT41" s="731"/>
      <c r="BU41" s="731"/>
      <c r="BV41" s="731"/>
      <c r="BW41" s="731"/>
      <c r="BX41" s="731"/>
      <c r="BY41" s="731"/>
      <c r="BZ41" s="731"/>
      <c r="CA41" s="731"/>
      <c r="CB41" s="731" t="str">
        <f t="shared" si="3"/>
        <v/>
      </c>
      <c r="CC41" s="731" t="str">
        <f t="shared" si="4"/>
        <v/>
      </c>
      <c r="CD41" s="731" t="str">
        <f t="shared" si="5"/>
        <v/>
      </c>
      <c r="CE41" s="731" t="str">
        <f t="shared" si="6"/>
        <v/>
      </c>
      <c r="CF41" s="731" t="str">
        <f t="shared" si="7"/>
        <v/>
      </c>
      <c r="CG41" s="731" t="str">
        <f t="shared" si="8"/>
        <v/>
      </c>
      <c r="CH41" s="731" t="str">
        <f t="shared" si="9"/>
        <v/>
      </c>
      <c r="CI41" s="731"/>
      <c r="CJ41" s="731"/>
      <c r="CK41" s="731"/>
      <c r="CL41" s="731">
        <f t="shared" si="10"/>
        <v>0</v>
      </c>
      <c r="CM41" s="731">
        <f t="shared" si="11"/>
        <v>0</v>
      </c>
      <c r="CN41" s="731">
        <f t="shared" si="12"/>
        <v>0</v>
      </c>
      <c r="CO41" s="731">
        <f t="shared" si="13"/>
        <v>0</v>
      </c>
      <c r="CP41" s="731">
        <f t="shared" si="14"/>
        <v>0</v>
      </c>
      <c r="CQ41" s="731">
        <f t="shared" si="15"/>
        <v>0</v>
      </c>
      <c r="CR41" s="731">
        <f t="shared" si="15"/>
        <v>0</v>
      </c>
      <c r="CS41" s="731"/>
      <c r="CT41" s="731"/>
      <c r="CU41" s="731"/>
      <c r="CV41" s="731"/>
      <c r="CW41" s="731"/>
      <c r="CX41" s="731"/>
      <c r="CY41" s="731"/>
      <c r="CZ41" s="731"/>
      <c r="DA41" s="731"/>
      <c r="DB41" s="731"/>
    </row>
    <row r="42" spans="1:106" ht="15.65" customHeight="1" x14ac:dyDescent="0.35">
      <c r="A42" s="5511" t="s">
        <v>1552</v>
      </c>
      <c r="B42" s="5414"/>
      <c r="C42" s="5512"/>
      <c r="D42" s="5513"/>
      <c r="E42" s="5513"/>
      <c r="F42" s="5513"/>
      <c r="G42" s="5513"/>
      <c r="H42" s="5513"/>
      <c r="I42" s="5513"/>
      <c r="J42" s="5513"/>
      <c r="K42" s="5513"/>
      <c r="L42" s="5513"/>
      <c r="M42" s="5513"/>
      <c r="N42" s="5513"/>
      <c r="O42" s="5513"/>
      <c r="P42" s="5513"/>
      <c r="Q42" s="5513"/>
      <c r="R42" s="5513"/>
      <c r="S42" s="5514"/>
      <c r="T42" s="51"/>
      <c r="U42" s="55"/>
      <c r="V42" s="51"/>
      <c r="W42" s="55"/>
      <c r="X42" s="51"/>
      <c r="Y42" s="55"/>
      <c r="Z42" s="5506"/>
      <c r="AA42" s="51"/>
      <c r="AB42" s="122"/>
      <c r="AC42" s="122"/>
      <c r="AD42" s="55"/>
      <c r="AE42" s="5506"/>
      <c r="AF42" s="51"/>
      <c r="AG42" s="122"/>
      <c r="AH42" s="122"/>
      <c r="AI42" s="57"/>
      <c r="AJ42" s="5509"/>
      <c r="AK42" s="5509"/>
      <c r="AL42" s="5509"/>
      <c r="AM42" s="5509"/>
      <c r="AN42" s="5509"/>
      <c r="AO42" s="5509"/>
      <c r="AP42" s="5509"/>
      <c r="AQ42" s="5509"/>
      <c r="AR42" s="730" t="str">
        <f t="shared" si="16"/>
        <v/>
      </c>
      <c r="AS42" s="731"/>
      <c r="AT42" s="731"/>
      <c r="AU42" s="731"/>
      <c r="AV42" s="731"/>
      <c r="AW42" s="731"/>
      <c r="AX42" s="731"/>
      <c r="AY42" s="731"/>
      <c r="AZ42" s="731"/>
      <c r="BA42" s="731"/>
      <c r="BB42" s="731"/>
      <c r="BC42" s="731"/>
      <c r="BD42" s="730"/>
      <c r="BE42" s="730"/>
      <c r="BF42" s="730"/>
      <c r="BG42" s="730"/>
      <c r="BH42" s="730"/>
      <c r="BI42" s="730"/>
      <c r="BJ42" s="730"/>
      <c r="BK42" s="730"/>
      <c r="BL42" s="730"/>
      <c r="BM42" s="730"/>
      <c r="BN42" s="730"/>
      <c r="BO42" s="731"/>
      <c r="BP42" s="731"/>
      <c r="BQ42" s="731"/>
      <c r="BR42" s="731"/>
      <c r="BS42" s="731"/>
      <c r="BT42" s="731"/>
      <c r="BU42" s="731"/>
      <c r="BV42" s="731"/>
      <c r="BW42" s="731"/>
      <c r="BX42" s="731"/>
      <c r="BY42" s="731"/>
      <c r="BZ42" s="731"/>
      <c r="CA42" s="731"/>
      <c r="CB42" s="731" t="str">
        <f t="shared" si="3"/>
        <v/>
      </c>
      <c r="CC42" s="731" t="str">
        <f t="shared" si="4"/>
        <v/>
      </c>
      <c r="CD42" s="731" t="str">
        <f t="shared" si="5"/>
        <v/>
      </c>
      <c r="CE42" s="731" t="str">
        <f t="shared" si="6"/>
        <v/>
      </c>
      <c r="CF42" s="731" t="str">
        <f t="shared" si="7"/>
        <v/>
      </c>
      <c r="CG42" s="731" t="str">
        <f t="shared" si="8"/>
        <v/>
      </c>
      <c r="CH42" s="731" t="str">
        <f t="shared" si="9"/>
        <v/>
      </c>
      <c r="CI42" s="731"/>
      <c r="CJ42" s="731"/>
      <c r="CK42" s="731"/>
      <c r="CL42" s="731">
        <f t="shared" si="10"/>
        <v>0</v>
      </c>
      <c r="CM42" s="731">
        <f t="shared" si="11"/>
        <v>0</v>
      </c>
      <c r="CN42" s="731">
        <f t="shared" si="12"/>
        <v>0</v>
      </c>
      <c r="CO42" s="731">
        <f t="shared" si="13"/>
        <v>0</v>
      </c>
      <c r="CP42" s="731">
        <f t="shared" si="14"/>
        <v>0</v>
      </c>
      <c r="CQ42" s="731">
        <f t="shared" si="15"/>
        <v>0</v>
      </c>
      <c r="CR42" s="731">
        <f t="shared" si="15"/>
        <v>0</v>
      </c>
      <c r="CS42" s="731"/>
      <c r="CT42" s="731"/>
      <c r="CU42" s="731"/>
      <c r="CV42" s="731"/>
      <c r="CW42" s="731"/>
      <c r="CX42" s="731"/>
      <c r="CY42" s="731"/>
      <c r="CZ42" s="731"/>
      <c r="DA42" s="731"/>
      <c r="DB42" s="731"/>
    </row>
    <row r="43" spans="1:106" ht="15.65" customHeight="1" x14ac:dyDescent="0.35">
      <c r="A43" s="5511" t="s">
        <v>1553</v>
      </c>
      <c r="B43" s="5414"/>
      <c r="C43" s="5512"/>
      <c r="D43" s="5513"/>
      <c r="E43" s="5513"/>
      <c r="F43" s="5513"/>
      <c r="G43" s="5513"/>
      <c r="H43" s="5513"/>
      <c r="I43" s="5513"/>
      <c r="J43" s="5513"/>
      <c r="K43" s="5513"/>
      <c r="L43" s="5513"/>
      <c r="M43" s="5513"/>
      <c r="N43" s="5513"/>
      <c r="O43" s="5513"/>
      <c r="P43" s="5513"/>
      <c r="Q43" s="5513"/>
      <c r="R43" s="5513"/>
      <c r="S43" s="5514"/>
      <c r="T43" s="51"/>
      <c r="U43" s="55"/>
      <c r="V43" s="51"/>
      <c r="W43" s="55"/>
      <c r="X43" s="51"/>
      <c r="Y43" s="55"/>
      <c r="Z43" s="5506"/>
      <c r="AA43" s="51"/>
      <c r="AB43" s="122"/>
      <c r="AC43" s="122"/>
      <c r="AD43" s="55"/>
      <c r="AE43" s="5506"/>
      <c r="AF43" s="51"/>
      <c r="AG43" s="122"/>
      <c r="AH43" s="122"/>
      <c r="AI43" s="57"/>
      <c r="AJ43" s="5509"/>
      <c r="AK43" s="5509"/>
      <c r="AL43" s="5509"/>
      <c r="AM43" s="5509"/>
      <c r="AN43" s="5509"/>
      <c r="AO43" s="5509"/>
      <c r="AP43" s="5509"/>
      <c r="AQ43" s="5509"/>
      <c r="AR43" s="730" t="str">
        <f t="shared" si="16"/>
        <v/>
      </c>
      <c r="AS43" s="731"/>
      <c r="AT43" s="731"/>
      <c r="AU43" s="731"/>
      <c r="AV43" s="731"/>
      <c r="AW43" s="731"/>
      <c r="AX43" s="731"/>
      <c r="AY43" s="731"/>
      <c r="AZ43" s="731"/>
      <c r="BA43" s="731"/>
      <c r="BB43" s="731"/>
      <c r="BC43" s="731"/>
      <c r="BD43" s="730"/>
      <c r="BE43" s="730"/>
      <c r="BF43" s="730"/>
      <c r="BG43" s="730"/>
      <c r="BH43" s="730"/>
      <c r="BI43" s="730"/>
      <c r="BJ43" s="730"/>
      <c r="BK43" s="730"/>
      <c r="BL43" s="730"/>
      <c r="BM43" s="730"/>
      <c r="BN43" s="730"/>
      <c r="BO43" s="731"/>
      <c r="BP43" s="731"/>
      <c r="BQ43" s="731"/>
      <c r="BR43" s="731"/>
      <c r="BS43" s="731"/>
      <c r="BT43" s="731"/>
      <c r="BU43" s="731"/>
      <c r="BV43" s="731"/>
      <c r="BW43" s="731"/>
      <c r="BX43" s="731"/>
      <c r="BY43" s="731"/>
      <c r="BZ43" s="731"/>
      <c r="CA43" s="731"/>
      <c r="CB43" s="731" t="str">
        <f t="shared" si="3"/>
        <v/>
      </c>
      <c r="CC43" s="731" t="str">
        <f t="shared" si="4"/>
        <v/>
      </c>
      <c r="CD43" s="731" t="str">
        <f t="shared" si="5"/>
        <v/>
      </c>
      <c r="CE43" s="731" t="str">
        <f t="shared" si="6"/>
        <v/>
      </c>
      <c r="CF43" s="731" t="str">
        <f t="shared" si="7"/>
        <v/>
      </c>
      <c r="CG43" s="731" t="str">
        <f t="shared" si="8"/>
        <v/>
      </c>
      <c r="CH43" s="731" t="str">
        <f t="shared" si="9"/>
        <v/>
      </c>
      <c r="CI43" s="731"/>
      <c r="CJ43" s="731"/>
      <c r="CK43" s="731"/>
      <c r="CL43" s="731">
        <f t="shared" si="10"/>
        <v>0</v>
      </c>
      <c r="CM43" s="731">
        <f t="shared" si="11"/>
        <v>0</v>
      </c>
      <c r="CN43" s="731">
        <f t="shared" si="12"/>
        <v>0</v>
      </c>
      <c r="CO43" s="731">
        <f t="shared" si="13"/>
        <v>0</v>
      </c>
      <c r="CP43" s="731">
        <f t="shared" si="14"/>
        <v>0</v>
      </c>
      <c r="CQ43" s="731">
        <f t="shared" si="15"/>
        <v>0</v>
      </c>
      <c r="CR43" s="731">
        <f t="shared" si="15"/>
        <v>0</v>
      </c>
      <c r="CS43" s="731"/>
      <c r="CT43" s="731"/>
      <c r="CU43" s="731"/>
      <c r="CV43" s="731"/>
      <c r="CW43" s="731"/>
      <c r="CX43" s="731"/>
      <c r="CY43" s="731"/>
      <c r="CZ43" s="731"/>
      <c r="DA43" s="731"/>
      <c r="DB43" s="731"/>
    </row>
    <row r="44" spans="1:106" ht="15.65" customHeight="1" x14ac:dyDescent="0.35">
      <c r="A44" s="5511" t="s">
        <v>1554</v>
      </c>
      <c r="B44" s="5414"/>
      <c r="C44" s="5512"/>
      <c r="D44" s="5513"/>
      <c r="E44" s="5513"/>
      <c r="F44" s="5513"/>
      <c r="G44" s="5513"/>
      <c r="H44" s="5513"/>
      <c r="I44" s="5513"/>
      <c r="J44" s="5513"/>
      <c r="K44" s="5513"/>
      <c r="L44" s="5513"/>
      <c r="M44" s="5513"/>
      <c r="N44" s="5513"/>
      <c r="O44" s="5513"/>
      <c r="P44" s="5513"/>
      <c r="Q44" s="5513"/>
      <c r="R44" s="5513"/>
      <c r="S44" s="5514"/>
      <c r="T44" s="51"/>
      <c r="U44" s="55"/>
      <c r="V44" s="51"/>
      <c r="W44" s="55"/>
      <c r="X44" s="51"/>
      <c r="Y44" s="55"/>
      <c r="Z44" s="5506"/>
      <c r="AA44" s="51"/>
      <c r="AB44" s="122"/>
      <c r="AC44" s="122"/>
      <c r="AD44" s="55"/>
      <c r="AE44" s="5506"/>
      <c r="AF44" s="51"/>
      <c r="AG44" s="122"/>
      <c r="AH44" s="122"/>
      <c r="AI44" s="57"/>
      <c r="AJ44" s="5509"/>
      <c r="AK44" s="5509"/>
      <c r="AL44" s="5509"/>
      <c r="AM44" s="5509"/>
      <c r="AN44" s="5509"/>
      <c r="AO44" s="5509"/>
      <c r="AP44" s="5509"/>
      <c r="AQ44" s="5509"/>
      <c r="AR44" s="730" t="str">
        <f t="shared" si="16"/>
        <v/>
      </c>
      <c r="AS44" s="731"/>
      <c r="AT44" s="731"/>
      <c r="AU44" s="731"/>
      <c r="AV44" s="731"/>
      <c r="AW44" s="731"/>
      <c r="AX44" s="731"/>
      <c r="AY44" s="731"/>
      <c r="AZ44" s="731"/>
      <c r="BA44" s="731"/>
      <c r="BB44" s="731"/>
      <c r="BC44" s="731"/>
      <c r="BD44" s="730"/>
      <c r="BE44" s="730"/>
      <c r="BF44" s="730"/>
      <c r="BG44" s="730"/>
      <c r="BH44" s="730"/>
      <c r="BI44" s="730"/>
      <c r="BJ44" s="730"/>
      <c r="BK44" s="730"/>
      <c r="BL44" s="730"/>
      <c r="BM44" s="730"/>
      <c r="BN44" s="730"/>
      <c r="BO44" s="731"/>
      <c r="BP44" s="731"/>
      <c r="BQ44" s="731"/>
      <c r="BR44" s="731"/>
      <c r="BS44" s="731"/>
      <c r="BT44" s="731"/>
      <c r="BU44" s="731"/>
      <c r="BV44" s="731"/>
      <c r="BW44" s="731"/>
      <c r="BX44" s="731"/>
      <c r="BY44" s="731"/>
      <c r="BZ44" s="731"/>
      <c r="CA44" s="731"/>
      <c r="CB44" s="731" t="str">
        <f t="shared" si="3"/>
        <v/>
      </c>
      <c r="CC44" s="731" t="str">
        <f t="shared" si="4"/>
        <v/>
      </c>
      <c r="CD44" s="731" t="str">
        <f t="shared" si="5"/>
        <v/>
      </c>
      <c r="CE44" s="731" t="str">
        <f t="shared" si="6"/>
        <v/>
      </c>
      <c r="CF44" s="731" t="str">
        <f t="shared" si="7"/>
        <v/>
      </c>
      <c r="CG44" s="731" t="str">
        <f t="shared" si="8"/>
        <v/>
      </c>
      <c r="CH44" s="731" t="str">
        <f t="shared" si="9"/>
        <v/>
      </c>
      <c r="CI44" s="731"/>
      <c r="CJ44" s="731"/>
      <c r="CK44" s="731"/>
      <c r="CL44" s="731">
        <f t="shared" si="10"/>
        <v>0</v>
      </c>
      <c r="CM44" s="731">
        <f t="shared" si="11"/>
        <v>0</v>
      </c>
      <c r="CN44" s="731">
        <f t="shared" si="12"/>
        <v>0</v>
      </c>
      <c r="CO44" s="731">
        <f t="shared" si="13"/>
        <v>0</v>
      </c>
      <c r="CP44" s="731">
        <f t="shared" si="14"/>
        <v>0</v>
      </c>
      <c r="CQ44" s="731">
        <f t="shared" si="15"/>
        <v>0</v>
      </c>
      <c r="CR44" s="731">
        <f t="shared" si="15"/>
        <v>0</v>
      </c>
      <c r="CS44" s="731"/>
      <c r="CT44" s="731"/>
      <c r="CU44" s="731"/>
      <c r="CV44" s="731"/>
      <c r="CW44" s="731"/>
      <c r="CX44" s="731"/>
      <c r="CY44" s="731"/>
      <c r="CZ44" s="731"/>
      <c r="DA44" s="731"/>
      <c r="DB44" s="731"/>
    </row>
    <row r="45" spans="1:106" ht="15.65" customHeight="1" x14ac:dyDescent="0.35">
      <c r="A45" s="5511" t="s">
        <v>1555</v>
      </c>
      <c r="B45" s="5414"/>
      <c r="C45" s="5512"/>
      <c r="D45" s="5513"/>
      <c r="E45" s="5513"/>
      <c r="F45" s="5513"/>
      <c r="G45" s="5513"/>
      <c r="H45" s="5513"/>
      <c r="I45" s="5513"/>
      <c r="J45" s="5513"/>
      <c r="K45" s="5513"/>
      <c r="L45" s="5513"/>
      <c r="M45" s="5513"/>
      <c r="N45" s="5513"/>
      <c r="O45" s="5513"/>
      <c r="P45" s="5513"/>
      <c r="Q45" s="5513"/>
      <c r="R45" s="5513"/>
      <c r="S45" s="5514"/>
      <c r="T45" s="51"/>
      <c r="U45" s="55"/>
      <c r="V45" s="51"/>
      <c r="W45" s="55"/>
      <c r="X45" s="51"/>
      <c r="Y45" s="55"/>
      <c r="Z45" s="5506"/>
      <c r="AA45" s="51"/>
      <c r="AB45" s="122"/>
      <c r="AC45" s="122"/>
      <c r="AD45" s="55"/>
      <c r="AE45" s="5506"/>
      <c r="AF45" s="51"/>
      <c r="AG45" s="122"/>
      <c r="AH45" s="122"/>
      <c r="AI45" s="57"/>
      <c r="AJ45" s="5509"/>
      <c r="AK45" s="5509"/>
      <c r="AL45" s="5509"/>
      <c r="AM45" s="5509"/>
      <c r="AN45" s="5509"/>
      <c r="AO45" s="5509"/>
      <c r="AP45" s="5509"/>
      <c r="AQ45" s="5509"/>
      <c r="AR45" s="730" t="str">
        <f t="shared" si="16"/>
        <v/>
      </c>
      <c r="AS45" s="731"/>
      <c r="AT45" s="731"/>
      <c r="AU45" s="731"/>
      <c r="AV45" s="731"/>
      <c r="AW45" s="731"/>
      <c r="AX45" s="731"/>
      <c r="AY45" s="731"/>
      <c r="AZ45" s="731"/>
      <c r="BA45" s="731"/>
      <c r="BB45" s="731"/>
      <c r="BC45" s="731"/>
      <c r="BD45" s="730"/>
      <c r="BE45" s="730"/>
      <c r="BF45" s="730"/>
      <c r="BG45" s="730"/>
      <c r="BH45" s="730"/>
      <c r="BI45" s="730"/>
      <c r="BJ45" s="730"/>
      <c r="BK45" s="730"/>
      <c r="BL45" s="730"/>
      <c r="BM45" s="730"/>
      <c r="BN45" s="730"/>
      <c r="BO45" s="731"/>
      <c r="BP45" s="731"/>
      <c r="BQ45" s="731"/>
      <c r="BR45" s="731"/>
      <c r="BS45" s="731"/>
      <c r="BT45" s="731"/>
      <c r="BU45" s="731"/>
      <c r="BV45" s="731"/>
      <c r="BW45" s="731"/>
      <c r="BX45" s="731"/>
      <c r="BY45" s="731"/>
      <c r="BZ45" s="731"/>
      <c r="CA45" s="731"/>
      <c r="CB45" s="731" t="str">
        <f t="shared" si="3"/>
        <v/>
      </c>
      <c r="CC45" s="731" t="str">
        <f t="shared" si="4"/>
        <v/>
      </c>
      <c r="CD45" s="731" t="str">
        <f t="shared" si="5"/>
        <v/>
      </c>
      <c r="CE45" s="731" t="str">
        <f t="shared" si="6"/>
        <v/>
      </c>
      <c r="CF45" s="731" t="str">
        <f t="shared" si="7"/>
        <v/>
      </c>
      <c r="CG45" s="731" t="str">
        <f t="shared" si="8"/>
        <v/>
      </c>
      <c r="CH45" s="731" t="str">
        <f t="shared" si="9"/>
        <v/>
      </c>
      <c r="CI45" s="731"/>
      <c r="CJ45" s="731"/>
      <c r="CK45" s="731"/>
      <c r="CL45" s="731">
        <f t="shared" si="10"/>
        <v>0</v>
      </c>
      <c r="CM45" s="731">
        <f t="shared" si="11"/>
        <v>0</v>
      </c>
      <c r="CN45" s="731">
        <f t="shared" si="12"/>
        <v>0</v>
      </c>
      <c r="CO45" s="731">
        <f t="shared" si="13"/>
        <v>0</v>
      </c>
      <c r="CP45" s="731">
        <f t="shared" si="14"/>
        <v>0</v>
      </c>
      <c r="CQ45" s="731">
        <f t="shared" si="15"/>
        <v>0</v>
      </c>
      <c r="CR45" s="731">
        <f t="shared" si="15"/>
        <v>0</v>
      </c>
      <c r="CS45" s="731"/>
      <c r="CT45" s="731"/>
      <c r="CU45" s="731"/>
      <c r="CV45" s="731"/>
      <c r="CW45" s="731"/>
      <c r="CX45" s="731"/>
      <c r="CY45" s="731"/>
      <c r="CZ45" s="731"/>
      <c r="DA45" s="731"/>
      <c r="DB45" s="731"/>
    </row>
    <row r="46" spans="1:106" ht="15.65" customHeight="1" x14ac:dyDescent="0.35">
      <c r="A46" s="5511" t="s">
        <v>1556</v>
      </c>
      <c r="B46" s="5414"/>
      <c r="C46" s="5512"/>
      <c r="D46" s="5513"/>
      <c r="E46" s="5513"/>
      <c r="F46" s="5513"/>
      <c r="G46" s="5513"/>
      <c r="H46" s="5513"/>
      <c r="I46" s="5513"/>
      <c r="J46" s="5513"/>
      <c r="K46" s="5513"/>
      <c r="L46" s="5513"/>
      <c r="M46" s="5513"/>
      <c r="N46" s="5513"/>
      <c r="O46" s="5513"/>
      <c r="P46" s="5513"/>
      <c r="Q46" s="5513"/>
      <c r="R46" s="5513"/>
      <c r="S46" s="5514"/>
      <c r="T46" s="51"/>
      <c r="U46" s="55"/>
      <c r="V46" s="51"/>
      <c r="W46" s="55"/>
      <c r="X46" s="51"/>
      <c r="Y46" s="55"/>
      <c r="Z46" s="5506"/>
      <c r="AA46" s="51"/>
      <c r="AB46" s="122"/>
      <c r="AC46" s="122"/>
      <c r="AD46" s="55"/>
      <c r="AE46" s="5506"/>
      <c r="AF46" s="51"/>
      <c r="AG46" s="122"/>
      <c r="AH46" s="122"/>
      <c r="AI46" s="57"/>
      <c r="AJ46" s="5509"/>
      <c r="AK46" s="5509"/>
      <c r="AL46" s="5509"/>
      <c r="AM46" s="5509"/>
      <c r="AN46" s="5509"/>
      <c r="AO46" s="5509"/>
      <c r="AP46" s="5509"/>
      <c r="AQ46" s="5509"/>
      <c r="AR46" s="730" t="str">
        <f t="shared" si="16"/>
        <v/>
      </c>
      <c r="AS46" s="731"/>
      <c r="AT46" s="731"/>
      <c r="AU46" s="731"/>
      <c r="AV46" s="731"/>
      <c r="AW46" s="731"/>
      <c r="AX46" s="731"/>
      <c r="AY46" s="731"/>
      <c r="AZ46" s="731"/>
      <c r="BA46" s="731"/>
      <c r="BB46" s="731"/>
      <c r="BC46" s="731"/>
      <c r="BD46" s="730"/>
      <c r="BE46" s="730"/>
      <c r="BF46" s="730"/>
      <c r="BG46" s="730"/>
      <c r="BH46" s="730"/>
      <c r="BI46" s="730"/>
      <c r="BJ46" s="730"/>
      <c r="BK46" s="730"/>
      <c r="BL46" s="730"/>
      <c r="BM46" s="730"/>
      <c r="BN46" s="730"/>
      <c r="BO46" s="731"/>
      <c r="BP46" s="731"/>
      <c r="BQ46" s="731"/>
      <c r="BR46" s="731"/>
      <c r="BS46" s="731"/>
      <c r="BT46" s="731"/>
      <c r="BU46" s="731"/>
      <c r="BV46" s="731"/>
      <c r="BW46" s="731"/>
      <c r="BX46" s="731"/>
      <c r="BY46" s="731"/>
      <c r="BZ46" s="731"/>
      <c r="CA46" s="731"/>
      <c r="CB46" s="731" t="str">
        <f t="shared" si="3"/>
        <v/>
      </c>
      <c r="CC46" s="731" t="str">
        <f t="shared" si="4"/>
        <v/>
      </c>
      <c r="CD46" s="731" t="str">
        <f t="shared" si="5"/>
        <v/>
      </c>
      <c r="CE46" s="731" t="str">
        <f t="shared" si="6"/>
        <v/>
      </c>
      <c r="CF46" s="731" t="str">
        <f t="shared" si="7"/>
        <v/>
      </c>
      <c r="CG46" s="731" t="str">
        <f t="shared" si="8"/>
        <v/>
      </c>
      <c r="CH46" s="731" t="str">
        <f t="shared" si="9"/>
        <v/>
      </c>
      <c r="CI46" s="731"/>
      <c r="CJ46" s="731"/>
      <c r="CK46" s="731"/>
      <c r="CL46" s="731">
        <f t="shared" si="10"/>
        <v>0</v>
      </c>
      <c r="CM46" s="731">
        <f t="shared" si="11"/>
        <v>0</v>
      </c>
      <c r="CN46" s="731">
        <f t="shared" si="12"/>
        <v>0</v>
      </c>
      <c r="CO46" s="731">
        <f t="shared" si="13"/>
        <v>0</v>
      </c>
      <c r="CP46" s="731">
        <f t="shared" si="14"/>
        <v>0</v>
      </c>
      <c r="CQ46" s="731">
        <f t="shared" si="15"/>
        <v>0</v>
      </c>
      <c r="CR46" s="731">
        <f t="shared" si="15"/>
        <v>0</v>
      </c>
      <c r="CS46" s="731"/>
      <c r="CT46" s="731"/>
      <c r="CU46" s="731"/>
      <c r="CV46" s="731"/>
      <c r="CW46" s="731"/>
      <c r="CX46" s="731"/>
      <c r="CY46" s="731"/>
      <c r="CZ46" s="731"/>
      <c r="DA46" s="731"/>
      <c r="DB46" s="731"/>
    </row>
    <row r="47" spans="1:106" ht="15.65" customHeight="1" x14ac:dyDescent="0.35">
      <c r="A47" s="5511" t="s">
        <v>1557</v>
      </c>
      <c r="B47" s="5414"/>
      <c r="C47" s="5512"/>
      <c r="D47" s="5513"/>
      <c r="E47" s="5513"/>
      <c r="F47" s="5513"/>
      <c r="G47" s="5513"/>
      <c r="H47" s="5513"/>
      <c r="I47" s="5513"/>
      <c r="J47" s="5513"/>
      <c r="K47" s="5513"/>
      <c r="L47" s="5513"/>
      <c r="M47" s="5513"/>
      <c r="N47" s="5513"/>
      <c r="O47" s="5513"/>
      <c r="P47" s="5513"/>
      <c r="Q47" s="5513"/>
      <c r="R47" s="5513"/>
      <c r="S47" s="5514"/>
      <c r="T47" s="51"/>
      <c r="U47" s="55"/>
      <c r="V47" s="51"/>
      <c r="W47" s="55"/>
      <c r="X47" s="51"/>
      <c r="Y47" s="55"/>
      <c r="Z47" s="5506"/>
      <c r="AA47" s="51"/>
      <c r="AB47" s="122"/>
      <c r="AC47" s="122"/>
      <c r="AD47" s="55"/>
      <c r="AE47" s="5506"/>
      <c r="AF47" s="51"/>
      <c r="AG47" s="122"/>
      <c r="AH47" s="122"/>
      <c r="AI47" s="57"/>
      <c r="AJ47" s="5509"/>
      <c r="AK47" s="5509"/>
      <c r="AL47" s="5509"/>
      <c r="AM47" s="5509"/>
      <c r="AN47" s="5509"/>
      <c r="AO47" s="5509"/>
      <c r="AP47" s="5509"/>
      <c r="AQ47" s="5509"/>
      <c r="AR47" s="730" t="str">
        <f t="shared" si="16"/>
        <v/>
      </c>
      <c r="AS47" s="731"/>
      <c r="AT47" s="731"/>
      <c r="AU47" s="731"/>
      <c r="AV47" s="731"/>
      <c r="AW47" s="731"/>
      <c r="AX47" s="731"/>
      <c r="AY47" s="731"/>
      <c r="AZ47" s="731"/>
      <c r="BA47" s="731"/>
      <c r="BB47" s="731"/>
      <c r="BC47" s="731"/>
      <c r="BD47" s="730"/>
      <c r="BE47" s="730"/>
      <c r="BF47" s="730"/>
      <c r="BG47" s="730"/>
      <c r="BH47" s="730"/>
      <c r="BI47" s="730"/>
      <c r="BJ47" s="730"/>
      <c r="BK47" s="730"/>
      <c r="BL47" s="730"/>
      <c r="BM47" s="730"/>
      <c r="BN47" s="730"/>
      <c r="BO47" s="731"/>
      <c r="BP47" s="731"/>
      <c r="BQ47" s="731"/>
      <c r="BR47" s="731"/>
      <c r="BS47" s="731"/>
      <c r="BT47" s="731"/>
      <c r="BU47" s="731"/>
      <c r="BV47" s="731"/>
      <c r="BW47" s="731"/>
      <c r="BX47" s="731"/>
      <c r="BY47" s="731"/>
      <c r="BZ47" s="731"/>
      <c r="CA47" s="731"/>
      <c r="CB47" s="731" t="str">
        <f t="shared" si="3"/>
        <v/>
      </c>
      <c r="CC47" s="731" t="str">
        <f t="shared" si="4"/>
        <v/>
      </c>
      <c r="CD47" s="731" t="str">
        <f t="shared" si="5"/>
        <v/>
      </c>
      <c r="CE47" s="731" t="str">
        <f t="shared" si="6"/>
        <v/>
      </c>
      <c r="CF47" s="731" t="str">
        <f t="shared" si="7"/>
        <v/>
      </c>
      <c r="CG47" s="731" t="str">
        <f t="shared" si="8"/>
        <v/>
      </c>
      <c r="CH47" s="731" t="str">
        <f t="shared" si="9"/>
        <v/>
      </c>
      <c r="CI47" s="731"/>
      <c r="CJ47" s="731"/>
      <c r="CK47" s="731"/>
      <c r="CL47" s="731">
        <f t="shared" si="10"/>
        <v>0</v>
      </c>
      <c r="CM47" s="731">
        <f t="shared" si="11"/>
        <v>0</v>
      </c>
      <c r="CN47" s="731">
        <f t="shared" si="12"/>
        <v>0</v>
      </c>
      <c r="CO47" s="731">
        <f t="shared" si="13"/>
        <v>0</v>
      </c>
      <c r="CP47" s="731">
        <f t="shared" si="14"/>
        <v>0</v>
      </c>
      <c r="CQ47" s="731">
        <f t="shared" si="15"/>
        <v>0</v>
      </c>
      <c r="CR47" s="731">
        <f t="shared" si="15"/>
        <v>0</v>
      </c>
      <c r="CS47" s="731"/>
      <c r="CT47" s="731"/>
      <c r="CU47" s="731"/>
      <c r="CV47" s="731"/>
      <c r="CW47" s="731"/>
      <c r="CX47" s="731"/>
      <c r="CY47" s="731"/>
      <c r="CZ47" s="731"/>
      <c r="DA47" s="731"/>
      <c r="DB47" s="731"/>
    </row>
    <row r="48" spans="1:106" ht="15.65" customHeight="1" x14ac:dyDescent="0.35">
      <c r="A48" s="5511" t="s">
        <v>1558</v>
      </c>
      <c r="B48" s="5414"/>
      <c r="C48" s="5512"/>
      <c r="D48" s="5513"/>
      <c r="E48" s="5513"/>
      <c r="F48" s="5513"/>
      <c r="G48" s="5513"/>
      <c r="H48" s="5513"/>
      <c r="I48" s="5513"/>
      <c r="J48" s="5513"/>
      <c r="K48" s="5513"/>
      <c r="L48" s="5513"/>
      <c r="M48" s="5513"/>
      <c r="N48" s="5513"/>
      <c r="O48" s="5513"/>
      <c r="P48" s="5513"/>
      <c r="Q48" s="5513"/>
      <c r="R48" s="5513"/>
      <c r="S48" s="5514"/>
      <c r="T48" s="51"/>
      <c r="U48" s="55"/>
      <c r="V48" s="51"/>
      <c r="W48" s="55"/>
      <c r="X48" s="51"/>
      <c r="Y48" s="55"/>
      <c r="Z48" s="5506"/>
      <c r="AA48" s="51"/>
      <c r="AB48" s="122"/>
      <c r="AC48" s="122"/>
      <c r="AD48" s="55"/>
      <c r="AE48" s="5506"/>
      <c r="AF48" s="51"/>
      <c r="AG48" s="122"/>
      <c r="AH48" s="122"/>
      <c r="AI48" s="57"/>
      <c r="AJ48" s="5509"/>
      <c r="AK48" s="5509"/>
      <c r="AL48" s="5509"/>
      <c r="AM48" s="5509"/>
      <c r="AN48" s="5509"/>
      <c r="AO48" s="5509"/>
      <c r="AP48" s="5509"/>
      <c r="AQ48" s="5509"/>
      <c r="AR48" s="730" t="str">
        <f t="shared" si="16"/>
        <v/>
      </c>
      <c r="AS48" s="731"/>
      <c r="AT48" s="731"/>
      <c r="AU48" s="731"/>
      <c r="AV48" s="731"/>
      <c r="AW48" s="731"/>
      <c r="AX48" s="731"/>
      <c r="AY48" s="731"/>
      <c r="AZ48" s="731"/>
      <c r="BA48" s="731"/>
      <c r="BB48" s="731"/>
      <c r="BC48" s="731"/>
      <c r="BD48" s="730"/>
      <c r="BE48" s="730"/>
      <c r="BF48" s="730"/>
      <c r="BG48" s="730"/>
      <c r="BH48" s="730"/>
      <c r="BI48" s="730"/>
      <c r="BJ48" s="730"/>
      <c r="BK48" s="730"/>
      <c r="BL48" s="730"/>
      <c r="BM48" s="730"/>
      <c r="BN48" s="730"/>
      <c r="BO48" s="731"/>
      <c r="BP48" s="731"/>
      <c r="BQ48" s="731"/>
      <c r="BR48" s="731"/>
      <c r="BS48" s="731"/>
      <c r="BT48" s="731"/>
      <c r="BU48" s="731"/>
      <c r="BV48" s="731"/>
      <c r="BW48" s="731"/>
      <c r="BX48" s="731"/>
      <c r="BY48" s="731"/>
      <c r="BZ48" s="731"/>
      <c r="CA48" s="731"/>
      <c r="CB48" s="731" t="str">
        <f t="shared" si="3"/>
        <v/>
      </c>
      <c r="CC48" s="731" t="str">
        <f t="shared" si="4"/>
        <v/>
      </c>
      <c r="CD48" s="731" t="str">
        <f t="shared" si="5"/>
        <v/>
      </c>
      <c r="CE48" s="731" t="str">
        <f t="shared" si="6"/>
        <v/>
      </c>
      <c r="CF48" s="731" t="str">
        <f t="shared" si="7"/>
        <v/>
      </c>
      <c r="CG48" s="731" t="str">
        <f t="shared" si="8"/>
        <v/>
      </c>
      <c r="CH48" s="731" t="str">
        <f t="shared" si="9"/>
        <v/>
      </c>
      <c r="CI48" s="731"/>
      <c r="CJ48" s="731"/>
      <c r="CK48" s="731"/>
      <c r="CL48" s="731">
        <f t="shared" si="10"/>
        <v>0</v>
      </c>
      <c r="CM48" s="731">
        <f t="shared" si="11"/>
        <v>0</v>
      </c>
      <c r="CN48" s="731">
        <f t="shared" si="12"/>
        <v>0</v>
      </c>
      <c r="CO48" s="731">
        <f t="shared" si="13"/>
        <v>0</v>
      </c>
      <c r="CP48" s="731">
        <f t="shared" si="14"/>
        <v>0</v>
      </c>
      <c r="CQ48" s="731">
        <f t="shared" si="15"/>
        <v>0</v>
      </c>
      <c r="CR48" s="731">
        <f t="shared" si="15"/>
        <v>0</v>
      </c>
      <c r="CS48" s="731"/>
      <c r="CT48" s="731"/>
      <c r="CU48" s="731"/>
      <c r="CV48" s="731"/>
      <c r="CW48" s="731"/>
      <c r="CX48" s="731"/>
      <c r="CY48" s="731"/>
      <c r="CZ48" s="731"/>
      <c r="DA48" s="731"/>
      <c r="DB48" s="731"/>
    </row>
    <row r="49" spans="1:106" ht="15.65" customHeight="1" x14ac:dyDescent="0.35">
      <c r="A49" s="5511" t="s">
        <v>1559</v>
      </c>
      <c r="B49" s="5414"/>
      <c r="C49" s="5512"/>
      <c r="D49" s="5513"/>
      <c r="E49" s="5513"/>
      <c r="F49" s="5513"/>
      <c r="G49" s="5513"/>
      <c r="H49" s="5513"/>
      <c r="I49" s="5513"/>
      <c r="J49" s="5513"/>
      <c r="K49" s="5513"/>
      <c r="L49" s="5513"/>
      <c r="M49" s="5513"/>
      <c r="N49" s="5513"/>
      <c r="O49" s="5513"/>
      <c r="P49" s="5513"/>
      <c r="Q49" s="5513"/>
      <c r="R49" s="5513"/>
      <c r="S49" s="5514"/>
      <c r="T49" s="51"/>
      <c r="U49" s="55"/>
      <c r="V49" s="51"/>
      <c r="W49" s="55"/>
      <c r="X49" s="51"/>
      <c r="Y49" s="55"/>
      <c r="Z49" s="5506"/>
      <c r="AA49" s="51"/>
      <c r="AB49" s="122"/>
      <c r="AC49" s="122"/>
      <c r="AD49" s="55"/>
      <c r="AE49" s="5506"/>
      <c r="AF49" s="51"/>
      <c r="AG49" s="122"/>
      <c r="AH49" s="122"/>
      <c r="AI49" s="57"/>
      <c r="AJ49" s="5509"/>
      <c r="AK49" s="5509"/>
      <c r="AL49" s="5509"/>
      <c r="AM49" s="5509"/>
      <c r="AN49" s="5509"/>
      <c r="AO49" s="5509"/>
      <c r="AP49" s="5509"/>
      <c r="AQ49" s="5509"/>
      <c r="AR49" s="730" t="str">
        <f t="shared" si="16"/>
        <v/>
      </c>
      <c r="AS49" s="731"/>
      <c r="AT49" s="731"/>
      <c r="AU49" s="731"/>
      <c r="AV49" s="731"/>
      <c r="AW49" s="731"/>
      <c r="AX49" s="731"/>
      <c r="AY49" s="731"/>
      <c r="AZ49" s="731"/>
      <c r="BA49" s="731"/>
      <c r="BB49" s="731"/>
      <c r="BC49" s="731"/>
      <c r="BD49" s="730"/>
      <c r="BE49" s="730"/>
      <c r="BF49" s="730"/>
      <c r="BG49" s="730"/>
      <c r="BH49" s="730"/>
      <c r="BI49" s="730"/>
      <c r="BJ49" s="730"/>
      <c r="BK49" s="730"/>
      <c r="BL49" s="730"/>
      <c r="BM49" s="730"/>
      <c r="BN49" s="730"/>
      <c r="BO49" s="731"/>
      <c r="BP49" s="731"/>
      <c r="BQ49" s="731"/>
      <c r="BR49" s="731"/>
      <c r="BS49" s="731"/>
      <c r="BT49" s="731"/>
      <c r="BU49" s="731"/>
      <c r="BV49" s="731"/>
      <c r="BW49" s="731"/>
      <c r="BX49" s="731"/>
      <c r="BY49" s="731"/>
      <c r="BZ49" s="731"/>
      <c r="CA49" s="731"/>
      <c r="CB49" s="731" t="str">
        <f t="shared" si="3"/>
        <v/>
      </c>
      <c r="CC49" s="731" t="str">
        <f t="shared" si="4"/>
        <v/>
      </c>
      <c r="CD49" s="731" t="str">
        <f t="shared" si="5"/>
        <v/>
      </c>
      <c r="CE49" s="731" t="str">
        <f t="shared" si="6"/>
        <v/>
      </c>
      <c r="CF49" s="731" t="str">
        <f t="shared" si="7"/>
        <v/>
      </c>
      <c r="CG49" s="731" t="str">
        <f t="shared" si="8"/>
        <v/>
      </c>
      <c r="CH49" s="731" t="str">
        <f t="shared" si="9"/>
        <v/>
      </c>
      <c r="CI49" s="731"/>
      <c r="CJ49" s="731"/>
      <c r="CK49" s="731"/>
      <c r="CL49" s="731">
        <f t="shared" si="10"/>
        <v>0</v>
      </c>
      <c r="CM49" s="731">
        <f t="shared" si="11"/>
        <v>0</v>
      </c>
      <c r="CN49" s="731">
        <f t="shared" si="12"/>
        <v>0</v>
      </c>
      <c r="CO49" s="731">
        <f t="shared" si="13"/>
        <v>0</v>
      </c>
      <c r="CP49" s="731">
        <f t="shared" si="14"/>
        <v>0</v>
      </c>
      <c r="CQ49" s="731">
        <f t="shared" si="15"/>
        <v>0</v>
      </c>
      <c r="CR49" s="731">
        <f t="shared" si="15"/>
        <v>0</v>
      </c>
      <c r="CS49" s="731"/>
      <c r="CT49" s="731"/>
      <c r="CU49" s="731"/>
      <c r="CV49" s="731"/>
      <c r="CW49" s="731"/>
      <c r="CX49" s="731"/>
      <c r="CY49" s="731"/>
      <c r="CZ49" s="731"/>
      <c r="DA49" s="731"/>
      <c r="DB49" s="731"/>
    </row>
    <row r="50" spans="1:106" ht="15.65" customHeight="1" x14ac:dyDescent="0.35">
      <c r="A50" s="5511" t="s">
        <v>1560</v>
      </c>
      <c r="B50" s="5414"/>
      <c r="C50" s="5512"/>
      <c r="D50" s="5513"/>
      <c r="E50" s="5513"/>
      <c r="F50" s="5513"/>
      <c r="G50" s="5513"/>
      <c r="H50" s="5513"/>
      <c r="I50" s="5513"/>
      <c r="J50" s="5513"/>
      <c r="K50" s="5513"/>
      <c r="L50" s="5513"/>
      <c r="M50" s="5513"/>
      <c r="N50" s="5513"/>
      <c r="O50" s="5513"/>
      <c r="P50" s="5513"/>
      <c r="Q50" s="5513"/>
      <c r="R50" s="5513"/>
      <c r="S50" s="5514"/>
      <c r="T50" s="51"/>
      <c r="U50" s="55"/>
      <c r="V50" s="51"/>
      <c r="W50" s="55"/>
      <c r="X50" s="51"/>
      <c r="Y50" s="55"/>
      <c r="Z50" s="5506"/>
      <c r="AA50" s="51"/>
      <c r="AB50" s="122"/>
      <c r="AC50" s="122"/>
      <c r="AD50" s="55"/>
      <c r="AE50" s="5506"/>
      <c r="AF50" s="51"/>
      <c r="AG50" s="122"/>
      <c r="AH50" s="122"/>
      <c r="AI50" s="57"/>
      <c r="AJ50" s="5509"/>
      <c r="AK50" s="5509"/>
      <c r="AL50" s="5509"/>
      <c r="AM50" s="5509"/>
      <c r="AN50" s="5509"/>
      <c r="AO50" s="5509"/>
      <c r="AP50" s="5509"/>
      <c r="AQ50" s="5509"/>
      <c r="AR50" s="730" t="str">
        <f t="shared" si="16"/>
        <v/>
      </c>
      <c r="AS50" s="731"/>
      <c r="AT50" s="731"/>
      <c r="AU50" s="731"/>
      <c r="AV50" s="731"/>
      <c r="AW50" s="731"/>
      <c r="AX50" s="731"/>
      <c r="AY50" s="731"/>
      <c r="AZ50" s="731"/>
      <c r="BA50" s="731"/>
      <c r="BB50" s="731"/>
      <c r="BC50" s="731"/>
      <c r="BD50" s="730"/>
      <c r="BE50" s="730"/>
      <c r="BF50" s="730"/>
      <c r="BG50" s="730"/>
      <c r="BH50" s="730"/>
      <c r="BI50" s="730"/>
      <c r="BJ50" s="730"/>
      <c r="BK50" s="730"/>
      <c r="BL50" s="730"/>
      <c r="BM50" s="730"/>
      <c r="BN50" s="730"/>
      <c r="BO50" s="731"/>
      <c r="BP50" s="731"/>
      <c r="BQ50" s="731"/>
      <c r="BR50" s="731"/>
      <c r="BS50" s="731"/>
      <c r="BT50" s="731"/>
      <c r="BU50" s="731"/>
      <c r="BV50" s="731"/>
      <c r="BW50" s="731"/>
      <c r="BX50" s="731"/>
      <c r="BY50" s="731"/>
      <c r="BZ50" s="731"/>
      <c r="CA50" s="731"/>
      <c r="CB50" s="731" t="str">
        <f t="shared" si="3"/>
        <v/>
      </c>
      <c r="CC50" s="731" t="str">
        <f t="shared" si="4"/>
        <v/>
      </c>
      <c r="CD50" s="731" t="str">
        <f t="shared" si="5"/>
        <v/>
      </c>
      <c r="CE50" s="731" t="str">
        <f t="shared" si="6"/>
        <v/>
      </c>
      <c r="CF50" s="731" t="str">
        <f t="shared" si="7"/>
        <v/>
      </c>
      <c r="CG50" s="731" t="str">
        <f t="shared" si="8"/>
        <v/>
      </c>
      <c r="CH50" s="731" t="str">
        <f t="shared" si="9"/>
        <v/>
      </c>
      <c r="CI50" s="731"/>
      <c r="CJ50" s="731"/>
      <c r="CK50" s="731"/>
      <c r="CL50" s="731">
        <f t="shared" si="10"/>
        <v>0</v>
      </c>
      <c r="CM50" s="731">
        <f t="shared" si="11"/>
        <v>0</v>
      </c>
      <c r="CN50" s="731">
        <f t="shared" si="12"/>
        <v>0</v>
      </c>
      <c r="CO50" s="731">
        <f t="shared" si="13"/>
        <v>0</v>
      </c>
      <c r="CP50" s="731">
        <f t="shared" si="14"/>
        <v>0</v>
      </c>
      <c r="CQ50" s="731">
        <f t="shared" si="15"/>
        <v>0</v>
      </c>
      <c r="CR50" s="731">
        <f t="shared" si="15"/>
        <v>0</v>
      </c>
      <c r="CS50" s="731"/>
      <c r="CT50" s="731"/>
      <c r="CU50" s="731"/>
      <c r="CV50" s="731"/>
      <c r="CW50" s="731"/>
      <c r="CX50" s="731"/>
      <c r="CY50" s="731"/>
      <c r="CZ50" s="731"/>
      <c r="DA50" s="731"/>
      <c r="DB50" s="731"/>
    </row>
    <row r="51" spans="1:106" ht="15.65" customHeight="1" x14ac:dyDescent="0.35">
      <c r="A51" s="5511" t="s">
        <v>1561</v>
      </c>
      <c r="B51" s="5414"/>
      <c r="C51" s="5512"/>
      <c r="D51" s="5513"/>
      <c r="E51" s="5513"/>
      <c r="F51" s="5513"/>
      <c r="G51" s="5513"/>
      <c r="H51" s="5513"/>
      <c r="I51" s="5513"/>
      <c r="J51" s="5513"/>
      <c r="K51" s="5513"/>
      <c r="L51" s="5513"/>
      <c r="M51" s="5513"/>
      <c r="N51" s="5513"/>
      <c r="O51" s="5513"/>
      <c r="P51" s="5513"/>
      <c r="Q51" s="5513"/>
      <c r="R51" s="5513"/>
      <c r="S51" s="5514"/>
      <c r="T51" s="51"/>
      <c r="U51" s="55"/>
      <c r="V51" s="51"/>
      <c r="W51" s="55"/>
      <c r="X51" s="51"/>
      <c r="Y51" s="55"/>
      <c r="Z51" s="5506"/>
      <c r="AA51" s="51"/>
      <c r="AB51" s="122"/>
      <c r="AC51" s="122"/>
      <c r="AD51" s="55"/>
      <c r="AE51" s="5506"/>
      <c r="AF51" s="51"/>
      <c r="AG51" s="122"/>
      <c r="AH51" s="122"/>
      <c r="AI51" s="57"/>
      <c r="AJ51" s="5509"/>
      <c r="AK51" s="5509"/>
      <c r="AL51" s="5509"/>
      <c r="AM51" s="5509"/>
      <c r="AN51" s="5509"/>
      <c r="AO51" s="5509"/>
      <c r="AP51" s="5509"/>
      <c r="AQ51" s="5509"/>
      <c r="AR51" s="730" t="str">
        <f t="shared" si="16"/>
        <v/>
      </c>
      <c r="AS51" s="731"/>
      <c r="AT51" s="731"/>
      <c r="AU51" s="731"/>
      <c r="AV51" s="731"/>
      <c r="AW51" s="731"/>
      <c r="AX51" s="731"/>
      <c r="AY51" s="731"/>
      <c r="AZ51" s="731"/>
      <c r="BA51" s="731"/>
      <c r="BB51" s="731"/>
      <c r="BC51" s="731"/>
      <c r="BD51" s="730"/>
      <c r="BE51" s="730"/>
      <c r="BF51" s="730"/>
      <c r="BG51" s="730"/>
      <c r="BH51" s="730"/>
      <c r="BI51" s="730"/>
      <c r="BJ51" s="730"/>
      <c r="BK51" s="730"/>
      <c r="BL51" s="730"/>
      <c r="BM51" s="730"/>
      <c r="BN51" s="730"/>
      <c r="BO51" s="731"/>
      <c r="BP51" s="731"/>
      <c r="BQ51" s="731"/>
      <c r="BR51" s="731"/>
      <c r="BS51" s="731"/>
      <c r="BT51" s="731"/>
      <c r="BU51" s="731"/>
      <c r="BV51" s="731"/>
      <c r="BW51" s="731"/>
      <c r="BX51" s="731"/>
      <c r="BY51" s="731"/>
      <c r="BZ51" s="731"/>
      <c r="CA51" s="731"/>
      <c r="CB51" s="731" t="str">
        <f t="shared" si="3"/>
        <v/>
      </c>
      <c r="CC51" s="731" t="str">
        <f t="shared" si="4"/>
        <v/>
      </c>
      <c r="CD51" s="731" t="str">
        <f t="shared" si="5"/>
        <v/>
      </c>
      <c r="CE51" s="731" t="str">
        <f t="shared" si="6"/>
        <v/>
      </c>
      <c r="CF51" s="731" t="str">
        <f t="shared" si="7"/>
        <v/>
      </c>
      <c r="CG51" s="731" t="str">
        <f t="shared" si="8"/>
        <v/>
      </c>
      <c r="CH51" s="731" t="str">
        <f t="shared" si="9"/>
        <v/>
      </c>
      <c r="CI51" s="731"/>
      <c r="CJ51" s="731"/>
      <c r="CK51" s="731"/>
      <c r="CL51" s="731">
        <f t="shared" si="10"/>
        <v>0</v>
      </c>
      <c r="CM51" s="731">
        <f t="shared" si="11"/>
        <v>0</v>
      </c>
      <c r="CN51" s="731">
        <f t="shared" si="12"/>
        <v>0</v>
      </c>
      <c r="CO51" s="731">
        <f t="shared" si="13"/>
        <v>0</v>
      </c>
      <c r="CP51" s="731">
        <f t="shared" si="14"/>
        <v>0</v>
      </c>
      <c r="CQ51" s="731">
        <f t="shared" si="15"/>
        <v>0</v>
      </c>
      <c r="CR51" s="731">
        <f t="shared" si="15"/>
        <v>0</v>
      </c>
      <c r="CS51" s="731"/>
      <c r="CT51" s="731"/>
      <c r="CU51" s="731"/>
      <c r="CV51" s="731"/>
      <c r="CW51" s="731"/>
      <c r="CX51" s="731"/>
      <c r="CY51" s="731"/>
      <c r="CZ51" s="731"/>
      <c r="DA51" s="731"/>
      <c r="DB51" s="731"/>
    </row>
    <row r="52" spans="1:106" ht="15.65" customHeight="1" x14ac:dyDescent="0.35">
      <c r="A52" s="5511" t="s">
        <v>1562</v>
      </c>
      <c r="B52" s="5414"/>
      <c r="C52" s="5512"/>
      <c r="D52" s="5513"/>
      <c r="E52" s="5513"/>
      <c r="F52" s="5513"/>
      <c r="G52" s="5513"/>
      <c r="H52" s="5513"/>
      <c r="I52" s="5513"/>
      <c r="J52" s="5513"/>
      <c r="K52" s="5513"/>
      <c r="L52" s="5513"/>
      <c r="M52" s="5513"/>
      <c r="N52" s="5513"/>
      <c r="O52" s="5513"/>
      <c r="P52" s="5513"/>
      <c r="Q52" s="5513"/>
      <c r="R52" s="5513"/>
      <c r="S52" s="5514"/>
      <c r="T52" s="51"/>
      <c r="U52" s="55"/>
      <c r="V52" s="51"/>
      <c r="W52" s="55"/>
      <c r="X52" s="51"/>
      <c r="Y52" s="55"/>
      <c r="Z52" s="5506"/>
      <c r="AA52" s="51"/>
      <c r="AB52" s="122"/>
      <c r="AC52" s="122"/>
      <c r="AD52" s="55"/>
      <c r="AE52" s="5506"/>
      <c r="AF52" s="51"/>
      <c r="AG52" s="122"/>
      <c r="AH52" s="122"/>
      <c r="AI52" s="57"/>
      <c r="AJ52" s="5509"/>
      <c r="AK52" s="5509"/>
      <c r="AL52" s="5509"/>
      <c r="AM52" s="5509"/>
      <c r="AN52" s="5509"/>
      <c r="AO52" s="5509"/>
      <c r="AP52" s="5509"/>
      <c r="AQ52" s="5509"/>
      <c r="AR52" s="730" t="str">
        <f t="shared" si="16"/>
        <v/>
      </c>
      <c r="AS52" s="731"/>
      <c r="AT52" s="731"/>
      <c r="AU52" s="731"/>
      <c r="AV52" s="731"/>
      <c r="AW52" s="731"/>
      <c r="AX52" s="731"/>
      <c r="AY52" s="731"/>
      <c r="AZ52" s="731"/>
      <c r="BA52" s="731"/>
      <c r="BB52" s="731"/>
      <c r="BC52" s="731"/>
      <c r="BD52" s="730"/>
      <c r="BE52" s="730"/>
      <c r="BF52" s="730"/>
      <c r="BG52" s="730"/>
      <c r="BH52" s="730"/>
      <c r="BI52" s="730"/>
      <c r="BJ52" s="730"/>
      <c r="BK52" s="730"/>
      <c r="BL52" s="730"/>
      <c r="BM52" s="730"/>
      <c r="BN52" s="730"/>
      <c r="BO52" s="731"/>
      <c r="BP52" s="731"/>
      <c r="BQ52" s="731"/>
      <c r="BR52" s="731"/>
      <c r="BS52" s="731"/>
      <c r="BT52" s="731"/>
      <c r="BU52" s="731"/>
      <c r="BV52" s="731"/>
      <c r="BW52" s="731"/>
      <c r="BX52" s="731"/>
      <c r="BY52" s="731"/>
      <c r="BZ52" s="731"/>
      <c r="CA52" s="731"/>
      <c r="CB52" s="731" t="str">
        <f t="shared" si="3"/>
        <v/>
      </c>
      <c r="CC52" s="731" t="str">
        <f t="shared" si="4"/>
        <v/>
      </c>
      <c r="CD52" s="731" t="str">
        <f t="shared" si="5"/>
        <v/>
      </c>
      <c r="CE52" s="731" t="str">
        <f t="shared" si="6"/>
        <v/>
      </c>
      <c r="CF52" s="731" t="str">
        <f t="shared" si="7"/>
        <v/>
      </c>
      <c r="CG52" s="731" t="str">
        <f t="shared" si="8"/>
        <v/>
      </c>
      <c r="CH52" s="731" t="str">
        <f t="shared" si="9"/>
        <v/>
      </c>
      <c r="CI52" s="731"/>
      <c r="CJ52" s="731"/>
      <c r="CK52" s="731"/>
      <c r="CL52" s="731">
        <f t="shared" si="10"/>
        <v>0</v>
      </c>
      <c r="CM52" s="731">
        <f t="shared" si="11"/>
        <v>0</v>
      </c>
      <c r="CN52" s="731">
        <f t="shared" si="12"/>
        <v>0</v>
      </c>
      <c r="CO52" s="731">
        <f t="shared" si="13"/>
        <v>0</v>
      </c>
      <c r="CP52" s="731">
        <f t="shared" si="14"/>
        <v>0</v>
      </c>
      <c r="CQ52" s="731">
        <f t="shared" si="15"/>
        <v>0</v>
      </c>
      <c r="CR52" s="731">
        <f t="shared" si="15"/>
        <v>0</v>
      </c>
      <c r="CS52" s="731"/>
      <c r="CT52" s="731"/>
      <c r="CU52" s="731"/>
      <c r="CV52" s="731"/>
      <c r="CW52" s="731"/>
      <c r="CX52" s="731"/>
      <c r="CY52" s="731"/>
      <c r="CZ52" s="731"/>
      <c r="DA52" s="731"/>
      <c r="DB52" s="731"/>
    </row>
    <row r="53" spans="1:106" ht="15.65" customHeight="1" x14ac:dyDescent="0.35">
      <c r="A53" s="5511" t="s">
        <v>1563</v>
      </c>
      <c r="B53" s="5414"/>
      <c r="C53" s="5512"/>
      <c r="D53" s="5513"/>
      <c r="E53" s="5513"/>
      <c r="F53" s="5513"/>
      <c r="G53" s="5513"/>
      <c r="H53" s="5513"/>
      <c r="I53" s="5513"/>
      <c r="J53" s="5513"/>
      <c r="K53" s="5513"/>
      <c r="L53" s="5513"/>
      <c r="M53" s="5513"/>
      <c r="N53" s="5513"/>
      <c r="O53" s="5513"/>
      <c r="P53" s="5513"/>
      <c r="Q53" s="5513"/>
      <c r="R53" s="5513"/>
      <c r="S53" s="5514"/>
      <c r="T53" s="51"/>
      <c r="U53" s="55"/>
      <c r="V53" s="51"/>
      <c r="W53" s="55"/>
      <c r="X53" s="51"/>
      <c r="Y53" s="55"/>
      <c r="Z53" s="5506"/>
      <c r="AA53" s="51"/>
      <c r="AB53" s="122"/>
      <c r="AC53" s="122"/>
      <c r="AD53" s="55"/>
      <c r="AE53" s="5506"/>
      <c r="AF53" s="51"/>
      <c r="AG53" s="122"/>
      <c r="AH53" s="122"/>
      <c r="AI53" s="57"/>
      <c r="AJ53" s="5509"/>
      <c r="AK53" s="5509"/>
      <c r="AL53" s="5509"/>
      <c r="AM53" s="5509"/>
      <c r="AN53" s="5509"/>
      <c r="AO53" s="5509"/>
      <c r="AP53" s="5509"/>
      <c r="AQ53" s="5509"/>
      <c r="AR53" s="730" t="str">
        <f t="shared" si="16"/>
        <v/>
      </c>
      <c r="AS53" s="731"/>
      <c r="AT53" s="731"/>
      <c r="AU53" s="731"/>
      <c r="AV53" s="731"/>
      <c r="AW53" s="731"/>
      <c r="AX53" s="731"/>
      <c r="AY53" s="731"/>
      <c r="AZ53" s="731"/>
      <c r="BA53" s="731"/>
      <c r="BB53" s="731"/>
      <c r="BC53" s="731"/>
      <c r="BD53" s="730"/>
      <c r="BE53" s="730"/>
      <c r="BF53" s="730"/>
      <c r="BG53" s="730"/>
      <c r="BH53" s="730"/>
      <c r="BI53" s="730"/>
      <c r="BJ53" s="730"/>
      <c r="BK53" s="730"/>
      <c r="BL53" s="730"/>
      <c r="BM53" s="730"/>
      <c r="BN53" s="730"/>
      <c r="BO53" s="731"/>
      <c r="BP53" s="731"/>
      <c r="BQ53" s="731"/>
      <c r="BR53" s="731"/>
      <c r="BS53" s="731"/>
      <c r="BT53" s="731"/>
      <c r="BU53" s="731"/>
      <c r="BV53" s="731"/>
      <c r="BW53" s="731"/>
      <c r="BX53" s="731"/>
      <c r="BY53" s="731"/>
      <c r="BZ53" s="731"/>
      <c r="CA53" s="731"/>
      <c r="CB53" s="731" t="str">
        <f t="shared" si="3"/>
        <v/>
      </c>
      <c r="CC53" s="731" t="str">
        <f t="shared" si="4"/>
        <v/>
      </c>
      <c r="CD53" s="731" t="str">
        <f t="shared" si="5"/>
        <v/>
      </c>
      <c r="CE53" s="731" t="str">
        <f t="shared" si="6"/>
        <v/>
      </c>
      <c r="CF53" s="731" t="str">
        <f t="shared" si="7"/>
        <v/>
      </c>
      <c r="CG53" s="731" t="str">
        <f t="shared" si="8"/>
        <v/>
      </c>
      <c r="CH53" s="731" t="str">
        <f t="shared" si="9"/>
        <v/>
      </c>
      <c r="CI53" s="731"/>
      <c r="CJ53" s="731"/>
      <c r="CK53" s="731"/>
      <c r="CL53" s="731">
        <f t="shared" si="10"/>
        <v>0</v>
      </c>
      <c r="CM53" s="731">
        <f t="shared" si="11"/>
        <v>0</v>
      </c>
      <c r="CN53" s="731">
        <f t="shared" si="12"/>
        <v>0</v>
      </c>
      <c r="CO53" s="731">
        <f t="shared" si="13"/>
        <v>0</v>
      </c>
      <c r="CP53" s="731">
        <f t="shared" si="14"/>
        <v>0</v>
      </c>
      <c r="CQ53" s="731">
        <f t="shared" si="15"/>
        <v>0</v>
      </c>
      <c r="CR53" s="731">
        <f t="shared" si="15"/>
        <v>0</v>
      </c>
      <c r="CS53" s="731"/>
      <c r="CT53" s="731"/>
      <c r="CU53" s="731"/>
      <c r="CV53" s="731"/>
      <c r="CW53" s="731"/>
      <c r="CX53" s="731"/>
      <c r="CY53" s="731"/>
      <c r="CZ53" s="731"/>
      <c r="DA53" s="731"/>
      <c r="DB53" s="731"/>
    </row>
    <row r="54" spans="1:106" ht="15.65" customHeight="1" x14ac:dyDescent="0.35">
      <c r="A54" s="5511" t="s">
        <v>1564</v>
      </c>
      <c r="B54" s="5414"/>
      <c r="C54" s="5512"/>
      <c r="D54" s="5513"/>
      <c r="E54" s="5513"/>
      <c r="F54" s="5513"/>
      <c r="G54" s="5513"/>
      <c r="H54" s="5513"/>
      <c r="I54" s="5513"/>
      <c r="J54" s="5513"/>
      <c r="K54" s="5513"/>
      <c r="L54" s="5513"/>
      <c r="M54" s="5513"/>
      <c r="N54" s="5513"/>
      <c r="O54" s="5513"/>
      <c r="P54" s="5513"/>
      <c r="Q54" s="5513"/>
      <c r="R54" s="5513"/>
      <c r="S54" s="5514"/>
      <c r="T54" s="51"/>
      <c r="U54" s="55"/>
      <c r="V54" s="51"/>
      <c r="W54" s="55"/>
      <c r="X54" s="51"/>
      <c r="Y54" s="55"/>
      <c r="Z54" s="5506"/>
      <c r="AA54" s="51"/>
      <c r="AB54" s="122"/>
      <c r="AC54" s="122"/>
      <c r="AD54" s="55"/>
      <c r="AE54" s="5506"/>
      <c r="AF54" s="51"/>
      <c r="AG54" s="122"/>
      <c r="AH54" s="122"/>
      <c r="AI54" s="57"/>
      <c r="AJ54" s="5509"/>
      <c r="AK54" s="5509"/>
      <c r="AL54" s="5509"/>
      <c r="AM54" s="5509"/>
      <c r="AN54" s="5509"/>
      <c r="AO54" s="5509"/>
      <c r="AP54" s="5509"/>
      <c r="AQ54" s="5509"/>
      <c r="AR54" s="730" t="str">
        <f t="shared" si="16"/>
        <v/>
      </c>
      <c r="AS54" s="731"/>
      <c r="AT54" s="731"/>
      <c r="AU54" s="731"/>
      <c r="AV54" s="731"/>
      <c r="AW54" s="731"/>
      <c r="AX54" s="731"/>
      <c r="AY54" s="731"/>
      <c r="AZ54" s="731"/>
      <c r="BA54" s="731"/>
      <c r="BB54" s="731"/>
      <c r="BC54" s="731"/>
      <c r="BD54" s="730"/>
      <c r="BE54" s="730"/>
      <c r="BF54" s="730"/>
      <c r="BG54" s="730"/>
      <c r="BH54" s="730"/>
      <c r="BI54" s="730"/>
      <c r="BJ54" s="730"/>
      <c r="BK54" s="730"/>
      <c r="BL54" s="730"/>
      <c r="BM54" s="730"/>
      <c r="BN54" s="730"/>
      <c r="BO54" s="731"/>
      <c r="BP54" s="731"/>
      <c r="BQ54" s="731"/>
      <c r="BR54" s="731"/>
      <c r="BS54" s="731"/>
      <c r="BT54" s="731"/>
      <c r="BU54" s="731"/>
      <c r="BV54" s="731"/>
      <c r="BW54" s="731"/>
      <c r="BX54" s="731"/>
      <c r="BY54" s="731"/>
      <c r="BZ54" s="731"/>
      <c r="CA54" s="731"/>
      <c r="CB54" s="731" t="str">
        <f t="shared" si="3"/>
        <v/>
      </c>
      <c r="CC54" s="731" t="str">
        <f t="shared" si="4"/>
        <v/>
      </c>
      <c r="CD54" s="731" t="str">
        <f t="shared" si="5"/>
        <v/>
      </c>
      <c r="CE54" s="731" t="str">
        <f t="shared" si="6"/>
        <v/>
      </c>
      <c r="CF54" s="731" t="str">
        <f t="shared" si="7"/>
        <v/>
      </c>
      <c r="CG54" s="731" t="str">
        <f t="shared" si="8"/>
        <v/>
      </c>
      <c r="CH54" s="731" t="str">
        <f t="shared" si="9"/>
        <v/>
      </c>
      <c r="CI54" s="731"/>
      <c r="CJ54" s="731"/>
      <c r="CK54" s="731"/>
      <c r="CL54" s="731">
        <f t="shared" si="10"/>
        <v>0</v>
      </c>
      <c r="CM54" s="731">
        <f t="shared" si="11"/>
        <v>0</v>
      </c>
      <c r="CN54" s="731">
        <f t="shared" si="12"/>
        <v>0</v>
      </c>
      <c r="CO54" s="731">
        <f t="shared" si="13"/>
        <v>0</v>
      </c>
      <c r="CP54" s="731">
        <f t="shared" si="14"/>
        <v>0</v>
      </c>
      <c r="CQ54" s="731">
        <f t="shared" si="15"/>
        <v>0</v>
      </c>
      <c r="CR54" s="731">
        <f t="shared" si="15"/>
        <v>0</v>
      </c>
      <c r="CS54" s="731"/>
      <c r="CT54" s="731"/>
      <c r="CU54" s="731"/>
      <c r="CV54" s="731"/>
      <c r="CW54" s="731"/>
      <c r="CX54" s="731"/>
      <c r="CY54" s="731"/>
      <c r="CZ54" s="731"/>
      <c r="DA54" s="731"/>
      <c r="DB54" s="731"/>
    </row>
    <row r="55" spans="1:106" ht="15.65" customHeight="1" x14ac:dyDescent="0.35">
      <c r="A55" s="5511" t="s">
        <v>1565</v>
      </c>
      <c r="B55" s="5414"/>
      <c r="C55" s="5512"/>
      <c r="D55" s="5513"/>
      <c r="E55" s="5513"/>
      <c r="F55" s="5513"/>
      <c r="G55" s="5513"/>
      <c r="H55" s="5513"/>
      <c r="I55" s="5513"/>
      <c r="J55" s="5513"/>
      <c r="K55" s="5513"/>
      <c r="L55" s="5513"/>
      <c r="M55" s="5513"/>
      <c r="N55" s="5513"/>
      <c r="O55" s="5513"/>
      <c r="P55" s="5513"/>
      <c r="Q55" s="5513"/>
      <c r="R55" s="5513"/>
      <c r="S55" s="5514"/>
      <c r="T55" s="51"/>
      <c r="U55" s="55"/>
      <c r="V55" s="51"/>
      <c r="W55" s="55"/>
      <c r="X55" s="51"/>
      <c r="Y55" s="55"/>
      <c r="Z55" s="5506"/>
      <c r="AA55" s="51"/>
      <c r="AB55" s="122"/>
      <c r="AC55" s="122"/>
      <c r="AD55" s="55"/>
      <c r="AE55" s="5506"/>
      <c r="AF55" s="51"/>
      <c r="AG55" s="122"/>
      <c r="AH55" s="122"/>
      <c r="AI55" s="57"/>
      <c r="AJ55" s="5509"/>
      <c r="AK55" s="5509"/>
      <c r="AL55" s="5509"/>
      <c r="AM55" s="5509"/>
      <c r="AN55" s="5509"/>
      <c r="AO55" s="5509"/>
      <c r="AP55" s="5509"/>
      <c r="AQ55" s="5509"/>
      <c r="AR55" s="730" t="str">
        <f t="shared" si="16"/>
        <v/>
      </c>
      <c r="AS55" s="731"/>
      <c r="AT55" s="731"/>
      <c r="AU55" s="731"/>
      <c r="AV55" s="731"/>
      <c r="AW55" s="731"/>
      <c r="AX55" s="731"/>
      <c r="AY55" s="731"/>
      <c r="AZ55" s="731"/>
      <c r="BA55" s="731"/>
      <c r="BB55" s="731"/>
      <c r="BC55" s="731"/>
      <c r="BD55" s="730"/>
      <c r="BE55" s="730"/>
      <c r="BF55" s="730"/>
      <c r="BG55" s="730"/>
      <c r="BH55" s="730"/>
      <c r="BI55" s="730"/>
      <c r="BJ55" s="730"/>
      <c r="BK55" s="730"/>
      <c r="BL55" s="730"/>
      <c r="BM55" s="730"/>
      <c r="BN55" s="730"/>
      <c r="BO55" s="731"/>
      <c r="BP55" s="731"/>
      <c r="BQ55" s="731"/>
      <c r="BR55" s="731"/>
      <c r="BS55" s="731"/>
      <c r="BT55" s="731"/>
      <c r="BU55" s="731"/>
      <c r="BV55" s="731"/>
      <c r="BW55" s="731"/>
      <c r="BX55" s="731"/>
      <c r="BY55" s="731"/>
      <c r="BZ55" s="731"/>
      <c r="CA55" s="731"/>
      <c r="CB55" s="731" t="str">
        <f t="shared" si="3"/>
        <v/>
      </c>
      <c r="CC55" s="731" t="str">
        <f t="shared" si="4"/>
        <v/>
      </c>
      <c r="CD55" s="731" t="str">
        <f t="shared" si="5"/>
        <v/>
      </c>
      <c r="CE55" s="731" t="str">
        <f t="shared" si="6"/>
        <v/>
      </c>
      <c r="CF55" s="731" t="str">
        <f t="shared" si="7"/>
        <v/>
      </c>
      <c r="CG55" s="731" t="str">
        <f t="shared" si="8"/>
        <v/>
      </c>
      <c r="CH55" s="731" t="str">
        <f t="shared" si="9"/>
        <v/>
      </c>
      <c r="CI55" s="731"/>
      <c r="CJ55" s="731"/>
      <c r="CK55" s="731"/>
      <c r="CL55" s="731">
        <f t="shared" si="10"/>
        <v>0</v>
      </c>
      <c r="CM55" s="731">
        <f t="shared" si="11"/>
        <v>0</v>
      </c>
      <c r="CN55" s="731">
        <f t="shared" si="12"/>
        <v>0</v>
      </c>
      <c r="CO55" s="731">
        <f t="shared" si="13"/>
        <v>0</v>
      </c>
      <c r="CP55" s="731">
        <f t="shared" si="14"/>
        <v>0</v>
      </c>
      <c r="CQ55" s="731">
        <f t="shared" si="15"/>
        <v>0</v>
      </c>
      <c r="CR55" s="731">
        <f t="shared" si="15"/>
        <v>0</v>
      </c>
      <c r="CS55" s="731"/>
      <c r="CT55" s="731"/>
      <c r="CU55" s="731"/>
      <c r="CV55" s="731"/>
      <c r="CW55" s="731"/>
      <c r="CX55" s="731"/>
      <c r="CY55" s="731"/>
      <c r="CZ55" s="731"/>
      <c r="DA55" s="731"/>
      <c r="DB55" s="731"/>
    </row>
    <row r="56" spans="1:106" ht="15.65" customHeight="1" x14ac:dyDescent="0.35">
      <c r="A56" s="5511" t="s">
        <v>1566</v>
      </c>
      <c r="B56" s="5414"/>
      <c r="C56" s="5512"/>
      <c r="D56" s="5513"/>
      <c r="E56" s="5513"/>
      <c r="F56" s="5513"/>
      <c r="G56" s="5513"/>
      <c r="H56" s="5513"/>
      <c r="I56" s="5513"/>
      <c r="J56" s="5513"/>
      <c r="K56" s="5513"/>
      <c r="L56" s="5513"/>
      <c r="M56" s="5513"/>
      <c r="N56" s="5513"/>
      <c r="O56" s="5513"/>
      <c r="P56" s="5513"/>
      <c r="Q56" s="5513"/>
      <c r="R56" s="5513"/>
      <c r="S56" s="5514"/>
      <c r="T56" s="51"/>
      <c r="U56" s="55"/>
      <c r="V56" s="51"/>
      <c r="W56" s="55"/>
      <c r="X56" s="51"/>
      <c r="Y56" s="55"/>
      <c r="Z56" s="5506"/>
      <c r="AA56" s="51"/>
      <c r="AB56" s="122"/>
      <c r="AC56" s="122"/>
      <c r="AD56" s="55"/>
      <c r="AE56" s="5506"/>
      <c r="AF56" s="51"/>
      <c r="AG56" s="122"/>
      <c r="AH56" s="122"/>
      <c r="AI56" s="57"/>
      <c r="AJ56" s="5509"/>
      <c r="AK56" s="5509"/>
      <c r="AL56" s="5509"/>
      <c r="AM56" s="5509"/>
      <c r="AN56" s="5509"/>
      <c r="AO56" s="5509"/>
      <c r="AP56" s="5509"/>
      <c r="AQ56" s="5509"/>
      <c r="AR56" s="730" t="str">
        <f t="shared" si="16"/>
        <v/>
      </c>
      <c r="AS56" s="731"/>
      <c r="AT56" s="731"/>
      <c r="AU56" s="731"/>
      <c r="AV56" s="731"/>
      <c r="AW56" s="731"/>
      <c r="AX56" s="731"/>
      <c r="AY56" s="731"/>
      <c r="AZ56" s="731"/>
      <c r="BA56" s="731"/>
      <c r="BB56" s="731"/>
      <c r="BC56" s="731"/>
      <c r="BD56" s="730"/>
      <c r="BE56" s="730"/>
      <c r="BF56" s="730"/>
      <c r="BG56" s="730"/>
      <c r="BH56" s="730"/>
      <c r="BI56" s="730"/>
      <c r="BJ56" s="730"/>
      <c r="BK56" s="730"/>
      <c r="BL56" s="730"/>
      <c r="BM56" s="730"/>
      <c r="BN56" s="730"/>
      <c r="BO56" s="731"/>
      <c r="BP56" s="731"/>
      <c r="BQ56" s="731"/>
      <c r="BR56" s="731"/>
      <c r="BS56" s="731"/>
      <c r="BT56" s="731"/>
      <c r="BU56" s="731"/>
      <c r="BV56" s="731"/>
      <c r="BW56" s="731"/>
      <c r="BX56" s="731"/>
      <c r="BY56" s="731"/>
      <c r="BZ56" s="731"/>
      <c r="CA56" s="731"/>
      <c r="CB56" s="731" t="str">
        <f t="shared" si="3"/>
        <v/>
      </c>
      <c r="CC56" s="731" t="str">
        <f t="shared" si="4"/>
        <v/>
      </c>
      <c r="CD56" s="731" t="str">
        <f t="shared" si="5"/>
        <v/>
      </c>
      <c r="CE56" s="731" t="str">
        <f t="shared" si="6"/>
        <v/>
      </c>
      <c r="CF56" s="731" t="str">
        <f t="shared" si="7"/>
        <v/>
      </c>
      <c r="CG56" s="731" t="str">
        <f t="shared" si="8"/>
        <v/>
      </c>
      <c r="CH56" s="731" t="str">
        <f t="shared" si="9"/>
        <v/>
      </c>
      <c r="CI56" s="731"/>
      <c r="CJ56" s="731"/>
      <c r="CK56" s="731"/>
      <c r="CL56" s="731">
        <f t="shared" si="10"/>
        <v>0</v>
      </c>
      <c r="CM56" s="731">
        <f t="shared" si="11"/>
        <v>0</v>
      </c>
      <c r="CN56" s="731">
        <f t="shared" si="12"/>
        <v>0</v>
      </c>
      <c r="CO56" s="731">
        <f t="shared" si="13"/>
        <v>0</v>
      </c>
      <c r="CP56" s="731">
        <f t="shared" si="14"/>
        <v>0</v>
      </c>
      <c r="CQ56" s="731">
        <f t="shared" si="15"/>
        <v>0</v>
      </c>
      <c r="CR56" s="731">
        <f t="shared" si="15"/>
        <v>0</v>
      </c>
      <c r="CS56" s="731"/>
      <c r="CT56" s="731"/>
      <c r="CU56" s="731"/>
      <c r="CV56" s="731"/>
      <c r="CW56" s="731"/>
      <c r="CX56" s="731"/>
      <c r="CY56" s="731"/>
      <c r="CZ56" s="731"/>
      <c r="DA56" s="731"/>
      <c r="DB56" s="731"/>
    </row>
    <row r="57" spans="1:106" ht="15.65" customHeight="1" x14ac:dyDescent="0.35">
      <c r="A57" s="5511" t="s">
        <v>1567</v>
      </c>
      <c r="B57" s="5414"/>
      <c r="C57" s="5512"/>
      <c r="D57" s="5513"/>
      <c r="E57" s="5513"/>
      <c r="F57" s="5513"/>
      <c r="G57" s="5513"/>
      <c r="H57" s="5513"/>
      <c r="I57" s="5513"/>
      <c r="J57" s="5513"/>
      <c r="K57" s="5513"/>
      <c r="L57" s="5513"/>
      <c r="M57" s="5513"/>
      <c r="N57" s="5513"/>
      <c r="O57" s="5513"/>
      <c r="P57" s="5513"/>
      <c r="Q57" s="5513"/>
      <c r="R57" s="5513"/>
      <c r="S57" s="5514"/>
      <c r="T57" s="51"/>
      <c r="U57" s="55"/>
      <c r="V57" s="51"/>
      <c r="W57" s="55"/>
      <c r="X57" s="51"/>
      <c r="Y57" s="55"/>
      <c r="Z57" s="5506"/>
      <c r="AA57" s="51"/>
      <c r="AB57" s="122"/>
      <c r="AC57" s="122"/>
      <c r="AD57" s="55"/>
      <c r="AE57" s="5506"/>
      <c r="AF57" s="51"/>
      <c r="AG57" s="122"/>
      <c r="AH57" s="122"/>
      <c r="AI57" s="57"/>
      <c r="AJ57" s="5509"/>
      <c r="AK57" s="5509"/>
      <c r="AL57" s="5509"/>
      <c r="AM57" s="5509"/>
      <c r="AN57" s="5509"/>
      <c r="AO57" s="5509"/>
      <c r="AP57" s="5509"/>
      <c r="AQ57" s="5509"/>
      <c r="AR57" s="730" t="str">
        <f t="shared" si="16"/>
        <v/>
      </c>
      <c r="AS57" s="731"/>
      <c r="AT57" s="731"/>
      <c r="AU57" s="731"/>
      <c r="AV57" s="731"/>
      <c r="AW57" s="731"/>
      <c r="AX57" s="731"/>
      <c r="AY57" s="731"/>
      <c r="AZ57" s="731"/>
      <c r="BA57" s="731"/>
      <c r="BB57" s="731"/>
      <c r="BC57" s="731"/>
      <c r="BD57" s="730"/>
      <c r="BE57" s="730"/>
      <c r="BF57" s="730"/>
      <c r="BG57" s="730"/>
      <c r="BH57" s="730"/>
      <c r="BI57" s="730"/>
      <c r="BJ57" s="730"/>
      <c r="BK57" s="730"/>
      <c r="BL57" s="730"/>
      <c r="BM57" s="730"/>
      <c r="BN57" s="730"/>
      <c r="BO57" s="731"/>
      <c r="BP57" s="731"/>
      <c r="BQ57" s="731"/>
      <c r="BR57" s="731"/>
      <c r="BS57" s="731"/>
      <c r="BT57" s="731"/>
      <c r="BU57" s="731"/>
      <c r="BV57" s="731"/>
      <c r="BW57" s="731"/>
      <c r="BX57" s="731"/>
      <c r="BY57" s="731"/>
      <c r="BZ57" s="731"/>
      <c r="CA57" s="731"/>
      <c r="CB57" s="731" t="str">
        <f t="shared" si="3"/>
        <v/>
      </c>
      <c r="CC57" s="731" t="str">
        <f t="shared" si="4"/>
        <v/>
      </c>
      <c r="CD57" s="731" t="str">
        <f t="shared" si="5"/>
        <v/>
      </c>
      <c r="CE57" s="731" t="str">
        <f t="shared" si="6"/>
        <v/>
      </c>
      <c r="CF57" s="731" t="str">
        <f t="shared" si="7"/>
        <v/>
      </c>
      <c r="CG57" s="731" t="str">
        <f t="shared" si="8"/>
        <v/>
      </c>
      <c r="CH57" s="731" t="str">
        <f t="shared" si="9"/>
        <v/>
      </c>
      <c r="CI57" s="731"/>
      <c r="CJ57" s="731"/>
      <c r="CK57" s="731"/>
      <c r="CL57" s="731">
        <f t="shared" si="10"/>
        <v>0</v>
      </c>
      <c r="CM57" s="731">
        <f t="shared" si="11"/>
        <v>0</v>
      </c>
      <c r="CN57" s="731">
        <f t="shared" si="12"/>
        <v>0</v>
      </c>
      <c r="CO57" s="731">
        <f t="shared" si="13"/>
        <v>0</v>
      </c>
      <c r="CP57" s="731">
        <f t="shared" si="14"/>
        <v>0</v>
      </c>
      <c r="CQ57" s="731">
        <f t="shared" si="15"/>
        <v>0</v>
      </c>
      <c r="CR57" s="731">
        <f t="shared" si="15"/>
        <v>0</v>
      </c>
      <c r="CS57" s="731"/>
      <c r="CT57" s="731"/>
      <c r="CU57" s="731"/>
      <c r="CV57" s="731"/>
      <c r="CW57" s="731"/>
      <c r="CX57" s="731"/>
      <c r="CY57" s="731"/>
      <c r="CZ57" s="731"/>
      <c r="DA57" s="731"/>
      <c r="DB57" s="731"/>
    </row>
    <row r="58" spans="1:106" ht="15.65" customHeight="1" x14ac:dyDescent="0.35">
      <c r="A58" s="5511" t="s">
        <v>1568</v>
      </c>
      <c r="B58" s="5414"/>
      <c r="C58" s="5512"/>
      <c r="D58" s="5513"/>
      <c r="E58" s="5513"/>
      <c r="F58" s="5513"/>
      <c r="G58" s="5513"/>
      <c r="H58" s="5513"/>
      <c r="I58" s="5513"/>
      <c r="J58" s="5513"/>
      <c r="K58" s="5513"/>
      <c r="L58" s="5513"/>
      <c r="M58" s="5513"/>
      <c r="N58" s="5513"/>
      <c r="O58" s="5513"/>
      <c r="P58" s="5513"/>
      <c r="Q58" s="5513"/>
      <c r="R58" s="5513"/>
      <c r="S58" s="5514"/>
      <c r="T58" s="51"/>
      <c r="U58" s="55"/>
      <c r="V58" s="51"/>
      <c r="W58" s="55"/>
      <c r="X58" s="51"/>
      <c r="Y58" s="55"/>
      <c r="Z58" s="5506"/>
      <c r="AA58" s="51"/>
      <c r="AB58" s="122"/>
      <c r="AC58" s="122"/>
      <c r="AD58" s="55"/>
      <c r="AE58" s="5506"/>
      <c r="AF58" s="51"/>
      <c r="AG58" s="122"/>
      <c r="AH58" s="122"/>
      <c r="AI58" s="57"/>
      <c r="AJ58" s="5509"/>
      <c r="AK58" s="5509"/>
      <c r="AL58" s="5509"/>
      <c r="AM58" s="5509"/>
      <c r="AN58" s="5509"/>
      <c r="AO58" s="5509"/>
      <c r="AP58" s="5509"/>
      <c r="AQ58" s="5509"/>
      <c r="AR58" s="730" t="str">
        <f t="shared" si="16"/>
        <v/>
      </c>
      <c r="AS58" s="731"/>
      <c r="AT58" s="731"/>
      <c r="AU58" s="731"/>
      <c r="AV58" s="731"/>
      <c r="AW58" s="731"/>
      <c r="AX58" s="731"/>
      <c r="AY58" s="731"/>
      <c r="AZ58" s="731"/>
      <c r="BA58" s="731"/>
      <c r="BB58" s="731"/>
      <c r="BC58" s="731"/>
      <c r="BD58" s="730"/>
      <c r="BE58" s="730"/>
      <c r="BF58" s="730"/>
      <c r="BG58" s="730"/>
      <c r="BH58" s="730"/>
      <c r="BI58" s="730"/>
      <c r="BJ58" s="730"/>
      <c r="BK58" s="730"/>
      <c r="BL58" s="730"/>
      <c r="BM58" s="730"/>
      <c r="BN58" s="730"/>
      <c r="BO58" s="731"/>
      <c r="BP58" s="731"/>
      <c r="BQ58" s="731"/>
      <c r="BR58" s="731"/>
      <c r="BS58" s="731"/>
      <c r="BT58" s="731"/>
      <c r="BU58" s="731"/>
      <c r="BV58" s="731"/>
      <c r="BW58" s="731"/>
      <c r="BX58" s="731"/>
      <c r="BY58" s="731"/>
      <c r="BZ58" s="731"/>
      <c r="CA58" s="731"/>
      <c r="CB58" s="731" t="str">
        <f t="shared" si="3"/>
        <v/>
      </c>
      <c r="CC58" s="731" t="str">
        <f t="shared" si="4"/>
        <v/>
      </c>
      <c r="CD58" s="731" t="str">
        <f t="shared" si="5"/>
        <v/>
      </c>
      <c r="CE58" s="731" t="str">
        <f t="shared" si="6"/>
        <v/>
      </c>
      <c r="CF58" s="731" t="str">
        <f t="shared" si="7"/>
        <v/>
      </c>
      <c r="CG58" s="731" t="str">
        <f t="shared" si="8"/>
        <v/>
      </c>
      <c r="CH58" s="731" t="str">
        <f t="shared" si="9"/>
        <v/>
      </c>
      <c r="CI58" s="731"/>
      <c r="CJ58" s="731"/>
      <c r="CK58" s="731"/>
      <c r="CL58" s="731">
        <f t="shared" si="10"/>
        <v>0</v>
      </c>
      <c r="CM58" s="731">
        <f t="shared" si="11"/>
        <v>0</v>
      </c>
      <c r="CN58" s="731">
        <f t="shared" si="12"/>
        <v>0</v>
      </c>
      <c r="CO58" s="731">
        <f t="shared" si="13"/>
        <v>0</v>
      </c>
      <c r="CP58" s="731">
        <f t="shared" si="14"/>
        <v>0</v>
      </c>
      <c r="CQ58" s="731">
        <f t="shared" si="15"/>
        <v>0</v>
      </c>
      <c r="CR58" s="731">
        <f t="shared" si="15"/>
        <v>0</v>
      </c>
      <c r="CS58" s="731"/>
      <c r="CT58" s="731"/>
      <c r="CU58" s="731"/>
      <c r="CV58" s="731"/>
      <c r="CW58" s="731"/>
      <c r="CX58" s="731"/>
      <c r="CY58" s="731"/>
      <c r="CZ58" s="731"/>
      <c r="DA58" s="731"/>
      <c r="DB58" s="731"/>
    </row>
    <row r="59" spans="1:106" ht="15.65" customHeight="1" x14ac:dyDescent="0.35">
      <c r="A59" s="5511" t="s">
        <v>1569</v>
      </c>
      <c r="B59" s="5414"/>
      <c r="C59" s="5512"/>
      <c r="D59" s="5513"/>
      <c r="E59" s="5513"/>
      <c r="F59" s="5513"/>
      <c r="G59" s="5513"/>
      <c r="H59" s="5513"/>
      <c r="I59" s="5513"/>
      <c r="J59" s="5513"/>
      <c r="K59" s="5513"/>
      <c r="L59" s="5513"/>
      <c r="M59" s="5513"/>
      <c r="N59" s="5513"/>
      <c r="O59" s="5513"/>
      <c r="P59" s="5513"/>
      <c r="Q59" s="5513"/>
      <c r="R59" s="5513"/>
      <c r="S59" s="5514"/>
      <c r="T59" s="51"/>
      <c r="U59" s="55"/>
      <c r="V59" s="51"/>
      <c r="W59" s="55"/>
      <c r="X59" s="51"/>
      <c r="Y59" s="55"/>
      <c r="Z59" s="5506"/>
      <c r="AA59" s="51"/>
      <c r="AB59" s="122"/>
      <c r="AC59" s="122"/>
      <c r="AD59" s="55"/>
      <c r="AE59" s="5506"/>
      <c r="AF59" s="51"/>
      <c r="AG59" s="122"/>
      <c r="AH59" s="122"/>
      <c r="AI59" s="57"/>
      <c r="AJ59" s="5509"/>
      <c r="AK59" s="5509"/>
      <c r="AL59" s="5509"/>
      <c r="AM59" s="5509"/>
      <c r="AN59" s="5509"/>
      <c r="AO59" s="5509"/>
      <c r="AP59" s="5509"/>
      <c r="AQ59" s="5509"/>
      <c r="AR59" s="730" t="str">
        <f t="shared" si="16"/>
        <v/>
      </c>
      <c r="AS59" s="731"/>
      <c r="AT59" s="731"/>
      <c r="AU59" s="731"/>
      <c r="AV59" s="731"/>
      <c r="AW59" s="731"/>
      <c r="AX59" s="731"/>
      <c r="AY59" s="731"/>
      <c r="AZ59" s="731"/>
      <c r="BA59" s="731"/>
      <c r="BB59" s="731"/>
      <c r="BC59" s="731"/>
      <c r="BD59" s="730"/>
      <c r="BE59" s="730"/>
      <c r="BF59" s="730"/>
      <c r="BG59" s="730"/>
      <c r="BH59" s="730"/>
      <c r="BI59" s="730"/>
      <c r="BJ59" s="730"/>
      <c r="BK59" s="730"/>
      <c r="BL59" s="730"/>
      <c r="BM59" s="730"/>
      <c r="BN59" s="730"/>
      <c r="BO59" s="731"/>
      <c r="BP59" s="731"/>
      <c r="BQ59" s="731"/>
      <c r="BR59" s="731"/>
      <c r="BS59" s="731"/>
      <c r="BT59" s="731"/>
      <c r="BU59" s="731"/>
      <c r="BV59" s="731"/>
      <c r="BW59" s="731"/>
      <c r="BX59" s="731"/>
      <c r="BY59" s="731"/>
      <c r="BZ59" s="731"/>
      <c r="CA59" s="731"/>
      <c r="CB59" s="731" t="str">
        <f t="shared" si="3"/>
        <v/>
      </c>
      <c r="CC59" s="731" t="str">
        <f t="shared" si="4"/>
        <v/>
      </c>
      <c r="CD59" s="731" t="str">
        <f t="shared" si="5"/>
        <v/>
      </c>
      <c r="CE59" s="731" t="str">
        <f t="shared" si="6"/>
        <v/>
      </c>
      <c r="CF59" s="731" t="str">
        <f t="shared" si="7"/>
        <v/>
      </c>
      <c r="CG59" s="731" t="str">
        <f t="shared" si="8"/>
        <v/>
      </c>
      <c r="CH59" s="731" t="str">
        <f t="shared" si="9"/>
        <v/>
      </c>
      <c r="CI59" s="731"/>
      <c r="CJ59" s="731"/>
      <c r="CK59" s="731"/>
      <c r="CL59" s="731">
        <f t="shared" si="10"/>
        <v>0</v>
      </c>
      <c r="CM59" s="731">
        <f t="shared" si="11"/>
        <v>0</v>
      </c>
      <c r="CN59" s="731">
        <f t="shared" si="12"/>
        <v>0</v>
      </c>
      <c r="CO59" s="731">
        <f t="shared" si="13"/>
        <v>0</v>
      </c>
      <c r="CP59" s="731">
        <f t="shared" si="14"/>
        <v>0</v>
      </c>
      <c r="CQ59" s="731">
        <f t="shared" si="15"/>
        <v>0</v>
      </c>
      <c r="CR59" s="731">
        <f t="shared" si="15"/>
        <v>0</v>
      </c>
      <c r="CS59" s="731"/>
      <c r="CT59" s="731"/>
      <c r="CU59" s="731"/>
      <c r="CV59" s="731"/>
      <c r="CW59" s="731"/>
      <c r="CX59" s="731"/>
      <c r="CY59" s="731"/>
      <c r="CZ59" s="731"/>
      <c r="DA59" s="731"/>
      <c r="DB59" s="731"/>
    </row>
    <row r="60" spans="1:106" ht="15.65" customHeight="1" x14ac:dyDescent="0.35">
      <c r="A60" s="5511" t="s">
        <v>1570</v>
      </c>
      <c r="B60" s="5414"/>
      <c r="C60" s="5512"/>
      <c r="D60" s="5513"/>
      <c r="E60" s="5513"/>
      <c r="F60" s="5513"/>
      <c r="G60" s="5513"/>
      <c r="H60" s="5513"/>
      <c r="I60" s="5513"/>
      <c r="J60" s="5513"/>
      <c r="K60" s="5513"/>
      <c r="L60" s="5513"/>
      <c r="M60" s="5513"/>
      <c r="N60" s="5513"/>
      <c r="O60" s="5513"/>
      <c r="P60" s="5513"/>
      <c r="Q60" s="5513"/>
      <c r="R60" s="5513"/>
      <c r="S60" s="5514"/>
      <c r="T60" s="51"/>
      <c r="U60" s="55"/>
      <c r="V60" s="51"/>
      <c r="W60" s="55"/>
      <c r="X60" s="51"/>
      <c r="Y60" s="55"/>
      <c r="Z60" s="5506"/>
      <c r="AA60" s="51"/>
      <c r="AB60" s="122"/>
      <c r="AC60" s="122"/>
      <c r="AD60" s="55"/>
      <c r="AE60" s="5506"/>
      <c r="AF60" s="51"/>
      <c r="AG60" s="122"/>
      <c r="AH60" s="122"/>
      <c r="AI60" s="57"/>
      <c r="AJ60" s="5509"/>
      <c r="AK60" s="5509"/>
      <c r="AL60" s="5509"/>
      <c r="AM60" s="5509"/>
      <c r="AN60" s="5509"/>
      <c r="AO60" s="5509"/>
      <c r="AP60" s="5509"/>
      <c r="AQ60" s="5509"/>
      <c r="AR60" s="730" t="str">
        <f t="shared" si="16"/>
        <v/>
      </c>
      <c r="AS60" s="731"/>
      <c r="AT60" s="731"/>
      <c r="AU60" s="731"/>
      <c r="AV60" s="731"/>
      <c r="AW60" s="731"/>
      <c r="AX60" s="731"/>
      <c r="AY60" s="731"/>
      <c r="AZ60" s="731"/>
      <c r="BA60" s="731"/>
      <c r="BB60" s="731"/>
      <c r="BC60" s="731"/>
      <c r="BD60" s="730"/>
      <c r="BE60" s="730"/>
      <c r="BF60" s="730"/>
      <c r="BG60" s="730"/>
      <c r="BH60" s="730"/>
      <c r="BI60" s="730"/>
      <c r="BJ60" s="730"/>
      <c r="BK60" s="730"/>
      <c r="BL60" s="730"/>
      <c r="BM60" s="730"/>
      <c r="BN60" s="730"/>
      <c r="BO60" s="731"/>
      <c r="BP60" s="731"/>
      <c r="BQ60" s="731"/>
      <c r="BR60" s="731"/>
      <c r="BS60" s="731"/>
      <c r="BT60" s="731"/>
      <c r="BU60" s="731"/>
      <c r="BV60" s="731"/>
      <c r="BW60" s="731"/>
      <c r="BX60" s="731"/>
      <c r="BY60" s="731"/>
      <c r="BZ60" s="731"/>
      <c r="CA60" s="731"/>
      <c r="CB60" s="731" t="str">
        <f t="shared" si="3"/>
        <v/>
      </c>
      <c r="CC60" s="731" t="str">
        <f t="shared" si="4"/>
        <v/>
      </c>
      <c r="CD60" s="731" t="str">
        <f t="shared" si="5"/>
        <v/>
      </c>
      <c r="CE60" s="731" t="str">
        <f t="shared" si="6"/>
        <v/>
      </c>
      <c r="CF60" s="731" t="str">
        <f t="shared" si="7"/>
        <v/>
      </c>
      <c r="CG60" s="731" t="str">
        <f t="shared" si="8"/>
        <v/>
      </c>
      <c r="CH60" s="731" t="str">
        <f t="shared" si="9"/>
        <v/>
      </c>
      <c r="CI60" s="731"/>
      <c r="CJ60" s="731"/>
      <c r="CK60" s="731"/>
      <c r="CL60" s="731">
        <f t="shared" si="10"/>
        <v>0</v>
      </c>
      <c r="CM60" s="731">
        <f t="shared" si="11"/>
        <v>0</v>
      </c>
      <c r="CN60" s="731">
        <f t="shared" si="12"/>
        <v>0</v>
      </c>
      <c r="CO60" s="731">
        <f t="shared" si="13"/>
        <v>0</v>
      </c>
      <c r="CP60" s="731">
        <f t="shared" si="14"/>
        <v>0</v>
      </c>
      <c r="CQ60" s="731">
        <f t="shared" si="15"/>
        <v>0</v>
      </c>
      <c r="CR60" s="731">
        <f t="shared" si="15"/>
        <v>0</v>
      </c>
      <c r="CS60" s="731"/>
      <c r="CT60" s="731"/>
      <c r="CU60" s="731"/>
      <c r="CV60" s="731"/>
      <c r="CW60" s="731"/>
      <c r="CX60" s="731"/>
      <c r="CY60" s="731"/>
      <c r="CZ60" s="731"/>
      <c r="DA60" s="731"/>
      <c r="DB60" s="731"/>
    </row>
    <row r="61" spans="1:106" ht="15.65" customHeight="1" x14ac:dyDescent="0.35">
      <c r="A61" s="5511" t="s">
        <v>1571</v>
      </c>
      <c r="B61" s="5414"/>
      <c r="C61" s="5517"/>
      <c r="D61" s="5515"/>
      <c r="E61" s="5515"/>
      <c r="F61" s="5515"/>
      <c r="G61" s="5515"/>
      <c r="H61" s="5515"/>
      <c r="I61" s="5515"/>
      <c r="J61" s="5515"/>
      <c r="K61" s="5515"/>
      <c r="L61" s="5515"/>
      <c r="M61" s="5515"/>
      <c r="N61" s="5515"/>
      <c r="O61" s="5513"/>
      <c r="P61" s="5513"/>
      <c r="Q61" s="5513"/>
      <c r="R61" s="5513"/>
      <c r="S61" s="5514"/>
      <c r="T61" s="51"/>
      <c r="U61" s="55"/>
      <c r="V61" s="51"/>
      <c r="W61" s="55"/>
      <c r="X61" s="51"/>
      <c r="Y61" s="55"/>
      <c r="Z61" s="5506"/>
      <c r="AA61" s="51"/>
      <c r="AB61" s="122"/>
      <c r="AC61" s="122"/>
      <c r="AD61" s="55"/>
      <c r="AE61" s="5506"/>
      <c r="AF61" s="51"/>
      <c r="AG61" s="122"/>
      <c r="AH61" s="122"/>
      <c r="AI61" s="57"/>
      <c r="AJ61" s="5509"/>
      <c r="AK61" s="5509"/>
      <c r="AL61" s="5509"/>
      <c r="AM61" s="5509"/>
      <c r="AN61" s="5509"/>
      <c r="AO61" s="5509"/>
      <c r="AP61" s="5509"/>
      <c r="AQ61" s="5509"/>
      <c r="AR61" s="730" t="str">
        <f t="shared" si="16"/>
        <v/>
      </c>
      <c r="AS61" s="731"/>
      <c r="AT61" s="731"/>
      <c r="AU61" s="731"/>
      <c r="AV61" s="731"/>
      <c r="AW61" s="731"/>
      <c r="AX61" s="731"/>
      <c r="AY61" s="731"/>
      <c r="AZ61" s="731"/>
      <c r="BA61" s="731"/>
      <c r="BB61" s="731"/>
      <c r="BC61" s="731"/>
      <c r="BD61" s="730"/>
      <c r="BE61" s="730"/>
      <c r="BF61" s="730"/>
      <c r="BG61" s="730"/>
      <c r="BH61" s="730"/>
      <c r="BI61" s="730"/>
      <c r="BJ61" s="730"/>
      <c r="BK61" s="730"/>
      <c r="BL61" s="730"/>
      <c r="BM61" s="730"/>
      <c r="BN61" s="730"/>
      <c r="BO61" s="731"/>
      <c r="BP61" s="731"/>
      <c r="BQ61" s="731"/>
      <c r="BR61" s="731"/>
      <c r="BS61" s="731"/>
      <c r="BT61" s="731"/>
      <c r="BU61" s="731"/>
      <c r="BV61" s="731"/>
      <c r="BW61" s="731"/>
      <c r="BX61" s="731"/>
      <c r="BY61" s="731"/>
      <c r="BZ61" s="731"/>
      <c r="CA61" s="731"/>
      <c r="CB61" s="731" t="str">
        <f t="shared" si="3"/>
        <v/>
      </c>
      <c r="CC61" s="731" t="str">
        <f t="shared" si="4"/>
        <v/>
      </c>
      <c r="CD61" s="731" t="str">
        <f t="shared" si="5"/>
        <v/>
      </c>
      <c r="CE61" s="731" t="str">
        <f t="shared" si="6"/>
        <v/>
      </c>
      <c r="CF61" s="731" t="str">
        <f t="shared" si="7"/>
        <v/>
      </c>
      <c r="CG61" s="731" t="str">
        <f t="shared" si="8"/>
        <v/>
      </c>
      <c r="CH61" s="731" t="str">
        <f t="shared" si="9"/>
        <v/>
      </c>
      <c r="CI61" s="731"/>
      <c r="CJ61" s="731"/>
      <c r="CK61" s="731"/>
      <c r="CL61" s="731">
        <f t="shared" si="10"/>
        <v>0</v>
      </c>
      <c r="CM61" s="731">
        <f t="shared" si="11"/>
        <v>0</v>
      </c>
      <c r="CN61" s="731">
        <f t="shared" si="12"/>
        <v>0</v>
      </c>
      <c r="CO61" s="731">
        <f>IF(X61&gt;SUM($C61:$S61),1,0)</f>
        <v>0</v>
      </c>
      <c r="CP61" s="731">
        <f t="shared" si="14"/>
        <v>0</v>
      </c>
      <c r="CQ61" s="731">
        <f t="shared" si="15"/>
        <v>0</v>
      </c>
      <c r="CR61" s="731">
        <f t="shared" si="15"/>
        <v>0</v>
      </c>
      <c r="CS61" s="731"/>
      <c r="CT61" s="731"/>
      <c r="CU61" s="731"/>
      <c r="CV61" s="731"/>
      <c r="CW61" s="731"/>
      <c r="CX61" s="731"/>
      <c r="CY61" s="731"/>
      <c r="CZ61" s="731"/>
      <c r="DA61" s="731"/>
      <c r="DB61" s="731"/>
    </row>
    <row r="62" spans="1:106" ht="15.65" customHeight="1" x14ac:dyDescent="0.35">
      <c r="A62" s="5511" t="s">
        <v>1572</v>
      </c>
      <c r="B62" s="5414"/>
      <c r="C62" s="5512"/>
      <c r="D62" s="5513"/>
      <c r="E62" s="5513"/>
      <c r="F62" s="5518"/>
      <c r="G62" s="5518"/>
      <c r="H62" s="5518"/>
      <c r="I62" s="5518"/>
      <c r="J62" s="5518"/>
      <c r="K62" s="5518"/>
      <c r="L62" s="5513"/>
      <c r="M62" s="5513"/>
      <c r="N62" s="5513"/>
      <c r="O62" s="5513"/>
      <c r="P62" s="5513"/>
      <c r="Q62" s="5513"/>
      <c r="R62" s="5513"/>
      <c r="S62" s="5514"/>
      <c r="T62" s="51"/>
      <c r="U62" s="55"/>
      <c r="V62" s="51"/>
      <c r="W62" s="55"/>
      <c r="X62" s="51"/>
      <c r="Y62" s="55"/>
      <c r="Z62" s="5506"/>
      <c r="AA62" s="51"/>
      <c r="AB62" s="122"/>
      <c r="AC62" s="122"/>
      <c r="AD62" s="55"/>
      <c r="AE62" s="5506"/>
      <c r="AF62" s="51"/>
      <c r="AG62" s="122"/>
      <c r="AH62" s="122"/>
      <c r="AI62" s="57"/>
      <c r="AJ62" s="5509"/>
      <c r="AK62" s="5509"/>
      <c r="AL62" s="5509"/>
      <c r="AM62" s="5509"/>
      <c r="AN62" s="5509"/>
      <c r="AO62" s="5509"/>
      <c r="AP62" s="5509"/>
      <c r="AQ62" s="5509"/>
      <c r="AR62" s="730" t="str">
        <f t="shared" si="16"/>
        <v/>
      </c>
      <c r="AS62" s="731"/>
      <c r="AT62" s="731"/>
      <c r="AU62" s="731"/>
      <c r="AV62" s="731"/>
      <c r="AW62" s="731"/>
      <c r="AX62" s="731"/>
      <c r="AY62" s="731"/>
      <c r="AZ62" s="731"/>
      <c r="BA62" s="731"/>
      <c r="BB62" s="731"/>
      <c r="BC62" s="731"/>
      <c r="BD62" s="730"/>
      <c r="BE62" s="730"/>
      <c r="BF62" s="730"/>
      <c r="BG62" s="730"/>
      <c r="BH62" s="730"/>
      <c r="BI62" s="730"/>
      <c r="BJ62" s="730"/>
      <c r="BK62" s="730"/>
      <c r="BL62" s="730"/>
      <c r="BM62" s="730"/>
      <c r="BN62" s="730"/>
      <c r="BO62" s="731"/>
      <c r="BP62" s="731"/>
      <c r="BQ62" s="731"/>
      <c r="BR62" s="731"/>
      <c r="BS62" s="731"/>
      <c r="BT62" s="731"/>
      <c r="BU62" s="731"/>
      <c r="BV62" s="731"/>
      <c r="BW62" s="731"/>
      <c r="BX62" s="731"/>
      <c r="BY62" s="731"/>
      <c r="BZ62" s="731"/>
      <c r="CA62" s="731"/>
      <c r="CB62" s="731" t="str">
        <f t="shared" si="3"/>
        <v/>
      </c>
      <c r="CC62" s="731" t="str">
        <f t="shared" si="4"/>
        <v/>
      </c>
      <c r="CD62" s="731" t="str">
        <f t="shared" si="5"/>
        <v/>
      </c>
      <c r="CE62" s="731" t="str">
        <f t="shared" si="6"/>
        <v/>
      </c>
      <c r="CF62" s="731" t="str">
        <f t="shared" si="7"/>
        <v/>
      </c>
      <c r="CG62" s="731" t="str">
        <f t="shared" si="8"/>
        <v/>
      </c>
      <c r="CH62" s="731" t="str">
        <f t="shared" si="9"/>
        <v/>
      </c>
      <c r="CI62" s="731"/>
      <c r="CJ62" s="731"/>
      <c r="CK62" s="731"/>
      <c r="CL62" s="731">
        <f t="shared" si="10"/>
        <v>0</v>
      </c>
      <c r="CM62" s="731">
        <f t="shared" si="11"/>
        <v>0</v>
      </c>
      <c r="CN62" s="731">
        <f t="shared" si="12"/>
        <v>0</v>
      </c>
      <c r="CO62" s="731">
        <f t="shared" si="13"/>
        <v>0</v>
      </c>
      <c r="CP62" s="731">
        <f t="shared" si="14"/>
        <v>0</v>
      </c>
      <c r="CQ62" s="731">
        <f t="shared" si="15"/>
        <v>0</v>
      </c>
      <c r="CR62" s="731">
        <f t="shared" si="15"/>
        <v>0</v>
      </c>
      <c r="CS62" s="731"/>
      <c r="CT62" s="731"/>
      <c r="CU62" s="731"/>
      <c r="CV62" s="731"/>
      <c r="CW62" s="731"/>
      <c r="CX62" s="731"/>
      <c r="CY62" s="731"/>
      <c r="CZ62" s="731"/>
      <c r="DA62" s="731"/>
      <c r="DB62" s="731"/>
    </row>
    <row r="63" spans="1:106" ht="15.65" customHeight="1" x14ac:dyDescent="0.35">
      <c r="A63" s="5511" t="s">
        <v>1573</v>
      </c>
      <c r="B63" s="5414"/>
      <c r="C63" s="5519"/>
      <c r="D63" s="5518"/>
      <c r="E63" s="5518"/>
      <c r="F63" s="5518"/>
      <c r="G63" s="5513"/>
      <c r="H63" s="5513"/>
      <c r="I63" s="5513"/>
      <c r="J63" s="5513"/>
      <c r="K63" s="5513"/>
      <c r="L63" s="5513"/>
      <c r="M63" s="5513"/>
      <c r="N63" s="5513"/>
      <c r="O63" s="5513"/>
      <c r="P63" s="5513"/>
      <c r="Q63" s="5513"/>
      <c r="R63" s="5513"/>
      <c r="S63" s="5514"/>
      <c r="T63" s="51"/>
      <c r="U63" s="55"/>
      <c r="V63" s="51"/>
      <c r="W63" s="55"/>
      <c r="X63" s="51"/>
      <c r="Y63" s="55"/>
      <c r="Z63" s="5506"/>
      <c r="AA63" s="51"/>
      <c r="AB63" s="122"/>
      <c r="AC63" s="122"/>
      <c r="AD63" s="55"/>
      <c r="AE63" s="5506"/>
      <c r="AF63" s="51"/>
      <c r="AG63" s="122"/>
      <c r="AH63" s="122"/>
      <c r="AI63" s="57"/>
      <c r="AJ63" s="5509"/>
      <c r="AK63" s="5509"/>
      <c r="AL63" s="5509"/>
      <c r="AM63" s="5509"/>
      <c r="AN63" s="5509"/>
      <c r="AO63" s="5509"/>
      <c r="AP63" s="5509"/>
      <c r="AQ63" s="5509"/>
      <c r="AR63" s="730" t="str">
        <f t="shared" si="16"/>
        <v/>
      </c>
      <c r="AS63" s="731"/>
      <c r="AT63" s="731"/>
      <c r="AU63" s="731"/>
      <c r="AV63" s="731"/>
      <c r="AW63" s="731"/>
      <c r="AX63" s="731"/>
      <c r="AY63" s="731"/>
      <c r="AZ63" s="731"/>
      <c r="BA63" s="731"/>
      <c r="BB63" s="731"/>
      <c r="BC63" s="731"/>
      <c r="BD63" s="730"/>
      <c r="BE63" s="730"/>
      <c r="BF63" s="730"/>
      <c r="BG63" s="730"/>
      <c r="BH63" s="730"/>
      <c r="BI63" s="730"/>
      <c r="BJ63" s="730"/>
      <c r="BK63" s="730"/>
      <c r="BL63" s="730"/>
      <c r="BM63" s="730"/>
      <c r="BN63" s="730"/>
      <c r="BO63" s="731"/>
      <c r="BP63" s="731"/>
      <c r="BQ63" s="731"/>
      <c r="BR63" s="731"/>
      <c r="BS63" s="731"/>
      <c r="BT63" s="731"/>
      <c r="BU63" s="731"/>
      <c r="BV63" s="731"/>
      <c r="BW63" s="731"/>
      <c r="BX63" s="731"/>
      <c r="BY63" s="731"/>
      <c r="BZ63" s="731"/>
      <c r="CA63" s="731"/>
      <c r="CB63" s="731" t="str">
        <f t="shared" si="3"/>
        <v/>
      </c>
      <c r="CC63" s="731" t="str">
        <f t="shared" si="4"/>
        <v/>
      </c>
      <c r="CD63" s="731" t="str">
        <f t="shared" si="5"/>
        <v/>
      </c>
      <c r="CE63" s="731" t="str">
        <f t="shared" si="6"/>
        <v/>
      </c>
      <c r="CF63" s="731" t="str">
        <f t="shared" si="7"/>
        <v/>
      </c>
      <c r="CG63" s="731" t="str">
        <f t="shared" si="8"/>
        <v/>
      </c>
      <c r="CH63" s="731" t="str">
        <f t="shared" si="9"/>
        <v/>
      </c>
      <c r="CI63" s="731"/>
      <c r="CJ63" s="731"/>
      <c r="CK63" s="731"/>
      <c r="CL63" s="731">
        <f t="shared" si="10"/>
        <v>0</v>
      </c>
      <c r="CM63" s="731">
        <f t="shared" si="11"/>
        <v>0</v>
      </c>
      <c r="CN63" s="731">
        <f t="shared" si="12"/>
        <v>0</v>
      </c>
      <c r="CO63" s="731">
        <f t="shared" si="13"/>
        <v>0</v>
      </c>
      <c r="CP63" s="731">
        <f t="shared" si="14"/>
        <v>0</v>
      </c>
      <c r="CQ63" s="731">
        <f t="shared" si="15"/>
        <v>0</v>
      </c>
      <c r="CR63" s="731">
        <f t="shared" si="15"/>
        <v>0</v>
      </c>
      <c r="CS63" s="731"/>
      <c r="CT63" s="731"/>
      <c r="CU63" s="731"/>
      <c r="CV63" s="731"/>
      <c r="CW63" s="731"/>
      <c r="CX63" s="731"/>
      <c r="CY63" s="731"/>
      <c r="CZ63" s="731"/>
      <c r="DA63" s="731"/>
      <c r="DB63" s="731"/>
    </row>
    <row r="64" spans="1:106" ht="15.65" customHeight="1" x14ac:dyDescent="0.35">
      <c r="A64" s="5511" t="s">
        <v>1574</v>
      </c>
      <c r="B64" s="5414"/>
      <c r="C64" s="5519"/>
      <c r="D64" s="5518"/>
      <c r="E64" s="5518"/>
      <c r="F64" s="5518"/>
      <c r="G64" s="5518"/>
      <c r="H64" s="5518"/>
      <c r="I64" s="5518"/>
      <c r="J64" s="5518"/>
      <c r="K64" s="5518"/>
      <c r="L64" s="5513"/>
      <c r="M64" s="5513"/>
      <c r="N64" s="5513"/>
      <c r="O64" s="5513"/>
      <c r="P64" s="5513"/>
      <c r="Q64" s="5513"/>
      <c r="R64" s="5513"/>
      <c r="S64" s="5514"/>
      <c r="T64" s="51"/>
      <c r="U64" s="55"/>
      <c r="V64" s="51"/>
      <c r="W64" s="55"/>
      <c r="X64" s="51"/>
      <c r="Y64" s="55"/>
      <c r="Z64" s="5506"/>
      <c r="AA64" s="51"/>
      <c r="AB64" s="122"/>
      <c r="AC64" s="122"/>
      <c r="AD64" s="55"/>
      <c r="AE64" s="5506"/>
      <c r="AF64" s="51"/>
      <c r="AG64" s="122"/>
      <c r="AH64" s="122"/>
      <c r="AI64" s="57"/>
      <c r="AJ64" s="5509"/>
      <c r="AK64" s="5509"/>
      <c r="AL64" s="5509"/>
      <c r="AM64" s="5509"/>
      <c r="AN64" s="5509"/>
      <c r="AO64" s="5509"/>
      <c r="AP64" s="5509"/>
      <c r="AQ64" s="5509"/>
      <c r="AR64" s="730" t="str">
        <f t="shared" si="16"/>
        <v/>
      </c>
      <c r="AS64" s="731"/>
      <c r="AT64" s="731"/>
      <c r="AU64" s="731"/>
      <c r="AV64" s="731"/>
      <c r="AW64" s="731"/>
      <c r="AX64" s="731"/>
      <c r="AY64" s="731"/>
      <c r="AZ64" s="731"/>
      <c r="BA64" s="731"/>
      <c r="BB64" s="731"/>
      <c r="BC64" s="731"/>
      <c r="BD64" s="730"/>
      <c r="BE64" s="730"/>
      <c r="BF64" s="730"/>
      <c r="BG64" s="730"/>
      <c r="BH64" s="730"/>
      <c r="BI64" s="730"/>
      <c r="BJ64" s="730"/>
      <c r="BK64" s="730"/>
      <c r="BL64" s="730"/>
      <c r="BM64" s="730"/>
      <c r="BN64" s="730"/>
      <c r="BO64" s="731"/>
      <c r="BP64" s="731"/>
      <c r="BQ64" s="731"/>
      <c r="BR64" s="731"/>
      <c r="BS64" s="731"/>
      <c r="BT64" s="731"/>
      <c r="BU64" s="731"/>
      <c r="BV64" s="731"/>
      <c r="BW64" s="731"/>
      <c r="BX64" s="731"/>
      <c r="BY64" s="731"/>
      <c r="BZ64" s="731"/>
      <c r="CA64" s="731"/>
      <c r="CB64" s="731" t="str">
        <f t="shared" si="3"/>
        <v/>
      </c>
      <c r="CC64" s="731" t="str">
        <f t="shared" si="4"/>
        <v/>
      </c>
      <c r="CD64" s="731" t="str">
        <f t="shared" si="5"/>
        <v/>
      </c>
      <c r="CE64" s="731" t="str">
        <f t="shared" si="6"/>
        <v/>
      </c>
      <c r="CF64" s="731" t="str">
        <f t="shared" si="7"/>
        <v/>
      </c>
      <c r="CG64" s="731" t="str">
        <f t="shared" si="8"/>
        <v/>
      </c>
      <c r="CH64" s="731" t="str">
        <f t="shared" si="9"/>
        <v/>
      </c>
      <c r="CI64" s="731"/>
      <c r="CJ64" s="731"/>
      <c r="CK64" s="731"/>
      <c r="CL64" s="731">
        <f t="shared" si="10"/>
        <v>0</v>
      </c>
      <c r="CM64" s="731">
        <f t="shared" si="11"/>
        <v>0</v>
      </c>
      <c r="CN64" s="731">
        <f t="shared" si="12"/>
        <v>0</v>
      </c>
      <c r="CO64" s="731">
        <f t="shared" si="13"/>
        <v>0</v>
      </c>
      <c r="CP64" s="731">
        <f t="shared" si="14"/>
        <v>0</v>
      </c>
      <c r="CQ64" s="731">
        <f t="shared" si="15"/>
        <v>0</v>
      </c>
      <c r="CR64" s="731">
        <f t="shared" si="15"/>
        <v>0</v>
      </c>
      <c r="CS64" s="731"/>
      <c r="CT64" s="731"/>
      <c r="CU64" s="731"/>
      <c r="CV64" s="731"/>
      <c r="CW64" s="731"/>
      <c r="CX64" s="731"/>
      <c r="CY64" s="731"/>
      <c r="CZ64" s="731"/>
      <c r="DA64" s="731"/>
      <c r="DB64" s="731"/>
    </row>
    <row r="65" spans="1:106" ht="15.65" customHeight="1" x14ac:dyDescent="0.35">
      <c r="A65" s="5511" t="s">
        <v>1575</v>
      </c>
      <c r="B65" s="5414"/>
      <c r="C65" s="5519"/>
      <c r="D65" s="5518"/>
      <c r="E65" s="5518"/>
      <c r="F65" s="5513"/>
      <c r="G65" s="5513"/>
      <c r="H65" s="5513"/>
      <c r="I65" s="5513"/>
      <c r="J65" s="5513"/>
      <c r="K65" s="5513"/>
      <c r="L65" s="5513"/>
      <c r="M65" s="5513"/>
      <c r="N65" s="5513"/>
      <c r="O65" s="5513"/>
      <c r="P65" s="5513"/>
      <c r="Q65" s="5513"/>
      <c r="R65" s="5513"/>
      <c r="S65" s="5514"/>
      <c r="T65" s="51"/>
      <c r="U65" s="55"/>
      <c r="V65" s="51"/>
      <c r="W65" s="55"/>
      <c r="X65" s="51"/>
      <c r="Y65" s="55"/>
      <c r="Z65" s="5506"/>
      <c r="AA65" s="51"/>
      <c r="AB65" s="122"/>
      <c r="AC65" s="122"/>
      <c r="AD65" s="55"/>
      <c r="AE65" s="5506"/>
      <c r="AF65" s="51"/>
      <c r="AG65" s="122"/>
      <c r="AH65" s="122"/>
      <c r="AI65" s="57"/>
      <c r="AJ65" s="5509"/>
      <c r="AK65" s="5509"/>
      <c r="AL65" s="5509"/>
      <c r="AM65" s="5509"/>
      <c r="AN65" s="5509"/>
      <c r="AO65" s="5509"/>
      <c r="AP65" s="5509"/>
      <c r="AQ65" s="5509"/>
      <c r="AR65" s="730" t="str">
        <f t="shared" si="16"/>
        <v/>
      </c>
      <c r="AS65" s="731"/>
      <c r="AT65" s="731"/>
      <c r="AU65" s="731"/>
      <c r="AV65" s="731"/>
      <c r="AW65" s="731"/>
      <c r="AX65" s="731"/>
      <c r="AY65" s="731"/>
      <c r="AZ65" s="731"/>
      <c r="BA65" s="731"/>
      <c r="BB65" s="731"/>
      <c r="BC65" s="731"/>
      <c r="BD65" s="730"/>
      <c r="BE65" s="730"/>
      <c r="BF65" s="730"/>
      <c r="BG65" s="730"/>
      <c r="BH65" s="730"/>
      <c r="BI65" s="730"/>
      <c r="BJ65" s="730"/>
      <c r="BK65" s="730"/>
      <c r="BL65" s="730"/>
      <c r="BM65" s="730"/>
      <c r="BN65" s="730"/>
      <c r="BO65" s="731"/>
      <c r="BP65" s="731"/>
      <c r="BQ65" s="731"/>
      <c r="BR65" s="731"/>
      <c r="BS65" s="731"/>
      <c r="BT65" s="731"/>
      <c r="BU65" s="731"/>
      <c r="BV65" s="731"/>
      <c r="BW65" s="731"/>
      <c r="BX65" s="731"/>
      <c r="BY65" s="731"/>
      <c r="BZ65" s="731"/>
      <c r="CA65" s="731"/>
      <c r="CB65" s="731" t="str">
        <f t="shared" si="3"/>
        <v/>
      </c>
      <c r="CC65" s="731" t="str">
        <f t="shared" si="4"/>
        <v/>
      </c>
      <c r="CD65" s="731" t="str">
        <f t="shared" si="5"/>
        <v/>
      </c>
      <c r="CE65" s="731" t="str">
        <f t="shared" si="6"/>
        <v/>
      </c>
      <c r="CF65" s="731" t="str">
        <f t="shared" si="7"/>
        <v/>
      </c>
      <c r="CG65" s="731" t="str">
        <f t="shared" si="8"/>
        <v/>
      </c>
      <c r="CH65" s="731" t="str">
        <f t="shared" si="9"/>
        <v/>
      </c>
      <c r="CI65" s="731"/>
      <c r="CJ65" s="731"/>
      <c r="CK65" s="731"/>
      <c r="CL65" s="731">
        <f t="shared" si="10"/>
        <v>0</v>
      </c>
      <c r="CM65" s="731">
        <f t="shared" si="11"/>
        <v>0</v>
      </c>
      <c r="CN65" s="731">
        <f t="shared" si="12"/>
        <v>0</v>
      </c>
      <c r="CO65" s="731">
        <f t="shared" si="13"/>
        <v>0</v>
      </c>
      <c r="CP65" s="731">
        <f t="shared" si="14"/>
        <v>0</v>
      </c>
      <c r="CQ65" s="731">
        <f t="shared" si="15"/>
        <v>0</v>
      </c>
      <c r="CR65" s="731">
        <f t="shared" si="15"/>
        <v>0</v>
      </c>
      <c r="CS65" s="731"/>
      <c r="CT65" s="731"/>
      <c r="CU65" s="731"/>
      <c r="CV65" s="731"/>
      <c r="CW65" s="731"/>
      <c r="CX65" s="731"/>
      <c r="CY65" s="731"/>
      <c r="CZ65" s="731"/>
      <c r="DA65" s="731"/>
      <c r="DB65" s="731"/>
    </row>
    <row r="66" spans="1:106" ht="15.65" customHeight="1" x14ac:dyDescent="0.35">
      <c r="A66" s="5511" t="s">
        <v>1576</v>
      </c>
      <c r="B66" s="5414"/>
      <c r="C66" s="5519"/>
      <c r="D66" s="5518"/>
      <c r="E66" s="5518"/>
      <c r="F66" s="5513"/>
      <c r="G66" s="5513"/>
      <c r="H66" s="5513"/>
      <c r="I66" s="5513"/>
      <c r="J66" s="5513"/>
      <c r="K66" s="5513"/>
      <c r="L66" s="5513"/>
      <c r="M66" s="5513"/>
      <c r="N66" s="5513"/>
      <c r="O66" s="5513"/>
      <c r="P66" s="5513"/>
      <c r="Q66" s="5513"/>
      <c r="R66" s="5513"/>
      <c r="S66" s="5514"/>
      <c r="T66" s="51"/>
      <c r="U66" s="55"/>
      <c r="V66" s="51"/>
      <c r="W66" s="55"/>
      <c r="X66" s="51"/>
      <c r="Y66" s="55"/>
      <c r="Z66" s="5506"/>
      <c r="AA66" s="51"/>
      <c r="AB66" s="122"/>
      <c r="AC66" s="122"/>
      <c r="AD66" s="55"/>
      <c r="AE66" s="5506"/>
      <c r="AF66" s="51"/>
      <c r="AG66" s="122"/>
      <c r="AH66" s="122"/>
      <c r="AI66" s="57"/>
      <c r="AJ66" s="5509"/>
      <c r="AK66" s="5509"/>
      <c r="AL66" s="5509"/>
      <c r="AM66" s="5509"/>
      <c r="AN66" s="5509"/>
      <c r="AO66" s="5509"/>
      <c r="AP66" s="5509"/>
      <c r="AQ66" s="5509"/>
      <c r="AR66" s="730" t="str">
        <f t="shared" si="16"/>
        <v/>
      </c>
      <c r="AS66" s="731"/>
      <c r="AT66" s="731"/>
      <c r="AU66" s="731"/>
      <c r="AV66" s="731"/>
      <c r="AW66" s="731"/>
      <c r="AX66" s="731"/>
      <c r="AY66" s="731"/>
      <c r="AZ66" s="731"/>
      <c r="BA66" s="731"/>
      <c r="BB66" s="731"/>
      <c r="BC66" s="731"/>
      <c r="BD66" s="730"/>
      <c r="BE66" s="730"/>
      <c r="BF66" s="730"/>
      <c r="BG66" s="730"/>
      <c r="BH66" s="730"/>
      <c r="BI66" s="730"/>
      <c r="BJ66" s="730"/>
      <c r="BK66" s="730"/>
      <c r="BL66" s="730"/>
      <c r="BM66" s="730"/>
      <c r="BN66" s="730"/>
      <c r="BO66" s="731"/>
      <c r="BP66" s="731"/>
      <c r="BQ66" s="731"/>
      <c r="BR66" s="731"/>
      <c r="BS66" s="731"/>
      <c r="BT66" s="731"/>
      <c r="BU66" s="731"/>
      <c r="BV66" s="731"/>
      <c r="BW66" s="731"/>
      <c r="BX66" s="731"/>
      <c r="BY66" s="731"/>
      <c r="BZ66" s="731"/>
      <c r="CA66" s="731"/>
      <c r="CB66" s="731" t="str">
        <f t="shared" si="3"/>
        <v/>
      </c>
      <c r="CC66" s="731" t="str">
        <f t="shared" si="4"/>
        <v/>
      </c>
      <c r="CD66" s="731" t="str">
        <f t="shared" si="5"/>
        <v/>
      </c>
      <c r="CE66" s="731" t="str">
        <f t="shared" si="6"/>
        <v/>
      </c>
      <c r="CF66" s="731" t="str">
        <f t="shared" si="7"/>
        <v/>
      </c>
      <c r="CG66" s="731" t="str">
        <f t="shared" si="8"/>
        <v/>
      </c>
      <c r="CH66" s="731" t="str">
        <f t="shared" si="9"/>
        <v/>
      </c>
      <c r="CI66" s="731"/>
      <c r="CJ66" s="731"/>
      <c r="CK66" s="731"/>
      <c r="CL66" s="731">
        <f t="shared" si="10"/>
        <v>0</v>
      </c>
      <c r="CM66" s="731">
        <f t="shared" si="11"/>
        <v>0</v>
      </c>
      <c r="CN66" s="731">
        <f t="shared" si="12"/>
        <v>0</v>
      </c>
      <c r="CO66" s="731">
        <f t="shared" si="13"/>
        <v>0</v>
      </c>
      <c r="CP66" s="731">
        <f t="shared" si="14"/>
        <v>0</v>
      </c>
      <c r="CQ66" s="731">
        <f t="shared" si="15"/>
        <v>0</v>
      </c>
      <c r="CR66" s="731">
        <f t="shared" si="15"/>
        <v>0</v>
      </c>
      <c r="CS66" s="731"/>
      <c r="CT66" s="731"/>
      <c r="CU66" s="731"/>
      <c r="CV66" s="731"/>
      <c r="CW66" s="731"/>
      <c r="CX66" s="731"/>
      <c r="CY66" s="731"/>
      <c r="CZ66" s="731"/>
      <c r="DA66" s="731"/>
      <c r="DB66" s="731"/>
    </row>
    <row r="67" spans="1:106" ht="15.65" customHeight="1" x14ac:dyDescent="0.35">
      <c r="A67" s="5511" t="s">
        <v>1577</v>
      </c>
      <c r="B67" s="5414"/>
      <c r="C67" s="5519"/>
      <c r="D67" s="5518"/>
      <c r="E67" s="5518"/>
      <c r="F67" s="5513"/>
      <c r="G67" s="5513"/>
      <c r="H67" s="5513"/>
      <c r="I67" s="5513"/>
      <c r="J67" s="5513"/>
      <c r="K67" s="5513"/>
      <c r="L67" s="5513"/>
      <c r="M67" s="5513"/>
      <c r="N67" s="5513"/>
      <c r="O67" s="5513"/>
      <c r="P67" s="5513"/>
      <c r="Q67" s="5513"/>
      <c r="R67" s="5513"/>
      <c r="S67" s="5514"/>
      <c r="T67" s="51"/>
      <c r="U67" s="55"/>
      <c r="V67" s="51"/>
      <c r="W67" s="55"/>
      <c r="X67" s="51"/>
      <c r="Y67" s="55"/>
      <c r="Z67" s="5506"/>
      <c r="AA67" s="51"/>
      <c r="AB67" s="122"/>
      <c r="AC67" s="122"/>
      <c r="AD67" s="55"/>
      <c r="AE67" s="5506"/>
      <c r="AF67" s="51"/>
      <c r="AG67" s="122"/>
      <c r="AH67" s="122"/>
      <c r="AI67" s="57"/>
      <c r="AJ67" s="5509"/>
      <c r="AK67" s="5509"/>
      <c r="AL67" s="5509"/>
      <c r="AM67" s="5509"/>
      <c r="AN67" s="5509"/>
      <c r="AO67" s="5509"/>
      <c r="AP67" s="5509"/>
      <c r="AQ67" s="5509"/>
      <c r="AR67" s="730" t="str">
        <f t="shared" si="16"/>
        <v/>
      </c>
      <c r="AS67" s="731"/>
      <c r="AT67" s="731"/>
      <c r="AU67" s="731"/>
      <c r="AV67" s="731"/>
      <c r="AW67" s="731"/>
      <c r="AX67" s="731"/>
      <c r="AY67" s="731"/>
      <c r="AZ67" s="731"/>
      <c r="BA67" s="731"/>
      <c r="BB67" s="731"/>
      <c r="BC67" s="731"/>
      <c r="BD67" s="730"/>
      <c r="BE67" s="730"/>
      <c r="BF67" s="730"/>
      <c r="BG67" s="730"/>
      <c r="BH67" s="730"/>
      <c r="BI67" s="730"/>
      <c r="BJ67" s="730"/>
      <c r="BK67" s="730"/>
      <c r="BL67" s="730"/>
      <c r="BM67" s="730"/>
      <c r="BN67" s="730"/>
      <c r="BO67" s="731"/>
      <c r="BP67" s="731"/>
      <c r="BQ67" s="731"/>
      <c r="BR67" s="731"/>
      <c r="BS67" s="731"/>
      <c r="BT67" s="731"/>
      <c r="BU67" s="731"/>
      <c r="BV67" s="731"/>
      <c r="BW67" s="731"/>
      <c r="BX67" s="731"/>
      <c r="BY67" s="731"/>
      <c r="BZ67" s="731"/>
      <c r="CA67" s="731"/>
      <c r="CB67" s="731" t="str">
        <f t="shared" si="3"/>
        <v/>
      </c>
      <c r="CC67" s="731" t="str">
        <f t="shared" si="4"/>
        <v/>
      </c>
      <c r="CD67" s="731" t="str">
        <f t="shared" si="5"/>
        <v/>
      </c>
      <c r="CE67" s="731" t="str">
        <f t="shared" si="6"/>
        <v/>
      </c>
      <c r="CF67" s="731" t="str">
        <f t="shared" si="7"/>
        <v/>
      </c>
      <c r="CG67" s="731" t="str">
        <f t="shared" si="8"/>
        <v/>
      </c>
      <c r="CH67" s="731" t="str">
        <f t="shared" si="9"/>
        <v/>
      </c>
      <c r="CI67" s="731"/>
      <c r="CJ67" s="731"/>
      <c r="CK67" s="731"/>
      <c r="CL67" s="731">
        <f t="shared" si="10"/>
        <v>0</v>
      </c>
      <c r="CM67" s="731">
        <f t="shared" si="11"/>
        <v>0</v>
      </c>
      <c r="CN67" s="731">
        <f t="shared" si="12"/>
        <v>0</v>
      </c>
      <c r="CO67" s="731">
        <f t="shared" si="13"/>
        <v>0</v>
      </c>
      <c r="CP67" s="731">
        <f t="shared" si="14"/>
        <v>0</v>
      </c>
      <c r="CQ67" s="731">
        <f t="shared" si="15"/>
        <v>0</v>
      </c>
      <c r="CR67" s="731">
        <f t="shared" si="15"/>
        <v>0</v>
      </c>
      <c r="CS67" s="731"/>
      <c r="CT67" s="731"/>
      <c r="CU67" s="731"/>
      <c r="CV67" s="731"/>
      <c r="CW67" s="731"/>
      <c r="CX67" s="731"/>
      <c r="CY67" s="731"/>
      <c r="CZ67" s="731"/>
      <c r="DA67" s="731"/>
      <c r="DB67" s="731"/>
    </row>
    <row r="68" spans="1:106" ht="15.65" customHeight="1" x14ac:dyDescent="0.35">
      <c r="A68" s="5511" t="s">
        <v>1578</v>
      </c>
      <c r="B68" s="5414"/>
      <c r="C68" s="5512"/>
      <c r="D68" s="5513"/>
      <c r="E68" s="5513"/>
      <c r="F68" s="5513"/>
      <c r="G68" s="5513"/>
      <c r="H68" s="5513"/>
      <c r="I68" s="5513"/>
      <c r="J68" s="5513"/>
      <c r="K68" s="5513"/>
      <c r="L68" s="5513"/>
      <c r="M68" s="5513"/>
      <c r="N68" s="5513"/>
      <c r="O68" s="5513"/>
      <c r="P68" s="5513"/>
      <c r="Q68" s="5513"/>
      <c r="R68" s="5513"/>
      <c r="S68" s="5514"/>
      <c r="T68" s="51"/>
      <c r="U68" s="55"/>
      <c r="V68" s="51"/>
      <c r="W68" s="55"/>
      <c r="X68" s="51"/>
      <c r="Y68" s="55"/>
      <c r="Z68" s="5506"/>
      <c r="AA68" s="51"/>
      <c r="AB68" s="122"/>
      <c r="AC68" s="122"/>
      <c r="AD68" s="55"/>
      <c r="AE68" s="5506"/>
      <c r="AF68" s="51"/>
      <c r="AG68" s="122"/>
      <c r="AH68" s="122"/>
      <c r="AI68" s="57"/>
      <c r="AJ68" s="5509"/>
      <c r="AK68" s="5509"/>
      <c r="AL68" s="5509"/>
      <c r="AM68" s="5509"/>
      <c r="AN68" s="5509"/>
      <c r="AO68" s="5509"/>
      <c r="AP68" s="5509"/>
      <c r="AQ68" s="5509"/>
      <c r="AR68" s="730" t="str">
        <f t="shared" si="16"/>
        <v/>
      </c>
      <c r="AS68" s="731"/>
      <c r="AT68" s="731"/>
      <c r="AU68" s="731"/>
      <c r="AV68" s="731"/>
      <c r="AW68" s="731"/>
      <c r="AX68" s="731"/>
      <c r="AY68" s="731"/>
      <c r="AZ68" s="731"/>
      <c r="BA68" s="731"/>
      <c r="BB68" s="731"/>
      <c r="BC68" s="731"/>
      <c r="BD68" s="730"/>
      <c r="BE68" s="730"/>
      <c r="BF68" s="730"/>
      <c r="BG68" s="730"/>
      <c r="BH68" s="730"/>
      <c r="BI68" s="730"/>
      <c r="BJ68" s="730"/>
      <c r="BK68" s="730"/>
      <c r="BL68" s="730"/>
      <c r="BM68" s="730"/>
      <c r="BN68" s="730"/>
      <c r="BO68" s="731"/>
      <c r="BP68" s="731"/>
      <c r="BQ68" s="731"/>
      <c r="BR68" s="731"/>
      <c r="BS68" s="731"/>
      <c r="BT68" s="731"/>
      <c r="BU68" s="731"/>
      <c r="BV68" s="731"/>
      <c r="BW68" s="731"/>
      <c r="BX68" s="731"/>
      <c r="BY68" s="731"/>
      <c r="BZ68" s="731"/>
      <c r="CA68" s="731"/>
      <c r="CB68" s="731" t="str">
        <f t="shared" si="3"/>
        <v/>
      </c>
      <c r="CC68" s="731" t="str">
        <f t="shared" si="4"/>
        <v/>
      </c>
      <c r="CD68" s="731" t="str">
        <f t="shared" si="5"/>
        <v/>
      </c>
      <c r="CE68" s="731" t="str">
        <f t="shared" si="6"/>
        <v/>
      </c>
      <c r="CF68" s="731" t="str">
        <f t="shared" si="7"/>
        <v/>
      </c>
      <c r="CG68" s="731" t="str">
        <f t="shared" si="8"/>
        <v/>
      </c>
      <c r="CH68" s="731" t="str">
        <f t="shared" si="9"/>
        <v/>
      </c>
      <c r="CI68" s="731"/>
      <c r="CJ68" s="731"/>
      <c r="CK68" s="731"/>
      <c r="CL68" s="731">
        <f t="shared" si="10"/>
        <v>0</v>
      </c>
      <c r="CM68" s="731">
        <f t="shared" si="11"/>
        <v>0</v>
      </c>
      <c r="CN68" s="731">
        <f t="shared" si="12"/>
        <v>0</v>
      </c>
      <c r="CO68" s="731">
        <f t="shared" si="13"/>
        <v>0</v>
      </c>
      <c r="CP68" s="731">
        <f t="shared" si="14"/>
        <v>0</v>
      </c>
      <c r="CQ68" s="731">
        <f t="shared" si="15"/>
        <v>0</v>
      </c>
      <c r="CR68" s="731">
        <f t="shared" si="15"/>
        <v>0</v>
      </c>
      <c r="CS68" s="731"/>
      <c r="CT68" s="731"/>
      <c r="CU68" s="731"/>
      <c r="CV68" s="731"/>
      <c r="CW68" s="731"/>
      <c r="CX68" s="731"/>
      <c r="CY68" s="731"/>
      <c r="CZ68" s="731"/>
      <c r="DA68" s="731"/>
      <c r="DB68" s="731"/>
    </row>
    <row r="69" spans="1:106" ht="15.65" customHeight="1" x14ac:dyDescent="0.35">
      <c r="A69" s="5511" t="s">
        <v>1579</v>
      </c>
      <c r="B69" s="5414"/>
      <c r="C69" s="5512"/>
      <c r="D69" s="5513"/>
      <c r="E69" s="5513"/>
      <c r="F69" s="5513"/>
      <c r="G69" s="5513"/>
      <c r="H69" s="5513"/>
      <c r="I69" s="5513"/>
      <c r="J69" s="5513"/>
      <c r="K69" s="5513"/>
      <c r="L69" s="5513"/>
      <c r="M69" s="5513"/>
      <c r="N69" s="5513"/>
      <c r="O69" s="5513"/>
      <c r="P69" s="5513"/>
      <c r="Q69" s="5513"/>
      <c r="R69" s="5513"/>
      <c r="S69" s="5514"/>
      <c r="T69" s="51"/>
      <c r="U69" s="55"/>
      <c r="V69" s="51"/>
      <c r="W69" s="55"/>
      <c r="X69" s="51"/>
      <c r="Y69" s="55"/>
      <c r="Z69" s="5506"/>
      <c r="AA69" s="51"/>
      <c r="AB69" s="122"/>
      <c r="AC69" s="122"/>
      <c r="AD69" s="55"/>
      <c r="AE69" s="5506"/>
      <c r="AF69" s="51"/>
      <c r="AG69" s="122"/>
      <c r="AH69" s="122"/>
      <c r="AI69" s="57"/>
      <c r="AJ69" s="5509"/>
      <c r="AK69" s="5509"/>
      <c r="AL69" s="5509"/>
      <c r="AM69" s="5509"/>
      <c r="AN69" s="5509"/>
      <c r="AO69" s="5509"/>
      <c r="AP69" s="5509"/>
      <c r="AQ69" s="5509"/>
      <c r="AR69" s="730" t="str">
        <f t="shared" si="16"/>
        <v/>
      </c>
      <c r="AS69" s="731"/>
      <c r="AT69" s="731"/>
      <c r="AU69" s="731"/>
      <c r="AV69" s="731"/>
      <c r="AW69" s="731"/>
      <c r="AX69" s="731"/>
      <c r="AY69" s="731"/>
      <c r="AZ69" s="731"/>
      <c r="BA69" s="731"/>
      <c r="BB69" s="731"/>
      <c r="BC69" s="731"/>
      <c r="BD69" s="730"/>
      <c r="BE69" s="730"/>
      <c r="BF69" s="730"/>
      <c r="BG69" s="730"/>
      <c r="BH69" s="730"/>
      <c r="BI69" s="730"/>
      <c r="BJ69" s="730"/>
      <c r="BK69" s="730"/>
      <c r="BL69" s="730"/>
      <c r="BM69" s="730"/>
      <c r="BN69" s="730"/>
      <c r="BO69" s="731"/>
      <c r="BP69" s="731"/>
      <c r="BQ69" s="731"/>
      <c r="BR69" s="731"/>
      <c r="BS69" s="731"/>
      <c r="BT69" s="731"/>
      <c r="BU69" s="731"/>
      <c r="BV69" s="731"/>
      <c r="BW69" s="731"/>
      <c r="BX69" s="731"/>
      <c r="BY69" s="731"/>
      <c r="BZ69" s="731"/>
      <c r="CA69" s="731"/>
      <c r="CB69" s="731" t="str">
        <f t="shared" si="3"/>
        <v/>
      </c>
      <c r="CC69" s="731" t="str">
        <f t="shared" si="4"/>
        <v/>
      </c>
      <c r="CD69" s="731" t="str">
        <f t="shared" si="5"/>
        <v/>
      </c>
      <c r="CE69" s="731" t="str">
        <f t="shared" si="6"/>
        <v/>
      </c>
      <c r="CF69" s="731" t="str">
        <f t="shared" si="7"/>
        <v/>
      </c>
      <c r="CG69" s="731" t="str">
        <f t="shared" si="8"/>
        <v/>
      </c>
      <c r="CH69" s="731" t="str">
        <f t="shared" si="9"/>
        <v/>
      </c>
      <c r="CI69" s="731"/>
      <c r="CJ69" s="731"/>
      <c r="CK69" s="731"/>
      <c r="CL69" s="731">
        <f t="shared" si="10"/>
        <v>0</v>
      </c>
      <c r="CM69" s="731">
        <f t="shared" si="11"/>
        <v>0</v>
      </c>
      <c r="CN69" s="731">
        <f t="shared" si="12"/>
        <v>0</v>
      </c>
      <c r="CO69" s="731">
        <f t="shared" si="13"/>
        <v>0</v>
      </c>
      <c r="CP69" s="731">
        <f t="shared" si="14"/>
        <v>0</v>
      </c>
      <c r="CQ69" s="731">
        <f t="shared" ref="CQ69:CR96" si="17">IF($B69&lt;AO69,1,0)</f>
        <v>0</v>
      </c>
      <c r="CR69" s="731">
        <f t="shared" si="17"/>
        <v>0</v>
      </c>
      <c r="CS69" s="731"/>
      <c r="CT69" s="731"/>
      <c r="CU69" s="731"/>
      <c r="CV69" s="731"/>
      <c r="CW69" s="731"/>
      <c r="CX69" s="731"/>
      <c r="CY69" s="731"/>
      <c r="CZ69" s="731"/>
      <c r="DA69" s="731"/>
      <c r="DB69" s="731"/>
    </row>
    <row r="70" spans="1:106" ht="15.65" customHeight="1" x14ac:dyDescent="0.35">
      <c r="A70" s="5511" t="s">
        <v>1580</v>
      </c>
      <c r="B70" s="5414"/>
      <c r="C70" s="5512"/>
      <c r="D70" s="5513"/>
      <c r="E70" s="5513"/>
      <c r="F70" s="5513"/>
      <c r="G70" s="5513"/>
      <c r="H70" s="5513"/>
      <c r="I70" s="5513"/>
      <c r="J70" s="5513"/>
      <c r="K70" s="5513"/>
      <c r="L70" s="5513"/>
      <c r="M70" s="5513"/>
      <c r="N70" s="5513"/>
      <c r="O70" s="5513"/>
      <c r="P70" s="5513"/>
      <c r="Q70" s="5513"/>
      <c r="R70" s="5513"/>
      <c r="S70" s="5514"/>
      <c r="T70" s="51"/>
      <c r="U70" s="55"/>
      <c r="V70" s="51"/>
      <c r="W70" s="55"/>
      <c r="X70" s="51"/>
      <c r="Y70" s="55"/>
      <c r="Z70" s="5506"/>
      <c r="AA70" s="51"/>
      <c r="AB70" s="122"/>
      <c r="AC70" s="122"/>
      <c r="AD70" s="55"/>
      <c r="AE70" s="5506"/>
      <c r="AF70" s="51"/>
      <c r="AG70" s="122"/>
      <c r="AH70" s="122"/>
      <c r="AI70" s="57"/>
      <c r="AJ70" s="5509"/>
      <c r="AK70" s="5509"/>
      <c r="AL70" s="5509"/>
      <c r="AM70" s="5509"/>
      <c r="AN70" s="5509"/>
      <c r="AO70" s="5509"/>
      <c r="AP70" s="5509"/>
      <c r="AQ70" s="5509"/>
      <c r="AR70" s="730" t="str">
        <f t="shared" si="16"/>
        <v/>
      </c>
      <c r="AS70" s="731"/>
      <c r="AT70" s="731"/>
      <c r="AU70" s="731"/>
      <c r="AV70" s="731"/>
      <c r="AW70" s="731"/>
      <c r="AX70" s="731"/>
      <c r="AY70" s="731"/>
      <c r="AZ70" s="731"/>
      <c r="BA70" s="731"/>
      <c r="BB70" s="731"/>
      <c r="BC70" s="731"/>
      <c r="BD70" s="730"/>
      <c r="BE70" s="730"/>
      <c r="BF70" s="730"/>
      <c r="BG70" s="730"/>
      <c r="BH70" s="730"/>
      <c r="BI70" s="730"/>
      <c r="BJ70" s="730"/>
      <c r="BK70" s="730"/>
      <c r="BL70" s="730"/>
      <c r="BM70" s="730"/>
      <c r="BN70" s="730"/>
      <c r="BO70" s="731"/>
      <c r="BP70" s="731"/>
      <c r="BQ70" s="731"/>
      <c r="BR70" s="731"/>
      <c r="BS70" s="731"/>
      <c r="BT70" s="731"/>
      <c r="BU70" s="731"/>
      <c r="BV70" s="731"/>
      <c r="BW70" s="731"/>
      <c r="BX70" s="731"/>
      <c r="BY70" s="731"/>
      <c r="BZ70" s="731"/>
      <c r="CA70" s="731"/>
      <c r="CB70" s="731" t="str">
        <f t="shared" si="3"/>
        <v/>
      </c>
      <c r="CC70" s="731" t="str">
        <f t="shared" si="4"/>
        <v/>
      </c>
      <c r="CD70" s="731" t="str">
        <f t="shared" si="5"/>
        <v/>
      </c>
      <c r="CE70" s="731" t="str">
        <f t="shared" si="6"/>
        <v/>
      </c>
      <c r="CF70" s="731" t="str">
        <f t="shared" si="7"/>
        <v/>
      </c>
      <c r="CG70" s="731" t="str">
        <f t="shared" si="8"/>
        <v/>
      </c>
      <c r="CH70" s="731" t="str">
        <f t="shared" si="9"/>
        <v/>
      </c>
      <c r="CI70" s="731"/>
      <c r="CJ70" s="731"/>
      <c r="CK70" s="731"/>
      <c r="CL70" s="731">
        <f t="shared" si="10"/>
        <v>0</v>
      </c>
      <c r="CM70" s="731">
        <f t="shared" si="11"/>
        <v>0</v>
      </c>
      <c r="CN70" s="731">
        <f t="shared" si="12"/>
        <v>0</v>
      </c>
      <c r="CO70" s="731">
        <f t="shared" si="13"/>
        <v>0</v>
      </c>
      <c r="CP70" s="731">
        <f t="shared" si="14"/>
        <v>0</v>
      </c>
      <c r="CQ70" s="731">
        <f t="shared" si="17"/>
        <v>0</v>
      </c>
      <c r="CR70" s="731">
        <f t="shared" si="17"/>
        <v>0</v>
      </c>
      <c r="CS70" s="731"/>
      <c r="CT70" s="731"/>
      <c r="CU70" s="731"/>
      <c r="CV70" s="731"/>
      <c r="CW70" s="731"/>
      <c r="CX70" s="731"/>
      <c r="CY70" s="731"/>
      <c r="CZ70" s="731"/>
      <c r="DA70" s="731"/>
      <c r="DB70" s="731"/>
    </row>
    <row r="71" spans="1:106" ht="15.65" customHeight="1" x14ac:dyDescent="0.35">
      <c r="A71" s="746" t="s">
        <v>1581</v>
      </c>
      <c r="B71" s="5414"/>
      <c r="C71" s="5519"/>
      <c r="D71" s="5518"/>
      <c r="E71" s="5518"/>
      <c r="F71" s="5518"/>
      <c r="G71" s="5513"/>
      <c r="H71" s="5513"/>
      <c r="I71" s="5513"/>
      <c r="J71" s="5513"/>
      <c r="K71" s="5513"/>
      <c r="L71" s="5513"/>
      <c r="M71" s="5513"/>
      <c r="N71" s="5513"/>
      <c r="O71" s="5513"/>
      <c r="P71" s="5513"/>
      <c r="Q71" s="5513"/>
      <c r="R71" s="5513"/>
      <c r="S71" s="5514"/>
      <c r="T71" s="51"/>
      <c r="U71" s="55"/>
      <c r="V71" s="51"/>
      <c r="W71" s="55"/>
      <c r="X71" s="51"/>
      <c r="Y71" s="55"/>
      <c r="Z71" s="5506"/>
      <c r="AA71" s="51"/>
      <c r="AB71" s="122"/>
      <c r="AC71" s="122"/>
      <c r="AD71" s="55"/>
      <c r="AE71" s="5506"/>
      <c r="AF71" s="51"/>
      <c r="AG71" s="122"/>
      <c r="AH71" s="122"/>
      <c r="AI71" s="57"/>
      <c r="AJ71" s="5509"/>
      <c r="AK71" s="5509"/>
      <c r="AL71" s="5509"/>
      <c r="AM71" s="5509"/>
      <c r="AN71" s="5509"/>
      <c r="AO71" s="5509"/>
      <c r="AP71" s="5509"/>
      <c r="AQ71" s="5509"/>
      <c r="AR71" s="730" t="str">
        <f t="shared" si="16"/>
        <v/>
      </c>
      <c r="AS71" s="731"/>
      <c r="AT71" s="731"/>
      <c r="AU71" s="731"/>
      <c r="AV71" s="731"/>
      <c r="AW71" s="731"/>
      <c r="AX71" s="731"/>
      <c r="AY71" s="731"/>
      <c r="AZ71" s="731"/>
      <c r="BA71" s="731"/>
      <c r="BB71" s="731"/>
      <c r="BC71" s="731"/>
      <c r="BD71" s="730"/>
      <c r="BE71" s="730"/>
      <c r="BF71" s="730"/>
      <c r="BG71" s="730"/>
      <c r="BH71" s="730"/>
      <c r="BI71" s="730"/>
      <c r="BJ71" s="730"/>
      <c r="BK71" s="730"/>
      <c r="BL71" s="730"/>
      <c r="BM71" s="730"/>
      <c r="BN71" s="730"/>
      <c r="BO71" s="731"/>
      <c r="BP71" s="731"/>
      <c r="BQ71" s="731"/>
      <c r="BR71" s="731"/>
      <c r="BS71" s="731"/>
      <c r="BT71" s="731"/>
      <c r="BU71" s="731"/>
      <c r="BV71" s="731"/>
      <c r="BW71" s="731"/>
      <c r="BX71" s="731"/>
      <c r="BY71" s="731"/>
      <c r="BZ71" s="731"/>
      <c r="CA71" s="731"/>
      <c r="CB71" s="731" t="str">
        <f t="shared" si="3"/>
        <v/>
      </c>
      <c r="CC71" s="731" t="str">
        <f t="shared" si="4"/>
        <v/>
      </c>
      <c r="CD71" s="731" t="str">
        <f t="shared" si="5"/>
        <v/>
      </c>
      <c r="CE71" s="731" t="str">
        <f t="shared" si="6"/>
        <v/>
      </c>
      <c r="CF71" s="731" t="str">
        <f t="shared" si="7"/>
        <v/>
      </c>
      <c r="CG71" s="731" t="str">
        <f t="shared" si="8"/>
        <v/>
      </c>
      <c r="CH71" s="731" t="str">
        <f t="shared" si="9"/>
        <v/>
      </c>
      <c r="CI71" s="731"/>
      <c r="CJ71" s="731"/>
      <c r="CK71" s="731"/>
      <c r="CL71" s="731">
        <f t="shared" si="10"/>
        <v>0</v>
      </c>
      <c r="CM71" s="731">
        <f t="shared" si="11"/>
        <v>0</v>
      </c>
      <c r="CN71" s="731">
        <f t="shared" si="12"/>
        <v>0</v>
      </c>
      <c r="CO71" s="731">
        <f t="shared" si="13"/>
        <v>0</v>
      </c>
      <c r="CP71" s="731">
        <f t="shared" si="14"/>
        <v>0</v>
      </c>
      <c r="CQ71" s="731">
        <f t="shared" si="17"/>
        <v>0</v>
      </c>
      <c r="CR71" s="731">
        <f t="shared" si="17"/>
        <v>0</v>
      </c>
      <c r="CS71" s="731"/>
      <c r="CT71" s="731"/>
      <c r="CU71" s="731"/>
      <c r="CV71" s="731"/>
      <c r="CW71" s="731"/>
      <c r="CX71" s="731"/>
      <c r="CY71" s="731"/>
      <c r="CZ71" s="731"/>
      <c r="DA71" s="731"/>
      <c r="DB71" s="731"/>
    </row>
    <row r="72" spans="1:106" ht="15.65" customHeight="1" x14ac:dyDescent="0.35">
      <c r="A72" s="5520" t="s">
        <v>1582</v>
      </c>
      <c r="B72" s="5414"/>
      <c r="C72" s="5519"/>
      <c r="D72" s="5518"/>
      <c r="E72" s="5518"/>
      <c r="F72" s="5518"/>
      <c r="G72" s="5513"/>
      <c r="H72" s="5513"/>
      <c r="I72" s="5513"/>
      <c r="J72" s="5513"/>
      <c r="K72" s="5513"/>
      <c r="L72" s="5513"/>
      <c r="M72" s="5513"/>
      <c r="N72" s="5513"/>
      <c r="O72" s="5513"/>
      <c r="P72" s="5513"/>
      <c r="Q72" s="5513"/>
      <c r="R72" s="5513"/>
      <c r="S72" s="5514"/>
      <c r="T72" s="51"/>
      <c r="U72" s="55"/>
      <c r="V72" s="51"/>
      <c r="W72" s="55"/>
      <c r="X72" s="51"/>
      <c r="Y72" s="55"/>
      <c r="Z72" s="5506"/>
      <c r="AA72" s="51"/>
      <c r="AB72" s="122"/>
      <c r="AC72" s="122"/>
      <c r="AD72" s="55"/>
      <c r="AE72" s="5506"/>
      <c r="AF72" s="51"/>
      <c r="AG72" s="122"/>
      <c r="AH72" s="122"/>
      <c r="AI72" s="57"/>
      <c r="AJ72" s="5509"/>
      <c r="AK72" s="5509"/>
      <c r="AL72" s="5509"/>
      <c r="AM72" s="5509"/>
      <c r="AN72" s="5509"/>
      <c r="AO72" s="5509"/>
      <c r="AP72" s="5509"/>
      <c r="AQ72" s="5509"/>
      <c r="AR72" s="730" t="str">
        <f t="shared" si="16"/>
        <v/>
      </c>
      <c r="AS72" s="731"/>
      <c r="AT72" s="731"/>
      <c r="AU72" s="731"/>
      <c r="AV72" s="731"/>
      <c r="AW72" s="731"/>
      <c r="AX72" s="731"/>
      <c r="AY72" s="731"/>
      <c r="AZ72" s="731"/>
      <c r="BA72" s="731"/>
      <c r="BB72" s="731"/>
      <c r="BC72" s="731"/>
      <c r="BD72" s="730"/>
      <c r="BE72" s="730"/>
      <c r="BF72" s="730"/>
      <c r="BG72" s="730"/>
      <c r="BH72" s="730"/>
      <c r="BI72" s="730"/>
      <c r="BJ72" s="730"/>
      <c r="BK72" s="730"/>
      <c r="BL72" s="730"/>
      <c r="BM72" s="730"/>
      <c r="BN72" s="730"/>
      <c r="BO72" s="731"/>
      <c r="BP72" s="731"/>
      <c r="BQ72" s="731"/>
      <c r="BR72" s="731"/>
      <c r="BS72" s="731"/>
      <c r="BT72" s="731"/>
      <c r="BU72" s="731"/>
      <c r="BV72" s="731"/>
      <c r="BW72" s="731"/>
      <c r="BX72" s="731"/>
      <c r="BY72" s="731"/>
      <c r="BZ72" s="731"/>
      <c r="CA72" s="731"/>
      <c r="CB72" s="731" t="str">
        <f t="shared" si="3"/>
        <v/>
      </c>
      <c r="CC72" s="731" t="str">
        <f t="shared" si="4"/>
        <v/>
      </c>
      <c r="CD72" s="731" t="str">
        <f t="shared" si="5"/>
        <v/>
      </c>
      <c r="CE72" s="731" t="str">
        <f t="shared" si="6"/>
        <v/>
      </c>
      <c r="CF72" s="731" t="str">
        <f t="shared" si="7"/>
        <v/>
      </c>
      <c r="CG72" s="731" t="str">
        <f t="shared" si="8"/>
        <v/>
      </c>
      <c r="CH72" s="731" t="str">
        <f t="shared" si="9"/>
        <v/>
      </c>
      <c r="CI72" s="731"/>
      <c r="CJ72" s="731"/>
      <c r="CK72" s="731"/>
      <c r="CL72" s="731">
        <f t="shared" si="10"/>
        <v>0</v>
      </c>
      <c r="CM72" s="731">
        <f t="shared" si="11"/>
        <v>0</v>
      </c>
      <c r="CN72" s="731">
        <f t="shared" si="12"/>
        <v>0</v>
      </c>
      <c r="CO72" s="731">
        <f t="shared" si="13"/>
        <v>0</v>
      </c>
      <c r="CP72" s="731">
        <f t="shared" si="14"/>
        <v>0</v>
      </c>
      <c r="CQ72" s="731">
        <f t="shared" si="17"/>
        <v>0</v>
      </c>
      <c r="CR72" s="731">
        <f t="shared" si="17"/>
        <v>0</v>
      </c>
      <c r="CS72" s="731"/>
      <c r="CT72" s="731"/>
      <c r="CU72" s="731"/>
      <c r="CV72" s="731"/>
      <c r="CW72" s="731"/>
      <c r="CX72" s="731"/>
      <c r="CY72" s="731"/>
      <c r="CZ72" s="731"/>
      <c r="DA72" s="731"/>
      <c r="DB72" s="731"/>
    </row>
    <row r="73" spans="1:106" ht="15.65" customHeight="1" x14ac:dyDescent="0.35">
      <c r="A73" s="5511" t="s">
        <v>1583</v>
      </c>
      <c r="B73" s="5414"/>
      <c r="C73" s="5519"/>
      <c r="D73" s="5518"/>
      <c r="E73" s="5518"/>
      <c r="F73" s="5518"/>
      <c r="G73" s="5518"/>
      <c r="H73" s="5518"/>
      <c r="I73" s="5518"/>
      <c r="J73" s="5518"/>
      <c r="K73" s="5518"/>
      <c r="L73" s="5513"/>
      <c r="M73" s="5513"/>
      <c r="N73" s="5513"/>
      <c r="O73" s="5513"/>
      <c r="P73" s="5513"/>
      <c r="Q73" s="5513"/>
      <c r="R73" s="5513"/>
      <c r="S73" s="5514"/>
      <c r="T73" s="51"/>
      <c r="U73" s="55"/>
      <c r="V73" s="51"/>
      <c r="W73" s="55"/>
      <c r="X73" s="51"/>
      <c r="Y73" s="55"/>
      <c r="Z73" s="5506"/>
      <c r="AA73" s="51"/>
      <c r="AB73" s="122"/>
      <c r="AC73" s="122"/>
      <c r="AD73" s="55"/>
      <c r="AE73" s="5506"/>
      <c r="AF73" s="51"/>
      <c r="AG73" s="122"/>
      <c r="AH73" s="122"/>
      <c r="AI73" s="57"/>
      <c r="AJ73" s="5509"/>
      <c r="AK73" s="5509"/>
      <c r="AL73" s="5509"/>
      <c r="AM73" s="5509"/>
      <c r="AN73" s="5509"/>
      <c r="AO73" s="5509"/>
      <c r="AP73" s="5509"/>
      <c r="AQ73" s="5509"/>
      <c r="AR73" s="730" t="str">
        <f t="shared" si="16"/>
        <v/>
      </c>
      <c r="AS73" s="731"/>
      <c r="AT73" s="731"/>
      <c r="AU73" s="731"/>
      <c r="AV73" s="731"/>
      <c r="AW73" s="731"/>
      <c r="AX73" s="731"/>
      <c r="AY73" s="731"/>
      <c r="AZ73" s="731"/>
      <c r="BA73" s="731"/>
      <c r="BB73" s="731"/>
      <c r="BC73" s="731"/>
      <c r="BD73" s="730"/>
      <c r="BE73" s="730"/>
      <c r="BF73" s="730"/>
      <c r="BG73" s="730"/>
      <c r="BH73" s="730"/>
      <c r="BI73" s="730"/>
      <c r="BJ73" s="730"/>
      <c r="BK73" s="730"/>
      <c r="BL73" s="730"/>
      <c r="BM73" s="730"/>
      <c r="BN73" s="730"/>
      <c r="BO73" s="731"/>
      <c r="BP73" s="731"/>
      <c r="BQ73" s="731"/>
      <c r="BR73" s="731"/>
      <c r="BS73" s="731"/>
      <c r="BT73" s="731"/>
      <c r="BU73" s="731"/>
      <c r="BV73" s="731"/>
      <c r="BW73" s="731"/>
      <c r="BX73" s="731"/>
      <c r="BY73" s="731"/>
      <c r="BZ73" s="731"/>
      <c r="CA73" s="731"/>
      <c r="CB73" s="731" t="str">
        <f t="shared" si="3"/>
        <v/>
      </c>
      <c r="CC73" s="731" t="str">
        <f t="shared" si="4"/>
        <v/>
      </c>
      <c r="CD73" s="731" t="str">
        <f t="shared" si="5"/>
        <v/>
      </c>
      <c r="CE73" s="731" t="str">
        <f t="shared" si="6"/>
        <v/>
      </c>
      <c r="CF73" s="731" t="str">
        <f t="shared" si="7"/>
        <v/>
      </c>
      <c r="CG73" s="731" t="str">
        <f t="shared" si="8"/>
        <v/>
      </c>
      <c r="CH73" s="731" t="str">
        <f t="shared" si="9"/>
        <v/>
      </c>
      <c r="CI73" s="731"/>
      <c r="CJ73" s="731"/>
      <c r="CK73" s="731"/>
      <c r="CL73" s="731">
        <f t="shared" si="10"/>
        <v>0</v>
      </c>
      <c r="CM73" s="731">
        <f t="shared" si="11"/>
        <v>0</v>
      </c>
      <c r="CN73" s="731">
        <f t="shared" si="12"/>
        <v>0</v>
      </c>
      <c r="CO73" s="731">
        <f t="shared" si="13"/>
        <v>0</v>
      </c>
      <c r="CP73" s="731">
        <f t="shared" si="14"/>
        <v>0</v>
      </c>
      <c r="CQ73" s="731">
        <f t="shared" si="17"/>
        <v>0</v>
      </c>
      <c r="CR73" s="731">
        <f t="shared" si="17"/>
        <v>0</v>
      </c>
      <c r="CS73" s="731"/>
      <c r="CT73" s="731"/>
      <c r="CU73" s="731"/>
      <c r="CV73" s="731"/>
      <c r="CW73" s="731"/>
      <c r="CX73" s="731"/>
      <c r="CY73" s="731"/>
      <c r="CZ73" s="731"/>
      <c r="DA73" s="731"/>
      <c r="DB73" s="731"/>
    </row>
    <row r="74" spans="1:106" ht="15.65" customHeight="1" x14ac:dyDescent="0.35">
      <c r="A74" s="5511" t="s">
        <v>1584</v>
      </c>
      <c r="B74" s="5414"/>
      <c r="C74" s="5519"/>
      <c r="D74" s="5518"/>
      <c r="E74" s="5518"/>
      <c r="F74" s="5518"/>
      <c r="G74" s="5513"/>
      <c r="H74" s="5513"/>
      <c r="I74" s="5513"/>
      <c r="J74" s="5513"/>
      <c r="K74" s="5513"/>
      <c r="L74" s="5513"/>
      <c r="M74" s="5513"/>
      <c r="N74" s="5513"/>
      <c r="O74" s="5513"/>
      <c r="P74" s="5513"/>
      <c r="Q74" s="5513"/>
      <c r="R74" s="5513"/>
      <c r="S74" s="5514"/>
      <c r="T74" s="51"/>
      <c r="U74" s="55"/>
      <c r="V74" s="51"/>
      <c r="W74" s="55"/>
      <c r="X74" s="51"/>
      <c r="Y74" s="55"/>
      <c r="Z74" s="5506"/>
      <c r="AA74" s="51"/>
      <c r="AB74" s="122"/>
      <c r="AC74" s="122"/>
      <c r="AD74" s="55"/>
      <c r="AE74" s="5506"/>
      <c r="AF74" s="51"/>
      <c r="AG74" s="122"/>
      <c r="AH74" s="122"/>
      <c r="AI74" s="57"/>
      <c r="AJ74" s="5509"/>
      <c r="AK74" s="5509"/>
      <c r="AL74" s="5509"/>
      <c r="AM74" s="5509"/>
      <c r="AN74" s="5509"/>
      <c r="AO74" s="5509"/>
      <c r="AP74" s="5509"/>
      <c r="AQ74" s="5509"/>
      <c r="AR74" s="730" t="str">
        <f t="shared" si="16"/>
        <v/>
      </c>
      <c r="AS74" s="731"/>
      <c r="AT74" s="731"/>
      <c r="AU74" s="731"/>
      <c r="AV74" s="731"/>
      <c r="AW74" s="731"/>
      <c r="AX74" s="731"/>
      <c r="AY74" s="731"/>
      <c r="AZ74" s="731"/>
      <c r="BA74" s="731"/>
      <c r="BB74" s="731"/>
      <c r="BC74" s="731"/>
      <c r="BD74" s="730"/>
      <c r="BE74" s="730"/>
      <c r="BF74" s="730"/>
      <c r="BG74" s="730"/>
      <c r="BH74" s="730"/>
      <c r="BI74" s="730"/>
      <c r="BJ74" s="730"/>
      <c r="BK74" s="730"/>
      <c r="BL74" s="730"/>
      <c r="BM74" s="730"/>
      <c r="BN74" s="730"/>
      <c r="BO74" s="731"/>
      <c r="BP74" s="731"/>
      <c r="BQ74" s="731"/>
      <c r="BR74" s="731"/>
      <c r="BS74" s="731"/>
      <c r="BT74" s="731"/>
      <c r="BU74" s="731"/>
      <c r="BV74" s="731"/>
      <c r="BW74" s="731"/>
      <c r="BX74" s="731"/>
      <c r="BY74" s="731"/>
      <c r="BZ74" s="731"/>
      <c r="CA74" s="731"/>
      <c r="CB74" s="731" t="str">
        <f t="shared" si="3"/>
        <v/>
      </c>
      <c r="CC74" s="731" t="str">
        <f t="shared" si="4"/>
        <v/>
      </c>
      <c r="CD74" s="731" t="str">
        <f t="shared" si="5"/>
        <v/>
      </c>
      <c r="CE74" s="731" t="str">
        <f t="shared" si="6"/>
        <v/>
      </c>
      <c r="CF74" s="731" t="str">
        <f t="shared" si="7"/>
        <v/>
      </c>
      <c r="CG74" s="731" t="str">
        <f t="shared" si="8"/>
        <v/>
      </c>
      <c r="CH74" s="731" t="str">
        <f t="shared" si="9"/>
        <v/>
      </c>
      <c r="CI74" s="731"/>
      <c r="CJ74" s="731"/>
      <c r="CK74" s="731"/>
      <c r="CL74" s="731">
        <f t="shared" si="10"/>
        <v>0</v>
      </c>
      <c r="CM74" s="731">
        <f t="shared" si="11"/>
        <v>0</v>
      </c>
      <c r="CN74" s="731">
        <f t="shared" si="12"/>
        <v>0</v>
      </c>
      <c r="CO74" s="731">
        <f t="shared" si="13"/>
        <v>0</v>
      </c>
      <c r="CP74" s="731">
        <f t="shared" si="14"/>
        <v>0</v>
      </c>
      <c r="CQ74" s="731">
        <f t="shared" si="17"/>
        <v>0</v>
      </c>
      <c r="CR74" s="731">
        <f t="shared" si="17"/>
        <v>0</v>
      </c>
      <c r="CS74" s="731"/>
      <c r="CT74" s="731"/>
      <c r="CU74" s="731"/>
      <c r="CV74" s="731"/>
      <c r="CW74" s="731"/>
      <c r="CX74" s="731"/>
      <c r="CY74" s="731"/>
      <c r="CZ74" s="731"/>
      <c r="DA74" s="731"/>
      <c r="DB74" s="731"/>
    </row>
    <row r="75" spans="1:106" ht="15.65" customHeight="1" x14ac:dyDescent="0.35">
      <c r="A75" s="5511" t="s">
        <v>1585</v>
      </c>
      <c r="B75" s="5414"/>
      <c r="C75" s="5512"/>
      <c r="D75" s="5513"/>
      <c r="E75" s="5513"/>
      <c r="F75" s="5513"/>
      <c r="G75" s="5513"/>
      <c r="H75" s="5513"/>
      <c r="I75" s="5513"/>
      <c r="J75" s="5513"/>
      <c r="K75" s="5513"/>
      <c r="L75" s="5513"/>
      <c r="M75" s="5513"/>
      <c r="N75" s="5513"/>
      <c r="O75" s="5513"/>
      <c r="P75" s="5513"/>
      <c r="Q75" s="5513"/>
      <c r="R75" s="5513"/>
      <c r="S75" s="5514"/>
      <c r="T75" s="51"/>
      <c r="U75" s="55"/>
      <c r="V75" s="51"/>
      <c r="W75" s="55"/>
      <c r="X75" s="51"/>
      <c r="Y75" s="55"/>
      <c r="Z75" s="5506"/>
      <c r="AA75" s="51"/>
      <c r="AB75" s="122"/>
      <c r="AC75" s="122"/>
      <c r="AD75" s="55"/>
      <c r="AE75" s="5506"/>
      <c r="AF75" s="51"/>
      <c r="AG75" s="122"/>
      <c r="AH75" s="122"/>
      <c r="AI75" s="57"/>
      <c r="AJ75" s="5509"/>
      <c r="AK75" s="5509"/>
      <c r="AL75" s="5509"/>
      <c r="AM75" s="5509"/>
      <c r="AN75" s="5509"/>
      <c r="AO75" s="5509"/>
      <c r="AP75" s="5509"/>
      <c r="AQ75" s="5509"/>
      <c r="AR75" s="730" t="str">
        <f t="shared" si="16"/>
        <v/>
      </c>
      <c r="AS75" s="731"/>
      <c r="AT75" s="731"/>
      <c r="AU75" s="731"/>
      <c r="AV75" s="731"/>
      <c r="AW75" s="731"/>
      <c r="AX75" s="731"/>
      <c r="AY75" s="731"/>
      <c r="AZ75" s="731"/>
      <c r="BA75" s="731"/>
      <c r="BB75" s="731"/>
      <c r="BC75" s="731"/>
      <c r="BD75" s="730"/>
      <c r="BE75" s="730"/>
      <c r="BF75" s="730"/>
      <c r="BG75" s="730"/>
      <c r="BH75" s="730"/>
      <c r="BI75" s="730"/>
      <c r="BJ75" s="730"/>
      <c r="BK75" s="730"/>
      <c r="BL75" s="730"/>
      <c r="BM75" s="730"/>
      <c r="BN75" s="730"/>
      <c r="BO75" s="731"/>
      <c r="BP75" s="731"/>
      <c r="BQ75" s="731"/>
      <c r="BR75" s="731"/>
      <c r="BS75" s="731"/>
      <c r="BT75" s="731"/>
      <c r="BU75" s="731"/>
      <c r="BV75" s="731"/>
      <c r="BW75" s="731"/>
      <c r="BX75" s="731"/>
      <c r="BY75" s="731"/>
      <c r="BZ75" s="731"/>
      <c r="CA75" s="731"/>
      <c r="CB75" s="731" t="str">
        <f t="shared" si="3"/>
        <v/>
      </c>
      <c r="CC75" s="731" t="str">
        <f t="shared" si="4"/>
        <v/>
      </c>
      <c r="CD75" s="731" t="str">
        <f t="shared" si="5"/>
        <v/>
      </c>
      <c r="CE75" s="731" t="str">
        <f t="shared" si="6"/>
        <v/>
      </c>
      <c r="CF75" s="731" t="str">
        <f t="shared" si="7"/>
        <v/>
      </c>
      <c r="CG75" s="731" t="str">
        <f t="shared" si="8"/>
        <v/>
      </c>
      <c r="CH75" s="731" t="str">
        <f t="shared" si="9"/>
        <v/>
      </c>
      <c r="CI75" s="731"/>
      <c r="CJ75" s="731"/>
      <c r="CK75" s="731"/>
      <c r="CL75" s="731">
        <f t="shared" si="10"/>
        <v>0</v>
      </c>
      <c r="CM75" s="731">
        <f t="shared" si="11"/>
        <v>0</v>
      </c>
      <c r="CN75" s="731">
        <f t="shared" si="12"/>
        <v>0</v>
      </c>
      <c r="CO75" s="731">
        <f t="shared" si="13"/>
        <v>0</v>
      </c>
      <c r="CP75" s="731">
        <f t="shared" si="14"/>
        <v>0</v>
      </c>
      <c r="CQ75" s="731">
        <f t="shared" si="17"/>
        <v>0</v>
      </c>
      <c r="CR75" s="731">
        <f t="shared" si="17"/>
        <v>0</v>
      </c>
      <c r="CS75" s="731"/>
      <c r="CT75" s="731"/>
      <c r="CU75" s="731"/>
      <c r="CV75" s="731"/>
      <c r="CW75" s="731"/>
      <c r="CX75" s="731"/>
      <c r="CY75" s="731"/>
      <c r="CZ75" s="731"/>
      <c r="DA75" s="731"/>
      <c r="DB75" s="731"/>
    </row>
    <row r="76" spans="1:106" ht="15.65" customHeight="1" x14ac:dyDescent="0.35">
      <c r="A76" s="5511" t="s">
        <v>1586</v>
      </c>
      <c r="B76" s="5414"/>
      <c r="C76" s="5512"/>
      <c r="D76" s="5513"/>
      <c r="E76" s="5513"/>
      <c r="F76" s="5513"/>
      <c r="G76" s="5513"/>
      <c r="H76" s="5513"/>
      <c r="I76" s="5513"/>
      <c r="J76" s="5513"/>
      <c r="K76" s="5513"/>
      <c r="L76" s="5513"/>
      <c r="M76" s="5513"/>
      <c r="N76" s="5513"/>
      <c r="O76" s="5513"/>
      <c r="P76" s="5513"/>
      <c r="Q76" s="5513"/>
      <c r="R76" s="5513"/>
      <c r="S76" s="5514"/>
      <c r="T76" s="51"/>
      <c r="U76" s="55"/>
      <c r="V76" s="51"/>
      <c r="W76" s="55"/>
      <c r="X76" s="51"/>
      <c r="Y76" s="55"/>
      <c r="Z76" s="5506"/>
      <c r="AA76" s="51"/>
      <c r="AB76" s="122"/>
      <c r="AC76" s="122"/>
      <c r="AD76" s="55"/>
      <c r="AE76" s="5506"/>
      <c r="AF76" s="51"/>
      <c r="AG76" s="122"/>
      <c r="AH76" s="122"/>
      <c r="AI76" s="57"/>
      <c r="AJ76" s="5509"/>
      <c r="AK76" s="5509"/>
      <c r="AL76" s="5509"/>
      <c r="AM76" s="5509"/>
      <c r="AN76" s="5509"/>
      <c r="AO76" s="5509"/>
      <c r="AP76" s="5509"/>
      <c r="AQ76" s="5509"/>
      <c r="AR76" s="730" t="str">
        <f t="shared" si="16"/>
        <v/>
      </c>
      <c r="AS76" s="731"/>
      <c r="AT76" s="731"/>
      <c r="AU76" s="731"/>
      <c r="AV76" s="731"/>
      <c r="AW76" s="731"/>
      <c r="AX76" s="731"/>
      <c r="AY76" s="731"/>
      <c r="AZ76" s="731"/>
      <c r="BA76" s="731"/>
      <c r="BB76" s="731"/>
      <c r="BC76" s="731"/>
      <c r="BD76" s="730"/>
      <c r="BE76" s="730"/>
      <c r="BF76" s="730"/>
      <c r="BG76" s="730"/>
      <c r="BH76" s="730"/>
      <c r="BI76" s="730"/>
      <c r="BJ76" s="730"/>
      <c r="BK76" s="730"/>
      <c r="BL76" s="730"/>
      <c r="BM76" s="730"/>
      <c r="BN76" s="730"/>
      <c r="BO76" s="731"/>
      <c r="BP76" s="731"/>
      <c r="BQ76" s="731"/>
      <c r="BR76" s="731"/>
      <c r="BS76" s="731"/>
      <c r="BT76" s="731"/>
      <c r="BU76" s="731"/>
      <c r="BV76" s="731"/>
      <c r="BW76" s="731"/>
      <c r="BX76" s="731"/>
      <c r="BY76" s="731"/>
      <c r="BZ76" s="731"/>
      <c r="CA76" s="731"/>
      <c r="CB76" s="731" t="str">
        <f t="shared" si="3"/>
        <v/>
      </c>
      <c r="CC76" s="731" t="str">
        <f t="shared" si="4"/>
        <v/>
      </c>
      <c r="CD76" s="731" t="str">
        <f t="shared" si="5"/>
        <v/>
      </c>
      <c r="CE76" s="731" t="str">
        <f t="shared" si="6"/>
        <v/>
      </c>
      <c r="CF76" s="731" t="str">
        <f t="shared" si="7"/>
        <v/>
      </c>
      <c r="CG76" s="731" t="str">
        <f t="shared" si="8"/>
        <v/>
      </c>
      <c r="CH76" s="731" t="str">
        <f t="shared" si="9"/>
        <v/>
      </c>
      <c r="CI76" s="731"/>
      <c r="CJ76" s="731"/>
      <c r="CK76" s="731"/>
      <c r="CL76" s="731">
        <f t="shared" si="10"/>
        <v>0</v>
      </c>
      <c r="CM76" s="731">
        <f t="shared" si="11"/>
        <v>0</v>
      </c>
      <c r="CN76" s="731">
        <f t="shared" si="12"/>
        <v>0</v>
      </c>
      <c r="CO76" s="731">
        <f t="shared" si="13"/>
        <v>0</v>
      </c>
      <c r="CP76" s="731">
        <f t="shared" si="14"/>
        <v>0</v>
      </c>
      <c r="CQ76" s="731">
        <f t="shared" si="17"/>
        <v>0</v>
      </c>
      <c r="CR76" s="731">
        <f t="shared" si="17"/>
        <v>0</v>
      </c>
      <c r="CS76" s="731"/>
      <c r="CT76" s="731"/>
      <c r="CU76" s="731"/>
      <c r="CV76" s="731"/>
      <c r="CW76" s="731"/>
      <c r="CX76" s="731"/>
      <c r="CY76" s="731"/>
      <c r="CZ76" s="731"/>
      <c r="DA76" s="731"/>
      <c r="DB76" s="731"/>
    </row>
    <row r="77" spans="1:106" ht="15.65" customHeight="1" x14ac:dyDescent="0.35">
      <c r="A77" s="5511" t="s">
        <v>1587</v>
      </c>
      <c r="B77" s="5414"/>
      <c r="C77" s="5512"/>
      <c r="D77" s="5513"/>
      <c r="E77" s="5513"/>
      <c r="F77" s="5513"/>
      <c r="G77" s="5513"/>
      <c r="H77" s="5513"/>
      <c r="I77" s="5513"/>
      <c r="J77" s="5513"/>
      <c r="K77" s="5513"/>
      <c r="L77" s="5513"/>
      <c r="M77" s="5513"/>
      <c r="N77" s="5513"/>
      <c r="O77" s="5513"/>
      <c r="P77" s="5513"/>
      <c r="Q77" s="5513"/>
      <c r="R77" s="5513"/>
      <c r="S77" s="5514"/>
      <c r="T77" s="51"/>
      <c r="U77" s="55"/>
      <c r="V77" s="51"/>
      <c r="W77" s="55"/>
      <c r="X77" s="51"/>
      <c r="Y77" s="55"/>
      <c r="Z77" s="5506"/>
      <c r="AA77" s="51"/>
      <c r="AB77" s="122"/>
      <c r="AC77" s="122"/>
      <c r="AD77" s="55"/>
      <c r="AE77" s="5506"/>
      <c r="AF77" s="51"/>
      <c r="AG77" s="122"/>
      <c r="AH77" s="122"/>
      <c r="AI77" s="57"/>
      <c r="AJ77" s="5509"/>
      <c r="AK77" s="5509"/>
      <c r="AL77" s="5509"/>
      <c r="AM77" s="5509"/>
      <c r="AN77" s="5509"/>
      <c r="AO77" s="5509"/>
      <c r="AP77" s="5509"/>
      <c r="AQ77" s="5509"/>
      <c r="AR77" s="730" t="str">
        <f t="shared" si="16"/>
        <v/>
      </c>
      <c r="AS77" s="731"/>
      <c r="AT77" s="731"/>
      <c r="AU77" s="731"/>
      <c r="AV77" s="731"/>
      <c r="AW77" s="731"/>
      <c r="AX77" s="731"/>
      <c r="AY77" s="731"/>
      <c r="AZ77" s="731"/>
      <c r="BA77" s="731"/>
      <c r="BB77" s="731"/>
      <c r="BC77" s="731"/>
      <c r="BD77" s="730"/>
      <c r="BE77" s="730"/>
      <c r="BF77" s="730"/>
      <c r="BG77" s="730"/>
      <c r="BH77" s="730"/>
      <c r="BI77" s="730"/>
      <c r="BJ77" s="730"/>
      <c r="BK77" s="730"/>
      <c r="BL77" s="730"/>
      <c r="BM77" s="730"/>
      <c r="BN77" s="730"/>
      <c r="BO77" s="731"/>
      <c r="BP77" s="731"/>
      <c r="BQ77" s="731"/>
      <c r="BR77" s="731"/>
      <c r="BS77" s="731"/>
      <c r="BT77" s="731"/>
      <c r="BU77" s="731"/>
      <c r="BV77" s="731"/>
      <c r="BW77" s="731"/>
      <c r="BX77" s="731"/>
      <c r="BY77" s="731"/>
      <c r="BZ77" s="731"/>
      <c r="CA77" s="731"/>
      <c r="CB77" s="731" t="str">
        <f t="shared" si="3"/>
        <v/>
      </c>
      <c r="CC77" s="731" t="str">
        <f t="shared" si="4"/>
        <v/>
      </c>
      <c r="CD77" s="731" t="str">
        <f t="shared" si="5"/>
        <v/>
      </c>
      <c r="CE77" s="731" t="str">
        <f t="shared" si="6"/>
        <v/>
      </c>
      <c r="CF77" s="731" t="str">
        <f t="shared" si="7"/>
        <v/>
      </c>
      <c r="CG77" s="731" t="str">
        <f t="shared" si="8"/>
        <v/>
      </c>
      <c r="CH77" s="731" t="str">
        <f t="shared" si="9"/>
        <v/>
      </c>
      <c r="CI77" s="731"/>
      <c r="CJ77" s="731"/>
      <c r="CK77" s="731"/>
      <c r="CL77" s="731">
        <f t="shared" si="10"/>
        <v>0</v>
      </c>
      <c r="CM77" s="731">
        <f t="shared" si="11"/>
        <v>0</v>
      </c>
      <c r="CN77" s="731">
        <f t="shared" si="12"/>
        <v>0</v>
      </c>
      <c r="CO77" s="731">
        <f t="shared" si="13"/>
        <v>0</v>
      </c>
      <c r="CP77" s="731">
        <f t="shared" si="14"/>
        <v>0</v>
      </c>
      <c r="CQ77" s="731">
        <f t="shared" si="17"/>
        <v>0</v>
      </c>
      <c r="CR77" s="731">
        <f t="shared" si="17"/>
        <v>0</v>
      </c>
      <c r="CS77" s="731"/>
      <c r="CT77" s="731"/>
      <c r="CU77" s="731"/>
      <c r="CV77" s="731"/>
      <c r="CW77" s="731"/>
      <c r="CX77" s="731"/>
      <c r="CY77" s="731"/>
      <c r="CZ77" s="731"/>
      <c r="DA77" s="731"/>
      <c r="DB77" s="731"/>
    </row>
    <row r="78" spans="1:106" ht="15.65" customHeight="1" x14ac:dyDescent="0.35">
      <c r="A78" s="5511" t="s">
        <v>1588</v>
      </c>
      <c r="B78" s="5414"/>
      <c r="C78" s="5512"/>
      <c r="D78" s="5513"/>
      <c r="E78" s="5513"/>
      <c r="F78" s="5513"/>
      <c r="G78" s="5513"/>
      <c r="H78" s="5513"/>
      <c r="I78" s="5513"/>
      <c r="J78" s="5513"/>
      <c r="K78" s="5513"/>
      <c r="L78" s="5513"/>
      <c r="M78" s="5513"/>
      <c r="N78" s="5513"/>
      <c r="O78" s="5513"/>
      <c r="P78" s="5513"/>
      <c r="Q78" s="5513"/>
      <c r="R78" s="5513"/>
      <c r="S78" s="5514"/>
      <c r="T78" s="5512"/>
      <c r="U78" s="5514"/>
      <c r="V78" s="5512"/>
      <c r="W78" s="5514"/>
      <c r="X78" s="5512"/>
      <c r="Y78" s="5514"/>
      <c r="Z78" s="5506"/>
      <c r="AA78" s="5512"/>
      <c r="AB78" s="5513"/>
      <c r="AC78" s="5513"/>
      <c r="AD78" s="5514"/>
      <c r="AE78" s="5506"/>
      <c r="AF78" s="5512"/>
      <c r="AG78" s="5513"/>
      <c r="AH78" s="5513"/>
      <c r="AI78" s="5521"/>
      <c r="AJ78" s="5509"/>
      <c r="AK78" s="5509"/>
      <c r="AL78" s="5509"/>
      <c r="AM78" s="5509"/>
      <c r="AN78" s="5509"/>
      <c r="AO78" s="5509"/>
      <c r="AP78" s="5509"/>
      <c r="AQ78" s="5509"/>
      <c r="AR78" s="730" t="str">
        <f t="shared" si="16"/>
        <v/>
      </c>
      <c r="AS78" s="731"/>
      <c r="AT78" s="731"/>
      <c r="AU78" s="731"/>
      <c r="AV78" s="731"/>
      <c r="AW78" s="731"/>
      <c r="AX78" s="731"/>
      <c r="AY78" s="731"/>
      <c r="AZ78" s="731"/>
      <c r="BA78" s="731"/>
      <c r="BB78" s="731"/>
      <c r="BC78" s="731"/>
      <c r="BD78" s="730"/>
      <c r="BE78" s="730"/>
      <c r="BF78" s="730"/>
      <c r="BG78" s="730"/>
      <c r="BH78" s="730"/>
      <c r="BI78" s="730"/>
      <c r="BJ78" s="730"/>
      <c r="BK78" s="730"/>
      <c r="BL78" s="730"/>
      <c r="BM78" s="730"/>
      <c r="BN78" s="730"/>
      <c r="BO78" s="731"/>
      <c r="BP78" s="731"/>
      <c r="BQ78" s="731"/>
      <c r="BR78" s="731"/>
      <c r="BS78" s="731"/>
      <c r="BT78" s="731"/>
      <c r="BU78" s="731"/>
      <c r="BV78" s="731"/>
      <c r="BW78" s="731"/>
      <c r="BX78" s="731"/>
      <c r="BY78" s="731"/>
      <c r="BZ78" s="731"/>
      <c r="CA78" s="731"/>
      <c r="CB78" s="731" t="str">
        <f t="shared" si="3"/>
        <v/>
      </c>
      <c r="CC78" s="731" t="str">
        <f t="shared" si="4"/>
        <v/>
      </c>
      <c r="CD78" s="731" t="str">
        <f t="shared" si="5"/>
        <v/>
      </c>
      <c r="CE78" s="731" t="str">
        <f t="shared" si="6"/>
        <v/>
      </c>
      <c r="CF78" s="731" t="str">
        <f t="shared" si="7"/>
        <v/>
      </c>
      <c r="CG78" s="731" t="str">
        <f t="shared" si="8"/>
        <v/>
      </c>
      <c r="CH78" s="731" t="str">
        <f t="shared" si="9"/>
        <v/>
      </c>
      <c r="CI78" s="747"/>
      <c r="CJ78" s="747"/>
      <c r="CK78" s="731"/>
      <c r="CL78" s="731">
        <f t="shared" si="10"/>
        <v>0</v>
      </c>
      <c r="CM78" s="731">
        <f t="shared" si="11"/>
        <v>0</v>
      </c>
      <c r="CN78" s="731">
        <f t="shared" si="12"/>
        <v>0</v>
      </c>
      <c r="CO78" s="731">
        <f t="shared" si="13"/>
        <v>0</v>
      </c>
      <c r="CP78" s="731">
        <f t="shared" si="14"/>
        <v>0</v>
      </c>
      <c r="CQ78" s="731">
        <f t="shared" si="17"/>
        <v>0</v>
      </c>
      <c r="CR78" s="731">
        <f t="shared" si="17"/>
        <v>0</v>
      </c>
      <c r="CS78" s="731"/>
      <c r="CT78" s="731"/>
      <c r="CU78" s="731"/>
      <c r="CV78" s="731"/>
      <c r="CW78" s="731"/>
      <c r="CX78" s="731"/>
      <c r="CY78" s="731"/>
      <c r="CZ78" s="731"/>
      <c r="DA78" s="731"/>
      <c r="DB78" s="731"/>
    </row>
    <row r="79" spans="1:106" ht="15.65" customHeight="1" x14ac:dyDescent="0.35">
      <c r="A79" s="5511" t="s">
        <v>1589</v>
      </c>
      <c r="B79" s="5414"/>
      <c r="C79" s="5512"/>
      <c r="D79" s="5513"/>
      <c r="E79" s="5513"/>
      <c r="F79" s="5513"/>
      <c r="G79" s="5513"/>
      <c r="H79" s="5513"/>
      <c r="I79" s="5513"/>
      <c r="J79" s="5513"/>
      <c r="K79" s="5513"/>
      <c r="L79" s="5513"/>
      <c r="M79" s="5513"/>
      <c r="N79" s="5513"/>
      <c r="O79" s="5513"/>
      <c r="P79" s="5513"/>
      <c r="Q79" s="5513"/>
      <c r="R79" s="5513"/>
      <c r="S79" s="5514"/>
      <c r="T79" s="5512"/>
      <c r="U79" s="5514"/>
      <c r="V79" s="5512"/>
      <c r="W79" s="5514"/>
      <c r="X79" s="5512"/>
      <c r="Y79" s="5514"/>
      <c r="Z79" s="5506"/>
      <c r="AA79" s="5512"/>
      <c r="AB79" s="5513"/>
      <c r="AC79" s="5513"/>
      <c r="AD79" s="5514"/>
      <c r="AE79" s="5506"/>
      <c r="AF79" s="5512"/>
      <c r="AG79" s="5513"/>
      <c r="AH79" s="5513"/>
      <c r="AI79" s="5521"/>
      <c r="AJ79" s="5509"/>
      <c r="AK79" s="5509"/>
      <c r="AL79" s="5509"/>
      <c r="AM79" s="5509"/>
      <c r="AN79" s="5509"/>
      <c r="AO79" s="5509"/>
      <c r="AP79" s="5509"/>
      <c r="AQ79" s="5509"/>
      <c r="AR79" s="730" t="str">
        <f t="shared" si="16"/>
        <v/>
      </c>
      <c r="AS79" s="731"/>
      <c r="AT79" s="731"/>
      <c r="AU79" s="731"/>
      <c r="AV79" s="731"/>
      <c r="AW79" s="731"/>
      <c r="AX79" s="731"/>
      <c r="AY79" s="731"/>
      <c r="AZ79" s="731"/>
      <c r="BA79" s="731"/>
      <c r="BB79" s="731"/>
      <c r="BC79" s="731"/>
      <c r="BD79" s="730"/>
      <c r="BE79" s="730"/>
      <c r="BF79" s="730"/>
      <c r="BG79" s="730"/>
      <c r="BH79" s="730"/>
      <c r="BI79" s="730"/>
      <c r="BJ79" s="730"/>
      <c r="BK79" s="730"/>
      <c r="BL79" s="730"/>
      <c r="BM79" s="730"/>
      <c r="BN79" s="730"/>
      <c r="BO79" s="731"/>
      <c r="BP79" s="731"/>
      <c r="BQ79" s="731"/>
      <c r="BR79" s="731"/>
      <c r="BS79" s="731"/>
      <c r="BT79" s="731"/>
      <c r="BU79" s="731"/>
      <c r="BV79" s="731"/>
      <c r="BW79" s="731"/>
      <c r="BX79" s="731"/>
      <c r="BY79" s="731"/>
      <c r="BZ79" s="731"/>
      <c r="CA79" s="731"/>
      <c r="CB79" s="731" t="str">
        <f t="shared" si="3"/>
        <v/>
      </c>
      <c r="CC79" s="731" t="str">
        <f t="shared" si="4"/>
        <v/>
      </c>
      <c r="CD79" s="731" t="str">
        <f t="shared" si="5"/>
        <v/>
      </c>
      <c r="CE79" s="731" t="str">
        <f t="shared" si="6"/>
        <v/>
      </c>
      <c r="CF79" s="731" t="str">
        <f t="shared" si="7"/>
        <v/>
      </c>
      <c r="CG79" s="731" t="str">
        <f t="shared" si="8"/>
        <v/>
      </c>
      <c r="CH79" s="731" t="str">
        <f t="shared" si="9"/>
        <v/>
      </c>
      <c r="CI79" s="747"/>
      <c r="CJ79" s="747"/>
      <c r="CK79" s="731"/>
      <c r="CL79" s="731">
        <f t="shared" si="10"/>
        <v>0</v>
      </c>
      <c r="CM79" s="731">
        <f t="shared" si="11"/>
        <v>0</v>
      </c>
      <c r="CN79" s="731">
        <f t="shared" si="12"/>
        <v>0</v>
      </c>
      <c r="CO79" s="731">
        <f t="shared" si="13"/>
        <v>0</v>
      </c>
      <c r="CP79" s="731">
        <f t="shared" si="14"/>
        <v>0</v>
      </c>
      <c r="CQ79" s="731">
        <f t="shared" si="17"/>
        <v>0</v>
      </c>
      <c r="CR79" s="731">
        <f t="shared" si="17"/>
        <v>0</v>
      </c>
      <c r="CS79" s="731"/>
      <c r="CT79" s="731"/>
      <c r="CU79" s="731"/>
      <c r="CV79" s="731"/>
      <c r="CW79" s="731"/>
      <c r="CX79" s="731"/>
      <c r="CY79" s="731"/>
      <c r="CZ79" s="731"/>
      <c r="DA79" s="731"/>
      <c r="DB79" s="731"/>
    </row>
    <row r="80" spans="1:106" ht="15.65" customHeight="1" x14ac:dyDescent="0.35">
      <c r="A80" s="744" t="s">
        <v>1590</v>
      </c>
      <c r="B80" s="5414"/>
      <c r="C80" s="5512"/>
      <c r="D80" s="5513"/>
      <c r="E80" s="5513"/>
      <c r="F80" s="5513"/>
      <c r="G80" s="5513"/>
      <c r="H80" s="5513"/>
      <c r="I80" s="5513"/>
      <c r="J80" s="5513"/>
      <c r="K80" s="5513"/>
      <c r="L80" s="5513"/>
      <c r="M80" s="5513"/>
      <c r="N80" s="5513"/>
      <c r="O80" s="5513"/>
      <c r="P80" s="5513"/>
      <c r="Q80" s="5513"/>
      <c r="R80" s="5513"/>
      <c r="S80" s="5514"/>
      <c r="T80" s="5512"/>
      <c r="U80" s="5514"/>
      <c r="V80" s="5512"/>
      <c r="W80" s="5514"/>
      <c r="X80" s="5512"/>
      <c r="Y80" s="5514"/>
      <c r="Z80" s="5506"/>
      <c r="AA80" s="5512"/>
      <c r="AB80" s="5513"/>
      <c r="AC80" s="5513"/>
      <c r="AD80" s="5514"/>
      <c r="AE80" s="5506"/>
      <c r="AF80" s="5512"/>
      <c r="AG80" s="5513"/>
      <c r="AH80" s="5513"/>
      <c r="AI80" s="5521"/>
      <c r="AJ80" s="5509"/>
      <c r="AK80" s="5509"/>
      <c r="AL80" s="5509"/>
      <c r="AM80" s="5509"/>
      <c r="AN80" s="5509"/>
      <c r="AO80" s="5509"/>
      <c r="AP80" s="5509"/>
      <c r="AQ80" s="5509"/>
      <c r="AR80" s="730" t="str">
        <f t="shared" si="16"/>
        <v/>
      </c>
      <c r="AS80" s="731"/>
      <c r="AT80" s="731"/>
      <c r="AU80" s="731"/>
      <c r="AV80" s="731"/>
      <c r="AW80" s="731"/>
      <c r="AX80" s="731"/>
      <c r="AY80" s="731"/>
      <c r="AZ80" s="731"/>
      <c r="BA80" s="731"/>
      <c r="BB80" s="731"/>
      <c r="BC80" s="731"/>
      <c r="BD80" s="730"/>
      <c r="BE80" s="730"/>
      <c r="BF80" s="730"/>
      <c r="BG80" s="730"/>
      <c r="BH80" s="730"/>
      <c r="BI80" s="730"/>
      <c r="BJ80" s="730"/>
      <c r="BK80" s="730"/>
      <c r="BL80" s="730"/>
      <c r="BM80" s="730"/>
      <c r="BN80" s="730"/>
      <c r="BO80" s="731"/>
      <c r="BP80" s="731"/>
      <c r="BQ80" s="731"/>
      <c r="BR80" s="731"/>
      <c r="BS80" s="731"/>
      <c r="BT80" s="731"/>
      <c r="BU80" s="731"/>
      <c r="BV80" s="731"/>
      <c r="BW80" s="731"/>
      <c r="BX80" s="731"/>
      <c r="BY80" s="731"/>
      <c r="BZ80" s="731"/>
      <c r="CA80" s="731"/>
      <c r="CB80" s="731" t="str">
        <f t="shared" si="3"/>
        <v/>
      </c>
      <c r="CC80" s="731" t="str">
        <f t="shared" si="4"/>
        <v/>
      </c>
      <c r="CD80" s="731" t="str">
        <f t="shared" si="5"/>
        <v/>
      </c>
      <c r="CE80" s="731" t="str">
        <f t="shared" si="6"/>
        <v/>
      </c>
      <c r="CF80" s="731" t="str">
        <f t="shared" si="7"/>
        <v/>
      </c>
      <c r="CG80" s="731" t="str">
        <f t="shared" si="8"/>
        <v/>
      </c>
      <c r="CH80" s="731" t="str">
        <f t="shared" si="9"/>
        <v/>
      </c>
      <c r="CI80" s="747"/>
      <c r="CJ80" s="747"/>
      <c r="CK80" s="731"/>
      <c r="CL80" s="731">
        <f t="shared" si="10"/>
        <v>0</v>
      </c>
      <c r="CM80" s="731">
        <f t="shared" si="11"/>
        <v>0</v>
      </c>
      <c r="CN80" s="731">
        <f t="shared" si="12"/>
        <v>0</v>
      </c>
      <c r="CO80" s="731">
        <f t="shared" si="13"/>
        <v>0</v>
      </c>
      <c r="CP80" s="731">
        <f t="shared" si="14"/>
        <v>0</v>
      </c>
      <c r="CQ80" s="731">
        <f t="shared" si="17"/>
        <v>0</v>
      </c>
      <c r="CR80" s="731">
        <f t="shared" si="17"/>
        <v>0</v>
      </c>
      <c r="CS80" s="731"/>
      <c r="CT80" s="731"/>
      <c r="CU80" s="731"/>
      <c r="CV80" s="731"/>
      <c r="CW80" s="731"/>
      <c r="CX80" s="731"/>
      <c r="CY80" s="731"/>
      <c r="CZ80" s="731"/>
      <c r="DA80" s="731"/>
      <c r="DB80" s="731"/>
    </row>
    <row r="81" spans="1:106" ht="15.65" customHeight="1" x14ac:dyDescent="0.35">
      <c r="A81" s="5520" t="s">
        <v>1591</v>
      </c>
      <c r="B81" s="5414"/>
      <c r="C81" s="5512"/>
      <c r="D81" s="5513"/>
      <c r="E81" s="5513"/>
      <c r="F81" s="5513"/>
      <c r="G81" s="5513"/>
      <c r="H81" s="5513"/>
      <c r="I81" s="5513"/>
      <c r="J81" s="5513"/>
      <c r="K81" s="5513"/>
      <c r="L81" s="5513"/>
      <c r="M81" s="5513"/>
      <c r="N81" s="5513"/>
      <c r="O81" s="5513"/>
      <c r="P81" s="5513"/>
      <c r="Q81" s="5513"/>
      <c r="R81" s="5513"/>
      <c r="S81" s="5514"/>
      <c r="T81" s="5512"/>
      <c r="U81" s="5514"/>
      <c r="V81" s="5512"/>
      <c r="W81" s="5514"/>
      <c r="X81" s="5512"/>
      <c r="Y81" s="5514"/>
      <c r="Z81" s="5506"/>
      <c r="AA81" s="5512"/>
      <c r="AB81" s="5513"/>
      <c r="AC81" s="5513"/>
      <c r="AD81" s="5514"/>
      <c r="AE81" s="5506"/>
      <c r="AF81" s="5512"/>
      <c r="AG81" s="5513"/>
      <c r="AH81" s="5513"/>
      <c r="AI81" s="5521"/>
      <c r="AJ81" s="5509"/>
      <c r="AK81" s="5509"/>
      <c r="AL81" s="5509"/>
      <c r="AM81" s="5509"/>
      <c r="AN81" s="5509"/>
      <c r="AO81" s="5509"/>
      <c r="AP81" s="5509"/>
      <c r="AQ81" s="5509"/>
      <c r="AR81" s="730" t="str">
        <f t="shared" si="16"/>
        <v/>
      </c>
      <c r="AS81" s="731"/>
      <c r="AT81" s="731"/>
      <c r="AU81" s="731"/>
      <c r="AV81" s="731"/>
      <c r="AW81" s="731"/>
      <c r="AX81" s="731"/>
      <c r="AY81" s="731"/>
      <c r="AZ81" s="731"/>
      <c r="BA81" s="731"/>
      <c r="BB81" s="731"/>
      <c r="BC81" s="731"/>
      <c r="BD81" s="730"/>
      <c r="BE81" s="730"/>
      <c r="BF81" s="730"/>
      <c r="BG81" s="730"/>
      <c r="BH81" s="730"/>
      <c r="BI81" s="730"/>
      <c r="BJ81" s="730"/>
      <c r="BK81" s="730"/>
      <c r="BL81" s="730"/>
      <c r="BM81" s="730"/>
      <c r="BN81" s="730"/>
      <c r="BO81" s="731"/>
      <c r="BP81" s="731"/>
      <c r="BQ81" s="731"/>
      <c r="BR81" s="731"/>
      <c r="BS81" s="731"/>
      <c r="BT81" s="731"/>
      <c r="BU81" s="731"/>
      <c r="BV81" s="731"/>
      <c r="BW81" s="731"/>
      <c r="BX81" s="731"/>
      <c r="BY81" s="731"/>
      <c r="BZ81" s="731"/>
      <c r="CA81" s="731"/>
      <c r="CB81" s="731" t="str">
        <f t="shared" si="3"/>
        <v/>
      </c>
      <c r="CC81" s="731" t="str">
        <f t="shared" si="4"/>
        <v/>
      </c>
      <c r="CD81" s="731" t="str">
        <f t="shared" si="5"/>
        <v/>
      </c>
      <c r="CE81" s="731" t="str">
        <f t="shared" si="6"/>
        <v/>
      </c>
      <c r="CF81" s="731" t="str">
        <f t="shared" si="7"/>
        <v/>
      </c>
      <c r="CG81" s="731" t="str">
        <f t="shared" si="8"/>
        <v/>
      </c>
      <c r="CH81" s="731" t="str">
        <f t="shared" si="9"/>
        <v/>
      </c>
      <c r="CI81" s="747"/>
      <c r="CJ81" s="747"/>
      <c r="CK81" s="731"/>
      <c r="CL81" s="731">
        <f t="shared" si="10"/>
        <v>0</v>
      </c>
      <c r="CM81" s="731">
        <f t="shared" si="11"/>
        <v>0</v>
      </c>
      <c r="CN81" s="731">
        <f t="shared" si="12"/>
        <v>0</v>
      </c>
      <c r="CO81" s="731">
        <f t="shared" si="13"/>
        <v>0</v>
      </c>
      <c r="CP81" s="731">
        <f t="shared" si="14"/>
        <v>0</v>
      </c>
      <c r="CQ81" s="731">
        <f t="shared" si="17"/>
        <v>0</v>
      </c>
      <c r="CR81" s="731">
        <f t="shared" si="17"/>
        <v>0</v>
      </c>
      <c r="CS81" s="731"/>
      <c r="CT81" s="731"/>
      <c r="CU81" s="731"/>
      <c r="CV81" s="731"/>
      <c r="CW81" s="731"/>
      <c r="CX81" s="731"/>
      <c r="CY81" s="731"/>
      <c r="CZ81" s="731"/>
      <c r="DA81" s="731"/>
      <c r="DB81" s="731"/>
    </row>
    <row r="82" spans="1:106" ht="15.65" customHeight="1" x14ac:dyDescent="0.35">
      <c r="A82" s="5520" t="s">
        <v>1592</v>
      </c>
      <c r="B82" s="5414"/>
      <c r="C82" s="5512"/>
      <c r="D82" s="5513"/>
      <c r="E82" s="5513"/>
      <c r="F82" s="5513"/>
      <c r="G82" s="5513"/>
      <c r="H82" s="5513"/>
      <c r="I82" s="5513"/>
      <c r="J82" s="5513"/>
      <c r="K82" s="5513"/>
      <c r="L82" s="5513"/>
      <c r="M82" s="5513"/>
      <c r="N82" s="5513"/>
      <c r="O82" s="5513"/>
      <c r="P82" s="5513"/>
      <c r="Q82" s="5513"/>
      <c r="R82" s="5513"/>
      <c r="S82" s="5514"/>
      <c r="T82" s="5512"/>
      <c r="U82" s="5514"/>
      <c r="V82" s="5512"/>
      <c r="W82" s="5514"/>
      <c r="X82" s="5512"/>
      <c r="Y82" s="5514"/>
      <c r="Z82" s="5506"/>
      <c r="AA82" s="5512"/>
      <c r="AB82" s="5513"/>
      <c r="AC82" s="5513"/>
      <c r="AD82" s="5514"/>
      <c r="AE82" s="5506"/>
      <c r="AF82" s="5512"/>
      <c r="AG82" s="5513"/>
      <c r="AH82" s="5513"/>
      <c r="AI82" s="5521"/>
      <c r="AJ82" s="5509"/>
      <c r="AK82" s="5509"/>
      <c r="AL82" s="5509"/>
      <c r="AM82" s="5509"/>
      <c r="AN82" s="5509"/>
      <c r="AO82" s="5509"/>
      <c r="AP82" s="5509"/>
      <c r="AQ82" s="5509"/>
      <c r="AR82" s="730" t="str">
        <f t="shared" si="16"/>
        <v/>
      </c>
      <c r="AS82" s="731"/>
      <c r="AT82" s="731"/>
      <c r="AU82" s="731"/>
      <c r="AV82" s="731"/>
      <c r="AW82" s="731"/>
      <c r="AX82" s="731"/>
      <c r="AY82" s="731"/>
      <c r="AZ82" s="731"/>
      <c r="BA82" s="731"/>
      <c r="BB82" s="731"/>
      <c r="BC82" s="731"/>
      <c r="BD82" s="730"/>
      <c r="BE82" s="730"/>
      <c r="BF82" s="730"/>
      <c r="BG82" s="730"/>
      <c r="BH82" s="730"/>
      <c r="BI82" s="730"/>
      <c r="BJ82" s="730"/>
      <c r="BK82" s="730"/>
      <c r="BL82" s="730"/>
      <c r="BM82" s="730"/>
      <c r="BN82" s="730"/>
      <c r="BO82" s="731"/>
      <c r="BP82" s="731"/>
      <c r="BQ82" s="731"/>
      <c r="BR82" s="731"/>
      <c r="BS82" s="731"/>
      <c r="BT82" s="731"/>
      <c r="BU82" s="731"/>
      <c r="BV82" s="731"/>
      <c r="BW82" s="731"/>
      <c r="BX82" s="731"/>
      <c r="BY82" s="731"/>
      <c r="BZ82" s="731"/>
      <c r="CA82" s="731"/>
      <c r="CB82" s="731" t="str">
        <f t="shared" si="3"/>
        <v/>
      </c>
      <c r="CC82" s="731" t="str">
        <f t="shared" si="4"/>
        <v/>
      </c>
      <c r="CD82" s="731" t="str">
        <f t="shared" si="5"/>
        <v/>
      </c>
      <c r="CE82" s="731" t="str">
        <f t="shared" si="6"/>
        <v/>
      </c>
      <c r="CF82" s="731" t="str">
        <f t="shared" si="7"/>
        <v/>
      </c>
      <c r="CG82" s="731" t="str">
        <f t="shared" si="8"/>
        <v/>
      </c>
      <c r="CH82" s="731" t="str">
        <f t="shared" si="9"/>
        <v/>
      </c>
      <c r="CI82" s="747"/>
      <c r="CJ82" s="747"/>
      <c r="CK82" s="731"/>
      <c r="CL82" s="731">
        <f t="shared" si="10"/>
        <v>0</v>
      </c>
      <c r="CM82" s="731">
        <f t="shared" si="11"/>
        <v>0</v>
      </c>
      <c r="CN82" s="731">
        <f t="shared" si="12"/>
        <v>0</v>
      </c>
      <c r="CO82" s="731">
        <f t="shared" si="13"/>
        <v>0</v>
      </c>
      <c r="CP82" s="731">
        <f t="shared" si="14"/>
        <v>0</v>
      </c>
      <c r="CQ82" s="731">
        <f t="shared" si="17"/>
        <v>0</v>
      </c>
      <c r="CR82" s="731">
        <f t="shared" si="17"/>
        <v>0</v>
      </c>
      <c r="CS82" s="731"/>
      <c r="CT82" s="731"/>
      <c r="CU82" s="731"/>
      <c r="CV82" s="731"/>
      <c r="CW82" s="731"/>
      <c r="CX82" s="731"/>
      <c r="CY82" s="731"/>
      <c r="CZ82" s="731"/>
      <c r="DA82" s="731"/>
      <c r="DB82" s="731"/>
    </row>
    <row r="83" spans="1:106" ht="15.65" customHeight="1" x14ac:dyDescent="0.35">
      <c r="A83" s="5520" t="s">
        <v>1593</v>
      </c>
      <c r="B83" s="5414"/>
      <c r="C83" s="5512"/>
      <c r="D83" s="5513"/>
      <c r="E83" s="5513"/>
      <c r="F83" s="5513"/>
      <c r="G83" s="5513"/>
      <c r="H83" s="5513"/>
      <c r="I83" s="5513"/>
      <c r="J83" s="5513"/>
      <c r="K83" s="5513"/>
      <c r="L83" s="5513"/>
      <c r="M83" s="5513"/>
      <c r="N83" s="5513"/>
      <c r="O83" s="5513"/>
      <c r="P83" s="5513"/>
      <c r="Q83" s="5513"/>
      <c r="R83" s="5513"/>
      <c r="S83" s="5514"/>
      <c r="T83" s="5512"/>
      <c r="U83" s="5514"/>
      <c r="V83" s="5512"/>
      <c r="W83" s="5514"/>
      <c r="X83" s="5512"/>
      <c r="Y83" s="5514"/>
      <c r="Z83" s="5506"/>
      <c r="AA83" s="5512"/>
      <c r="AB83" s="5513"/>
      <c r="AC83" s="5513"/>
      <c r="AD83" s="5514"/>
      <c r="AE83" s="5506"/>
      <c r="AF83" s="5512"/>
      <c r="AG83" s="5513"/>
      <c r="AH83" s="5513"/>
      <c r="AI83" s="5521"/>
      <c r="AJ83" s="5509"/>
      <c r="AK83" s="5509"/>
      <c r="AL83" s="5509"/>
      <c r="AM83" s="5509"/>
      <c r="AN83" s="5509"/>
      <c r="AO83" s="5509"/>
      <c r="AP83" s="5509"/>
      <c r="AQ83" s="5509"/>
      <c r="AR83" s="730" t="str">
        <f t="shared" si="16"/>
        <v/>
      </c>
      <c r="AS83" s="731"/>
      <c r="AT83" s="731"/>
      <c r="AU83" s="731"/>
      <c r="AV83" s="731"/>
      <c r="AW83" s="731"/>
      <c r="AX83" s="731"/>
      <c r="AY83" s="731"/>
      <c r="AZ83" s="731"/>
      <c r="BA83" s="731"/>
      <c r="BB83" s="731"/>
      <c r="BC83" s="731"/>
      <c r="BD83" s="730"/>
      <c r="BE83" s="730"/>
      <c r="BF83" s="730"/>
      <c r="BG83" s="730"/>
      <c r="BH83" s="730"/>
      <c r="BI83" s="730"/>
      <c r="BJ83" s="730"/>
      <c r="BK83" s="730"/>
      <c r="BL83" s="730"/>
      <c r="BM83" s="730"/>
      <c r="BN83" s="730"/>
      <c r="BO83" s="731"/>
      <c r="BP83" s="731"/>
      <c r="BQ83" s="731"/>
      <c r="BR83" s="731"/>
      <c r="BS83" s="731"/>
      <c r="BT83" s="731"/>
      <c r="BU83" s="731"/>
      <c r="BV83" s="731"/>
      <c r="BW83" s="731"/>
      <c r="BX83" s="731"/>
      <c r="BY83" s="731"/>
      <c r="BZ83" s="731"/>
      <c r="CA83" s="731"/>
      <c r="CB83" s="731" t="str">
        <f t="shared" si="3"/>
        <v/>
      </c>
      <c r="CC83" s="731" t="str">
        <f t="shared" si="4"/>
        <v/>
      </c>
      <c r="CD83" s="731" t="str">
        <f t="shared" si="5"/>
        <v/>
      </c>
      <c r="CE83" s="731" t="str">
        <f t="shared" si="6"/>
        <v/>
      </c>
      <c r="CF83" s="731" t="str">
        <f t="shared" si="7"/>
        <v/>
      </c>
      <c r="CG83" s="731" t="str">
        <f t="shared" si="8"/>
        <v/>
      </c>
      <c r="CH83" s="731" t="str">
        <f t="shared" si="9"/>
        <v/>
      </c>
      <c r="CI83" s="747"/>
      <c r="CJ83" s="747"/>
      <c r="CK83" s="731"/>
      <c r="CL83" s="731">
        <f t="shared" si="10"/>
        <v>0</v>
      </c>
      <c r="CM83" s="731">
        <f t="shared" si="11"/>
        <v>0</v>
      </c>
      <c r="CN83" s="731">
        <f t="shared" si="12"/>
        <v>0</v>
      </c>
      <c r="CO83" s="731">
        <f t="shared" si="13"/>
        <v>0</v>
      </c>
      <c r="CP83" s="731">
        <f t="shared" si="14"/>
        <v>0</v>
      </c>
      <c r="CQ83" s="731">
        <f t="shared" si="17"/>
        <v>0</v>
      </c>
      <c r="CR83" s="731">
        <f t="shared" si="17"/>
        <v>0</v>
      </c>
      <c r="CS83" s="731"/>
      <c r="CT83" s="731"/>
      <c r="CU83" s="731"/>
      <c r="CV83" s="731"/>
      <c r="CW83" s="731"/>
      <c r="CX83" s="731"/>
      <c r="CY83" s="731"/>
      <c r="CZ83" s="731"/>
      <c r="DA83" s="731"/>
      <c r="DB83" s="731"/>
    </row>
    <row r="84" spans="1:106" ht="15.65" customHeight="1" x14ac:dyDescent="0.35">
      <c r="A84" s="5511" t="s">
        <v>1594</v>
      </c>
      <c r="B84" s="5414"/>
      <c r="C84" s="5512"/>
      <c r="D84" s="5513"/>
      <c r="E84" s="5513"/>
      <c r="F84" s="5513"/>
      <c r="G84" s="5513"/>
      <c r="H84" s="5513"/>
      <c r="I84" s="5513"/>
      <c r="J84" s="5513"/>
      <c r="K84" s="5513"/>
      <c r="L84" s="5513"/>
      <c r="M84" s="5513"/>
      <c r="N84" s="5513"/>
      <c r="O84" s="5513"/>
      <c r="P84" s="5513"/>
      <c r="Q84" s="5513"/>
      <c r="R84" s="5513"/>
      <c r="S84" s="5514"/>
      <c r="T84" s="5512"/>
      <c r="U84" s="5514"/>
      <c r="V84" s="5512"/>
      <c r="W84" s="5514"/>
      <c r="X84" s="5512"/>
      <c r="Y84" s="5514"/>
      <c r="Z84" s="5506"/>
      <c r="AA84" s="5512"/>
      <c r="AB84" s="5513"/>
      <c r="AC84" s="5513"/>
      <c r="AD84" s="5514"/>
      <c r="AE84" s="5506"/>
      <c r="AF84" s="5512"/>
      <c r="AG84" s="5513"/>
      <c r="AH84" s="5513"/>
      <c r="AI84" s="5521"/>
      <c r="AJ84" s="5509"/>
      <c r="AK84" s="5509"/>
      <c r="AL84" s="5509"/>
      <c r="AM84" s="5509"/>
      <c r="AN84" s="5509"/>
      <c r="AO84" s="5509"/>
      <c r="AP84" s="5509"/>
      <c r="AQ84" s="5509"/>
      <c r="AR84" s="730" t="str">
        <f t="shared" si="16"/>
        <v/>
      </c>
      <c r="AS84" s="731"/>
      <c r="AT84" s="731"/>
      <c r="AU84" s="731"/>
      <c r="AV84" s="731"/>
      <c r="AW84" s="731"/>
      <c r="AX84" s="731"/>
      <c r="AY84" s="731"/>
      <c r="AZ84" s="731"/>
      <c r="BA84" s="731"/>
      <c r="BB84" s="731"/>
      <c r="BC84" s="731"/>
      <c r="BD84" s="730"/>
      <c r="BE84" s="730"/>
      <c r="BF84" s="730"/>
      <c r="BG84" s="730"/>
      <c r="BH84" s="730"/>
      <c r="BI84" s="730"/>
      <c r="BJ84" s="730"/>
      <c r="BK84" s="730"/>
      <c r="BL84" s="730"/>
      <c r="BM84" s="730"/>
      <c r="BN84" s="730"/>
      <c r="BO84" s="731"/>
      <c r="BP84" s="731"/>
      <c r="BQ84" s="731"/>
      <c r="BR84" s="731"/>
      <c r="BS84" s="731"/>
      <c r="BT84" s="731"/>
      <c r="BU84" s="731"/>
      <c r="BV84" s="731"/>
      <c r="BW84" s="731"/>
      <c r="BX84" s="731"/>
      <c r="BY84" s="731"/>
      <c r="BZ84" s="731"/>
      <c r="CA84" s="731"/>
      <c r="CB84" s="731" t="str">
        <f t="shared" si="3"/>
        <v/>
      </c>
      <c r="CC84" s="731" t="str">
        <f t="shared" si="4"/>
        <v/>
      </c>
      <c r="CD84" s="731" t="str">
        <f t="shared" si="5"/>
        <v/>
      </c>
      <c r="CE84" s="731" t="str">
        <f t="shared" si="6"/>
        <v/>
      </c>
      <c r="CF84" s="731" t="str">
        <f t="shared" si="7"/>
        <v/>
      </c>
      <c r="CG84" s="731" t="str">
        <f t="shared" si="8"/>
        <v/>
      </c>
      <c r="CH84" s="731" t="str">
        <f t="shared" si="9"/>
        <v/>
      </c>
      <c r="CI84" s="747"/>
      <c r="CJ84" s="747"/>
      <c r="CK84" s="731"/>
      <c r="CL84" s="731">
        <f t="shared" si="10"/>
        <v>0</v>
      </c>
      <c r="CM84" s="731">
        <f t="shared" si="11"/>
        <v>0</v>
      </c>
      <c r="CN84" s="731">
        <f t="shared" si="12"/>
        <v>0</v>
      </c>
      <c r="CO84" s="731">
        <f t="shared" si="13"/>
        <v>0</v>
      </c>
      <c r="CP84" s="731">
        <f t="shared" si="14"/>
        <v>0</v>
      </c>
      <c r="CQ84" s="731">
        <f t="shared" si="17"/>
        <v>0</v>
      </c>
      <c r="CR84" s="731">
        <f t="shared" si="17"/>
        <v>0</v>
      </c>
      <c r="CS84" s="731"/>
      <c r="CT84" s="731"/>
      <c r="CU84" s="731"/>
      <c r="CV84" s="731"/>
      <c r="CW84" s="731"/>
      <c r="CX84" s="731"/>
      <c r="CY84" s="731"/>
      <c r="CZ84" s="731"/>
      <c r="DA84" s="731"/>
      <c r="DB84" s="731"/>
    </row>
    <row r="85" spans="1:106" ht="15.65" customHeight="1" x14ac:dyDescent="0.35">
      <c r="A85" s="5511" t="s">
        <v>1595</v>
      </c>
      <c r="B85" s="5414"/>
      <c r="C85" s="5512"/>
      <c r="D85" s="5513"/>
      <c r="E85" s="5513"/>
      <c r="F85" s="5513"/>
      <c r="G85" s="5513"/>
      <c r="H85" s="5513"/>
      <c r="I85" s="5513"/>
      <c r="J85" s="5513"/>
      <c r="K85" s="5513"/>
      <c r="L85" s="5513"/>
      <c r="M85" s="5513"/>
      <c r="N85" s="5513"/>
      <c r="O85" s="5513"/>
      <c r="P85" s="5513"/>
      <c r="Q85" s="5513"/>
      <c r="R85" s="5513"/>
      <c r="S85" s="5514"/>
      <c r="T85" s="5512"/>
      <c r="U85" s="5514"/>
      <c r="V85" s="5512"/>
      <c r="W85" s="5514"/>
      <c r="X85" s="5512"/>
      <c r="Y85" s="5514"/>
      <c r="Z85" s="5506"/>
      <c r="AA85" s="5512"/>
      <c r="AB85" s="5513"/>
      <c r="AC85" s="5513"/>
      <c r="AD85" s="5514"/>
      <c r="AE85" s="5506"/>
      <c r="AF85" s="5512"/>
      <c r="AG85" s="5513"/>
      <c r="AH85" s="5513"/>
      <c r="AI85" s="5521"/>
      <c r="AJ85" s="5509"/>
      <c r="AK85" s="5509"/>
      <c r="AL85" s="5509"/>
      <c r="AM85" s="5509"/>
      <c r="AN85" s="5509"/>
      <c r="AO85" s="5509"/>
      <c r="AP85" s="5509"/>
      <c r="AQ85" s="5509"/>
      <c r="AR85" s="730" t="str">
        <f t="shared" si="16"/>
        <v/>
      </c>
      <c r="AS85" s="731"/>
      <c r="AT85" s="731"/>
      <c r="AU85" s="731"/>
      <c r="AV85" s="731"/>
      <c r="AW85" s="731"/>
      <c r="AX85" s="731"/>
      <c r="AY85" s="731"/>
      <c r="AZ85" s="731"/>
      <c r="BA85" s="731"/>
      <c r="BB85" s="731"/>
      <c r="BC85" s="731"/>
      <c r="BD85" s="730"/>
      <c r="BE85" s="730"/>
      <c r="BF85" s="730"/>
      <c r="BG85" s="730"/>
      <c r="BH85" s="730"/>
      <c r="BI85" s="730"/>
      <c r="BJ85" s="730"/>
      <c r="BK85" s="730"/>
      <c r="BL85" s="730"/>
      <c r="BM85" s="730"/>
      <c r="BN85" s="730"/>
      <c r="BO85" s="731"/>
      <c r="BP85" s="731"/>
      <c r="BQ85" s="731"/>
      <c r="BR85" s="731"/>
      <c r="BS85" s="731"/>
      <c r="BT85" s="731"/>
      <c r="BU85" s="731"/>
      <c r="BV85" s="731"/>
      <c r="BW85" s="731"/>
      <c r="BX85" s="731"/>
      <c r="BY85" s="731"/>
      <c r="BZ85" s="731"/>
      <c r="CA85" s="731"/>
      <c r="CB85" s="731" t="str">
        <f t="shared" si="3"/>
        <v/>
      </c>
      <c r="CC85" s="731" t="str">
        <f t="shared" si="4"/>
        <v/>
      </c>
      <c r="CD85" s="731" t="str">
        <f t="shared" si="5"/>
        <v/>
      </c>
      <c r="CE85" s="731" t="str">
        <f t="shared" si="6"/>
        <v/>
      </c>
      <c r="CF85" s="731" t="str">
        <f t="shared" si="7"/>
        <v/>
      </c>
      <c r="CG85" s="731" t="str">
        <f t="shared" si="8"/>
        <v/>
      </c>
      <c r="CH85" s="731" t="str">
        <f t="shared" si="9"/>
        <v/>
      </c>
      <c r="CI85" s="747"/>
      <c r="CJ85" s="747"/>
      <c r="CK85" s="731"/>
      <c r="CL85" s="731">
        <f t="shared" si="10"/>
        <v>0</v>
      </c>
      <c r="CM85" s="731">
        <f t="shared" si="11"/>
        <v>0</v>
      </c>
      <c r="CN85" s="731">
        <f t="shared" si="12"/>
        <v>0</v>
      </c>
      <c r="CO85" s="731">
        <f t="shared" si="13"/>
        <v>0</v>
      </c>
      <c r="CP85" s="731">
        <f t="shared" si="14"/>
        <v>0</v>
      </c>
      <c r="CQ85" s="731">
        <f t="shared" si="17"/>
        <v>0</v>
      </c>
      <c r="CR85" s="731">
        <f t="shared" si="17"/>
        <v>0</v>
      </c>
      <c r="CS85" s="731"/>
      <c r="CT85" s="731"/>
      <c r="CU85" s="731"/>
      <c r="CV85" s="731"/>
      <c r="CW85" s="731"/>
      <c r="CX85" s="731"/>
      <c r="CY85" s="731"/>
      <c r="CZ85" s="731"/>
      <c r="DA85" s="731"/>
      <c r="DB85" s="731"/>
    </row>
    <row r="86" spans="1:106" ht="15.65" customHeight="1" x14ac:dyDescent="0.35">
      <c r="A86" s="5511" t="s">
        <v>1596</v>
      </c>
      <c r="B86" s="5414"/>
      <c r="C86" s="5512"/>
      <c r="D86" s="5513"/>
      <c r="E86" s="5513"/>
      <c r="F86" s="5513"/>
      <c r="G86" s="5513"/>
      <c r="H86" s="5513"/>
      <c r="I86" s="5513"/>
      <c r="J86" s="5513"/>
      <c r="K86" s="5513"/>
      <c r="L86" s="5513"/>
      <c r="M86" s="5513"/>
      <c r="N86" s="5513"/>
      <c r="O86" s="5513"/>
      <c r="P86" s="5513"/>
      <c r="Q86" s="5513"/>
      <c r="R86" s="5513"/>
      <c r="S86" s="5514"/>
      <c r="T86" s="5512"/>
      <c r="U86" s="5514"/>
      <c r="V86" s="5512"/>
      <c r="W86" s="5514"/>
      <c r="X86" s="5512"/>
      <c r="Y86" s="5514"/>
      <c r="Z86" s="5506"/>
      <c r="AA86" s="5512"/>
      <c r="AB86" s="5513"/>
      <c r="AC86" s="5513"/>
      <c r="AD86" s="5514"/>
      <c r="AE86" s="5506"/>
      <c r="AF86" s="5512"/>
      <c r="AG86" s="5513"/>
      <c r="AH86" s="5513"/>
      <c r="AI86" s="5521"/>
      <c r="AJ86" s="5509"/>
      <c r="AK86" s="5509"/>
      <c r="AL86" s="5509"/>
      <c r="AM86" s="5509"/>
      <c r="AN86" s="5509"/>
      <c r="AO86" s="5509"/>
      <c r="AP86" s="5509"/>
      <c r="AQ86" s="5509"/>
      <c r="AR86" s="730" t="str">
        <f t="shared" si="16"/>
        <v/>
      </c>
      <c r="AS86" s="731"/>
      <c r="AT86" s="731"/>
      <c r="AU86" s="731"/>
      <c r="AV86" s="731"/>
      <c r="AW86" s="731"/>
      <c r="AX86" s="731"/>
      <c r="AY86" s="731"/>
      <c r="AZ86" s="731"/>
      <c r="BA86" s="731"/>
      <c r="BB86" s="731"/>
      <c r="BC86" s="731"/>
      <c r="BD86" s="730"/>
      <c r="BE86" s="730"/>
      <c r="BF86" s="730"/>
      <c r="BG86" s="730"/>
      <c r="BH86" s="730"/>
      <c r="BI86" s="730"/>
      <c r="BJ86" s="730"/>
      <c r="BK86" s="730"/>
      <c r="BL86" s="730"/>
      <c r="BM86" s="730"/>
      <c r="BN86" s="730"/>
      <c r="BO86" s="731"/>
      <c r="BP86" s="731"/>
      <c r="BQ86" s="731"/>
      <c r="BR86" s="731"/>
      <c r="BS86" s="731"/>
      <c r="BT86" s="731"/>
      <c r="BU86" s="731"/>
      <c r="BV86" s="731"/>
      <c r="BW86" s="731"/>
      <c r="BX86" s="731"/>
      <c r="BY86" s="731"/>
      <c r="BZ86" s="731"/>
      <c r="CA86" s="731"/>
      <c r="CB86" s="731" t="str">
        <f t="shared" si="3"/>
        <v/>
      </c>
      <c r="CC86" s="731" t="str">
        <f t="shared" si="4"/>
        <v/>
      </c>
      <c r="CD86" s="731" t="str">
        <f t="shared" si="5"/>
        <v/>
      </c>
      <c r="CE86" s="731" t="str">
        <f t="shared" si="6"/>
        <v/>
      </c>
      <c r="CF86" s="731" t="str">
        <f t="shared" si="7"/>
        <v/>
      </c>
      <c r="CG86" s="731" t="str">
        <f t="shared" si="8"/>
        <v/>
      </c>
      <c r="CH86" s="731" t="str">
        <f t="shared" si="9"/>
        <v/>
      </c>
      <c r="CI86" s="747"/>
      <c r="CJ86" s="747"/>
      <c r="CK86" s="731"/>
      <c r="CL86" s="731">
        <f t="shared" si="10"/>
        <v>0</v>
      </c>
      <c r="CM86" s="731">
        <f t="shared" si="11"/>
        <v>0</v>
      </c>
      <c r="CN86" s="731">
        <f t="shared" si="12"/>
        <v>0</v>
      </c>
      <c r="CO86" s="731">
        <f t="shared" si="13"/>
        <v>0</v>
      </c>
      <c r="CP86" s="731">
        <f t="shared" si="14"/>
        <v>0</v>
      </c>
      <c r="CQ86" s="731">
        <f t="shared" si="17"/>
        <v>0</v>
      </c>
      <c r="CR86" s="731">
        <f t="shared" si="17"/>
        <v>0</v>
      </c>
      <c r="CS86" s="731"/>
      <c r="CT86" s="731"/>
      <c r="CU86" s="731"/>
      <c r="CV86" s="731"/>
      <c r="CW86" s="731"/>
      <c r="CX86" s="731"/>
      <c r="CY86" s="731"/>
      <c r="CZ86" s="731"/>
      <c r="DA86" s="731"/>
      <c r="DB86" s="731"/>
    </row>
    <row r="87" spans="1:106" ht="15.65" customHeight="1" x14ac:dyDescent="0.35">
      <c r="A87" s="5511" t="s">
        <v>1597</v>
      </c>
      <c r="B87" s="5414"/>
      <c r="C87" s="5512"/>
      <c r="D87" s="5513"/>
      <c r="E87" s="5513"/>
      <c r="F87" s="5513"/>
      <c r="G87" s="5513"/>
      <c r="H87" s="5513"/>
      <c r="I87" s="5513"/>
      <c r="J87" s="5513"/>
      <c r="K87" s="5513"/>
      <c r="L87" s="5513"/>
      <c r="M87" s="5513"/>
      <c r="N87" s="5513"/>
      <c r="O87" s="5513"/>
      <c r="P87" s="5513"/>
      <c r="Q87" s="5513"/>
      <c r="R87" s="5513"/>
      <c r="S87" s="5514"/>
      <c r="T87" s="5512"/>
      <c r="U87" s="5514"/>
      <c r="V87" s="5512"/>
      <c r="W87" s="5514"/>
      <c r="X87" s="5512"/>
      <c r="Y87" s="5514"/>
      <c r="Z87" s="5506"/>
      <c r="AA87" s="5512"/>
      <c r="AB87" s="5513"/>
      <c r="AC87" s="5513"/>
      <c r="AD87" s="5514"/>
      <c r="AE87" s="5506"/>
      <c r="AF87" s="5512"/>
      <c r="AG87" s="5513"/>
      <c r="AH87" s="5513"/>
      <c r="AI87" s="5521"/>
      <c r="AJ87" s="5509"/>
      <c r="AK87" s="5509"/>
      <c r="AL87" s="5509"/>
      <c r="AM87" s="5509"/>
      <c r="AN87" s="5509"/>
      <c r="AO87" s="5509"/>
      <c r="AP87" s="5509"/>
      <c r="AQ87" s="5509"/>
      <c r="AR87" s="730" t="str">
        <f t="shared" si="16"/>
        <v/>
      </c>
      <c r="AS87" s="731"/>
      <c r="AT87" s="731"/>
      <c r="AU87" s="731"/>
      <c r="AV87" s="731"/>
      <c r="AW87" s="731"/>
      <c r="AX87" s="731"/>
      <c r="AY87" s="731"/>
      <c r="AZ87" s="731"/>
      <c r="BA87" s="731"/>
      <c r="BB87" s="731"/>
      <c r="BC87" s="731"/>
      <c r="BD87" s="730"/>
      <c r="BE87" s="730"/>
      <c r="BF87" s="730"/>
      <c r="BG87" s="730"/>
      <c r="BH87" s="730"/>
      <c r="BI87" s="730"/>
      <c r="BJ87" s="730"/>
      <c r="BK87" s="730"/>
      <c r="BL87" s="730"/>
      <c r="BM87" s="730"/>
      <c r="BN87" s="730"/>
      <c r="BO87" s="731"/>
      <c r="BP87" s="731"/>
      <c r="BQ87" s="731"/>
      <c r="BR87" s="731"/>
      <c r="BS87" s="731"/>
      <c r="BT87" s="731"/>
      <c r="BU87" s="731"/>
      <c r="BV87" s="731"/>
      <c r="BW87" s="731"/>
      <c r="BX87" s="731"/>
      <c r="BY87" s="731"/>
      <c r="BZ87" s="731"/>
      <c r="CA87" s="731"/>
      <c r="CB87" s="731" t="str">
        <f t="shared" si="3"/>
        <v/>
      </c>
      <c r="CC87" s="731" t="str">
        <f t="shared" si="4"/>
        <v/>
      </c>
      <c r="CD87" s="731" t="str">
        <f t="shared" si="5"/>
        <v/>
      </c>
      <c r="CE87" s="731" t="str">
        <f t="shared" si="6"/>
        <v/>
      </c>
      <c r="CF87" s="731" t="str">
        <f t="shared" si="7"/>
        <v/>
      </c>
      <c r="CG87" s="731" t="str">
        <f t="shared" si="8"/>
        <v/>
      </c>
      <c r="CH87" s="731" t="str">
        <f t="shared" si="9"/>
        <v/>
      </c>
      <c r="CI87" s="747"/>
      <c r="CJ87" s="747"/>
      <c r="CK87" s="731"/>
      <c r="CL87" s="731">
        <f t="shared" si="10"/>
        <v>0</v>
      </c>
      <c r="CM87" s="731">
        <f t="shared" si="11"/>
        <v>0</v>
      </c>
      <c r="CN87" s="731">
        <f t="shared" si="12"/>
        <v>0</v>
      </c>
      <c r="CO87" s="731">
        <f t="shared" si="13"/>
        <v>0</v>
      </c>
      <c r="CP87" s="731">
        <f t="shared" si="14"/>
        <v>0</v>
      </c>
      <c r="CQ87" s="731">
        <f t="shared" si="17"/>
        <v>0</v>
      </c>
      <c r="CR87" s="731">
        <f t="shared" si="17"/>
        <v>0</v>
      </c>
      <c r="CS87" s="731"/>
      <c r="CT87" s="731"/>
      <c r="CU87" s="731"/>
      <c r="CV87" s="731"/>
      <c r="CW87" s="731"/>
      <c r="CX87" s="731"/>
      <c r="CY87" s="731"/>
      <c r="CZ87" s="731"/>
      <c r="DA87" s="731"/>
      <c r="DB87" s="731"/>
    </row>
    <row r="88" spans="1:106" ht="15.65" customHeight="1" x14ac:dyDescent="0.35">
      <c r="A88" s="5511" t="s">
        <v>1598</v>
      </c>
      <c r="B88" s="5414"/>
      <c r="C88" s="5512"/>
      <c r="D88" s="5513"/>
      <c r="E88" s="5513"/>
      <c r="F88" s="5513"/>
      <c r="G88" s="5513"/>
      <c r="H88" s="5513"/>
      <c r="I88" s="5513"/>
      <c r="J88" s="5513"/>
      <c r="K88" s="5513"/>
      <c r="L88" s="5513"/>
      <c r="M88" s="5513"/>
      <c r="N88" s="5513"/>
      <c r="O88" s="5513"/>
      <c r="P88" s="5513"/>
      <c r="Q88" s="5513"/>
      <c r="R88" s="5513"/>
      <c r="S88" s="5514"/>
      <c r="T88" s="5512"/>
      <c r="U88" s="5514"/>
      <c r="V88" s="5512"/>
      <c r="W88" s="5514"/>
      <c r="X88" s="5512"/>
      <c r="Y88" s="5514"/>
      <c r="Z88" s="5506"/>
      <c r="AA88" s="5512"/>
      <c r="AB88" s="5513"/>
      <c r="AC88" s="5513"/>
      <c r="AD88" s="5514"/>
      <c r="AE88" s="5506"/>
      <c r="AF88" s="5512"/>
      <c r="AG88" s="5513"/>
      <c r="AH88" s="5513"/>
      <c r="AI88" s="5521"/>
      <c r="AJ88" s="5509"/>
      <c r="AK88" s="5509"/>
      <c r="AL88" s="5509"/>
      <c r="AM88" s="5509"/>
      <c r="AN88" s="5509"/>
      <c r="AO88" s="5509"/>
      <c r="AP88" s="5509"/>
      <c r="AQ88" s="5509"/>
      <c r="AR88" s="730" t="str">
        <f t="shared" si="16"/>
        <v/>
      </c>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t="str">
        <f t="shared" si="3"/>
        <v/>
      </c>
      <c r="CC88" s="731" t="str">
        <f t="shared" si="4"/>
        <v/>
      </c>
      <c r="CD88" s="731" t="str">
        <f t="shared" si="5"/>
        <v/>
      </c>
      <c r="CE88" s="731" t="str">
        <f t="shared" si="6"/>
        <v/>
      </c>
      <c r="CF88" s="731" t="str">
        <f t="shared" si="7"/>
        <v/>
      </c>
      <c r="CG88" s="731" t="str">
        <f t="shared" si="8"/>
        <v/>
      </c>
      <c r="CH88" s="731" t="str">
        <f t="shared" si="9"/>
        <v/>
      </c>
      <c r="CI88" s="747"/>
      <c r="CJ88" s="747"/>
      <c r="CK88" s="731"/>
      <c r="CL88" s="731">
        <f t="shared" si="10"/>
        <v>0</v>
      </c>
      <c r="CM88" s="731">
        <f t="shared" si="11"/>
        <v>0</v>
      </c>
      <c r="CN88" s="731">
        <f t="shared" si="12"/>
        <v>0</v>
      </c>
      <c r="CO88" s="731">
        <f t="shared" si="13"/>
        <v>0</v>
      </c>
      <c r="CP88" s="731">
        <f t="shared" si="14"/>
        <v>0</v>
      </c>
      <c r="CQ88" s="731">
        <f t="shared" si="17"/>
        <v>0</v>
      </c>
      <c r="CR88" s="731">
        <f t="shared" si="17"/>
        <v>0</v>
      </c>
      <c r="CS88" s="731"/>
      <c r="CT88" s="731"/>
      <c r="CU88" s="731"/>
      <c r="CV88" s="731"/>
      <c r="CW88" s="731"/>
      <c r="CX88" s="731"/>
      <c r="CY88" s="731"/>
      <c r="CZ88" s="731"/>
      <c r="DA88" s="731"/>
      <c r="DB88" s="731"/>
    </row>
    <row r="89" spans="1:106" ht="15.65" customHeight="1" x14ac:dyDescent="0.35">
      <c r="A89" s="5511" t="s">
        <v>1599</v>
      </c>
      <c r="B89" s="5414"/>
      <c r="C89" s="5512"/>
      <c r="D89" s="5513"/>
      <c r="E89" s="5513"/>
      <c r="F89" s="5513"/>
      <c r="G89" s="5513"/>
      <c r="H89" s="5513"/>
      <c r="I89" s="5513"/>
      <c r="J89" s="5513"/>
      <c r="K89" s="5513"/>
      <c r="L89" s="5513"/>
      <c r="M89" s="5513"/>
      <c r="N89" s="5513"/>
      <c r="O89" s="5513"/>
      <c r="P89" s="5513"/>
      <c r="Q89" s="5513"/>
      <c r="R89" s="5513"/>
      <c r="S89" s="5514"/>
      <c r="T89" s="5512"/>
      <c r="U89" s="5514"/>
      <c r="V89" s="5512"/>
      <c r="W89" s="5514"/>
      <c r="X89" s="5512"/>
      <c r="Y89" s="5514"/>
      <c r="Z89" s="5506"/>
      <c r="AA89" s="5512"/>
      <c r="AB89" s="5513"/>
      <c r="AC89" s="5513"/>
      <c r="AD89" s="5514"/>
      <c r="AE89" s="5506"/>
      <c r="AF89" s="5512"/>
      <c r="AG89" s="5513"/>
      <c r="AH89" s="5513"/>
      <c r="AI89" s="5521"/>
      <c r="AJ89" s="5509"/>
      <c r="AK89" s="5509"/>
      <c r="AL89" s="5509"/>
      <c r="AM89" s="5509"/>
      <c r="AN89" s="5509"/>
      <c r="AO89" s="5509"/>
      <c r="AP89" s="5509"/>
      <c r="AQ89" s="5509"/>
      <c r="AR89" s="730" t="str">
        <f t="shared" si="16"/>
        <v/>
      </c>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t="str">
        <f t="shared" si="3"/>
        <v/>
      </c>
      <c r="CC89" s="731" t="str">
        <f t="shared" si="4"/>
        <v/>
      </c>
      <c r="CD89" s="731" t="str">
        <f t="shared" si="5"/>
        <v/>
      </c>
      <c r="CE89" s="731" t="str">
        <f t="shared" si="6"/>
        <v/>
      </c>
      <c r="CF89" s="731" t="str">
        <f t="shared" si="7"/>
        <v/>
      </c>
      <c r="CG89" s="731" t="str">
        <f t="shared" si="8"/>
        <v/>
      </c>
      <c r="CH89" s="731" t="str">
        <f t="shared" si="9"/>
        <v/>
      </c>
      <c r="CI89" s="747"/>
      <c r="CJ89" s="747"/>
      <c r="CK89" s="731"/>
      <c r="CL89" s="731">
        <f t="shared" si="10"/>
        <v>0</v>
      </c>
      <c r="CM89" s="731">
        <f t="shared" si="11"/>
        <v>0</v>
      </c>
      <c r="CN89" s="731">
        <f t="shared" si="12"/>
        <v>0</v>
      </c>
      <c r="CO89" s="731">
        <f t="shared" si="13"/>
        <v>0</v>
      </c>
      <c r="CP89" s="731">
        <f t="shared" si="14"/>
        <v>0</v>
      </c>
      <c r="CQ89" s="731">
        <f t="shared" si="17"/>
        <v>0</v>
      </c>
      <c r="CR89" s="731">
        <f t="shared" si="17"/>
        <v>0</v>
      </c>
      <c r="CS89" s="731"/>
      <c r="CT89" s="731"/>
      <c r="CU89" s="731"/>
      <c r="CV89" s="731"/>
      <c r="CW89" s="731"/>
      <c r="CX89" s="731"/>
      <c r="CY89" s="731"/>
      <c r="CZ89" s="731"/>
      <c r="DA89" s="731"/>
      <c r="DB89" s="731"/>
    </row>
    <row r="90" spans="1:106" ht="15.65" customHeight="1" x14ac:dyDescent="0.35">
      <c r="A90" s="5511" t="s">
        <v>1600</v>
      </c>
      <c r="B90" s="5414"/>
      <c r="C90" s="5512"/>
      <c r="D90" s="5513"/>
      <c r="E90" s="5513"/>
      <c r="F90" s="5513"/>
      <c r="G90" s="5513"/>
      <c r="H90" s="5513"/>
      <c r="I90" s="5513"/>
      <c r="J90" s="5513"/>
      <c r="K90" s="5513"/>
      <c r="L90" s="5513"/>
      <c r="M90" s="5513"/>
      <c r="N90" s="5513"/>
      <c r="O90" s="5513"/>
      <c r="P90" s="5513"/>
      <c r="Q90" s="5513"/>
      <c r="R90" s="5513"/>
      <c r="S90" s="5514"/>
      <c r="T90" s="5512"/>
      <c r="U90" s="5514"/>
      <c r="V90" s="5512"/>
      <c r="W90" s="5514"/>
      <c r="X90" s="5512"/>
      <c r="Y90" s="5514"/>
      <c r="Z90" s="5506"/>
      <c r="AA90" s="5512"/>
      <c r="AB90" s="5513"/>
      <c r="AC90" s="5513"/>
      <c r="AD90" s="5514"/>
      <c r="AE90" s="5506"/>
      <c r="AF90" s="5512"/>
      <c r="AG90" s="5513"/>
      <c r="AH90" s="5513"/>
      <c r="AI90" s="5521"/>
      <c r="AJ90" s="5509"/>
      <c r="AK90" s="5509"/>
      <c r="AL90" s="5509"/>
      <c r="AM90" s="5509"/>
      <c r="AN90" s="5509"/>
      <c r="AO90" s="5509"/>
      <c r="AP90" s="5509"/>
      <c r="AQ90" s="5509"/>
      <c r="AR90" s="730" t="str">
        <f t="shared" si="16"/>
        <v/>
      </c>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t="str">
        <f t="shared" si="3"/>
        <v/>
      </c>
      <c r="CC90" s="731" t="str">
        <f t="shared" si="4"/>
        <v/>
      </c>
      <c r="CD90" s="731" t="str">
        <f t="shared" si="5"/>
        <v/>
      </c>
      <c r="CE90" s="731" t="str">
        <f t="shared" si="6"/>
        <v/>
      </c>
      <c r="CF90" s="731" t="str">
        <f t="shared" si="7"/>
        <v/>
      </c>
      <c r="CG90" s="731" t="str">
        <f t="shared" si="8"/>
        <v/>
      </c>
      <c r="CH90" s="731" t="str">
        <f t="shared" si="9"/>
        <v/>
      </c>
      <c r="CI90" s="747"/>
      <c r="CJ90" s="747"/>
      <c r="CK90" s="731"/>
      <c r="CL90" s="731">
        <f t="shared" si="10"/>
        <v>0</v>
      </c>
      <c r="CM90" s="731">
        <f t="shared" si="11"/>
        <v>0</v>
      </c>
      <c r="CN90" s="731">
        <f t="shared" si="12"/>
        <v>0</v>
      </c>
      <c r="CO90" s="731">
        <f t="shared" si="13"/>
        <v>0</v>
      </c>
      <c r="CP90" s="731">
        <f t="shared" si="14"/>
        <v>0</v>
      </c>
      <c r="CQ90" s="731">
        <f t="shared" si="17"/>
        <v>0</v>
      </c>
      <c r="CR90" s="731">
        <f t="shared" si="17"/>
        <v>0</v>
      </c>
      <c r="CS90" s="731"/>
      <c r="CT90" s="731"/>
      <c r="CU90" s="731"/>
      <c r="CV90" s="731"/>
      <c r="CW90" s="731"/>
      <c r="CX90" s="731"/>
      <c r="CY90" s="731"/>
      <c r="CZ90" s="731"/>
      <c r="DA90" s="731"/>
      <c r="DB90" s="731"/>
    </row>
    <row r="91" spans="1:106" ht="15.65" customHeight="1" x14ac:dyDescent="0.35">
      <c r="A91" s="5511" t="s">
        <v>1601</v>
      </c>
      <c r="B91" s="5414"/>
      <c r="C91" s="5512"/>
      <c r="D91" s="5513"/>
      <c r="E91" s="5513"/>
      <c r="F91" s="5513"/>
      <c r="G91" s="5513"/>
      <c r="H91" s="5513"/>
      <c r="I91" s="5513"/>
      <c r="J91" s="5513"/>
      <c r="K91" s="5513"/>
      <c r="L91" s="5513"/>
      <c r="M91" s="5513"/>
      <c r="N91" s="5513"/>
      <c r="O91" s="5513"/>
      <c r="P91" s="5513"/>
      <c r="Q91" s="5513"/>
      <c r="R91" s="5513"/>
      <c r="S91" s="5514"/>
      <c r="T91" s="5512"/>
      <c r="U91" s="5514"/>
      <c r="V91" s="5512"/>
      <c r="W91" s="5514"/>
      <c r="X91" s="5512"/>
      <c r="Y91" s="5514"/>
      <c r="Z91" s="5506"/>
      <c r="AA91" s="5512"/>
      <c r="AB91" s="5513"/>
      <c r="AC91" s="5513"/>
      <c r="AD91" s="5514"/>
      <c r="AE91" s="5506"/>
      <c r="AF91" s="5512"/>
      <c r="AG91" s="5513"/>
      <c r="AH91" s="5513"/>
      <c r="AI91" s="5521"/>
      <c r="AJ91" s="5509"/>
      <c r="AK91" s="5509"/>
      <c r="AL91" s="5509"/>
      <c r="AM91" s="5509"/>
      <c r="AN91" s="5509"/>
      <c r="AO91" s="5509"/>
      <c r="AP91" s="5509"/>
      <c r="AQ91" s="5509"/>
      <c r="AR91" s="730" t="str">
        <f t="shared" si="16"/>
        <v/>
      </c>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t="str">
        <f t="shared" si="3"/>
        <v/>
      </c>
      <c r="CC91" s="731" t="str">
        <f t="shared" si="4"/>
        <v/>
      </c>
      <c r="CD91" s="731" t="str">
        <f t="shared" si="5"/>
        <v/>
      </c>
      <c r="CE91" s="731" t="str">
        <f t="shared" si="6"/>
        <v/>
      </c>
      <c r="CF91" s="731" t="str">
        <f t="shared" si="7"/>
        <v/>
      </c>
      <c r="CG91" s="731" t="str">
        <f t="shared" si="8"/>
        <v/>
      </c>
      <c r="CH91" s="731" t="str">
        <f t="shared" si="9"/>
        <v/>
      </c>
      <c r="CI91" s="747"/>
      <c r="CJ91" s="747"/>
      <c r="CK91" s="731"/>
      <c r="CL91" s="731">
        <f t="shared" si="10"/>
        <v>0</v>
      </c>
      <c r="CM91" s="731">
        <f t="shared" si="11"/>
        <v>0</v>
      </c>
      <c r="CN91" s="731">
        <f t="shared" si="12"/>
        <v>0</v>
      </c>
      <c r="CO91" s="731">
        <f t="shared" si="13"/>
        <v>0</v>
      </c>
      <c r="CP91" s="731">
        <f t="shared" si="14"/>
        <v>0</v>
      </c>
      <c r="CQ91" s="731">
        <f t="shared" si="17"/>
        <v>0</v>
      </c>
      <c r="CR91" s="731">
        <f t="shared" si="17"/>
        <v>0</v>
      </c>
      <c r="CS91" s="731"/>
      <c r="CT91" s="731"/>
      <c r="CU91" s="731"/>
      <c r="CV91" s="731"/>
      <c r="CW91" s="731"/>
      <c r="CX91" s="731"/>
      <c r="CY91" s="731"/>
      <c r="CZ91" s="731"/>
      <c r="DA91" s="731"/>
      <c r="DB91" s="731"/>
    </row>
    <row r="92" spans="1:106" ht="15.65" customHeight="1" x14ac:dyDescent="0.35">
      <c r="A92" s="5511" t="s">
        <v>1602</v>
      </c>
      <c r="B92" s="5414"/>
      <c r="C92" s="5522"/>
      <c r="D92" s="5523"/>
      <c r="E92" s="5523"/>
      <c r="F92" s="5523"/>
      <c r="G92" s="5523"/>
      <c r="H92" s="5523"/>
      <c r="I92" s="5523"/>
      <c r="J92" s="5523"/>
      <c r="K92" s="5523"/>
      <c r="L92" s="5513"/>
      <c r="M92" s="5513"/>
      <c r="N92" s="5513"/>
      <c r="O92" s="5513"/>
      <c r="P92" s="5513"/>
      <c r="Q92" s="5513"/>
      <c r="R92" s="5513"/>
      <c r="S92" s="5514"/>
      <c r="T92" s="5512"/>
      <c r="U92" s="5514"/>
      <c r="V92" s="5512"/>
      <c r="W92" s="5514"/>
      <c r="X92" s="5512"/>
      <c r="Y92" s="5514"/>
      <c r="Z92" s="5506"/>
      <c r="AA92" s="5512"/>
      <c r="AB92" s="5513"/>
      <c r="AC92" s="5513"/>
      <c r="AD92" s="5514"/>
      <c r="AE92" s="5506"/>
      <c r="AF92" s="5512"/>
      <c r="AG92" s="5513"/>
      <c r="AH92" s="5513"/>
      <c r="AI92" s="5521"/>
      <c r="AJ92" s="5509"/>
      <c r="AK92" s="5509"/>
      <c r="AL92" s="5509"/>
      <c r="AM92" s="5509"/>
      <c r="AN92" s="5509"/>
      <c r="AO92" s="5509"/>
      <c r="AP92" s="5509"/>
      <c r="AQ92" s="5509"/>
      <c r="AR92" s="730" t="str">
        <f t="shared" si="16"/>
        <v/>
      </c>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t="str">
        <f t="shared" si="3"/>
        <v/>
      </c>
      <c r="CC92" s="731" t="str">
        <f t="shared" si="4"/>
        <v/>
      </c>
      <c r="CD92" s="731" t="str">
        <f t="shared" si="5"/>
        <v/>
      </c>
      <c r="CE92" s="731" t="str">
        <f t="shared" si="6"/>
        <v/>
      </c>
      <c r="CF92" s="731" t="str">
        <f t="shared" si="7"/>
        <v/>
      </c>
      <c r="CG92" s="731" t="str">
        <f t="shared" si="8"/>
        <v/>
      </c>
      <c r="CH92" s="731" t="str">
        <f t="shared" si="9"/>
        <v/>
      </c>
      <c r="CI92" s="747"/>
      <c r="CJ92" s="747"/>
      <c r="CK92" s="731"/>
      <c r="CL92" s="731">
        <f t="shared" si="10"/>
        <v>0</v>
      </c>
      <c r="CM92" s="731">
        <f t="shared" si="11"/>
        <v>0</v>
      </c>
      <c r="CN92" s="731">
        <f t="shared" si="12"/>
        <v>0</v>
      </c>
      <c r="CO92" s="731">
        <f>IF(X92&gt;SUM($C92:$S92),1,0)</f>
        <v>0</v>
      </c>
      <c r="CP92" s="731">
        <f t="shared" si="14"/>
        <v>0</v>
      </c>
      <c r="CQ92" s="731">
        <f t="shared" si="17"/>
        <v>0</v>
      </c>
      <c r="CR92" s="731">
        <f t="shared" si="17"/>
        <v>0</v>
      </c>
      <c r="CS92" s="731"/>
      <c r="CT92" s="731"/>
      <c r="CU92" s="731"/>
      <c r="CV92" s="731"/>
      <c r="CW92" s="731"/>
      <c r="CX92" s="731"/>
      <c r="CY92" s="731"/>
      <c r="CZ92" s="731"/>
      <c r="DA92" s="731"/>
      <c r="DB92" s="731"/>
    </row>
    <row r="93" spans="1:106" ht="15.65" customHeight="1" x14ac:dyDescent="0.35">
      <c r="A93" s="5511" t="s">
        <v>1603</v>
      </c>
      <c r="B93" s="5414"/>
      <c r="C93" s="5512"/>
      <c r="D93" s="5513"/>
      <c r="E93" s="5513"/>
      <c r="F93" s="5513"/>
      <c r="G93" s="5513"/>
      <c r="H93" s="5513"/>
      <c r="I93" s="5513"/>
      <c r="J93" s="5513"/>
      <c r="K93" s="5513"/>
      <c r="L93" s="5513"/>
      <c r="M93" s="5513"/>
      <c r="N93" s="5513"/>
      <c r="O93" s="5513"/>
      <c r="P93" s="5513"/>
      <c r="Q93" s="5513"/>
      <c r="R93" s="5513"/>
      <c r="S93" s="5514"/>
      <c r="T93" s="5512"/>
      <c r="U93" s="5514"/>
      <c r="V93" s="5512"/>
      <c r="W93" s="5514"/>
      <c r="X93" s="5512"/>
      <c r="Y93" s="5514"/>
      <c r="Z93" s="5506"/>
      <c r="AA93" s="5512"/>
      <c r="AB93" s="5513"/>
      <c r="AC93" s="5513"/>
      <c r="AD93" s="5514"/>
      <c r="AE93" s="5506"/>
      <c r="AF93" s="5512"/>
      <c r="AG93" s="5513"/>
      <c r="AH93" s="5513"/>
      <c r="AI93" s="5521"/>
      <c r="AJ93" s="5509"/>
      <c r="AK93" s="5509"/>
      <c r="AL93" s="5509"/>
      <c r="AM93" s="5509"/>
      <c r="AN93" s="5509"/>
      <c r="AO93" s="5509"/>
      <c r="AP93" s="5509"/>
      <c r="AQ93" s="5509"/>
      <c r="AR93" s="730" t="str">
        <f t="shared" si="16"/>
        <v/>
      </c>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t="str">
        <f t="shared" si="3"/>
        <v/>
      </c>
      <c r="CC93" s="731" t="str">
        <f t="shared" si="4"/>
        <v/>
      </c>
      <c r="CD93" s="731" t="str">
        <f t="shared" si="5"/>
        <v/>
      </c>
      <c r="CE93" s="731" t="str">
        <f t="shared" si="6"/>
        <v/>
      </c>
      <c r="CF93" s="731" t="str">
        <f t="shared" si="7"/>
        <v/>
      </c>
      <c r="CG93" s="731" t="str">
        <f t="shared" si="8"/>
        <v/>
      </c>
      <c r="CH93" s="731" t="str">
        <f t="shared" si="9"/>
        <v/>
      </c>
      <c r="CI93" s="747"/>
      <c r="CJ93" s="747"/>
      <c r="CK93" s="731"/>
      <c r="CL93" s="731">
        <f t="shared" si="10"/>
        <v>0</v>
      </c>
      <c r="CM93" s="731">
        <f t="shared" si="11"/>
        <v>0</v>
      </c>
      <c r="CN93" s="731">
        <f t="shared" si="12"/>
        <v>0</v>
      </c>
      <c r="CO93" s="731">
        <f t="shared" si="13"/>
        <v>0</v>
      </c>
      <c r="CP93" s="731">
        <f t="shared" si="14"/>
        <v>0</v>
      </c>
      <c r="CQ93" s="731">
        <f t="shared" si="17"/>
        <v>0</v>
      </c>
      <c r="CR93" s="731">
        <f t="shared" si="17"/>
        <v>0</v>
      </c>
      <c r="CS93" s="731"/>
      <c r="CT93" s="731"/>
      <c r="CU93" s="731"/>
      <c r="CV93" s="731"/>
      <c r="CW93" s="731"/>
      <c r="CX93" s="731"/>
      <c r="CY93" s="731"/>
      <c r="CZ93" s="731"/>
      <c r="DA93" s="731"/>
      <c r="DB93" s="731"/>
    </row>
    <row r="94" spans="1:106" ht="15.65" customHeight="1" x14ac:dyDescent="0.35">
      <c r="A94" s="5511" t="s">
        <v>1604</v>
      </c>
      <c r="B94" s="5414"/>
      <c r="C94" s="5512"/>
      <c r="D94" s="5513"/>
      <c r="E94" s="5513"/>
      <c r="F94" s="5513"/>
      <c r="G94" s="5513"/>
      <c r="H94" s="5513"/>
      <c r="I94" s="5513"/>
      <c r="J94" s="5513"/>
      <c r="K94" s="5513"/>
      <c r="L94" s="5513"/>
      <c r="M94" s="5513"/>
      <c r="N94" s="5513"/>
      <c r="O94" s="5513"/>
      <c r="P94" s="5513"/>
      <c r="Q94" s="5513"/>
      <c r="R94" s="5513"/>
      <c r="S94" s="5514"/>
      <c r="T94" s="5512"/>
      <c r="U94" s="5514"/>
      <c r="V94" s="5512"/>
      <c r="W94" s="5514"/>
      <c r="X94" s="5512"/>
      <c r="Y94" s="5514"/>
      <c r="Z94" s="5506"/>
      <c r="AA94" s="5512"/>
      <c r="AB94" s="5513"/>
      <c r="AC94" s="5513"/>
      <c r="AD94" s="5514"/>
      <c r="AE94" s="5506"/>
      <c r="AF94" s="5512"/>
      <c r="AG94" s="5513"/>
      <c r="AH94" s="5513"/>
      <c r="AI94" s="5521"/>
      <c r="AJ94" s="5509"/>
      <c r="AK94" s="5509"/>
      <c r="AL94" s="5509"/>
      <c r="AM94" s="5509"/>
      <c r="AN94" s="5509"/>
      <c r="AO94" s="5509"/>
      <c r="AP94" s="5509"/>
      <c r="AQ94" s="5509"/>
      <c r="AR94" s="730" t="str">
        <f t="shared" si="16"/>
        <v/>
      </c>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t="str">
        <f t="shared" si="3"/>
        <v/>
      </c>
      <c r="CC94" s="731" t="str">
        <f t="shared" si="4"/>
        <v/>
      </c>
      <c r="CD94" s="731" t="str">
        <f t="shared" si="5"/>
        <v/>
      </c>
      <c r="CE94" s="731" t="str">
        <f t="shared" si="6"/>
        <v/>
      </c>
      <c r="CF94" s="731" t="str">
        <f t="shared" si="7"/>
        <v/>
      </c>
      <c r="CG94" s="731" t="str">
        <f t="shared" si="8"/>
        <v/>
      </c>
      <c r="CH94" s="731" t="str">
        <f t="shared" si="9"/>
        <v/>
      </c>
      <c r="CI94" s="747"/>
      <c r="CJ94" s="747"/>
      <c r="CK94" s="731"/>
      <c r="CL94" s="731">
        <f t="shared" si="10"/>
        <v>0</v>
      </c>
      <c r="CM94" s="731">
        <f t="shared" si="11"/>
        <v>0</v>
      </c>
      <c r="CN94" s="731">
        <f t="shared" si="12"/>
        <v>0</v>
      </c>
      <c r="CO94" s="731">
        <f t="shared" si="13"/>
        <v>0</v>
      </c>
      <c r="CP94" s="731">
        <f t="shared" si="14"/>
        <v>0</v>
      </c>
      <c r="CQ94" s="731">
        <f t="shared" si="17"/>
        <v>0</v>
      </c>
      <c r="CR94" s="731">
        <f t="shared" si="17"/>
        <v>0</v>
      </c>
      <c r="CS94" s="731"/>
      <c r="CT94" s="731"/>
      <c r="CU94" s="731"/>
      <c r="CV94" s="731"/>
      <c r="CW94" s="731"/>
      <c r="CX94" s="731"/>
      <c r="CY94" s="731"/>
      <c r="CZ94" s="731"/>
      <c r="DA94" s="731"/>
      <c r="DB94" s="731"/>
    </row>
    <row r="95" spans="1:106" ht="15.65" customHeight="1" x14ac:dyDescent="0.35">
      <c r="A95" s="744" t="s">
        <v>1605</v>
      </c>
      <c r="B95" s="5414"/>
      <c r="C95" s="5512"/>
      <c r="D95" s="5513"/>
      <c r="E95" s="5513"/>
      <c r="F95" s="5513"/>
      <c r="G95" s="5513"/>
      <c r="H95" s="5513"/>
      <c r="I95" s="5513"/>
      <c r="J95" s="5513"/>
      <c r="K95" s="5513"/>
      <c r="L95" s="5513"/>
      <c r="M95" s="5513"/>
      <c r="N95" s="5513"/>
      <c r="O95" s="5513"/>
      <c r="P95" s="5513"/>
      <c r="Q95" s="5513"/>
      <c r="R95" s="5513"/>
      <c r="S95" s="5514"/>
      <c r="T95" s="5512"/>
      <c r="U95" s="5514"/>
      <c r="V95" s="5512"/>
      <c r="W95" s="5514"/>
      <c r="X95" s="5512"/>
      <c r="Y95" s="5514"/>
      <c r="Z95" s="5506"/>
      <c r="AA95" s="5512"/>
      <c r="AB95" s="5513"/>
      <c r="AC95" s="5513"/>
      <c r="AD95" s="5514"/>
      <c r="AE95" s="5506"/>
      <c r="AF95" s="5512"/>
      <c r="AG95" s="5513"/>
      <c r="AH95" s="5513"/>
      <c r="AI95" s="5521"/>
      <c r="AJ95" s="5509"/>
      <c r="AK95" s="5509"/>
      <c r="AL95" s="5509"/>
      <c r="AM95" s="5509"/>
      <c r="AN95" s="5509"/>
      <c r="AO95" s="5509"/>
      <c r="AP95" s="5509"/>
      <c r="AQ95" s="5509"/>
      <c r="AR95" s="730" t="str">
        <f t="shared" si="16"/>
        <v/>
      </c>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t="str">
        <f t="shared" si="3"/>
        <v/>
      </c>
      <c r="CC95" s="731" t="str">
        <f t="shared" si="4"/>
        <v/>
      </c>
      <c r="CD95" s="731" t="str">
        <f t="shared" si="5"/>
        <v/>
      </c>
      <c r="CE95" s="731" t="str">
        <f t="shared" si="6"/>
        <v/>
      </c>
      <c r="CF95" s="731" t="str">
        <f t="shared" si="7"/>
        <v/>
      </c>
      <c r="CG95" s="731" t="str">
        <f t="shared" si="8"/>
        <v/>
      </c>
      <c r="CH95" s="731" t="str">
        <f t="shared" si="9"/>
        <v/>
      </c>
      <c r="CI95" s="747"/>
      <c r="CJ95" s="747"/>
      <c r="CK95" s="731"/>
      <c r="CL95" s="731">
        <f t="shared" si="10"/>
        <v>0</v>
      </c>
      <c r="CM95" s="731">
        <f t="shared" si="11"/>
        <v>0</v>
      </c>
      <c r="CN95" s="731">
        <f t="shared" si="12"/>
        <v>0</v>
      </c>
      <c r="CO95" s="731">
        <f t="shared" si="13"/>
        <v>0</v>
      </c>
      <c r="CP95" s="731">
        <f t="shared" si="14"/>
        <v>0</v>
      </c>
      <c r="CQ95" s="731">
        <f t="shared" si="17"/>
        <v>0</v>
      </c>
      <c r="CR95" s="731">
        <f t="shared" si="17"/>
        <v>0</v>
      </c>
      <c r="CS95" s="731"/>
      <c r="CT95" s="731"/>
      <c r="CU95" s="731"/>
      <c r="CV95" s="731"/>
      <c r="CW95" s="731"/>
      <c r="CX95" s="731"/>
      <c r="CY95" s="731"/>
      <c r="CZ95" s="731"/>
      <c r="DA95" s="731"/>
      <c r="DB95" s="731"/>
    </row>
    <row r="96" spans="1:106" ht="15.65" customHeight="1" x14ac:dyDescent="0.35">
      <c r="A96" s="5524" t="s">
        <v>1606</v>
      </c>
      <c r="B96" s="5414"/>
      <c r="C96" s="5525"/>
      <c r="D96" s="5526"/>
      <c r="E96" s="5526"/>
      <c r="F96" s="5526"/>
      <c r="G96" s="5526"/>
      <c r="H96" s="5526"/>
      <c r="I96" s="5526"/>
      <c r="J96" s="5526"/>
      <c r="K96" s="5526"/>
      <c r="L96" s="5526"/>
      <c r="M96" s="5526"/>
      <c r="N96" s="5526"/>
      <c r="O96" s="5526"/>
      <c r="P96" s="5526"/>
      <c r="Q96" s="5526"/>
      <c r="R96" s="5526"/>
      <c r="S96" s="5527"/>
      <c r="T96" s="5512"/>
      <c r="U96" s="5514"/>
      <c r="V96" s="5512"/>
      <c r="W96" s="5514"/>
      <c r="X96" s="5512"/>
      <c r="Y96" s="5514"/>
      <c r="Z96" s="5506"/>
      <c r="AA96" s="5512"/>
      <c r="AB96" s="5513"/>
      <c r="AC96" s="5513"/>
      <c r="AD96" s="5514"/>
      <c r="AE96" s="5506"/>
      <c r="AF96" s="5512"/>
      <c r="AG96" s="5513"/>
      <c r="AH96" s="5513"/>
      <c r="AI96" s="5521"/>
      <c r="AJ96" s="5509"/>
      <c r="AK96" s="5509"/>
      <c r="AL96" s="5509"/>
      <c r="AM96" s="5509"/>
      <c r="AN96" s="5509"/>
      <c r="AO96" s="5509"/>
      <c r="AP96" s="5509"/>
      <c r="AQ96" s="5509"/>
      <c r="AR96" s="730" t="str">
        <f t="shared" si="16"/>
        <v/>
      </c>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t="str">
        <f t="shared" si="3"/>
        <v/>
      </c>
      <c r="CC96" s="731" t="str">
        <f t="shared" si="4"/>
        <v/>
      </c>
      <c r="CD96" s="731" t="str">
        <f t="shared" si="5"/>
        <v/>
      </c>
      <c r="CE96" s="731" t="str">
        <f t="shared" si="6"/>
        <v/>
      </c>
      <c r="CF96" s="731" t="str">
        <f t="shared" si="7"/>
        <v/>
      </c>
      <c r="CG96" s="731" t="str">
        <f t="shared" si="8"/>
        <v/>
      </c>
      <c r="CH96" s="731" t="str">
        <f t="shared" si="9"/>
        <v/>
      </c>
      <c r="CI96" s="747"/>
      <c r="CJ96" s="747"/>
      <c r="CK96" s="731"/>
      <c r="CL96" s="731">
        <f t="shared" si="10"/>
        <v>0</v>
      </c>
      <c r="CM96" s="731">
        <f t="shared" si="11"/>
        <v>0</v>
      </c>
      <c r="CN96" s="731">
        <f t="shared" si="12"/>
        <v>0</v>
      </c>
      <c r="CO96" s="731">
        <f t="shared" si="13"/>
        <v>0</v>
      </c>
      <c r="CP96" s="731">
        <f t="shared" si="14"/>
        <v>0</v>
      </c>
      <c r="CQ96" s="731">
        <f t="shared" si="17"/>
        <v>0</v>
      </c>
      <c r="CR96" s="731">
        <f t="shared" si="17"/>
        <v>0</v>
      </c>
      <c r="CS96" s="731"/>
      <c r="CT96" s="731"/>
      <c r="CU96" s="731"/>
      <c r="CV96" s="731"/>
      <c r="CW96" s="731"/>
      <c r="CX96" s="731"/>
      <c r="CY96" s="731"/>
      <c r="CZ96" s="731"/>
      <c r="DA96" s="731"/>
      <c r="DB96" s="731"/>
    </row>
    <row r="97" spans="1:106" ht="21" customHeight="1" x14ac:dyDescent="0.35">
      <c r="A97" s="5528" t="s">
        <v>30</v>
      </c>
      <c r="B97" s="5529"/>
      <c r="C97" s="5530"/>
      <c r="D97" s="5531"/>
      <c r="E97" s="5531"/>
      <c r="F97" s="5531"/>
      <c r="G97" s="5531"/>
      <c r="H97" s="5532"/>
      <c r="I97" s="5531"/>
      <c r="J97" s="5531"/>
      <c r="K97" s="5531"/>
      <c r="L97" s="5531"/>
      <c r="M97" s="5531"/>
      <c r="N97" s="5531"/>
      <c r="O97" s="5531"/>
      <c r="P97" s="5531"/>
      <c r="Q97" s="5531"/>
      <c r="R97" s="5531"/>
      <c r="S97" s="5533"/>
      <c r="T97" s="5530"/>
      <c r="U97" s="5533"/>
      <c r="V97" s="5530"/>
      <c r="W97" s="5533"/>
      <c r="X97" s="5530"/>
      <c r="Y97" s="5533"/>
      <c r="Z97" s="5534"/>
      <c r="AA97" s="5530"/>
      <c r="AB97" s="5531"/>
      <c r="AC97" s="5531"/>
      <c r="AD97" s="5532"/>
      <c r="AE97" s="5534"/>
      <c r="AF97" s="5530"/>
      <c r="AG97" s="5531"/>
      <c r="AH97" s="5531"/>
      <c r="AI97" s="5535"/>
      <c r="AJ97" s="5533"/>
      <c r="AK97" s="5533"/>
      <c r="AL97" s="5533"/>
      <c r="AM97" s="5533"/>
      <c r="AN97" s="5533"/>
      <c r="AO97" s="5533"/>
      <c r="AP97" s="5533"/>
      <c r="AQ97" s="5533"/>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47"/>
      <c r="CH97" s="747"/>
      <c r="CI97" s="747"/>
      <c r="CJ97" s="747"/>
      <c r="CK97" s="747"/>
      <c r="CL97" s="747"/>
      <c r="CM97" s="731"/>
      <c r="CN97" s="731"/>
      <c r="CO97" s="731"/>
      <c r="CP97" s="731"/>
      <c r="CQ97" s="731"/>
      <c r="CR97" s="731"/>
      <c r="CS97" s="731"/>
      <c r="CT97" s="731"/>
      <c r="CU97" s="731"/>
      <c r="CV97" s="731"/>
      <c r="CW97" s="731"/>
      <c r="CX97" s="731"/>
      <c r="CY97" s="731"/>
      <c r="CZ97" s="731"/>
      <c r="DA97" s="731"/>
      <c r="DB97" s="731"/>
    </row>
    <row r="98" spans="1:106" s="751" customFormat="1" ht="25.5" customHeight="1" x14ac:dyDescent="0.25">
      <c r="A98" s="5536" t="s">
        <v>3573</v>
      </c>
      <c r="B98" s="5537"/>
      <c r="C98" s="5537"/>
      <c r="D98" s="5537"/>
      <c r="E98" s="5537"/>
      <c r="F98" s="5537"/>
      <c r="G98" s="746"/>
      <c r="H98" s="746"/>
      <c r="I98" s="746"/>
      <c r="J98" s="746"/>
      <c r="K98" s="746"/>
      <c r="L98" s="746"/>
      <c r="M98" s="746"/>
      <c r="N98" s="746"/>
      <c r="O98" s="746"/>
      <c r="P98" s="746"/>
      <c r="Q98" s="746"/>
      <c r="R98" s="746"/>
      <c r="S98" s="746"/>
      <c r="T98" s="746"/>
      <c r="U98" s="746"/>
      <c r="V98" s="746"/>
      <c r="W98" s="746"/>
      <c r="X98" s="746"/>
      <c r="Y98" s="746"/>
      <c r="Z98" s="746"/>
      <c r="AA98" s="746"/>
      <c r="AB98" s="746"/>
      <c r="AC98" s="746"/>
      <c r="AD98" s="746"/>
      <c r="AE98" s="746"/>
      <c r="AF98" s="746"/>
      <c r="AG98" s="746"/>
      <c r="AH98" s="746"/>
      <c r="AI98" s="746"/>
      <c r="AJ98" s="746"/>
      <c r="AK98" s="746"/>
      <c r="AL98" s="746"/>
      <c r="AM98" s="746"/>
      <c r="AN98" s="746"/>
      <c r="AO98" s="746"/>
      <c r="AP98" s="746"/>
      <c r="AQ98" s="746"/>
      <c r="AR98" s="748"/>
      <c r="AS98" s="748"/>
      <c r="AT98" s="749"/>
      <c r="AU98" s="749"/>
      <c r="AV98" s="749"/>
      <c r="AW98" s="749"/>
      <c r="AX98" s="749"/>
      <c r="AY98" s="749"/>
      <c r="AZ98" s="749"/>
      <c r="BA98" s="749"/>
      <c r="BB98" s="749"/>
      <c r="BC98" s="749"/>
      <c r="BD98" s="749"/>
      <c r="BE98" s="749"/>
      <c r="BF98" s="749"/>
      <c r="BG98" s="749"/>
      <c r="BH98" s="749"/>
      <c r="BI98" s="749"/>
      <c r="BJ98" s="750"/>
      <c r="BK98" s="750"/>
      <c r="BL98" s="750"/>
      <c r="BM98" s="750"/>
      <c r="BN98" s="750"/>
      <c r="BO98" s="750"/>
      <c r="BP98" s="750"/>
      <c r="BQ98" s="750"/>
      <c r="BR98" s="750"/>
      <c r="BS98" s="750"/>
      <c r="BT98" s="750"/>
      <c r="BU98" s="750"/>
      <c r="BV98" s="750"/>
      <c r="BW98" s="750"/>
      <c r="BX98" s="750"/>
      <c r="BY98" s="750"/>
      <c r="BZ98" s="750"/>
      <c r="CA98" s="750"/>
      <c r="CB98" s="750"/>
      <c r="CC98" s="750"/>
      <c r="CD98" s="750"/>
      <c r="CE98" s="750"/>
      <c r="CF98" s="749"/>
      <c r="CG98" s="749"/>
      <c r="CH98" s="749"/>
      <c r="CI98" s="749"/>
      <c r="CJ98" s="749"/>
      <c r="CK98" s="749"/>
      <c r="CL98" s="749"/>
      <c r="CM98" s="749"/>
      <c r="CN98" s="749"/>
      <c r="CO98" s="749"/>
      <c r="CP98" s="749"/>
      <c r="CQ98" s="749"/>
      <c r="CR98" s="749"/>
      <c r="CS98" s="749"/>
      <c r="CT98" s="749"/>
      <c r="CU98" s="749"/>
      <c r="CV98" s="749"/>
      <c r="CW98" s="749"/>
      <c r="CX98" s="749"/>
      <c r="CY98" s="749"/>
    </row>
    <row r="99" spans="1:106" s="752" customFormat="1" ht="25.5" customHeight="1" x14ac:dyDescent="0.2">
      <c r="A99" s="9450" t="s">
        <v>2</v>
      </c>
      <c r="B99" s="9451"/>
      <c r="C99" s="9450" t="s">
        <v>64</v>
      </c>
      <c r="D99" s="9454"/>
      <c r="E99" s="9451"/>
      <c r="F99" s="9405" t="s">
        <v>1654</v>
      </c>
      <c r="G99" s="9406"/>
      <c r="H99" s="9406"/>
      <c r="I99" s="9406"/>
      <c r="J99" s="9406"/>
      <c r="K99" s="9406"/>
      <c r="L99" s="9406"/>
      <c r="M99" s="9406"/>
      <c r="N99" s="9406"/>
      <c r="O99" s="9406"/>
      <c r="P99" s="9406"/>
      <c r="Q99" s="9406"/>
      <c r="R99" s="9406"/>
      <c r="S99" s="9406"/>
      <c r="T99" s="9406"/>
      <c r="U99" s="9406"/>
      <c r="V99" s="9406"/>
      <c r="W99" s="9406"/>
      <c r="X99" s="9406"/>
      <c r="Y99" s="9406"/>
      <c r="Z99" s="9406"/>
      <c r="AA99" s="9406"/>
      <c r="AB99" s="9406"/>
      <c r="AC99" s="9406"/>
      <c r="AD99" s="9406"/>
      <c r="AE99" s="9406"/>
      <c r="AF99" s="9406"/>
      <c r="AG99" s="9406"/>
      <c r="AH99" s="9406"/>
      <c r="AI99" s="9406"/>
      <c r="AJ99" s="9406"/>
      <c r="AK99" s="9406"/>
      <c r="AL99" s="9406"/>
      <c r="AM99" s="9440"/>
      <c r="AN99" s="9456" t="s">
        <v>3574</v>
      </c>
      <c r="AO99" s="9305"/>
      <c r="AP99" s="9458" t="s">
        <v>363</v>
      </c>
      <c r="AQ99" s="9376" t="s">
        <v>1655</v>
      </c>
      <c r="AR99" s="9400" t="s">
        <v>9</v>
      </c>
      <c r="AS99" s="9376" t="s">
        <v>10</v>
      </c>
      <c r="AT99" s="9400" t="s">
        <v>3575</v>
      </c>
      <c r="AU99" s="9376" t="s">
        <v>3576</v>
      </c>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47"/>
      <c r="BR99" s="747"/>
      <c r="BS99" s="747"/>
      <c r="BT99" s="747"/>
      <c r="BU99" s="747"/>
      <c r="BV99" s="747"/>
      <c r="BW99" s="747"/>
      <c r="BX99" s="747"/>
      <c r="BY99" s="747"/>
      <c r="BZ99" s="747"/>
      <c r="CA99" s="747"/>
      <c r="CB99" s="747"/>
      <c r="CC99" s="747"/>
      <c r="CD99" s="747"/>
      <c r="CE99" s="747"/>
      <c r="CF99" s="747"/>
      <c r="CG99" s="747"/>
      <c r="CH99" s="747"/>
      <c r="CI99" s="747"/>
      <c r="CJ99" s="747"/>
      <c r="CK99" s="747"/>
      <c r="CL99" s="747"/>
      <c r="CM99" s="747"/>
      <c r="CN99" s="747"/>
      <c r="CO99" s="747"/>
      <c r="CP99" s="747"/>
      <c r="CQ99" s="747"/>
      <c r="CR99" s="747"/>
      <c r="CS99" s="747"/>
      <c r="CT99" s="747"/>
      <c r="CU99" s="747"/>
      <c r="CV99" s="747"/>
      <c r="CW99" s="747"/>
      <c r="CX99" s="747"/>
      <c r="CY99" s="747"/>
      <c r="CZ99" s="747"/>
      <c r="DA99" s="747"/>
    </row>
    <row r="100" spans="1:106" ht="33.75" customHeight="1" x14ac:dyDescent="0.35">
      <c r="A100" s="8667"/>
      <c r="B100" s="8602"/>
      <c r="C100" s="9452"/>
      <c r="D100" s="9455"/>
      <c r="E100" s="9453"/>
      <c r="F100" s="9397" t="s">
        <v>601</v>
      </c>
      <c r="G100" s="9395"/>
      <c r="H100" s="9397" t="s">
        <v>539</v>
      </c>
      <c r="I100" s="9395"/>
      <c r="J100" s="9397" t="s">
        <v>540</v>
      </c>
      <c r="K100" s="9395"/>
      <c r="L100" s="9397" t="s">
        <v>43</v>
      </c>
      <c r="M100" s="9395"/>
      <c r="N100" s="9397" t="s">
        <v>44</v>
      </c>
      <c r="O100" s="9395"/>
      <c r="P100" s="9405" t="s">
        <v>45</v>
      </c>
      <c r="Q100" s="9407"/>
      <c r="R100" s="9405" t="s">
        <v>46</v>
      </c>
      <c r="S100" s="9407"/>
      <c r="T100" s="9405" t="s">
        <v>47</v>
      </c>
      <c r="U100" s="9407"/>
      <c r="V100" s="9405" t="s">
        <v>48</v>
      </c>
      <c r="W100" s="9407"/>
      <c r="X100" s="9405" t="s">
        <v>49</v>
      </c>
      <c r="Y100" s="9407"/>
      <c r="Z100" s="9405" t="s">
        <v>50</v>
      </c>
      <c r="AA100" s="9407"/>
      <c r="AB100" s="9405" t="s">
        <v>51</v>
      </c>
      <c r="AC100" s="9407"/>
      <c r="AD100" s="9405" t="s">
        <v>52</v>
      </c>
      <c r="AE100" s="9407"/>
      <c r="AF100" s="9405" t="s">
        <v>53</v>
      </c>
      <c r="AG100" s="9407"/>
      <c r="AH100" s="9405" t="s">
        <v>54</v>
      </c>
      <c r="AI100" s="9407"/>
      <c r="AJ100" s="9405" t="s">
        <v>55</v>
      </c>
      <c r="AK100" s="9407"/>
      <c r="AL100" s="9405" t="s">
        <v>56</v>
      </c>
      <c r="AM100" s="9440"/>
      <c r="AN100" s="9457"/>
      <c r="AO100" s="9392"/>
      <c r="AP100" s="8760"/>
      <c r="AQ100" s="8752"/>
      <c r="AR100" s="8344"/>
      <c r="AS100" s="8752"/>
      <c r="AT100" s="8344"/>
      <c r="AU100" s="8752"/>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47"/>
      <c r="BR100" s="747"/>
      <c r="BS100" s="747"/>
      <c r="BT100" s="747"/>
      <c r="BU100" s="747"/>
      <c r="BV100" s="747"/>
      <c r="BW100" s="747"/>
      <c r="BX100" s="747"/>
      <c r="BY100" s="747"/>
      <c r="BZ100" s="747"/>
      <c r="CA100" s="747"/>
      <c r="CB100" s="747"/>
      <c r="CC100" s="747"/>
      <c r="CD100" s="747"/>
      <c r="CE100" s="747"/>
      <c r="CF100" s="747"/>
      <c r="CG100" s="747"/>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0"/>
    </row>
    <row r="101" spans="1:106" ht="60" customHeight="1" x14ac:dyDescent="0.35">
      <c r="A101" s="9452"/>
      <c r="B101" s="9453"/>
      <c r="C101" s="5538" t="s">
        <v>32</v>
      </c>
      <c r="D101" s="5539" t="s">
        <v>33</v>
      </c>
      <c r="E101" s="5540" t="s">
        <v>34</v>
      </c>
      <c r="F101" s="3174" t="s">
        <v>33</v>
      </c>
      <c r="G101" s="5541" t="s">
        <v>34</v>
      </c>
      <c r="H101" s="3174" t="s">
        <v>33</v>
      </c>
      <c r="I101" s="5541" t="s">
        <v>34</v>
      </c>
      <c r="J101" s="3174" t="s">
        <v>33</v>
      </c>
      <c r="K101" s="5541" t="s">
        <v>34</v>
      </c>
      <c r="L101" s="3174" t="s">
        <v>33</v>
      </c>
      <c r="M101" s="5541" t="s">
        <v>34</v>
      </c>
      <c r="N101" s="3174" t="s">
        <v>33</v>
      </c>
      <c r="O101" s="5541" t="s">
        <v>34</v>
      </c>
      <c r="P101" s="3174" t="s">
        <v>33</v>
      </c>
      <c r="Q101" s="5541" t="s">
        <v>34</v>
      </c>
      <c r="R101" s="3174" t="s">
        <v>33</v>
      </c>
      <c r="S101" s="5541" t="s">
        <v>34</v>
      </c>
      <c r="T101" s="3174" t="s">
        <v>33</v>
      </c>
      <c r="U101" s="5541" t="s">
        <v>34</v>
      </c>
      <c r="V101" s="3174" t="s">
        <v>33</v>
      </c>
      <c r="W101" s="5541" t="s">
        <v>34</v>
      </c>
      <c r="X101" s="3174" t="s">
        <v>33</v>
      </c>
      <c r="Y101" s="5541" t="s">
        <v>34</v>
      </c>
      <c r="Z101" s="3174" t="s">
        <v>33</v>
      </c>
      <c r="AA101" s="5541" t="s">
        <v>34</v>
      </c>
      <c r="AB101" s="3174" t="s">
        <v>33</v>
      </c>
      <c r="AC101" s="5541" t="s">
        <v>34</v>
      </c>
      <c r="AD101" s="3174" t="s">
        <v>33</v>
      </c>
      <c r="AE101" s="5541" t="s">
        <v>34</v>
      </c>
      <c r="AF101" s="3174" t="s">
        <v>33</v>
      </c>
      <c r="AG101" s="5541" t="s">
        <v>34</v>
      </c>
      <c r="AH101" s="3174" t="s">
        <v>33</v>
      </c>
      <c r="AI101" s="5541" t="s">
        <v>34</v>
      </c>
      <c r="AJ101" s="3174" t="s">
        <v>33</v>
      </c>
      <c r="AK101" s="5541" t="s">
        <v>34</v>
      </c>
      <c r="AL101" s="3174" t="s">
        <v>33</v>
      </c>
      <c r="AM101" s="5542" t="s">
        <v>34</v>
      </c>
      <c r="AN101" s="5543" t="s">
        <v>3577</v>
      </c>
      <c r="AO101" s="5544" t="s">
        <v>3578</v>
      </c>
      <c r="AP101" s="9459"/>
      <c r="AQ101" s="9379"/>
      <c r="AR101" s="9326"/>
      <c r="AS101" s="9379"/>
      <c r="AT101" s="9326"/>
      <c r="AU101" s="9379"/>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47"/>
      <c r="BR101" s="747"/>
      <c r="BS101" s="747"/>
      <c r="BT101" s="747"/>
      <c r="BU101" s="747"/>
      <c r="BV101" s="747"/>
      <c r="BW101" s="747"/>
      <c r="BX101" s="747"/>
      <c r="BY101" s="747"/>
      <c r="BZ101" s="747"/>
      <c r="CA101" s="747"/>
      <c r="CB101" s="747"/>
      <c r="CC101" s="731" t="s">
        <v>363</v>
      </c>
      <c r="CD101" s="731" t="s">
        <v>3579</v>
      </c>
      <c r="CE101" s="731" t="s">
        <v>2175</v>
      </c>
      <c r="CF101" s="731" t="s">
        <v>10</v>
      </c>
      <c r="CG101" s="747"/>
      <c r="CH101" s="731"/>
      <c r="CI101" s="731"/>
      <c r="CJ101" s="731"/>
      <c r="CK101" s="731"/>
      <c r="CL101" s="731"/>
      <c r="CM101" s="731" t="s">
        <v>363</v>
      </c>
      <c r="CN101" s="731" t="s">
        <v>3579</v>
      </c>
      <c r="CO101" s="731" t="s">
        <v>2175</v>
      </c>
      <c r="CP101" s="731" t="s">
        <v>10</v>
      </c>
      <c r="CQ101" s="731"/>
      <c r="CR101" s="731"/>
      <c r="CS101" s="731"/>
      <c r="CT101" s="731"/>
      <c r="CU101" s="731"/>
      <c r="CV101" s="731"/>
      <c r="CW101" s="731"/>
      <c r="CX101" s="731"/>
      <c r="CY101" s="731"/>
      <c r="CZ101" s="731"/>
      <c r="DA101" s="731"/>
      <c r="DB101" s="730"/>
    </row>
    <row r="102" spans="1:106" ht="17.25" customHeight="1" x14ac:dyDescent="0.35">
      <c r="A102" s="9436" t="s">
        <v>58</v>
      </c>
      <c r="B102" s="9437"/>
      <c r="C102" s="5545"/>
      <c r="D102" s="5546"/>
      <c r="E102" s="5547"/>
      <c r="F102" s="3175"/>
      <c r="G102" s="5548"/>
      <c r="H102" s="3175"/>
      <c r="I102" s="5548"/>
      <c r="J102" s="3175"/>
      <c r="K102" s="5548"/>
      <c r="L102" s="3175"/>
      <c r="M102" s="5548"/>
      <c r="N102" s="3175"/>
      <c r="O102" s="5548"/>
      <c r="P102" s="3175"/>
      <c r="Q102" s="5548"/>
      <c r="R102" s="3175"/>
      <c r="S102" s="5548"/>
      <c r="T102" s="3175"/>
      <c r="U102" s="5548"/>
      <c r="V102" s="3175"/>
      <c r="W102" s="5548"/>
      <c r="X102" s="3175"/>
      <c r="Y102" s="5548"/>
      <c r="Z102" s="3175"/>
      <c r="AA102" s="5548"/>
      <c r="AB102" s="3175"/>
      <c r="AC102" s="5548"/>
      <c r="AD102" s="3175"/>
      <c r="AE102" s="5548"/>
      <c r="AF102" s="3175"/>
      <c r="AG102" s="5548"/>
      <c r="AH102" s="3175"/>
      <c r="AI102" s="5548"/>
      <c r="AJ102" s="3175"/>
      <c r="AK102" s="5548"/>
      <c r="AL102" s="3175"/>
      <c r="AM102" s="5549"/>
      <c r="AN102" s="5550"/>
      <c r="AO102" s="5479"/>
      <c r="AP102" s="5550"/>
      <c r="AQ102" s="5479"/>
      <c r="AR102" s="5550"/>
      <c r="AS102" s="5479"/>
      <c r="AT102" s="5482"/>
      <c r="AU102" s="5482"/>
      <c r="AV102" s="731" t="str">
        <f t="shared" ref="AV102:AV110" si="18">$CC102&amp;$CD102&amp;$CE102&amp;$CF102</f>
        <v/>
      </c>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47"/>
      <c r="BR102" s="747"/>
      <c r="BS102" s="747"/>
      <c r="BT102" s="747"/>
      <c r="BU102" s="747"/>
      <c r="BV102" s="747"/>
      <c r="BW102" s="747"/>
      <c r="BX102" s="747"/>
      <c r="BY102" s="747"/>
      <c r="BZ102" s="747"/>
      <c r="CA102" s="747"/>
      <c r="CB102" s="747"/>
      <c r="CC102" s="731" t="str">
        <f t="shared" ref="CC102:CC110" si="19">IF(CM102=1," * Los Beneficiarios no pueden ser mayor que el Total, (si no hay beneficiario digite un cero). ","")</f>
        <v/>
      </c>
      <c r="CD102" s="731" t="str">
        <f t="shared" ref="CD102:CD110" si="20">IF(CN102=1," * El total de controles no pueden ser mayor que el Total, (si no hay controles digite un cero). ","")</f>
        <v/>
      </c>
      <c r="CE102" s="731" t="str">
        <f t="shared" ref="CE102:CE110" si="21">IF(CO102=1," * La cantidad de Atenciones de pacientes pertenecientes a Pueblos Originarios no pueden ser mayor que el Total, (si no hay atenciones digite un cero). ","")</f>
        <v/>
      </c>
      <c r="CF102" s="731" t="str">
        <f t="shared" ref="CF102:CF110" si="22">IF(CP102=1," * La cantidad de Atenciones de pacientes Migrantes no pueden ser mayor que el Total, (si no hay atenciones digite un cero). ","")</f>
        <v/>
      </c>
      <c r="CG102" s="747"/>
      <c r="CH102" s="731"/>
      <c r="CI102" s="731"/>
      <c r="CJ102" s="731"/>
      <c r="CK102" s="731"/>
      <c r="CL102" s="731"/>
      <c r="CM102" s="731">
        <f t="shared" ref="CM102:CP110" si="23">IF(OR(AP102&gt;$C102,AND($C102&lt;&gt;0,AP102="")),1,0)</f>
        <v>0</v>
      </c>
      <c r="CN102" s="731">
        <f t="shared" si="23"/>
        <v>0</v>
      </c>
      <c r="CO102" s="731">
        <f t="shared" si="23"/>
        <v>0</v>
      </c>
      <c r="CP102" s="731">
        <f t="shared" si="23"/>
        <v>0</v>
      </c>
      <c r="CQ102" s="731"/>
      <c r="CR102" s="731"/>
      <c r="CS102" s="731"/>
      <c r="CT102" s="731"/>
      <c r="CU102" s="731"/>
      <c r="CV102" s="731"/>
      <c r="CW102" s="731"/>
      <c r="CX102" s="731"/>
      <c r="CY102" s="731"/>
      <c r="CZ102" s="731"/>
      <c r="DA102" s="731"/>
      <c r="DB102" s="730"/>
    </row>
    <row r="103" spans="1:106" ht="17.25" customHeight="1" x14ac:dyDescent="0.35">
      <c r="A103" s="9387" t="s">
        <v>440</v>
      </c>
      <c r="B103" s="5551" t="s">
        <v>1658</v>
      </c>
      <c r="C103" s="357"/>
      <c r="D103" s="5552"/>
      <c r="E103" s="5547"/>
      <c r="F103" s="5553"/>
      <c r="G103" s="5554"/>
      <c r="H103" s="5553"/>
      <c r="I103" s="5554"/>
      <c r="J103" s="5553"/>
      <c r="K103" s="5555"/>
      <c r="L103" s="5553"/>
      <c r="M103" s="5555"/>
      <c r="N103" s="5553"/>
      <c r="O103" s="5555"/>
      <c r="P103" s="5553"/>
      <c r="Q103" s="5555"/>
      <c r="R103" s="5553"/>
      <c r="S103" s="5555"/>
      <c r="T103" s="5553"/>
      <c r="U103" s="5555"/>
      <c r="V103" s="5553"/>
      <c r="W103" s="5555"/>
      <c r="X103" s="5553"/>
      <c r="Y103" s="5555"/>
      <c r="Z103" s="5553"/>
      <c r="AA103" s="5555"/>
      <c r="AB103" s="5553"/>
      <c r="AC103" s="5505"/>
      <c r="AD103" s="5553"/>
      <c r="AE103" s="5555"/>
      <c r="AF103" s="5553"/>
      <c r="AG103" s="5555"/>
      <c r="AH103" s="5553"/>
      <c r="AI103" s="5555"/>
      <c r="AJ103" s="5553"/>
      <c r="AK103" s="5555"/>
      <c r="AL103" s="5553"/>
      <c r="AM103" s="5508"/>
      <c r="AN103" s="53"/>
      <c r="AO103" s="55"/>
      <c r="AP103" s="53"/>
      <c r="AQ103" s="55"/>
      <c r="AR103" s="53"/>
      <c r="AS103" s="55"/>
      <c r="AT103" s="5556"/>
      <c r="AU103" s="5556"/>
      <c r="AV103" s="731" t="str">
        <f t="shared" si="18"/>
        <v/>
      </c>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47"/>
      <c r="BR103" s="747"/>
      <c r="BS103" s="747"/>
      <c r="BT103" s="747"/>
      <c r="BU103" s="747"/>
      <c r="BV103" s="747"/>
      <c r="BW103" s="747"/>
      <c r="BX103" s="747"/>
      <c r="BY103" s="747"/>
      <c r="BZ103" s="747"/>
      <c r="CA103" s="747"/>
      <c r="CB103" s="747"/>
      <c r="CC103" s="731" t="str">
        <f t="shared" si="19"/>
        <v/>
      </c>
      <c r="CD103" s="731" t="str">
        <f t="shared" si="20"/>
        <v/>
      </c>
      <c r="CE103" s="731" t="str">
        <f t="shared" si="21"/>
        <v/>
      </c>
      <c r="CF103" s="731" t="str">
        <f t="shared" si="22"/>
        <v/>
      </c>
      <c r="CG103" s="747"/>
      <c r="CH103" s="731"/>
      <c r="CI103" s="731"/>
      <c r="CJ103" s="731"/>
      <c r="CK103" s="731"/>
      <c r="CL103" s="731"/>
      <c r="CM103" s="731">
        <f t="shared" si="23"/>
        <v>0</v>
      </c>
      <c r="CN103" s="731">
        <f t="shared" si="23"/>
        <v>0</v>
      </c>
      <c r="CO103" s="731">
        <f t="shared" si="23"/>
        <v>0</v>
      </c>
      <c r="CP103" s="731">
        <f t="shared" si="23"/>
        <v>0</v>
      </c>
      <c r="CQ103" s="731"/>
      <c r="CR103" s="731"/>
      <c r="CS103" s="731"/>
      <c r="CT103" s="731"/>
      <c r="CU103" s="731"/>
      <c r="CV103" s="731"/>
      <c r="CW103" s="731"/>
      <c r="CX103" s="731"/>
      <c r="CY103" s="731"/>
      <c r="CZ103" s="731"/>
      <c r="DA103" s="731"/>
      <c r="DB103" s="730"/>
    </row>
    <row r="104" spans="1:106" ht="17.25" customHeight="1" x14ac:dyDescent="0.35">
      <c r="A104" s="8216"/>
      <c r="B104" s="5520" t="s">
        <v>1660</v>
      </c>
      <c r="C104" s="5557"/>
      <c r="D104" s="5558"/>
      <c r="E104" s="5559"/>
      <c r="F104" s="5512"/>
      <c r="G104" s="5509"/>
      <c r="H104" s="5512"/>
      <c r="I104" s="5509"/>
      <c r="J104" s="5512"/>
      <c r="K104" s="5509"/>
      <c r="L104" s="5512"/>
      <c r="M104" s="5509"/>
      <c r="N104" s="5512"/>
      <c r="O104" s="5509"/>
      <c r="P104" s="5512"/>
      <c r="Q104" s="5514"/>
      <c r="R104" s="5512"/>
      <c r="S104" s="5514"/>
      <c r="T104" s="5512"/>
      <c r="U104" s="5514"/>
      <c r="V104" s="5512"/>
      <c r="W104" s="5514"/>
      <c r="X104" s="5512"/>
      <c r="Y104" s="5514"/>
      <c r="Z104" s="5512"/>
      <c r="AA104" s="5514"/>
      <c r="AB104" s="5512"/>
      <c r="AC104" s="5514"/>
      <c r="AD104" s="5512"/>
      <c r="AE104" s="5514"/>
      <c r="AF104" s="5512"/>
      <c r="AG104" s="5514"/>
      <c r="AH104" s="5512"/>
      <c r="AI104" s="5514"/>
      <c r="AJ104" s="5512"/>
      <c r="AK104" s="5514"/>
      <c r="AL104" s="5560"/>
      <c r="AM104" s="5561"/>
      <c r="AN104" s="5562"/>
      <c r="AO104" s="5514"/>
      <c r="AP104" s="5562"/>
      <c r="AQ104" s="5514"/>
      <c r="AR104" s="5562"/>
      <c r="AS104" s="5514"/>
      <c r="AT104" s="5509"/>
      <c r="AU104" s="5509"/>
      <c r="AV104" s="731" t="str">
        <f t="shared" si="18"/>
        <v/>
      </c>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47"/>
      <c r="BR104" s="747"/>
      <c r="BS104" s="747"/>
      <c r="BT104" s="747"/>
      <c r="BU104" s="747"/>
      <c r="BV104" s="747"/>
      <c r="BW104" s="747"/>
      <c r="BX104" s="747"/>
      <c r="BY104" s="747"/>
      <c r="BZ104" s="747"/>
      <c r="CA104" s="747"/>
      <c r="CB104" s="747"/>
      <c r="CC104" s="731" t="str">
        <f t="shared" si="19"/>
        <v/>
      </c>
      <c r="CD104" s="731" t="str">
        <f t="shared" si="20"/>
        <v/>
      </c>
      <c r="CE104" s="731" t="str">
        <f t="shared" si="21"/>
        <v/>
      </c>
      <c r="CF104" s="731" t="str">
        <f t="shared" si="22"/>
        <v/>
      </c>
      <c r="CG104" s="747"/>
      <c r="CH104" s="731"/>
      <c r="CI104" s="731"/>
      <c r="CJ104" s="731"/>
      <c r="CK104" s="731"/>
      <c r="CL104" s="731"/>
      <c r="CM104" s="731">
        <f t="shared" si="23"/>
        <v>0</v>
      </c>
      <c r="CN104" s="731">
        <f t="shared" si="23"/>
        <v>0</v>
      </c>
      <c r="CO104" s="731">
        <f t="shared" si="23"/>
        <v>0</v>
      </c>
      <c r="CP104" s="731">
        <f t="shared" si="23"/>
        <v>0</v>
      </c>
      <c r="CQ104" s="731"/>
      <c r="CR104" s="731"/>
      <c r="CS104" s="731"/>
      <c r="CT104" s="731"/>
      <c r="CU104" s="731"/>
      <c r="CV104" s="731"/>
      <c r="CW104" s="731"/>
      <c r="CX104" s="731"/>
      <c r="CY104" s="731"/>
      <c r="CZ104" s="731"/>
      <c r="DA104" s="731"/>
      <c r="DB104" s="730"/>
    </row>
    <row r="105" spans="1:106" ht="17.25" customHeight="1" x14ac:dyDescent="0.35">
      <c r="A105" s="9372"/>
      <c r="B105" s="5563" t="s">
        <v>1645</v>
      </c>
      <c r="C105" s="5564"/>
      <c r="D105" s="5565"/>
      <c r="E105" s="5566"/>
      <c r="F105" s="5567"/>
      <c r="G105" s="3178"/>
      <c r="H105" s="5567"/>
      <c r="I105" s="3178"/>
      <c r="J105" s="5567"/>
      <c r="K105" s="3178"/>
      <c r="L105" s="5567"/>
      <c r="M105" s="3178"/>
      <c r="N105" s="5525"/>
      <c r="O105" s="5527"/>
      <c r="P105" s="5525"/>
      <c r="Q105" s="5527"/>
      <c r="R105" s="5525"/>
      <c r="S105" s="5527"/>
      <c r="T105" s="5525"/>
      <c r="U105" s="5527"/>
      <c r="V105" s="5525"/>
      <c r="W105" s="5527"/>
      <c r="X105" s="5525"/>
      <c r="Y105" s="5527"/>
      <c r="Z105" s="5525"/>
      <c r="AA105" s="3179"/>
      <c r="AB105" s="5525"/>
      <c r="AC105" s="5527"/>
      <c r="AD105" s="5567"/>
      <c r="AE105" s="3178"/>
      <c r="AF105" s="5567"/>
      <c r="AG105" s="3178"/>
      <c r="AH105" s="5567"/>
      <c r="AI105" s="3178"/>
      <c r="AJ105" s="5567"/>
      <c r="AK105" s="3178"/>
      <c r="AL105" s="5567"/>
      <c r="AM105" s="3180"/>
      <c r="AN105" s="5562"/>
      <c r="AO105" s="5514"/>
      <c r="AP105" s="5562"/>
      <c r="AQ105" s="5514"/>
      <c r="AR105" s="5562"/>
      <c r="AS105" s="5514"/>
      <c r="AT105" s="5509"/>
      <c r="AU105" s="5509"/>
      <c r="AV105" s="731" t="str">
        <f t="shared" si="18"/>
        <v/>
      </c>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47"/>
      <c r="BR105" s="747"/>
      <c r="BS105" s="747"/>
      <c r="BT105" s="747"/>
      <c r="BU105" s="747"/>
      <c r="BV105" s="747"/>
      <c r="BW105" s="747"/>
      <c r="BX105" s="747"/>
      <c r="BY105" s="747"/>
      <c r="BZ105" s="747"/>
      <c r="CA105" s="747"/>
      <c r="CB105" s="747"/>
      <c r="CC105" s="731" t="str">
        <f t="shared" si="19"/>
        <v/>
      </c>
      <c r="CD105" s="731" t="str">
        <f t="shared" si="20"/>
        <v/>
      </c>
      <c r="CE105" s="731" t="str">
        <f t="shared" si="21"/>
        <v/>
      </c>
      <c r="CF105" s="731" t="str">
        <f t="shared" si="22"/>
        <v/>
      </c>
      <c r="CG105" s="747"/>
      <c r="CH105" s="731"/>
      <c r="CI105" s="731"/>
      <c r="CJ105" s="731"/>
      <c r="CK105" s="731"/>
      <c r="CL105" s="731"/>
      <c r="CM105" s="731">
        <f t="shared" si="23"/>
        <v>0</v>
      </c>
      <c r="CN105" s="731">
        <f t="shared" si="23"/>
        <v>0</v>
      </c>
      <c r="CO105" s="731">
        <f t="shared" si="23"/>
        <v>0</v>
      </c>
      <c r="CP105" s="731">
        <f t="shared" si="23"/>
        <v>0</v>
      </c>
      <c r="CQ105" s="731"/>
      <c r="CR105" s="731"/>
      <c r="CS105" s="731"/>
      <c r="CT105" s="731"/>
      <c r="CU105" s="731"/>
      <c r="CV105" s="731"/>
      <c r="CW105" s="731"/>
      <c r="CX105" s="731"/>
      <c r="CY105" s="731"/>
      <c r="CZ105" s="731"/>
      <c r="DA105" s="731"/>
      <c r="DB105" s="730"/>
    </row>
    <row r="106" spans="1:106" ht="17.25" customHeight="1" x14ac:dyDescent="0.35">
      <c r="A106" s="9438" t="s">
        <v>60</v>
      </c>
      <c r="B106" s="9439"/>
      <c r="C106" s="755"/>
      <c r="D106" s="756"/>
      <c r="E106" s="5568"/>
      <c r="F106" s="51"/>
      <c r="G106" s="5556"/>
      <c r="H106" s="51"/>
      <c r="I106" s="5556"/>
      <c r="J106" s="51"/>
      <c r="K106" s="55"/>
      <c r="L106" s="51"/>
      <c r="M106" s="55"/>
      <c r="N106" s="51"/>
      <c r="O106" s="55"/>
      <c r="P106" s="51"/>
      <c r="Q106" s="55"/>
      <c r="R106" s="51"/>
      <c r="S106" s="55"/>
      <c r="T106" s="51"/>
      <c r="U106" s="55"/>
      <c r="V106" s="51"/>
      <c r="W106" s="55"/>
      <c r="X106" s="51"/>
      <c r="Y106" s="55"/>
      <c r="Z106" s="51"/>
      <c r="AA106" s="55"/>
      <c r="AB106" s="51"/>
      <c r="AC106" s="55"/>
      <c r="AD106" s="51"/>
      <c r="AE106" s="55"/>
      <c r="AF106" s="51"/>
      <c r="AG106" s="55"/>
      <c r="AH106" s="51"/>
      <c r="AI106" s="5556"/>
      <c r="AJ106" s="51"/>
      <c r="AK106" s="5556"/>
      <c r="AL106" s="56"/>
      <c r="AM106" s="57"/>
      <c r="AN106" s="5562"/>
      <c r="AO106" s="5514"/>
      <c r="AP106" s="5562"/>
      <c r="AQ106" s="5514"/>
      <c r="AR106" s="5562"/>
      <c r="AS106" s="5514"/>
      <c r="AT106" s="5509"/>
      <c r="AU106" s="5509"/>
      <c r="AV106" s="731" t="str">
        <f t="shared" si="18"/>
        <v/>
      </c>
      <c r="AW106" s="731"/>
      <c r="AX106" s="731"/>
      <c r="AY106" s="731"/>
      <c r="AZ106" s="731"/>
      <c r="BA106" s="731"/>
      <c r="BB106" s="731"/>
      <c r="BC106" s="731"/>
      <c r="BD106" s="731"/>
      <c r="BE106" s="731"/>
      <c r="BF106" s="731"/>
      <c r="BG106" s="731"/>
      <c r="BH106" s="731"/>
      <c r="BI106" s="731"/>
      <c r="BJ106" s="731"/>
      <c r="BK106" s="731"/>
      <c r="BL106" s="731"/>
      <c r="BM106" s="731"/>
      <c r="BN106" s="731"/>
      <c r="BO106" s="731"/>
      <c r="BP106" s="731"/>
      <c r="BQ106" s="747"/>
      <c r="BR106" s="747"/>
      <c r="BS106" s="747"/>
      <c r="BT106" s="747"/>
      <c r="BU106" s="747"/>
      <c r="BV106" s="747"/>
      <c r="BW106" s="747"/>
      <c r="BX106" s="747"/>
      <c r="BY106" s="747"/>
      <c r="BZ106" s="747"/>
      <c r="CA106" s="747"/>
      <c r="CB106" s="747"/>
      <c r="CC106" s="731" t="str">
        <f t="shared" si="19"/>
        <v/>
      </c>
      <c r="CD106" s="731" t="str">
        <f t="shared" si="20"/>
        <v/>
      </c>
      <c r="CE106" s="731" t="str">
        <f t="shared" si="21"/>
        <v/>
      </c>
      <c r="CF106" s="731" t="str">
        <f t="shared" si="22"/>
        <v/>
      </c>
      <c r="CG106" s="747"/>
      <c r="CH106" s="731"/>
      <c r="CI106" s="731"/>
      <c r="CJ106" s="731"/>
      <c r="CK106" s="731"/>
      <c r="CL106" s="731"/>
      <c r="CM106" s="731">
        <f t="shared" si="23"/>
        <v>0</v>
      </c>
      <c r="CN106" s="731">
        <f t="shared" si="23"/>
        <v>0</v>
      </c>
      <c r="CO106" s="731">
        <f t="shared" si="23"/>
        <v>0</v>
      </c>
      <c r="CP106" s="731">
        <f t="shared" si="23"/>
        <v>0</v>
      </c>
      <c r="CQ106" s="731"/>
      <c r="CR106" s="731"/>
      <c r="CS106" s="731"/>
      <c r="CT106" s="731"/>
      <c r="CU106" s="731"/>
      <c r="CV106" s="731"/>
      <c r="CW106" s="731"/>
      <c r="CX106" s="731"/>
      <c r="CY106" s="731"/>
      <c r="CZ106" s="731"/>
      <c r="DA106" s="731"/>
      <c r="DB106" s="730"/>
    </row>
    <row r="107" spans="1:106" ht="17.25" customHeight="1" x14ac:dyDescent="0.35">
      <c r="A107" s="9430" t="s">
        <v>1661</v>
      </c>
      <c r="B107" s="9431"/>
      <c r="C107" s="5569"/>
      <c r="D107" s="5558"/>
      <c r="E107" s="5559"/>
      <c r="F107" s="5512"/>
      <c r="G107" s="5509"/>
      <c r="H107" s="5512"/>
      <c r="I107" s="5509"/>
      <c r="J107" s="5512"/>
      <c r="K107" s="5514"/>
      <c r="L107" s="5512"/>
      <c r="M107" s="5514"/>
      <c r="N107" s="5512"/>
      <c r="O107" s="5514"/>
      <c r="P107" s="5512"/>
      <c r="Q107" s="5514"/>
      <c r="R107" s="5512"/>
      <c r="S107" s="5514"/>
      <c r="T107" s="5512"/>
      <c r="U107" s="5514"/>
      <c r="V107" s="5512"/>
      <c r="W107" s="5514"/>
      <c r="X107" s="5512"/>
      <c r="Y107" s="5514"/>
      <c r="Z107" s="5512"/>
      <c r="AA107" s="5514"/>
      <c r="AB107" s="5512"/>
      <c r="AC107" s="5509"/>
      <c r="AD107" s="5512"/>
      <c r="AE107" s="5509"/>
      <c r="AF107" s="5512"/>
      <c r="AG107" s="5509"/>
      <c r="AH107" s="5512"/>
      <c r="AI107" s="5509"/>
      <c r="AJ107" s="5512"/>
      <c r="AK107" s="5509"/>
      <c r="AL107" s="5560"/>
      <c r="AM107" s="5561"/>
      <c r="AN107" s="5562"/>
      <c r="AO107" s="5514"/>
      <c r="AP107" s="5562"/>
      <c r="AQ107" s="5514"/>
      <c r="AR107" s="5562"/>
      <c r="AS107" s="5514"/>
      <c r="AT107" s="5509"/>
      <c r="AU107" s="5509"/>
      <c r="AV107" s="731" t="str">
        <f t="shared" si="18"/>
        <v/>
      </c>
      <c r="AW107" s="731"/>
      <c r="AX107" s="731"/>
      <c r="AY107" s="731"/>
      <c r="AZ107" s="731"/>
      <c r="BA107" s="731"/>
      <c r="BB107" s="731"/>
      <c r="BC107" s="731"/>
      <c r="BD107" s="731"/>
      <c r="BE107" s="731"/>
      <c r="BF107" s="731"/>
      <c r="BG107" s="731"/>
      <c r="BH107" s="731"/>
      <c r="BI107" s="731"/>
      <c r="BJ107" s="731"/>
      <c r="BK107" s="731"/>
      <c r="BL107" s="731"/>
      <c r="BM107" s="731"/>
      <c r="BN107" s="731"/>
      <c r="BO107" s="731"/>
      <c r="BP107" s="731"/>
      <c r="BQ107" s="747"/>
      <c r="BR107" s="747"/>
      <c r="BS107" s="747"/>
      <c r="BT107" s="747"/>
      <c r="BU107" s="747"/>
      <c r="BV107" s="747"/>
      <c r="BW107" s="747"/>
      <c r="BX107" s="747"/>
      <c r="BY107" s="747"/>
      <c r="BZ107" s="747"/>
      <c r="CA107" s="747"/>
      <c r="CB107" s="747"/>
      <c r="CC107" s="731" t="str">
        <f t="shared" si="19"/>
        <v/>
      </c>
      <c r="CD107" s="731" t="str">
        <f t="shared" si="20"/>
        <v/>
      </c>
      <c r="CE107" s="731" t="str">
        <f t="shared" si="21"/>
        <v/>
      </c>
      <c r="CF107" s="731" t="str">
        <f t="shared" si="22"/>
        <v/>
      </c>
      <c r="CG107" s="747"/>
      <c r="CH107" s="731"/>
      <c r="CI107" s="731"/>
      <c r="CJ107" s="731"/>
      <c r="CK107" s="731"/>
      <c r="CL107" s="731"/>
      <c r="CM107" s="731">
        <f t="shared" si="23"/>
        <v>0</v>
      </c>
      <c r="CN107" s="731">
        <f t="shared" si="23"/>
        <v>0</v>
      </c>
      <c r="CO107" s="731">
        <f t="shared" si="23"/>
        <v>0</v>
      </c>
      <c r="CP107" s="731">
        <f t="shared" si="23"/>
        <v>0</v>
      </c>
      <c r="CQ107" s="731"/>
      <c r="CR107" s="731"/>
      <c r="CS107" s="731"/>
      <c r="CT107" s="731"/>
      <c r="CU107" s="731"/>
      <c r="CV107" s="731"/>
      <c r="CW107" s="731"/>
      <c r="CX107" s="731"/>
      <c r="CY107" s="731"/>
      <c r="CZ107" s="731"/>
      <c r="DA107" s="731"/>
      <c r="DB107" s="730"/>
    </row>
    <row r="108" spans="1:106" ht="17.25" customHeight="1" x14ac:dyDescent="0.35">
      <c r="A108" s="9432" t="s">
        <v>427</v>
      </c>
      <c r="B108" s="9433"/>
      <c r="C108" s="5570"/>
      <c r="D108" s="5571"/>
      <c r="E108" s="5559"/>
      <c r="F108" s="5512"/>
      <c r="G108" s="5509"/>
      <c r="H108" s="5512"/>
      <c r="I108" s="5509"/>
      <c r="J108" s="5512"/>
      <c r="K108" s="5514"/>
      <c r="L108" s="5512"/>
      <c r="M108" s="5514"/>
      <c r="N108" s="5512"/>
      <c r="O108" s="5514"/>
      <c r="P108" s="5512"/>
      <c r="Q108" s="5514"/>
      <c r="R108" s="5512"/>
      <c r="S108" s="5514"/>
      <c r="T108" s="5512"/>
      <c r="U108" s="5514"/>
      <c r="V108" s="5512"/>
      <c r="W108" s="5514"/>
      <c r="X108" s="5512"/>
      <c r="Y108" s="5514"/>
      <c r="Z108" s="5512"/>
      <c r="AA108" s="5514"/>
      <c r="AB108" s="5512"/>
      <c r="AC108" s="5509"/>
      <c r="AD108" s="5512"/>
      <c r="AE108" s="5509"/>
      <c r="AF108" s="5512"/>
      <c r="AG108" s="5509"/>
      <c r="AH108" s="5512"/>
      <c r="AI108" s="5509"/>
      <c r="AJ108" s="5512"/>
      <c r="AK108" s="5509"/>
      <c r="AL108" s="5560"/>
      <c r="AM108" s="5561"/>
      <c r="AN108" s="5562"/>
      <c r="AO108" s="5514"/>
      <c r="AP108" s="5562"/>
      <c r="AQ108" s="5514"/>
      <c r="AR108" s="5562"/>
      <c r="AS108" s="5514"/>
      <c r="AT108" s="5509"/>
      <c r="AU108" s="5509"/>
      <c r="AV108" s="731" t="str">
        <f t="shared" si="18"/>
        <v/>
      </c>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47"/>
      <c r="BR108" s="747"/>
      <c r="BS108" s="747"/>
      <c r="BT108" s="747"/>
      <c r="BU108" s="747"/>
      <c r="BV108" s="747"/>
      <c r="BW108" s="747"/>
      <c r="BX108" s="747"/>
      <c r="BY108" s="747"/>
      <c r="BZ108" s="747"/>
      <c r="CA108" s="747"/>
      <c r="CB108" s="747"/>
      <c r="CC108" s="731" t="str">
        <f t="shared" si="19"/>
        <v/>
      </c>
      <c r="CD108" s="731" t="str">
        <f t="shared" si="20"/>
        <v/>
      </c>
      <c r="CE108" s="731" t="str">
        <f t="shared" si="21"/>
        <v/>
      </c>
      <c r="CF108" s="731" t="str">
        <f t="shared" si="22"/>
        <v/>
      </c>
      <c r="CG108" s="747"/>
      <c r="CH108" s="731"/>
      <c r="CI108" s="731"/>
      <c r="CJ108" s="731"/>
      <c r="CK108" s="731"/>
      <c r="CL108" s="731"/>
      <c r="CM108" s="731">
        <f t="shared" si="23"/>
        <v>0</v>
      </c>
      <c r="CN108" s="731">
        <f t="shared" si="23"/>
        <v>0</v>
      </c>
      <c r="CO108" s="731">
        <f t="shared" si="23"/>
        <v>0</v>
      </c>
      <c r="CP108" s="731">
        <f t="shared" si="23"/>
        <v>0</v>
      </c>
      <c r="CQ108" s="731"/>
      <c r="CR108" s="731"/>
      <c r="CS108" s="731"/>
      <c r="CT108" s="731"/>
      <c r="CU108" s="731"/>
      <c r="CV108" s="731"/>
      <c r="CW108" s="731"/>
      <c r="CX108" s="731"/>
      <c r="CY108" s="731"/>
      <c r="CZ108" s="731"/>
      <c r="DA108" s="731"/>
      <c r="DB108" s="730"/>
    </row>
    <row r="109" spans="1:106" ht="19.5" customHeight="1" x14ac:dyDescent="0.35">
      <c r="A109" s="9430" t="s">
        <v>1662</v>
      </c>
      <c r="B109" s="9431"/>
      <c r="C109" s="5569"/>
      <c r="D109" s="5558"/>
      <c r="E109" s="5559"/>
      <c r="F109" s="5512"/>
      <c r="G109" s="5509"/>
      <c r="H109" s="5512"/>
      <c r="I109" s="5509"/>
      <c r="J109" s="5512"/>
      <c r="K109" s="5514"/>
      <c r="L109" s="5512"/>
      <c r="M109" s="5514"/>
      <c r="N109" s="5512"/>
      <c r="O109" s="5514"/>
      <c r="P109" s="5512"/>
      <c r="Q109" s="5514"/>
      <c r="R109" s="5512"/>
      <c r="S109" s="5514"/>
      <c r="T109" s="5512"/>
      <c r="U109" s="5514"/>
      <c r="V109" s="5512"/>
      <c r="W109" s="5514"/>
      <c r="X109" s="5512"/>
      <c r="Y109" s="5514"/>
      <c r="Z109" s="5512"/>
      <c r="AA109" s="5514"/>
      <c r="AB109" s="5512"/>
      <c r="AC109" s="5514"/>
      <c r="AD109" s="5512"/>
      <c r="AE109" s="5514"/>
      <c r="AF109" s="5512"/>
      <c r="AG109" s="5514"/>
      <c r="AH109" s="5512"/>
      <c r="AI109" s="5509"/>
      <c r="AJ109" s="5512"/>
      <c r="AK109" s="5509"/>
      <c r="AL109" s="5560"/>
      <c r="AM109" s="5561"/>
      <c r="AN109" s="5562"/>
      <c r="AO109" s="5514"/>
      <c r="AP109" s="5562"/>
      <c r="AQ109" s="5514"/>
      <c r="AR109" s="5562"/>
      <c r="AS109" s="5514"/>
      <c r="AT109" s="5509"/>
      <c r="AU109" s="5509"/>
      <c r="AV109" s="731" t="str">
        <f t="shared" si="18"/>
        <v/>
      </c>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47"/>
      <c r="BR109" s="747"/>
      <c r="BS109" s="747"/>
      <c r="BT109" s="747"/>
      <c r="BU109" s="747"/>
      <c r="BV109" s="747"/>
      <c r="BW109" s="747"/>
      <c r="BX109" s="747"/>
      <c r="BY109" s="747"/>
      <c r="BZ109" s="747"/>
      <c r="CA109" s="747"/>
      <c r="CB109" s="747"/>
      <c r="CC109" s="731" t="str">
        <f t="shared" si="19"/>
        <v/>
      </c>
      <c r="CD109" s="731" t="str">
        <f t="shared" si="20"/>
        <v/>
      </c>
      <c r="CE109" s="731" t="str">
        <f t="shared" si="21"/>
        <v/>
      </c>
      <c r="CF109" s="731" t="str">
        <f t="shared" si="22"/>
        <v/>
      </c>
      <c r="CG109" s="747"/>
      <c r="CH109" s="731"/>
      <c r="CI109" s="731"/>
      <c r="CJ109" s="731"/>
      <c r="CK109" s="731"/>
      <c r="CL109" s="731"/>
      <c r="CM109" s="731">
        <f t="shared" si="23"/>
        <v>0</v>
      </c>
      <c r="CN109" s="731">
        <f t="shared" si="23"/>
        <v>0</v>
      </c>
      <c r="CO109" s="731">
        <f t="shared" si="23"/>
        <v>0</v>
      </c>
      <c r="CP109" s="731">
        <f t="shared" si="23"/>
        <v>0</v>
      </c>
      <c r="CQ109" s="731"/>
      <c r="CR109" s="731"/>
      <c r="CS109" s="731"/>
      <c r="CT109" s="731"/>
      <c r="CU109" s="731"/>
      <c r="CV109" s="731"/>
      <c r="CW109" s="731"/>
      <c r="CX109" s="731"/>
      <c r="CY109" s="731"/>
      <c r="CZ109" s="731"/>
      <c r="DA109" s="731"/>
      <c r="DB109" s="730"/>
    </row>
    <row r="110" spans="1:106" ht="23.25" customHeight="1" x14ac:dyDescent="0.35">
      <c r="A110" s="9434" t="s">
        <v>372</v>
      </c>
      <c r="B110" s="9435"/>
      <c r="C110" s="5572"/>
      <c r="D110" s="5573"/>
      <c r="E110" s="3181"/>
      <c r="F110" s="5525"/>
      <c r="G110" s="3179"/>
      <c r="H110" s="5525"/>
      <c r="I110" s="3179"/>
      <c r="J110" s="5525"/>
      <c r="K110" s="5527"/>
      <c r="L110" s="5525"/>
      <c r="M110" s="5527"/>
      <c r="N110" s="5525"/>
      <c r="O110" s="5527"/>
      <c r="P110" s="5525"/>
      <c r="Q110" s="5527"/>
      <c r="R110" s="5525"/>
      <c r="S110" s="5527"/>
      <c r="T110" s="5525"/>
      <c r="U110" s="5527"/>
      <c r="V110" s="5525"/>
      <c r="W110" s="5527"/>
      <c r="X110" s="5525"/>
      <c r="Y110" s="5527"/>
      <c r="Z110" s="5525"/>
      <c r="AA110" s="5527"/>
      <c r="AB110" s="5525"/>
      <c r="AC110" s="5527"/>
      <c r="AD110" s="5525"/>
      <c r="AE110" s="5527"/>
      <c r="AF110" s="5525"/>
      <c r="AG110" s="5527"/>
      <c r="AH110" s="5525"/>
      <c r="AI110" s="5527"/>
      <c r="AJ110" s="5525"/>
      <c r="AK110" s="5527"/>
      <c r="AL110" s="5574"/>
      <c r="AM110" s="5575"/>
      <c r="AN110" s="3182"/>
      <c r="AO110" s="5527"/>
      <c r="AP110" s="3182"/>
      <c r="AQ110" s="5527"/>
      <c r="AR110" s="3182"/>
      <c r="AS110" s="5527"/>
      <c r="AT110" s="3179"/>
      <c r="AU110" s="3179"/>
      <c r="AV110" s="731" t="str">
        <f t="shared" si="18"/>
        <v/>
      </c>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47"/>
      <c r="BR110" s="747"/>
      <c r="BS110" s="747"/>
      <c r="BT110" s="747"/>
      <c r="BU110" s="747"/>
      <c r="BV110" s="747"/>
      <c r="BW110" s="747"/>
      <c r="BX110" s="747"/>
      <c r="BY110" s="747"/>
      <c r="BZ110" s="747"/>
      <c r="CA110" s="747"/>
      <c r="CB110" s="747"/>
      <c r="CC110" s="731" t="str">
        <f t="shared" si="19"/>
        <v/>
      </c>
      <c r="CD110" s="731" t="str">
        <f t="shared" si="20"/>
        <v/>
      </c>
      <c r="CE110" s="731" t="str">
        <f t="shared" si="21"/>
        <v/>
      </c>
      <c r="CF110" s="731" t="str">
        <f t="shared" si="22"/>
        <v/>
      </c>
      <c r="CG110" s="747"/>
      <c r="CH110" s="731"/>
      <c r="CI110" s="731"/>
      <c r="CJ110" s="731"/>
      <c r="CK110" s="731"/>
      <c r="CL110" s="731"/>
      <c r="CM110" s="731">
        <f t="shared" si="23"/>
        <v>0</v>
      </c>
      <c r="CN110" s="731">
        <f t="shared" si="23"/>
        <v>0</v>
      </c>
      <c r="CO110" s="731">
        <f t="shared" si="23"/>
        <v>0</v>
      </c>
      <c r="CP110" s="731">
        <f t="shared" si="23"/>
        <v>0</v>
      </c>
      <c r="CQ110" s="731"/>
      <c r="CR110" s="731"/>
      <c r="CS110" s="731"/>
      <c r="CT110" s="731"/>
      <c r="CU110" s="731"/>
      <c r="CV110" s="731"/>
      <c r="CW110" s="731"/>
      <c r="CX110" s="731"/>
      <c r="CY110" s="731"/>
      <c r="CZ110" s="731"/>
      <c r="DA110" s="731"/>
      <c r="DB110" s="730"/>
    </row>
    <row r="111" spans="1:106" s="752" customFormat="1" ht="18.75" customHeight="1" x14ac:dyDescent="0.2">
      <c r="A111" s="9397" t="s">
        <v>30</v>
      </c>
      <c r="B111" s="9395"/>
      <c r="C111" s="5576"/>
      <c r="D111" s="5577"/>
      <c r="E111" s="5566"/>
      <c r="F111" s="5578"/>
      <c r="G111" s="5579"/>
      <c r="H111" s="5578"/>
      <c r="I111" s="5579"/>
      <c r="J111" s="5580"/>
      <c r="K111" s="5581"/>
      <c r="L111" s="5580"/>
      <c r="M111" s="5581"/>
      <c r="N111" s="5580"/>
      <c r="O111" s="5581"/>
      <c r="P111" s="5580"/>
      <c r="Q111" s="5581"/>
      <c r="R111" s="5580"/>
      <c r="S111" s="5581"/>
      <c r="T111" s="5580"/>
      <c r="U111" s="5581"/>
      <c r="V111" s="5580"/>
      <c r="W111" s="5581"/>
      <c r="X111" s="5580"/>
      <c r="Y111" s="5581"/>
      <c r="Z111" s="5580"/>
      <c r="AA111" s="5581"/>
      <c r="AB111" s="5580"/>
      <c r="AC111" s="5581"/>
      <c r="AD111" s="5580"/>
      <c r="AE111" s="5581"/>
      <c r="AF111" s="5580"/>
      <c r="AG111" s="5581"/>
      <c r="AH111" s="5580"/>
      <c r="AI111" s="5581"/>
      <c r="AJ111" s="5580"/>
      <c r="AK111" s="5581"/>
      <c r="AL111" s="5582"/>
      <c r="AM111" s="5583"/>
      <c r="AN111" s="5584"/>
      <c r="AO111" s="5579"/>
      <c r="AP111" s="5584"/>
      <c r="AQ111" s="5579"/>
      <c r="AR111" s="5585"/>
      <c r="AS111" s="5579"/>
      <c r="AT111" s="5579"/>
      <c r="AU111" s="5586"/>
      <c r="AV111" s="747"/>
      <c r="AW111" s="747"/>
      <c r="AX111" s="747"/>
      <c r="AY111" s="747"/>
      <c r="AZ111" s="747"/>
      <c r="BA111" s="747"/>
      <c r="BB111" s="747"/>
      <c r="BC111" s="747"/>
      <c r="BD111" s="747"/>
      <c r="BE111" s="747"/>
      <c r="BF111" s="747"/>
      <c r="BG111" s="747"/>
      <c r="BH111" s="747"/>
      <c r="BI111" s="747"/>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47"/>
      <c r="CI111" s="747"/>
      <c r="CJ111" s="747"/>
      <c r="CK111" s="747"/>
      <c r="CL111" s="747"/>
      <c r="CM111" s="747"/>
      <c r="CN111" s="747"/>
      <c r="CO111" s="747"/>
      <c r="CP111" s="747"/>
      <c r="CQ111" s="747"/>
      <c r="CR111" s="747"/>
      <c r="CS111" s="747"/>
      <c r="CT111" s="747"/>
      <c r="CU111" s="747"/>
      <c r="CV111" s="747"/>
      <c r="CW111" s="747"/>
      <c r="CX111" s="747"/>
      <c r="CY111" s="747"/>
      <c r="CZ111" s="747"/>
      <c r="DA111" s="747"/>
    </row>
    <row r="112" spans="1:106" ht="17.25" customHeight="1" x14ac:dyDescent="0.35">
      <c r="A112" s="5587" t="s">
        <v>3580</v>
      </c>
      <c r="B112" s="758"/>
      <c r="C112" s="758"/>
      <c r="D112" s="759"/>
      <c r="E112" s="759"/>
      <c r="F112" s="759"/>
      <c r="G112" s="759"/>
      <c r="H112" s="759"/>
      <c r="I112" s="759"/>
      <c r="J112" s="759"/>
      <c r="K112" s="759"/>
      <c r="L112" s="759"/>
      <c r="M112" s="759"/>
      <c r="N112" s="759"/>
      <c r="O112" s="759"/>
      <c r="P112" s="759"/>
      <c r="Q112" s="759"/>
      <c r="R112" s="760"/>
      <c r="S112" s="752"/>
      <c r="T112" s="752"/>
      <c r="U112" s="752"/>
      <c r="V112" s="752"/>
      <c r="W112" s="752"/>
      <c r="X112" s="752"/>
      <c r="Y112" s="752"/>
      <c r="Z112" s="752"/>
      <c r="AA112" s="752"/>
      <c r="AB112" s="752"/>
      <c r="AC112" s="752"/>
      <c r="AD112" s="752"/>
      <c r="AE112" s="752"/>
      <c r="AF112" s="752"/>
      <c r="AG112" s="747"/>
      <c r="AH112" s="747"/>
      <c r="AI112" s="747"/>
      <c r="AJ112" s="747"/>
      <c r="AK112" s="747"/>
      <c r="AL112" s="747"/>
      <c r="AM112" s="747"/>
      <c r="AN112" s="747"/>
      <c r="AO112" s="747"/>
      <c r="AP112" s="747"/>
      <c r="AQ112" s="747"/>
      <c r="AR112" s="747"/>
      <c r="AS112" s="747"/>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0"/>
      <c r="DA112" s="730"/>
      <c r="DB112" s="730"/>
    </row>
    <row r="113" spans="1:97" s="731" customFormat="1" ht="18.75" customHeight="1" x14ac:dyDescent="0.25">
      <c r="A113" s="761" t="s">
        <v>3581</v>
      </c>
      <c r="B113" s="762"/>
      <c r="C113" s="758"/>
      <c r="D113" s="759"/>
      <c r="E113" s="759"/>
      <c r="F113" s="759"/>
      <c r="G113" s="759"/>
      <c r="H113" s="759"/>
      <c r="I113" s="759"/>
      <c r="J113" s="759"/>
      <c r="K113" s="759"/>
      <c r="L113" s="759"/>
      <c r="M113" s="759"/>
      <c r="N113" s="759"/>
      <c r="O113" s="759"/>
      <c r="P113" s="759"/>
      <c r="Q113" s="759"/>
      <c r="R113" s="760"/>
      <c r="S113" s="752"/>
      <c r="T113" s="752"/>
      <c r="U113" s="752"/>
      <c r="V113" s="752"/>
      <c r="W113" s="752"/>
      <c r="X113" s="752"/>
      <c r="Y113" s="752"/>
      <c r="Z113" s="752"/>
      <c r="AA113" s="752"/>
      <c r="AB113" s="752"/>
      <c r="AC113" s="752"/>
      <c r="AD113" s="752"/>
      <c r="AE113" s="752"/>
      <c r="AF113" s="752"/>
      <c r="AG113" s="747"/>
      <c r="AH113" s="747"/>
      <c r="AI113" s="747"/>
      <c r="AJ113" s="747"/>
      <c r="AK113" s="747"/>
      <c r="AL113" s="747"/>
      <c r="AM113" s="747"/>
      <c r="AN113" s="747"/>
      <c r="AO113" s="747"/>
      <c r="AP113" s="747"/>
      <c r="AQ113" s="747"/>
      <c r="AR113" s="747"/>
      <c r="AS113" s="747"/>
    </row>
    <row r="114" spans="1:97" s="731" customFormat="1" ht="23.25" customHeight="1" x14ac:dyDescent="0.2">
      <c r="A114" s="9425" t="s">
        <v>3582</v>
      </c>
      <c r="B114" s="9397" t="s">
        <v>30</v>
      </c>
      <c r="C114" s="9394"/>
      <c r="D114" s="9395"/>
      <c r="E114" s="9397" t="s">
        <v>1869</v>
      </c>
      <c r="F114" s="9394"/>
      <c r="G114" s="9394"/>
      <c r="H114" s="9394"/>
      <c r="I114" s="9394"/>
      <c r="J114" s="9394"/>
      <c r="K114" s="9394"/>
      <c r="L114" s="9394"/>
      <c r="M114" s="9394"/>
      <c r="N114" s="9394"/>
      <c r="O114" s="9394"/>
      <c r="P114" s="9427"/>
      <c r="Q114" s="9428" t="s">
        <v>1759</v>
      </c>
      <c r="R114" s="9408" t="s">
        <v>3583</v>
      </c>
      <c r="S114" s="9408" t="s">
        <v>3584</v>
      </c>
      <c r="T114" s="9423" t="s">
        <v>595</v>
      </c>
      <c r="U114" s="9423" t="s">
        <v>8</v>
      </c>
      <c r="V114" s="9412" t="s">
        <v>9</v>
      </c>
      <c r="W114" s="9376" t="s">
        <v>10</v>
      </c>
      <c r="X114" s="730"/>
      <c r="Y114" s="730"/>
      <c r="Z114" s="730"/>
      <c r="AA114" s="730"/>
      <c r="AB114" s="730"/>
      <c r="AC114" s="730"/>
      <c r="AD114" s="730"/>
      <c r="AE114" s="730"/>
      <c r="AF114" s="730"/>
      <c r="AG114" s="730"/>
      <c r="CA114" s="9359" t="s">
        <v>3585</v>
      </c>
      <c r="CB114" s="9359" t="s">
        <v>3586</v>
      </c>
      <c r="CC114" s="9359" t="s">
        <v>3587</v>
      </c>
      <c r="CD114" s="9359" t="s">
        <v>3588</v>
      </c>
      <c r="CE114" s="9359" t="s">
        <v>3589</v>
      </c>
      <c r="CF114" s="9359" t="s">
        <v>3590</v>
      </c>
      <c r="CG114" s="9359" t="s">
        <v>3591</v>
      </c>
      <c r="CH114" s="9359" t="s">
        <v>3592</v>
      </c>
      <c r="CJ114" s="9310" t="s">
        <v>3593</v>
      </c>
      <c r="CK114" s="9359" t="s">
        <v>3585</v>
      </c>
      <c r="CL114" s="9359" t="s">
        <v>3586</v>
      </c>
      <c r="CM114" s="9359" t="s">
        <v>3587</v>
      </c>
      <c r="CN114" s="9359" t="s">
        <v>3588</v>
      </c>
      <c r="CO114" s="9359" t="s">
        <v>3589</v>
      </c>
      <c r="CP114" s="9359" t="s">
        <v>3590</v>
      </c>
      <c r="CQ114" s="9359" t="s">
        <v>3591</v>
      </c>
      <c r="CR114" s="9359" t="s">
        <v>3592</v>
      </c>
    </row>
    <row r="115" spans="1:97" s="731" customFormat="1" ht="30" customHeight="1" x14ac:dyDescent="0.2">
      <c r="A115" s="9426"/>
      <c r="B115" s="5588" t="s">
        <v>32</v>
      </c>
      <c r="C115" s="5589" t="s">
        <v>33</v>
      </c>
      <c r="D115" s="5590" t="s">
        <v>34</v>
      </c>
      <c r="E115" s="5485" t="s">
        <v>3594</v>
      </c>
      <c r="F115" s="5486" t="s">
        <v>3595</v>
      </c>
      <c r="G115" s="5486" t="s">
        <v>3596</v>
      </c>
      <c r="H115" s="5486" t="s">
        <v>3597</v>
      </c>
      <c r="I115" s="5486" t="s">
        <v>3598</v>
      </c>
      <c r="J115" s="5486" t="s">
        <v>3599</v>
      </c>
      <c r="K115" s="5486" t="s">
        <v>3600</v>
      </c>
      <c r="L115" s="5486" t="s">
        <v>3601</v>
      </c>
      <c r="M115" s="5486" t="s">
        <v>3602</v>
      </c>
      <c r="N115" s="5486" t="s">
        <v>3603</v>
      </c>
      <c r="O115" s="5486" t="s">
        <v>3604</v>
      </c>
      <c r="P115" s="5591" t="s">
        <v>3605</v>
      </c>
      <c r="Q115" s="9429"/>
      <c r="R115" s="9409"/>
      <c r="S115" s="9409"/>
      <c r="T115" s="9424"/>
      <c r="U115" s="9424"/>
      <c r="V115" s="9413"/>
      <c r="W115" s="9379"/>
      <c r="X115" s="730"/>
      <c r="Y115" s="730"/>
      <c r="Z115" s="730"/>
      <c r="AA115" s="730"/>
      <c r="AB115" s="730"/>
      <c r="AC115" s="730"/>
      <c r="AD115" s="730"/>
      <c r="AE115" s="730"/>
      <c r="AF115" s="730"/>
      <c r="AG115" s="730"/>
      <c r="CA115" s="9359"/>
      <c r="CB115" s="9359"/>
      <c r="CC115" s="9359"/>
      <c r="CD115" s="9359"/>
      <c r="CE115" s="9359"/>
      <c r="CF115" s="9359"/>
      <c r="CG115" s="9359"/>
      <c r="CH115" s="9359"/>
      <c r="CJ115" s="9310"/>
      <c r="CK115" s="9359"/>
      <c r="CL115" s="9359"/>
      <c r="CM115" s="9359"/>
      <c r="CN115" s="9359"/>
      <c r="CO115" s="9359"/>
      <c r="CP115" s="9359"/>
      <c r="CQ115" s="9359"/>
      <c r="CR115" s="9359"/>
    </row>
    <row r="116" spans="1:97" s="731" customFormat="1" ht="23.25" customHeight="1" x14ac:dyDescent="0.2">
      <c r="A116" s="5592" t="s">
        <v>3606</v>
      </c>
      <c r="B116" s="5437"/>
      <c r="C116" s="51"/>
      <c r="D116" s="51"/>
      <c r="E116" s="51"/>
      <c r="F116" s="122"/>
      <c r="G116" s="122"/>
      <c r="H116" s="122"/>
      <c r="I116" s="122"/>
      <c r="J116" s="122"/>
      <c r="K116" s="122"/>
      <c r="L116" s="122"/>
      <c r="M116" s="122"/>
      <c r="N116" s="122"/>
      <c r="O116" s="122"/>
      <c r="P116" s="57"/>
      <c r="Q116" s="348"/>
      <c r="R116" s="122"/>
      <c r="S116" s="122"/>
      <c r="T116" s="122"/>
      <c r="U116" s="122"/>
      <c r="V116" s="5556"/>
      <c r="W116" s="5556"/>
      <c r="Y116" s="730"/>
      <c r="Z116" s="730"/>
      <c r="AA116" s="730"/>
      <c r="AB116" s="730"/>
      <c r="AC116" s="730"/>
      <c r="AD116" s="730"/>
      <c r="AE116" s="730"/>
      <c r="AF116" s="730"/>
      <c r="AG116" s="730"/>
      <c r="CA116" s="731" t="str">
        <f>IF(CK116=1," *Los controles según sexo deben ser iguales  al total de Controles. ","")</f>
        <v/>
      </c>
      <c r="CB116" s="731" t="str">
        <f>IF(CL116=1," *Las Atenciones de Embarazadas no pueden superar el total de Atenciones de Mujeres. ","")</f>
        <v/>
      </c>
      <c r="CC116" s="731" t="str">
        <f>IF(CM116=1," *Las Atenciones de Personas de 60 Años no pueden superar el total de Atenciones del grupo de edad 20-64 Años. ","")</f>
        <v/>
      </c>
      <c r="CD116" s="731" t="str">
        <f>IF(CN116=1," *Las Atenciones de Discapacitados no pueden superar el total de Atenciones.","")</f>
        <v/>
      </c>
      <c r="CE116" s="731" t="str">
        <f>IF(CO116=1," *Las Atenciones de NNA SENAME no pueden superar el total de Atenciones, ni considerar el grupo etario 65 y mas años.","")</f>
        <v/>
      </c>
      <c r="CF116" s="731" t="str">
        <f>IF(CP116=1," *Las Atenciones de NNA Mejor Niñez no pueden superar el total de Atenciones, ni considerar el grupo etario 65 y mas años.","")</f>
        <v/>
      </c>
      <c r="CG116" s="731" t="str">
        <f>IF(CQ116=1," *Las Atenciones de Pueblos Originarios no pueden superar el total de Atenciones.","")</f>
        <v/>
      </c>
      <c r="CH116" s="731" t="str">
        <f>IF(CR116=1," *Las Atenciones de Migrantes no pueden superar el total de Atenciones.","")</f>
        <v/>
      </c>
      <c r="CJ116" s="731" t="str">
        <f>IF(OR(AND(B116&lt;&gt;0,T116=""),AND(B116&lt;&gt;0,U116=""),AND(B116&lt;&gt;0,V116=""),AND(B116&lt;&gt;0,W116="")),"* No olvide digitar Migrantes y/o Pueblos Originarios, Niños, Niñas, Adolescentes y Jóvenes SENAME, Niños, Niñas, Adolescentes y Jóvenes Mejor Niñez (Digite CERO si no tiene). ","")</f>
        <v/>
      </c>
      <c r="CK116" s="731">
        <f>IF(C116+D116&lt;&gt;B116,1,0)</f>
        <v>0</v>
      </c>
      <c r="CL116" s="731">
        <f>IF(Q116&gt;D116,1,0)</f>
        <v>0</v>
      </c>
      <c r="CM116" s="731">
        <f>IF(R116&gt;O116,1,0)</f>
        <v>0</v>
      </c>
      <c r="CN116" s="731">
        <f>IF(S116&gt;B116,1,0)</f>
        <v>0</v>
      </c>
      <c r="CO116" s="731">
        <f t="shared" ref="CO116:CP119" si="24">IF(T116&gt;SUM($E116:$O116),1,0)</f>
        <v>0</v>
      </c>
      <c r="CP116" s="731">
        <f t="shared" si="24"/>
        <v>0</v>
      </c>
      <c r="CQ116" s="731">
        <f t="shared" ref="CQ116:CR119" si="25">IF(V116&gt;A116,1,0)</f>
        <v>0</v>
      </c>
      <c r="CR116" s="731">
        <f t="shared" si="25"/>
        <v>0</v>
      </c>
    </row>
    <row r="117" spans="1:97" s="731" customFormat="1" ht="23.25" customHeight="1" x14ac:dyDescent="0.2">
      <c r="A117" s="5592" t="s">
        <v>3607</v>
      </c>
      <c r="B117" s="5437"/>
      <c r="C117" s="51"/>
      <c r="D117" s="51"/>
      <c r="E117" s="51"/>
      <c r="F117" s="122"/>
      <c r="G117" s="122"/>
      <c r="H117" s="122"/>
      <c r="I117" s="122"/>
      <c r="J117" s="122"/>
      <c r="K117" s="122"/>
      <c r="L117" s="122"/>
      <c r="M117" s="122"/>
      <c r="N117" s="122"/>
      <c r="O117" s="122"/>
      <c r="P117" s="57"/>
      <c r="Q117" s="348"/>
      <c r="R117" s="122"/>
      <c r="S117" s="122"/>
      <c r="T117" s="122"/>
      <c r="U117" s="122"/>
      <c r="V117" s="5556"/>
      <c r="W117" s="5556"/>
      <c r="Y117" s="730"/>
      <c r="Z117" s="730"/>
      <c r="AA117" s="730"/>
      <c r="AB117" s="730"/>
      <c r="AC117" s="730"/>
      <c r="AD117" s="730"/>
      <c r="AE117" s="730"/>
      <c r="AF117" s="730"/>
      <c r="AG117" s="730"/>
      <c r="CA117" s="731" t="str">
        <f>IF(CK117=1," *Los controles según sexo deben ser iguales  al total de Controles. ","")</f>
        <v/>
      </c>
      <c r="CB117" s="731" t="str">
        <f>IF(CL117=1," *Las Atenciones de Embarazadas no pueden superar el total de Atenciones de Mujeres. ","")</f>
        <v/>
      </c>
      <c r="CC117" s="731" t="str">
        <f>IF(CM117=1," *Las Atenciones de Personas de 60 Años no pueden superar el total de Atenciones del grupo de edad 20-64 Años. ","")</f>
        <v/>
      </c>
      <c r="CD117" s="731" t="str">
        <f>IF(CN117=1," *Las Atenciones de Discapacitados no pueden superar el total de Atenciones.","")</f>
        <v/>
      </c>
      <c r="CE117" s="731" t="str">
        <f>IF(CO117=1," *Las Atenciones de NNA SENAME no pueden superar el total de Atenciones, ni considerar el grupo etario 65 y mas años.","")</f>
        <v/>
      </c>
      <c r="CF117" s="731" t="str">
        <f>IF(CP117=1," *Las Atenciones de NNA Mejor Niñez no pueden superar el total de Atenciones, ni considerar el grupo etario 65 y mas años.","")</f>
        <v/>
      </c>
      <c r="CG117" s="731" t="str">
        <f>IF(CQ117=1," *Las Atenciones de Pueblos Originarios no pueden superar el total de Atenciones.","")</f>
        <v/>
      </c>
      <c r="CH117" s="731" t="str">
        <f>IF(CR117=1," *Las Atenciones de Migrantes no pueden superar el total de Atenciones.","")</f>
        <v/>
      </c>
      <c r="CJ117" s="731" t="str">
        <f>IF(OR(AND(B117&lt;&gt;0,T117=""),AND(B117&lt;&gt;0,U117=""),AND(B117&lt;&gt;0,V117=""),AND(B117&lt;&gt;0,W117="")),"* No olvide digitar Migrantes y/o Pueblos Originarios, Niños, Niñas, Adolescentes y Jóvenes SENAME, Niños, Niñas, Adolescentes y Jóvenes Mejor Niñez (Digite CERO si no tiene). ","")</f>
        <v/>
      </c>
      <c r="CK117" s="731">
        <f>IF(C117+D117&lt;&gt;B117,1,0)</f>
        <v>0</v>
      </c>
      <c r="CL117" s="731">
        <f>IF(Q117&gt;D117,1,0)</f>
        <v>0</v>
      </c>
      <c r="CM117" s="731">
        <f>IF(R117&gt;O117,1,0)</f>
        <v>0</v>
      </c>
      <c r="CN117" s="731">
        <f>IF(S117&gt;B117,1,0)</f>
        <v>0</v>
      </c>
      <c r="CO117" s="731">
        <f t="shared" si="24"/>
        <v>0</v>
      </c>
      <c r="CP117" s="731">
        <f t="shared" si="24"/>
        <v>0</v>
      </c>
      <c r="CQ117" s="731">
        <f t="shared" si="25"/>
        <v>0</v>
      </c>
      <c r="CR117" s="731">
        <f t="shared" si="25"/>
        <v>0</v>
      </c>
    </row>
    <row r="118" spans="1:97" s="731" customFormat="1" ht="25.5" customHeight="1" x14ac:dyDescent="0.2">
      <c r="A118" s="5592" t="s">
        <v>3608</v>
      </c>
      <c r="B118" s="5437"/>
      <c r="C118" s="51"/>
      <c r="D118" s="51"/>
      <c r="E118" s="51"/>
      <c r="F118" s="122"/>
      <c r="G118" s="122"/>
      <c r="H118" s="122"/>
      <c r="I118" s="122"/>
      <c r="J118" s="122"/>
      <c r="K118" s="122"/>
      <c r="L118" s="122"/>
      <c r="M118" s="122"/>
      <c r="N118" s="122"/>
      <c r="O118" s="122"/>
      <c r="P118" s="57"/>
      <c r="Q118" s="348"/>
      <c r="R118" s="122"/>
      <c r="S118" s="122"/>
      <c r="T118" s="122"/>
      <c r="U118" s="122"/>
      <c r="V118" s="5556"/>
      <c r="W118" s="5556"/>
      <c r="Y118" s="730"/>
      <c r="Z118" s="730"/>
      <c r="AA118" s="730"/>
      <c r="AC118" s="730"/>
      <c r="AD118" s="730"/>
      <c r="AE118" s="730"/>
      <c r="AF118" s="730"/>
      <c r="AG118" s="730"/>
      <c r="CA118" s="731" t="str">
        <f>IF(CK118=1," *Los controles según sexo deben ser iguales  al total de Controles. ","")</f>
        <v/>
      </c>
      <c r="CB118" s="731" t="str">
        <f>IF(CL118=1," *Las Atenciones de Embarazadas no pueden superar el total de Atenciones de Mujeres. ","")</f>
        <v/>
      </c>
      <c r="CC118" s="731" t="str">
        <f>IF(CM118=1," *Las Atenciones de Personas de 60 Años no pueden superar el total de Atenciones del grupo de edad 20-64 Años. ","")</f>
        <v/>
      </c>
      <c r="CD118" s="731" t="str">
        <f>IF(CN118=1," *Las Atenciones de Discapacitados no pueden superar el total de Atenciones.","")</f>
        <v/>
      </c>
      <c r="CE118" s="731" t="str">
        <f>IF(CO118=1," *Las Atenciones de NNA SENAME no pueden superar el total de Atenciones, ni considerar el grupo etario 65 y mas años.","")</f>
        <v/>
      </c>
      <c r="CF118" s="731" t="str">
        <f>IF(CP118=1," *Las Atenciones de NNA Mejor Niñez no pueden superar el total de Atenciones, ni considerar el grupo etario 65 y mas años.","")</f>
        <v/>
      </c>
      <c r="CG118" s="731" t="str">
        <f>IF(CQ118=1," *Las Atenciones de Pueblos Originarios no pueden superar el total de Atenciones.","")</f>
        <v/>
      </c>
      <c r="CH118" s="731" t="str">
        <f>IF(CR118=1," *Las Atenciones de Migrantes no pueden superar el total de Atenciones.","")</f>
        <v/>
      </c>
      <c r="CJ118" s="731" t="str">
        <f>IF(OR(AND(B118&lt;&gt;0,T118=""),AND(B118&lt;&gt;0,U118=""),AND(B118&lt;&gt;0,V118=""),AND(B118&lt;&gt;0,W118="")),"* No olvide digitar Migrantes y/o Pueblos Originarios, Niños, Niñas, Adolescentes y Jóvenes SENAME, Niños, Niñas, Adolescentes y Jóvenes Mejor Niñez (Digite CERO si no tiene). ","")</f>
        <v/>
      </c>
      <c r="CK118" s="731">
        <f>IF(C118+D118&lt;&gt;B118,1,0)</f>
        <v>0</v>
      </c>
      <c r="CL118" s="731">
        <f>IF(Q118&gt;D118,1,0)</f>
        <v>0</v>
      </c>
      <c r="CM118" s="731">
        <f>IF(R118&gt;O118,1,0)</f>
        <v>0</v>
      </c>
      <c r="CN118" s="731">
        <f>IF(S118&gt;B118,1,0)</f>
        <v>0</v>
      </c>
      <c r="CO118" s="731">
        <f t="shared" si="24"/>
        <v>0</v>
      </c>
      <c r="CP118" s="731">
        <f t="shared" si="24"/>
        <v>0</v>
      </c>
      <c r="CQ118" s="731">
        <f t="shared" si="25"/>
        <v>0</v>
      </c>
      <c r="CR118" s="731">
        <f t="shared" si="25"/>
        <v>0</v>
      </c>
    </row>
    <row r="119" spans="1:97" s="731" customFormat="1" ht="16.5" customHeight="1" x14ac:dyDescent="0.2">
      <c r="A119" s="5593" t="s">
        <v>30</v>
      </c>
      <c r="B119" s="5594"/>
      <c r="C119" s="5595"/>
      <c r="D119" s="5596"/>
      <c r="E119" s="5545"/>
      <c r="F119" s="5597"/>
      <c r="G119" s="5597"/>
      <c r="H119" s="5597"/>
      <c r="I119" s="5597"/>
      <c r="J119" s="5597"/>
      <c r="K119" s="5597"/>
      <c r="L119" s="5597"/>
      <c r="M119" s="5597"/>
      <c r="N119" s="5597"/>
      <c r="O119" s="5597"/>
      <c r="P119" s="5598"/>
      <c r="Q119" s="5599"/>
      <c r="R119" s="5600"/>
      <c r="S119" s="5600"/>
      <c r="T119" s="5600"/>
      <c r="U119" s="5600"/>
      <c r="V119" s="5601"/>
      <c r="W119" s="5601"/>
      <c r="X119" s="730"/>
      <c r="Y119" s="730"/>
      <c r="Z119" s="730"/>
      <c r="AA119" s="730"/>
      <c r="AB119" s="730"/>
      <c r="AC119" s="730"/>
      <c r="AD119" s="730"/>
      <c r="AE119" s="730"/>
      <c r="AF119" s="730"/>
      <c r="AG119" s="730"/>
      <c r="CA119" s="731" t="str">
        <f>IF(CK119=1," *Los controles según sexo deben ser iguales  al total de Controles. ","")</f>
        <v/>
      </c>
      <c r="CB119" s="731" t="str">
        <f>IF(CL119=1," *Las Atenciones de Embarazadas no pueden superar el total de Atenciones de Mujeres. ","")</f>
        <v/>
      </c>
      <c r="CC119" s="731" t="str">
        <f>IF(CM119=1," *Las Atenciones de Personas de 60 Años no pueden superar el total de Atenciones del grupo de edad 20-64 Años. ","")</f>
        <v/>
      </c>
      <c r="CD119" s="731" t="str">
        <f>IF(CN119=1," *Las Atenciones de Discapacitados no pueden superar el total de Atenciones.","")</f>
        <v/>
      </c>
      <c r="CE119" s="731" t="str">
        <f>IF(CO119=1," *Las Atenciones de NNA SENAME no pueden superar el total de Atenciones, ni considerar el grupo etario 65 y mas años.","")</f>
        <v/>
      </c>
      <c r="CF119" s="731" t="str">
        <f>IF(CP119=1," *Las Atenciones de NNA Mejor Niñez no pueden superar el total de Atenciones, ni considerar el grupo etario 65 y mas años.","")</f>
        <v/>
      </c>
      <c r="CG119" s="731" t="str">
        <f>IF(CQ119=1," *Las Atenciones de Pueblos Originarios no pueden superar el total de Atenciones.","")</f>
        <v/>
      </c>
      <c r="CH119" s="731" t="str">
        <f>IF(CR119=1," *Las Atenciones de Migrantes no pueden superar el total de Atenciones.","")</f>
        <v/>
      </c>
      <c r="CK119" s="731">
        <f>IF(C119+D119&lt;&gt;B119,1,0)</f>
        <v>0</v>
      </c>
      <c r="CL119" s="731">
        <f>IF(Q119&gt;D119,1,0)</f>
        <v>0</v>
      </c>
      <c r="CM119" s="731">
        <f>IF(R119&gt;O119,1,0)</f>
        <v>0</v>
      </c>
      <c r="CN119" s="731">
        <f>IF(S119&gt;B119,1,0)</f>
        <v>0</v>
      </c>
      <c r="CO119" s="731">
        <f t="shared" si="24"/>
        <v>0</v>
      </c>
      <c r="CP119" s="731">
        <f t="shared" si="24"/>
        <v>0</v>
      </c>
      <c r="CQ119" s="731">
        <f t="shared" si="25"/>
        <v>0</v>
      </c>
      <c r="CR119" s="731">
        <f t="shared" si="25"/>
        <v>0</v>
      </c>
    </row>
    <row r="120" spans="1:97" s="750" customFormat="1" ht="21" customHeight="1" x14ac:dyDescent="0.25">
      <c r="A120" s="5602" t="s">
        <v>3609</v>
      </c>
      <c r="B120" s="762"/>
      <c r="C120" s="762"/>
      <c r="D120" s="763"/>
      <c r="E120" s="763"/>
      <c r="F120" s="763"/>
      <c r="G120" s="763"/>
      <c r="H120" s="763"/>
      <c r="I120" s="763"/>
      <c r="J120" s="763"/>
      <c r="K120" s="763"/>
      <c r="L120" s="763"/>
      <c r="M120" s="5603"/>
      <c r="N120" s="5603"/>
      <c r="O120" s="5603"/>
      <c r="P120" s="5603"/>
      <c r="Q120" s="5603"/>
      <c r="R120" s="5604"/>
      <c r="S120" s="5605"/>
      <c r="T120" s="751"/>
      <c r="U120" s="751"/>
      <c r="V120" s="751"/>
      <c r="W120" s="751"/>
    </row>
    <row r="121" spans="1:97" s="731" customFormat="1" ht="21.9" customHeight="1" x14ac:dyDescent="0.2">
      <c r="A121" s="9425" t="s">
        <v>3582</v>
      </c>
      <c r="B121" s="9397" t="s">
        <v>30</v>
      </c>
      <c r="C121" s="9394"/>
      <c r="D121" s="9395"/>
      <c r="E121" s="9397" t="s">
        <v>1869</v>
      </c>
      <c r="F121" s="9394"/>
      <c r="G121" s="9394"/>
      <c r="H121" s="9394"/>
      <c r="I121" s="9394"/>
      <c r="J121" s="9394"/>
      <c r="K121" s="9394"/>
      <c r="L121" s="9427"/>
      <c r="M121" s="9428" t="s">
        <v>3610</v>
      </c>
      <c r="N121" s="9408" t="s">
        <v>1759</v>
      </c>
      <c r="O121" s="9408" t="s">
        <v>363</v>
      </c>
      <c r="P121" s="9423" t="s">
        <v>3611</v>
      </c>
      <c r="Q121" s="9423" t="s">
        <v>2030</v>
      </c>
      <c r="R121" s="9423" t="s">
        <v>1960</v>
      </c>
      <c r="S121" s="9423" t="s">
        <v>9</v>
      </c>
      <c r="T121" s="9376" t="s">
        <v>10</v>
      </c>
      <c r="U121" s="730"/>
      <c r="V121" s="730"/>
      <c r="W121" s="730"/>
      <c r="X121" s="730"/>
      <c r="Y121" s="730"/>
      <c r="Z121" s="730"/>
      <c r="AA121" s="730"/>
      <c r="AB121" s="730"/>
      <c r="AC121" s="730"/>
      <c r="AD121" s="730"/>
      <c r="AE121" s="730"/>
      <c r="AF121" s="730"/>
      <c r="AG121" s="730"/>
      <c r="CA121" s="9359" t="s">
        <v>3585</v>
      </c>
      <c r="CB121" s="9359" t="s">
        <v>3586</v>
      </c>
      <c r="CC121" s="9359" t="s">
        <v>3612</v>
      </c>
      <c r="CD121" s="9359" t="s">
        <v>3587</v>
      </c>
      <c r="CE121" s="9359" t="s">
        <v>3588</v>
      </c>
      <c r="CF121" s="9359" t="s">
        <v>3589</v>
      </c>
      <c r="CG121" s="9359" t="s">
        <v>3590</v>
      </c>
      <c r="CH121" s="9359" t="s">
        <v>3591</v>
      </c>
      <c r="CI121" s="9359" t="s">
        <v>3592</v>
      </c>
      <c r="CJ121" s="9310" t="s">
        <v>3593</v>
      </c>
      <c r="CK121" s="9359" t="s">
        <v>3585</v>
      </c>
      <c r="CL121" s="9359" t="s">
        <v>3586</v>
      </c>
      <c r="CM121" s="9359" t="s">
        <v>3612</v>
      </c>
      <c r="CN121" s="9359" t="s">
        <v>3587</v>
      </c>
      <c r="CO121" s="9359" t="s">
        <v>3588</v>
      </c>
      <c r="CP121" s="9359" t="s">
        <v>3589</v>
      </c>
      <c r="CQ121" s="9359" t="s">
        <v>3590</v>
      </c>
      <c r="CR121" s="9359" t="s">
        <v>3591</v>
      </c>
      <c r="CS121" s="9359" t="s">
        <v>3592</v>
      </c>
    </row>
    <row r="122" spans="1:97" s="731" customFormat="1" ht="35.25" customHeight="1" x14ac:dyDescent="0.2">
      <c r="A122" s="9426"/>
      <c r="B122" s="5606" t="s">
        <v>32</v>
      </c>
      <c r="C122" s="5606" t="s">
        <v>33</v>
      </c>
      <c r="D122" s="5607" t="s">
        <v>34</v>
      </c>
      <c r="E122" s="5485" t="s">
        <v>3613</v>
      </c>
      <c r="F122" s="5486" t="s">
        <v>3600</v>
      </c>
      <c r="G122" s="5486" t="s">
        <v>3614</v>
      </c>
      <c r="H122" s="5486" t="s">
        <v>3615</v>
      </c>
      <c r="I122" s="5486" t="s">
        <v>3603</v>
      </c>
      <c r="J122" s="5486" t="s">
        <v>3616</v>
      </c>
      <c r="K122" s="5486" t="s">
        <v>3617</v>
      </c>
      <c r="L122" s="5591" t="s">
        <v>3605</v>
      </c>
      <c r="M122" s="9429"/>
      <c r="N122" s="9409"/>
      <c r="O122" s="9409"/>
      <c r="P122" s="9424"/>
      <c r="Q122" s="9424"/>
      <c r="R122" s="9424"/>
      <c r="S122" s="9424"/>
      <c r="T122" s="9379"/>
      <c r="U122" s="730"/>
      <c r="V122" s="730"/>
      <c r="W122" s="730"/>
      <c r="X122" s="730"/>
      <c r="Y122" s="730"/>
      <c r="Z122" s="730"/>
      <c r="AA122" s="730"/>
      <c r="AB122" s="730"/>
      <c r="AC122" s="730"/>
      <c r="AD122" s="730"/>
      <c r="AE122" s="730"/>
      <c r="AF122" s="730"/>
      <c r="AG122" s="730"/>
      <c r="CA122" s="9359"/>
      <c r="CB122" s="9359"/>
      <c r="CC122" s="9359"/>
      <c r="CD122" s="9359"/>
      <c r="CE122" s="9359"/>
      <c r="CF122" s="9359"/>
      <c r="CG122" s="9359"/>
      <c r="CH122" s="9359"/>
      <c r="CI122" s="9359"/>
      <c r="CJ122" s="9310"/>
      <c r="CK122" s="9359"/>
      <c r="CL122" s="9359"/>
      <c r="CM122" s="9359"/>
      <c r="CN122" s="9359"/>
      <c r="CO122" s="9359"/>
      <c r="CP122" s="9359"/>
      <c r="CQ122" s="9359"/>
      <c r="CR122" s="9359"/>
      <c r="CS122" s="9359"/>
    </row>
    <row r="123" spans="1:97" s="731" customFormat="1" ht="24" customHeight="1" x14ac:dyDescent="0.2">
      <c r="A123" s="764" t="s">
        <v>3618</v>
      </c>
      <c r="B123" s="5608"/>
      <c r="C123" s="112"/>
      <c r="D123" s="5556"/>
      <c r="E123" s="51"/>
      <c r="F123" s="122"/>
      <c r="G123" s="122"/>
      <c r="H123" s="122"/>
      <c r="I123" s="122"/>
      <c r="J123" s="122"/>
      <c r="K123" s="122"/>
      <c r="L123" s="57"/>
      <c r="M123" s="348"/>
      <c r="N123" s="122"/>
      <c r="O123" s="122"/>
      <c r="P123" s="122"/>
      <c r="Q123" s="122"/>
      <c r="R123" s="122"/>
      <c r="S123" s="122"/>
      <c r="T123" s="5556"/>
      <c r="V123" s="730"/>
      <c r="W123" s="730"/>
      <c r="Y123" s="730"/>
      <c r="Z123" s="730"/>
      <c r="AA123" s="730"/>
      <c r="AB123" s="730"/>
      <c r="AC123" s="730"/>
      <c r="AD123" s="730"/>
      <c r="AE123" s="730"/>
      <c r="AF123" s="730"/>
      <c r="AG123" s="730"/>
      <c r="CA123" s="731" t="str">
        <f>IF(CK123=1," *Los controles según sexo deben ser iguales  al total de Controles. ","")</f>
        <v/>
      </c>
      <c r="CB123" s="731" t="str">
        <f>IF(CL123=1," *Las Atenciones de Embarazadas no pueden superar el total de Atenciones de Mujeres. ","")</f>
        <v/>
      </c>
      <c r="CC123" s="731" t="str">
        <f>IF(CM123=1," *Las Atenciones de Beneficiarios no pueden superar el total de Atenciones ","")</f>
        <v/>
      </c>
      <c r="CD123" s="731" t="str">
        <f>IF(CN123=1," *Las Atenciones de Personas de 60 Años no pueden superar el total de Atenciones del grupo de edad 20-64 Años. ","")</f>
        <v/>
      </c>
      <c r="CE123" s="731" t="str">
        <f>IF(CO123=1," *Las Atenciones de Discapacitados no pueden superar el total de Atenciones.","")</f>
        <v/>
      </c>
      <c r="CF123" s="731" t="str">
        <f>IF(CP123=1," *Las Atenciones de NNA SENAME no pueden superar el total de Atenciones, ni considerar el grupo etario 65 y mas años.","")</f>
        <v/>
      </c>
      <c r="CG123" s="731" t="str">
        <f>IF(CQ123=1," *Las Atenciones de NNA Mejor Niñez no pueden superar el total de Atenciones, ni considerar el grupo etario 65 y mas años.","")</f>
        <v/>
      </c>
      <c r="CH123" s="731" t="str">
        <f>IF(CR123=1," *Las Atenciones de Pueblos Originarios no pueden superar el total de Atenciones.","")</f>
        <v/>
      </c>
      <c r="CI123" s="731" t="str">
        <f>IF(CS123=1," *Las Atenciones de Migrantes no pueden superar el total de Atenciones.","")</f>
        <v/>
      </c>
      <c r="CJ123" s="731" t="str">
        <f>IF(OR(AND(B123&lt;&gt;0,Q123=""),AND(B123&lt;&gt;0,R123=""),AND(B123&lt;&gt;0,S123=""),AND(B123&lt;&gt;0,T123="")),"* No olvide digitar Migrantes y/o Pueblos Originarios, Niños, Niñas, Adolescentes y Jóvenes SENAME, Niños, Niñas, Adolescentes y Jóvenes Mejor Niñez (Digite CERO si no tiene). ","")</f>
        <v/>
      </c>
      <c r="CK123" s="731">
        <f>IF(C123+D123&lt;&gt;B123,1,0)</f>
        <v>0</v>
      </c>
      <c r="CL123" s="731">
        <f>IF(M123&gt;D123,1,0)</f>
        <v>0</v>
      </c>
      <c r="CM123" s="731">
        <f>IF(N123&gt;B123,1,0)</f>
        <v>0</v>
      </c>
      <c r="CN123" s="731">
        <f>IF(O123&gt;K123,1,0)</f>
        <v>0</v>
      </c>
      <c r="CO123" s="731">
        <f>IF(P123&gt;B123,1,0)</f>
        <v>0</v>
      </c>
      <c r="CP123" s="731">
        <f t="shared" ref="CP123:CQ125" si="26">IF(Q123&gt;SUM($E123:$K123),1,0)</f>
        <v>0</v>
      </c>
      <c r="CQ123" s="731">
        <f t="shared" si="26"/>
        <v>0</v>
      </c>
      <c r="CR123" s="731">
        <f t="shared" ref="CR123:CS125" si="27">IF(S123&gt;$B123,1,0)</f>
        <v>0</v>
      </c>
      <c r="CS123" s="731">
        <f t="shared" si="27"/>
        <v>0</v>
      </c>
    </row>
    <row r="124" spans="1:97" s="731" customFormat="1" ht="21.9" customHeight="1" x14ac:dyDescent="0.2">
      <c r="A124" s="5592" t="s">
        <v>3619</v>
      </c>
      <c r="B124" s="5608"/>
      <c r="C124" s="5609"/>
      <c r="D124" s="5610"/>
      <c r="E124" s="5611"/>
      <c r="F124" s="5612"/>
      <c r="G124" s="5612"/>
      <c r="H124" s="5612"/>
      <c r="I124" s="5612"/>
      <c r="J124" s="5612"/>
      <c r="K124" s="5612"/>
      <c r="L124" s="5613"/>
      <c r="M124" s="348"/>
      <c r="N124" s="122"/>
      <c r="O124" s="122"/>
      <c r="P124" s="122"/>
      <c r="Q124" s="122"/>
      <c r="R124" s="122"/>
      <c r="S124" s="122"/>
      <c r="T124" s="5556"/>
      <c r="V124" s="730"/>
      <c r="W124" s="730"/>
      <c r="Y124" s="730"/>
      <c r="Z124" s="730"/>
      <c r="AA124" s="730"/>
      <c r="AB124" s="730"/>
      <c r="AC124" s="730"/>
      <c r="AD124" s="730"/>
      <c r="AE124" s="730"/>
      <c r="AF124" s="730"/>
      <c r="AG124" s="730"/>
      <c r="CA124" s="731" t="str">
        <f>IF(CK124=1," *Los controles según sexo deben ser iguales  al total de Controles. ","")</f>
        <v/>
      </c>
      <c r="CB124" s="731" t="str">
        <f>IF(CL124=1," *Las Atenciones de Embarazadas no pueden superar el total de Atenciones de Mujeres. ","")</f>
        <v/>
      </c>
      <c r="CC124" s="731" t="str">
        <f>IF(CM124=1," *Las Atenciones de Beneficiarios no pueden superar el total de Atenciones ","")</f>
        <v/>
      </c>
      <c r="CD124" s="731" t="str">
        <f>IF(CN124=1," *Las Atenciones de Personas de 60 Años no pueden superar el total de Atenciones del grupo de edad 20-64 Años. ","")</f>
        <v/>
      </c>
      <c r="CE124" s="731" t="str">
        <f>IF(CO124=1," *Las Atenciones de Discapacitados no pueden superar el total de Atenciones.","")</f>
        <v/>
      </c>
      <c r="CF124" s="731" t="str">
        <f>IF(CP124=1," *Las Atenciones de NNA SENAME no pueden superar el total de Atenciones, ni considerar el grupo etario 65 y mas años.","")</f>
        <v/>
      </c>
      <c r="CG124" s="731" t="str">
        <f>IF(CQ124=1," *Las Atenciones de NNA Mejor Niñez no pueden superar el total de Atenciones, ni considerar el grupo etario 65 y mas años.","")</f>
        <v/>
      </c>
      <c r="CH124" s="731" t="str">
        <f>IF(CR124=1," *Las Atenciones de Pueblos Originarios no pueden superar el total de Atenciones.","")</f>
        <v/>
      </c>
      <c r="CI124" s="731" t="str">
        <f>IF(CS124=1," *Las Atenciones de Migrantes no pueden superar el total de Atenciones.","")</f>
        <v/>
      </c>
      <c r="CJ124" s="731" t="str">
        <f>IF(OR(AND(B124&lt;&gt;0,Q124=""),AND(B124&lt;&gt;0,R124=""),AND(B124&lt;&gt;0,S124=""),AND(B124&lt;&gt;0,T124="")),"* No olvide digitar Migrantes y/o Pueblos Originarios, Niños, Niñas, Adolescentes y Jóvenes SENAME, Niños, Niñas, Adolescentes y Jóvenes Mejor Niñez (Digite CERO si no tiene). ","")</f>
        <v/>
      </c>
      <c r="CK124" s="731">
        <f>IF(C124+D124&lt;&gt;B124,1,0)</f>
        <v>0</v>
      </c>
      <c r="CL124" s="731">
        <f>IF(M124&gt;D124,1,0)</f>
        <v>0</v>
      </c>
      <c r="CM124" s="731">
        <f>IF(N124&gt;B124,1,0)</f>
        <v>0</v>
      </c>
      <c r="CN124" s="731">
        <f>IF(O124&gt;K124,1,0)</f>
        <v>0</v>
      </c>
      <c r="CO124" s="731">
        <f>IF(P124&gt;B124,1,0)</f>
        <v>0</v>
      </c>
      <c r="CP124" s="731">
        <f t="shared" si="26"/>
        <v>0</v>
      </c>
      <c r="CQ124" s="731">
        <f t="shared" si="26"/>
        <v>0</v>
      </c>
      <c r="CR124" s="731">
        <f t="shared" si="27"/>
        <v>0</v>
      </c>
      <c r="CS124" s="731">
        <f t="shared" si="27"/>
        <v>0</v>
      </c>
    </row>
    <row r="125" spans="1:97" s="731" customFormat="1" ht="21" customHeight="1" x14ac:dyDescent="0.2">
      <c r="A125" s="5593" t="s">
        <v>30</v>
      </c>
      <c r="B125" s="5614"/>
      <c r="C125" s="5615"/>
      <c r="D125" s="5616"/>
      <c r="E125" s="5545"/>
      <c r="F125" s="5597"/>
      <c r="G125" s="5597"/>
      <c r="H125" s="5597"/>
      <c r="I125" s="5597"/>
      <c r="J125" s="5597"/>
      <c r="K125" s="5597"/>
      <c r="L125" s="5598"/>
      <c r="M125" s="5599"/>
      <c r="N125" s="5597"/>
      <c r="O125" s="5597"/>
      <c r="P125" s="5600"/>
      <c r="Q125" s="5600"/>
      <c r="R125" s="5600"/>
      <c r="S125" s="5600"/>
      <c r="T125" s="5601"/>
      <c r="U125" s="730"/>
      <c r="V125" s="730"/>
      <c r="W125" s="730"/>
      <c r="X125" s="730"/>
      <c r="Y125" s="730"/>
      <c r="Z125" s="730"/>
      <c r="AA125" s="730"/>
      <c r="AB125" s="730"/>
      <c r="AC125" s="730"/>
      <c r="AD125" s="730"/>
      <c r="AE125" s="730"/>
      <c r="AF125" s="730"/>
      <c r="AG125" s="730"/>
      <c r="CA125" s="731" t="str">
        <f>IF(CK125=1," *Los controles según sexo deben ser iguales  al total de Controles. ","")</f>
        <v/>
      </c>
      <c r="CB125" s="731" t="str">
        <f>IF(CL125=1," *Las Atenciones de Embarazadas no pueden superar el total de Atenciones de Mujeres. ","")</f>
        <v/>
      </c>
      <c r="CC125" s="731" t="str">
        <f>IF(CM125=1," *Las Atenciones de Beneficiarios no pueden superar el total de Atenciones ","")</f>
        <v/>
      </c>
      <c r="CD125" s="731" t="str">
        <f>IF(CN125=1," *Las Atenciones de Personas de 60 Años no pueden superar el total de Atenciones del grupo de edad 20-64 Años. ","")</f>
        <v/>
      </c>
      <c r="CE125" s="731" t="str">
        <f>IF(CO125=1," *Las Atenciones de Discapacitados no pueden superar el total de Atenciones.","")</f>
        <v/>
      </c>
      <c r="CF125" s="731" t="str">
        <f>IF(CP125=1," *Las Atenciones de NNA SENAME no pueden superar el total de Atenciones, ni considerar el grupo etario 65 y mas años.","")</f>
        <v/>
      </c>
      <c r="CG125" s="731" t="str">
        <f>IF(CQ125=1," *Las Atenciones de NNA Mejor Niñez no pueden superar el total de Atenciones, ni considerar el grupo etario 65 y mas años.","")</f>
        <v/>
      </c>
      <c r="CH125" s="731" t="str">
        <f>IF(CR125=1," *Las Atenciones de Pueblos Originarios no pueden superar el total de Atenciones.","")</f>
        <v/>
      </c>
      <c r="CI125" s="731" t="str">
        <f>IF(CS125=1," *Las Atenciones de Migrantes no pueden superar el total de Atenciones.","")</f>
        <v/>
      </c>
      <c r="CK125" s="731">
        <f>IF(C125+D125&lt;&gt;B125,1,0)</f>
        <v>0</v>
      </c>
      <c r="CL125" s="731">
        <f>IF(M125&gt;D125,1,0)</f>
        <v>0</v>
      </c>
      <c r="CM125" s="731">
        <f>IF(N125&gt;B125,1,0)</f>
        <v>0</v>
      </c>
      <c r="CN125" s="731">
        <f>IF(O125&gt;K125,1,0)</f>
        <v>0</v>
      </c>
      <c r="CO125" s="731">
        <f>IF(P125&gt;B125,1,0)</f>
        <v>0</v>
      </c>
      <c r="CP125" s="731">
        <f t="shared" si="26"/>
        <v>0</v>
      </c>
      <c r="CQ125" s="731">
        <f t="shared" si="26"/>
        <v>0</v>
      </c>
      <c r="CR125" s="731">
        <f t="shared" si="27"/>
        <v>0</v>
      </c>
      <c r="CS125" s="731">
        <f t="shared" si="27"/>
        <v>0</v>
      </c>
    </row>
    <row r="126" spans="1:97" s="731" customFormat="1" ht="21" customHeight="1" x14ac:dyDescent="0.25">
      <c r="A126" s="768" t="s">
        <v>3620</v>
      </c>
      <c r="B126" s="730"/>
      <c r="C126" s="730"/>
      <c r="D126" s="730"/>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c r="AA126" s="730"/>
      <c r="AB126" s="730"/>
      <c r="AC126" s="730"/>
      <c r="AD126" s="730"/>
      <c r="AE126" s="730"/>
      <c r="AF126" s="730"/>
    </row>
    <row r="127" spans="1:97" s="731" customFormat="1" ht="21" customHeight="1" x14ac:dyDescent="0.25">
      <c r="A127" s="5617" t="s">
        <v>3621</v>
      </c>
      <c r="B127" s="5618"/>
      <c r="C127" s="750"/>
      <c r="D127" s="730"/>
      <c r="E127" s="730"/>
      <c r="F127" s="730"/>
      <c r="G127" s="730"/>
      <c r="H127" s="730"/>
      <c r="I127" s="730"/>
      <c r="J127" s="730"/>
      <c r="K127" s="730"/>
      <c r="L127" s="730"/>
      <c r="M127" s="730"/>
      <c r="N127" s="730"/>
      <c r="O127" s="730"/>
      <c r="P127" s="730"/>
      <c r="Q127" s="730"/>
      <c r="R127" s="730"/>
      <c r="S127" s="730"/>
      <c r="T127" s="730"/>
      <c r="U127" s="730"/>
      <c r="V127" s="730"/>
      <c r="W127" s="730"/>
      <c r="X127" s="730"/>
      <c r="Y127" s="730"/>
      <c r="Z127" s="730"/>
      <c r="AA127" s="730"/>
      <c r="AB127" s="730"/>
      <c r="AC127" s="730"/>
      <c r="AD127" s="730"/>
      <c r="AE127" s="730"/>
      <c r="AF127" s="730"/>
    </row>
    <row r="128" spans="1:97" s="731" customFormat="1" ht="28.25" customHeight="1" x14ac:dyDescent="0.2">
      <c r="A128" s="9342" t="s">
        <v>3622</v>
      </c>
      <c r="B128" s="9415" t="s">
        <v>3623</v>
      </c>
      <c r="C128" s="9405" t="s">
        <v>3537</v>
      </c>
      <c r="D128" s="9406"/>
      <c r="E128" s="9406"/>
      <c r="F128" s="9406"/>
      <c r="G128" s="9406"/>
      <c r="H128" s="9406"/>
      <c r="I128" s="9406"/>
      <c r="J128" s="9406"/>
      <c r="K128" s="9406"/>
      <c r="L128" s="9406"/>
      <c r="M128" s="9406"/>
      <c r="N128" s="9406"/>
      <c r="O128" s="9406"/>
      <c r="P128" s="9406"/>
      <c r="Q128" s="9406"/>
      <c r="R128" s="9406"/>
      <c r="S128" s="9407"/>
      <c r="T128" s="9417" t="s">
        <v>5</v>
      </c>
      <c r="U128" s="9418"/>
      <c r="V128" s="9419" t="s">
        <v>364</v>
      </c>
      <c r="W128" s="9421" t="s">
        <v>3624</v>
      </c>
      <c r="X128" s="9408" t="s">
        <v>9</v>
      </c>
      <c r="Y128" s="9408" t="s">
        <v>10</v>
      </c>
      <c r="Z128" s="9410" t="s">
        <v>605</v>
      </c>
      <c r="AA128" s="9412" t="s">
        <v>6</v>
      </c>
      <c r="AB128" s="730"/>
      <c r="AC128" s="730"/>
      <c r="AD128" s="730"/>
      <c r="AE128" s="730"/>
      <c r="AF128" s="730"/>
      <c r="AG128" s="730"/>
      <c r="CA128" s="9359" t="s">
        <v>3585</v>
      </c>
      <c r="CB128" s="9359" t="s">
        <v>3589</v>
      </c>
      <c r="CC128" s="9359" t="s">
        <v>3590</v>
      </c>
      <c r="CD128" s="9359" t="s">
        <v>9</v>
      </c>
      <c r="CE128" s="9359" t="s">
        <v>10</v>
      </c>
      <c r="CF128" s="9359" t="s">
        <v>605</v>
      </c>
      <c r="CG128" s="9359" t="s">
        <v>3593</v>
      </c>
      <c r="CK128" s="9359" t="s">
        <v>3585</v>
      </c>
      <c r="CL128" s="9359" t="s">
        <v>3589</v>
      </c>
      <c r="CM128" s="9359" t="s">
        <v>3590</v>
      </c>
      <c r="CN128" s="9359" t="s">
        <v>9</v>
      </c>
      <c r="CO128" s="9359" t="s">
        <v>10</v>
      </c>
      <c r="CP128" s="9359" t="s">
        <v>605</v>
      </c>
    </row>
    <row r="129" spans="1:94" s="731" customFormat="1" ht="34.25" customHeight="1" x14ac:dyDescent="0.2">
      <c r="A129" s="9343"/>
      <c r="B129" s="9416"/>
      <c r="C129" s="5485" t="s">
        <v>601</v>
      </c>
      <c r="D129" s="5486" t="s">
        <v>539</v>
      </c>
      <c r="E129" s="5486" t="s">
        <v>540</v>
      </c>
      <c r="F129" s="5486" t="s">
        <v>43</v>
      </c>
      <c r="G129" s="5486" t="s">
        <v>44</v>
      </c>
      <c r="H129" s="5486" t="s">
        <v>45</v>
      </c>
      <c r="I129" s="5486" t="s">
        <v>46</v>
      </c>
      <c r="J129" s="5486" t="s">
        <v>47</v>
      </c>
      <c r="K129" s="5486" t="s">
        <v>48</v>
      </c>
      <c r="L129" s="5486" t="s">
        <v>49</v>
      </c>
      <c r="M129" s="5486" t="s">
        <v>50</v>
      </c>
      <c r="N129" s="5486" t="s">
        <v>51</v>
      </c>
      <c r="O129" s="5486" t="s">
        <v>52</v>
      </c>
      <c r="P129" s="5486" t="s">
        <v>53</v>
      </c>
      <c r="Q129" s="5486" t="s">
        <v>54</v>
      </c>
      <c r="R129" s="5486" t="s">
        <v>55</v>
      </c>
      <c r="S129" s="5619" t="s">
        <v>56</v>
      </c>
      <c r="T129" s="5488" t="s">
        <v>33</v>
      </c>
      <c r="U129" s="5620" t="s">
        <v>34</v>
      </c>
      <c r="V129" s="9420"/>
      <c r="W129" s="9422"/>
      <c r="X129" s="9409"/>
      <c r="Y129" s="9409"/>
      <c r="Z129" s="9411"/>
      <c r="AA129" s="9413"/>
      <c r="AB129" s="730"/>
      <c r="AC129" s="730"/>
      <c r="AD129" s="730"/>
      <c r="AE129" s="730"/>
      <c r="AF129" s="730"/>
      <c r="AG129" s="730"/>
      <c r="CA129" s="9359"/>
      <c r="CB129" s="9359"/>
      <c r="CC129" s="9359"/>
      <c r="CD129" s="9359"/>
      <c r="CE129" s="9359"/>
      <c r="CF129" s="9359"/>
      <c r="CG129" s="9359"/>
      <c r="CK129" s="9359"/>
      <c r="CL129" s="9359"/>
      <c r="CM129" s="9359"/>
      <c r="CN129" s="9359"/>
      <c r="CO129" s="9359"/>
      <c r="CP129" s="9359"/>
    </row>
    <row r="130" spans="1:94" s="731" customFormat="1" ht="14.4" customHeight="1" x14ac:dyDescent="0.2">
      <c r="A130" s="5621" t="s">
        <v>3625</v>
      </c>
      <c r="B130" s="5622"/>
      <c r="C130" s="5623"/>
      <c r="D130" s="5624"/>
      <c r="E130" s="5624"/>
      <c r="F130" s="5624"/>
      <c r="G130" s="5624"/>
      <c r="H130" s="5624"/>
      <c r="I130" s="5624"/>
      <c r="J130" s="5624"/>
      <c r="K130" s="5624"/>
      <c r="L130" s="5624"/>
      <c r="M130" s="5624"/>
      <c r="N130" s="5624"/>
      <c r="O130" s="5624"/>
      <c r="P130" s="5624"/>
      <c r="Q130" s="5624"/>
      <c r="R130" s="5624"/>
      <c r="S130" s="5625"/>
      <c r="T130" s="127"/>
      <c r="U130" s="770"/>
      <c r="V130" s="5626"/>
      <c r="W130" s="5627"/>
      <c r="X130" s="5624"/>
      <c r="Y130" s="5624"/>
      <c r="Z130" s="5625"/>
      <c r="AA130" s="5628"/>
      <c r="AC130" s="730"/>
      <c r="AD130" s="730"/>
      <c r="AE130" s="730"/>
      <c r="AF130" s="730"/>
      <c r="AG130" s="730"/>
      <c r="CA130" s="731" t="str">
        <f>IF(CK130=1," *Los controles según sexo deben ser iguales  al total de Controles. ","")</f>
        <v/>
      </c>
      <c r="CB130" s="731" t="str">
        <f>IF(CL130=1," *Las Atenciones de NNA SENAME no pueden superar el total de Atenciones entre los 0 Y 24 años","")</f>
        <v/>
      </c>
      <c r="CC130" s="731" t="str">
        <f>IF(CM130=1," *Las Atenciones de NNA Mejor Niñez no pueden superar el total de Atenciones entre los 0 Y 24 años","")</f>
        <v/>
      </c>
      <c r="CD130" s="731" t="str">
        <f>IF(CN130=1," *Las Acciones de Pueblos Originarios no pueden superar el total de Acciones ","")</f>
        <v/>
      </c>
      <c r="CE130" s="731" t="str">
        <f>IF(CO130=1," *Las Acciones de Migrantes no pueden superar el total de Acciones ","")</f>
        <v/>
      </c>
      <c r="CF130" s="731" t="str">
        <f>IF(CP130=1," *Las Acciones de Personas con Demencia no pueden superar el total de Acciones ","")</f>
        <v/>
      </c>
      <c r="CG130" s="731" t="str">
        <f>IF(OR(AND(B130&lt;&gt;0,V130=""),AND(B130&lt;&gt;0,W130=""),AND(B130&lt;&gt;0,X130=""),AND(B130&lt;&gt;0,Y130=""),AND(B130&lt;&gt;0,AA130="")),"* No olvide digitar Migrantes y/o Pueblos Originarios, Niños, Niñas, Adolescentes y Jóvenes SENAME, Niños, Niñas, Adolescentes y Jóvenes Mejor Niñez, Espacios Amigables (Digite CERO si no tiene). ","")</f>
        <v/>
      </c>
      <c r="CK130" s="731">
        <f>IF(T130+U130&lt;&gt;B130,1,0)</f>
        <v>0</v>
      </c>
      <c r="CL130" s="731">
        <f>IF(V130&gt;SUM(C130:G130),1,0)</f>
        <v>0</v>
      </c>
      <c r="CM130" s="731">
        <f>IF(W130&gt;SUM(C130:G130),1,0)</f>
        <v>0</v>
      </c>
      <c r="CN130" s="731">
        <f t="shared" ref="CN130:CP132" si="28">IF(X130&gt;$B130,1,0)</f>
        <v>0</v>
      </c>
      <c r="CO130" s="731">
        <f t="shared" si="28"/>
        <v>0</v>
      </c>
      <c r="CP130" s="731">
        <f t="shared" si="28"/>
        <v>0</v>
      </c>
    </row>
    <row r="131" spans="1:94" s="731" customFormat="1" ht="14.4" customHeight="1" x14ac:dyDescent="0.2">
      <c r="A131" s="5629" t="s">
        <v>3622</v>
      </c>
      <c r="B131" s="5630"/>
      <c r="C131" s="5623"/>
      <c r="D131" s="5624"/>
      <c r="E131" s="5624"/>
      <c r="F131" s="5624"/>
      <c r="G131" s="5624"/>
      <c r="H131" s="5624"/>
      <c r="I131" s="5624"/>
      <c r="J131" s="5624"/>
      <c r="K131" s="5624"/>
      <c r="L131" s="5624"/>
      <c r="M131" s="5624"/>
      <c r="N131" s="5624"/>
      <c r="O131" s="5624"/>
      <c r="P131" s="5624"/>
      <c r="Q131" s="5624"/>
      <c r="R131" s="5624"/>
      <c r="S131" s="5625"/>
      <c r="T131" s="5623"/>
      <c r="U131" s="5631"/>
      <c r="V131" s="5626"/>
      <c r="W131" s="5627"/>
      <c r="X131" s="5624"/>
      <c r="Y131" s="5624"/>
      <c r="Z131" s="5625"/>
      <c r="AA131" s="5628"/>
      <c r="AC131" s="730"/>
      <c r="AD131" s="730"/>
      <c r="AE131" s="730"/>
      <c r="AF131" s="730"/>
      <c r="AG131" s="730"/>
      <c r="CA131" s="731" t="str">
        <f>IF(CK131=1," *Los controles según sexo deben ser iguales  al total de Controles. ","")</f>
        <v/>
      </c>
      <c r="CB131" s="731" t="str">
        <f>IF(CL131=1," *Las Atenciones de NNA SENAME no pueden superar el total de Atenciones entre los 0 Y 24 años","")</f>
        <v/>
      </c>
      <c r="CC131" s="731" t="str">
        <f>IF(CM131=1," *Las Atenciones de NNA Mejor Niñez no pueden superar el total de Atenciones entre los 0 Y 24 años","")</f>
        <v/>
      </c>
      <c r="CD131" s="731" t="str">
        <f>IF(CN131=1," *Las Acciones de Pueblos Originarios no pueden superar el total de Acciones ","")</f>
        <v/>
      </c>
      <c r="CE131" s="731" t="str">
        <f>IF(CO131=1," *Las Acciones de Migrantes no pueden superar el total de Acciones ","")</f>
        <v/>
      </c>
      <c r="CF131" s="731" t="str">
        <f>IF(CP131=1," *Las Acciones de Personas con Demencia no pueden superar el total de Acciones ","")</f>
        <v/>
      </c>
      <c r="CG131" s="731" t="str">
        <f>IF(OR(AND(B131&lt;&gt;0,V131=""),AND(B131&lt;&gt;0,W131=""),AND(B131&lt;&gt;0,X131=""),AND(B131&lt;&gt;0,Y131=""),AND(B131&lt;&gt;0,AA131="")),"* No olvide digitar Migrantes y/o Pueblos Originarios, Niños, Niñas, Adolescentes y Jóvenes SENAME, Niños, Niñas, Adolescentes y Jóvenes Mejor Niñez, Espacios Amigables (Digite CERO si no tiene). ","")</f>
        <v/>
      </c>
      <c r="CK131" s="731">
        <f>IF(T131+U131&lt;&gt;B131,1,0)</f>
        <v>0</v>
      </c>
      <c r="CL131" s="731">
        <f>IF(V131&gt;SUM(C131:G131),1,0)</f>
        <v>0</v>
      </c>
      <c r="CM131" s="731">
        <f>IF(W131&gt;SUM(C131:G131),1,0)</f>
        <v>0</v>
      </c>
      <c r="CN131" s="731">
        <f t="shared" si="28"/>
        <v>0</v>
      </c>
      <c r="CO131" s="731">
        <f t="shared" si="28"/>
        <v>0</v>
      </c>
      <c r="CP131" s="731">
        <f t="shared" si="28"/>
        <v>0</v>
      </c>
    </row>
    <row r="132" spans="1:94" s="731" customFormat="1" ht="14.4" customHeight="1" x14ac:dyDescent="0.2">
      <c r="A132" s="3188" t="s">
        <v>3626</v>
      </c>
      <c r="B132" s="5632"/>
      <c r="C132" s="5633"/>
      <c r="D132" s="5634"/>
      <c r="E132" s="5634"/>
      <c r="F132" s="5634"/>
      <c r="G132" s="5634"/>
      <c r="H132" s="5634"/>
      <c r="I132" s="5634"/>
      <c r="J132" s="5634"/>
      <c r="K132" s="5634"/>
      <c r="L132" s="5634"/>
      <c r="M132" s="5634"/>
      <c r="N132" s="5634"/>
      <c r="O132" s="5634"/>
      <c r="P132" s="5634"/>
      <c r="Q132" s="5634"/>
      <c r="R132" s="5634"/>
      <c r="S132" s="5635"/>
      <c r="T132" s="5633"/>
      <c r="U132" s="3189"/>
      <c r="V132" s="5636"/>
      <c r="W132" s="5637"/>
      <c r="X132" s="5634"/>
      <c r="Y132" s="5634"/>
      <c r="Z132" s="5635"/>
      <c r="AA132" s="5638"/>
      <c r="AC132" s="730"/>
      <c r="AD132" s="730"/>
      <c r="AE132" s="730"/>
      <c r="AF132" s="730"/>
      <c r="AG132" s="730"/>
      <c r="CA132" s="731" t="str">
        <f>IF(CK132=1," *Los controles según sexo deben ser iguales  al total de Controles. ","")</f>
        <v/>
      </c>
      <c r="CB132" s="731" t="str">
        <f>IF(CL132=1," *Las Atenciones de NNA SENAME no pueden superar el total de Atenciones entre los 0 Y 24 años","")</f>
        <v/>
      </c>
      <c r="CC132" s="731" t="str">
        <f>IF(CM132=1," *Las Atenciones de NNA Mejor Niñez no pueden superar el total de Atenciones entre los 0 Y 24 años","")</f>
        <v/>
      </c>
      <c r="CD132" s="731" t="str">
        <f>IF(CN132=1," *Las Acciones de Pueblos Originarios no pueden superar el total de Acciones ","")</f>
        <v/>
      </c>
      <c r="CE132" s="731" t="str">
        <f>IF(CO132=1," *Las Acciones de Migrantes no pueden superar el total de Acciones ","")</f>
        <v/>
      </c>
      <c r="CF132" s="731" t="str">
        <f>IF(CP132=1," *Las Acciones de Personas con Demencia no pueden superar el total de Acciones ","")</f>
        <v/>
      </c>
      <c r="CG132" s="731" t="str">
        <f>IF(OR(AND(B132&lt;&gt;0,V132=""),AND(B132&lt;&gt;0,W132=""),AND(B132&lt;&gt;0,X132=""),AND(B132&lt;&gt;0,Y132=""),AND(B132&lt;&gt;0,AA132="")),"* No olvide digitar Migrantes y/o Pueblos Originarios, Niños, Niñas, Adolescentes y Jóvenes SENAME, Niños, Niñas, Adolescentes y Jóvenes Mejor Niñez, Espacios Amigables (Digite CERO si no tiene). ","")</f>
        <v/>
      </c>
      <c r="CK132" s="731">
        <f>IF(T132+U132&lt;&gt;B132,1,0)</f>
        <v>0</v>
      </c>
      <c r="CL132" s="731">
        <f>IF(V132&gt;SUM(C132:G132),1,0)</f>
        <v>0</v>
      </c>
      <c r="CM132" s="731">
        <f>IF(W132&gt;SUM(C132:G132),1,0)</f>
        <v>0</v>
      </c>
      <c r="CN132" s="731">
        <f t="shared" si="28"/>
        <v>0</v>
      </c>
      <c r="CO132" s="731">
        <f t="shared" si="28"/>
        <v>0</v>
      </c>
      <c r="CP132" s="731">
        <f t="shared" si="28"/>
        <v>0</v>
      </c>
    </row>
    <row r="133" spans="1:94" s="750" customFormat="1" ht="28.5" customHeight="1" x14ac:dyDescent="0.25">
      <c r="A133" s="768" t="s">
        <v>3627</v>
      </c>
    </row>
    <row r="134" spans="1:94" s="731" customFormat="1" ht="21.9" customHeight="1" x14ac:dyDescent="0.2">
      <c r="A134" s="9401" t="s">
        <v>658</v>
      </c>
      <c r="B134" s="9404" t="s">
        <v>2</v>
      </c>
      <c r="C134" s="9374" t="s">
        <v>30</v>
      </c>
      <c r="D134" s="9375"/>
      <c r="E134" s="9376"/>
      <c r="F134" s="9405" t="s">
        <v>3628</v>
      </c>
      <c r="G134" s="9406"/>
      <c r="H134" s="9406"/>
      <c r="I134" s="9406"/>
      <c r="J134" s="9406"/>
      <c r="K134" s="9406"/>
      <c r="L134" s="9406"/>
      <c r="M134" s="9406"/>
      <c r="N134" s="9406"/>
      <c r="O134" s="9406"/>
      <c r="P134" s="9406"/>
      <c r="Q134" s="9406"/>
      <c r="R134" s="9406"/>
      <c r="S134" s="9406"/>
      <c r="T134" s="9406"/>
      <c r="U134" s="9406"/>
      <c r="V134" s="9406"/>
      <c r="W134" s="9406"/>
      <c r="X134" s="9406"/>
      <c r="Y134" s="9406"/>
      <c r="Z134" s="9406"/>
      <c r="AA134" s="9406"/>
      <c r="AB134" s="9406"/>
      <c r="AC134" s="9406"/>
      <c r="AD134" s="9406"/>
      <c r="AE134" s="9406"/>
      <c r="AF134" s="9406"/>
      <c r="AG134" s="9406"/>
      <c r="AH134" s="9406"/>
      <c r="AI134" s="9406"/>
      <c r="AJ134" s="9406"/>
      <c r="AK134" s="9406"/>
      <c r="AL134" s="9406"/>
      <c r="AM134" s="9407"/>
      <c r="AN134" s="9387" t="s">
        <v>8</v>
      </c>
      <c r="AO134" s="9400" t="s">
        <v>9</v>
      </c>
      <c r="AP134" s="9400" t="s">
        <v>10</v>
      </c>
      <c r="AQ134" s="9400" t="s">
        <v>605</v>
      </c>
      <c r="AR134" s="9387" t="s">
        <v>6</v>
      </c>
    </row>
    <row r="135" spans="1:94" s="731" customFormat="1" ht="21.9" customHeight="1" x14ac:dyDescent="0.2">
      <c r="A135" s="9402"/>
      <c r="B135" s="9373"/>
      <c r="C135" s="9377"/>
      <c r="D135" s="9378"/>
      <c r="E135" s="9379"/>
      <c r="F135" s="9414" t="s">
        <v>601</v>
      </c>
      <c r="G135" s="9414"/>
      <c r="H135" s="9395" t="s">
        <v>539</v>
      </c>
      <c r="I135" s="9414"/>
      <c r="J135" s="9395" t="s">
        <v>540</v>
      </c>
      <c r="K135" s="9414"/>
      <c r="L135" s="9394" t="s">
        <v>43</v>
      </c>
      <c r="M135" s="9398"/>
      <c r="N135" s="9396" t="s">
        <v>44</v>
      </c>
      <c r="O135" s="9395"/>
      <c r="P135" s="9397" t="s">
        <v>45</v>
      </c>
      <c r="Q135" s="9395"/>
      <c r="R135" s="9375" t="s">
        <v>46</v>
      </c>
      <c r="S135" s="9376"/>
      <c r="T135" s="9394" t="s">
        <v>47</v>
      </c>
      <c r="U135" s="9395"/>
      <c r="V135" s="9397" t="s">
        <v>48</v>
      </c>
      <c r="W135" s="9395"/>
      <c r="X135" s="9394" t="s">
        <v>49</v>
      </c>
      <c r="Y135" s="9395"/>
      <c r="Z135" s="9394" t="s">
        <v>50</v>
      </c>
      <c r="AA135" s="9395"/>
      <c r="AB135" s="9398" t="s">
        <v>51</v>
      </c>
      <c r="AC135" s="9399"/>
      <c r="AD135" s="9394" t="s">
        <v>52</v>
      </c>
      <c r="AE135" s="9395"/>
      <c r="AF135" s="9394" t="s">
        <v>53</v>
      </c>
      <c r="AG135" s="9395"/>
      <c r="AH135" s="9394" t="s">
        <v>54</v>
      </c>
      <c r="AI135" s="9395"/>
      <c r="AJ135" s="9394" t="s">
        <v>55</v>
      </c>
      <c r="AK135" s="9395"/>
      <c r="AL135" s="9394" t="s">
        <v>56</v>
      </c>
      <c r="AM135" s="9395"/>
      <c r="AN135" s="8216"/>
      <c r="AO135" s="8344"/>
      <c r="AP135" s="8344"/>
      <c r="AQ135" s="8344"/>
      <c r="AR135" s="8216"/>
      <c r="CA135" s="9359" t="s">
        <v>3590</v>
      </c>
      <c r="CB135" s="9359" t="s">
        <v>9</v>
      </c>
      <c r="CC135" s="9359" t="s">
        <v>10</v>
      </c>
      <c r="CD135" s="9359" t="s">
        <v>605</v>
      </c>
      <c r="CG135" s="9359" t="s">
        <v>3593</v>
      </c>
      <c r="CK135" s="9359" t="s">
        <v>3590</v>
      </c>
      <c r="CL135" s="9359" t="s">
        <v>9</v>
      </c>
      <c r="CM135" s="9359" t="s">
        <v>10</v>
      </c>
      <c r="CN135" s="9359" t="s">
        <v>605</v>
      </c>
    </row>
    <row r="136" spans="1:94" s="731" customFormat="1" ht="21.9" customHeight="1" x14ac:dyDescent="0.2">
      <c r="A136" s="9403"/>
      <c r="B136" s="9336"/>
      <c r="C136" s="5538" t="s">
        <v>32</v>
      </c>
      <c r="D136" s="5639" t="s">
        <v>33</v>
      </c>
      <c r="E136" s="5619" t="s">
        <v>34</v>
      </c>
      <c r="F136" s="5485" t="s">
        <v>33</v>
      </c>
      <c r="G136" s="5619" t="s">
        <v>34</v>
      </c>
      <c r="H136" s="5485" t="s">
        <v>33</v>
      </c>
      <c r="I136" s="5619" t="s">
        <v>34</v>
      </c>
      <c r="J136" s="5485" t="s">
        <v>33</v>
      </c>
      <c r="K136" s="5619" t="s">
        <v>34</v>
      </c>
      <c r="L136" s="5639" t="s">
        <v>33</v>
      </c>
      <c r="M136" s="5486" t="s">
        <v>34</v>
      </c>
      <c r="N136" s="5486" t="s">
        <v>33</v>
      </c>
      <c r="O136" s="5487" t="s">
        <v>34</v>
      </c>
      <c r="P136" s="5485" t="s">
        <v>33</v>
      </c>
      <c r="Q136" s="5487" t="s">
        <v>34</v>
      </c>
      <c r="R136" s="5639" t="s">
        <v>33</v>
      </c>
      <c r="S136" s="5487" t="s">
        <v>34</v>
      </c>
      <c r="T136" s="5639" t="s">
        <v>33</v>
      </c>
      <c r="U136" s="5487" t="s">
        <v>34</v>
      </c>
      <c r="V136" s="5485" t="s">
        <v>33</v>
      </c>
      <c r="W136" s="5487" t="s">
        <v>34</v>
      </c>
      <c r="X136" s="5639" t="s">
        <v>33</v>
      </c>
      <c r="Y136" s="5487" t="s">
        <v>34</v>
      </c>
      <c r="Z136" s="5639" t="s">
        <v>33</v>
      </c>
      <c r="AA136" s="5487" t="s">
        <v>34</v>
      </c>
      <c r="AB136" s="5639" t="s">
        <v>33</v>
      </c>
      <c r="AC136" s="5487" t="s">
        <v>34</v>
      </c>
      <c r="AD136" s="5639" t="s">
        <v>33</v>
      </c>
      <c r="AE136" s="5487" t="s">
        <v>34</v>
      </c>
      <c r="AF136" s="5639" t="s">
        <v>33</v>
      </c>
      <c r="AG136" s="5487" t="s">
        <v>34</v>
      </c>
      <c r="AH136" s="5639" t="s">
        <v>33</v>
      </c>
      <c r="AI136" s="5487" t="s">
        <v>34</v>
      </c>
      <c r="AJ136" s="5639" t="s">
        <v>33</v>
      </c>
      <c r="AK136" s="5487" t="s">
        <v>34</v>
      </c>
      <c r="AL136" s="5639" t="s">
        <v>33</v>
      </c>
      <c r="AM136" s="5487" t="s">
        <v>34</v>
      </c>
      <c r="AN136" s="9372"/>
      <c r="AO136" s="9326"/>
      <c r="AP136" s="9326"/>
      <c r="AQ136" s="9326"/>
      <c r="AR136" s="9372"/>
      <c r="CA136" s="9359"/>
      <c r="CB136" s="9359"/>
      <c r="CC136" s="9359"/>
      <c r="CD136" s="9359"/>
      <c r="CG136" s="9359"/>
      <c r="CK136" s="9359"/>
      <c r="CL136" s="9359"/>
      <c r="CM136" s="9359"/>
      <c r="CN136" s="9359"/>
    </row>
    <row r="137" spans="1:94" s="731" customFormat="1" ht="21.9" customHeight="1" x14ac:dyDescent="0.2">
      <c r="A137" s="9387" t="s">
        <v>3629</v>
      </c>
      <c r="B137" s="5640" t="s">
        <v>3544</v>
      </c>
      <c r="C137" s="5641"/>
      <c r="D137" s="5642"/>
      <c r="E137" s="5643"/>
      <c r="F137" s="5644"/>
      <c r="G137" s="5645"/>
      <c r="H137" s="5644"/>
      <c r="I137" s="5645"/>
      <c r="J137" s="5644"/>
      <c r="K137" s="5645"/>
      <c r="L137" s="5646"/>
      <c r="M137" s="5647"/>
      <c r="N137" s="5647"/>
      <c r="O137" s="5648"/>
      <c r="P137" s="5644"/>
      <c r="Q137" s="5648"/>
      <c r="R137" s="5646"/>
      <c r="S137" s="5648"/>
      <c r="T137" s="5646"/>
      <c r="U137" s="5648"/>
      <c r="V137" s="5644"/>
      <c r="W137" s="5645"/>
      <c r="X137" s="5646"/>
      <c r="Y137" s="5645"/>
      <c r="Z137" s="5646"/>
      <c r="AA137" s="5648"/>
      <c r="AB137" s="5646"/>
      <c r="AC137" s="5648"/>
      <c r="AD137" s="5646"/>
      <c r="AE137" s="5648"/>
      <c r="AF137" s="5646"/>
      <c r="AG137" s="5648"/>
      <c r="AH137" s="5646"/>
      <c r="AI137" s="5648"/>
      <c r="AJ137" s="5646"/>
      <c r="AK137" s="5648"/>
      <c r="AL137" s="5646"/>
      <c r="AM137" s="5648"/>
      <c r="AN137" s="5648"/>
      <c r="AO137" s="5648"/>
      <c r="AP137" s="5648"/>
      <c r="AQ137" s="5648"/>
      <c r="AR137" s="5649"/>
      <c r="AS137" s="731" t="str">
        <f t="shared" ref="AS137:AS157" si="29">$CA137&amp;$CB137&amp;$CC137&amp;$CD137&amp;CE137&amp;CF137&amp;CG137&amp;CH137</f>
        <v/>
      </c>
      <c r="CA137" s="731" t="str">
        <f>IF(CK137=1," *Las Acciones de NNA Mejor Niñez deben estar en el grupo etareo (hasta los 24 años)","")</f>
        <v/>
      </c>
      <c r="CB137" s="731" t="str">
        <f t="shared" ref="CB137:CB157" si="30">IF(CL137=1," *.Las Acciones de Pueblos Originarios no pueden superar el total de Acciones ","")</f>
        <v/>
      </c>
      <c r="CC137" s="731" t="str">
        <f t="shared" ref="CC137:CC157" si="31">IF(CM137=1," *.Las Acciones de Migrantes no pueden superar el total de Acciones ","")</f>
        <v/>
      </c>
      <c r="CD137" s="731" t="str">
        <f t="shared" ref="CD137:CD157" si="32">IF(CN137=1," *.Las Acciones de Demencia no pueden superar el total de Acciones ","")</f>
        <v/>
      </c>
      <c r="CG137" s="731" t="str">
        <f>IF(OR(AND(C137&lt;&gt;0,AN137=""),AND(C137&lt;&gt;0,AO137=""),AND(C137&lt;&gt;0,AP137=""),AND(C137&lt;&gt;0,AR137="")),"* No olvide digitar Migrantes y/o Pueblos Originarios, Niños, Niñas, Adolescentes y Jóvenes Mejor Niñez, Espacios Amigables (Digite CERO si no tiene). ","")</f>
        <v/>
      </c>
      <c r="CK137" s="731">
        <f>IF(SUM(F137:O137)&lt;AN137,1,0)</f>
        <v>0</v>
      </c>
      <c r="CL137" s="731">
        <f>IF(AO137&gt;$C137,1,0)</f>
        <v>0</v>
      </c>
      <c r="CM137" s="731">
        <f>IF(AP137&gt;$C137,1,0)</f>
        <v>0</v>
      </c>
      <c r="CN137" s="731">
        <f>IF(AQ137&gt;$C137,1,0)</f>
        <v>0</v>
      </c>
    </row>
    <row r="138" spans="1:94" s="731" customFormat="1" ht="21.9" customHeight="1" x14ac:dyDescent="0.2">
      <c r="A138" s="8216"/>
      <c r="B138" s="5650" t="s">
        <v>3630</v>
      </c>
      <c r="C138" s="5651"/>
      <c r="D138" s="5652"/>
      <c r="E138" s="5653"/>
      <c r="F138" s="5623"/>
      <c r="G138" s="5625"/>
      <c r="H138" s="5623"/>
      <c r="I138" s="5625"/>
      <c r="J138" s="5623"/>
      <c r="K138" s="5625"/>
      <c r="L138" s="5627"/>
      <c r="M138" s="5624"/>
      <c r="N138" s="5624"/>
      <c r="O138" s="5654"/>
      <c r="P138" s="5623"/>
      <c r="Q138" s="5654"/>
      <c r="R138" s="5627"/>
      <c r="S138" s="5654"/>
      <c r="T138" s="5627"/>
      <c r="U138" s="5654"/>
      <c r="V138" s="5623"/>
      <c r="W138" s="5625"/>
      <c r="X138" s="5627"/>
      <c r="Y138" s="5625"/>
      <c r="Z138" s="5627"/>
      <c r="AA138" s="5654"/>
      <c r="AB138" s="5627"/>
      <c r="AC138" s="5654"/>
      <c r="AD138" s="5627"/>
      <c r="AE138" s="5654"/>
      <c r="AF138" s="5627"/>
      <c r="AG138" s="5654"/>
      <c r="AH138" s="5627"/>
      <c r="AI138" s="5654"/>
      <c r="AJ138" s="5627"/>
      <c r="AK138" s="5654"/>
      <c r="AL138" s="5627"/>
      <c r="AM138" s="5654"/>
      <c r="AN138" s="5654"/>
      <c r="AO138" s="5654"/>
      <c r="AP138" s="5654"/>
      <c r="AQ138" s="5654"/>
      <c r="AR138" s="5649"/>
      <c r="AS138" s="731" t="str">
        <f>$CA138&amp;$CB138&amp;$CC138&amp;$CD138&amp;CE138&amp;CF138&amp;CG138&amp;CH138</f>
        <v/>
      </c>
      <c r="CA138" s="731" t="str">
        <f t="shared" ref="CA138:CA157" si="33">IF(CK138=1," *Las Acciones de NNA Mejor Niñez deben estar en el grupo etareo (hasta los 24 años)","")</f>
        <v/>
      </c>
      <c r="CB138" s="731" t="str">
        <f t="shared" si="30"/>
        <v/>
      </c>
      <c r="CC138" s="731" t="str">
        <f t="shared" si="31"/>
        <v/>
      </c>
      <c r="CD138" s="731" t="str">
        <f t="shared" si="32"/>
        <v/>
      </c>
      <c r="CG138" s="731" t="str">
        <f t="shared" ref="CG138:CG157" si="34">IF(OR(AND(C138&lt;&gt;0,AN138=""),AND(C138&lt;&gt;0,AO138=""),AND(C138&lt;&gt;0,AP138=""),AND(C138&lt;&gt;0,AR138="")),"* No olvide digitar Migrantes y/o Pueblos Originarios, Niños, Niñas, Adolescentes y Jóvenes Mejor Niñez, Espacios Amigables (Digite CERO si no tiene). ","")</f>
        <v/>
      </c>
      <c r="CK138" s="731">
        <f t="shared" ref="CK138:CK157" si="35">IF(SUM(F138:O138)&lt;AN138,1,0)</f>
        <v>0</v>
      </c>
      <c r="CL138" s="731">
        <f t="shared" ref="CL138:CN157" si="36">IF(AO138&gt;$C138,1,0)</f>
        <v>0</v>
      </c>
      <c r="CM138" s="731">
        <f t="shared" si="36"/>
        <v>0</v>
      </c>
      <c r="CN138" s="731">
        <f t="shared" si="36"/>
        <v>0</v>
      </c>
    </row>
    <row r="139" spans="1:94" s="731" customFormat="1" ht="21.9" customHeight="1" x14ac:dyDescent="0.2">
      <c r="A139" s="8216"/>
      <c r="B139" s="5650" t="s">
        <v>3545</v>
      </c>
      <c r="C139" s="5651"/>
      <c r="D139" s="5652"/>
      <c r="E139" s="5653"/>
      <c r="F139" s="5623"/>
      <c r="G139" s="5625"/>
      <c r="H139" s="5623"/>
      <c r="I139" s="5625"/>
      <c r="J139" s="5623"/>
      <c r="K139" s="5625"/>
      <c r="L139" s="5627"/>
      <c r="M139" s="5624"/>
      <c r="N139" s="5624"/>
      <c r="O139" s="5654"/>
      <c r="P139" s="5623"/>
      <c r="Q139" s="5654"/>
      <c r="R139" s="5627"/>
      <c r="S139" s="5654"/>
      <c r="T139" s="5627"/>
      <c r="U139" s="5654"/>
      <c r="V139" s="5623"/>
      <c r="W139" s="5625"/>
      <c r="X139" s="5627"/>
      <c r="Y139" s="5625"/>
      <c r="Z139" s="5627"/>
      <c r="AA139" s="5654"/>
      <c r="AB139" s="5627"/>
      <c r="AC139" s="5654"/>
      <c r="AD139" s="5627"/>
      <c r="AE139" s="5654"/>
      <c r="AF139" s="5627"/>
      <c r="AG139" s="5654"/>
      <c r="AH139" s="5627"/>
      <c r="AI139" s="5654"/>
      <c r="AJ139" s="5627"/>
      <c r="AK139" s="5654"/>
      <c r="AL139" s="5627"/>
      <c r="AM139" s="5654"/>
      <c r="AN139" s="5654"/>
      <c r="AO139" s="5654"/>
      <c r="AP139" s="5654"/>
      <c r="AQ139" s="5654"/>
      <c r="AR139" s="5649"/>
      <c r="AS139" s="731" t="str">
        <f t="shared" si="29"/>
        <v/>
      </c>
      <c r="CA139" s="731" t="str">
        <f t="shared" si="33"/>
        <v/>
      </c>
      <c r="CB139" s="731" t="str">
        <f t="shared" si="30"/>
        <v/>
      </c>
      <c r="CC139" s="731" t="str">
        <f t="shared" si="31"/>
        <v/>
      </c>
      <c r="CD139" s="731" t="str">
        <f t="shared" si="32"/>
        <v/>
      </c>
      <c r="CG139" s="731" t="str">
        <f t="shared" si="34"/>
        <v/>
      </c>
      <c r="CK139" s="731">
        <f t="shared" si="35"/>
        <v>0</v>
      </c>
      <c r="CL139" s="731">
        <f t="shared" si="36"/>
        <v>0</v>
      </c>
      <c r="CM139" s="731">
        <f t="shared" si="36"/>
        <v>0</v>
      </c>
      <c r="CN139" s="731">
        <f t="shared" si="36"/>
        <v>0</v>
      </c>
    </row>
    <row r="140" spans="1:94" s="731" customFormat="1" ht="21.9" customHeight="1" x14ac:dyDescent="0.2">
      <c r="A140" s="8216"/>
      <c r="B140" s="5650" t="s">
        <v>3546</v>
      </c>
      <c r="C140" s="5651"/>
      <c r="D140" s="5652"/>
      <c r="E140" s="5653"/>
      <c r="F140" s="5623"/>
      <c r="G140" s="5625"/>
      <c r="H140" s="5623"/>
      <c r="I140" s="5625"/>
      <c r="J140" s="5623"/>
      <c r="K140" s="5625"/>
      <c r="L140" s="5627"/>
      <c r="M140" s="5624"/>
      <c r="N140" s="5624"/>
      <c r="O140" s="5654"/>
      <c r="P140" s="5623"/>
      <c r="Q140" s="5654"/>
      <c r="R140" s="5627"/>
      <c r="S140" s="5654"/>
      <c r="T140" s="5627"/>
      <c r="U140" s="5654"/>
      <c r="V140" s="5623"/>
      <c r="W140" s="5625"/>
      <c r="X140" s="5627"/>
      <c r="Y140" s="5625"/>
      <c r="Z140" s="5627"/>
      <c r="AA140" s="5654"/>
      <c r="AB140" s="5627"/>
      <c r="AC140" s="5654"/>
      <c r="AD140" s="5627"/>
      <c r="AE140" s="5654"/>
      <c r="AF140" s="5627"/>
      <c r="AG140" s="5654"/>
      <c r="AH140" s="5627"/>
      <c r="AI140" s="5654"/>
      <c r="AJ140" s="5627"/>
      <c r="AK140" s="5654"/>
      <c r="AL140" s="5627"/>
      <c r="AM140" s="5654"/>
      <c r="AN140" s="5654"/>
      <c r="AO140" s="5654"/>
      <c r="AP140" s="5654"/>
      <c r="AQ140" s="5654"/>
      <c r="AR140" s="5649"/>
      <c r="AS140" s="731" t="str">
        <f t="shared" si="29"/>
        <v/>
      </c>
      <c r="CA140" s="731" t="str">
        <f t="shared" si="33"/>
        <v/>
      </c>
      <c r="CB140" s="731" t="str">
        <f t="shared" si="30"/>
        <v/>
      </c>
      <c r="CC140" s="731" t="str">
        <f t="shared" si="31"/>
        <v/>
      </c>
      <c r="CD140" s="731" t="str">
        <f t="shared" si="32"/>
        <v/>
      </c>
      <c r="CG140" s="731" t="str">
        <f t="shared" si="34"/>
        <v/>
      </c>
      <c r="CK140" s="731">
        <f t="shared" si="35"/>
        <v>0</v>
      </c>
      <c r="CL140" s="731">
        <f t="shared" si="36"/>
        <v>0</v>
      </c>
      <c r="CM140" s="731">
        <f t="shared" si="36"/>
        <v>0</v>
      </c>
      <c r="CN140" s="731">
        <f t="shared" si="36"/>
        <v>0</v>
      </c>
    </row>
    <row r="141" spans="1:94" s="731" customFormat="1" ht="21.9" customHeight="1" x14ac:dyDescent="0.2">
      <c r="A141" s="8216"/>
      <c r="B141" s="5650" t="s">
        <v>3631</v>
      </c>
      <c r="C141" s="5651"/>
      <c r="D141" s="5652"/>
      <c r="E141" s="5653"/>
      <c r="F141" s="5623"/>
      <c r="G141" s="5625"/>
      <c r="H141" s="5623"/>
      <c r="I141" s="5625"/>
      <c r="J141" s="5623"/>
      <c r="K141" s="5625"/>
      <c r="L141" s="5627"/>
      <c r="M141" s="5624"/>
      <c r="N141" s="5624"/>
      <c r="O141" s="5654"/>
      <c r="P141" s="5623"/>
      <c r="Q141" s="5654"/>
      <c r="R141" s="5627"/>
      <c r="S141" s="5654"/>
      <c r="T141" s="5627"/>
      <c r="U141" s="5654"/>
      <c r="V141" s="5623"/>
      <c r="W141" s="5625"/>
      <c r="X141" s="5627"/>
      <c r="Y141" s="5625"/>
      <c r="Z141" s="5627"/>
      <c r="AA141" s="5654"/>
      <c r="AB141" s="5627"/>
      <c r="AC141" s="5654"/>
      <c r="AD141" s="5627"/>
      <c r="AE141" s="5654"/>
      <c r="AF141" s="5627"/>
      <c r="AG141" s="5654"/>
      <c r="AH141" s="5627"/>
      <c r="AI141" s="5654"/>
      <c r="AJ141" s="5627"/>
      <c r="AK141" s="5654"/>
      <c r="AL141" s="5627"/>
      <c r="AM141" s="5654"/>
      <c r="AN141" s="5654"/>
      <c r="AO141" s="5654"/>
      <c r="AP141" s="5654"/>
      <c r="AQ141" s="5654"/>
      <c r="AR141" s="5649"/>
      <c r="AS141" s="731" t="str">
        <f t="shared" si="29"/>
        <v/>
      </c>
      <c r="CA141" s="731" t="str">
        <f t="shared" si="33"/>
        <v/>
      </c>
      <c r="CB141" s="731" t="str">
        <f t="shared" si="30"/>
        <v/>
      </c>
      <c r="CC141" s="731" t="str">
        <f t="shared" si="31"/>
        <v/>
      </c>
      <c r="CD141" s="731" t="str">
        <f t="shared" si="32"/>
        <v/>
      </c>
      <c r="CG141" s="731" t="str">
        <f t="shared" si="34"/>
        <v/>
      </c>
      <c r="CK141" s="731">
        <f t="shared" si="35"/>
        <v>0</v>
      </c>
      <c r="CL141" s="731">
        <f t="shared" si="36"/>
        <v>0</v>
      </c>
      <c r="CM141" s="731">
        <f t="shared" si="36"/>
        <v>0</v>
      </c>
      <c r="CN141" s="731">
        <f t="shared" si="36"/>
        <v>0</v>
      </c>
    </row>
    <row r="142" spans="1:94" s="731" customFormat="1" ht="21.9" customHeight="1" x14ac:dyDescent="0.2">
      <c r="A142" s="8216"/>
      <c r="B142" s="5650" t="s">
        <v>3547</v>
      </c>
      <c r="C142" s="5651"/>
      <c r="D142" s="5652"/>
      <c r="E142" s="5653"/>
      <c r="F142" s="5623"/>
      <c r="G142" s="5625"/>
      <c r="H142" s="5623"/>
      <c r="I142" s="5625"/>
      <c r="J142" s="5623"/>
      <c r="K142" s="5625"/>
      <c r="L142" s="5627"/>
      <c r="M142" s="5624"/>
      <c r="N142" s="5624"/>
      <c r="O142" s="5654"/>
      <c r="P142" s="5623"/>
      <c r="Q142" s="5654"/>
      <c r="R142" s="5627"/>
      <c r="S142" s="5654"/>
      <c r="T142" s="5627"/>
      <c r="U142" s="5654"/>
      <c r="V142" s="5623"/>
      <c r="W142" s="5625"/>
      <c r="X142" s="5627"/>
      <c r="Y142" s="5625"/>
      <c r="Z142" s="5627"/>
      <c r="AA142" s="5654"/>
      <c r="AB142" s="5627"/>
      <c r="AC142" s="5654"/>
      <c r="AD142" s="5627"/>
      <c r="AE142" s="5654"/>
      <c r="AF142" s="5627"/>
      <c r="AG142" s="5654"/>
      <c r="AH142" s="5627"/>
      <c r="AI142" s="5654"/>
      <c r="AJ142" s="5627"/>
      <c r="AK142" s="5654"/>
      <c r="AL142" s="5627"/>
      <c r="AM142" s="5654"/>
      <c r="AN142" s="5654"/>
      <c r="AO142" s="5654"/>
      <c r="AP142" s="5654"/>
      <c r="AQ142" s="5654"/>
      <c r="AR142" s="5649"/>
      <c r="AS142" s="731" t="str">
        <f t="shared" si="29"/>
        <v/>
      </c>
      <c r="CA142" s="731" t="str">
        <f t="shared" si="33"/>
        <v/>
      </c>
      <c r="CB142" s="731" t="str">
        <f t="shared" si="30"/>
        <v/>
      </c>
      <c r="CC142" s="731" t="str">
        <f t="shared" si="31"/>
        <v/>
      </c>
      <c r="CD142" s="731" t="str">
        <f t="shared" si="32"/>
        <v/>
      </c>
      <c r="CG142" s="731" t="str">
        <f t="shared" si="34"/>
        <v/>
      </c>
      <c r="CK142" s="731">
        <f t="shared" si="35"/>
        <v>0</v>
      </c>
      <c r="CL142" s="731">
        <f t="shared" si="36"/>
        <v>0</v>
      </c>
      <c r="CM142" s="731">
        <f t="shared" si="36"/>
        <v>0</v>
      </c>
      <c r="CN142" s="731">
        <f t="shared" si="36"/>
        <v>0</v>
      </c>
    </row>
    <row r="143" spans="1:94" s="731" customFormat="1" ht="21.9" customHeight="1" x14ac:dyDescent="0.2">
      <c r="A143" s="8216"/>
      <c r="B143" s="5650" t="s">
        <v>3503</v>
      </c>
      <c r="C143" s="5651"/>
      <c r="D143" s="5652"/>
      <c r="E143" s="5653"/>
      <c r="F143" s="5623"/>
      <c r="G143" s="5625"/>
      <c r="H143" s="5623"/>
      <c r="I143" s="5625"/>
      <c r="J143" s="5623"/>
      <c r="K143" s="5625"/>
      <c r="L143" s="5627"/>
      <c r="M143" s="5624"/>
      <c r="N143" s="5624"/>
      <c r="O143" s="5654"/>
      <c r="P143" s="5623"/>
      <c r="Q143" s="5654"/>
      <c r="R143" s="5627"/>
      <c r="S143" s="5654"/>
      <c r="T143" s="5627"/>
      <c r="U143" s="5654"/>
      <c r="V143" s="5623"/>
      <c r="W143" s="5625"/>
      <c r="X143" s="5627"/>
      <c r="Y143" s="5625"/>
      <c r="Z143" s="5627"/>
      <c r="AA143" s="5654"/>
      <c r="AB143" s="5627"/>
      <c r="AC143" s="5654"/>
      <c r="AD143" s="5627"/>
      <c r="AE143" s="5654"/>
      <c r="AF143" s="5627"/>
      <c r="AG143" s="5654"/>
      <c r="AH143" s="5627"/>
      <c r="AI143" s="5654"/>
      <c r="AJ143" s="5627"/>
      <c r="AK143" s="5654"/>
      <c r="AL143" s="5627"/>
      <c r="AM143" s="5654"/>
      <c r="AN143" s="5654"/>
      <c r="AO143" s="5654"/>
      <c r="AP143" s="5654"/>
      <c r="AQ143" s="5654"/>
      <c r="AR143" s="5649"/>
      <c r="AS143" s="731" t="str">
        <f t="shared" si="29"/>
        <v/>
      </c>
      <c r="CA143" s="731" t="str">
        <f t="shared" si="33"/>
        <v/>
      </c>
      <c r="CB143" s="731" t="str">
        <f t="shared" si="30"/>
        <v/>
      </c>
      <c r="CC143" s="731" t="str">
        <f t="shared" si="31"/>
        <v/>
      </c>
      <c r="CD143" s="731" t="str">
        <f t="shared" si="32"/>
        <v/>
      </c>
      <c r="CG143" s="731" t="str">
        <f t="shared" si="34"/>
        <v/>
      </c>
      <c r="CK143" s="731">
        <f t="shared" si="35"/>
        <v>0</v>
      </c>
      <c r="CL143" s="731">
        <f t="shared" si="36"/>
        <v>0</v>
      </c>
      <c r="CM143" s="731">
        <f t="shared" si="36"/>
        <v>0</v>
      </c>
      <c r="CN143" s="731">
        <f t="shared" si="36"/>
        <v>0</v>
      </c>
    </row>
    <row r="144" spans="1:94" s="731" customFormat="1" ht="26.25" customHeight="1" x14ac:dyDescent="0.2">
      <c r="A144" s="8216"/>
      <c r="B144" s="5650" t="s">
        <v>3632</v>
      </c>
      <c r="C144" s="5651"/>
      <c r="D144" s="5652"/>
      <c r="E144" s="5653"/>
      <c r="F144" s="5623"/>
      <c r="G144" s="5625"/>
      <c r="H144" s="5623"/>
      <c r="I144" s="5625"/>
      <c r="J144" s="5623"/>
      <c r="K144" s="5625"/>
      <c r="L144" s="5627"/>
      <c r="M144" s="5624"/>
      <c r="N144" s="5624"/>
      <c r="O144" s="5654"/>
      <c r="P144" s="5623"/>
      <c r="Q144" s="5654"/>
      <c r="R144" s="5627"/>
      <c r="S144" s="5654"/>
      <c r="T144" s="5627"/>
      <c r="U144" s="5654"/>
      <c r="V144" s="5623"/>
      <c r="W144" s="5625"/>
      <c r="X144" s="5627"/>
      <c r="Y144" s="5625"/>
      <c r="Z144" s="5627"/>
      <c r="AA144" s="5654"/>
      <c r="AB144" s="5627"/>
      <c r="AC144" s="5654"/>
      <c r="AD144" s="5627"/>
      <c r="AE144" s="5654"/>
      <c r="AF144" s="5627"/>
      <c r="AG144" s="5654"/>
      <c r="AH144" s="5627"/>
      <c r="AI144" s="5654"/>
      <c r="AJ144" s="5627"/>
      <c r="AK144" s="5654"/>
      <c r="AL144" s="5627"/>
      <c r="AM144" s="5654"/>
      <c r="AN144" s="5654"/>
      <c r="AO144" s="5654"/>
      <c r="AP144" s="5654"/>
      <c r="AQ144" s="5654"/>
      <c r="AR144" s="5649"/>
      <c r="AS144" s="731" t="str">
        <f t="shared" si="29"/>
        <v/>
      </c>
      <c r="CA144" s="731" t="str">
        <f t="shared" si="33"/>
        <v/>
      </c>
      <c r="CB144" s="731" t="str">
        <f t="shared" si="30"/>
        <v/>
      </c>
      <c r="CC144" s="731" t="str">
        <f t="shared" si="31"/>
        <v/>
      </c>
      <c r="CD144" s="731" t="str">
        <f t="shared" si="32"/>
        <v/>
      </c>
      <c r="CG144" s="731" t="str">
        <f t="shared" si="34"/>
        <v/>
      </c>
      <c r="CK144" s="731">
        <f t="shared" si="35"/>
        <v>0</v>
      </c>
      <c r="CL144" s="731">
        <f t="shared" si="36"/>
        <v>0</v>
      </c>
      <c r="CM144" s="731">
        <f t="shared" si="36"/>
        <v>0</v>
      </c>
      <c r="CN144" s="731">
        <f t="shared" si="36"/>
        <v>0</v>
      </c>
    </row>
    <row r="145" spans="1:92" s="731" customFormat="1" ht="26.25" customHeight="1" x14ac:dyDescent="0.2">
      <c r="A145" s="8216"/>
      <c r="B145" s="5650" t="s">
        <v>3633</v>
      </c>
      <c r="C145" s="5651"/>
      <c r="D145" s="5652"/>
      <c r="E145" s="5653"/>
      <c r="F145" s="5623"/>
      <c r="G145" s="5625"/>
      <c r="H145" s="5623"/>
      <c r="I145" s="5625"/>
      <c r="J145" s="5623"/>
      <c r="K145" s="5625"/>
      <c r="L145" s="5627"/>
      <c r="M145" s="5624"/>
      <c r="N145" s="5624"/>
      <c r="O145" s="5654"/>
      <c r="P145" s="5623"/>
      <c r="Q145" s="5654"/>
      <c r="R145" s="5627"/>
      <c r="S145" s="5654"/>
      <c r="T145" s="5627"/>
      <c r="U145" s="5654"/>
      <c r="V145" s="5623"/>
      <c r="W145" s="5625"/>
      <c r="X145" s="5627"/>
      <c r="Y145" s="5625"/>
      <c r="Z145" s="5627"/>
      <c r="AA145" s="5654"/>
      <c r="AB145" s="5627"/>
      <c r="AC145" s="5654"/>
      <c r="AD145" s="5627"/>
      <c r="AE145" s="5654"/>
      <c r="AF145" s="5627"/>
      <c r="AG145" s="5654"/>
      <c r="AH145" s="5627"/>
      <c r="AI145" s="5654"/>
      <c r="AJ145" s="5627"/>
      <c r="AK145" s="5654"/>
      <c r="AL145" s="5627"/>
      <c r="AM145" s="5654"/>
      <c r="AN145" s="5654"/>
      <c r="AO145" s="5654"/>
      <c r="AP145" s="5654"/>
      <c r="AQ145" s="5654"/>
      <c r="AR145" s="5649"/>
      <c r="AS145" s="731" t="str">
        <f t="shared" si="29"/>
        <v/>
      </c>
      <c r="CA145" s="731" t="str">
        <f t="shared" si="33"/>
        <v/>
      </c>
      <c r="CB145" s="731" t="str">
        <f t="shared" si="30"/>
        <v/>
      </c>
      <c r="CC145" s="731" t="str">
        <f t="shared" si="31"/>
        <v/>
      </c>
      <c r="CD145" s="731" t="str">
        <f t="shared" si="32"/>
        <v/>
      </c>
      <c r="CG145" s="731" t="str">
        <f t="shared" si="34"/>
        <v/>
      </c>
      <c r="CK145" s="731">
        <f t="shared" si="35"/>
        <v>0</v>
      </c>
      <c r="CL145" s="731">
        <f t="shared" si="36"/>
        <v>0</v>
      </c>
      <c r="CM145" s="731">
        <f t="shared" si="36"/>
        <v>0</v>
      </c>
      <c r="CN145" s="731">
        <f t="shared" si="36"/>
        <v>0</v>
      </c>
    </row>
    <row r="146" spans="1:92" s="731" customFormat="1" ht="26.25" customHeight="1" x14ac:dyDescent="0.2">
      <c r="A146" s="8216"/>
      <c r="B146" s="5655" t="s">
        <v>3634</v>
      </c>
      <c r="C146" s="5656"/>
      <c r="D146" s="5657"/>
      <c r="E146" s="5658"/>
      <c r="F146" s="5659"/>
      <c r="G146" s="3192"/>
      <c r="H146" s="5659"/>
      <c r="I146" s="3192"/>
      <c r="J146" s="5659"/>
      <c r="K146" s="3192"/>
      <c r="L146" s="3193"/>
      <c r="M146" s="5660"/>
      <c r="N146" s="5660"/>
      <c r="O146" s="5661"/>
      <c r="P146" s="5659"/>
      <c r="Q146" s="5661"/>
      <c r="R146" s="3193"/>
      <c r="S146" s="5661"/>
      <c r="T146" s="3193"/>
      <c r="U146" s="5661"/>
      <c r="V146" s="5659"/>
      <c r="W146" s="3192"/>
      <c r="X146" s="3193"/>
      <c r="Y146" s="3192"/>
      <c r="Z146" s="3193"/>
      <c r="AA146" s="5661"/>
      <c r="AB146" s="3193"/>
      <c r="AC146" s="5661"/>
      <c r="AD146" s="3193"/>
      <c r="AE146" s="5661"/>
      <c r="AF146" s="3193"/>
      <c r="AG146" s="5661"/>
      <c r="AH146" s="3193"/>
      <c r="AI146" s="5661"/>
      <c r="AJ146" s="3193"/>
      <c r="AK146" s="5661"/>
      <c r="AL146" s="3193"/>
      <c r="AM146" s="5661"/>
      <c r="AN146" s="5661"/>
      <c r="AO146" s="5661"/>
      <c r="AP146" s="5661"/>
      <c r="AQ146" s="5661"/>
      <c r="AR146" s="5649"/>
      <c r="AS146" s="731" t="str">
        <f t="shared" si="29"/>
        <v/>
      </c>
      <c r="CA146" s="731" t="str">
        <f t="shared" si="33"/>
        <v/>
      </c>
      <c r="CB146" s="731" t="str">
        <f t="shared" si="30"/>
        <v/>
      </c>
      <c r="CC146" s="731" t="str">
        <f t="shared" si="31"/>
        <v/>
      </c>
      <c r="CD146" s="731" t="str">
        <f t="shared" si="32"/>
        <v/>
      </c>
      <c r="CG146" s="731" t="str">
        <f t="shared" si="34"/>
        <v/>
      </c>
      <c r="CK146" s="731">
        <f t="shared" si="35"/>
        <v>0</v>
      </c>
      <c r="CL146" s="731">
        <f t="shared" si="36"/>
        <v>0</v>
      </c>
      <c r="CM146" s="731">
        <f t="shared" si="36"/>
        <v>0</v>
      </c>
      <c r="CN146" s="731">
        <f t="shared" si="36"/>
        <v>0</v>
      </c>
    </row>
    <row r="147" spans="1:92" s="731" customFormat="1" ht="21" customHeight="1" thickBot="1" x14ac:dyDescent="0.25">
      <c r="A147" s="9388"/>
      <c r="B147" s="772" t="s">
        <v>30</v>
      </c>
      <c r="C147" s="5662"/>
      <c r="D147" s="5663"/>
      <c r="E147" s="5664"/>
      <c r="F147" s="773"/>
      <c r="G147" s="774"/>
      <c r="H147" s="773"/>
      <c r="I147" s="774"/>
      <c r="J147" s="773"/>
      <c r="K147" s="774"/>
      <c r="L147" s="775"/>
      <c r="M147" s="776"/>
      <c r="N147" s="776"/>
      <c r="O147" s="777"/>
      <c r="P147" s="773"/>
      <c r="Q147" s="777"/>
      <c r="R147" s="778"/>
      <c r="S147" s="777"/>
      <c r="T147" s="773"/>
      <c r="U147" s="774"/>
      <c r="V147" s="776"/>
      <c r="W147" s="777"/>
      <c r="X147" s="775"/>
      <c r="Y147" s="774"/>
      <c r="Z147" s="776"/>
      <c r="AA147" s="774"/>
      <c r="AB147" s="776"/>
      <c r="AC147" s="774"/>
      <c r="AD147" s="776"/>
      <c r="AE147" s="774"/>
      <c r="AF147" s="776"/>
      <c r="AG147" s="774"/>
      <c r="AH147" s="776"/>
      <c r="AI147" s="774"/>
      <c r="AJ147" s="776"/>
      <c r="AK147" s="774"/>
      <c r="AL147" s="776"/>
      <c r="AM147" s="774"/>
      <c r="AN147" s="774"/>
      <c r="AO147" s="774"/>
      <c r="AP147" s="774"/>
      <c r="AQ147" s="774"/>
      <c r="AR147" s="774"/>
    </row>
    <row r="148" spans="1:92" s="731" customFormat="1" ht="30" customHeight="1" thickTop="1" x14ac:dyDescent="0.2">
      <c r="A148" s="8216" t="s">
        <v>3635</v>
      </c>
      <c r="B148" s="5640" t="s">
        <v>3544</v>
      </c>
      <c r="C148" s="5665"/>
      <c r="D148" s="5666"/>
      <c r="E148" s="5667"/>
      <c r="F148" s="127"/>
      <c r="G148" s="5668"/>
      <c r="H148" s="127"/>
      <c r="I148" s="5668"/>
      <c r="J148" s="127"/>
      <c r="K148" s="5668"/>
      <c r="L148" s="130"/>
      <c r="M148" s="128"/>
      <c r="N148" s="128"/>
      <c r="O148" s="779"/>
      <c r="P148" s="127"/>
      <c r="Q148" s="779"/>
      <c r="R148" s="130"/>
      <c r="S148" s="779"/>
      <c r="T148" s="130"/>
      <c r="U148" s="779"/>
      <c r="V148" s="127"/>
      <c r="W148" s="5668"/>
      <c r="X148" s="130"/>
      <c r="Y148" s="5668"/>
      <c r="Z148" s="130"/>
      <c r="AA148" s="779"/>
      <c r="AB148" s="130"/>
      <c r="AC148" s="779"/>
      <c r="AD148" s="130"/>
      <c r="AE148" s="779"/>
      <c r="AF148" s="130"/>
      <c r="AG148" s="779"/>
      <c r="AH148" s="130"/>
      <c r="AI148" s="779"/>
      <c r="AJ148" s="130"/>
      <c r="AK148" s="779"/>
      <c r="AL148" s="130"/>
      <c r="AM148" s="779"/>
      <c r="AN148" s="779"/>
      <c r="AO148" s="779"/>
      <c r="AP148" s="779"/>
      <c r="AQ148" s="779"/>
      <c r="AR148" s="780"/>
      <c r="AS148" s="731" t="str">
        <f t="shared" si="29"/>
        <v/>
      </c>
      <c r="CA148" s="731" t="str">
        <f t="shared" si="33"/>
        <v/>
      </c>
      <c r="CB148" s="731" t="str">
        <f t="shared" si="30"/>
        <v/>
      </c>
      <c r="CC148" s="731" t="str">
        <f t="shared" si="31"/>
        <v/>
      </c>
      <c r="CD148" s="731" t="str">
        <f t="shared" si="32"/>
        <v/>
      </c>
      <c r="CG148" s="731" t="str">
        <f t="shared" si="34"/>
        <v/>
      </c>
      <c r="CK148" s="731">
        <f t="shared" si="35"/>
        <v>0</v>
      </c>
      <c r="CL148" s="731">
        <f t="shared" si="36"/>
        <v>0</v>
      </c>
      <c r="CM148" s="731">
        <f t="shared" si="36"/>
        <v>0</v>
      </c>
      <c r="CN148" s="731">
        <f t="shared" si="36"/>
        <v>0</v>
      </c>
    </row>
    <row r="149" spans="1:92" s="731" customFormat="1" ht="20" customHeight="1" x14ac:dyDescent="0.2">
      <c r="A149" s="8216"/>
      <c r="B149" s="5650" t="s">
        <v>3630</v>
      </c>
      <c r="C149" s="5651"/>
      <c r="D149" s="5652"/>
      <c r="E149" s="5653"/>
      <c r="F149" s="5623"/>
      <c r="G149" s="5625"/>
      <c r="H149" s="5623"/>
      <c r="I149" s="5625"/>
      <c r="J149" s="5623"/>
      <c r="K149" s="5625"/>
      <c r="L149" s="5627"/>
      <c r="M149" s="5624"/>
      <c r="N149" s="5624"/>
      <c r="O149" s="5654"/>
      <c r="P149" s="5623"/>
      <c r="Q149" s="5654"/>
      <c r="R149" s="5627"/>
      <c r="S149" s="5654"/>
      <c r="T149" s="5627"/>
      <c r="U149" s="5654"/>
      <c r="V149" s="5623"/>
      <c r="W149" s="5625"/>
      <c r="X149" s="5627"/>
      <c r="Y149" s="5625"/>
      <c r="Z149" s="5627"/>
      <c r="AA149" s="5654"/>
      <c r="AB149" s="5627"/>
      <c r="AC149" s="5654"/>
      <c r="AD149" s="5627"/>
      <c r="AE149" s="5654"/>
      <c r="AF149" s="5627"/>
      <c r="AG149" s="5654"/>
      <c r="AH149" s="5627"/>
      <c r="AI149" s="5654"/>
      <c r="AJ149" s="5627"/>
      <c r="AK149" s="5654"/>
      <c r="AL149" s="5627"/>
      <c r="AM149" s="5654"/>
      <c r="AN149" s="5654"/>
      <c r="AO149" s="5654"/>
      <c r="AP149" s="5654"/>
      <c r="AQ149" s="5654"/>
      <c r="AR149" s="780"/>
      <c r="AS149" s="731" t="str">
        <f t="shared" si="29"/>
        <v/>
      </c>
      <c r="CA149" s="731" t="str">
        <f t="shared" si="33"/>
        <v/>
      </c>
      <c r="CB149" s="731" t="str">
        <f t="shared" si="30"/>
        <v/>
      </c>
      <c r="CC149" s="731" t="str">
        <f t="shared" si="31"/>
        <v/>
      </c>
      <c r="CD149" s="731" t="str">
        <f t="shared" si="32"/>
        <v/>
      </c>
      <c r="CG149" s="731" t="str">
        <f t="shared" si="34"/>
        <v/>
      </c>
      <c r="CK149" s="731">
        <f t="shared" si="35"/>
        <v>0</v>
      </c>
      <c r="CL149" s="731">
        <f t="shared" si="36"/>
        <v>0</v>
      </c>
      <c r="CM149" s="731">
        <f t="shared" si="36"/>
        <v>0</v>
      </c>
      <c r="CN149" s="731">
        <f t="shared" si="36"/>
        <v>0</v>
      </c>
    </row>
    <row r="150" spans="1:92" s="731" customFormat="1" ht="20.25" customHeight="1" x14ac:dyDescent="0.2">
      <c r="A150" s="8216"/>
      <c r="B150" s="5650" t="s">
        <v>3545</v>
      </c>
      <c r="C150" s="5651"/>
      <c r="D150" s="5652"/>
      <c r="E150" s="5653"/>
      <c r="F150" s="5623"/>
      <c r="G150" s="5625"/>
      <c r="H150" s="5623"/>
      <c r="I150" s="5625"/>
      <c r="J150" s="5623"/>
      <c r="K150" s="5625"/>
      <c r="L150" s="5627"/>
      <c r="M150" s="5624"/>
      <c r="N150" s="5624"/>
      <c r="O150" s="5654"/>
      <c r="P150" s="5623"/>
      <c r="Q150" s="5654"/>
      <c r="R150" s="5627"/>
      <c r="S150" s="5654"/>
      <c r="T150" s="5627"/>
      <c r="U150" s="5654"/>
      <c r="V150" s="5623"/>
      <c r="W150" s="5625"/>
      <c r="X150" s="5627"/>
      <c r="Y150" s="5625"/>
      <c r="Z150" s="5627"/>
      <c r="AA150" s="5654"/>
      <c r="AB150" s="5627"/>
      <c r="AC150" s="5654"/>
      <c r="AD150" s="5627"/>
      <c r="AE150" s="5654"/>
      <c r="AF150" s="5627"/>
      <c r="AG150" s="5654"/>
      <c r="AH150" s="5627"/>
      <c r="AI150" s="5654"/>
      <c r="AJ150" s="5627"/>
      <c r="AK150" s="5654"/>
      <c r="AL150" s="5627"/>
      <c r="AM150" s="5654"/>
      <c r="AN150" s="5654"/>
      <c r="AO150" s="5654"/>
      <c r="AP150" s="5654"/>
      <c r="AQ150" s="5654"/>
      <c r="AR150" s="780"/>
      <c r="AS150" s="731" t="str">
        <f t="shared" si="29"/>
        <v/>
      </c>
      <c r="CA150" s="731" t="str">
        <f t="shared" si="33"/>
        <v/>
      </c>
      <c r="CB150" s="731" t="str">
        <f t="shared" si="30"/>
        <v/>
      </c>
      <c r="CC150" s="731" t="str">
        <f t="shared" si="31"/>
        <v/>
      </c>
      <c r="CD150" s="731" t="str">
        <f t="shared" si="32"/>
        <v/>
      </c>
      <c r="CG150" s="731" t="str">
        <f t="shared" si="34"/>
        <v/>
      </c>
      <c r="CK150" s="731">
        <f t="shared" si="35"/>
        <v>0</v>
      </c>
      <c r="CL150" s="731">
        <f t="shared" si="36"/>
        <v>0</v>
      </c>
      <c r="CM150" s="731">
        <f t="shared" si="36"/>
        <v>0</v>
      </c>
      <c r="CN150" s="731">
        <f t="shared" si="36"/>
        <v>0</v>
      </c>
    </row>
    <row r="151" spans="1:92" s="731" customFormat="1" ht="20.25" customHeight="1" x14ac:dyDescent="0.2">
      <c r="A151" s="8216"/>
      <c r="B151" s="5650" t="s">
        <v>3546</v>
      </c>
      <c r="C151" s="5651"/>
      <c r="D151" s="5652"/>
      <c r="E151" s="5653"/>
      <c r="F151" s="5623"/>
      <c r="G151" s="5625"/>
      <c r="H151" s="5623"/>
      <c r="I151" s="5625"/>
      <c r="J151" s="5623"/>
      <c r="K151" s="5625"/>
      <c r="L151" s="5627"/>
      <c r="M151" s="5624"/>
      <c r="N151" s="5624"/>
      <c r="O151" s="5654"/>
      <c r="P151" s="5623"/>
      <c r="Q151" s="5654"/>
      <c r="R151" s="5627"/>
      <c r="S151" s="5654"/>
      <c r="T151" s="5627"/>
      <c r="U151" s="5654"/>
      <c r="V151" s="5623"/>
      <c r="W151" s="5625"/>
      <c r="X151" s="5627"/>
      <c r="Y151" s="5625"/>
      <c r="Z151" s="5627"/>
      <c r="AA151" s="5654"/>
      <c r="AB151" s="5627"/>
      <c r="AC151" s="5654"/>
      <c r="AD151" s="5627"/>
      <c r="AE151" s="5654"/>
      <c r="AF151" s="5627"/>
      <c r="AG151" s="5654"/>
      <c r="AH151" s="5627"/>
      <c r="AI151" s="5654"/>
      <c r="AJ151" s="5627"/>
      <c r="AK151" s="5654"/>
      <c r="AL151" s="5627"/>
      <c r="AM151" s="5654"/>
      <c r="AN151" s="5654"/>
      <c r="AO151" s="5654"/>
      <c r="AP151" s="5654"/>
      <c r="AQ151" s="5654"/>
      <c r="AR151" s="780"/>
      <c r="AS151" s="731" t="str">
        <f>$CA151&amp;$CB151&amp;$CC151&amp;$CD151&amp;CE151&amp;CF151&amp;CG151&amp;CH151</f>
        <v/>
      </c>
      <c r="CA151" s="731" t="str">
        <f t="shared" si="33"/>
        <v/>
      </c>
      <c r="CB151" s="731" t="str">
        <f t="shared" si="30"/>
        <v/>
      </c>
      <c r="CC151" s="731" t="str">
        <f t="shared" si="31"/>
        <v/>
      </c>
      <c r="CD151" s="731" t="str">
        <f t="shared" si="32"/>
        <v/>
      </c>
      <c r="CG151" s="731" t="str">
        <f t="shared" si="34"/>
        <v/>
      </c>
      <c r="CK151" s="731">
        <f t="shared" si="35"/>
        <v>0</v>
      </c>
      <c r="CL151" s="731">
        <f t="shared" si="36"/>
        <v>0</v>
      </c>
      <c r="CM151" s="731">
        <f t="shared" si="36"/>
        <v>0</v>
      </c>
      <c r="CN151" s="731">
        <f t="shared" si="36"/>
        <v>0</v>
      </c>
    </row>
    <row r="152" spans="1:92" s="731" customFormat="1" ht="20.25" customHeight="1" x14ac:dyDescent="0.2">
      <c r="A152" s="8216"/>
      <c r="B152" s="5650" t="s">
        <v>3631</v>
      </c>
      <c r="C152" s="5651"/>
      <c r="D152" s="5652"/>
      <c r="E152" s="5653"/>
      <c r="F152" s="5623"/>
      <c r="G152" s="5625"/>
      <c r="H152" s="5623"/>
      <c r="I152" s="5625"/>
      <c r="J152" s="5623"/>
      <c r="K152" s="5625"/>
      <c r="L152" s="5627"/>
      <c r="M152" s="5624"/>
      <c r="N152" s="5624"/>
      <c r="O152" s="5654"/>
      <c r="P152" s="5623"/>
      <c r="Q152" s="5654"/>
      <c r="R152" s="5627"/>
      <c r="S152" s="5654"/>
      <c r="T152" s="5627"/>
      <c r="U152" s="5654"/>
      <c r="V152" s="5623"/>
      <c r="W152" s="5625"/>
      <c r="X152" s="5627"/>
      <c r="Y152" s="5625"/>
      <c r="Z152" s="5627"/>
      <c r="AA152" s="5654"/>
      <c r="AB152" s="5627"/>
      <c r="AC152" s="5654"/>
      <c r="AD152" s="5627"/>
      <c r="AE152" s="5654"/>
      <c r="AF152" s="5627"/>
      <c r="AG152" s="5654"/>
      <c r="AH152" s="5627"/>
      <c r="AI152" s="5654"/>
      <c r="AJ152" s="5627"/>
      <c r="AK152" s="5654"/>
      <c r="AL152" s="5627"/>
      <c r="AM152" s="5654"/>
      <c r="AN152" s="5654"/>
      <c r="AO152" s="5654"/>
      <c r="AP152" s="5654"/>
      <c r="AQ152" s="5654"/>
      <c r="AR152" s="780"/>
      <c r="AS152" s="731" t="str">
        <f t="shared" si="29"/>
        <v/>
      </c>
      <c r="CA152" s="731" t="str">
        <f t="shared" si="33"/>
        <v/>
      </c>
      <c r="CB152" s="731" t="str">
        <f t="shared" si="30"/>
        <v/>
      </c>
      <c r="CC152" s="731" t="str">
        <f t="shared" si="31"/>
        <v/>
      </c>
      <c r="CD152" s="731" t="str">
        <f t="shared" si="32"/>
        <v/>
      </c>
      <c r="CG152" s="731" t="str">
        <f t="shared" si="34"/>
        <v/>
      </c>
      <c r="CK152" s="731">
        <f t="shared" si="35"/>
        <v>0</v>
      </c>
      <c r="CL152" s="731">
        <f t="shared" si="36"/>
        <v>0</v>
      </c>
      <c r="CM152" s="731">
        <f t="shared" si="36"/>
        <v>0</v>
      </c>
      <c r="CN152" s="731">
        <f t="shared" si="36"/>
        <v>0</v>
      </c>
    </row>
    <row r="153" spans="1:92" s="731" customFormat="1" ht="20.25" customHeight="1" x14ac:dyDescent="0.2">
      <c r="A153" s="8216"/>
      <c r="B153" s="5650" t="s">
        <v>3547</v>
      </c>
      <c r="C153" s="5651"/>
      <c r="D153" s="5652"/>
      <c r="E153" s="5653"/>
      <c r="F153" s="5623"/>
      <c r="G153" s="5625"/>
      <c r="H153" s="5623"/>
      <c r="I153" s="5625"/>
      <c r="J153" s="5623"/>
      <c r="K153" s="5625"/>
      <c r="L153" s="5627"/>
      <c r="M153" s="5624"/>
      <c r="N153" s="5624"/>
      <c r="O153" s="5654"/>
      <c r="P153" s="5623"/>
      <c r="Q153" s="5654"/>
      <c r="R153" s="5627"/>
      <c r="S153" s="5654"/>
      <c r="T153" s="5627"/>
      <c r="U153" s="5654"/>
      <c r="V153" s="5623"/>
      <c r="W153" s="5625"/>
      <c r="X153" s="5627"/>
      <c r="Y153" s="5625"/>
      <c r="Z153" s="5627"/>
      <c r="AA153" s="5654"/>
      <c r="AB153" s="5627"/>
      <c r="AC153" s="5654"/>
      <c r="AD153" s="5627"/>
      <c r="AE153" s="5654"/>
      <c r="AF153" s="5627"/>
      <c r="AG153" s="5654"/>
      <c r="AH153" s="5627"/>
      <c r="AI153" s="5654"/>
      <c r="AJ153" s="5627"/>
      <c r="AK153" s="5654"/>
      <c r="AL153" s="5627"/>
      <c r="AM153" s="5654"/>
      <c r="AN153" s="5654"/>
      <c r="AO153" s="5654"/>
      <c r="AP153" s="5654"/>
      <c r="AQ153" s="5654"/>
      <c r="AR153" s="780"/>
      <c r="AS153" s="731" t="str">
        <f t="shared" si="29"/>
        <v/>
      </c>
      <c r="CA153" s="731" t="str">
        <f t="shared" si="33"/>
        <v/>
      </c>
      <c r="CB153" s="731" t="str">
        <f t="shared" si="30"/>
        <v/>
      </c>
      <c r="CC153" s="731" t="str">
        <f t="shared" si="31"/>
        <v/>
      </c>
      <c r="CD153" s="731" t="str">
        <f t="shared" si="32"/>
        <v/>
      </c>
      <c r="CG153" s="731" t="str">
        <f t="shared" si="34"/>
        <v/>
      </c>
      <c r="CK153" s="731">
        <f t="shared" si="35"/>
        <v>0</v>
      </c>
      <c r="CL153" s="731">
        <f t="shared" si="36"/>
        <v>0</v>
      </c>
      <c r="CM153" s="731">
        <f t="shared" si="36"/>
        <v>0</v>
      </c>
      <c r="CN153" s="731">
        <f t="shared" si="36"/>
        <v>0</v>
      </c>
    </row>
    <row r="154" spans="1:92" s="731" customFormat="1" ht="20.25" customHeight="1" x14ac:dyDescent="0.2">
      <c r="A154" s="8216"/>
      <c r="B154" s="5650" t="s">
        <v>3503</v>
      </c>
      <c r="C154" s="5651"/>
      <c r="D154" s="5652"/>
      <c r="E154" s="5653"/>
      <c r="F154" s="5623"/>
      <c r="G154" s="5625"/>
      <c r="H154" s="5623"/>
      <c r="I154" s="5625"/>
      <c r="J154" s="5623"/>
      <c r="K154" s="5625"/>
      <c r="L154" s="5627"/>
      <c r="M154" s="5624"/>
      <c r="N154" s="5624"/>
      <c r="O154" s="5654"/>
      <c r="P154" s="5623"/>
      <c r="Q154" s="5654"/>
      <c r="R154" s="5627"/>
      <c r="S154" s="5654"/>
      <c r="T154" s="5627"/>
      <c r="U154" s="5654"/>
      <c r="V154" s="5623"/>
      <c r="W154" s="5625"/>
      <c r="X154" s="5627"/>
      <c r="Y154" s="5625"/>
      <c r="Z154" s="5627"/>
      <c r="AA154" s="5654"/>
      <c r="AB154" s="5627"/>
      <c r="AC154" s="5654"/>
      <c r="AD154" s="5627"/>
      <c r="AE154" s="5654"/>
      <c r="AF154" s="5627"/>
      <c r="AG154" s="5654"/>
      <c r="AH154" s="5627"/>
      <c r="AI154" s="5654"/>
      <c r="AJ154" s="5627"/>
      <c r="AK154" s="5654"/>
      <c r="AL154" s="5627"/>
      <c r="AM154" s="5654"/>
      <c r="AN154" s="5654"/>
      <c r="AO154" s="5654"/>
      <c r="AP154" s="5654"/>
      <c r="AQ154" s="5654"/>
      <c r="AR154" s="780"/>
      <c r="AS154" s="731" t="str">
        <f t="shared" si="29"/>
        <v/>
      </c>
      <c r="CA154" s="731" t="str">
        <f t="shared" si="33"/>
        <v/>
      </c>
      <c r="CB154" s="731" t="str">
        <f t="shared" si="30"/>
        <v/>
      </c>
      <c r="CC154" s="731" t="str">
        <f t="shared" si="31"/>
        <v/>
      </c>
      <c r="CD154" s="731" t="str">
        <f t="shared" si="32"/>
        <v/>
      </c>
      <c r="CG154" s="731" t="str">
        <f t="shared" si="34"/>
        <v/>
      </c>
      <c r="CK154" s="731">
        <f t="shared" si="35"/>
        <v>0</v>
      </c>
      <c r="CL154" s="731">
        <f t="shared" si="36"/>
        <v>0</v>
      </c>
      <c r="CM154" s="731">
        <f t="shared" si="36"/>
        <v>0</v>
      </c>
      <c r="CN154" s="731">
        <f t="shared" si="36"/>
        <v>0</v>
      </c>
    </row>
    <row r="155" spans="1:92" s="731" customFormat="1" ht="27.75" customHeight="1" x14ac:dyDescent="0.2">
      <c r="A155" s="8216"/>
      <c r="B155" s="5650" t="s">
        <v>3632</v>
      </c>
      <c r="C155" s="5651"/>
      <c r="D155" s="5652"/>
      <c r="E155" s="5653"/>
      <c r="F155" s="5623"/>
      <c r="G155" s="5625"/>
      <c r="H155" s="5623"/>
      <c r="I155" s="5625"/>
      <c r="J155" s="5623"/>
      <c r="K155" s="5625"/>
      <c r="L155" s="5627"/>
      <c r="M155" s="5624"/>
      <c r="N155" s="5624"/>
      <c r="O155" s="5654"/>
      <c r="P155" s="5623"/>
      <c r="Q155" s="5654"/>
      <c r="R155" s="5627"/>
      <c r="S155" s="5654"/>
      <c r="T155" s="5627"/>
      <c r="U155" s="5654"/>
      <c r="V155" s="5623"/>
      <c r="W155" s="5625"/>
      <c r="X155" s="5627"/>
      <c r="Y155" s="5625"/>
      <c r="Z155" s="5627"/>
      <c r="AA155" s="5654"/>
      <c r="AB155" s="5627"/>
      <c r="AC155" s="5654"/>
      <c r="AD155" s="5627"/>
      <c r="AE155" s="5654"/>
      <c r="AF155" s="5627"/>
      <c r="AG155" s="5654"/>
      <c r="AH155" s="5627"/>
      <c r="AI155" s="5654"/>
      <c r="AJ155" s="5627"/>
      <c r="AK155" s="5654"/>
      <c r="AL155" s="5627"/>
      <c r="AM155" s="5654"/>
      <c r="AN155" s="5654"/>
      <c r="AO155" s="5654"/>
      <c r="AP155" s="5654"/>
      <c r="AQ155" s="5654"/>
      <c r="AR155" s="780"/>
      <c r="AS155" s="731" t="str">
        <f t="shared" si="29"/>
        <v/>
      </c>
      <c r="CA155" s="731" t="str">
        <f t="shared" si="33"/>
        <v/>
      </c>
      <c r="CB155" s="731" t="str">
        <f t="shared" si="30"/>
        <v/>
      </c>
      <c r="CC155" s="731" t="str">
        <f t="shared" si="31"/>
        <v/>
      </c>
      <c r="CD155" s="731" t="str">
        <f t="shared" si="32"/>
        <v/>
      </c>
      <c r="CG155" s="731" t="str">
        <f t="shared" si="34"/>
        <v/>
      </c>
      <c r="CK155" s="731">
        <f t="shared" si="35"/>
        <v>0</v>
      </c>
      <c r="CL155" s="731">
        <f t="shared" si="36"/>
        <v>0</v>
      </c>
      <c r="CM155" s="731">
        <f t="shared" si="36"/>
        <v>0</v>
      </c>
      <c r="CN155" s="731">
        <f t="shared" si="36"/>
        <v>0</v>
      </c>
    </row>
    <row r="156" spans="1:92" s="731" customFormat="1" ht="20.25" customHeight="1" x14ac:dyDescent="0.2">
      <c r="A156" s="8216"/>
      <c r="B156" s="5650" t="s">
        <v>3633</v>
      </c>
      <c r="C156" s="5651"/>
      <c r="D156" s="5652"/>
      <c r="E156" s="5653"/>
      <c r="F156" s="5623"/>
      <c r="G156" s="5625"/>
      <c r="H156" s="5623"/>
      <c r="I156" s="5625"/>
      <c r="J156" s="5623"/>
      <c r="K156" s="5625"/>
      <c r="L156" s="5627"/>
      <c r="M156" s="5624"/>
      <c r="N156" s="5624"/>
      <c r="O156" s="5654"/>
      <c r="P156" s="5623"/>
      <c r="Q156" s="5654"/>
      <c r="R156" s="5627"/>
      <c r="S156" s="5654"/>
      <c r="T156" s="5627"/>
      <c r="U156" s="5654"/>
      <c r="V156" s="5623"/>
      <c r="W156" s="5625"/>
      <c r="X156" s="5627"/>
      <c r="Y156" s="5625"/>
      <c r="Z156" s="5627"/>
      <c r="AA156" s="5654"/>
      <c r="AB156" s="5627"/>
      <c r="AC156" s="5654"/>
      <c r="AD156" s="5627"/>
      <c r="AE156" s="5654"/>
      <c r="AF156" s="5627"/>
      <c r="AG156" s="5654"/>
      <c r="AH156" s="5627"/>
      <c r="AI156" s="5654"/>
      <c r="AJ156" s="5627"/>
      <c r="AK156" s="5654"/>
      <c r="AL156" s="5627"/>
      <c r="AM156" s="5654"/>
      <c r="AN156" s="5654"/>
      <c r="AO156" s="5654"/>
      <c r="AP156" s="5654"/>
      <c r="AQ156" s="5654"/>
      <c r="AR156" s="780"/>
      <c r="AS156" s="731" t="str">
        <f t="shared" si="29"/>
        <v/>
      </c>
      <c r="CA156" s="731" t="str">
        <f t="shared" si="33"/>
        <v/>
      </c>
      <c r="CB156" s="731" t="str">
        <f t="shared" si="30"/>
        <v/>
      </c>
      <c r="CC156" s="731" t="str">
        <f t="shared" si="31"/>
        <v/>
      </c>
      <c r="CD156" s="731" t="str">
        <f t="shared" si="32"/>
        <v/>
      </c>
      <c r="CG156" s="731" t="str">
        <f t="shared" si="34"/>
        <v/>
      </c>
      <c r="CK156" s="731">
        <f t="shared" si="35"/>
        <v>0</v>
      </c>
      <c r="CL156" s="731">
        <f t="shared" si="36"/>
        <v>0</v>
      </c>
      <c r="CM156" s="731">
        <f t="shared" si="36"/>
        <v>0</v>
      </c>
      <c r="CN156" s="731">
        <f t="shared" si="36"/>
        <v>0</v>
      </c>
    </row>
    <row r="157" spans="1:92" s="731" customFormat="1" ht="30" customHeight="1" x14ac:dyDescent="0.2">
      <c r="A157" s="8216"/>
      <c r="B157" s="5669" t="s">
        <v>3634</v>
      </c>
      <c r="C157" s="5656"/>
      <c r="D157" s="5657"/>
      <c r="E157" s="5658"/>
      <c r="F157" s="5659"/>
      <c r="G157" s="3192"/>
      <c r="H157" s="5659"/>
      <c r="I157" s="3192"/>
      <c r="J157" s="5659"/>
      <c r="K157" s="3192"/>
      <c r="L157" s="3193"/>
      <c r="M157" s="5660"/>
      <c r="N157" s="5660"/>
      <c r="O157" s="5661"/>
      <c r="P157" s="5659"/>
      <c r="Q157" s="5661"/>
      <c r="R157" s="3193"/>
      <c r="S157" s="5661"/>
      <c r="T157" s="3193"/>
      <c r="U157" s="5661"/>
      <c r="V157" s="5659"/>
      <c r="W157" s="3192"/>
      <c r="X157" s="3193"/>
      <c r="Y157" s="3192"/>
      <c r="Z157" s="3193"/>
      <c r="AA157" s="5661"/>
      <c r="AB157" s="3193"/>
      <c r="AC157" s="5661"/>
      <c r="AD157" s="3193"/>
      <c r="AE157" s="5661"/>
      <c r="AF157" s="3193"/>
      <c r="AG157" s="5661"/>
      <c r="AH157" s="3193"/>
      <c r="AI157" s="5661"/>
      <c r="AJ157" s="3193"/>
      <c r="AK157" s="5661"/>
      <c r="AL157" s="3193"/>
      <c r="AM157" s="5661"/>
      <c r="AN157" s="5661"/>
      <c r="AO157" s="5661"/>
      <c r="AP157" s="5661"/>
      <c r="AQ157" s="5661"/>
      <c r="AR157" s="780"/>
      <c r="AS157" s="731" t="str">
        <f t="shared" si="29"/>
        <v/>
      </c>
      <c r="CA157" s="731" t="str">
        <f t="shared" si="33"/>
        <v/>
      </c>
      <c r="CB157" s="731" t="str">
        <f t="shared" si="30"/>
        <v/>
      </c>
      <c r="CC157" s="731" t="str">
        <f t="shared" si="31"/>
        <v/>
      </c>
      <c r="CD157" s="731" t="str">
        <f t="shared" si="32"/>
        <v/>
      </c>
      <c r="CG157" s="731" t="str">
        <f t="shared" si="34"/>
        <v/>
      </c>
      <c r="CK157" s="731">
        <f t="shared" si="35"/>
        <v>0</v>
      </c>
      <c r="CL157" s="731">
        <f t="shared" si="36"/>
        <v>0</v>
      </c>
      <c r="CM157" s="731">
        <f t="shared" si="36"/>
        <v>0</v>
      </c>
      <c r="CN157" s="731">
        <f t="shared" si="36"/>
        <v>0</v>
      </c>
    </row>
    <row r="158" spans="1:92" s="731" customFormat="1" ht="18.75" customHeight="1" x14ac:dyDescent="0.2">
      <c r="A158" s="9372"/>
      <c r="B158" s="5670" t="s">
        <v>30</v>
      </c>
      <c r="C158" s="5671"/>
      <c r="D158" s="5672"/>
      <c r="E158" s="5673"/>
      <c r="F158" s="5674"/>
      <c r="G158" s="5607"/>
      <c r="H158" s="5674"/>
      <c r="I158" s="5607"/>
      <c r="J158" s="5674"/>
      <c r="K158" s="5607"/>
      <c r="L158" s="5675"/>
      <c r="M158" s="5676"/>
      <c r="N158" s="5676"/>
      <c r="O158" s="5677"/>
      <c r="P158" s="5674"/>
      <c r="Q158" s="5677"/>
      <c r="R158" s="5678"/>
      <c r="S158" s="5677"/>
      <c r="T158" s="5674"/>
      <c r="U158" s="5607"/>
      <c r="V158" s="5676"/>
      <c r="W158" s="5677"/>
      <c r="X158" s="5675"/>
      <c r="Y158" s="5607"/>
      <c r="Z158" s="5676"/>
      <c r="AA158" s="5607"/>
      <c r="AB158" s="5676"/>
      <c r="AC158" s="5607"/>
      <c r="AD158" s="5676"/>
      <c r="AE158" s="5607"/>
      <c r="AF158" s="5676"/>
      <c r="AG158" s="5607"/>
      <c r="AH158" s="5676"/>
      <c r="AI158" s="5607"/>
      <c r="AJ158" s="5676"/>
      <c r="AK158" s="5607"/>
      <c r="AL158" s="5676"/>
      <c r="AM158" s="5607"/>
      <c r="AN158" s="5607"/>
      <c r="AO158" s="5607"/>
      <c r="AP158" s="5607"/>
      <c r="AQ158" s="5607"/>
      <c r="AR158" s="5607"/>
    </row>
    <row r="159" spans="1:92" s="731" customFormat="1" ht="25.5" customHeight="1" x14ac:dyDescent="0.25">
      <c r="A159" s="768" t="s">
        <v>3636</v>
      </c>
      <c r="B159" s="5537"/>
      <c r="C159" s="750"/>
      <c r="D159" s="781"/>
      <c r="E159" s="782"/>
      <c r="F159" s="730"/>
      <c r="G159" s="730"/>
      <c r="H159" s="730"/>
      <c r="I159" s="730"/>
      <c r="J159" s="730"/>
      <c r="K159" s="730"/>
      <c r="L159" s="730"/>
      <c r="M159" s="730"/>
      <c r="N159" s="730"/>
      <c r="O159" s="730"/>
      <c r="P159" s="730"/>
      <c r="Q159" s="730"/>
      <c r="R159" s="730"/>
      <c r="S159" s="730"/>
      <c r="T159" s="730"/>
      <c r="U159" s="730"/>
      <c r="V159" s="730"/>
      <c r="W159" s="730"/>
      <c r="X159" s="730"/>
      <c r="Y159" s="730"/>
      <c r="Z159" s="730"/>
      <c r="AA159" s="730"/>
      <c r="AB159" s="730"/>
      <c r="AC159" s="730"/>
      <c r="AD159" s="730"/>
      <c r="AE159" s="730"/>
      <c r="AF159" s="730"/>
    </row>
    <row r="160" spans="1:92" s="731" customFormat="1" ht="14" customHeight="1" x14ac:dyDescent="0.2">
      <c r="A160" s="9335" t="s">
        <v>1</v>
      </c>
      <c r="B160" s="9335" t="s">
        <v>2</v>
      </c>
      <c r="C160" s="9374" t="s">
        <v>30</v>
      </c>
      <c r="D160" s="9375"/>
      <c r="E160" s="9376"/>
      <c r="F160" s="9389" t="s">
        <v>3549</v>
      </c>
      <c r="G160" s="9390"/>
      <c r="H160" s="9390"/>
      <c r="I160" s="9390"/>
      <c r="J160" s="9390"/>
      <c r="K160" s="9390"/>
      <c r="L160" s="9390"/>
      <c r="M160" s="9390"/>
      <c r="N160" s="9390"/>
      <c r="O160" s="9390"/>
      <c r="P160" s="9390"/>
      <c r="Q160" s="9390"/>
      <c r="R160" s="9390"/>
      <c r="S160" s="9390"/>
      <c r="T160" s="9390"/>
      <c r="U160" s="9390"/>
      <c r="V160" s="9390"/>
      <c r="W160" s="9390"/>
      <c r="X160" s="9390"/>
      <c r="Y160" s="9390"/>
      <c r="Z160" s="9390"/>
      <c r="AA160" s="9390"/>
      <c r="AB160" s="9390"/>
      <c r="AC160" s="9390"/>
      <c r="AD160" s="9390"/>
      <c r="AE160" s="9390"/>
      <c r="AF160" s="9390"/>
      <c r="AG160" s="9391"/>
      <c r="AH160" s="9305" t="s">
        <v>9</v>
      </c>
      <c r="AI160" s="9305" t="s">
        <v>10</v>
      </c>
      <c r="AR160" s="731" t="str">
        <f>+BB147&amp;BC147&amp;BD147&amp;BE147</f>
        <v/>
      </c>
    </row>
    <row r="161" spans="1:92" s="731" customFormat="1" ht="10" x14ac:dyDescent="0.2">
      <c r="A161" s="9373"/>
      <c r="B161" s="9373"/>
      <c r="C161" s="9377"/>
      <c r="D161" s="9378"/>
      <c r="E161" s="9379"/>
      <c r="F161" s="9389" t="s">
        <v>83</v>
      </c>
      <c r="G161" s="9393"/>
      <c r="H161" s="9384" t="s">
        <v>44</v>
      </c>
      <c r="I161" s="9386"/>
      <c r="J161" s="9384" t="s">
        <v>45</v>
      </c>
      <c r="K161" s="9386"/>
      <c r="L161" s="9384" t="s">
        <v>46</v>
      </c>
      <c r="M161" s="9386"/>
      <c r="N161" s="9384" t="s">
        <v>47</v>
      </c>
      <c r="O161" s="9386"/>
      <c r="P161" s="9384" t="s">
        <v>48</v>
      </c>
      <c r="Q161" s="9386"/>
      <c r="R161" s="9384" t="s">
        <v>49</v>
      </c>
      <c r="S161" s="9386"/>
      <c r="T161" s="9384" t="s">
        <v>50</v>
      </c>
      <c r="U161" s="9386"/>
      <c r="V161" s="9384" t="s">
        <v>51</v>
      </c>
      <c r="W161" s="9386"/>
      <c r="X161" s="9384" t="s">
        <v>52</v>
      </c>
      <c r="Y161" s="9386"/>
      <c r="Z161" s="9384" t="s">
        <v>53</v>
      </c>
      <c r="AA161" s="9386"/>
      <c r="AB161" s="9384" t="s">
        <v>54</v>
      </c>
      <c r="AC161" s="9386"/>
      <c r="AD161" s="9384" t="s">
        <v>55</v>
      </c>
      <c r="AE161" s="9386"/>
      <c r="AF161" s="9384" t="s">
        <v>56</v>
      </c>
      <c r="AG161" s="9385"/>
      <c r="AH161" s="9308"/>
      <c r="AI161" s="9308"/>
      <c r="CA161" s="9359" t="s">
        <v>9</v>
      </c>
      <c r="CB161" s="9359" t="s">
        <v>10</v>
      </c>
      <c r="CC161" s="9359" t="s">
        <v>3593</v>
      </c>
      <c r="CK161" s="9359" t="s">
        <v>9</v>
      </c>
      <c r="CL161" s="9359" t="s">
        <v>10</v>
      </c>
      <c r="CN161" s="9359"/>
    </row>
    <row r="162" spans="1:92" s="731" customFormat="1" ht="10" x14ac:dyDescent="0.2">
      <c r="A162" s="9336"/>
      <c r="B162" s="9336"/>
      <c r="C162" s="5679" t="s">
        <v>32</v>
      </c>
      <c r="D162" s="5680" t="s">
        <v>33</v>
      </c>
      <c r="E162" s="5681" t="s">
        <v>34</v>
      </c>
      <c r="F162" s="5682" t="s">
        <v>33</v>
      </c>
      <c r="G162" s="5681" t="s">
        <v>34</v>
      </c>
      <c r="H162" s="5682" t="s">
        <v>33</v>
      </c>
      <c r="I162" s="5681" t="s">
        <v>34</v>
      </c>
      <c r="J162" s="5682" t="s">
        <v>33</v>
      </c>
      <c r="K162" s="5681" t="s">
        <v>34</v>
      </c>
      <c r="L162" s="5682" t="s">
        <v>33</v>
      </c>
      <c r="M162" s="5681" t="s">
        <v>34</v>
      </c>
      <c r="N162" s="5682" t="s">
        <v>33</v>
      </c>
      <c r="O162" s="5681" t="s">
        <v>34</v>
      </c>
      <c r="P162" s="5682" t="s">
        <v>33</v>
      </c>
      <c r="Q162" s="5681" t="s">
        <v>34</v>
      </c>
      <c r="R162" s="5682" t="s">
        <v>33</v>
      </c>
      <c r="S162" s="5681" t="s">
        <v>34</v>
      </c>
      <c r="T162" s="5682" t="s">
        <v>33</v>
      </c>
      <c r="U162" s="5681" t="s">
        <v>34</v>
      </c>
      <c r="V162" s="5682" t="s">
        <v>33</v>
      </c>
      <c r="W162" s="5681" t="s">
        <v>34</v>
      </c>
      <c r="X162" s="5682" t="s">
        <v>33</v>
      </c>
      <c r="Y162" s="5681" t="s">
        <v>34</v>
      </c>
      <c r="Z162" s="5682" t="s">
        <v>33</v>
      </c>
      <c r="AA162" s="5681" t="s">
        <v>34</v>
      </c>
      <c r="AB162" s="5682" t="s">
        <v>33</v>
      </c>
      <c r="AC162" s="5681" t="s">
        <v>34</v>
      </c>
      <c r="AD162" s="5682" t="s">
        <v>33</v>
      </c>
      <c r="AE162" s="5681" t="s">
        <v>34</v>
      </c>
      <c r="AF162" s="5682" t="s">
        <v>33</v>
      </c>
      <c r="AG162" s="5683" t="s">
        <v>34</v>
      </c>
      <c r="AH162" s="9392"/>
      <c r="AI162" s="9392"/>
      <c r="CA162" s="9359"/>
      <c r="CB162" s="9359"/>
      <c r="CC162" s="9359"/>
      <c r="CK162" s="9359"/>
      <c r="CL162" s="9359"/>
      <c r="CN162" s="9359"/>
    </row>
    <row r="163" spans="1:92" s="731" customFormat="1" ht="18.649999999999999" customHeight="1" x14ac:dyDescent="0.2">
      <c r="A163" s="9371" t="s">
        <v>3637</v>
      </c>
      <c r="B163" s="5551" t="s">
        <v>3544</v>
      </c>
      <c r="C163" s="5684"/>
      <c r="D163" s="5642"/>
      <c r="E163" s="5643"/>
      <c r="F163" s="5504"/>
      <c r="G163" s="5505"/>
      <c r="H163" s="5504"/>
      <c r="I163" s="5505"/>
      <c r="J163" s="5504"/>
      <c r="K163" s="5505"/>
      <c r="L163" s="5504"/>
      <c r="M163" s="5505"/>
      <c r="N163" s="5504"/>
      <c r="O163" s="5505"/>
      <c r="P163" s="5504"/>
      <c r="Q163" s="5505"/>
      <c r="R163" s="5504"/>
      <c r="S163" s="5505"/>
      <c r="T163" s="5504"/>
      <c r="U163" s="5505"/>
      <c r="V163" s="5504"/>
      <c r="W163" s="5505"/>
      <c r="X163" s="5504"/>
      <c r="Y163" s="5505"/>
      <c r="Z163" s="5504"/>
      <c r="AA163" s="5505"/>
      <c r="AB163" s="5504"/>
      <c r="AC163" s="5505"/>
      <c r="AD163" s="5504"/>
      <c r="AE163" s="5505"/>
      <c r="AF163" s="5504"/>
      <c r="AG163" s="5508"/>
      <c r="AH163" s="5555"/>
      <c r="AI163" s="5555"/>
      <c r="AJ163" s="731" t="str">
        <f>$CA163&amp;$CB163&amp;$CC163&amp;$CD163&amp;CE163&amp;CF163&amp;CG163&amp;CH163</f>
        <v/>
      </c>
      <c r="CA163" s="731" t="str">
        <f>IF(CK163=1," *.Las Acciones de Pueblos Originarios no pueden superar el total de Acciones ","")</f>
        <v/>
      </c>
      <c r="CB163" s="731" t="str">
        <f>IF(CL163=1," *.Las Acciones de Migrantes no pueden superar el total de Acciones ","")</f>
        <v/>
      </c>
      <c r="CC163" s="731" t="str">
        <f>IF(OR(AND(C163&lt;&gt;0,AH163=""),AND(C163&lt;&gt;0,AI163="")),"* No olvide digitar Migrantes y/o Pueblos Originarios (Digite CERO si no tiene). ","")</f>
        <v/>
      </c>
      <c r="CK163" s="731">
        <f>IF(AH163&gt;$C163,1,0)</f>
        <v>0</v>
      </c>
      <c r="CL163" s="731">
        <f>IF(AI163&gt;$C163,1,0)</f>
        <v>0</v>
      </c>
    </row>
    <row r="164" spans="1:92" s="731" customFormat="1" ht="18.649999999999999" customHeight="1" x14ac:dyDescent="0.2">
      <c r="A164" s="8216"/>
      <c r="B164" s="5685" t="s">
        <v>3545</v>
      </c>
      <c r="C164" s="5686"/>
      <c r="D164" s="5652"/>
      <c r="E164" s="5653"/>
      <c r="F164" s="5611"/>
      <c r="G164" s="5687"/>
      <c r="H164" s="5611"/>
      <c r="I164" s="5687"/>
      <c r="J164" s="5611"/>
      <c r="K164" s="5687"/>
      <c r="L164" s="5611"/>
      <c r="M164" s="5687"/>
      <c r="N164" s="5611"/>
      <c r="O164" s="5687"/>
      <c r="P164" s="5611"/>
      <c r="Q164" s="5687"/>
      <c r="R164" s="5611"/>
      <c r="S164" s="5687"/>
      <c r="T164" s="5611"/>
      <c r="U164" s="5687"/>
      <c r="V164" s="5611"/>
      <c r="W164" s="5687"/>
      <c r="X164" s="5611"/>
      <c r="Y164" s="5687"/>
      <c r="Z164" s="5611"/>
      <c r="AA164" s="5687"/>
      <c r="AB164" s="5611"/>
      <c r="AC164" s="5687"/>
      <c r="AD164" s="5611"/>
      <c r="AE164" s="5687"/>
      <c r="AF164" s="5611"/>
      <c r="AG164" s="5688"/>
      <c r="AH164" s="5610"/>
      <c r="AI164" s="5610"/>
      <c r="AJ164" s="731" t="str">
        <f t="shared" ref="AJ164:AJ170" si="37">$CA164&amp;$CB164&amp;$CC164&amp;$CD164&amp;CE164&amp;CF164&amp;CG164&amp;CH164</f>
        <v/>
      </c>
      <c r="CA164" s="731" t="str">
        <f t="shared" ref="CA164:CA170" si="38">IF(CK164=1," *.Las Acciones de Pueblos Originarios no pueden superar el total de Acciones ","")</f>
        <v/>
      </c>
      <c r="CB164" s="731" t="str">
        <f t="shared" ref="CB164:CB170" si="39">IF(CL164=1," *.Las Acciones de Migrantes no pueden superar el total de Acciones ","")</f>
        <v/>
      </c>
      <c r="CC164" s="731" t="str">
        <f t="shared" ref="CC164:CC170" si="40">IF(OR(AND(C164&lt;&gt;0,AH164=""),AND(C164&lt;&gt;0,AI164="")),"* No olvide digitar Migrantes y/o Pueblos Originarios (Digite CERO si no tiene). ","")</f>
        <v/>
      </c>
      <c r="CK164" s="731">
        <f t="shared" ref="CK164:CL170" si="41">IF(AH164&gt;$C164,1,0)</f>
        <v>0</v>
      </c>
      <c r="CL164" s="731">
        <f t="shared" si="41"/>
        <v>0</v>
      </c>
    </row>
    <row r="165" spans="1:92" ht="18.649999999999999" customHeight="1" x14ac:dyDescent="0.35">
      <c r="A165" s="8216"/>
      <c r="B165" s="5689" t="s">
        <v>503</v>
      </c>
      <c r="C165" s="5686"/>
      <c r="D165" s="5652"/>
      <c r="E165" s="5653"/>
      <c r="F165" s="5611"/>
      <c r="G165" s="5687"/>
      <c r="H165" s="5611"/>
      <c r="I165" s="5687"/>
      <c r="J165" s="5611"/>
      <c r="K165" s="5687"/>
      <c r="L165" s="5611"/>
      <c r="M165" s="5687"/>
      <c r="N165" s="5611"/>
      <c r="O165" s="5687"/>
      <c r="P165" s="5611"/>
      <c r="Q165" s="5687"/>
      <c r="R165" s="5611"/>
      <c r="S165" s="5687"/>
      <c r="T165" s="5611"/>
      <c r="U165" s="5687"/>
      <c r="V165" s="5611"/>
      <c r="W165" s="5687"/>
      <c r="X165" s="5611"/>
      <c r="Y165" s="5687"/>
      <c r="Z165" s="5611"/>
      <c r="AA165" s="5687"/>
      <c r="AB165" s="5611"/>
      <c r="AC165" s="5687"/>
      <c r="AD165" s="5611"/>
      <c r="AE165" s="5687"/>
      <c r="AF165" s="5611"/>
      <c r="AG165" s="5688"/>
      <c r="AH165" s="5610"/>
      <c r="AI165" s="5610"/>
      <c r="AJ165" s="731" t="str">
        <f t="shared" si="37"/>
        <v/>
      </c>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t="str">
        <f t="shared" si="38"/>
        <v/>
      </c>
      <c r="CB165" s="731" t="str">
        <f t="shared" si="39"/>
        <v/>
      </c>
      <c r="CC165" s="731" t="str">
        <f t="shared" si="40"/>
        <v/>
      </c>
      <c r="CD165" s="731"/>
      <c r="CE165" s="731"/>
      <c r="CF165" s="731"/>
      <c r="CG165" s="731"/>
      <c r="CH165" s="731"/>
      <c r="CI165" s="731"/>
      <c r="CJ165" s="731"/>
      <c r="CK165" s="731">
        <f t="shared" si="41"/>
        <v>0</v>
      </c>
      <c r="CL165" s="731">
        <f t="shared" si="41"/>
        <v>0</v>
      </c>
      <c r="CM165" s="731"/>
      <c r="CN165" s="731"/>
    </row>
    <row r="166" spans="1:92" ht="18.649999999999999" customHeight="1" x14ac:dyDescent="0.35">
      <c r="A166" s="9372"/>
      <c r="B166" s="5563" t="s">
        <v>2998</v>
      </c>
      <c r="C166" s="5690"/>
      <c r="D166" s="5657"/>
      <c r="E166" s="5658"/>
      <c r="F166" s="5525"/>
      <c r="G166" s="5527"/>
      <c r="H166" s="5525"/>
      <c r="I166" s="5527"/>
      <c r="J166" s="5525"/>
      <c r="K166" s="5527"/>
      <c r="L166" s="5525"/>
      <c r="M166" s="5527"/>
      <c r="N166" s="5525"/>
      <c r="O166" s="5527"/>
      <c r="P166" s="5525"/>
      <c r="Q166" s="5527"/>
      <c r="R166" s="5525"/>
      <c r="S166" s="5527"/>
      <c r="T166" s="5525"/>
      <c r="U166" s="5527"/>
      <c r="V166" s="5525"/>
      <c r="W166" s="5527"/>
      <c r="X166" s="5525"/>
      <c r="Y166" s="5527"/>
      <c r="Z166" s="5525"/>
      <c r="AA166" s="5527"/>
      <c r="AB166" s="5525"/>
      <c r="AC166" s="5527"/>
      <c r="AD166" s="5525"/>
      <c r="AE166" s="5527"/>
      <c r="AF166" s="5525"/>
      <c r="AG166" s="5691"/>
      <c r="AH166" s="3179"/>
      <c r="AI166" s="3179"/>
      <c r="AJ166" s="731" t="str">
        <f t="shared" si="37"/>
        <v/>
      </c>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t="str">
        <f t="shared" si="38"/>
        <v/>
      </c>
      <c r="CB166" s="731" t="str">
        <f t="shared" si="39"/>
        <v/>
      </c>
      <c r="CC166" s="731" t="str">
        <f t="shared" si="40"/>
        <v/>
      </c>
      <c r="CD166" s="731"/>
      <c r="CE166" s="731"/>
      <c r="CF166" s="731"/>
      <c r="CG166" s="731"/>
      <c r="CH166" s="731"/>
      <c r="CI166" s="731"/>
      <c r="CJ166" s="731"/>
      <c r="CK166" s="731">
        <f t="shared" si="41"/>
        <v>0</v>
      </c>
      <c r="CL166" s="731">
        <f t="shared" si="41"/>
        <v>0</v>
      </c>
      <c r="CM166" s="731"/>
      <c r="CN166" s="731"/>
    </row>
    <row r="167" spans="1:92" ht="18.649999999999999" customHeight="1" x14ac:dyDescent="0.35">
      <c r="A167" s="9371" t="s">
        <v>3638</v>
      </c>
      <c r="B167" s="5551" t="s">
        <v>3544</v>
      </c>
      <c r="C167" s="5684"/>
      <c r="D167" s="5642"/>
      <c r="E167" s="5643"/>
      <c r="F167" s="5504"/>
      <c r="G167" s="5505"/>
      <c r="H167" s="5504"/>
      <c r="I167" s="5505"/>
      <c r="J167" s="5504"/>
      <c r="K167" s="5505"/>
      <c r="L167" s="5504"/>
      <c r="M167" s="5505"/>
      <c r="N167" s="5504"/>
      <c r="O167" s="5505"/>
      <c r="P167" s="5504"/>
      <c r="Q167" s="5505"/>
      <c r="R167" s="5504"/>
      <c r="S167" s="5505"/>
      <c r="T167" s="5504"/>
      <c r="U167" s="5505"/>
      <c r="V167" s="5504"/>
      <c r="W167" s="5505"/>
      <c r="X167" s="5504"/>
      <c r="Y167" s="5505"/>
      <c r="Z167" s="5504"/>
      <c r="AA167" s="5505"/>
      <c r="AB167" s="5504"/>
      <c r="AC167" s="5505"/>
      <c r="AD167" s="5504"/>
      <c r="AE167" s="5505"/>
      <c r="AF167" s="5504"/>
      <c r="AG167" s="5508"/>
      <c r="AH167" s="5555"/>
      <c r="AI167" s="5555"/>
      <c r="AJ167" s="731" t="str">
        <f t="shared" si="37"/>
        <v/>
      </c>
      <c r="AK167" s="731"/>
      <c r="AL167" s="731"/>
      <c r="AM167" s="731"/>
      <c r="AN167" s="731"/>
      <c r="AO167" s="731"/>
      <c r="AP167" s="731"/>
      <c r="AQ167" s="731"/>
      <c r="AR167" s="731"/>
      <c r="AS167" s="731"/>
      <c r="AT167" s="731"/>
      <c r="AU167" s="731"/>
      <c r="AV167" s="731"/>
      <c r="AW167" s="731"/>
      <c r="AX167" s="731"/>
      <c r="AY167" s="731"/>
      <c r="AZ167" s="731"/>
      <c r="BA167" s="731"/>
      <c r="BB167" s="731"/>
      <c r="BC167" s="731"/>
      <c r="BD167" s="731"/>
      <c r="BE167" s="731"/>
      <c r="BF167" s="731"/>
      <c r="BG167" s="731"/>
      <c r="BH167" s="731"/>
      <c r="BI167" s="731"/>
      <c r="BJ167" s="731"/>
      <c r="BK167" s="731"/>
      <c r="BL167" s="731"/>
      <c r="BM167" s="731"/>
      <c r="BN167" s="731"/>
      <c r="BO167" s="731"/>
      <c r="BP167" s="731"/>
      <c r="BQ167" s="731"/>
      <c r="BR167" s="731"/>
      <c r="BS167" s="731"/>
      <c r="BT167" s="731"/>
      <c r="BU167" s="731"/>
      <c r="BV167" s="731"/>
      <c r="BW167" s="731"/>
      <c r="BX167" s="731"/>
      <c r="BY167" s="731"/>
      <c r="BZ167" s="731"/>
      <c r="CA167" s="731" t="str">
        <f t="shared" si="38"/>
        <v/>
      </c>
      <c r="CB167" s="731" t="str">
        <f t="shared" si="39"/>
        <v/>
      </c>
      <c r="CC167" s="731" t="str">
        <f t="shared" si="40"/>
        <v/>
      </c>
      <c r="CD167" s="731"/>
      <c r="CE167" s="731"/>
      <c r="CF167" s="731"/>
      <c r="CG167" s="731"/>
      <c r="CH167" s="731"/>
      <c r="CI167" s="731"/>
      <c r="CJ167" s="731"/>
      <c r="CK167" s="731">
        <f t="shared" si="41"/>
        <v>0</v>
      </c>
      <c r="CL167" s="731">
        <f t="shared" si="41"/>
        <v>0</v>
      </c>
      <c r="CM167" s="731"/>
      <c r="CN167" s="731"/>
    </row>
    <row r="168" spans="1:92" ht="18.649999999999999" customHeight="1" x14ac:dyDescent="0.35">
      <c r="A168" s="8216"/>
      <c r="B168" s="5685" t="s">
        <v>3545</v>
      </c>
      <c r="C168" s="5686"/>
      <c r="D168" s="5652"/>
      <c r="E168" s="5653"/>
      <c r="F168" s="5611"/>
      <c r="G168" s="5687"/>
      <c r="H168" s="5611"/>
      <c r="I168" s="5687"/>
      <c r="J168" s="5611"/>
      <c r="K168" s="5687"/>
      <c r="L168" s="5611"/>
      <c r="M168" s="5687"/>
      <c r="N168" s="5611"/>
      <c r="O168" s="5687"/>
      <c r="P168" s="5611"/>
      <c r="Q168" s="5687"/>
      <c r="R168" s="5611"/>
      <c r="S168" s="5687"/>
      <c r="T168" s="5611"/>
      <c r="U168" s="5687"/>
      <c r="V168" s="5611"/>
      <c r="W168" s="5687"/>
      <c r="X168" s="5611"/>
      <c r="Y168" s="5687"/>
      <c r="Z168" s="5611"/>
      <c r="AA168" s="5687"/>
      <c r="AB168" s="5611"/>
      <c r="AC168" s="5687"/>
      <c r="AD168" s="5611"/>
      <c r="AE168" s="5687"/>
      <c r="AF168" s="5611"/>
      <c r="AG168" s="5688"/>
      <c r="AH168" s="5610"/>
      <c r="AI168" s="5610"/>
      <c r="AJ168" s="731" t="str">
        <f t="shared" si="37"/>
        <v/>
      </c>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t="str">
        <f t="shared" si="38"/>
        <v/>
      </c>
      <c r="CB168" s="731" t="str">
        <f t="shared" si="39"/>
        <v/>
      </c>
      <c r="CC168" s="731" t="str">
        <f t="shared" si="40"/>
        <v/>
      </c>
      <c r="CD168" s="731"/>
      <c r="CE168" s="731"/>
      <c r="CF168" s="731"/>
      <c r="CG168" s="731"/>
      <c r="CH168" s="731"/>
      <c r="CI168" s="731"/>
      <c r="CJ168" s="731"/>
      <c r="CK168" s="731">
        <f t="shared" si="41"/>
        <v>0</v>
      </c>
      <c r="CL168" s="731">
        <f t="shared" si="41"/>
        <v>0</v>
      </c>
      <c r="CM168" s="731"/>
      <c r="CN168" s="731"/>
    </row>
    <row r="169" spans="1:92" ht="18.649999999999999" customHeight="1" x14ac:dyDescent="0.35">
      <c r="A169" s="8216"/>
      <c r="B169" s="5689" t="s">
        <v>503</v>
      </c>
      <c r="C169" s="5686"/>
      <c r="D169" s="5652"/>
      <c r="E169" s="5653"/>
      <c r="F169" s="5611"/>
      <c r="G169" s="5687"/>
      <c r="H169" s="5611"/>
      <c r="I169" s="5687"/>
      <c r="J169" s="5611"/>
      <c r="K169" s="5687"/>
      <c r="L169" s="5611"/>
      <c r="M169" s="5687"/>
      <c r="N169" s="5611"/>
      <c r="O169" s="5687"/>
      <c r="P169" s="5611"/>
      <c r="Q169" s="5687"/>
      <c r="R169" s="5611"/>
      <c r="S169" s="5687"/>
      <c r="T169" s="5611"/>
      <c r="U169" s="5687"/>
      <c r="V169" s="5611"/>
      <c r="W169" s="5687"/>
      <c r="X169" s="5611"/>
      <c r="Y169" s="5687"/>
      <c r="Z169" s="5611"/>
      <c r="AA169" s="5687"/>
      <c r="AB169" s="5611"/>
      <c r="AC169" s="5687"/>
      <c r="AD169" s="5611"/>
      <c r="AE169" s="5687"/>
      <c r="AF169" s="5611"/>
      <c r="AG169" s="5688"/>
      <c r="AH169" s="5610"/>
      <c r="AI169" s="5610"/>
      <c r="AJ169" s="731" t="str">
        <f t="shared" si="37"/>
        <v/>
      </c>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t="str">
        <f t="shared" si="38"/>
        <v/>
      </c>
      <c r="CB169" s="731" t="str">
        <f t="shared" si="39"/>
        <v/>
      </c>
      <c r="CC169" s="731" t="str">
        <f t="shared" si="40"/>
        <v/>
      </c>
      <c r="CD169" s="731"/>
      <c r="CE169" s="731"/>
      <c r="CF169" s="731"/>
      <c r="CG169" s="731"/>
      <c r="CH169" s="731"/>
      <c r="CI169" s="731"/>
      <c r="CJ169" s="731"/>
      <c r="CK169" s="731">
        <f t="shared" si="41"/>
        <v>0</v>
      </c>
      <c r="CL169" s="731">
        <f t="shared" si="41"/>
        <v>0</v>
      </c>
      <c r="CM169" s="731"/>
      <c r="CN169" s="731"/>
    </row>
    <row r="170" spans="1:92" ht="18.649999999999999" customHeight="1" x14ac:dyDescent="0.35">
      <c r="A170" s="9372"/>
      <c r="B170" s="5563" t="s">
        <v>2998</v>
      </c>
      <c r="C170" s="5690"/>
      <c r="D170" s="5657"/>
      <c r="E170" s="5658"/>
      <c r="F170" s="5525"/>
      <c r="G170" s="5527"/>
      <c r="H170" s="5525"/>
      <c r="I170" s="5527"/>
      <c r="J170" s="5525"/>
      <c r="K170" s="5527"/>
      <c r="L170" s="5525"/>
      <c r="M170" s="5527"/>
      <c r="N170" s="5525"/>
      <c r="O170" s="5527"/>
      <c r="P170" s="5525"/>
      <c r="Q170" s="5527"/>
      <c r="R170" s="5525"/>
      <c r="S170" s="5527"/>
      <c r="T170" s="5525"/>
      <c r="U170" s="5527"/>
      <c r="V170" s="5525"/>
      <c r="W170" s="5527"/>
      <c r="X170" s="5525"/>
      <c r="Y170" s="5527"/>
      <c r="Z170" s="5525"/>
      <c r="AA170" s="5527"/>
      <c r="AB170" s="5525"/>
      <c r="AC170" s="5527"/>
      <c r="AD170" s="5525"/>
      <c r="AE170" s="5527"/>
      <c r="AF170" s="5525"/>
      <c r="AG170" s="5691"/>
      <c r="AH170" s="3179"/>
      <c r="AI170" s="3179"/>
      <c r="AJ170" s="731" t="str">
        <f t="shared" si="37"/>
        <v/>
      </c>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t="str">
        <f t="shared" si="38"/>
        <v/>
      </c>
      <c r="CB170" s="731" t="str">
        <f t="shared" si="39"/>
        <v/>
      </c>
      <c r="CC170" s="731" t="str">
        <f t="shared" si="40"/>
        <v/>
      </c>
      <c r="CD170" s="731"/>
      <c r="CE170" s="731"/>
      <c r="CF170" s="731"/>
      <c r="CG170" s="731"/>
      <c r="CH170" s="731"/>
      <c r="CI170" s="731"/>
      <c r="CJ170" s="731"/>
      <c r="CK170" s="731">
        <f t="shared" si="41"/>
        <v>0</v>
      </c>
      <c r="CL170" s="731">
        <f t="shared" si="41"/>
        <v>0</v>
      </c>
      <c r="CM170" s="731"/>
      <c r="CN170" s="731"/>
    </row>
    <row r="171" spans="1:92" ht="21.75" customHeight="1" x14ac:dyDescent="0.35">
      <c r="A171" s="768" t="s">
        <v>3639</v>
      </c>
      <c r="B171" s="5692"/>
      <c r="C171" s="5402"/>
      <c r="D171" s="5401"/>
      <c r="E171" s="750"/>
      <c r="F171" s="750"/>
      <c r="G171" s="750"/>
      <c r="H171" s="750"/>
      <c r="I171" s="750"/>
      <c r="J171" s="750"/>
      <c r="K171" s="750"/>
      <c r="L171" s="750"/>
      <c r="M171" s="730"/>
      <c r="N171" s="730"/>
      <c r="O171" s="730"/>
      <c r="P171" s="730"/>
      <c r="Q171" s="730"/>
      <c r="R171" s="730"/>
      <c r="S171" s="730"/>
      <c r="T171" s="730"/>
      <c r="U171" s="730"/>
      <c r="V171" s="730"/>
      <c r="W171" s="730"/>
      <c r="X171" s="730"/>
      <c r="Y171" s="730"/>
      <c r="Z171" s="730"/>
      <c r="AA171" s="730"/>
      <c r="AB171" s="730"/>
      <c r="AC171" s="730"/>
      <c r="AD171" s="730"/>
      <c r="AE171" s="730"/>
      <c r="AF171" s="730"/>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row>
    <row r="172" spans="1:92" ht="14" customHeight="1" x14ac:dyDescent="0.35">
      <c r="A172" s="9335" t="s">
        <v>1889</v>
      </c>
      <c r="B172" s="9374" t="s">
        <v>30</v>
      </c>
      <c r="C172" s="9375"/>
      <c r="D172" s="9376"/>
      <c r="E172" s="9380" t="s">
        <v>3549</v>
      </c>
      <c r="F172" s="9330"/>
      <c r="G172" s="9330"/>
      <c r="H172" s="9330"/>
      <c r="I172" s="9330"/>
      <c r="J172" s="9330"/>
      <c r="K172" s="9330"/>
      <c r="L172" s="9330"/>
      <c r="M172" s="9330"/>
      <c r="N172" s="9330"/>
      <c r="O172" s="9330"/>
      <c r="P172" s="9330"/>
      <c r="Q172" s="9330"/>
      <c r="R172" s="9330"/>
      <c r="S172" s="9330"/>
      <c r="T172" s="9330"/>
      <c r="U172" s="9330"/>
      <c r="V172" s="9330"/>
      <c r="W172" s="9330"/>
      <c r="X172" s="9330"/>
      <c r="Y172" s="9330"/>
      <c r="Z172" s="9330"/>
      <c r="AA172" s="9330"/>
      <c r="AB172" s="9330"/>
      <c r="AC172" s="9330"/>
      <c r="AD172" s="9330"/>
      <c r="AE172" s="9330"/>
      <c r="AF172" s="9331"/>
      <c r="AG172" s="9325" t="s">
        <v>3640</v>
      </c>
      <c r="AH172" s="9381" t="s">
        <v>9</v>
      </c>
      <c r="AI172" s="9381" t="s">
        <v>10</v>
      </c>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row>
    <row r="173" spans="1:92" x14ac:dyDescent="0.35">
      <c r="A173" s="9373"/>
      <c r="B173" s="9377"/>
      <c r="C173" s="9378"/>
      <c r="D173" s="9379"/>
      <c r="E173" s="9368" t="s">
        <v>43</v>
      </c>
      <c r="F173" s="9370"/>
      <c r="G173" s="9368" t="s">
        <v>44</v>
      </c>
      <c r="H173" s="9370"/>
      <c r="I173" s="9368" t="s">
        <v>45</v>
      </c>
      <c r="J173" s="9370"/>
      <c r="K173" s="9368" t="s">
        <v>46</v>
      </c>
      <c r="L173" s="9370"/>
      <c r="M173" s="9368" t="s">
        <v>47</v>
      </c>
      <c r="N173" s="9370"/>
      <c r="O173" s="9368" t="s">
        <v>48</v>
      </c>
      <c r="P173" s="9370"/>
      <c r="Q173" s="9368" t="s">
        <v>49</v>
      </c>
      <c r="R173" s="9370"/>
      <c r="S173" s="9368" t="s">
        <v>50</v>
      </c>
      <c r="T173" s="9370"/>
      <c r="U173" s="9368" t="s">
        <v>51</v>
      </c>
      <c r="V173" s="9370"/>
      <c r="W173" s="9368" t="s">
        <v>52</v>
      </c>
      <c r="X173" s="9370"/>
      <c r="Y173" s="9368" t="s">
        <v>53</v>
      </c>
      <c r="Z173" s="9370"/>
      <c r="AA173" s="9368" t="s">
        <v>54</v>
      </c>
      <c r="AB173" s="9370"/>
      <c r="AC173" s="9368" t="s">
        <v>55</v>
      </c>
      <c r="AD173" s="9370"/>
      <c r="AE173" s="9368" t="s">
        <v>56</v>
      </c>
      <c r="AF173" s="9369"/>
      <c r="AG173" s="8344"/>
      <c r="AH173" s="9382"/>
      <c r="AI173" s="9382"/>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9359" t="s">
        <v>9</v>
      </c>
      <c r="CB173" s="9359" t="s">
        <v>10</v>
      </c>
      <c r="CC173" s="9359" t="s">
        <v>3593</v>
      </c>
      <c r="CD173" s="731"/>
      <c r="CE173" s="731"/>
      <c r="CF173" s="731"/>
      <c r="CG173" s="731"/>
      <c r="CH173" s="731"/>
      <c r="CI173" s="731"/>
      <c r="CJ173" s="731"/>
      <c r="CK173" s="9359" t="s">
        <v>9</v>
      </c>
      <c r="CL173" s="9359" t="s">
        <v>10</v>
      </c>
      <c r="CM173" s="731"/>
      <c r="CN173" s="9359"/>
    </row>
    <row r="174" spans="1:92" x14ac:dyDescent="0.35">
      <c r="A174" s="9336"/>
      <c r="B174" s="5693" t="s">
        <v>32</v>
      </c>
      <c r="C174" s="5694" t="s">
        <v>33</v>
      </c>
      <c r="D174" s="5695" t="s">
        <v>34</v>
      </c>
      <c r="E174" s="5682" t="s">
        <v>33</v>
      </c>
      <c r="F174" s="5695" t="s">
        <v>34</v>
      </c>
      <c r="G174" s="5682" t="s">
        <v>33</v>
      </c>
      <c r="H174" s="5695" t="s">
        <v>34</v>
      </c>
      <c r="I174" s="5682" t="s">
        <v>33</v>
      </c>
      <c r="J174" s="5695" t="s">
        <v>34</v>
      </c>
      <c r="K174" s="5682" t="s">
        <v>33</v>
      </c>
      <c r="L174" s="5695" t="s">
        <v>34</v>
      </c>
      <c r="M174" s="5682" t="s">
        <v>33</v>
      </c>
      <c r="N174" s="5695" t="s">
        <v>34</v>
      </c>
      <c r="O174" s="5682" t="s">
        <v>33</v>
      </c>
      <c r="P174" s="5695" t="s">
        <v>34</v>
      </c>
      <c r="Q174" s="5682" t="s">
        <v>33</v>
      </c>
      <c r="R174" s="5695" t="s">
        <v>34</v>
      </c>
      <c r="S174" s="5682" t="s">
        <v>33</v>
      </c>
      <c r="T174" s="5695" t="s">
        <v>34</v>
      </c>
      <c r="U174" s="5682" t="s">
        <v>33</v>
      </c>
      <c r="V174" s="5695" t="s">
        <v>34</v>
      </c>
      <c r="W174" s="5682" t="s">
        <v>33</v>
      </c>
      <c r="X174" s="5695" t="s">
        <v>34</v>
      </c>
      <c r="Y174" s="5682" t="s">
        <v>33</v>
      </c>
      <c r="Z174" s="5695" t="s">
        <v>34</v>
      </c>
      <c r="AA174" s="5682" t="s">
        <v>33</v>
      </c>
      <c r="AB174" s="5695" t="s">
        <v>34</v>
      </c>
      <c r="AC174" s="5682" t="s">
        <v>33</v>
      </c>
      <c r="AD174" s="5695" t="s">
        <v>34</v>
      </c>
      <c r="AE174" s="5682" t="s">
        <v>33</v>
      </c>
      <c r="AF174" s="5696" t="s">
        <v>34</v>
      </c>
      <c r="AG174" s="9326"/>
      <c r="AH174" s="9383"/>
      <c r="AI174" s="9383"/>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9359"/>
      <c r="CB174" s="9359"/>
      <c r="CC174" s="9359"/>
      <c r="CD174" s="731"/>
      <c r="CE174" s="731"/>
      <c r="CF174" s="731"/>
      <c r="CG174" s="731"/>
      <c r="CH174" s="731"/>
      <c r="CI174" s="731"/>
      <c r="CJ174" s="731"/>
      <c r="CK174" s="9359"/>
      <c r="CL174" s="9359"/>
      <c r="CM174" s="731"/>
      <c r="CN174" s="9359"/>
    </row>
    <row r="175" spans="1:92" ht="17" customHeight="1" x14ac:dyDescent="0.35">
      <c r="A175" s="786" t="s">
        <v>3625</v>
      </c>
      <c r="B175" s="5697"/>
      <c r="C175" s="5697"/>
      <c r="D175" s="5697"/>
      <c r="E175" s="5504"/>
      <c r="F175" s="5505"/>
      <c r="G175" s="5504"/>
      <c r="H175" s="5505"/>
      <c r="I175" s="5504"/>
      <c r="J175" s="5505"/>
      <c r="K175" s="5504"/>
      <c r="L175" s="5505"/>
      <c r="M175" s="5504"/>
      <c r="N175" s="5505"/>
      <c r="O175" s="5504"/>
      <c r="P175" s="5505"/>
      <c r="Q175" s="5504"/>
      <c r="R175" s="5505"/>
      <c r="S175" s="5504"/>
      <c r="T175" s="5505"/>
      <c r="U175" s="5504"/>
      <c r="V175" s="5505"/>
      <c r="W175" s="5504"/>
      <c r="X175" s="5505"/>
      <c r="Y175" s="5504"/>
      <c r="Z175" s="5505"/>
      <c r="AA175" s="5504"/>
      <c r="AB175" s="5505"/>
      <c r="AC175" s="5504"/>
      <c r="AD175" s="5505"/>
      <c r="AE175" s="5504"/>
      <c r="AF175" s="5698"/>
      <c r="AG175" s="5699"/>
      <c r="AH175" s="5699"/>
      <c r="AI175" s="5699"/>
      <c r="AJ175" s="731" t="str">
        <f>$CA175&amp;$CB175&amp;$CC175&amp;$CD175&amp;CE175&amp;CF175&amp;CG175&amp;CH175</f>
        <v/>
      </c>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t="str">
        <f>IF(CK175=1," *.Las Acciones de Pueblos Originarios no pueden superar el total de Acciones ","")</f>
        <v/>
      </c>
      <c r="CB175" s="731" t="str">
        <f>IF(CL175=1," *.Las Acciones de Migrantes no pueden superar el total de Acciones ","")</f>
        <v/>
      </c>
      <c r="CC175" s="731" t="str">
        <f>IF(OR(AND(B175&lt;&gt;0,AH175=""),AND(B175&lt;&gt;0,AI175="")),"* No olvide digitar Migrantes y/o Pueblos Originarios (Digite CERO si no tiene). ","")</f>
        <v/>
      </c>
      <c r="CD175" s="731"/>
      <c r="CE175" s="731"/>
      <c r="CF175" s="731"/>
      <c r="CG175" s="731"/>
      <c r="CH175" s="731"/>
      <c r="CI175" s="731"/>
      <c r="CJ175" s="731"/>
      <c r="CK175" s="731">
        <f t="shared" ref="CK175:CL177" si="42">IF(AH175&gt;$C175,1,0)</f>
        <v>0</v>
      </c>
      <c r="CL175" s="731">
        <f t="shared" si="42"/>
        <v>0</v>
      </c>
      <c r="CM175" s="731"/>
      <c r="CN175" s="731"/>
    </row>
    <row r="176" spans="1:92" ht="14" customHeight="1" x14ac:dyDescent="0.35">
      <c r="A176" s="786" t="s">
        <v>3622</v>
      </c>
      <c r="B176" s="5700"/>
      <c r="C176" s="5700"/>
      <c r="D176" s="5700"/>
      <c r="E176" s="5611"/>
      <c r="F176" s="5687"/>
      <c r="G176" s="5611"/>
      <c r="H176" s="5687"/>
      <c r="I176" s="5611"/>
      <c r="J176" s="5687"/>
      <c r="K176" s="5611"/>
      <c r="L176" s="5687"/>
      <c r="M176" s="5611"/>
      <c r="N176" s="5687"/>
      <c r="O176" s="5611"/>
      <c r="P176" s="5687"/>
      <c r="Q176" s="5611"/>
      <c r="R176" s="5687"/>
      <c r="S176" s="5611"/>
      <c r="T176" s="5687"/>
      <c r="U176" s="5611"/>
      <c r="V176" s="5687"/>
      <c r="W176" s="5611"/>
      <c r="X176" s="5687"/>
      <c r="Y176" s="5611"/>
      <c r="Z176" s="5687"/>
      <c r="AA176" s="5611"/>
      <c r="AB176" s="5687"/>
      <c r="AC176" s="5611"/>
      <c r="AD176" s="5687"/>
      <c r="AE176" s="5611"/>
      <c r="AF176" s="5701"/>
      <c r="AG176" s="5609"/>
      <c r="AH176" s="5609"/>
      <c r="AI176" s="5609"/>
      <c r="AJ176" s="731" t="str">
        <f>$CA176&amp;$CB176&amp;$CC176&amp;$CD176&amp;CE176&amp;CF176&amp;CG176&amp;CH176</f>
        <v/>
      </c>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t="str">
        <f>IF(CK176=1," *.Las Acciones de Pueblos Originarios no pueden superar el total de Acciones ","")</f>
        <v/>
      </c>
      <c r="CB176" s="731" t="str">
        <f>IF(CL176=1," *.Las Acciones de Migrantes no pueden superar el total de Acciones ","")</f>
        <v/>
      </c>
      <c r="CC176" s="731" t="str">
        <f>IF(OR(AND(B176&lt;&gt;0,AH176=""),AND(B176&lt;&gt;0,AI176="")),"* No olvide digitar Migrantes y/o Pueblos Originarios (Digite CERO si no tiene). ","")</f>
        <v/>
      </c>
      <c r="CD176" s="731"/>
      <c r="CE176" s="731"/>
      <c r="CF176" s="731"/>
      <c r="CG176" s="731"/>
      <c r="CH176" s="731"/>
      <c r="CI176" s="731"/>
      <c r="CJ176" s="731"/>
      <c r="CK176" s="731">
        <f t="shared" si="42"/>
        <v>0</v>
      </c>
      <c r="CL176" s="731">
        <f t="shared" si="42"/>
        <v>0</v>
      </c>
      <c r="CM176" s="731"/>
      <c r="CN176" s="731"/>
    </row>
    <row r="177" spans="1:103" ht="15" customHeight="1" x14ac:dyDescent="0.35">
      <c r="A177" s="786" t="s">
        <v>3641</v>
      </c>
      <c r="B177" s="5700"/>
      <c r="C177" s="5700"/>
      <c r="D177" s="5700"/>
      <c r="E177" s="51"/>
      <c r="F177" s="55"/>
      <c r="G177" s="51"/>
      <c r="H177" s="55"/>
      <c r="I177" s="51"/>
      <c r="J177" s="55"/>
      <c r="K177" s="51"/>
      <c r="L177" s="55"/>
      <c r="M177" s="51"/>
      <c r="N177" s="55"/>
      <c r="O177" s="51"/>
      <c r="P177" s="55"/>
      <c r="Q177" s="51"/>
      <c r="R177" s="55"/>
      <c r="S177" s="51"/>
      <c r="T177" s="55"/>
      <c r="U177" s="51"/>
      <c r="V177" s="55"/>
      <c r="W177" s="51"/>
      <c r="X177" s="55"/>
      <c r="Y177" s="51"/>
      <c r="Z177" s="55"/>
      <c r="AA177" s="51"/>
      <c r="AB177" s="55"/>
      <c r="AC177" s="51"/>
      <c r="AD177" s="55"/>
      <c r="AE177" s="51"/>
      <c r="AF177" s="54"/>
      <c r="AG177" s="112"/>
      <c r="AH177" s="112"/>
      <c r="AI177" s="112"/>
      <c r="AJ177" s="731" t="str">
        <f>$CA177&amp;$CB177&amp;$CC177&amp;$CD177&amp;CE177&amp;CF177&amp;CG177&amp;CH177</f>
        <v/>
      </c>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t="str">
        <f>IF(CK177=1," *.Las Acciones de Pueblos Originarios no pueden superar el total de Acciones ","")</f>
        <v/>
      </c>
      <c r="CB177" s="731" t="str">
        <f>IF(CL177=1," *.Las Acciones de Migrantes no pueden superar el total de Acciones ","")</f>
        <v/>
      </c>
      <c r="CC177" s="731" t="str">
        <f>IF(OR(AND(B177&lt;&gt;0,AH177=""),AND(B177&lt;&gt;0,AI177="")),"* No olvide digitar Migrantes y/o Pueblos Originarios (Digite CERO si no tiene). ","")</f>
        <v/>
      </c>
      <c r="CD177" s="731"/>
      <c r="CE177" s="731"/>
      <c r="CF177" s="731"/>
      <c r="CG177" s="731"/>
      <c r="CH177" s="731"/>
      <c r="CI177" s="731"/>
      <c r="CJ177" s="731"/>
      <c r="CK177" s="731">
        <f t="shared" si="42"/>
        <v>0</v>
      </c>
      <c r="CL177" s="731">
        <f t="shared" si="42"/>
        <v>0</v>
      </c>
      <c r="CM177" s="731"/>
      <c r="CN177" s="731"/>
      <c r="CO177" s="731"/>
      <c r="CP177" s="731"/>
      <c r="CQ177" s="731"/>
      <c r="CR177" s="731"/>
      <c r="CS177" s="731"/>
      <c r="CT177" s="731"/>
      <c r="CU177" s="731"/>
      <c r="CV177" s="731"/>
      <c r="CW177" s="731"/>
      <c r="CX177" s="731"/>
      <c r="CY177" s="731"/>
    </row>
    <row r="178" spans="1:103" ht="15" customHeight="1" x14ac:dyDescent="0.35">
      <c r="A178" s="786" t="s">
        <v>3642</v>
      </c>
      <c r="B178" s="5702"/>
      <c r="C178" s="5702"/>
      <c r="D178" s="5702"/>
      <c r="E178" s="5703"/>
      <c r="F178" s="5704"/>
      <c r="G178" s="5703"/>
      <c r="H178" s="5704"/>
      <c r="I178" s="5703"/>
      <c r="J178" s="5704"/>
      <c r="K178" s="5703"/>
      <c r="L178" s="5704"/>
      <c r="M178" s="5703"/>
      <c r="N178" s="5704"/>
      <c r="O178" s="5703"/>
      <c r="P178" s="5704"/>
      <c r="Q178" s="5703"/>
      <c r="R178" s="5704"/>
      <c r="S178" s="5703"/>
      <c r="T178" s="5704"/>
      <c r="U178" s="5703"/>
      <c r="V178" s="5704"/>
      <c r="W178" s="5703"/>
      <c r="X178" s="5704"/>
      <c r="Y178" s="5703"/>
      <c r="Z178" s="5704"/>
      <c r="AA178" s="5703"/>
      <c r="AB178" s="5704"/>
      <c r="AC178" s="5703"/>
      <c r="AD178" s="5704"/>
      <c r="AE178" s="5703"/>
      <c r="AF178" s="5705"/>
      <c r="AG178" s="5706"/>
      <c r="AH178" s="5707"/>
      <c r="AI178" s="5707"/>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row>
    <row r="179" spans="1:103" ht="24.75" customHeight="1" x14ac:dyDescent="0.35">
      <c r="A179" s="5708" t="s">
        <v>3643</v>
      </c>
      <c r="B179" s="5709"/>
      <c r="C179" s="750"/>
      <c r="D179" s="750"/>
      <c r="E179" s="750"/>
      <c r="F179" s="750"/>
      <c r="G179" s="750"/>
      <c r="H179" s="750"/>
      <c r="I179" s="750"/>
      <c r="J179" s="750"/>
      <c r="K179" s="750"/>
      <c r="L179" s="750"/>
      <c r="M179" s="750"/>
      <c r="N179" s="750"/>
      <c r="O179" s="750"/>
      <c r="P179" s="750"/>
      <c r="Q179" s="750"/>
      <c r="R179" s="750"/>
      <c r="S179" s="750"/>
      <c r="T179" s="750"/>
      <c r="U179" s="730"/>
      <c r="V179" s="730"/>
      <c r="W179" s="730"/>
      <c r="X179" s="730"/>
      <c r="Y179" s="730"/>
      <c r="Z179" s="730"/>
      <c r="AA179" s="730"/>
      <c r="AB179" s="730"/>
      <c r="AC179" s="730"/>
      <c r="AD179" s="730"/>
      <c r="AE179" s="730"/>
      <c r="AF179" s="730"/>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row>
    <row r="180" spans="1:103" x14ac:dyDescent="0.35">
      <c r="A180" s="9360" t="s">
        <v>3644</v>
      </c>
      <c r="B180" s="9362" t="s">
        <v>3623</v>
      </c>
      <c r="C180" s="9363" t="s">
        <v>3645</v>
      </c>
      <c r="D180" s="9364"/>
      <c r="E180" s="9362" t="s">
        <v>3646</v>
      </c>
      <c r="F180" s="9365" t="s">
        <v>3647</v>
      </c>
      <c r="G180" s="9366"/>
      <c r="H180" s="9366"/>
      <c r="I180" s="9366"/>
      <c r="J180" s="9366"/>
      <c r="K180" s="9366"/>
      <c r="L180" s="9366"/>
      <c r="M180" s="9366"/>
      <c r="N180" s="9366"/>
      <c r="O180" s="9366"/>
      <c r="P180" s="9366"/>
      <c r="Q180" s="9366"/>
      <c r="R180" s="9366"/>
      <c r="S180" s="9366"/>
      <c r="T180" s="9367"/>
      <c r="U180" s="730"/>
      <c r="V180" s="730"/>
      <c r="W180" s="730"/>
      <c r="X180" s="730"/>
      <c r="Y180" s="730"/>
      <c r="Z180" s="730"/>
      <c r="AA180" s="730"/>
      <c r="AB180" s="730"/>
      <c r="AC180" s="730"/>
      <c r="AD180" s="730"/>
      <c r="AE180" s="730"/>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0"/>
    </row>
    <row r="181" spans="1:103" ht="31.5" customHeight="1" x14ac:dyDescent="0.35">
      <c r="A181" s="9361"/>
      <c r="B181" s="9361"/>
      <c r="C181" s="5710" t="s">
        <v>3625</v>
      </c>
      <c r="D181" s="5710" t="s">
        <v>3648</v>
      </c>
      <c r="E181" s="9361"/>
      <c r="F181" s="5710" t="s">
        <v>36</v>
      </c>
      <c r="G181" s="5710" t="s">
        <v>37</v>
      </c>
      <c r="H181" s="5710" t="s">
        <v>38</v>
      </c>
      <c r="I181" s="5710" t="s">
        <v>39</v>
      </c>
      <c r="J181" s="5710" t="s">
        <v>2224</v>
      </c>
      <c r="K181" s="5710" t="s">
        <v>41</v>
      </c>
      <c r="L181" s="5710" t="s">
        <v>3649</v>
      </c>
      <c r="M181" s="5710" t="s">
        <v>42</v>
      </c>
      <c r="N181" s="5710" t="s">
        <v>3650</v>
      </c>
      <c r="O181" s="5710" t="s">
        <v>3651</v>
      </c>
      <c r="P181" s="5710" t="s">
        <v>3652</v>
      </c>
      <c r="Q181" s="5710" t="s">
        <v>3653</v>
      </c>
      <c r="R181" s="5710" t="s">
        <v>3654</v>
      </c>
      <c r="S181" s="5710" t="s">
        <v>3655</v>
      </c>
      <c r="T181" s="5710" t="s">
        <v>3656</v>
      </c>
      <c r="U181" s="730"/>
      <c r="V181" s="730"/>
      <c r="W181" s="730"/>
      <c r="X181" s="730"/>
      <c r="Y181" s="730"/>
      <c r="Z181" s="730"/>
      <c r="AA181" s="730"/>
      <c r="AB181" s="730"/>
      <c r="AC181" s="730"/>
      <c r="AD181" s="730"/>
      <c r="AE181" s="730"/>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0"/>
    </row>
    <row r="182" spans="1:103" ht="18.75" customHeight="1" x14ac:dyDescent="0.35">
      <c r="A182" s="786" t="s">
        <v>3545</v>
      </c>
      <c r="B182" s="5551"/>
      <c r="C182" s="787"/>
      <c r="D182" s="787"/>
      <c r="E182" s="5551"/>
      <c r="F182" s="5711"/>
      <c r="G182" s="5711"/>
      <c r="H182" s="5711"/>
      <c r="I182" s="5711"/>
      <c r="J182" s="5712"/>
      <c r="K182" s="5711"/>
      <c r="L182" s="5711"/>
      <c r="M182" s="5711"/>
      <c r="N182" s="5711"/>
      <c r="O182" s="5711"/>
      <c r="P182" s="5711"/>
      <c r="Q182" s="5711"/>
      <c r="R182" s="5711"/>
      <c r="S182" s="5711"/>
      <c r="T182" s="5713"/>
      <c r="U182" s="730"/>
      <c r="V182" s="730"/>
      <c r="W182" s="730"/>
      <c r="X182" s="730"/>
      <c r="Y182" s="730"/>
      <c r="Z182" s="730"/>
      <c r="AA182" s="730"/>
      <c r="AB182" s="730"/>
      <c r="AC182" s="730"/>
      <c r="AD182" s="730"/>
      <c r="AE182" s="730"/>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0"/>
    </row>
    <row r="183" spans="1:103" ht="20" customHeight="1" x14ac:dyDescent="0.35">
      <c r="A183" s="786" t="s">
        <v>3544</v>
      </c>
      <c r="B183" s="5714"/>
      <c r="C183" s="5711"/>
      <c r="D183" s="5711"/>
      <c r="E183" s="5689"/>
      <c r="F183" s="5711"/>
      <c r="G183" s="5711"/>
      <c r="H183" s="5711"/>
      <c r="I183" s="5711"/>
      <c r="J183" s="5714"/>
      <c r="K183" s="5711"/>
      <c r="L183" s="5711"/>
      <c r="M183" s="5711"/>
      <c r="N183" s="5711"/>
      <c r="O183" s="5711"/>
      <c r="P183" s="5711"/>
      <c r="Q183" s="5711"/>
      <c r="R183" s="5711"/>
      <c r="S183" s="5711"/>
      <c r="T183" s="5713"/>
      <c r="U183" s="730"/>
      <c r="V183" s="730"/>
      <c r="W183" s="730"/>
      <c r="X183" s="730"/>
      <c r="Y183" s="730"/>
      <c r="Z183" s="730"/>
      <c r="AA183" s="730"/>
      <c r="AB183" s="730"/>
      <c r="AC183" s="730"/>
      <c r="AD183" s="730"/>
      <c r="AE183" s="730"/>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0"/>
    </row>
    <row r="184" spans="1:103" ht="20.25" customHeight="1" x14ac:dyDescent="0.35">
      <c r="A184" s="786" t="s">
        <v>503</v>
      </c>
      <c r="B184" s="5714"/>
      <c r="C184" s="5711"/>
      <c r="D184" s="5711"/>
      <c r="E184" s="5689"/>
      <c r="F184" s="5711"/>
      <c r="G184" s="5711"/>
      <c r="H184" s="5711"/>
      <c r="I184" s="5711"/>
      <c r="J184" s="5713"/>
      <c r="K184" s="5711"/>
      <c r="L184" s="5711"/>
      <c r="M184" s="5711"/>
      <c r="N184" s="5711"/>
      <c r="O184" s="5711"/>
      <c r="P184" s="5711"/>
      <c r="Q184" s="5711"/>
      <c r="R184" s="5711"/>
      <c r="S184" s="5711"/>
      <c r="T184" s="5713"/>
      <c r="U184" s="730"/>
      <c r="V184" s="730"/>
      <c r="W184" s="730"/>
      <c r="X184" s="730"/>
      <c r="Y184" s="730"/>
      <c r="Z184" s="730"/>
      <c r="AA184" s="730"/>
      <c r="AB184" s="730"/>
      <c r="AC184" s="730"/>
      <c r="AD184" s="730"/>
      <c r="AE184" s="730"/>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0"/>
    </row>
    <row r="185" spans="1:103" ht="19.5" customHeight="1" x14ac:dyDescent="0.35">
      <c r="A185" s="5715" t="s">
        <v>3657</v>
      </c>
      <c r="B185" s="5716"/>
      <c r="C185" s="5717"/>
      <c r="D185" s="5717"/>
      <c r="E185" s="5718"/>
      <c r="F185" s="5717"/>
      <c r="G185" s="5717"/>
      <c r="H185" s="5717"/>
      <c r="I185" s="5717"/>
      <c r="J185" s="5716"/>
      <c r="K185" s="5717"/>
      <c r="L185" s="5717"/>
      <c r="M185" s="5717"/>
      <c r="N185" s="5717"/>
      <c r="O185" s="5717"/>
      <c r="P185" s="5717"/>
      <c r="Q185" s="5717"/>
      <c r="R185" s="5717"/>
      <c r="S185" s="5717"/>
      <c r="T185" s="5719"/>
      <c r="U185" s="730"/>
      <c r="V185" s="730"/>
      <c r="W185" s="730"/>
      <c r="X185" s="730"/>
      <c r="Y185" s="730"/>
      <c r="Z185" s="730"/>
      <c r="AA185" s="730"/>
      <c r="AB185" s="730"/>
      <c r="AC185" s="730"/>
      <c r="AD185" s="730"/>
      <c r="AE185" s="730"/>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0"/>
    </row>
    <row r="186" spans="1:103" s="788" customFormat="1" ht="22.25" customHeight="1" x14ac:dyDescent="0.3">
      <c r="A186" s="768" t="s">
        <v>3658</v>
      </c>
      <c r="D186" s="5720"/>
      <c r="AG186" s="789"/>
      <c r="AH186" s="789"/>
      <c r="AI186" s="789"/>
      <c r="AJ186" s="789"/>
      <c r="AK186" s="789"/>
      <c r="AL186" s="789"/>
      <c r="AM186" s="789"/>
      <c r="AN186" s="789"/>
      <c r="AO186" s="789"/>
      <c r="AP186" s="789"/>
      <c r="AQ186" s="789"/>
      <c r="AR186" s="789"/>
      <c r="AS186" s="789"/>
      <c r="AT186" s="789"/>
      <c r="AU186" s="789"/>
      <c r="AV186" s="789"/>
      <c r="AW186" s="789"/>
      <c r="AX186" s="789"/>
      <c r="AY186" s="789"/>
      <c r="AZ186" s="789"/>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89"/>
      <c r="CN186" s="789"/>
      <c r="CO186" s="789"/>
      <c r="CP186" s="789"/>
      <c r="CQ186" s="789"/>
      <c r="CR186" s="789"/>
      <c r="CS186" s="789"/>
      <c r="CT186" s="789"/>
      <c r="CU186" s="789"/>
      <c r="CV186" s="789"/>
      <c r="CW186" s="789"/>
      <c r="CX186" s="789"/>
      <c r="CY186" s="789"/>
    </row>
    <row r="187" spans="1:103" s="788" customFormat="1" ht="14" x14ac:dyDescent="0.3">
      <c r="A187" s="9335" t="s">
        <v>3659</v>
      </c>
      <c r="B187" s="9337" t="s">
        <v>62</v>
      </c>
      <c r="C187" s="9338"/>
      <c r="D187" s="9339"/>
      <c r="E187" s="9337" t="s">
        <v>63</v>
      </c>
      <c r="F187" s="9338"/>
      <c r="G187" s="9339"/>
      <c r="AG187" s="789"/>
      <c r="AH187" s="789"/>
      <c r="AI187" s="789"/>
      <c r="AJ187" s="789"/>
      <c r="AK187" s="789"/>
      <c r="AL187" s="789"/>
      <c r="AM187" s="789"/>
      <c r="AN187" s="789"/>
      <c r="AO187" s="789"/>
      <c r="AP187" s="789"/>
      <c r="AQ187" s="789"/>
      <c r="AR187" s="789"/>
      <c r="AS187" s="789"/>
      <c r="AT187" s="789"/>
      <c r="AU187" s="789"/>
      <c r="AV187" s="789"/>
      <c r="AW187" s="789"/>
      <c r="AX187" s="789"/>
      <c r="AY187" s="789"/>
      <c r="AZ187" s="789"/>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89"/>
      <c r="CN187" s="789"/>
      <c r="CO187" s="789"/>
      <c r="CP187" s="789"/>
      <c r="CQ187" s="789"/>
      <c r="CR187" s="789"/>
      <c r="CS187" s="789"/>
      <c r="CT187" s="789"/>
      <c r="CU187" s="789"/>
      <c r="CV187" s="789"/>
      <c r="CW187" s="789"/>
      <c r="CX187" s="789"/>
      <c r="CY187" s="789"/>
    </row>
    <row r="188" spans="1:103" s="788" customFormat="1" ht="14" x14ac:dyDescent="0.3">
      <c r="A188" s="9336"/>
      <c r="B188" s="5721" t="s">
        <v>32</v>
      </c>
      <c r="C188" s="5722" t="s">
        <v>33</v>
      </c>
      <c r="D188" s="5723" t="s">
        <v>34</v>
      </c>
      <c r="E188" s="5721" t="s">
        <v>32</v>
      </c>
      <c r="F188" s="5722" t="s">
        <v>33</v>
      </c>
      <c r="G188" s="5723" t="s">
        <v>34</v>
      </c>
      <c r="AG188" s="789"/>
      <c r="AH188" s="789"/>
      <c r="AI188" s="789"/>
      <c r="AJ188" s="789"/>
      <c r="AK188" s="789"/>
      <c r="AL188" s="789"/>
      <c r="AM188" s="789"/>
      <c r="AN188" s="789"/>
      <c r="AO188" s="789"/>
      <c r="AP188" s="789"/>
      <c r="AQ188" s="789"/>
      <c r="AR188" s="789"/>
      <c r="AS188" s="789"/>
      <c r="AT188" s="789"/>
      <c r="AU188" s="789"/>
      <c r="AV188" s="789"/>
      <c r="AW188" s="789"/>
      <c r="AX188" s="789"/>
      <c r="AY188" s="789"/>
      <c r="AZ188" s="789"/>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89"/>
      <c r="CN188" s="789"/>
      <c r="CO188" s="789"/>
      <c r="CP188" s="789"/>
      <c r="CQ188" s="789"/>
      <c r="CR188" s="789"/>
      <c r="CS188" s="789"/>
      <c r="CT188" s="789"/>
      <c r="CU188" s="789"/>
      <c r="CV188" s="789"/>
      <c r="CW188" s="789"/>
      <c r="CX188" s="789"/>
      <c r="CY188" s="789"/>
    </row>
    <row r="189" spans="1:103" s="788" customFormat="1" ht="17" customHeight="1" x14ac:dyDescent="0.3">
      <c r="A189" s="786" t="s">
        <v>3660</v>
      </c>
      <c r="B189" s="5724"/>
      <c r="C189" s="5725"/>
      <c r="D189" s="5726"/>
      <c r="E189" s="5724"/>
      <c r="F189" s="5725"/>
      <c r="G189" s="5726"/>
      <c r="AG189" s="789"/>
      <c r="AH189" s="789"/>
      <c r="AI189" s="789"/>
      <c r="AJ189" s="789"/>
      <c r="AK189" s="789"/>
      <c r="AL189" s="789"/>
      <c r="AM189" s="789"/>
      <c r="AN189" s="789"/>
      <c r="AO189" s="789"/>
      <c r="AP189" s="789"/>
      <c r="AQ189" s="789"/>
      <c r="AR189" s="789"/>
      <c r="AS189" s="789"/>
      <c r="AT189" s="789"/>
      <c r="AU189" s="789"/>
      <c r="AV189" s="789"/>
      <c r="AW189" s="789"/>
      <c r="AX189" s="789"/>
      <c r="AY189" s="789"/>
      <c r="AZ189" s="789"/>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89"/>
      <c r="CN189" s="789"/>
      <c r="CO189" s="789"/>
      <c r="CP189" s="789"/>
      <c r="CQ189" s="789"/>
      <c r="CR189" s="789"/>
      <c r="CS189" s="789"/>
      <c r="CT189" s="789"/>
      <c r="CU189" s="789"/>
      <c r="CV189" s="789"/>
      <c r="CW189" s="789"/>
      <c r="CX189" s="789"/>
      <c r="CY189" s="789"/>
    </row>
    <row r="190" spans="1:103" s="788" customFormat="1" ht="16.25" customHeight="1" x14ac:dyDescent="0.35">
      <c r="A190" s="5715" t="s">
        <v>3661</v>
      </c>
      <c r="B190" s="5727"/>
      <c r="C190" s="5728"/>
      <c r="D190" s="5729"/>
      <c r="E190" s="5727"/>
      <c r="F190" s="5728"/>
      <c r="G190" s="5729"/>
      <c r="H190" s="790"/>
      <c r="S190" s="790"/>
      <c r="AG190" s="789"/>
      <c r="AH190" s="789"/>
      <c r="AI190" s="789"/>
      <c r="AJ190" s="789"/>
      <c r="AK190" s="789"/>
      <c r="AL190" s="789"/>
      <c r="AM190" s="789"/>
      <c r="AN190" s="789"/>
      <c r="AO190" s="789"/>
      <c r="AP190" s="789"/>
      <c r="AQ190" s="789"/>
      <c r="AR190" s="789"/>
      <c r="AS190" s="789"/>
      <c r="AT190" s="789"/>
      <c r="AU190" s="789"/>
      <c r="AV190" s="789"/>
      <c r="AW190" s="789"/>
      <c r="AX190" s="789"/>
      <c r="AY190" s="789"/>
      <c r="AZ190" s="789"/>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89"/>
      <c r="CN190" s="789"/>
      <c r="CO190" s="789"/>
      <c r="CP190" s="789"/>
      <c r="CQ190" s="789"/>
      <c r="CR190" s="789"/>
      <c r="CS190" s="789"/>
      <c r="CT190" s="789"/>
      <c r="CU190" s="789"/>
      <c r="CV190" s="789"/>
      <c r="CW190" s="789"/>
      <c r="CX190" s="789"/>
      <c r="CY190" s="789"/>
    </row>
    <row r="191" spans="1:103" ht="26" customHeight="1" x14ac:dyDescent="0.35">
      <c r="A191" s="768" t="s">
        <v>3662</v>
      </c>
      <c r="B191" s="791"/>
      <c r="C191" s="750"/>
      <c r="D191" s="750"/>
      <c r="E191" s="750"/>
      <c r="F191" s="730"/>
      <c r="G191" s="730"/>
      <c r="H191" s="730"/>
      <c r="I191" s="730"/>
      <c r="J191" s="730"/>
      <c r="K191" s="730"/>
      <c r="L191" s="730"/>
      <c r="M191" s="730"/>
      <c r="N191" s="730"/>
      <c r="O191" s="730"/>
      <c r="P191" s="730"/>
      <c r="Q191" s="730"/>
      <c r="R191" s="730"/>
      <c r="S191" s="730"/>
      <c r="T191" s="730"/>
      <c r="U191" s="730"/>
      <c r="V191" s="730"/>
      <c r="W191" s="730"/>
      <c r="X191" s="730"/>
      <c r="Y191" s="730"/>
      <c r="Z191" s="730"/>
      <c r="AA191" s="730"/>
      <c r="AB191" s="730"/>
      <c r="AC191" s="730"/>
      <c r="AD191" s="730"/>
      <c r="AE191" s="730"/>
      <c r="AF191" s="730"/>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row>
    <row r="192" spans="1:103" ht="25.5" customHeight="1" x14ac:dyDescent="0.35">
      <c r="A192" s="9340" t="s">
        <v>123</v>
      </c>
      <c r="B192" s="9341" t="s">
        <v>3663</v>
      </c>
      <c r="C192" s="9344" t="s">
        <v>3664</v>
      </c>
      <c r="D192" s="9345"/>
      <c r="E192" s="9346"/>
      <c r="F192" s="9350" t="s">
        <v>3646</v>
      </c>
      <c r="G192" s="9353" t="s">
        <v>3665</v>
      </c>
      <c r="H192" s="9354"/>
      <c r="I192" s="9354"/>
      <c r="J192" s="9354"/>
      <c r="K192" s="9354"/>
      <c r="L192" s="9355"/>
      <c r="M192" s="730"/>
      <c r="N192" s="730"/>
      <c r="O192" s="730"/>
      <c r="P192" s="730"/>
      <c r="Q192" s="730"/>
      <c r="R192" s="730"/>
      <c r="S192" s="730"/>
      <c r="T192" s="730"/>
      <c r="U192" s="730"/>
      <c r="V192" s="730"/>
      <c r="W192" s="730"/>
      <c r="X192" s="730"/>
      <c r="Y192" s="730"/>
      <c r="Z192" s="730"/>
      <c r="AA192" s="730"/>
      <c r="AB192" s="730"/>
      <c r="AC192" s="730"/>
      <c r="AD192" s="730"/>
      <c r="AE192" s="730"/>
      <c r="AF192" s="730"/>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row>
    <row r="193" spans="1:90" x14ac:dyDescent="0.35">
      <c r="A193" s="9257"/>
      <c r="B193" s="9342"/>
      <c r="C193" s="9347"/>
      <c r="D193" s="9348"/>
      <c r="E193" s="9349"/>
      <c r="F193" s="9351"/>
      <c r="G193" s="9356" t="s">
        <v>3666</v>
      </c>
      <c r="H193" s="9357"/>
      <c r="I193" s="9357"/>
      <c r="J193" s="9357"/>
      <c r="K193" s="9357"/>
      <c r="L193" s="9358"/>
      <c r="M193" s="730"/>
      <c r="N193" s="730"/>
      <c r="O193" s="730"/>
      <c r="P193" s="730"/>
      <c r="Q193" s="730"/>
      <c r="R193" s="730"/>
      <c r="S193" s="730"/>
      <c r="T193" s="730"/>
      <c r="U193" s="730"/>
      <c r="V193" s="730"/>
      <c r="W193" s="730"/>
      <c r="X193" s="730"/>
      <c r="Y193" s="730"/>
      <c r="Z193" s="730"/>
      <c r="AA193" s="730"/>
      <c r="AB193" s="730"/>
      <c r="AC193" s="730"/>
      <c r="AD193" s="730"/>
      <c r="AE193" s="730"/>
      <c r="AF193" s="730"/>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row>
    <row r="194" spans="1:90" ht="20" x14ac:dyDescent="0.35">
      <c r="A194" s="8796"/>
      <c r="B194" s="9343"/>
      <c r="C194" s="5730" t="s">
        <v>3667</v>
      </c>
      <c r="D194" s="5730" t="s">
        <v>3648</v>
      </c>
      <c r="E194" s="5730" t="s">
        <v>3668</v>
      </c>
      <c r="F194" s="9352"/>
      <c r="G194" s="5731" t="s">
        <v>3669</v>
      </c>
      <c r="H194" s="5732" t="s">
        <v>3670</v>
      </c>
      <c r="I194" s="5732" t="s">
        <v>3671</v>
      </c>
      <c r="J194" s="5732" t="s">
        <v>3672</v>
      </c>
      <c r="K194" s="5732" t="s">
        <v>3673</v>
      </c>
      <c r="L194" s="5733" t="s">
        <v>3674</v>
      </c>
      <c r="M194" s="730"/>
      <c r="N194" s="730"/>
      <c r="O194" s="730"/>
      <c r="P194" s="730"/>
      <c r="Q194" s="730"/>
      <c r="R194" s="730"/>
      <c r="S194" s="730"/>
      <c r="T194" s="730"/>
      <c r="U194" s="730"/>
      <c r="V194" s="730"/>
      <c r="W194" s="730"/>
      <c r="X194" s="730"/>
      <c r="Y194" s="730"/>
      <c r="Z194" s="730"/>
      <c r="AA194" s="730"/>
      <c r="AB194" s="730"/>
      <c r="AC194" s="730"/>
      <c r="AD194" s="730"/>
      <c r="AE194" s="730"/>
      <c r="AF194" s="730"/>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row>
    <row r="195" spans="1:90" ht="16.5" customHeight="1" x14ac:dyDescent="0.35">
      <c r="A195" s="792" t="s">
        <v>3675</v>
      </c>
      <c r="B195" s="793"/>
      <c r="C195" s="787"/>
      <c r="D195" s="5734"/>
      <c r="E195" s="5735"/>
      <c r="F195" s="5736"/>
      <c r="G195" s="5504"/>
      <c r="H195" s="5507"/>
      <c r="I195" s="5507"/>
      <c r="J195" s="5507"/>
      <c r="K195" s="5507"/>
      <c r="L195" s="5556"/>
      <c r="M195" s="730"/>
      <c r="N195" s="730"/>
      <c r="O195" s="730"/>
      <c r="P195" s="730"/>
      <c r="Q195" s="730"/>
      <c r="R195" s="730"/>
      <c r="S195" s="730"/>
      <c r="T195" s="730"/>
      <c r="U195" s="730"/>
      <c r="V195" s="730"/>
      <c r="W195" s="730"/>
      <c r="X195" s="730"/>
      <c r="Y195" s="730"/>
      <c r="Z195" s="730"/>
      <c r="AA195" s="730"/>
      <c r="AB195" s="730"/>
      <c r="AC195" s="730"/>
      <c r="AD195" s="730"/>
      <c r="AE195" s="730"/>
      <c r="AF195" s="730"/>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row>
    <row r="196" spans="1:90" ht="18" customHeight="1" x14ac:dyDescent="0.35">
      <c r="A196" s="792" t="s">
        <v>3676</v>
      </c>
      <c r="B196" s="5737"/>
      <c r="C196" s="5711"/>
      <c r="D196" s="5738"/>
      <c r="E196" s="5734"/>
      <c r="F196" s="5739"/>
      <c r="G196" s="5611"/>
      <c r="H196" s="5740"/>
      <c r="I196" s="5740"/>
      <c r="J196" s="5740"/>
      <c r="K196" s="5740"/>
      <c r="L196" s="5610"/>
      <c r="M196" s="730"/>
      <c r="N196" s="730"/>
      <c r="O196" s="730"/>
      <c r="P196" s="730"/>
      <c r="Q196" s="730"/>
      <c r="R196" s="730"/>
      <c r="S196" s="730"/>
      <c r="T196" s="730"/>
      <c r="U196" s="730"/>
      <c r="V196" s="730"/>
      <c r="W196" s="730"/>
      <c r="X196" s="730"/>
      <c r="Y196" s="730"/>
      <c r="Z196" s="730"/>
      <c r="AA196" s="730"/>
      <c r="AB196" s="730"/>
      <c r="AC196" s="730"/>
      <c r="AD196" s="730"/>
      <c r="AE196" s="730"/>
      <c r="AF196" s="730"/>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row>
    <row r="197" spans="1:90" ht="19.5" customHeight="1" x14ac:dyDescent="0.35">
      <c r="A197" s="5741" t="s">
        <v>3677</v>
      </c>
      <c r="B197" s="5742"/>
      <c r="C197" s="5717"/>
      <c r="D197" s="5743"/>
      <c r="E197" s="5744"/>
      <c r="F197" s="5745"/>
      <c r="G197" s="5525"/>
      <c r="H197" s="5746"/>
      <c r="I197" s="5746"/>
      <c r="J197" s="5746"/>
      <c r="K197" s="5746"/>
      <c r="L197" s="3179"/>
      <c r="M197" s="730"/>
      <c r="N197" s="730"/>
      <c r="O197" s="730"/>
      <c r="P197" s="730"/>
      <c r="Q197" s="730"/>
      <c r="R197" s="730"/>
      <c r="S197" s="730"/>
      <c r="T197" s="730"/>
      <c r="U197" s="730"/>
      <c r="V197" s="730"/>
      <c r="W197" s="730"/>
      <c r="X197" s="730"/>
      <c r="Y197" s="730"/>
      <c r="Z197" s="730"/>
      <c r="AA197" s="730"/>
      <c r="AB197" s="730"/>
      <c r="AC197" s="730"/>
      <c r="AD197" s="730"/>
      <c r="AE197" s="730"/>
      <c r="AF197" s="730"/>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row>
    <row r="198" spans="1:90" ht="26.4" customHeight="1" x14ac:dyDescent="0.35">
      <c r="A198" s="768" t="s">
        <v>3678</v>
      </c>
      <c r="B198" s="798"/>
      <c r="C198" s="750"/>
      <c r="D198" s="730"/>
      <c r="E198" s="730"/>
      <c r="F198" s="730"/>
      <c r="G198" s="730"/>
      <c r="H198" s="730"/>
      <c r="I198" s="730"/>
      <c r="J198" s="730"/>
      <c r="K198" s="730"/>
      <c r="L198" s="730"/>
      <c r="M198" s="730"/>
      <c r="N198" s="730"/>
      <c r="O198" s="730"/>
      <c r="P198" s="730"/>
      <c r="Q198" s="730"/>
      <c r="R198" s="730"/>
      <c r="S198" s="730"/>
      <c r="T198" s="730"/>
      <c r="U198" s="730"/>
      <c r="V198" s="730"/>
      <c r="W198" s="730"/>
      <c r="X198" s="730"/>
      <c r="Y198" s="730"/>
      <c r="Z198" s="730"/>
      <c r="AA198" s="730"/>
      <c r="AB198" s="730"/>
      <c r="AC198" s="730"/>
      <c r="AD198" s="730"/>
      <c r="AE198" s="730"/>
      <c r="AF198" s="730"/>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row>
    <row r="199" spans="1:90" x14ac:dyDescent="0.35">
      <c r="A199" s="9321" t="s">
        <v>3679</v>
      </c>
      <c r="B199" s="9322"/>
      <c r="C199" s="9325" t="s">
        <v>3663</v>
      </c>
      <c r="D199" s="9327" t="s">
        <v>3664</v>
      </c>
      <c r="E199" s="9328"/>
      <c r="F199" s="9328"/>
      <c r="G199" s="9328"/>
      <c r="H199" s="9328"/>
      <c r="I199" s="9328"/>
      <c r="J199" s="9329"/>
      <c r="K199" s="9330" t="s">
        <v>3680</v>
      </c>
      <c r="L199" s="9330"/>
      <c r="M199" s="9330"/>
      <c r="N199" s="9331"/>
      <c r="O199" s="730"/>
      <c r="P199" s="730"/>
      <c r="Q199" s="730"/>
      <c r="R199" s="730"/>
      <c r="S199" s="730"/>
      <c r="T199" s="730"/>
      <c r="U199" s="730"/>
      <c r="V199" s="730"/>
      <c r="W199" s="730"/>
      <c r="X199" s="730"/>
      <c r="Y199" s="730"/>
      <c r="Z199" s="730"/>
      <c r="AA199" s="730"/>
      <c r="AB199" s="730"/>
      <c r="AC199" s="730"/>
      <c r="AD199" s="730"/>
      <c r="AE199" s="730"/>
      <c r="AF199" s="730"/>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row>
    <row r="200" spans="1:90" ht="37.5" customHeight="1" x14ac:dyDescent="0.35">
      <c r="A200" s="9323"/>
      <c r="B200" s="9324"/>
      <c r="C200" s="9326"/>
      <c r="D200" s="5730" t="s">
        <v>3667</v>
      </c>
      <c r="E200" s="5730" t="s">
        <v>3681</v>
      </c>
      <c r="F200" s="5730" t="s">
        <v>3682</v>
      </c>
      <c r="G200" s="5730" t="s">
        <v>3683</v>
      </c>
      <c r="H200" s="5730" t="s">
        <v>3684</v>
      </c>
      <c r="I200" s="5747" t="s">
        <v>450</v>
      </c>
      <c r="J200" s="5747" t="s">
        <v>3685</v>
      </c>
      <c r="K200" s="5748" t="s">
        <v>3686</v>
      </c>
      <c r="L200" s="5749" t="s">
        <v>3687</v>
      </c>
      <c r="M200" s="5749" t="s">
        <v>2867</v>
      </c>
      <c r="N200" s="5750" t="s">
        <v>3688</v>
      </c>
      <c r="O200" s="730"/>
      <c r="P200" s="730"/>
      <c r="Q200" s="730"/>
      <c r="R200" s="730"/>
      <c r="S200" s="730"/>
      <c r="T200" s="730"/>
      <c r="U200" s="730"/>
      <c r="V200" s="730"/>
      <c r="W200" s="730"/>
      <c r="X200" s="730"/>
      <c r="Y200" s="730"/>
      <c r="Z200" s="730"/>
      <c r="AA200" s="730"/>
      <c r="AB200" s="730"/>
      <c r="AC200" s="730"/>
      <c r="AD200" s="730"/>
      <c r="AE200" s="730"/>
      <c r="AF200" s="730"/>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row>
    <row r="201" spans="1:90" ht="18" customHeight="1" x14ac:dyDescent="0.35">
      <c r="A201" s="9325" t="s">
        <v>2893</v>
      </c>
      <c r="B201" s="5751" t="s">
        <v>3689</v>
      </c>
      <c r="C201" s="5736"/>
      <c r="D201" s="5712"/>
      <c r="E201" s="5711"/>
      <c r="F201" s="5712"/>
      <c r="G201" s="5711"/>
      <c r="H201" s="5736"/>
      <c r="I201" s="5752"/>
      <c r="J201" s="5752"/>
      <c r="K201" s="5753"/>
      <c r="L201" s="5740"/>
      <c r="M201" s="5740"/>
      <c r="N201" s="5754"/>
      <c r="O201" s="730"/>
      <c r="P201" s="730"/>
      <c r="Q201" s="730"/>
      <c r="R201" s="730"/>
      <c r="S201" s="730"/>
      <c r="T201" s="730"/>
      <c r="U201" s="730"/>
      <c r="V201" s="730"/>
      <c r="W201" s="730"/>
      <c r="X201" s="730"/>
      <c r="Y201" s="730"/>
      <c r="Z201" s="730"/>
      <c r="AA201" s="730"/>
      <c r="AB201" s="730"/>
      <c r="AC201" s="730"/>
      <c r="AD201" s="730"/>
      <c r="AE201" s="730"/>
      <c r="AF201" s="730"/>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row>
    <row r="202" spans="1:90" ht="21.65" customHeight="1" x14ac:dyDescent="0.35">
      <c r="A202" s="8344"/>
      <c r="B202" s="5755" t="s">
        <v>3690</v>
      </c>
      <c r="C202" s="5756"/>
      <c r="D202" s="5711"/>
      <c r="E202" s="5713"/>
      <c r="F202" s="794"/>
      <c r="G202" s="5711"/>
      <c r="H202" s="5756"/>
      <c r="I202" s="51"/>
      <c r="J202" s="112"/>
      <c r="K202" s="5753"/>
      <c r="L202" s="5740"/>
      <c r="M202" s="5740"/>
      <c r="N202" s="5754"/>
      <c r="O202" s="730"/>
      <c r="P202" s="730"/>
      <c r="Q202" s="730"/>
      <c r="R202" s="730"/>
      <c r="S202" s="730"/>
      <c r="T202" s="730"/>
      <c r="U202" s="730"/>
      <c r="V202" s="730"/>
      <c r="W202" s="730"/>
      <c r="X202" s="730"/>
      <c r="Y202" s="730"/>
      <c r="Z202" s="730"/>
      <c r="AA202" s="730"/>
      <c r="AB202" s="730"/>
      <c r="AC202" s="730"/>
      <c r="AD202" s="730"/>
      <c r="AE202" s="730"/>
      <c r="AF202" s="730"/>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row>
    <row r="203" spans="1:90" ht="16.5" customHeight="1" x14ac:dyDescent="0.35">
      <c r="A203" s="8344"/>
      <c r="B203" s="5755" t="s">
        <v>3691</v>
      </c>
      <c r="C203" s="5756"/>
      <c r="D203" s="794"/>
      <c r="E203" s="794"/>
      <c r="F203" s="5711"/>
      <c r="G203" s="5711"/>
      <c r="H203" s="5756"/>
      <c r="I203" s="5611"/>
      <c r="J203" s="5609"/>
      <c r="K203" s="5753"/>
      <c r="L203" s="5740"/>
      <c r="M203" s="5740"/>
      <c r="N203" s="5757"/>
      <c r="O203" s="730"/>
      <c r="P203" s="730"/>
      <c r="Q203" s="730"/>
      <c r="R203" s="730"/>
      <c r="S203" s="730"/>
      <c r="T203" s="730"/>
      <c r="U203" s="730"/>
      <c r="V203" s="730"/>
      <c r="W203" s="730"/>
      <c r="X203" s="730"/>
      <c r="Y203" s="730"/>
      <c r="Z203" s="730"/>
      <c r="AA203" s="730"/>
      <c r="AB203" s="730"/>
      <c r="AC203" s="730"/>
      <c r="AD203" s="730"/>
      <c r="AE203" s="730"/>
      <c r="AF203" s="730"/>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row>
    <row r="204" spans="1:90" ht="17.25" customHeight="1" x14ac:dyDescent="0.35">
      <c r="A204" s="9326"/>
      <c r="B204" s="5758" t="s">
        <v>3692</v>
      </c>
      <c r="C204" s="5759"/>
      <c r="D204" s="5717"/>
      <c r="E204" s="5717"/>
      <c r="F204" s="5717"/>
      <c r="G204" s="5719"/>
      <c r="H204" s="5760"/>
      <c r="I204" s="5761"/>
      <c r="J204" s="5761"/>
      <c r="K204" s="3203"/>
      <c r="L204" s="5762"/>
      <c r="M204" s="5762"/>
      <c r="N204" s="3179"/>
      <c r="O204" s="730"/>
      <c r="P204" s="730"/>
      <c r="Q204" s="730"/>
      <c r="R204" s="730"/>
      <c r="S204" s="730"/>
      <c r="T204" s="730"/>
      <c r="U204" s="730"/>
      <c r="V204" s="730"/>
      <c r="W204" s="730"/>
      <c r="X204" s="730"/>
      <c r="Y204" s="730"/>
      <c r="Z204" s="730"/>
      <c r="AA204" s="730"/>
      <c r="AB204" s="730"/>
      <c r="AC204" s="730"/>
      <c r="AD204" s="730"/>
      <c r="AE204" s="730"/>
      <c r="AF204" s="730"/>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row>
    <row r="205" spans="1:90" ht="27" customHeight="1" x14ac:dyDescent="0.35">
      <c r="A205" s="801" t="s">
        <v>3693</v>
      </c>
      <c r="B205" s="802"/>
      <c r="C205" s="730"/>
      <c r="D205" s="730"/>
      <c r="E205" s="730"/>
      <c r="F205" s="730"/>
      <c r="G205" s="730"/>
      <c r="H205" s="730"/>
      <c r="I205" s="730"/>
      <c r="J205" s="730"/>
      <c r="K205" s="730"/>
      <c r="L205" s="730"/>
      <c r="M205" s="730"/>
      <c r="N205" s="730"/>
      <c r="O205" s="730"/>
      <c r="P205" s="730"/>
      <c r="Q205" s="730"/>
      <c r="R205" s="730"/>
      <c r="S205" s="730"/>
      <c r="T205" s="730"/>
      <c r="U205" s="730"/>
      <c r="V205" s="803"/>
      <c r="W205" s="730"/>
      <c r="X205" s="730"/>
      <c r="Y205" s="730"/>
      <c r="Z205" s="730"/>
      <c r="AA205" s="730"/>
      <c r="AB205" s="730"/>
      <c r="AC205" s="730"/>
      <c r="AD205" s="730"/>
      <c r="AE205" s="730"/>
      <c r="AF205" s="730"/>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row>
    <row r="206" spans="1:90" ht="16.5" customHeight="1" x14ac:dyDescent="0.35">
      <c r="A206" s="9332" t="s">
        <v>123</v>
      </c>
      <c r="B206" s="9311" t="s">
        <v>3694</v>
      </c>
      <c r="C206" s="9333" t="s">
        <v>3695</v>
      </c>
      <c r="D206" s="9312" t="s">
        <v>3696</v>
      </c>
      <c r="E206" s="9313"/>
      <c r="F206" s="9314" t="s">
        <v>3697</v>
      </c>
      <c r="G206" s="9315"/>
      <c r="H206" s="9315"/>
      <c r="I206" s="9315"/>
      <c r="J206" s="9315"/>
      <c r="K206" s="9315"/>
      <c r="L206" s="9315"/>
      <c r="M206" s="9315"/>
      <c r="N206" s="9315"/>
      <c r="O206" s="9315"/>
      <c r="P206" s="9315"/>
      <c r="Q206" s="9315"/>
      <c r="R206" s="9315"/>
      <c r="S206" s="9316"/>
      <c r="T206" s="9319" t="s">
        <v>450</v>
      </c>
      <c r="U206" s="9317" t="s">
        <v>451</v>
      </c>
      <c r="V206" s="803"/>
      <c r="W206" s="730"/>
      <c r="X206" s="730"/>
      <c r="Y206" s="730"/>
      <c r="Z206" s="730"/>
      <c r="AA206" s="730"/>
      <c r="AB206" s="730"/>
      <c r="AC206" s="730"/>
      <c r="AD206" s="730"/>
      <c r="AE206" s="730"/>
      <c r="AF206" s="730"/>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9310" t="s">
        <v>450</v>
      </c>
      <c r="CB206" s="9310" t="s">
        <v>451</v>
      </c>
      <c r="CC206" s="9310" t="s">
        <v>3698</v>
      </c>
      <c r="CD206" s="731"/>
      <c r="CE206" s="731"/>
      <c r="CF206" s="731"/>
      <c r="CG206" s="731"/>
      <c r="CH206" s="731"/>
      <c r="CI206" s="731"/>
      <c r="CJ206" s="731"/>
      <c r="CK206" s="9310"/>
      <c r="CL206" s="9310"/>
    </row>
    <row r="207" spans="1:90" ht="21.5" x14ac:dyDescent="0.35">
      <c r="A207" s="9332"/>
      <c r="B207" s="9311"/>
      <c r="C207" s="9334"/>
      <c r="D207" s="5763" t="s">
        <v>2740</v>
      </c>
      <c r="E207" s="5764" t="s">
        <v>2866</v>
      </c>
      <c r="F207" s="5763" t="s">
        <v>2931</v>
      </c>
      <c r="G207" s="5765" t="s">
        <v>3699</v>
      </c>
      <c r="H207" s="5765" t="s">
        <v>251</v>
      </c>
      <c r="I207" s="5765" t="s">
        <v>231</v>
      </c>
      <c r="J207" s="5765" t="s">
        <v>11</v>
      </c>
      <c r="K207" s="5765" t="s">
        <v>211</v>
      </c>
      <c r="L207" s="5765" t="s">
        <v>13</v>
      </c>
      <c r="M207" s="5765" t="s">
        <v>14</v>
      </c>
      <c r="N207" s="5765" t="s">
        <v>15</v>
      </c>
      <c r="O207" s="5765" t="s">
        <v>16</v>
      </c>
      <c r="P207" s="5765" t="s">
        <v>17</v>
      </c>
      <c r="Q207" s="5765" t="s">
        <v>18</v>
      </c>
      <c r="R207" s="5765" t="s">
        <v>19</v>
      </c>
      <c r="S207" s="5766" t="s">
        <v>20</v>
      </c>
      <c r="T207" s="9320"/>
      <c r="U207" s="9318"/>
      <c r="V207" s="803"/>
      <c r="W207" s="730"/>
      <c r="X207" s="730"/>
      <c r="Y207" s="730"/>
      <c r="Z207" s="730"/>
      <c r="AA207" s="730"/>
      <c r="AB207" s="730"/>
      <c r="AC207" s="730"/>
      <c r="AD207" s="730"/>
      <c r="AE207" s="730"/>
      <c r="AF207" s="730"/>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9310"/>
      <c r="CB207" s="9310"/>
      <c r="CC207" s="9310"/>
      <c r="CD207" s="731"/>
      <c r="CE207" s="731"/>
      <c r="CF207" s="731"/>
      <c r="CG207" s="731"/>
      <c r="CH207" s="731"/>
      <c r="CI207" s="731"/>
      <c r="CJ207" s="731"/>
      <c r="CK207" s="9310"/>
      <c r="CL207" s="9310"/>
    </row>
    <row r="208" spans="1:90" ht="16.25" customHeight="1" x14ac:dyDescent="0.35">
      <c r="A208" s="5689" t="s">
        <v>3700</v>
      </c>
      <c r="B208" s="5767"/>
      <c r="C208" s="5768"/>
      <c r="D208" s="5769"/>
      <c r="E208" s="5770"/>
      <c r="F208" s="5767"/>
      <c r="G208" s="5771"/>
      <c r="H208" s="5771"/>
      <c r="I208" s="5771"/>
      <c r="J208" s="5771"/>
      <c r="K208" s="5771"/>
      <c r="L208" s="5771"/>
      <c r="M208" s="5771"/>
      <c r="N208" s="5771"/>
      <c r="O208" s="5771"/>
      <c r="P208" s="5771"/>
      <c r="Q208" s="5771"/>
      <c r="R208" s="5771"/>
      <c r="S208" s="5772"/>
      <c r="T208" s="804"/>
      <c r="U208" s="805"/>
      <c r="V208" s="806"/>
      <c r="W208" s="730"/>
      <c r="X208" s="730"/>
      <c r="Y208" s="730"/>
      <c r="Z208" s="730"/>
      <c r="AA208" s="730"/>
      <c r="AB208" s="730"/>
      <c r="AC208" s="730"/>
      <c r="AD208" s="730"/>
      <c r="AE208" s="730"/>
      <c r="AF208" s="730"/>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t="str">
        <f>IF(OR(AND(T208="",C208&lt;&gt;0),AND(U208="",C208&lt;&gt;0)),"* No olvide digitar Gestantes, Post Parto (Digite CERO si no tiene). ","")</f>
        <v/>
      </c>
      <c r="CD208" s="731"/>
      <c r="CE208" s="731"/>
      <c r="CF208" s="731"/>
      <c r="CG208" s="731"/>
      <c r="CH208" s="731"/>
      <c r="CI208" s="731"/>
      <c r="CJ208" s="731"/>
      <c r="CK208" s="731"/>
      <c r="CL208" s="731"/>
    </row>
    <row r="209" spans="1:81" ht="18" customHeight="1" x14ac:dyDescent="0.35">
      <c r="A209" s="5689" t="s">
        <v>3701</v>
      </c>
      <c r="B209" s="5767"/>
      <c r="C209" s="5773"/>
      <c r="D209" s="5769"/>
      <c r="E209" s="5770"/>
      <c r="F209" s="5767"/>
      <c r="G209" s="5771"/>
      <c r="H209" s="5771"/>
      <c r="I209" s="5771"/>
      <c r="J209" s="5771"/>
      <c r="K209" s="5771"/>
      <c r="L209" s="5771"/>
      <c r="M209" s="5771"/>
      <c r="N209" s="5771"/>
      <c r="O209" s="5771"/>
      <c r="P209" s="5771"/>
      <c r="Q209" s="5771"/>
      <c r="R209" s="5771"/>
      <c r="S209" s="5772"/>
      <c r="T209" s="5774"/>
      <c r="U209" s="5775"/>
      <c r="V209" s="806"/>
      <c r="W209" s="730"/>
      <c r="X209" s="730"/>
      <c r="Y209" s="730"/>
      <c r="Z209" s="730"/>
      <c r="AA209" s="730"/>
      <c r="AB209" s="730"/>
      <c r="AC209" s="730"/>
      <c r="AD209" s="730"/>
      <c r="AE209" s="730"/>
      <c r="AF209" s="730"/>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t="str">
        <f>IF(OR(AND(T209="",C209&lt;&gt;0),AND(U209="",C209&lt;&gt;0)),"* No olvide digitar Gestantes, Post Parto (Digite CERO si no tiene). ","")</f>
        <v/>
      </c>
    </row>
    <row r="210" spans="1:81" ht="22.25" customHeight="1" x14ac:dyDescent="0.35">
      <c r="A210" s="5563" t="s">
        <v>3702</v>
      </c>
      <c r="B210" s="5776"/>
      <c r="C210" s="5777"/>
      <c r="D210" s="5778"/>
      <c r="E210" s="5779"/>
      <c r="F210" s="5780"/>
      <c r="G210" s="5781"/>
      <c r="H210" s="5781"/>
      <c r="I210" s="5781"/>
      <c r="J210" s="5781"/>
      <c r="K210" s="5781"/>
      <c r="L210" s="5781"/>
      <c r="M210" s="5781"/>
      <c r="N210" s="5781"/>
      <c r="O210" s="5781"/>
      <c r="P210" s="5781"/>
      <c r="Q210" s="5781"/>
      <c r="R210" s="5781"/>
      <c r="S210" s="5782"/>
      <c r="T210" s="3204"/>
      <c r="U210" s="5776"/>
      <c r="V210" s="806"/>
      <c r="W210" s="730"/>
      <c r="X210" s="730"/>
      <c r="Y210" s="730"/>
      <c r="Z210" s="730"/>
      <c r="AA210" s="730"/>
      <c r="AB210" s="730"/>
      <c r="AC210" s="730"/>
      <c r="AD210" s="730"/>
      <c r="AE210" s="730"/>
      <c r="AF210" s="730"/>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t="str">
        <f>IF(OR(AND(T210="",C210&lt;&gt;0),AND(U210="",C210&lt;&gt;0)),"* No olvide digitar Gestantes, Post Parto (Digite CERO si no tiene). ","")</f>
        <v/>
      </c>
    </row>
    <row r="211" spans="1:81" ht="21" customHeight="1" x14ac:dyDescent="0.35">
      <c r="A211" s="768" t="s">
        <v>3703</v>
      </c>
      <c r="B211" s="750"/>
      <c r="C211" s="750"/>
      <c r="D211" s="730"/>
      <c r="E211" s="730"/>
      <c r="F211" s="730"/>
      <c r="G211" s="730"/>
      <c r="H211" s="730"/>
      <c r="I211" s="730"/>
      <c r="J211" s="730"/>
      <c r="K211" s="730"/>
      <c r="L211" s="730"/>
      <c r="M211" s="730"/>
      <c r="N211" s="730"/>
      <c r="O211" s="730"/>
      <c r="P211" s="730"/>
      <c r="Q211" s="730"/>
      <c r="R211" s="730"/>
      <c r="S211" s="730"/>
      <c r="T211" s="730"/>
      <c r="U211" s="730"/>
      <c r="V211" s="730"/>
      <c r="W211" s="730"/>
      <c r="X211" s="730"/>
      <c r="Y211" s="730"/>
      <c r="Z211" s="730"/>
      <c r="AA211" s="730"/>
      <c r="AB211" s="730"/>
      <c r="AC211" s="730"/>
      <c r="AD211" s="730"/>
      <c r="AE211" s="730"/>
      <c r="AF211" s="730"/>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row>
    <row r="212" spans="1:81" x14ac:dyDescent="0.35">
      <c r="A212" s="9311" t="s">
        <v>2923</v>
      </c>
      <c r="B212" s="9311" t="s">
        <v>3704</v>
      </c>
      <c r="C212" s="9312" t="s">
        <v>3705</v>
      </c>
      <c r="D212" s="9313"/>
      <c r="E212" s="9314" t="s">
        <v>3706</v>
      </c>
      <c r="F212" s="9315"/>
      <c r="G212" s="9315"/>
      <c r="H212" s="9315"/>
      <c r="I212" s="9315"/>
      <c r="J212" s="9316"/>
      <c r="K212" s="9317" t="s">
        <v>450</v>
      </c>
      <c r="L212" s="9317" t="s">
        <v>451</v>
      </c>
      <c r="M212" s="730"/>
      <c r="N212" s="730"/>
      <c r="O212" s="730"/>
      <c r="P212" s="730"/>
      <c r="Q212" s="730"/>
      <c r="R212" s="730"/>
      <c r="S212" s="730"/>
      <c r="T212" s="730"/>
      <c r="U212" s="730"/>
      <c r="V212" s="730"/>
      <c r="W212" s="730"/>
      <c r="X212" s="730"/>
      <c r="Y212" s="730"/>
      <c r="Z212" s="730"/>
      <c r="AA212" s="730"/>
      <c r="AB212" s="730"/>
      <c r="AC212" s="730"/>
      <c r="AD212" s="730"/>
      <c r="AE212" s="730"/>
      <c r="AF212" s="730"/>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9310" t="s">
        <v>450</v>
      </c>
      <c r="CB212" s="9310" t="s">
        <v>451</v>
      </c>
      <c r="CC212" s="9310" t="s">
        <v>3698</v>
      </c>
    </row>
    <row r="213" spans="1:81" ht="21.5" x14ac:dyDescent="0.35">
      <c r="A213" s="9311"/>
      <c r="B213" s="9311"/>
      <c r="C213" s="5783" t="s">
        <v>2740</v>
      </c>
      <c r="D213" s="5784" t="s">
        <v>2866</v>
      </c>
      <c r="E213" s="5785" t="s">
        <v>2931</v>
      </c>
      <c r="F213" s="5765" t="s">
        <v>3699</v>
      </c>
      <c r="G213" s="5765" t="s">
        <v>251</v>
      </c>
      <c r="H213" s="5765" t="s">
        <v>231</v>
      </c>
      <c r="I213" s="5765" t="s">
        <v>11</v>
      </c>
      <c r="J213" s="5786" t="s">
        <v>3530</v>
      </c>
      <c r="K213" s="9318"/>
      <c r="L213" s="9318"/>
      <c r="M213" s="730"/>
      <c r="N213" s="730"/>
      <c r="O213" s="730"/>
      <c r="P213" s="730"/>
      <c r="Q213" s="730"/>
      <c r="R213" s="730"/>
      <c r="S213" s="730"/>
      <c r="T213" s="730"/>
      <c r="U213" s="730"/>
      <c r="V213" s="730"/>
      <c r="W213" s="730"/>
      <c r="X213" s="730"/>
      <c r="Y213" s="730"/>
      <c r="Z213" s="730"/>
      <c r="AA213" s="730"/>
      <c r="AB213" s="730"/>
      <c r="AC213" s="730"/>
      <c r="AD213" s="730"/>
      <c r="AE213" s="730"/>
      <c r="AF213" s="730"/>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9310"/>
      <c r="CB213" s="9310"/>
      <c r="CC213" s="9310"/>
    </row>
    <row r="214" spans="1:81" ht="24" customHeight="1" x14ac:dyDescent="0.35">
      <c r="A214" s="5689" t="s">
        <v>3707</v>
      </c>
      <c r="B214" s="5787"/>
      <c r="C214" s="5611"/>
      <c r="D214" s="5687"/>
      <c r="E214" s="5611"/>
      <c r="F214" s="5740"/>
      <c r="G214" s="5740"/>
      <c r="H214" s="5740"/>
      <c r="I214" s="5740"/>
      <c r="J214" s="5687"/>
      <c r="K214" s="5788"/>
      <c r="L214" s="5788"/>
      <c r="M214" s="806" t="str">
        <f>CA214&amp;CB214&amp;CC214</f>
        <v/>
      </c>
      <c r="N214" s="730"/>
      <c r="O214" s="730"/>
      <c r="P214" s="730"/>
      <c r="Q214" s="730"/>
      <c r="R214" s="730"/>
      <c r="S214" s="730"/>
      <c r="T214" s="730"/>
      <c r="U214" s="730"/>
      <c r="V214" s="730"/>
      <c r="W214" s="730"/>
      <c r="X214" s="730"/>
      <c r="Y214" s="730"/>
      <c r="Z214" s="730"/>
      <c r="AA214" s="730"/>
      <c r="AB214" s="730"/>
      <c r="AC214" s="730"/>
      <c r="AD214" s="730"/>
      <c r="AE214" s="730"/>
      <c r="AF214" s="730"/>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t="str">
        <f>IF(OR(AND(T214="",K214&lt;&gt;0),AND(U214="",L214&lt;&gt;0)),"* No olvide digitar Gestantes, Post Parto (Digite CERO si no tiene). ","")</f>
        <v/>
      </c>
    </row>
    <row r="215" spans="1:81" ht="21.75" customHeight="1" x14ac:dyDescent="0.35">
      <c r="A215" s="5563" t="s">
        <v>3708</v>
      </c>
      <c r="B215" s="5789"/>
      <c r="C215" s="5525"/>
      <c r="D215" s="5527"/>
      <c r="E215" s="5525"/>
      <c r="F215" s="5746"/>
      <c r="G215" s="5746"/>
      <c r="H215" s="5746"/>
      <c r="I215" s="5746"/>
      <c r="J215" s="5527"/>
      <c r="K215" s="5790"/>
      <c r="L215" s="5790"/>
      <c r="M215" s="806" t="str">
        <f>CA215&amp;CB215&amp;CC215</f>
        <v/>
      </c>
      <c r="N215" s="730"/>
      <c r="O215" s="730"/>
      <c r="P215" s="730"/>
      <c r="Q215" s="730"/>
      <c r="R215" s="730"/>
      <c r="S215" s="730"/>
      <c r="T215" s="730"/>
      <c r="U215" s="730"/>
      <c r="V215" s="730"/>
      <c r="W215" s="730"/>
      <c r="X215" s="730"/>
      <c r="Y215" s="730"/>
      <c r="Z215" s="730"/>
      <c r="AA215" s="730"/>
      <c r="AB215" s="730"/>
      <c r="AC215" s="730"/>
      <c r="AD215" s="730"/>
      <c r="AE215" s="730"/>
      <c r="AF215" s="730"/>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t="str">
        <f>IF(OR(AND(T215="",K215&lt;&gt;0),AND(U215="",L215&lt;&gt;0)),"* No olvide digitar Gestantes, Post Parto (Digite CERO si no tiene). ","")</f>
        <v/>
      </c>
    </row>
    <row r="216" spans="1:81" ht="26.25" customHeight="1" x14ac:dyDescent="0.35">
      <c r="A216" s="768" t="s">
        <v>3709</v>
      </c>
      <c r="B216" s="746"/>
      <c r="C216" s="4"/>
      <c r="D216" s="45"/>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row>
    <row r="217" spans="1:81" x14ac:dyDescent="0.35">
      <c r="A217" s="9298" t="s">
        <v>1</v>
      </c>
      <c r="B217" s="9303" t="s">
        <v>30</v>
      </c>
      <c r="C217" s="9304"/>
      <c r="D217" s="9305"/>
      <c r="E217" s="9301" t="s">
        <v>31</v>
      </c>
      <c r="F217" s="9309"/>
      <c r="G217" s="9309"/>
      <c r="H217" s="9309"/>
      <c r="I217" s="9309"/>
      <c r="J217" s="9309"/>
      <c r="K217" s="9309"/>
      <c r="L217" s="9309"/>
      <c r="M217" s="9309"/>
      <c r="N217" s="9309"/>
      <c r="O217" s="9309"/>
      <c r="P217" s="9309"/>
      <c r="Q217" s="9309"/>
      <c r="R217" s="9309"/>
      <c r="S217" s="9309"/>
      <c r="T217" s="9309"/>
      <c r="U217" s="9309"/>
      <c r="V217" s="9309"/>
      <c r="W217" s="9309"/>
      <c r="X217" s="9309"/>
      <c r="Y217" s="9309"/>
      <c r="Z217" s="9309"/>
      <c r="AA217" s="9309"/>
      <c r="AB217" s="9309"/>
      <c r="AC217" s="9309"/>
      <c r="AD217" s="9309"/>
      <c r="AE217" s="9309"/>
      <c r="AF217" s="9302"/>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row>
    <row r="218" spans="1:81" ht="12" customHeight="1" x14ac:dyDescent="0.35">
      <c r="A218" s="9299"/>
      <c r="B218" s="9306"/>
      <c r="C218" s="9307"/>
      <c r="D218" s="9308"/>
      <c r="E218" s="9301" t="s">
        <v>43</v>
      </c>
      <c r="F218" s="9302"/>
      <c r="G218" s="9297" t="s">
        <v>44</v>
      </c>
      <c r="H218" s="9294"/>
      <c r="I218" s="9297" t="s">
        <v>45</v>
      </c>
      <c r="J218" s="9294"/>
      <c r="K218" s="9293" t="s">
        <v>46</v>
      </c>
      <c r="L218" s="9294"/>
      <c r="M218" s="9297" t="s">
        <v>47</v>
      </c>
      <c r="N218" s="9294"/>
      <c r="O218" s="9297" t="s">
        <v>48</v>
      </c>
      <c r="P218" s="9294"/>
      <c r="Q218" s="9297" t="s">
        <v>49</v>
      </c>
      <c r="R218" s="9294"/>
      <c r="S218" s="9297" t="s">
        <v>50</v>
      </c>
      <c r="T218" s="9294"/>
      <c r="U218" s="9293" t="s">
        <v>51</v>
      </c>
      <c r="V218" s="9294"/>
      <c r="W218" s="9297" t="s">
        <v>52</v>
      </c>
      <c r="X218" s="9294"/>
      <c r="Y218" s="9293" t="s">
        <v>53</v>
      </c>
      <c r="Z218" s="9294"/>
      <c r="AA218" s="9293" t="s">
        <v>54</v>
      </c>
      <c r="AB218" s="9294"/>
      <c r="AC218" s="9293" t="s">
        <v>55</v>
      </c>
      <c r="AD218" s="9294"/>
      <c r="AE218" s="9293" t="s">
        <v>56</v>
      </c>
      <c r="AF218" s="9294"/>
      <c r="AG218" s="742"/>
      <c r="AH218" s="742"/>
      <c r="AI218" s="742"/>
      <c r="AJ218" s="742"/>
      <c r="AK218" s="742"/>
      <c r="AL218" s="742"/>
      <c r="AM218" s="742"/>
      <c r="AN218" s="742"/>
      <c r="AO218" s="742"/>
      <c r="AP218" s="742"/>
      <c r="AQ218" s="742"/>
      <c r="AR218" s="742"/>
      <c r="AS218" s="742"/>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row>
    <row r="219" spans="1:81" ht="18" customHeight="1" x14ac:dyDescent="0.35">
      <c r="A219" s="9300"/>
      <c r="B219" s="5791" t="s">
        <v>32</v>
      </c>
      <c r="C219" s="5792" t="s">
        <v>33</v>
      </c>
      <c r="D219" s="5750" t="s">
        <v>34</v>
      </c>
      <c r="E219" s="5748" t="s">
        <v>33</v>
      </c>
      <c r="F219" s="5750" t="s">
        <v>34</v>
      </c>
      <c r="G219" s="5792" t="s">
        <v>33</v>
      </c>
      <c r="H219" s="5750" t="s">
        <v>34</v>
      </c>
      <c r="I219" s="5792" t="s">
        <v>33</v>
      </c>
      <c r="J219" s="5750" t="s">
        <v>34</v>
      </c>
      <c r="K219" s="5748" t="s">
        <v>33</v>
      </c>
      <c r="L219" s="5750" t="s">
        <v>34</v>
      </c>
      <c r="M219" s="5792" t="s">
        <v>33</v>
      </c>
      <c r="N219" s="5750" t="s">
        <v>34</v>
      </c>
      <c r="O219" s="5792" t="s">
        <v>33</v>
      </c>
      <c r="P219" s="5750" t="s">
        <v>34</v>
      </c>
      <c r="Q219" s="5792" t="s">
        <v>33</v>
      </c>
      <c r="R219" s="5750" t="s">
        <v>34</v>
      </c>
      <c r="S219" s="5792" t="s">
        <v>33</v>
      </c>
      <c r="T219" s="5750" t="s">
        <v>34</v>
      </c>
      <c r="U219" s="5792" t="s">
        <v>33</v>
      </c>
      <c r="V219" s="5750" t="s">
        <v>34</v>
      </c>
      <c r="W219" s="5792" t="s">
        <v>33</v>
      </c>
      <c r="X219" s="5750" t="s">
        <v>34</v>
      </c>
      <c r="Y219" s="5748" t="s">
        <v>33</v>
      </c>
      <c r="Z219" s="5750" t="s">
        <v>34</v>
      </c>
      <c r="AA219" s="5748" t="s">
        <v>33</v>
      </c>
      <c r="AB219" s="5750" t="s">
        <v>34</v>
      </c>
      <c r="AC219" s="5748" t="s">
        <v>33</v>
      </c>
      <c r="AD219" s="5750" t="s">
        <v>34</v>
      </c>
      <c r="AE219" s="5748" t="s">
        <v>33</v>
      </c>
      <c r="AF219" s="5750" t="s">
        <v>34</v>
      </c>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row>
    <row r="220" spans="1:81" ht="18.649999999999999" customHeight="1" x14ac:dyDescent="0.35">
      <c r="A220" s="5689" t="s">
        <v>66</v>
      </c>
      <c r="B220" s="5793"/>
      <c r="C220" s="5794"/>
      <c r="D220" s="5795"/>
      <c r="E220" s="5711"/>
      <c r="F220" s="5796"/>
      <c r="G220" s="5797"/>
      <c r="H220" s="5796"/>
      <c r="I220" s="5797"/>
      <c r="J220" s="5796"/>
      <c r="K220" s="5711"/>
      <c r="L220" s="5796"/>
      <c r="M220" s="5797"/>
      <c r="N220" s="5796"/>
      <c r="O220" s="5797"/>
      <c r="P220" s="5796"/>
      <c r="Q220" s="5797"/>
      <c r="R220" s="5796"/>
      <c r="S220" s="5797"/>
      <c r="T220" s="5796"/>
      <c r="U220" s="5797"/>
      <c r="V220" s="5796"/>
      <c r="W220" s="5797"/>
      <c r="X220" s="5798"/>
      <c r="Y220" s="5798"/>
      <c r="Z220" s="5798"/>
      <c r="AA220" s="5798"/>
      <c r="AB220" s="5798"/>
      <c r="AC220" s="5798"/>
      <c r="AD220" s="5798"/>
      <c r="AE220" s="5798"/>
      <c r="AF220" s="5796"/>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row>
    <row r="221" spans="1:81" ht="17.399999999999999" customHeight="1" x14ac:dyDescent="0.35">
      <c r="A221" s="5689" t="s">
        <v>67</v>
      </c>
      <c r="B221" s="5793"/>
      <c r="C221" s="5794"/>
      <c r="D221" s="5795"/>
      <c r="E221" s="5711"/>
      <c r="F221" s="5796"/>
      <c r="G221" s="5797"/>
      <c r="H221" s="5796"/>
      <c r="I221" s="5797"/>
      <c r="J221" s="5796"/>
      <c r="K221" s="5711"/>
      <c r="L221" s="5796"/>
      <c r="M221" s="5797"/>
      <c r="N221" s="5796"/>
      <c r="O221" s="5797"/>
      <c r="P221" s="5796"/>
      <c r="Q221" s="5797"/>
      <c r="R221" s="5796"/>
      <c r="S221" s="5797"/>
      <c r="T221" s="5796"/>
      <c r="U221" s="5797"/>
      <c r="V221" s="5796"/>
      <c r="W221" s="5797"/>
      <c r="X221" s="5798"/>
      <c r="Y221" s="5798"/>
      <c r="Z221" s="5798"/>
      <c r="AA221" s="5798"/>
      <c r="AB221" s="5798"/>
      <c r="AC221" s="5798"/>
      <c r="AD221" s="5798"/>
      <c r="AE221" s="5798"/>
      <c r="AF221" s="5796"/>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row>
    <row r="222" spans="1:81" ht="19.25" customHeight="1" x14ac:dyDescent="0.35">
      <c r="A222" s="5799" t="s">
        <v>68</v>
      </c>
      <c r="B222" s="5800"/>
      <c r="C222" s="5801"/>
      <c r="D222" s="5802"/>
      <c r="E222" s="5803"/>
      <c r="F222" s="5804"/>
      <c r="G222" s="5805"/>
      <c r="H222" s="5804"/>
      <c r="I222" s="5805"/>
      <c r="J222" s="5804"/>
      <c r="K222" s="5803"/>
      <c r="L222" s="5804"/>
      <c r="M222" s="5805"/>
      <c r="N222" s="5804"/>
      <c r="O222" s="5805"/>
      <c r="P222" s="5804"/>
      <c r="Q222" s="5805"/>
      <c r="R222" s="5804"/>
      <c r="S222" s="5805"/>
      <c r="T222" s="5804"/>
      <c r="U222" s="5805"/>
      <c r="V222" s="5804"/>
      <c r="W222" s="5805"/>
      <c r="X222" s="5806"/>
      <c r="Y222" s="5806"/>
      <c r="Z222" s="5806"/>
      <c r="AA222" s="5806"/>
      <c r="AB222" s="5806"/>
      <c r="AC222" s="5806"/>
      <c r="AD222" s="5806"/>
      <c r="AE222" s="5806"/>
      <c r="AF222" s="5804"/>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row>
    <row r="223" spans="1:81" ht="28.25" customHeight="1" x14ac:dyDescent="0.35">
      <c r="A223" s="768" t="s">
        <v>3710</v>
      </c>
      <c r="B223" s="746"/>
      <c r="C223" s="746"/>
      <c r="D223" s="746"/>
      <c r="E223" s="746"/>
      <c r="F223" s="808"/>
      <c r="G223" s="808"/>
      <c r="H223" s="730"/>
      <c r="I223" s="730"/>
      <c r="J223" s="730"/>
      <c r="K223" s="730"/>
      <c r="L223" s="730"/>
      <c r="M223" s="730"/>
      <c r="N223" s="730"/>
      <c r="O223" s="730"/>
      <c r="P223" s="730"/>
      <c r="Q223" s="730"/>
      <c r="R223" s="730"/>
      <c r="S223" s="730"/>
      <c r="T223" s="730"/>
      <c r="U223" s="730"/>
      <c r="V223" s="730"/>
      <c r="W223" s="730"/>
      <c r="X223" s="730"/>
      <c r="Y223" s="730"/>
      <c r="Z223" s="730"/>
      <c r="AA223" s="730"/>
      <c r="AB223" s="730"/>
      <c r="AC223" s="730"/>
      <c r="AD223" s="730"/>
      <c r="AE223" s="730"/>
      <c r="AF223" s="730"/>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row>
    <row r="224" spans="1:81" ht="21.75" customHeight="1" x14ac:dyDescent="0.35">
      <c r="A224" s="9295" t="s">
        <v>2836</v>
      </c>
      <c r="B224" s="9295" t="s">
        <v>3623</v>
      </c>
      <c r="C224" s="9293" t="s">
        <v>3711</v>
      </c>
      <c r="D224" s="9297"/>
      <c r="E224" s="9297"/>
      <c r="F224" s="9297"/>
      <c r="G224" s="9294"/>
      <c r="H224" s="730"/>
      <c r="I224" s="730"/>
      <c r="J224" s="730"/>
      <c r="K224" s="730"/>
      <c r="L224" s="730"/>
      <c r="M224" s="730"/>
      <c r="N224" s="730"/>
      <c r="O224" s="730"/>
      <c r="P224" s="730"/>
      <c r="Q224" s="730"/>
      <c r="R224" s="730"/>
      <c r="S224" s="730"/>
      <c r="T224" s="730"/>
      <c r="U224" s="730"/>
      <c r="V224" s="730"/>
      <c r="W224" s="730"/>
      <c r="X224" s="730"/>
      <c r="Y224" s="730"/>
      <c r="Z224" s="730"/>
      <c r="AA224" s="730"/>
      <c r="AB224" s="730"/>
      <c r="AC224" s="730"/>
      <c r="AD224" s="730"/>
      <c r="AE224" s="730"/>
      <c r="AF224" s="730"/>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row>
    <row r="225" spans="1:7" ht="15.65" customHeight="1" x14ac:dyDescent="0.35">
      <c r="A225" s="9296"/>
      <c r="B225" s="9296"/>
      <c r="C225" s="5748" t="s">
        <v>601</v>
      </c>
      <c r="D225" s="5792" t="s">
        <v>539</v>
      </c>
      <c r="E225" s="5749" t="s">
        <v>540</v>
      </c>
      <c r="F225" s="5749" t="s">
        <v>43</v>
      </c>
      <c r="G225" s="5807" t="s">
        <v>44</v>
      </c>
    </row>
    <row r="226" spans="1:7" ht="29.4" customHeight="1" x14ac:dyDescent="0.35">
      <c r="A226" s="5808" t="s">
        <v>3712</v>
      </c>
      <c r="B226" s="5809"/>
      <c r="C226" s="5810"/>
      <c r="D226" s="5811"/>
      <c r="E226" s="5811"/>
      <c r="F226" s="5812"/>
      <c r="G226" s="5813"/>
    </row>
    <row r="227" spans="1:7" s="4" customFormat="1" ht="23.25" customHeight="1" x14ac:dyDescent="0.25">
      <c r="A227" s="768" t="s">
        <v>3713</v>
      </c>
      <c r="D227" s="45"/>
    </row>
    <row r="228" spans="1:7" s="4" customFormat="1" ht="17.25" customHeight="1" x14ac:dyDescent="0.2">
      <c r="A228" s="9298" t="s">
        <v>3445</v>
      </c>
      <c r="B228" s="9293" t="s">
        <v>3222</v>
      </c>
      <c r="C228" s="9297"/>
      <c r="D228" s="9294"/>
    </row>
    <row r="229" spans="1:7" s="4" customFormat="1" ht="19.5" customHeight="1" x14ac:dyDescent="0.2">
      <c r="A229" s="9299"/>
      <c r="B229" s="5747" t="s">
        <v>3367</v>
      </c>
      <c r="C229" s="9301" t="s">
        <v>2029</v>
      </c>
      <c r="D229" s="9302"/>
    </row>
    <row r="230" spans="1:7" s="4" customFormat="1" ht="18" customHeight="1" x14ac:dyDescent="0.2">
      <c r="A230" s="9300"/>
      <c r="B230" s="5814" t="s">
        <v>3398</v>
      </c>
      <c r="C230" s="5748" t="s">
        <v>3390</v>
      </c>
      <c r="D230" s="5815" t="s">
        <v>3391</v>
      </c>
    </row>
    <row r="231" spans="1:7" s="4" customFormat="1" ht="21.65" customHeight="1" x14ac:dyDescent="0.2">
      <c r="A231" s="5816" t="s">
        <v>3446</v>
      </c>
      <c r="B231" s="5817"/>
      <c r="C231" s="5818"/>
      <c r="D231" s="5819"/>
    </row>
    <row r="256" spans="1:2" s="810" customFormat="1" ht="10" hidden="1" x14ac:dyDescent="0.2">
      <c r="A256" s="809">
        <f>SUM(B19,B27,B97,C111,B119,B125,B130:B132,C147,C158,C163:C170,B175:B178,B182:B185,E182:E185,B189:B190,E189:E190,B195:B197,F195:F197,C201:C204,H201:H204,B208:C210,B214:B215,B220:B222,B226,B231:D231)</f>
        <v>0</v>
      </c>
      <c r="B256" s="810">
        <f>SUM(CK11:CS177)</f>
        <v>0</v>
      </c>
    </row>
  </sheetData>
  <mergeCells count="350">
    <mergeCell ref="B7:J7"/>
    <mergeCell ref="B8:J8"/>
    <mergeCell ref="A10:I10"/>
    <mergeCell ref="A12:A13"/>
    <mergeCell ref="B12:B13"/>
    <mergeCell ref="C12:S12"/>
    <mergeCell ref="CN12:CN13"/>
    <mergeCell ref="CO12:CO13"/>
    <mergeCell ref="A20:L20"/>
    <mergeCell ref="CA12:CA13"/>
    <mergeCell ref="CB12:CB13"/>
    <mergeCell ref="CC12:CC13"/>
    <mergeCell ref="CD12:CD13"/>
    <mergeCell ref="CE12:CE13"/>
    <mergeCell ref="CF12:CF13"/>
    <mergeCell ref="T12:U12"/>
    <mergeCell ref="V12:V13"/>
    <mergeCell ref="W12:W13"/>
    <mergeCell ref="X12:X13"/>
    <mergeCell ref="Y12:Y13"/>
    <mergeCell ref="Z12:Z13"/>
    <mergeCell ref="A21:A23"/>
    <mergeCell ref="B21:D22"/>
    <mergeCell ref="E21:H21"/>
    <mergeCell ref="I21:I23"/>
    <mergeCell ref="J21:J23"/>
    <mergeCell ref="K21:K23"/>
    <mergeCell ref="CK12:CK13"/>
    <mergeCell ref="CL12:CL13"/>
    <mergeCell ref="CM12:CM13"/>
    <mergeCell ref="CD22:CD23"/>
    <mergeCell ref="CE22:CE23"/>
    <mergeCell ref="CK22:CK23"/>
    <mergeCell ref="CL22:CL23"/>
    <mergeCell ref="CM22:CM23"/>
    <mergeCell ref="CN22:CN23"/>
    <mergeCell ref="L21:L23"/>
    <mergeCell ref="E22:F22"/>
    <mergeCell ref="G22:H22"/>
    <mergeCell ref="CA22:CA23"/>
    <mergeCell ref="CB22:CB23"/>
    <mergeCell ref="CC22:CC23"/>
    <mergeCell ref="CE34:CF35"/>
    <mergeCell ref="CM29:CM30"/>
    <mergeCell ref="CA29:CA30"/>
    <mergeCell ref="CB29:CB30"/>
    <mergeCell ref="CC29:CC30"/>
    <mergeCell ref="CD29:CD30"/>
    <mergeCell ref="CK29:CK30"/>
    <mergeCell ref="CL29:CL30"/>
    <mergeCell ref="CH35:CH36"/>
    <mergeCell ref="AO34:AO36"/>
    <mergeCell ref="AP34:AP36"/>
    <mergeCell ref="AQ34:AQ36"/>
    <mergeCell ref="CB34:CB36"/>
    <mergeCell ref="CC34:CD35"/>
    <mergeCell ref="A34:A36"/>
    <mergeCell ref="B34:B36"/>
    <mergeCell ref="C34:U34"/>
    <mergeCell ref="V34:W35"/>
    <mergeCell ref="X34:Y35"/>
    <mergeCell ref="Z34:AI34"/>
    <mergeCell ref="AJ34:AL35"/>
    <mergeCell ref="AM34:AM36"/>
    <mergeCell ref="AN34:AN36"/>
    <mergeCell ref="A29:A30"/>
    <mergeCell ref="B29:B30"/>
    <mergeCell ref="C29:S29"/>
    <mergeCell ref="T29:U29"/>
    <mergeCell ref="V29:V30"/>
    <mergeCell ref="W29:W30"/>
    <mergeCell ref="CQ35:CQ36"/>
    <mergeCell ref="CR35:CR36"/>
    <mergeCell ref="A99:B101"/>
    <mergeCell ref="C99:E100"/>
    <mergeCell ref="F99:AM99"/>
    <mergeCell ref="AN99:AO100"/>
    <mergeCell ref="AP99:AP101"/>
    <mergeCell ref="AQ99:AQ101"/>
    <mergeCell ref="AR99:AR101"/>
    <mergeCell ref="AS99:AS101"/>
    <mergeCell ref="CL34:CL36"/>
    <mergeCell ref="CM34:CN35"/>
    <mergeCell ref="CO34:CP35"/>
    <mergeCell ref="C35:S35"/>
    <mergeCell ref="T35:U35"/>
    <mergeCell ref="Z35:AD35"/>
    <mergeCell ref="AE35:AI35"/>
    <mergeCell ref="CG35:CG36"/>
    <mergeCell ref="AT99:AT101"/>
    <mergeCell ref="AU99:AU101"/>
    <mergeCell ref="F100:G100"/>
    <mergeCell ref="H100:I100"/>
    <mergeCell ref="J100:K100"/>
    <mergeCell ref="L100:M100"/>
    <mergeCell ref="N100:O100"/>
    <mergeCell ref="P100:Q100"/>
    <mergeCell ref="R100:S100"/>
    <mergeCell ref="T100:U100"/>
    <mergeCell ref="AL100:AM100"/>
    <mergeCell ref="A107:B107"/>
    <mergeCell ref="A108:B108"/>
    <mergeCell ref="A109:B109"/>
    <mergeCell ref="A110:B110"/>
    <mergeCell ref="A111:B111"/>
    <mergeCell ref="A114:A115"/>
    <mergeCell ref="B114:D114"/>
    <mergeCell ref="AH100:AI100"/>
    <mergeCell ref="AJ100:AK100"/>
    <mergeCell ref="A102:B102"/>
    <mergeCell ref="A103:A105"/>
    <mergeCell ref="A106:B106"/>
    <mergeCell ref="V100:W100"/>
    <mergeCell ref="X100:Y100"/>
    <mergeCell ref="Z100:AA100"/>
    <mergeCell ref="AB100:AC100"/>
    <mergeCell ref="AD100:AE100"/>
    <mergeCell ref="AF100:AG100"/>
    <mergeCell ref="CJ114:CJ115"/>
    <mergeCell ref="CK114:CK115"/>
    <mergeCell ref="V114:V115"/>
    <mergeCell ref="W114:W115"/>
    <mergeCell ref="CA114:CA115"/>
    <mergeCell ref="CB114:CB115"/>
    <mergeCell ref="CC114:CC115"/>
    <mergeCell ref="CD114:CD115"/>
    <mergeCell ref="E114:P114"/>
    <mergeCell ref="Q114:Q115"/>
    <mergeCell ref="R114:R115"/>
    <mergeCell ref="S114:S115"/>
    <mergeCell ref="T114:T115"/>
    <mergeCell ref="U114:U115"/>
    <mergeCell ref="CA121:CA122"/>
    <mergeCell ref="CB121:CB122"/>
    <mergeCell ref="CC121:CC122"/>
    <mergeCell ref="CD121:CD122"/>
    <mergeCell ref="CR114:CR115"/>
    <mergeCell ref="A121:A122"/>
    <mergeCell ref="B121:D121"/>
    <mergeCell ref="E121:L121"/>
    <mergeCell ref="M121:M122"/>
    <mergeCell ref="N121:N122"/>
    <mergeCell ref="O121:O122"/>
    <mergeCell ref="P121:P122"/>
    <mergeCell ref="Q121:Q122"/>
    <mergeCell ref="R121:R122"/>
    <mergeCell ref="CL114:CL115"/>
    <mergeCell ref="CM114:CM115"/>
    <mergeCell ref="CN114:CN115"/>
    <mergeCell ref="CO114:CO115"/>
    <mergeCell ref="CP114:CP115"/>
    <mergeCell ref="CQ114:CQ115"/>
    <mergeCell ref="CE114:CE115"/>
    <mergeCell ref="CF114:CF115"/>
    <mergeCell ref="CG114:CG115"/>
    <mergeCell ref="CH114:CH115"/>
    <mergeCell ref="CQ121:CQ122"/>
    <mergeCell ref="CR121:CR122"/>
    <mergeCell ref="CS121:CS122"/>
    <mergeCell ref="A128:A129"/>
    <mergeCell ref="B128:B129"/>
    <mergeCell ref="C128:S128"/>
    <mergeCell ref="T128:U128"/>
    <mergeCell ref="V128:V129"/>
    <mergeCell ref="W128:W129"/>
    <mergeCell ref="X128:X129"/>
    <mergeCell ref="CK121:CK122"/>
    <mergeCell ref="CL121:CL122"/>
    <mergeCell ref="CM121:CM122"/>
    <mergeCell ref="CN121:CN122"/>
    <mergeCell ref="CO121:CO122"/>
    <mergeCell ref="CP121:CP122"/>
    <mergeCell ref="CE121:CE122"/>
    <mergeCell ref="CF121:CF122"/>
    <mergeCell ref="CG121:CG122"/>
    <mergeCell ref="CH121:CH122"/>
    <mergeCell ref="CI121:CI122"/>
    <mergeCell ref="CJ121:CJ122"/>
    <mergeCell ref="S121:S122"/>
    <mergeCell ref="T121:T122"/>
    <mergeCell ref="CO128:CO129"/>
    <mergeCell ref="CP128:CP129"/>
    <mergeCell ref="A134:A136"/>
    <mergeCell ref="B134:B136"/>
    <mergeCell ref="C134:E135"/>
    <mergeCell ref="F134:AM134"/>
    <mergeCell ref="AN134:AN136"/>
    <mergeCell ref="AO134:AO136"/>
    <mergeCell ref="CD128:CD129"/>
    <mergeCell ref="CE128:CE129"/>
    <mergeCell ref="CF128:CF129"/>
    <mergeCell ref="CG128:CG129"/>
    <mergeCell ref="CK128:CK129"/>
    <mergeCell ref="CL128:CL129"/>
    <mergeCell ref="Y128:Y129"/>
    <mergeCell ref="Z128:Z129"/>
    <mergeCell ref="AA128:AA129"/>
    <mergeCell ref="CA128:CA129"/>
    <mergeCell ref="CB128:CB129"/>
    <mergeCell ref="CC128:CC129"/>
    <mergeCell ref="F135:G135"/>
    <mergeCell ref="H135:I135"/>
    <mergeCell ref="J135:K135"/>
    <mergeCell ref="L135:M135"/>
    <mergeCell ref="N135:O135"/>
    <mergeCell ref="P135:Q135"/>
    <mergeCell ref="R135:S135"/>
    <mergeCell ref="CM128:CM129"/>
    <mergeCell ref="CN128:CN129"/>
    <mergeCell ref="CA135:CA136"/>
    <mergeCell ref="CB135:CB136"/>
    <mergeCell ref="T135:U135"/>
    <mergeCell ref="V135:W135"/>
    <mergeCell ref="X135:Y135"/>
    <mergeCell ref="Z135:AA135"/>
    <mergeCell ref="AB135:AC135"/>
    <mergeCell ref="AD135:AE135"/>
    <mergeCell ref="AP134:AP136"/>
    <mergeCell ref="AQ134:AQ136"/>
    <mergeCell ref="AR134:AR136"/>
    <mergeCell ref="L161:M161"/>
    <mergeCell ref="N161:O161"/>
    <mergeCell ref="P161:Q161"/>
    <mergeCell ref="R161:S161"/>
    <mergeCell ref="CN135:CN136"/>
    <mergeCell ref="A137:A147"/>
    <mergeCell ref="A148:A158"/>
    <mergeCell ref="A160:A162"/>
    <mergeCell ref="B160:B162"/>
    <mergeCell ref="C160:E161"/>
    <mergeCell ref="F160:AG160"/>
    <mergeCell ref="AH160:AH162"/>
    <mergeCell ref="AI160:AI162"/>
    <mergeCell ref="F161:G161"/>
    <mergeCell ref="CC135:CC136"/>
    <mergeCell ref="CD135:CD136"/>
    <mergeCell ref="CG135:CG136"/>
    <mergeCell ref="CK135:CK136"/>
    <mergeCell ref="CL135:CL136"/>
    <mergeCell ref="CM135:CM136"/>
    <mergeCell ref="AF135:AG135"/>
    <mergeCell ref="AH135:AI135"/>
    <mergeCell ref="AJ135:AK135"/>
    <mergeCell ref="AL135:AM135"/>
    <mergeCell ref="CN161:CN162"/>
    <mergeCell ref="A163:A166"/>
    <mergeCell ref="A167:A170"/>
    <mergeCell ref="A172:A174"/>
    <mergeCell ref="B172:D173"/>
    <mergeCell ref="E172:AF172"/>
    <mergeCell ref="AG172:AG174"/>
    <mergeCell ref="AH172:AH174"/>
    <mergeCell ref="AI172:AI174"/>
    <mergeCell ref="E173:F173"/>
    <mergeCell ref="AF161:AG161"/>
    <mergeCell ref="CA161:CA162"/>
    <mergeCell ref="CB161:CB162"/>
    <mergeCell ref="CC161:CC162"/>
    <mergeCell ref="CK161:CK162"/>
    <mergeCell ref="CL161:CL162"/>
    <mergeCell ref="T161:U161"/>
    <mergeCell ref="V161:W161"/>
    <mergeCell ref="X161:Y161"/>
    <mergeCell ref="Z161:AA161"/>
    <mergeCell ref="AB161:AC161"/>
    <mergeCell ref="AD161:AE161"/>
    <mergeCell ref="H161:I161"/>
    <mergeCell ref="J161:K161"/>
    <mergeCell ref="CN173:CN174"/>
    <mergeCell ref="A180:A181"/>
    <mergeCell ref="B180:B181"/>
    <mergeCell ref="C180:D180"/>
    <mergeCell ref="E180:E181"/>
    <mergeCell ref="F180:T180"/>
    <mergeCell ref="AE173:AF173"/>
    <mergeCell ref="CA173:CA174"/>
    <mergeCell ref="CB173:CB174"/>
    <mergeCell ref="CC173:CC174"/>
    <mergeCell ref="CK173:CK174"/>
    <mergeCell ref="CL173:CL174"/>
    <mergeCell ref="S173:T173"/>
    <mergeCell ref="U173:V173"/>
    <mergeCell ref="W173:X173"/>
    <mergeCell ref="Y173:Z173"/>
    <mergeCell ref="AA173:AB173"/>
    <mergeCell ref="AC173:AD173"/>
    <mergeCell ref="G173:H173"/>
    <mergeCell ref="I173:J173"/>
    <mergeCell ref="K173:L173"/>
    <mergeCell ref="M173:N173"/>
    <mergeCell ref="O173:P173"/>
    <mergeCell ref="Q173:R173"/>
    <mergeCell ref="A187:A188"/>
    <mergeCell ref="B187:D187"/>
    <mergeCell ref="E187:G187"/>
    <mergeCell ref="A192:A194"/>
    <mergeCell ref="B192:B194"/>
    <mergeCell ref="C192:E193"/>
    <mergeCell ref="F192:F194"/>
    <mergeCell ref="G192:L192"/>
    <mergeCell ref="G193:L193"/>
    <mergeCell ref="A199:B200"/>
    <mergeCell ref="C199:C200"/>
    <mergeCell ref="D199:J199"/>
    <mergeCell ref="K199:N199"/>
    <mergeCell ref="A201:A204"/>
    <mergeCell ref="A206:A207"/>
    <mergeCell ref="B206:B207"/>
    <mergeCell ref="C206:C207"/>
    <mergeCell ref="D206:E206"/>
    <mergeCell ref="F206:S206"/>
    <mergeCell ref="CL206:CL207"/>
    <mergeCell ref="A212:A213"/>
    <mergeCell ref="B212:B213"/>
    <mergeCell ref="C212:D212"/>
    <mergeCell ref="E212:J212"/>
    <mergeCell ref="K212:K213"/>
    <mergeCell ref="L212:L213"/>
    <mergeCell ref="CA212:CA213"/>
    <mergeCell ref="CB212:CB213"/>
    <mergeCell ref="CC212:CC213"/>
    <mergeCell ref="T206:T207"/>
    <mergeCell ref="U206:U207"/>
    <mergeCell ref="CA206:CA207"/>
    <mergeCell ref="CB206:CB207"/>
    <mergeCell ref="CC206:CC207"/>
    <mergeCell ref="CK206:CK207"/>
    <mergeCell ref="AE218:AF218"/>
    <mergeCell ref="A224:A225"/>
    <mergeCell ref="B224:B225"/>
    <mergeCell ref="C224:G224"/>
    <mergeCell ref="A228:A230"/>
    <mergeCell ref="B228:D228"/>
    <mergeCell ref="C229:D229"/>
    <mergeCell ref="S218:T218"/>
    <mergeCell ref="U218:V218"/>
    <mergeCell ref="W218:X218"/>
    <mergeCell ref="Y218:Z218"/>
    <mergeCell ref="AA218:AB218"/>
    <mergeCell ref="AC218:AD218"/>
    <mergeCell ref="A217:A219"/>
    <mergeCell ref="B217:D218"/>
    <mergeCell ref="E217:AF217"/>
    <mergeCell ref="E218:F218"/>
    <mergeCell ref="G218:H218"/>
    <mergeCell ref="I218:J218"/>
    <mergeCell ref="K218:L218"/>
    <mergeCell ref="M218:N218"/>
    <mergeCell ref="O218:P218"/>
    <mergeCell ref="Q218:R218"/>
  </mergeCells>
  <conditionalFormatting sqref="CI19:CK19 CH20:CJ21 CH22:CH26 CH27:CJ27">
    <cfRule type="cellIs" dxfId="4" priority="5" operator="equal">
      <formula>1</formula>
    </cfRule>
  </conditionalFormatting>
  <conditionalFormatting sqref="CK24:CN26">
    <cfRule type="cellIs" dxfId="3" priority="3" operator="equal">
      <formula>1</formula>
    </cfRule>
  </conditionalFormatting>
  <conditionalFormatting sqref="CK14:CO18">
    <cfRule type="cellIs" dxfId="2" priority="4" operator="equal">
      <formula>1</formula>
    </cfRule>
  </conditionalFormatting>
  <conditionalFormatting sqref="CL31:CM31">
    <cfRule type="cellIs" dxfId="1" priority="2" operator="equal">
      <formula>1</formula>
    </cfRule>
  </conditionalFormatting>
  <conditionalFormatting sqref="CQ37:CR96">
    <cfRule type="cellIs" dxfId="0" priority="1" operator="equal">
      <formula>1</formula>
    </cfRule>
  </conditionalFormatting>
  <dataValidations count="2">
    <dataValidation type="whole" operator="greaterThanOrEqual" allowBlank="1" showInputMessage="1" showErrorMessage="1" errorTitle="Error" error="Favor ingresar sólo números." sqref="E220:AF222" xr:uid="{8964AA5A-DAA1-4C30-B731-8A49367CD40D}">
      <formula1>0</formula1>
    </dataValidation>
    <dataValidation type="whole" operator="greaterThanOrEqual" allowBlank="1" showInputMessage="1" showErrorMessage="1" errorTitle="Error" error="Favor Ingrese sólo Números." sqref="C37:S96" xr:uid="{51215210-80B4-499E-B1EF-166E7A2EA07B}">
      <formula1>0</formula1>
    </dataValidation>
  </dataValidations>
  <pageMargins left="0.7" right="0.7" top="0.75" bottom="0.75" header="0.3" footer="0.3"/>
  <pageSetup orientation="portrait" horizontalDpi="4294967294"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301E-08FB-4BE7-9A8A-3035786B8108}">
  <dimension ref="A1:AW123"/>
  <sheetViews>
    <sheetView showGridLines="0" topLeftCell="A100" zoomScaleNormal="100" workbookViewId="0">
      <selection activeCell="A57" sqref="A57"/>
    </sheetView>
  </sheetViews>
  <sheetFormatPr baseColWidth="10" defaultRowHeight="14.5" x14ac:dyDescent="0.35"/>
  <cols>
    <col min="1" max="1" width="57.81640625" style="6577" customWidth="1"/>
    <col min="2" max="2" width="50.90625" style="6577" customWidth="1"/>
    <col min="3" max="3" width="15" style="6577" customWidth="1"/>
    <col min="4" max="4" width="10.90625" style="6577"/>
    <col min="5" max="5" width="15" style="6577" customWidth="1"/>
    <col min="6" max="45" width="10.90625" style="6577"/>
    <col min="46" max="46" width="14.81640625" style="6577" customWidth="1"/>
    <col min="47" max="16384" width="10.90625" style="6577"/>
  </cols>
  <sheetData>
    <row r="1" spans="1:45" x14ac:dyDescent="0.35">
      <c r="A1" s="6585" t="s">
        <v>0</v>
      </c>
    </row>
    <row r="2" spans="1:45" x14ac:dyDescent="0.35">
      <c r="A2" s="6585" t="s">
        <v>2335</v>
      </c>
    </row>
    <row r="3" spans="1:45" x14ac:dyDescent="0.35">
      <c r="A3" s="6585" t="s">
        <v>2336</v>
      </c>
    </row>
    <row r="4" spans="1:45" x14ac:dyDescent="0.35">
      <c r="A4" s="6585" t="s">
        <v>2337</v>
      </c>
    </row>
    <row r="5" spans="1:45" x14ac:dyDescent="0.35">
      <c r="A5" s="6585" t="s">
        <v>2338</v>
      </c>
    </row>
    <row r="6" spans="1:45" x14ac:dyDescent="0.35">
      <c r="A6" s="6586"/>
    </row>
    <row r="7" spans="1:45" ht="15" x14ac:dyDescent="0.35">
      <c r="A7" s="8600" t="s">
        <v>4035</v>
      </c>
      <c r="B7" s="8600"/>
      <c r="C7" s="8600"/>
      <c r="D7" s="8600"/>
      <c r="E7" s="8600"/>
      <c r="F7" s="8600"/>
      <c r="G7" s="8600"/>
      <c r="H7" s="8600"/>
      <c r="I7" s="8600"/>
      <c r="J7" s="8600"/>
      <c r="K7" s="8600"/>
      <c r="L7" s="8600"/>
      <c r="M7" s="8600"/>
      <c r="N7" s="8600"/>
      <c r="O7" s="8600"/>
      <c r="P7" s="8600"/>
      <c r="Q7" s="8600"/>
      <c r="R7" s="8600"/>
      <c r="S7" s="8600"/>
      <c r="T7" s="8600"/>
      <c r="U7" s="8600"/>
      <c r="V7" s="8600"/>
      <c r="W7" s="8600"/>
      <c r="X7" s="8600"/>
      <c r="Y7" s="8600"/>
      <c r="Z7" s="8600"/>
      <c r="AA7" s="8600"/>
      <c r="AB7" s="8600"/>
      <c r="AC7" s="8600"/>
    </row>
    <row r="8" spans="1:45" ht="15" x14ac:dyDescent="0.35">
      <c r="A8" s="6586"/>
      <c r="D8" s="6578"/>
      <c r="E8" s="6578"/>
      <c r="F8" s="6578"/>
      <c r="G8" s="6578"/>
      <c r="H8" s="6578"/>
      <c r="I8" s="6578"/>
      <c r="J8" s="6578"/>
      <c r="K8" s="6578"/>
      <c r="L8" s="6578"/>
    </row>
    <row r="9" spans="1:45" ht="15" x14ac:dyDescent="0.35">
      <c r="A9" s="6586"/>
      <c r="D9" s="6578"/>
      <c r="E9" s="6578"/>
      <c r="F9" s="6578"/>
      <c r="G9" s="6578"/>
      <c r="H9" s="6578"/>
      <c r="I9" s="6578"/>
      <c r="J9" s="6578"/>
      <c r="K9" s="6578"/>
      <c r="L9" s="6578"/>
    </row>
    <row r="10" spans="1:45" ht="15.5" x14ac:dyDescent="0.35">
      <c r="A10" s="6587" t="s">
        <v>4036</v>
      </c>
    </row>
    <row r="11" spans="1:45" ht="15.5" x14ac:dyDescent="0.35">
      <c r="A11" s="6587" t="s">
        <v>4037</v>
      </c>
      <c r="B11" s="6588"/>
      <c r="C11" s="6589"/>
      <c r="D11" s="6589"/>
      <c r="E11" s="6589"/>
      <c r="F11" s="6579"/>
      <c r="G11" s="6579"/>
      <c r="H11" s="6579"/>
      <c r="I11" s="6579"/>
      <c r="J11" s="6579"/>
      <c r="K11" s="6579"/>
      <c r="L11" s="6579"/>
      <c r="M11" s="6579"/>
      <c r="N11" s="6579"/>
      <c r="O11" s="6579"/>
      <c r="P11" s="6579"/>
      <c r="Q11" s="6579"/>
      <c r="R11" s="6579"/>
      <c r="S11" s="6579"/>
      <c r="T11" s="6579"/>
      <c r="U11" s="6579"/>
      <c r="V11" s="6579"/>
      <c r="W11" s="6579"/>
      <c r="X11" s="6579"/>
      <c r="Y11" s="6579"/>
      <c r="Z11" s="6579"/>
      <c r="AA11" s="6579"/>
      <c r="AB11" s="6579"/>
      <c r="AC11" s="6579"/>
      <c r="AD11" s="6579"/>
      <c r="AE11" s="6579"/>
      <c r="AF11" s="6579"/>
      <c r="AG11" s="6579"/>
      <c r="AH11" s="6579"/>
      <c r="AI11" s="6579"/>
      <c r="AJ11" s="6579"/>
      <c r="AK11" s="6579"/>
      <c r="AL11" s="6579"/>
      <c r="AM11" s="6579"/>
      <c r="AN11" s="6579"/>
      <c r="AO11" s="6579"/>
      <c r="AP11" s="6579"/>
      <c r="AQ11" s="6579"/>
      <c r="AR11" s="6588"/>
      <c r="AS11" s="6588"/>
    </row>
    <row r="12" spans="1:45" x14ac:dyDescent="0.35">
      <c r="A12" s="9535" t="s">
        <v>4038</v>
      </c>
      <c r="B12" s="9536"/>
      <c r="C12" s="9541" t="s">
        <v>30</v>
      </c>
      <c r="D12" s="9542"/>
      <c r="E12" s="9543"/>
      <c r="F12" s="9531" t="s">
        <v>1654</v>
      </c>
      <c r="G12" s="8826"/>
      <c r="H12" s="8826"/>
      <c r="I12" s="8826"/>
      <c r="J12" s="8826"/>
      <c r="K12" s="8826"/>
      <c r="L12" s="8826"/>
      <c r="M12" s="8826"/>
      <c r="N12" s="8826"/>
      <c r="O12" s="8826"/>
      <c r="P12" s="8826"/>
      <c r="Q12" s="8826"/>
      <c r="R12" s="8826"/>
      <c r="S12" s="8826"/>
      <c r="T12" s="8826"/>
      <c r="U12" s="8826"/>
      <c r="V12" s="8826"/>
      <c r="W12" s="8826"/>
      <c r="X12" s="8826"/>
      <c r="Y12" s="8826"/>
      <c r="Z12" s="8826"/>
      <c r="AA12" s="8826"/>
      <c r="AB12" s="8826"/>
      <c r="AC12" s="8826"/>
      <c r="AD12" s="8826"/>
      <c r="AE12" s="8826"/>
      <c r="AF12" s="8826"/>
      <c r="AG12" s="8826"/>
      <c r="AH12" s="8826"/>
      <c r="AI12" s="8826"/>
      <c r="AJ12" s="8826"/>
      <c r="AK12" s="8826"/>
      <c r="AL12" s="8826"/>
      <c r="AM12" s="9511"/>
      <c r="AN12" s="9532" t="s">
        <v>2175</v>
      </c>
      <c r="AO12" s="7887" t="s">
        <v>10</v>
      </c>
    </row>
    <row r="13" spans="1:45" x14ac:dyDescent="0.35">
      <c r="A13" s="9537"/>
      <c r="B13" s="9538"/>
      <c r="C13" s="9529"/>
      <c r="D13" s="9521"/>
      <c r="E13" s="9530"/>
      <c r="F13" s="9523" t="s">
        <v>250</v>
      </c>
      <c r="G13" s="9509"/>
      <c r="H13" s="9508" t="s">
        <v>251</v>
      </c>
      <c r="I13" s="9509"/>
      <c r="J13" s="9508" t="s">
        <v>540</v>
      </c>
      <c r="K13" s="9509"/>
      <c r="L13" s="9508" t="s">
        <v>561</v>
      </c>
      <c r="M13" s="9509"/>
      <c r="N13" s="9508" t="s">
        <v>3015</v>
      </c>
      <c r="O13" s="9509"/>
      <c r="P13" s="9508" t="s">
        <v>3016</v>
      </c>
      <c r="Q13" s="9509"/>
      <c r="R13" s="9508" t="s">
        <v>3017</v>
      </c>
      <c r="S13" s="9509"/>
      <c r="T13" s="9508" t="s">
        <v>47</v>
      </c>
      <c r="U13" s="9509"/>
      <c r="V13" s="9508" t="s">
        <v>48</v>
      </c>
      <c r="W13" s="9509"/>
      <c r="X13" s="9508" t="s">
        <v>3018</v>
      </c>
      <c r="Y13" s="9509"/>
      <c r="Z13" s="9508" t="s">
        <v>50</v>
      </c>
      <c r="AA13" s="9509"/>
      <c r="AB13" s="9508" t="s">
        <v>51</v>
      </c>
      <c r="AC13" s="9509"/>
      <c r="AD13" s="9508" t="s">
        <v>52</v>
      </c>
      <c r="AE13" s="9509"/>
      <c r="AF13" s="9508" t="s">
        <v>53</v>
      </c>
      <c r="AG13" s="9509"/>
      <c r="AH13" s="9508" t="s">
        <v>54</v>
      </c>
      <c r="AI13" s="9509"/>
      <c r="AJ13" s="9508" t="s">
        <v>55</v>
      </c>
      <c r="AK13" s="9509"/>
      <c r="AL13" s="9510" t="s">
        <v>56</v>
      </c>
      <c r="AM13" s="9511"/>
      <c r="AN13" s="9533"/>
      <c r="AO13" s="7888"/>
    </row>
    <row r="14" spans="1:45" x14ac:dyDescent="0.35">
      <c r="A14" s="9539"/>
      <c r="B14" s="9540"/>
      <c r="C14" s="6590" t="s">
        <v>32</v>
      </c>
      <c r="D14" s="6591" t="s">
        <v>33</v>
      </c>
      <c r="E14" s="6592" t="s">
        <v>34</v>
      </c>
      <c r="F14" s="6593" t="s">
        <v>33</v>
      </c>
      <c r="G14" s="6594" t="s">
        <v>34</v>
      </c>
      <c r="H14" s="6595" t="s">
        <v>33</v>
      </c>
      <c r="I14" s="6594" t="s">
        <v>34</v>
      </c>
      <c r="J14" s="6595" t="s">
        <v>33</v>
      </c>
      <c r="K14" s="6594" t="s">
        <v>34</v>
      </c>
      <c r="L14" s="6595" t="s">
        <v>33</v>
      </c>
      <c r="M14" s="6594" t="s">
        <v>34</v>
      </c>
      <c r="N14" s="6595" t="s">
        <v>33</v>
      </c>
      <c r="O14" s="6594" t="s">
        <v>34</v>
      </c>
      <c r="P14" s="6595" t="s">
        <v>33</v>
      </c>
      <c r="Q14" s="6594" t="s">
        <v>34</v>
      </c>
      <c r="R14" s="6595" t="s">
        <v>33</v>
      </c>
      <c r="S14" s="6594" t="s">
        <v>34</v>
      </c>
      <c r="T14" s="6595" t="s">
        <v>33</v>
      </c>
      <c r="U14" s="6594" t="s">
        <v>34</v>
      </c>
      <c r="V14" s="6595" t="s">
        <v>33</v>
      </c>
      <c r="W14" s="6594" t="s">
        <v>34</v>
      </c>
      <c r="X14" s="6595" t="s">
        <v>33</v>
      </c>
      <c r="Y14" s="6594" t="s">
        <v>34</v>
      </c>
      <c r="Z14" s="6595" t="s">
        <v>33</v>
      </c>
      <c r="AA14" s="6594" t="s">
        <v>34</v>
      </c>
      <c r="AB14" s="6595" t="s">
        <v>33</v>
      </c>
      <c r="AC14" s="6594" t="s">
        <v>34</v>
      </c>
      <c r="AD14" s="6595" t="s">
        <v>33</v>
      </c>
      <c r="AE14" s="6594" t="s">
        <v>34</v>
      </c>
      <c r="AF14" s="6595" t="s">
        <v>33</v>
      </c>
      <c r="AG14" s="6594" t="s">
        <v>34</v>
      </c>
      <c r="AH14" s="6595" t="s">
        <v>33</v>
      </c>
      <c r="AI14" s="6594" t="s">
        <v>34</v>
      </c>
      <c r="AJ14" s="6595" t="s">
        <v>33</v>
      </c>
      <c r="AK14" s="6594" t="s">
        <v>34</v>
      </c>
      <c r="AL14" s="6595" t="s">
        <v>33</v>
      </c>
      <c r="AM14" s="6596" t="s">
        <v>34</v>
      </c>
      <c r="AN14" s="9534"/>
      <c r="AO14" s="7889" t="s">
        <v>34</v>
      </c>
    </row>
    <row r="15" spans="1:45" x14ac:dyDescent="0.35">
      <c r="A15" s="9515" t="s">
        <v>4039</v>
      </c>
      <c r="B15" s="6597" t="s">
        <v>4040</v>
      </c>
      <c r="C15" s="6598">
        <f t="shared" ref="C15:C41" si="0">SUM(D15:E15)</f>
        <v>0</v>
      </c>
      <c r="D15" s="6599">
        <f>+F15+H15+J15+L15+N15+P15+R15+T15+V15++X15+Z15+AB15+AD15+AF15+AH15+AJ15+AL15</f>
        <v>0</v>
      </c>
      <c r="E15" s="6598">
        <f>+G15+I15+K15+M15+O15+Q15+S15+U15+W15++Y15+AA15+AC15+AE15+AG15+AI15+AK15+AM15</f>
        <v>0</v>
      </c>
      <c r="F15" s="6600"/>
      <c r="G15" s="6601"/>
      <c r="H15" s="6600"/>
      <c r="I15" s="6601"/>
      <c r="J15" s="6600"/>
      <c r="K15" s="6601"/>
      <c r="L15" s="6600"/>
      <c r="M15" s="6601"/>
      <c r="N15" s="6602"/>
      <c r="O15" s="6601"/>
      <c r="P15" s="6603"/>
      <c r="Q15" s="6601"/>
      <c r="R15" s="6603"/>
      <c r="S15" s="6601"/>
      <c r="T15" s="6603"/>
      <c r="U15" s="6601"/>
      <c r="V15" s="6600"/>
      <c r="W15" s="6601"/>
      <c r="X15" s="6600"/>
      <c r="Y15" s="6601"/>
      <c r="Z15" s="6600"/>
      <c r="AA15" s="6601"/>
      <c r="AB15" s="6600"/>
      <c r="AC15" s="6601"/>
      <c r="AD15" s="6600"/>
      <c r="AE15" s="6601"/>
      <c r="AF15" s="6600"/>
      <c r="AG15" s="6601"/>
      <c r="AH15" s="6600"/>
      <c r="AI15" s="6601"/>
      <c r="AJ15" s="6600"/>
      <c r="AK15" s="6601"/>
      <c r="AL15" s="6600"/>
      <c r="AM15" s="6604"/>
      <c r="AN15" s="6605"/>
      <c r="AO15" s="6601"/>
      <c r="AP15" s="6577" t="str">
        <f>CA15&amp;CB15&amp;CC15</f>
        <v/>
      </c>
    </row>
    <row r="16" spans="1:45" x14ac:dyDescent="0.35">
      <c r="A16" s="9516"/>
      <c r="B16" s="6606" t="s">
        <v>4041</v>
      </c>
      <c r="C16" s="6598">
        <f t="shared" si="0"/>
        <v>0</v>
      </c>
      <c r="D16" s="6607">
        <f>+F16+H16+J16+L16+N16+P16+R16+T16+V16++X16+Z16+AB16+AD16+AF16+AH16+AJ16+AL16</f>
        <v>0</v>
      </c>
      <c r="E16" s="6598">
        <f t="shared" ref="E16:E41" si="1">+G16+I16+K16+M16+O16+Q16+S16+U16+W16++Y16+AA16+AC16+AE16+AG16+AI16+AK16+AM16</f>
        <v>0</v>
      </c>
      <c r="F16" s="6608"/>
      <c r="G16" s="6601"/>
      <c r="H16" s="6608"/>
      <c r="I16" s="6601"/>
      <c r="J16" s="6608"/>
      <c r="K16" s="6601"/>
      <c r="L16" s="6608"/>
      <c r="M16" s="6601"/>
      <c r="N16" s="6603"/>
      <c r="O16" s="6601"/>
      <c r="P16" s="6603"/>
      <c r="Q16" s="6601"/>
      <c r="R16" s="6603"/>
      <c r="S16" s="6601"/>
      <c r="T16" s="6603"/>
      <c r="U16" s="6601"/>
      <c r="V16" s="6608"/>
      <c r="W16" s="6601"/>
      <c r="X16" s="6608"/>
      <c r="Y16" s="6601"/>
      <c r="Z16" s="6608"/>
      <c r="AA16" s="6601"/>
      <c r="AB16" s="6608"/>
      <c r="AC16" s="6601"/>
      <c r="AD16" s="6608"/>
      <c r="AE16" s="6601"/>
      <c r="AF16" s="6608"/>
      <c r="AG16" s="6601"/>
      <c r="AH16" s="6608"/>
      <c r="AI16" s="6601"/>
      <c r="AJ16" s="6608"/>
      <c r="AK16" s="6601"/>
      <c r="AL16" s="6608"/>
      <c r="AM16" s="6604"/>
      <c r="AN16" s="6605"/>
      <c r="AO16" s="6601"/>
      <c r="AP16" s="6577" t="str">
        <f t="shared" ref="AP16:AP41" si="2">CA16&amp;CB16&amp;CC16</f>
        <v/>
      </c>
    </row>
    <row r="17" spans="1:42" x14ac:dyDescent="0.35">
      <c r="A17" s="9516"/>
      <c r="B17" s="6606" t="s">
        <v>4042</v>
      </c>
      <c r="C17" s="6598">
        <f t="shared" si="0"/>
        <v>0</v>
      </c>
      <c r="D17" s="6607">
        <f t="shared" ref="D17:D41" si="3">+F17+H17+J17+L17+N17+P17+R17+T17+V17++X17+Z17+AB17+AD17+AF17+AH17+AJ17+AL17</f>
        <v>0</v>
      </c>
      <c r="E17" s="6598">
        <f t="shared" si="1"/>
        <v>0</v>
      </c>
      <c r="F17" s="6608"/>
      <c r="G17" s="6601"/>
      <c r="H17" s="6608"/>
      <c r="I17" s="6601"/>
      <c r="J17" s="6608"/>
      <c r="K17" s="6601"/>
      <c r="L17" s="6608"/>
      <c r="M17" s="6601"/>
      <c r="N17" s="6603"/>
      <c r="O17" s="6601"/>
      <c r="P17" s="6603"/>
      <c r="Q17" s="6601"/>
      <c r="R17" s="6603"/>
      <c r="S17" s="6601"/>
      <c r="T17" s="6603"/>
      <c r="U17" s="6601"/>
      <c r="V17" s="6608"/>
      <c r="W17" s="6601"/>
      <c r="X17" s="6608"/>
      <c r="Y17" s="6601"/>
      <c r="Z17" s="6608"/>
      <c r="AA17" s="6601"/>
      <c r="AB17" s="6608"/>
      <c r="AC17" s="6601"/>
      <c r="AD17" s="6608"/>
      <c r="AE17" s="6601"/>
      <c r="AF17" s="6608"/>
      <c r="AG17" s="6601"/>
      <c r="AH17" s="6608"/>
      <c r="AI17" s="6601"/>
      <c r="AJ17" s="6608"/>
      <c r="AK17" s="6601"/>
      <c r="AL17" s="6608"/>
      <c r="AM17" s="6604"/>
      <c r="AN17" s="6605"/>
      <c r="AO17" s="6601"/>
      <c r="AP17" s="6577" t="str">
        <f t="shared" si="2"/>
        <v/>
      </c>
    </row>
    <row r="18" spans="1:42" x14ac:dyDescent="0.35">
      <c r="A18" s="9516"/>
      <c r="B18" s="6606" t="s">
        <v>4043</v>
      </c>
      <c r="C18" s="6598">
        <f t="shared" si="0"/>
        <v>0</v>
      </c>
      <c r="D18" s="6607">
        <f t="shared" si="3"/>
        <v>0</v>
      </c>
      <c r="E18" s="6598">
        <f t="shared" si="1"/>
        <v>0</v>
      </c>
      <c r="F18" s="6608"/>
      <c r="G18" s="6601"/>
      <c r="H18" s="6608"/>
      <c r="I18" s="6601"/>
      <c r="J18" s="6608"/>
      <c r="K18" s="6601"/>
      <c r="L18" s="6608"/>
      <c r="M18" s="6601"/>
      <c r="N18" s="6603"/>
      <c r="O18" s="6601"/>
      <c r="P18" s="6603"/>
      <c r="Q18" s="6601"/>
      <c r="R18" s="6603"/>
      <c r="S18" s="6601"/>
      <c r="T18" s="6603"/>
      <c r="U18" s="6601"/>
      <c r="V18" s="6608"/>
      <c r="W18" s="6601"/>
      <c r="X18" s="6608"/>
      <c r="Y18" s="6601"/>
      <c r="Z18" s="6608"/>
      <c r="AA18" s="6601"/>
      <c r="AB18" s="6608"/>
      <c r="AC18" s="6601"/>
      <c r="AD18" s="6608"/>
      <c r="AE18" s="6601"/>
      <c r="AF18" s="6608"/>
      <c r="AG18" s="6601"/>
      <c r="AH18" s="6608"/>
      <c r="AI18" s="6601"/>
      <c r="AJ18" s="6608"/>
      <c r="AK18" s="6601"/>
      <c r="AL18" s="6608"/>
      <c r="AM18" s="6604"/>
      <c r="AN18" s="6605"/>
      <c r="AO18" s="6601"/>
      <c r="AP18" s="6577" t="str">
        <f t="shared" si="2"/>
        <v/>
      </c>
    </row>
    <row r="19" spans="1:42" x14ac:dyDescent="0.35">
      <c r="A19" s="9516"/>
      <c r="B19" s="6606" t="s">
        <v>4044</v>
      </c>
      <c r="C19" s="6598">
        <f t="shared" si="0"/>
        <v>0</v>
      </c>
      <c r="D19" s="6607">
        <f t="shared" si="3"/>
        <v>0</v>
      </c>
      <c r="E19" s="6598">
        <f t="shared" si="1"/>
        <v>0</v>
      </c>
      <c r="F19" s="6608"/>
      <c r="G19" s="6601"/>
      <c r="H19" s="6608"/>
      <c r="I19" s="6601"/>
      <c r="J19" s="6608"/>
      <c r="K19" s="6601"/>
      <c r="L19" s="6608"/>
      <c r="M19" s="6601"/>
      <c r="N19" s="6603"/>
      <c r="O19" s="6601"/>
      <c r="P19" s="6603"/>
      <c r="Q19" s="6601"/>
      <c r="R19" s="6603"/>
      <c r="S19" s="6601"/>
      <c r="T19" s="6603"/>
      <c r="U19" s="6601"/>
      <c r="V19" s="6608"/>
      <c r="W19" s="6601"/>
      <c r="X19" s="6608"/>
      <c r="Y19" s="6601"/>
      <c r="Z19" s="6608"/>
      <c r="AA19" s="6601"/>
      <c r="AB19" s="6608"/>
      <c r="AC19" s="6601"/>
      <c r="AD19" s="6608"/>
      <c r="AE19" s="6601"/>
      <c r="AF19" s="6608"/>
      <c r="AG19" s="6601"/>
      <c r="AH19" s="6608"/>
      <c r="AI19" s="6601"/>
      <c r="AJ19" s="6608"/>
      <c r="AK19" s="6601"/>
      <c r="AL19" s="6608"/>
      <c r="AM19" s="6604"/>
      <c r="AN19" s="6605"/>
      <c r="AO19" s="6601"/>
      <c r="AP19" s="6577" t="str">
        <f t="shared" si="2"/>
        <v/>
      </c>
    </row>
    <row r="20" spans="1:42" x14ac:dyDescent="0.35">
      <c r="A20" s="9516"/>
      <c r="B20" s="6606" t="s">
        <v>4045</v>
      </c>
      <c r="C20" s="6598">
        <f t="shared" si="0"/>
        <v>0</v>
      </c>
      <c r="D20" s="6607">
        <f t="shared" si="3"/>
        <v>0</v>
      </c>
      <c r="E20" s="6598">
        <f t="shared" si="1"/>
        <v>0</v>
      </c>
      <c r="F20" s="6608"/>
      <c r="G20" s="6601"/>
      <c r="H20" s="6608"/>
      <c r="I20" s="6601"/>
      <c r="J20" s="6608"/>
      <c r="K20" s="6601"/>
      <c r="L20" s="6608"/>
      <c r="M20" s="6601"/>
      <c r="N20" s="6603"/>
      <c r="O20" s="6601"/>
      <c r="P20" s="6603"/>
      <c r="Q20" s="6601"/>
      <c r="R20" s="6603"/>
      <c r="S20" s="6601"/>
      <c r="T20" s="6603"/>
      <c r="U20" s="6601"/>
      <c r="V20" s="6608"/>
      <c r="W20" s="6601"/>
      <c r="X20" s="6608"/>
      <c r="Y20" s="6601"/>
      <c r="Z20" s="6608"/>
      <c r="AA20" s="6601"/>
      <c r="AB20" s="6608"/>
      <c r="AC20" s="6601"/>
      <c r="AD20" s="6608"/>
      <c r="AE20" s="6601"/>
      <c r="AF20" s="6608"/>
      <c r="AG20" s="6601"/>
      <c r="AH20" s="6608"/>
      <c r="AI20" s="6601"/>
      <c r="AJ20" s="6608"/>
      <c r="AK20" s="6601"/>
      <c r="AL20" s="6608"/>
      <c r="AM20" s="6604"/>
      <c r="AN20" s="6605"/>
      <c r="AO20" s="6601"/>
      <c r="AP20" s="6577" t="str">
        <f t="shared" si="2"/>
        <v/>
      </c>
    </row>
    <row r="21" spans="1:42" x14ac:dyDescent="0.35">
      <c r="A21" s="9516"/>
      <c r="B21" s="6606" t="s">
        <v>4046</v>
      </c>
      <c r="C21" s="6598">
        <f t="shared" si="0"/>
        <v>0</v>
      </c>
      <c r="D21" s="6607">
        <f t="shared" si="3"/>
        <v>0</v>
      </c>
      <c r="E21" s="6598">
        <f t="shared" si="1"/>
        <v>0</v>
      </c>
      <c r="F21" s="6608"/>
      <c r="G21" s="6601"/>
      <c r="H21" s="6608"/>
      <c r="I21" s="6601"/>
      <c r="J21" s="6608"/>
      <c r="K21" s="6601"/>
      <c r="L21" s="6608"/>
      <c r="M21" s="6601"/>
      <c r="N21" s="6603"/>
      <c r="O21" s="6601"/>
      <c r="P21" s="6603"/>
      <c r="Q21" s="6601"/>
      <c r="R21" s="6603"/>
      <c r="S21" s="6601"/>
      <c r="T21" s="6603"/>
      <c r="U21" s="6601"/>
      <c r="V21" s="6608"/>
      <c r="W21" s="6601"/>
      <c r="X21" s="6608"/>
      <c r="Y21" s="6601"/>
      <c r="Z21" s="6608"/>
      <c r="AA21" s="6601"/>
      <c r="AB21" s="6608"/>
      <c r="AC21" s="6601"/>
      <c r="AD21" s="6608"/>
      <c r="AE21" s="6601"/>
      <c r="AF21" s="6608"/>
      <c r="AG21" s="6601"/>
      <c r="AH21" s="6608"/>
      <c r="AI21" s="6601"/>
      <c r="AJ21" s="6608"/>
      <c r="AK21" s="6601"/>
      <c r="AL21" s="6608"/>
      <c r="AM21" s="6604"/>
      <c r="AN21" s="6605"/>
      <c r="AO21" s="6601"/>
      <c r="AP21" s="6577" t="str">
        <f t="shared" si="2"/>
        <v/>
      </c>
    </row>
    <row r="22" spans="1:42" x14ac:dyDescent="0.35">
      <c r="A22" s="9516"/>
      <c r="B22" s="6606" t="s">
        <v>4047</v>
      </c>
      <c r="C22" s="6598">
        <f t="shared" si="0"/>
        <v>0</v>
      </c>
      <c r="D22" s="6607">
        <f t="shared" si="3"/>
        <v>0</v>
      </c>
      <c r="E22" s="6598">
        <f t="shared" si="1"/>
        <v>0</v>
      </c>
      <c r="F22" s="6608"/>
      <c r="G22" s="6601"/>
      <c r="H22" s="6608"/>
      <c r="I22" s="6601"/>
      <c r="J22" s="6608"/>
      <c r="K22" s="6601"/>
      <c r="L22" s="6608"/>
      <c r="M22" s="6601"/>
      <c r="N22" s="6603"/>
      <c r="O22" s="6601"/>
      <c r="P22" s="6603"/>
      <c r="Q22" s="6601"/>
      <c r="R22" s="6603"/>
      <c r="S22" s="6601"/>
      <c r="T22" s="6603"/>
      <c r="U22" s="6601"/>
      <c r="V22" s="6608"/>
      <c r="W22" s="6601"/>
      <c r="X22" s="6608"/>
      <c r="Y22" s="6601"/>
      <c r="Z22" s="6608"/>
      <c r="AA22" s="6601"/>
      <c r="AB22" s="6608"/>
      <c r="AC22" s="6601"/>
      <c r="AD22" s="6608"/>
      <c r="AE22" s="6601"/>
      <c r="AF22" s="6608"/>
      <c r="AG22" s="6601"/>
      <c r="AH22" s="6608"/>
      <c r="AI22" s="6601"/>
      <c r="AJ22" s="6608"/>
      <c r="AK22" s="6601"/>
      <c r="AL22" s="6608"/>
      <c r="AM22" s="6604"/>
      <c r="AN22" s="6605"/>
      <c r="AO22" s="6601"/>
      <c r="AP22" s="6577" t="str">
        <f t="shared" si="2"/>
        <v/>
      </c>
    </row>
    <row r="23" spans="1:42" x14ac:dyDescent="0.35">
      <c r="A23" s="9516"/>
      <c r="B23" s="6606" t="s">
        <v>4048</v>
      </c>
      <c r="C23" s="6598">
        <f t="shared" si="0"/>
        <v>0</v>
      </c>
      <c r="D23" s="6607">
        <f t="shared" si="3"/>
        <v>0</v>
      </c>
      <c r="E23" s="6598">
        <f t="shared" si="1"/>
        <v>0</v>
      </c>
      <c r="F23" s="6608"/>
      <c r="G23" s="6601"/>
      <c r="H23" s="6608"/>
      <c r="I23" s="6601"/>
      <c r="J23" s="6608"/>
      <c r="K23" s="6601"/>
      <c r="L23" s="6608"/>
      <c r="M23" s="6601"/>
      <c r="N23" s="6603"/>
      <c r="O23" s="6601"/>
      <c r="P23" s="6603"/>
      <c r="Q23" s="6601"/>
      <c r="R23" s="6603"/>
      <c r="S23" s="6601"/>
      <c r="T23" s="6603"/>
      <c r="U23" s="6601"/>
      <c r="V23" s="6608"/>
      <c r="W23" s="6601"/>
      <c r="X23" s="6608"/>
      <c r="Y23" s="6601"/>
      <c r="Z23" s="6608"/>
      <c r="AA23" s="6601"/>
      <c r="AB23" s="6608"/>
      <c r="AC23" s="6601"/>
      <c r="AD23" s="6608"/>
      <c r="AE23" s="6601"/>
      <c r="AF23" s="6608"/>
      <c r="AG23" s="6601"/>
      <c r="AH23" s="6608"/>
      <c r="AI23" s="6601"/>
      <c r="AJ23" s="6608"/>
      <c r="AK23" s="6601"/>
      <c r="AL23" s="6608"/>
      <c r="AM23" s="6604"/>
      <c r="AN23" s="6605"/>
      <c r="AO23" s="6601"/>
      <c r="AP23" s="6577" t="str">
        <f t="shared" si="2"/>
        <v/>
      </c>
    </row>
    <row r="24" spans="1:42" x14ac:dyDescent="0.35">
      <c r="A24" s="9516"/>
      <c r="B24" s="6606" t="s">
        <v>4049</v>
      </c>
      <c r="C24" s="6598">
        <f t="shared" si="0"/>
        <v>0</v>
      </c>
      <c r="D24" s="6607">
        <f t="shared" si="3"/>
        <v>0</v>
      </c>
      <c r="E24" s="6598">
        <f t="shared" si="1"/>
        <v>0</v>
      </c>
      <c r="F24" s="6608"/>
      <c r="G24" s="6601"/>
      <c r="H24" s="6608"/>
      <c r="I24" s="6601"/>
      <c r="J24" s="6608"/>
      <c r="K24" s="6601"/>
      <c r="L24" s="6608"/>
      <c r="M24" s="6601"/>
      <c r="N24" s="6603"/>
      <c r="O24" s="6601"/>
      <c r="P24" s="6603"/>
      <c r="Q24" s="6601"/>
      <c r="R24" s="6603"/>
      <c r="S24" s="6601"/>
      <c r="T24" s="6603"/>
      <c r="U24" s="6601"/>
      <c r="V24" s="6608"/>
      <c r="W24" s="6601"/>
      <c r="X24" s="6608"/>
      <c r="Y24" s="6601"/>
      <c r="Z24" s="6608"/>
      <c r="AA24" s="6601"/>
      <c r="AB24" s="6608"/>
      <c r="AC24" s="6601"/>
      <c r="AD24" s="6608"/>
      <c r="AE24" s="6601"/>
      <c r="AF24" s="6608"/>
      <c r="AG24" s="6601"/>
      <c r="AH24" s="6608"/>
      <c r="AI24" s="6601"/>
      <c r="AJ24" s="6608"/>
      <c r="AK24" s="6601"/>
      <c r="AL24" s="6608"/>
      <c r="AM24" s="6604"/>
      <c r="AN24" s="6605"/>
      <c r="AO24" s="6601"/>
      <c r="AP24" s="6577" t="str">
        <f t="shared" si="2"/>
        <v/>
      </c>
    </row>
    <row r="25" spans="1:42" x14ac:dyDescent="0.35">
      <c r="A25" s="9516"/>
      <c r="B25" s="6606" t="s">
        <v>4050</v>
      </c>
      <c r="C25" s="6598">
        <f t="shared" si="0"/>
        <v>0</v>
      </c>
      <c r="D25" s="6607">
        <f t="shared" si="3"/>
        <v>0</v>
      </c>
      <c r="E25" s="6598">
        <f t="shared" si="1"/>
        <v>0</v>
      </c>
      <c r="F25" s="6608"/>
      <c r="G25" s="6601"/>
      <c r="H25" s="6608"/>
      <c r="I25" s="6601"/>
      <c r="J25" s="6608"/>
      <c r="K25" s="6601"/>
      <c r="L25" s="6608"/>
      <c r="M25" s="6601"/>
      <c r="N25" s="6603"/>
      <c r="O25" s="6601"/>
      <c r="P25" s="6603"/>
      <c r="Q25" s="6601"/>
      <c r="R25" s="6603"/>
      <c r="S25" s="6601"/>
      <c r="T25" s="6603"/>
      <c r="U25" s="6601"/>
      <c r="V25" s="6608"/>
      <c r="W25" s="6601"/>
      <c r="X25" s="6608"/>
      <c r="Y25" s="6601"/>
      <c r="Z25" s="6608"/>
      <c r="AA25" s="6601"/>
      <c r="AB25" s="6608"/>
      <c r="AC25" s="6601"/>
      <c r="AD25" s="6608"/>
      <c r="AE25" s="6601"/>
      <c r="AF25" s="6608"/>
      <c r="AG25" s="6601"/>
      <c r="AH25" s="6608"/>
      <c r="AI25" s="6601"/>
      <c r="AJ25" s="6608"/>
      <c r="AK25" s="6601"/>
      <c r="AL25" s="6608"/>
      <c r="AM25" s="6604"/>
      <c r="AN25" s="6605"/>
      <c r="AO25" s="6601"/>
      <c r="AP25" s="6577" t="str">
        <f t="shared" si="2"/>
        <v/>
      </c>
    </row>
    <row r="26" spans="1:42" x14ac:dyDescent="0.35">
      <c r="A26" s="9516"/>
      <c r="B26" s="6609" t="s">
        <v>4051</v>
      </c>
      <c r="C26" s="6598">
        <f t="shared" si="0"/>
        <v>0</v>
      </c>
      <c r="D26" s="6607">
        <f t="shared" si="3"/>
        <v>0</v>
      </c>
      <c r="E26" s="6598">
        <f t="shared" si="1"/>
        <v>0</v>
      </c>
      <c r="F26" s="6608"/>
      <c r="G26" s="6601"/>
      <c r="H26" s="6608"/>
      <c r="I26" s="6601"/>
      <c r="J26" s="6608"/>
      <c r="K26" s="6601"/>
      <c r="L26" s="6608"/>
      <c r="M26" s="6601"/>
      <c r="N26" s="6603"/>
      <c r="O26" s="6601"/>
      <c r="P26" s="6603"/>
      <c r="Q26" s="6601"/>
      <c r="R26" s="6603"/>
      <c r="S26" s="6601"/>
      <c r="T26" s="6603"/>
      <c r="U26" s="6601"/>
      <c r="V26" s="6608"/>
      <c r="W26" s="6601"/>
      <c r="X26" s="6608"/>
      <c r="Y26" s="6601"/>
      <c r="Z26" s="6608"/>
      <c r="AA26" s="6601"/>
      <c r="AB26" s="6608"/>
      <c r="AC26" s="6601"/>
      <c r="AD26" s="6608"/>
      <c r="AE26" s="6601"/>
      <c r="AF26" s="6608"/>
      <c r="AG26" s="6601"/>
      <c r="AH26" s="6608"/>
      <c r="AI26" s="6601"/>
      <c r="AJ26" s="6608"/>
      <c r="AK26" s="6601"/>
      <c r="AL26" s="6608"/>
      <c r="AM26" s="6604"/>
      <c r="AN26" s="6605"/>
      <c r="AO26" s="6601"/>
      <c r="AP26" s="6577" t="str">
        <f t="shared" si="2"/>
        <v/>
      </c>
    </row>
    <row r="27" spans="1:42" x14ac:dyDescent="0.35">
      <c r="A27" s="9516"/>
      <c r="B27" s="6606" t="s">
        <v>2630</v>
      </c>
      <c r="C27" s="6598">
        <f t="shared" si="0"/>
        <v>0</v>
      </c>
      <c r="D27" s="6607">
        <f t="shared" si="3"/>
        <v>0</v>
      </c>
      <c r="E27" s="6598">
        <f t="shared" si="1"/>
        <v>0</v>
      </c>
      <c r="F27" s="6608"/>
      <c r="G27" s="6601"/>
      <c r="H27" s="6608"/>
      <c r="I27" s="6601"/>
      <c r="J27" s="6608"/>
      <c r="K27" s="6601"/>
      <c r="L27" s="6608"/>
      <c r="M27" s="6601"/>
      <c r="N27" s="6603"/>
      <c r="O27" s="6601"/>
      <c r="P27" s="6603"/>
      <c r="Q27" s="6601"/>
      <c r="R27" s="6603"/>
      <c r="S27" s="6601"/>
      <c r="T27" s="6603"/>
      <c r="U27" s="6601"/>
      <c r="V27" s="6608"/>
      <c r="W27" s="6601"/>
      <c r="X27" s="6608"/>
      <c r="Y27" s="6601"/>
      <c r="Z27" s="6608"/>
      <c r="AA27" s="6601"/>
      <c r="AB27" s="6608"/>
      <c r="AC27" s="6601"/>
      <c r="AD27" s="6608"/>
      <c r="AE27" s="6601"/>
      <c r="AF27" s="6608"/>
      <c r="AG27" s="6601"/>
      <c r="AH27" s="6608"/>
      <c r="AI27" s="6601"/>
      <c r="AJ27" s="6608"/>
      <c r="AK27" s="6601"/>
      <c r="AL27" s="6608"/>
      <c r="AM27" s="6604"/>
      <c r="AN27" s="6605"/>
      <c r="AO27" s="6601"/>
      <c r="AP27" s="6577" t="str">
        <f t="shared" si="2"/>
        <v/>
      </c>
    </row>
    <row r="28" spans="1:42" x14ac:dyDescent="0.35">
      <c r="A28" s="9516"/>
      <c r="B28" s="6606" t="s">
        <v>4052</v>
      </c>
      <c r="C28" s="6598">
        <f t="shared" si="0"/>
        <v>0</v>
      </c>
      <c r="D28" s="6607">
        <f t="shared" si="3"/>
        <v>0</v>
      </c>
      <c r="E28" s="6598">
        <f t="shared" si="1"/>
        <v>0</v>
      </c>
      <c r="F28" s="6608"/>
      <c r="G28" s="6601"/>
      <c r="H28" s="6608"/>
      <c r="I28" s="6601"/>
      <c r="J28" s="6608"/>
      <c r="K28" s="6601"/>
      <c r="L28" s="6608"/>
      <c r="M28" s="6601"/>
      <c r="N28" s="6603"/>
      <c r="O28" s="6601"/>
      <c r="P28" s="6603"/>
      <c r="Q28" s="6601"/>
      <c r="R28" s="6603"/>
      <c r="S28" s="6601"/>
      <c r="T28" s="6603"/>
      <c r="U28" s="6601"/>
      <c r="V28" s="6608"/>
      <c r="W28" s="6601"/>
      <c r="X28" s="6608"/>
      <c r="Y28" s="6601"/>
      <c r="Z28" s="6608"/>
      <c r="AA28" s="6601"/>
      <c r="AB28" s="6608"/>
      <c r="AC28" s="6601"/>
      <c r="AD28" s="6608"/>
      <c r="AE28" s="6601"/>
      <c r="AF28" s="6608"/>
      <c r="AG28" s="6601"/>
      <c r="AH28" s="6608"/>
      <c r="AI28" s="6601"/>
      <c r="AJ28" s="6608"/>
      <c r="AK28" s="6601"/>
      <c r="AL28" s="6608"/>
      <c r="AM28" s="6604"/>
      <c r="AN28" s="6605"/>
      <c r="AO28" s="6601"/>
      <c r="AP28" s="6577" t="str">
        <f t="shared" si="2"/>
        <v/>
      </c>
    </row>
    <row r="29" spans="1:42" x14ac:dyDescent="0.35">
      <c r="A29" s="9516"/>
      <c r="B29" s="6606" t="s">
        <v>4053</v>
      </c>
      <c r="C29" s="6598">
        <f t="shared" si="0"/>
        <v>0</v>
      </c>
      <c r="D29" s="6607">
        <f t="shared" si="3"/>
        <v>0</v>
      </c>
      <c r="E29" s="6598">
        <f t="shared" si="1"/>
        <v>0</v>
      </c>
      <c r="F29" s="6608"/>
      <c r="G29" s="6601"/>
      <c r="H29" s="6608"/>
      <c r="I29" s="6601"/>
      <c r="J29" s="6608"/>
      <c r="K29" s="6601"/>
      <c r="L29" s="6608"/>
      <c r="M29" s="6601"/>
      <c r="N29" s="6603"/>
      <c r="O29" s="6601"/>
      <c r="P29" s="6603"/>
      <c r="Q29" s="6601"/>
      <c r="R29" s="6603"/>
      <c r="S29" s="6601"/>
      <c r="T29" s="6603"/>
      <c r="U29" s="6601"/>
      <c r="V29" s="6608"/>
      <c r="W29" s="6601"/>
      <c r="X29" s="6608"/>
      <c r="Y29" s="6601"/>
      <c r="Z29" s="6608"/>
      <c r="AA29" s="6601"/>
      <c r="AB29" s="6608"/>
      <c r="AC29" s="6601"/>
      <c r="AD29" s="6608"/>
      <c r="AE29" s="6601"/>
      <c r="AF29" s="6608"/>
      <c r="AG29" s="6601"/>
      <c r="AH29" s="6608"/>
      <c r="AI29" s="6601"/>
      <c r="AJ29" s="6608"/>
      <c r="AK29" s="6601"/>
      <c r="AL29" s="6608"/>
      <c r="AM29" s="6604"/>
      <c r="AN29" s="6605"/>
      <c r="AO29" s="6601"/>
      <c r="AP29" s="6577" t="str">
        <f t="shared" si="2"/>
        <v/>
      </c>
    </row>
    <row r="30" spans="1:42" x14ac:dyDescent="0.35">
      <c r="A30" s="9516"/>
      <c r="B30" s="6606" t="s">
        <v>4054</v>
      </c>
      <c r="C30" s="6598">
        <f t="shared" si="0"/>
        <v>0</v>
      </c>
      <c r="D30" s="6607">
        <f t="shared" si="3"/>
        <v>0</v>
      </c>
      <c r="E30" s="6598">
        <f t="shared" si="1"/>
        <v>0</v>
      </c>
      <c r="F30" s="6608"/>
      <c r="G30" s="6601"/>
      <c r="H30" s="6608"/>
      <c r="I30" s="6601"/>
      <c r="J30" s="6608"/>
      <c r="K30" s="6601"/>
      <c r="L30" s="6608"/>
      <c r="M30" s="6601"/>
      <c r="N30" s="6603"/>
      <c r="O30" s="6601"/>
      <c r="P30" s="6603"/>
      <c r="Q30" s="6601"/>
      <c r="R30" s="6603"/>
      <c r="S30" s="6601"/>
      <c r="T30" s="6603"/>
      <c r="U30" s="6601"/>
      <c r="V30" s="6608"/>
      <c r="W30" s="6601"/>
      <c r="X30" s="6608"/>
      <c r="Y30" s="6601"/>
      <c r="Z30" s="6608"/>
      <c r="AA30" s="6601"/>
      <c r="AB30" s="6608"/>
      <c r="AC30" s="6601"/>
      <c r="AD30" s="6608"/>
      <c r="AE30" s="6601"/>
      <c r="AF30" s="6608"/>
      <c r="AG30" s="6601"/>
      <c r="AH30" s="6608"/>
      <c r="AI30" s="6601"/>
      <c r="AJ30" s="6608"/>
      <c r="AK30" s="6601"/>
      <c r="AL30" s="6608"/>
      <c r="AM30" s="6604"/>
      <c r="AN30" s="6605"/>
      <c r="AO30" s="6601"/>
      <c r="AP30" s="6577" t="str">
        <f t="shared" si="2"/>
        <v/>
      </c>
    </row>
    <row r="31" spans="1:42" ht="20" x14ac:dyDescent="0.35">
      <c r="A31" s="9516"/>
      <c r="B31" s="6610" t="s">
        <v>4055</v>
      </c>
      <c r="C31" s="6598">
        <f t="shared" si="0"/>
        <v>0</v>
      </c>
      <c r="D31" s="6607">
        <f t="shared" si="3"/>
        <v>0</v>
      </c>
      <c r="E31" s="6598">
        <f t="shared" si="1"/>
        <v>0</v>
      </c>
      <c r="F31" s="6608"/>
      <c r="G31" s="6601"/>
      <c r="H31" s="6608"/>
      <c r="I31" s="6601"/>
      <c r="J31" s="6608"/>
      <c r="K31" s="6601"/>
      <c r="L31" s="6608"/>
      <c r="M31" s="6601"/>
      <c r="N31" s="6603"/>
      <c r="O31" s="6601"/>
      <c r="P31" s="6603"/>
      <c r="Q31" s="6601"/>
      <c r="R31" s="6603"/>
      <c r="S31" s="6601"/>
      <c r="T31" s="6603"/>
      <c r="U31" s="6601"/>
      <c r="V31" s="6608"/>
      <c r="W31" s="6601"/>
      <c r="X31" s="6608"/>
      <c r="Y31" s="6601"/>
      <c r="Z31" s="6608"/>
      <c r="AA31" s="6601"/>
      <c r="AB31" s="6608"/>
      <c r="AC31" s="6601"/>
      <c r="AD31" s="6608"/>
      <c r="AE31" s="6601"/>
      <c r="AF31" s="6608"/>
      <c r="AG31" s="6601"/>
      <c r="AH31" s="6608"/>
      <c r="AI31" s="6601"/>
      <c r="AJ31" s="6608"/>
      <c r="AK31" s="6601"/>
      <c r="AL31" s="6608"/>
      <c r="AM31" s="6604"/>
      <c r="AN31" s="6605"/>
      <c r="AO31" s="6601"/>
      <c r="AP31" s="6577" t="str">
        <f t="shared" si="2"/>
        <v/>
      </c>
    </row>
    <row r="32" spans="1:42" x14ac:dyDescent="0.35">
      <c r="A32" s="9516"/>
      <c r="B32" s="6606" t="s">
        <v>4056</v>
      </c>
      <c r="C32" s="6598">
        <f t="shared" si="0"/>
        <v>0</v>
      </c>
      <c r="D32" s="6607">
        <f t="shared" si="3"/>
        <v>0</v>
      </c>
      <c r="E32" s="6598">
        <f t="shared" si="1"/>
        <v>0</v>
      </c>
      <c r="F32" s="6608"/>
      <c r="G32" s="6601"/>
      <c r="H32" s="6608"/>
      <c r="I32" s="6601"/>
      <c r="J32" s="6608"/>
      <c r="K32" s="6601"/>
      <c r="L32" s="6608"/>
      <c r="M32" s="6601"/>
      <c r="N32" s="6603"/>
      <c r="O32" s="6601"/>
      <c r="P32" s="6603"/>
      <c r="Q32" s="6601"/>
      <c r="R32" s="6603"/>
      <c r="S32" s="6601"/>
      <c r="T32" s="6603"/>
      <c r="U32" s="6601"/>
      <c r="V32" s="6608"/>
      <c r="W32" s="6601"/>
      <c r="X32" s="6608"/>
      <c r="Y32" s="6601"/>
      <c r="Z32" s="6608"/>
      <c r="AA32" s="6601"/>
      <c r="AB32" s="6608"/>
      <c r="AC32" s="6601"/>
      <c r="AD32" s="6608"/>
      <c r="AE32" s="6601"/>
      <c r="AF32" s="6608"/>
      <c r="AG32" s="6601"/>
      <c r="AH32" s="6608"/>
      <c r="AI32" s="6601"/>
      <c r="AJ32" s="6608"/>
      <c r="AK32" s="6601"/>
      <c r="AL32" s="6608"/>
      <c r="AM32" s="6604"/>
      <c r="AN32" s="6605"/>
      <c r="AO32" s="6601"/>
      <c r="AP32" s="6577" t="str">
        <f t="shared" si="2"/>
        <v/>
      </c>
    </row>
    <row r="33" spans="1:49" x14ac:dyDescent="0.35">
      <c r="A33" s="9516"/>
      <c r="B33" s="6606" t="s">
        <v>4057</v>
      </c>
      <c r="C33" s="6598">
        <f t="shared" si="0"/>
        <v>0</v>
      </c>
      <c r="D33" s="6607">
        <f t="shared" si="3"/>
        <v>0</v>
      </c>
      <c r="E33" s="6598">
        <f t="shared" si="1"/>
        <v>0</v>
      </c>
      <c r="F33" s="6608"/>
      <c r="G33" s="6601"/>
      <c r="H33" s="6608"/>
      <c r="I33" s="6601"/>
      <c r="J33" s="6608"/>
      <c r="K33" s="6601"/>
      <c r="L33" s="6608"/>
      <c r="M33" s="6601"/>
      <c r="N33" s="6603"/>
      <c r="O33" s="6601"/>
      <c r="P33" s="6603"/>
      <c r="Q33" s="6601"/>
      <c r="R33" s="6603"/>
      <c r="S33" s="6601"/>
      <c r="T33" s="6603"/>
      <c r="U33" s="6601"/>
      <c r="V33" s="6608"/>
      <c r="W33" s="6601"/>
      <c r="X33" s="6608"/>
      <c r="Y33" s="6601"/>
      <c r="Z33" s="6608"/>
      <c r="AA33" s="6601"/>
      <c r="AB33" s="6608"/>
      <c r="AC33" s="6601"/>
      <c r="AD33" s="6608"/>
      <c r="AE33" s="6601"/>
      <c r="AF33" s="6608"/>
      <c r="AG33" s="6601"/>
      <c r="AH33" s="6608"/>
      <c r="AI33" s="6601"/>
      <c r="AJ33" s="6608"/>
      <c r="AK33" s="6601"/>
      <c r="AL33" s="6608"/>
      <c r="AM33" s="6604"/>
      <c r="AN33" s="6605"/>
      <c r="AO33" s="6601"/>
      <c r="AP33" s="6577" t="str">
        <f t="shared" si="2"/>
        <v/>
      </c>
    </row>
    <row r="34" spans="1:49" x14ac:dyDescent="0.35">
      <c r="A34" s="9516"/>
      <c r="B34" s="6606" t="s">
        <v>4058</v>
      </c>
      <c r="C34" s="6598">
        <f t="shared" si="0"/>
        <v>0</v>
      </c>
      <c r="D34" s="6607">
        <f t="shared" si="3"/>
        <v>0</v>
      </c>
      <c r="E34" s="6598">
        <f t="shared" si="1"/>
        <v>0</v>
      </c>
      <c r="F34" s="6608"/>
      <c r="G34" s="6601"/>
      <c r="H34" s="6608"/>
      <c r="I34" s="6601"/>
      <c r="J34" s="6608"/>
      <c r="K34" s="6601"/>
      <c r="L34" s="6608"/>
      <c r="M34" s="6601"/>
      <c r="N34" s="6603"/>
      <c r="O34" s="6601"/>
      <c r="P34" s="6603"/>
      <c r="Q34" s="6601"/>
      <c r="R34" s="6603"/>
      <c r="S34" s="6601"/>
      <c r="T34" s="6603"/>
      <c r="U34" s="6601"/>
      <c r="V34" s="6608"/>
      <c r="W34" s="6601"/>
      <c r="X34" s="6608"/>
      <c r="Y34" s="6601"/>
      <c r="Z34" s="6608"/>
      <c r="AA34" s="6601"/>
      <c r="AB34" s="6608"/>
      <c r="AC34" s="6601"/>
      <c r="AD34" s="6608"/>
      <c r="AE34" s="6601"/>
      <c r="AF34" s="6608"/>
      <c r="AG34" s="6601"/>
      <c r="AH34" s="6608"/>
      <c r="AI34" s="6601"/>
      <c r="AJ34" s="6608"/>
      <c r="AK34" s="6601"/>
      <c r="AL34" s="6608"/>
      <c r="AM34" s="6604"/>
      <c r="AN34" s="6605"/>
      <c r="AO34" s="6601"/>
      <c r="AP34" s="6577" t="str">
        <f t="shared" si="2"/>
        <v/>
      </c>
    </row>
    <row r="35" spans="1:49" x14ac:dyDescent="0.35">
      <c r="A35" s="9516"/>
      <c r="B35" s="6606" t="s">
        <v>4059</v>
      </c>
      <c r="C35" s="6598">
        <f t="shared" si="0"/>
        <v>0</v>
      </c>
      <c r="D35" s="6607">
        <f t="shared" si="3"/>
        <v>0</v>
      </c>
      <c r="E35" s="6598">
        <f t="shared" si="1"/>
        <v>0</v>
      </c>
      <c r="F35" s="6608"/>
      <c r="G35" s="6601"/>
      <c r="H35" s="6608"/>
      <c r="I35" s="6601"/>
      <c r="J35" s="6608"/>
      <c r="K35" s="6601"/>
      <c r="L35" s="6608"/>
      <c r="M35" s="6601"/>
      <c r="N35" s="6603"/>
      <c r="O35" s="6601"/>
      <c r="P35" s="6603"/>
      <c r="Q35" s="6601"/>
      <c r="R35" s="6603"/>
      <c r="S35" s="6601"/>
      <c r="T35" s="6603"/>
      <c r="U35" s="6601"/>
      <c r="V35" s="6608"/>
      <c r="W35" s="6601"/>
      <c r="X35" s="6608"/>
      <c r="Y35" s="6601"/>
      <c r="Z35" s="6608"/>
      <c r="AA35" s="6601"/>
      <c r="AB35" s="6608"/>
      <c r="AC35" s="6601"/>
      <c r="AD35" s="6608"/>
      <c r="AE35" s="6601"/>
      <c r="AF35" s="6608"/>
      <c r="AG35" s="6601"/>
      <c r="AH35" s="6608"/>
      <c r="AI35" s="6601"/>
      <c r="AJ35" s="6608"/>
      <c r="AK35" s="6601"/>
      <c r="AL35" s="6608"/>
      <c r="AM35" s="6604"/>
      <c r="AN35" s="6605"/>
      <c r="AO35" s="6601"/>
      <c r="AP35" s="6577" t="str">
        <f t="shared" si="2"/>
        <v/>
      </c>
    </row>
    <row r="36" spans="1:49" x14ac:dyDescent="0.35">
      <c r="A36" s="9516"/>
      <c r="B36" s="6609" t="s">
        <v>4060</v>
      </c>
      <c r="C36" s="6598">
        <f t="shared" si="0"/>
        <v>0</v>
      </c>
      <c r="D36" s="6607">
        <f t="shared" si="3"/>
        <v>0</v>
      </c>
      <c r="E36" s="6598">
        <f t="shared" si="1"/>
        <v>0</v>
      </c>
      <c r="F36" s="6608"/>
      <c r="G36" s="6601"/>
      <c r="H36" s="6608"/>
      <c r="I36" s="6601"/>
      <c r="J36" s="6608"/>
      <c r="K36" s="6601"/>
      <c r="L36" s="6608"/>
      <c r="M36" s="6601"/>
      <c r="N36" s="6603"/>
      <c r="O36" s="6601"/>
      <c r="P36" s="6603"/>
      <c r="Q36" s="6601"/>
      <c r="R36" s="6603"/>
      <c r="S36" s="6601"/>
      <c r="T36" s="6603"/>
      <c r="U36" s="6601"/>
      <c r="V36" s="6608"/>
      <c r="W36" s="6601"/>
      <c r="X36" s="6608"/>
      <c r="Y36" s="6601"/>
      <c r="Z36" s="6608"/>
      <c r="AA36" s="6601"/>
      <c r="AB36" s="6608"/>
      <c r="AC36" s="6601"/>
      <c r="AD36" s="6608"/>
      <c r="AE36" s="6601"/>
      <c r="AF36" s="6608"/>
      <c r="AG36" s="6601"/>
      <c r="AH36" s="6608"/>
      <c r="AI36" s="6601"/>
      <c r="AJ36" s="6608"/>
      <c r="AK36" s="6601"/>
      <c r="AL36" s="6608"/>
      <c r="AM36" s="6604"/>
      <c r="AN36" s="6605"/>
      <c r="AO36" s="6601"/>
      <c r="AP36" s="6577" t="str">
        <f t="shared" si="2"/>
        <v/>
      </c>
    </row>
    <row r="37" spans="1:49" x14ac:dyDescent="0.35">
      <c r="A37" s="9517"/>
      <c r="B37" s="6611" t="s">
        <v>3474</v>
      </c>
      <c r="C37" s="6598">
        <f t="shared" si="0"/>
        <v>0</v>
      </c>
      <c r="D37" s="6612">
        <f t="shared" si="3"/>
        <v>0</v>
      </c>
      <c r="E37" s="6613">
        <f t="shared" si="1"/>
        <v>0</v>
      </c>
      <c r="F37" s="6614"/>
      <c r="G37" s="6615"/>
      <c r="H37" s="6614"/>
      <c r="I37" s="6615"/>
      <c r="J37" s="6614"/>
      <c r="K37" s="6615"/>
      <c r="L37" s="6614"/>
      <c r="M37" s="6615"/>
      <c r="N37" s="6616"/>
      <c r="O37" s="6615"/>
      <c r="P37" s="6616"/>
      <c r="Q37" s="6615"/>
      <c r="R37" s="6616"/>
      <c r="S37" s="6615"/>
      <c r="T37" s="6616"/>
      <c r="U37" s="6615"/>
      <c r="V37" s="6614"/>
      <c r="W37" s="6615"/>
      <c r="X37" s="6614"/>
      <c r="Y37" s="6615"/>
      <c r="Z37" s="6614"/>
      <c r="AA37" s="6615"/>
      <c r="AB37" s="6614"/>
      <c r="AC37" s="6615"/>
      <c r="AD37" s="6614"/>
      <c r="AE37" s="6615"/>
      <c r="AF37" s="6614"/>
      <c r="AG37" s="6615"/>
      <c r="AH37" s="6614"/>
      <c r="AI37" s="6615"/>
      <c r="AJ37" s="6614"/>
      <c r="AK37" s="6615"/>
      <c r="AL37" s="6614"/>
      <c r="AM37" s="6617"/>
      <c r="AN37" s="6618"/>
      <c r="AO37" s="6615"/>
      <c r="AP37" s="6577" t="str">
        <f t="shared" si="2"/>
        <v/>
      </c>
    </row>
    <row r="38" spans="1:49" x14ac:dyDescent="0.35">
      <c r="A38" s="9501" t="s">
        <v>571</v>
      </c>
      <c r="B38" s="6606" t="s">
        <v>4061</v>
      </c>
      <c r="C38" s="6598">
        <f t="shared" si="0"/>
        <v>0</v>
      </c>
      <c r="D38" s="6619">
        <f t="shared" si="3"/>
        <v>0</v>
      </c>
      <c r="E38" s="6620">
        <f t="shared" si="1"/>
        <v>0</v>
      </c>
      <c r="F38" s="6621"/>
      <c r="G38" s="6622"/>
      <c r="H38" s="6621"/>
      <c r="I38" s="6622"/>
      <c r="J38" s="6621"/>
      <c r="K38" s="6622"/>
      <c r="L38" s="6621"/>
      <c r="M38" s="6622"/>
      <c r="N38" s="6623"/>
      <c r="O38" s="6622"/>
      <c r="P38" s="6623"/>
      <c r="Q38" s="6622"/>
      <c r="R38" s="6623"/>
      <c r="S38" s="6622"/>
      <c r="T38" s="6623"/>
      <c r="U38" s="6622"/>
      <c r="V38" s="6621"/>
      <c r="W38" s="6622"/>
      <c r="X38" s="6621"/>
      <c r="Y38" s="6622"/>
      <c r="Z38" s="6621"/>
      <c r="AA38" s="6622"/>
      <c r="AB38" s="6621"/>
      <c r="AC38" s="6622"/>
      <c r="AD38" s="6621"/>
      <c r="AE38" s="6622"/>
      <c r="AF38" s="6621"/>
      <c r="AG38" s="6622"/>
      <c r="AH38" s="6621"/>
      <c r="AI38" s="6622"/>
      <c r="AJ38" s="6621"/>
      <c r="AK38" s="6622"/>
      <c r="AL38" s="6621"/>
      <c r="AM38" s="6624"/>
      <c r="AN38" s="6605"/>
      <c r="AO38" s="6601"/>
      <c r="AP38" s="6577" t="str">
        <f t="shared" si="2"/>
        <v/>
      </c>
    </row>
    <row r="39" spans="1:49" x14ac:dyDescent="0.35">
      <c r="A39" s="9516"/>
      <c r="B39" s="6606" t="s">
        <v>4062</v>
      </c>
      <c r="C39" s="6598">
        <f t="shared" si="0"/>
        <v>0</v>
      </c>
      <c r="D39" s="6607">
        <f t="shared" si="3"/>
        <v>0</v>
      </c>
      <c r="E39" s="6598">
        <f t="shared" si="1"/>
        <v>0</v>
      </c>
      <c r="F39" s="6608"/>
      <c r="G39" s="6601"/>
      <c r="H39" s="6608"/>
      <c r="I39" s="6601"/>
      <c r="J39" s="6608"/>
      <c r="K39" s="6601"/>
      <c r="L39" s="6608"/>
      <c r="M39" s="6601"/>
      <c r="N39" s="6603"/>
      <c r="O39" s="6601"/>
      <c r="P39" s="6603"/>
      <c r="Q39" s="6601"/>
      <c r="R39" s="6603"/>
      <c r="S39" s="6601"/>
      <c r="T39" s="6603"/>
      <c r="U39" s="6601"/>
      <c r="V39" s="6608"/>
      <c r="W39" s="6601"/>
      <c r="X39" s="6608"/>
      <c r="Y39" s="6601"/>
      <c r="Z39" s="6608"/>
      <c r="AA39" s="6601"/>
      <c r="AB39" s="6608"/>
      <c r="AC39" s="6601"/>
      <c r="AD39" s="6608"/>
      <c r="AE39" s="6601"/>
      <c r="AF39" s="6608"/>
      <c r="AG39" s="6601"/>
      <c r="AH39" s="6608"/>
      <c r="AI39" s="6601"/>
      <c r="AJ39" s="6608"/>
      <c r="AK39" s="6601"/>
      <c r="AL39" s="6608"/>
      <c r="AM39" s="6604"/>
      <c r="AN39" s="6605"/>
      <c r="AO39" s="6601"/>
      <c r="AP39" s="6577" t="str">
        <f t="shared" si="2"/>
        <v/>
      </c>
    </row>
    <row r="40" spans="1:49" x14ac:dyDescent="0.35">
      <c r="A40" s="9516"/>
      <c r="B40" s="6606" t="s">
        <v>4063</v>
      </c>
      <c r="C40" s="6598">
        <f t="shared" si="0"/>
        <v>0</v>
      </c>
      <c r="D40" s="6607">
        <f t="shared" si="3"/>
        <v>0</v>
      </c>
      <c r="E40" s="6598">
        <f t="shared" si="1"/>
        <v>0</v>
      </c>
      <c r="F40" s="6608"/>
      <c r="G40" s="6601"/>
      <c r="H40" s="6608"/>
      <c r="I40" s="6601"/>
      <c r="J40" s="6608"/>
      <c r="K40" s="6601"/>
      <c r="L40" s="6608"/>
      <c r="M40" s="6601"/>
      <c r="N40" s="6603"/>
      <c r="O40" s="6601"/>
      <c r="P40" s="6603"/>
      <c r="Q40" s="6601"/>
      <c r="R40" s="6603"/>
      <c r="S40" s="6601"/>
      <c r="T40" s="6603"/>
      <c r="U40" s="6601"/>
      <c r="V40" s="6608"/>
      <c r="W40" s="6601"/>
      <c r="X40" s="6608"/>
      <c r="Y40" s="6601"/>
      <c r="Z40" s="6608"/>
      <c r="AA40" s="6601"/>
      <c r="AB40" s="6608"/>
      <c r="AC40" s="6601"/>
      <c r="AD40" s="6608"/>
      <c r="AE40" s="6601"/>
      <c r="AF40" s="6608"/>
      <c r="AG40" s="6601"/>
      <c r="AH40" s="6608"/>
      <c r="AI40" s="6601"/>
      <c r="AJ40" s="6608"/>
      <c r="AK40" s="6601"/>
      <c r="AL40" s="6608"/>
      <c r="AM40" s="6604"/>
      <c r="AN40" s="6605"/>
      <c r="AO40" s="6601"/>
      <c r="AP40" s="6577" t="str">
        <f t="shared" si="2"/>
        <v/>
      </c>
    </row>
    <row r="41" spans="1:49" x14ac:dyDescent="0.35">
      <c r="A41" s="9517"/>
      <c r="B41" s="6625" t="s">
        <v>4064</v>
      </c>
      <c r="C41" s="6598">
        <f t="shared" si="0"/>
        <v>0</v>
      </c>
      <c r="D41" s="6612">
        <f t="shared" si="3"/>
        <v>0</v>
      </c>
      <c r="E41" s="6613">
        <f t="shared" si="1"/>
        <v>0</v>
      </c>
      <c r="F41" s="6614"/>
      <c r="G41" s="6615"/>
      <c r="H41" s="6614"/>
      <c r="I41" s="6615"/>
      <c r="J41" s="6614"/>
      <c r="K41" s="6615"/>
      <c r="L41" s="6614"/>
      <c r="M41" s="6615"/>
      <c r="N41" s="6616"/>
      <c r="O41" s="6615"/>
      <c r="P41" s="6616"/>
      <c r="Q41" s="6615"/>
      <c r="R41" s="6616"/>
      <c r="S41" s="6615"/>
      <c r="T41" s="6614"/>
      <c r="U41" s="6615"/>
      <c r="V41" s="6614"/>
      <c r="W41" s="6615"/>
      <c r="X41" s="6614"/>
      <c r="Y41" s="6615"/>
      <c r="Z41" s="6614"/>
      <c r="AA41" s="6615"/>
      <c r="AB41" s="6614"/>
      <c r="AC41" s="6615"/>
      <c r="AD41" s="6614"/>
      <c r="AE41" s="6615"/>
      <c r="AF41" s="6614"/>
      <c r="AG41" s="6615"/>
      <c r="AH41" s="6614"/>
      <c r="AI41" s="6615"/>
      <c r="AJ41" s="6614"/>
      <c r="AK41" s="6615"/>
      <c r="AL41" s="6614"/>
      <c r="AM41" s="6617"/>
      <c r="AN41" s="6618"/>
      <c r="AO41" s="6615"/>
      <c r="AP41" s="6577" t="str">
        <f t="shared" si="2"/>
        <v/>
      </c>
    </row>
    <row r="42" spans="1:49" ht="15.5" x14ac:dyDescent="0.35">
      <c r="A42" s="6587" t="s">
        <v>4065</v>
      </c>
    </row>
    <row r="43" spans="1:49" x14ac:dyDescent="0.35">
      <c r="A43" s="9548" t="s">
        <v>658</v>
      </c>
      <c r="B43" s="9541" t="s">
        <v>30</v>
      </c>
      <c r="C43" s="9542"/>
      <c r="D43" s="9543"/>
      <c r="E43" s="9531" t="s">
        <v>1654</v>
      </c>
      <c r="F43" s="8826"/>
      <c r="G43" s="8826"/>
      <c r="H43" s="8826"/>
      <c r="I43" s="8826"/>
      <c r="J43" s="8826"/>
      <c r="K43" s="8826"/>
      <c r="L43" s="8826"/>
      <c r="M43" s="8826"/>
      <c r="N43" s="8826"/>
      <c r="O43" s="8826"/>
      <c r="P43" s="8826"/>
      <c r="Q43" s="8826"/>
      <c r="R43" s="8826"/>
      <c r="S43" s="8826"/>
      <c r="T43" s="8826"/>
      <c r="U43" s="8826"/>
      <c r="V43" s="8826"/>
      <c r="W43" s="8826"/>
      <c r="X43" s="8826"/>
      <c r="Y43" s="8826"/>
      <c r="Z43" s="8826"/>
      <c r="AA43" s="8826"/>
      <c r="AB43" s="8826"/>
      <c r="AC43" s="8826"/>
      <c r="AD43" s="8826"/>
      <c r="AE43" s="8826"/>
      <c r="AF43" s="8826"/>
      <c r="AG43" s="8826"/>
      <c r="AH43" s="8826"/>
      <c r="AI43" s="8826"/>
      <c r="AJ43" s="8826"/>
      <c r="AK43" s="8826"/>
      <c r="AL43" s="9511"/>
      <c r="AM43" s="9544" t="s">
        <v>4066</v>
      </c>
      <c r="AN43" s="9544"/>
      <c r="AO43" s="9544"/>
      <c r="AP43" s="9544"/>
      <c r="AQ43" s="9544"/>
      <c r="AR43" s="9544"/>
      <c r="AS43" s="9544"/>
      <c r="AT43" s="9544"/>
      <c r="AU43" s="9544"/>
      <c r="AV43" s="9544"/>
      <c r="AW43" s="9545"/>
    </row>
    <row r="44" spans="1:49" x14ac:dyDescent="0.35">
      <c r="A44" s="9549"/>
      <c r="B44" s="9529"/>
      <c r="C44" s="9521"/>
      <c r="D44" s="9530"/>
      <c r="E44" s="9523" t="s">
        <v>250</v>
      </c>
      <c r="F44" s="9509"/>
      <c r="G44" s="9508" t="s">
        <v>251</v>
      </c>
      <c r="H44" s="9509"/>
      <c r="I44" s="9508" t="s">
        <v>540</v>
      </c>
      <c r="J44" s="9509"/>
      <c r="K44" s="9508" t="s">
        <v>561</v>
      </c>
      <c r="L44" s="9509"/>
      <c r="M44" s="9508" t="s">
        <v>3015</v>
      </c>
      <c r="N44" s="9509"/>
      <c r="O44" s="9508" t="s">
        <v>3016</v>
      </c>
      <c r="P44" s="9509"/>
      <c r="Q44" s="9508" t="s">
        <v>3017</v>
      </c>
      <c r="R44" s="9509"/>
      <c r="S44" s="9508" t="s">
        <v>47</v>
      </c>
      <c r="T44" s="9509"/>
      <c r="U44" s="9508" t="s">
        <v>48</v>
      </c>
      <c r="V44" s="9509"/>
      <c r="W44" s="9508" t="s">
        <v>3018</v>
      </c>
      <c r="X44" s="9509"/>
      <c r="Y44" s="9508" t="s">
        <v>50</v>
      </c>
      <c r="Z44" s="9509"/>
      <c r="AA44" s="9508" t="s">
        <v>51</v>
      </c>
      <c r="AB44" s="9509"/>
      <c r="AC44" s="9508" t="s">
        <v>52</v>
      </c>
      <c r="AD44" s="9509"/>
      <c r="AE44" s="9508" t="s">
        <v>53</v>
      </c>
      <c r="AF44" s="9509"/>
      <c r="AG44" s="9508" t="s">
        <v>54</v>
      </c>
      <c r="AH44" s="9509"/>
      <c r="AI44" s="9508" t="s">
        <v>55</v>
      </c>
      <c r="AJ44" s="9509"/>
      <c r="AK44" s="9510" t="s">
        <v>56</v>
      </c>
      <c r="AL44" s="9551"/>
      <c r="AM44" s="9546"/>
      <c r="AN44" s="9546"/>
      <c r="AO44" s="9546"/>
      <c r="AP44" s="9546"/>
      <c r="AQ44" s="9546"/>
      <c r="AR44" s="9546"/>
      <c r="AS44" s="9546"/>
      <c r="AT44" s="9546"/>
      <c r="AU44" s="9546"/>
      <c r="AV44" s="9546"/>
      <c r="AW44" s="9547"/>
    </row>
    <row r="45" spans="1:49" ht="21.5" x14ac:dyDescent="0.35">
      <c r="A45" s="9550"/>
      <c r="B45" s="6590" t="s">
        <v>32</v>
      </c>
      <c r="C45" s="6591" t="s">
        <v>33</v>
      </c>
      <c r="D45" s="6592" t="s">
        <v>34</v>
      </c>
      <c r="E45" s="6593" t="s">
        <v>33</v>
      </c>
      <c r="F45" s="6594" t="s">
        <v>34</v>
      </c>
      <c r="G45" s="6595" t="s">
        <v>33</v>
      </c>
      <c r="H45" s="6594" t="s">
        <v>34</v>
      </c>
      <c r="I45" s="6595" t="s">
        <v>33</v>
      </c>
      <c r="J45" s="6594" t="s">
        <v>34</v>
      </c>
      <c r="K45" s="6595" t="s">
        <v>33</v>
      </c>
      <c r="L45" s="6594" t="s">
        <v>34</v>
      </c>
      <c r="M45" s="6595" t="s">
        <v>33</v>
      </c>
      <c r="N45" s="6594" t="s">
        <v>34</v>
      </c>
      <c r="O45" s="6595" t="s">
        <v>33</v>
      </c>
      <c r="P45" s="6594" t="s">
        <v>34</v>
      </c>
      <c r="Q45" s="6595" t="s">
        <v>33</v>
      </c>
      <c r="R45" s="6594" t="s">
        <v>34</v>
      </c>
      <c r="S45" s="6595" t="s">
        <v>33</v>
      </c>
      <c r="T45" s="6594" t="s">
        <v>34</v>
      </c>
      <c r="U45" s="6595" t="s">
        <v>33</v>
      </c>
      <c r="V45" s="6594" t="s">
        <v>34</v>
      </c>
      <c r="W45" s="6595" t="s">
        <v>33</v>
      </c>
      <c r="X45" s="6594" t="s">
        <v>34</v>
      </c>
      <c r="Y45" s="6595" t="s">
        <v>33</v>
      </c>
      <c r="Z45" s="6594" t="s">
        <v>34</v>
      </c>
      <c r="AA45" s="6595" t="s">
        <v>33</v>
      </c>
      <c r="AB45" s="6594" t="s">
        <v>34</v>
      </c>
      <c r="AC45" s="6595" t="s">
        <v>33</v>
      </c>
      <c r="AD45" s="6594" t="s">
        <v>34</v>
      </c>
      <c r="AE45" s="6595" t="s">
        <v>33</v>
      </c>
      <c r="AF45" s="6594" t="s">
        <v>34</v>
      </c>
      <c r="AG45" s="6595" t="s">
        <v>33</v>
      </c>
      <c r="AH45" s="6594" t="s">
        <v>34</v>
      </c>
      <c r="AI45" s="6595" t="s">
        <v>33</v>
      </c>
      <c r="AJ45" s="6594" t="s">
        <v>34</v>
      </c>
      <c r="AK45" s="6595" t="s">
        <v>33</v>
      </c>
      <c r="AL45" s="6626" t="s">
        <v>34</v>
      </c>
      <c r="AM45" s="6627" t="s">
        <v>3544</v>
      </c>
      <c r="AN45" s="6627" t="s">
        <v>3545</v>
      </c>
      <c r="AO45" s="6627" t="s">
        <v>4067</v>
      </c>
      <c r="AP45" s="6628" t="s">
        <v>722</v>
      </c>
      <c r="AQ45" s="6627" t="s">
        <v>3630</v>
      </c>
      <c r="AR45" s="6627" t="s">
        <v>4068</v>
      </c>
      <c r="AS45" s="6627" t="s">
        <v>503</v>
      </c>
      <c r="AT45" s="6627" t="s">
        <v>4069</v>
      </c>
      <c r="AU45" s="6628" t="s">
        <v>4070</v>
      </c>
      <c r="AV45" s="6628" t="s">
        <v>3631</v>
      </c>
      <c r="AW45" s="6627" t="s">
        <v>724</v>
      </c>
    </row>
    <row r="46" spans="1:49" x14ac:dyDescent="0.35">
      <c r="A46" s="6913" t="s">
        <v>4071</v>
      </c>
      <c r="B46" s="6629">
        <f>SUM(C46:D46)</f>
        <v>0</v>
      </c>
      <c r="C46" s="6599">
        <f>+E46+G46+I46+K46+M46+O46+Q46+S46+U46+W46+Y46+AA46+AC46+AE46+AG46+AI46+AK46</f>
        <v>0</v>
      </c>
      <c r="D46" s="6598">
        <f>+F46+H46+J46+L46+N46+P46+R46+T46+V46+X46+Z46+AB46+AD46+AF46+AH46+AJ46+AL46</f>
        <v>0</v>
      </c>
      <c r="E46" s="6600"/>
      <c r="F46" s="6601"/>
      <c r="G46" s="6600"/>
      <c r="H46" s="6601"/>
      <c r="I46" s="6600"/>
      <c r="J46" s="6601"/>
      <c r="K46" s="6600"/>
      <c r="L46" s="6601"/>
      <c r="M46" s="6600"/>
      <c r="N46" s="6601"/>
      <c r="O46" s="6600"/>
      <c r="P46" s="6601"/>
      <c r="Q46" s="6600"/>
      <c r="R46" s="6601"/>
      <c r="S46" s="6600"/>
      <c r="T46" s="6601"/>
      <c r="U46" s="6600"/>
      <c r="V46" s="6601"/>
      <c r="W46" s="6600"/>
      <c r="X46" s="6601"/>
      <c r="Y46" s="6600"/>
      <c r="Z46" s="6601"/>
      <c r="AA46" s="6600"/>
      <c r="AB46" s="6601"/>
      <c r="AC46" s="6600"/>
      <c r="AD46" s="6601"/>
      <c r="AE46" s="6600"/>
      <c r="AF46" s="6601"/>
      <c r="AG46" s="6600"/>
      <c r="AH46" s="6601"/>
      <c r="AI46" s="6600"/>
      <c r="AJ46" s="6601"/>
      <c r="AK46" s="6600"/>
      <c r="AL46" s="6630"/>
      <c r="AM46" s="6601"/>
      <c r="AN46" s="6601"/>
      <c r="AO46" s="6601"/>
      <c r="AP46" s="6601"/>
      <c r="AQ46" s="6601"/>
      <c r="AR46" s="6601"/>
      <c r="AS46" s="6601"/>
      <c r="AT46" s="6601"/>
      <c r="AU46" s="6601"/>
      <c r="AV46" s="6601"/>
      <c r="AW46" s="6601"/>
    </row>
    <row r="47" spans="1:49" x14ac:dyDescent="0.35">
      <c r="A47" s="6914" t="s">
        <v>4072</v>
      </c>
      <c r="B47" s="6629">
        <f t="shared" ref="B47:B57" si="4">SUM(C47:D47)</f>
        <v>0</v>
      </c>
      <c r="C47" s="6607">
        <f t="shared" ref="C47:D57" si="5">+E47+G47+I47+K47+M47+O47+Q47+S47+U47+W47+Y47+AA47+AC47+AE47+AG47+AI47+AK47</f>
        <v>0</v>
      </c>
      <c r="D47" s="6598">
        <f t="shared" si="5"/>
        <v>0</v>
      </c>
      <c r="E47" s="6608"/>
      <c r="F47" s="6601"/>
      <c r="G47" s="6608"/>
      <c r="H47" s="6601"/>
      <c r="I47" s="6608"/>
      <c r="J47" s="6601"/>
      <c r="K47" s="6608"/>
      <c r="L47" s="6601"/>
      <c r="M47" s="6608"/>
      <c r="N47" s="6601"/>
      <c r="O47" s="6608"/>
      <c r="P47" s="6601"/>
      <c r="Q47" s="6608"/>
      <c r="R47" s="6601"/>
      <c r="S47" s="6608"/>
      <c r="T47" s="6601"/>
      <c r="U47" s="6608"/>
      <c r="V47" s="6601"/>
      <c r="W47" s="6608"/>
      <c r="X47" s="6601"/>
      <c r="Y47" s="6608"/>
      <c r="Z47" s="6601"/>
      <c r="AA47" s="6608"/>
      <c r="AB47" s="6601"/>
      <c r="AC47" s="6608"/>
      <c r="AD47" s="6601"/>
      <c r="AE47" s="6608"/>
      <c r="AF47" s="6601"/>
      <c r="AG47" s="6608"/>
      <c r="AH47" s="6601"/>
      <c r="AI47" s="6608"/>
      <c r="AJ47" s="6601"/>
      <c r="AK47" s="6608"/>
      <c r="AL47" s="6630"/>
      <c r="AM47" s="6601"/>
      <c r="AN47" s="6601"/>
      <c r="AO47" s="6601"/>
      <c r="AP47" s="6601"/>
      <c r="AQ47" s="6601"/>
      <c r="AR47" s="6601"/>
      <c r="AS47" s="6601"/>
      <c r="AT47" s="6601"/>
      <c r="AU47" s="6601"/>
      <c r="AV47" s="6601"/>
      <c r="AW47" s="6601"/>
    </row>
    <row r="48" spans="1:49" x14ac:dyDescent="0.35">
      <c r="A48" s="6631" t="s">
        <v>4073</v>
      </c>
      <c r="B48" s="6629">
        <f t="shared" si="4"/>
        <v>0</v>
      </c>
      <c r="C48" s="6607">
        <f t="shared" si="5"/>
        <v>0</v>
      </c>
      <c r="D48" s="6598">
        <f t="shared" si="5"/>
        <v>0</v>
      </c>
      <c r="E48" s="6608"/>
      <c r="F48" s="6601"/>
      <c r="G48" s="6608"/>
      <c r="H48" s="6601"/>
      <c r="I48" s="6608"/>
      <c r="J48" s="6601"/>
      <c r="K48" s="6608"/>
      <c r="L48" s="6601"/>
      <c r="M48" s="6608"/>
      <c r="N48" s="6601"/>
      <c r="O48" s="6608"/>
      <c r="P48" s="6601"/>
      <c r="Q48" s="6608"/>
      <c r="R48" s="6601"/>
      <c r="S48" s="6608"/>
      <c r="T48" s="6601"/>
      <c r="U48" s="6608"/>
      <c r="V48" s="6601"/>
      <c r="W48" s="6608"/>
      <c r="X48" s="6601"/>
      <c r="Y48" s="6608"/>
      <c r="Z48" s="6601"/>
      <c r="AA48" s="6608"/>
      <c r="AB48" s="6601"/>
      <c r="AC48" s="6608"/>
      <c r="AD48" s="6601"/>
      <c r="AE48" s="6608"/>
      <c r="AF48" s="6601"/>
      <c r="AG48" s="6608"/>
      <c r="AH48" s="6601"/>
      <c r="AI48" s="6608"/>
      <c r="AJ48" s="6601"/>
      <c r="AK48" s="6608"/>
      <c r="AL48" s="6630"/>
      <c r="AM48" s="6601"/>
      <c r="AN48" s="6601"/>
      <c r="AO48" s="6601"/>
      <c r="AP48" s="6601"/>
      <c r="AQ48" s="6601"/>
      <c r="AR48" s="6601"/>
      <c r="AS48" s="6601"/>
      <c r="AT48" s="6601"/>
      <c r="AU48" s="6601"/>
      <c r="AV48" s="6601"/>
      <c r="AW48" s="6601"/>
    </row>
    <row r="49" spans="1:49" x14ac:dyDescent="0.35">
      <c r="A49" s="6912" t="s">
        <v>4074</v>
      </c>
      <c r="B49" s="6629">
        <f t="shared" si="4"/>
        <v>0</v>
      </c>
      <c r="C49" s="6607">
        <f t="shared" si="5"/>
        <v>0</v>
      </c>
      <c r="D49" s="6598">
        <f t="shared" si="5"/>
        <v>0</v>
      </c>
      <c r="E49" s="6608"/>
      <c r="F49" s="6601"/>
      <c r="G49" s="6608"/>
      <c r="H49" s="6601"/>
      <c r="I49" s="6608"/>
      <c r="J49" s="6601"/>
      <c r="K49" s="6608"/>
      <c r="L49" s="6601"/>
      <c r="M49" s="6608"/>
      <c r="N49" s="6601"/>
      <c r="O49" s="6608"/>
      <c r="P49" s="6601"/>
      <c r="Q49" s="6608"/>
      <c r="R49" s="6601"/>
      <c r="S49" s="6608"/>
      <c r="T49" s="6601"/>
      <c r="U49" s="6608"/>
      <c r="V49" s="6601"/>
      <c r="W49" s="6608"/>
      <c r="X49" s="6601"/>
      <c r="Y49" s="6608"/>
      <c r="Z49" s="6601"/>
      <c r="AA49" s="6608"/>
      <c r="AB49" s="6601"/>
      <c r="AC49" s="6608"/>
      <c r="AD49" s="6601"/>
      <c r="AE49" s="6608"/>
      <c r="AF49" s="6601"/>
      <c r="AG49" s="6608"/>
      <c r="AH49" s="6601"/>
      <c r="AI49" s="6608"/>
      <c r="AJ49" s="6601"/>
      <c r="AK49" s="6608"/>
      <c r="AL49" s="6630"/>
      <c r="AM49" s="6601"/>
      <c r="AN49" s="6601"/>
      <c r="AO49" s="6601"/>
      <c r="AP49" s="6601"/>
      <c r="AQ49" s="6601"/>
      <c r="AR49" s="6601"/>
      <c r="AS49" s="6601"/>
      <c r="AT49" s="6601"/>
      <c r="AU49" s="6601"/>
      <c r="AV49" s="6601"/>
      <c r="AW49" s="6601"/>
    </row>
    <row r="50" spans="1:49" x14ac:dyDescent="0.35">
      <c r="A50" s="6912" t="s">
        <v>4075</v>
      </c>
      <c r="B50" s="6629">
        <f t="shared" si="4"/>
        <v>0</v>
      </c>
      <c r="C50" s="6607">
        <f t="shared" si="5"/>
        <v>0</v>
      </c>
      <c r="D50" s="6598">
        <f t="shared" si="5"/>
        <v>0</v>
      </c>
      <c r="E50" s="6608"/>
      <c r="F50" s="6601"/>
      <c r="G50" s="6608"/>
      <c r="H50" s="6601"/>
      <c r="I50" s="6608"/>
      <c r="J50" s="6601"/>
      <c r="K50" s="6608"/>
      <c r="L50" s="6601"/>
      <c r="M50" s="6608"/>
      <c r="N50" s="6601"/>
      <c r="O50" s="6608"/>
      <c r="P50" s="6601"/>
      <c r="Q50" s="6608"/>
      <c r="R50" s="6601"/>
      <c r="S50" s="6608"/>
      <c r="T50" s="6601"/>
      <c r="U50" s="6608"/>
      <c r="V50" s="6601"/>
      <c r="W50" s="6608"/>
      <c r="X50" s="6601"/>
      <c r="Y50" s="6608"/>
      <c r="Z50" s="6601"/>
      <c r="AA50" s="6608"/>
      <c r="AB50" s="6601"/>
      <c r="AC50" s="6608"/>
      <c r="AD50" s="6601"/>
      <c r="AE50" s="6608"/>
      <c r="AF50" s="6601"/>
      <c r="AG50" s="6608"/>
      <c r="AH50" s="6601"/>
      <c r="AI50" s="6608"/>
      <c r="AJ50" s="6601"/>
      <c r="AK50" s="6608"/>
      <c r="AL50" s="6630"/>
      <c r="AM50" s="6601"/>
      <c r="AN50" s="6601"/>
      <c r="AO50" s="6601"/>
      <c r="AP50" s="6601"/>
      <c r="AQ50" s="6601"/>
      <c r="AR50" s="6601"/>
      <c r="AS50" s="6601"/>
      <c r="AT50" s="6601"/>
      <c r="AU50" s="6601"/>
      <c r="AV50" s="6601"/>
      <c r="AW50" s="6601"/>
    </row>
    <row r="51" spans="1:49" x14ac:dyDescent="0.35">
      <c r="A51" s="6631" t="s">
        <v>4076</v>
      </c>
      <c r="B51" s="6629">
        <f t="shared" si="4"/>
        <v>0</v>
      </c>
      <c r="C51" s="6607">
        <f t="shared" si="5"/>
        <v>0</v>
      </c>
      <c r="D51" s="6598">
        <f t="shared" si="5"/>
        <v>0</v>
      </c>
      <c r="E51" s="6608"/>
      <c r="F51" s="6601"/>
      <c r="G51" s="6608"/>
      <c r="H51" s="6601"/>
      <c r="I51" s="6608"/>
      <c r="J51" s="6601"/>
      <c r="K51" s="6608"/>
      <c r="L51" s="6601"/>
      <c r="M51" s="6608"/>
      <c r="N51" s="6601"/>
      <c r="O51" s="6608"/>
      <c r="P51" s="6601"/>
      <c r="Q51" s="6608"/>
      <c r="R51" s="6601"/>
      <c r="S51" s="6608"/>
      <c r="T51" s="6601"/>
      <c r="U51" s="6608"/>
      <c r="V51" s="6601"/>
      <c r="W51" s="6608"/>
      <c r="X51" s="6601"/>
      <c r="Y51" s="6608"/>
      <c r="Z51" s="6601"/>
      <c r="AA51" s="6608"/>
      <c r="AB51" s="6601"/>
      <c r="AC51" s="6608"/>
      <c r="AD51" s="6601"/>
      <c r="AE51" s="6608"/>
      <c r="AF51" s="6601"/>
      <c r="AG51" s="6608"/>
      <c r="AH51" s="6601"/>
      <c r="AI51" s="6608"/>
      <c r="AJ51" s="6601"/>
      <c r="AK51" s="6608"/>
      <c r="AL51" s="6630"/>
      <c r="AM51" s="6601"/>
      <c r="AN51" s="6601"/>
      <c r="AO51" s="6601"/>
      <c r="AP51" s="6601"/>
      <c r="AQ51" s="6601"/>
      <c r="AR51" s="6601"/>
      <c r="AS51" s="6601"/>
      <c r="AT51" s="6601"/>
      <c r="AU51" s="6601"/>
      <c r="AV51" s="6601"/>
      <c r="AW51" s="6601"/>
    </row>
    <row r="52" spans="1:49" x14ac:dyDescent="0.35">
      <c r="A52" s="6631" t="s">
        <v>4077</v>
      </c>
      <c r="B52" s="6629">
        <f t="shared" si="4"/>
        <v>0</v>
      </c>
      <c r="C52" s="6607">
        <f t="shared" si="5"/>
        <v>0</v>
      </c>
      <c r="D52" s="6598">
        <f t="shared" si="5"/>
        <v>0</v>
      </c>
      <c r="E52" s="6608"/>
      <c r="F52" s="6601"/>
      <c r="G52" s="6608"/>
      <c r="H52" s="6601"/>
      <c r="I52" s="6608"/>
      <c r="J52" s="6601"/>
      <c r="K52" s="6608"/>
      <c r="L52" s="6601"/>
      <c r="M52" s="6608"/>
      <c r="N52" s="6601"/>
      <c r="O52" s="6608"/>
      <c r="P52" s="6601"/>
      <c r="Q52" s="6608"/>
      <c r="R52" s="6601"/>
      <c r="S52" s="6608"/>
      <c r="T52" s="6601"/>
      <c r="U52" s="6608"/>
      <c r="V52" s="6601"/>
      <c r="W52" s="6608"/>
      <c r="X52" s="6601"/>
      <c r="Y52" s="6608"/>
      <c r="Z52" s="6601"/>
      <c r="AA52" s="6608"/>
      <c r="AB52" s="6601"/>
      <c r="AC52" s="6608"/>
      <c r="AD52" s="6601"/>
      <c r="AE52" s="6608"/>
      <c r="AF52" s="6601"/>
      <c r="AG52" s="6608"/>
      <c r="AH52" s="6601"/>
      <c r="AI52" s="6608"/>
      <c r="AJ52" s="6601"/>
      <c r="AK52" s="6608"/>
      <c r="AL52" s="6630"/>
      <c r="AM52" s="6601"/>
      <c r="AN52" s="6601"/>
      <c r="AO52" s="6601"/>
      <c r="AP52" s="6601"/>
      <c r="AQ52" s="6601"/>
      <c r="AR52" s="6601"/>
      <c r="AS52" s="6601"/>
      <c r="AT52" s="6601"/>
      <c r="AU52" s="6601"/>
      <c r="AV52" s="6601"/>
      <c r="AW52" s="6601"/>
    </row>
    <row r="53" spans="1:49" x14ac:dyDescent="0.35">
      <c r="A53" s="6631" t="s">
        <v>4078</v>
      </c>
      <c r="B53" s="6629">
        <f t="shared" si="4"/>
        <v>0</v>
      </c>
      <c r="C53" s="6607">
        <f t="shared" si="5"/>
        <v>0</v>
      </c>
      <c r="D53" s="6598">
        <f t="shared" si="5"/>
        <v>0</v>
      </c>
      <c r="E53" s="6608"/>
      <c r="F53" s="6601"/>
      <c r="G53" s="6608"/>
      <c r="H53" s="6601"/>
      <c r="I53" s="6608"/>
      <c r="J53" s="6601"/>
      <c r="K53" s="6608"/>
      <c r="L53" s="6601"/>
      <c r="M53" s="6608"/>
      <c r="N53" s="6601"/>
      <c r="O53" s="6608"/>
      <c r="P53" s="6601"/>
      <c r="Q53" s="6608"/>
      <c r="R53" s="6601"/>
      <c r="S53" s="6608"/>
      <c r="T53" s="6601"/>
      <c r="U53" s="6608"/>
      <c r="V53" s="6601"/>
      <c r="W53" s="6608"/>
      <c r="X53" s="6601"/>
      <c r="Y53" s="6608"/>
      <c r="Z53" s="6601"/>
      <c r="AA53" s="6608"/>
      <c r="AB53" s="6601"/>
      <c r="AC53" s="6608"/>
      <c r="AD53" s="6601"/>
      <c r="AE53" s="6608"/>
      <c r="AF53" s="6601"/>
      <c r="AG53" s="6608"/>
      <c r="AH53" s="6601"/>
      <c r="AI53" s="6608"/>
      <c r="AJ53" s="6601"/>
      <c r="AK53" s="6608"/>
      <c r="AL53" s="6630"/>
      <c r="AM53" s="6601"/>
      <c r="AN53" s="6601"/>
      <c r="AO53" s="6601"/>
      <c r="AP53" s="6601"/>
      <c r="AQ53" s="6601"/>
      <c r="AR53" s="6601"/>
      <c r="AS53" s="6601"/>
      <c r="AT53" s="6601"/>
      <c r="AU53" s="6601"/>
      <c r="AV53" s="6601"/>
      <c r="AW53" s="6601"/>
    </row>
    <row r="54" spans="1:49" x14ac:dyDescent="0.35">
      <c r="A54" s="6631" t="s">
        <v>4079</v>
      </c>
      <c r="B54" s="6629">
        <f t="shared" si="4"/>
        <v>0</v>
      </c>
      <c r="C54" s="6607">
        <f t="shared" si="5"/>
        <v>0</v>
      </c>
      <c r="D54" s="6598">
        <f t="shared" si="5"/>
        <v>0</v>
      </c>
      <c r="E54" s="6608"/>
      <c r="F54" s="6601"/>
      <c r="G54" s="6608"/>
      <c r="H54" s="6601"/>
      <c r="I54" s="6608"/>
      <c r="J54" s="6601"/>
      <c r="K54" s="6608"/>
      <c r="L54" s="6601"/>
      <c r="M54" s="6608"/>
      <c r="N54" s="6601"/>
      <c r="O54" s="6608"/>
      <c r="P54" s="6601"/>
      <c r="Q54" s="6608"/>
      <c r="R54" s="6601"/>
      <c r="S54" s="6608"/>
      <c r="T54" s="6601"/>
      <c r="U54" s="6608"/>
      <c r="V54" s="6601"/>
      <c r="W54" s="6608"/>
      <c r="X54" s="6601"/>
      <c r="Y54" s="6608"/>
      <c r="Z54" s="6601"/>
      <c r="AA54" s="6608"/>
      <c r="AB54" s="6601"/>
      <c r="AC54" s="6608"/>
      <c r="AD54" s="6601"/>
      <c r="AE54" s="6608"/>
      <c r="AF54" s="6601"/>
      <c r="AG54" s="6608"/>
      <c r="AH54" s="6601"/>
      <c r="AI54" s="6608"/>
      <c r="AJ54" s="6601"/>
      <c r="AK54" s="6608"/>
      <c r="AL54" s="6630"/>
      <c r="AM54" s="6601"/>
      <c r="AN54" s="6601"/>
      <c r="AO54" s="6601"/>
      <c r="AP54" s="6601"/>
      <c r="AQ54" s="6601"/>
      <c r="AR54" s="6601"/>
      <c r="AS54" s="6601"/>
      <c r="AT54" s="6601"/>
      <c r="AU54" s="6601"/>
      <c r="AV54" s="6601"/>
      <c r="AW54" s="6601"/>
    </row>
    <row r="55" spans="1:49" x14ac:dyDescent="0.35">
      <c r="A55" s="6631" t="s">
        <v>4080</v>
      </c>
      <c r="B55" s="6629">
        <f t="shared" si="4"/>
        <v>0</v>
      </c>
      <c r="C55" s="6607">
        <f t="shared" si="5"/>
        <v>0</v>
      </c>
      <c r="D55" s="6598">
        <f t="shared" si="5"/>
        <v>0</v>
      </c>
      <c r="E55" s="6608"/>
      <c r="F55" s="6601"/>
      <c r="G55" s="6608"/>
      <c r="H55" s="6601"/>
      <c r="I55" s="6608"/>
      <c r="J55" s="6601"/>
      <c r="K55" s="6608"/>
      <c r="L55" s="6601"/>
      <c r="M55" s="6608"/>
      <c r="N55" s="6601"/>
      <c r="O55" s="6608"/>
      <c r="P55" s="6601"/>
      <c r="Q55" s="6608"/>
      <c r="R55" s="6601"/>
      <c r="S55" s="6608"/>
      <c r="T55" s="6601"/>
      <c r="U55" s="6608"/>
      <c r="V55" s="6601"/>
      <c r="W55" s="6608"/>
      <c r="X55" s="6601"/>
      <c r="Y55" s="6608"/>
      <c r="Z55" s="6601"/>
      <c r="AA55" s="6608"/>
      <c r="AB55" s="6601"/>
      <c r="AC55" s="6608"/>
      <c r="AD55" s="6601"/>
      <c r="AE55" s="6608"/>
      <c r="AF55" s="6601"/>
      <c r="AG55" s="6608"/>
      <c r="AH55" s="6601"/>
      <c r="AI55" s="6608"/>
      <c r="AJ55" s="6601"/>
      <c r="AK55" s="6608"/>
      <c r="AL55" s="6630"/>
      <c r="AM55" s="6601"/>
      <c r="AN55" s="6601"/>
      <c r="AO55" s="6601"/>
      <c r="AP55" s="6601"/>
      <c r="AQ55" s="6601"/>
      <c r="AR55" s="6601"/>
      <c r="AS55" s="6601"/>
      <c r="AT55" s="6601"/>
      <c r="AU55" s="6601"/>
      <c r="AV55" s="6601"/>
      <c r="AW55" s="6601"/>
    </row>
    <row r="56" spans="1:49" x14ac:dyDescent="0.35">
      <c r="A56" s="6631" t="s">
        <v>4081</v>
      </c>
      <c r="B56" s="6629">
        <f t="shared" si="4"/>
        <v>0</v>
      </c>
      <c r="C56" s="6607">
        <f t="shared" si="5"/>
        <v>0</v>
      </c>
      <c r="D56" s="6598">
        <f t="shared" si="5"/>
        <v>0</v>
      </c>
      <c r="E56" s="6608"/>
      <c r="F56" s="6601"/>
      <c r="G56" s="6608"/>
      <c r="H56" s="6601"/>
      <c r="I56" s="6608"/>
      <c r="J56" s="6601"/>
      <c r="K56" s="6608"/>
      <c r="L56" s="6601"/>
      <c r="M56" s="6608"/>
      <c r="N56" s="6601"/>
      <c r="O56" s="6608"/>
      <c r="P56" s="6601"/>
      <c r="Q56" s="6608"/>
      <c r="R56" s="6601"/>
      <c r="S56" s="6608"/>
      <c r="T56" s="6601"/>
      <c r="U56" s="6608"/>
      <c r="V56" s="6601"/>
      <c r="W56" s="6608"/>
      <c r="X56" s="6601"/>
      <c r="Y56" s="6608"/>
      <c r="Z56" s="6601"/>
      <c r="AA56" s="6608"/>
      <c r="AB56" s="6601"/>
      <c r="AC56" s="6608"/>
      <c r="AD56" s="6601"/>
      <c r="AE56" s="6608"/>
      <c r="AF56" s="6601"/>
      <c r="AG56" s="6608"/>
      <c r="AH56" s="6601"/>
      <c r="AI56" s="6608"/>
      <c r="AJ56" s="6601"/>
      <c r="AK56" s="6608"/>
      <c r="AL56" s="6630"/>
      <c r="AM56" s="6601"/>
      <c r="AN56" s="6601"/>
      <c r="AO56" s="6601"/>
      <c r="AP56" s="6601"/>
      <c r="AQ56" s="6601"/>
      <c r="AR56" s="6601"/>
      <c r="AS56" s="6601"/>
      <c r="AT56" s="6601"/>
      <c r="AU56" s="6601"/>
      <c r="AV56" s="6601"/>
      <c r="AW56" s="6601"/>
    </row>
    <row r="57" spans="1:49" x14ac:dyDescent="0.35">
      <c r="A57" s="6632" t="s">
        <v>4082</v>
      </c>
      <c r="B57" s="6633">
        <f t="shared" si="4"/>
        <v>0</v>
      </c>
      <c r="C57" s="6634">
        <f t="shared" si="5"/>
        <v>0</v>
      </c>
      <c r="D57" s="6635">
        <f t="shared" si="5"/>
        <v>0</v>
      </c>
      <c r="E57" s="6636"/>
      <c r="F57" s="6637"/>
      <c r="G57" s="6636"/>
      <c r="H57" s="6637"/>
      <c r="I57" s="6636"/>
      <c r="J57" s="6637"/>
      <c r="K57" s="6636"/>
      <c r="L57" s="6637"/>
      <c r="M57" s="6636"/>
      <c r="N57" s="6637"/>
      <c r="O57" s="6636"/>
      <c r="P57" s="6637"/>
      <c r="Q57" s="6636"/>
      <c r="R57" s="6637"/>
      <c r="S57" s="6636"/>
      <c r="T57" s="6637"/>
      <c r="U57" s="6636"/>
      <c r="V57" s="6637"/>
      <c r="W57" s="6636"/>
      <c r="X57" s="6637"/>
      <c r="Y57" s="6636"/>
      <c r="Z57" s="6637"/>
      <c r="AA57" s="6636"/>
      <c r="AB57" s="6637"/>
      <c r="AC57" s="6636"/>
      <c r="AD57" s="6637"/>
      <c r="AE57" s="6636"/>
      <c r="AF57" s="6637"/>
      <c r="AG57" s="6636"/>
      <c r="AH57" s="6637"/>
      <c r="AI57" s="6636"/>
      <c r="AJ57" s="6637"/>
      <c r="AK57" s="6636"/>
      <c r="AL57" s="6638"/>
      <c r="AM57" s="6637"/>
      <c r="AN57" s="6639"/>
      <c r="AO57" s="6639"/>
      <c r="AP57" s="6639"/>
      <c r="AQ57" s="6639"/>
      <c r="AR57" s="6639"/>
      <c r="AS57" s="6639"/>
      <c r="AT57" s="6639"/>
      <c r="AU57" s="6639"/>
      <c r="AV57" s="6639"/>
      <c r="AW57" s="6639"/>
    </row>
    <row r="58" spans="1:49" ht="15.5" x14ac:dyDescent="0.35">
      <c r="A58" s="6587" t="s">
        <v>4083</v>
      </c>
      <c r="B58" s="6640"/>
      <c r="C58" s="6640"/>
      <c r="D58" s="6640"/>
      <c r="E58" s="6640"/>
      <c r="F58" s="6640"/>
      <c r="G58" s="6640"/>
      <c r="H58" s="6640"/>
      <c r="I58" s="6640"/>
      <c r="J58" s="6640"/>
    </row>
    <row r="59" spans="1:49" ht="15.5" x14ac:dyDescent="0.35">
      <c r="A59" s="6587" t="s">
        <v>4084</v>
      </c>
      <c r="B59" s="6640"/>
      <c r="C59" s="6640"/>
      <c r="D59" s="6640"/>
      <c r="E59" s="6640"/>
      <c r="F59" s="6640"/>
      <c r="G59" s="6640"/>
      <c r="H59" s="6640"/>
      <c r="I59" s="6640"/>
      <c r="J59" s="6640"/>
    </row>
    <row r="60" spans="1:49" ht="15" customHeight="1" x14ac:dyDescent="0.35">
      <c r="A60" s="9535" t="s">
        <v>4038</v>
      </c>
      <c r="B60" s="9536"/>
      <c r="C60" s="9541" t="s">
        <v>30</v>
      </c>
      <c r="D60" s="9542"/>
      <c r="E60" s="9543"/>
      <c r="F60" s="9531" t="s">
        <v>1654</v>
      </c>
      <c r="G60" s="8826"/>
      <c r="H60" s="8826"/>
      <c r="I60" s="8826"/>
      <c r="J60" s="8826"/>
      <c r="K60" s="8826"/>
      <c r="L60" s="8826"/>
      <c r="M60" s="8826"/>
      <c r="N60" s="8826"/>
      <c r="O60" s="8826"/>
      <c r="P60" s="8826"/>
      <c r="Q60" s="8826"/>
      <c r="R60" s="8826"/>
      <c r="S60" s="8826"/>
      <c r="T60" s="8826"/>
      <c r="U60" s="8826"/>
      <c r="V60" s="8826"/>
      <c r="W60" s="8826"/>
      <c r="X60" s="8826"/>
      <c r="Y60" s="8826"/>
      <c r="Z60" s="8826"/>
      <c r="AA60" s="8826"/>
      <c r="AB60" s="8826"/>
      <c r="AC60" s="8826"/>
      <c r="AD60" s="8826"/>
      <c r="AE60" s="8826"/>
      <c r="AF60" s="8826"/>
      <c r="AG60" s="8826"/>
      <c r="AH60" s="8826"/>
      <c r="AI60" s="8826"/>
      <c r="AJ60" s="8826"/>
      <c r="AK60" s="8826"/>
      <c r="AL60" s="8826"/>
      <c r="AM60" s="9511"/>
      <c r="AN60" s="9532" t="s">
        <v>2175</v>
      </c>
      <c r="AO60" s="7887" t="s">
        <v>10</v>
      </c>
    </row>
    <row r="61" spans="1:49" x14ac:dyDescent="0.35">
      <c r="A61" s="9537"/>
      <c r="B61" s="9538"/>
      <c r="C61" s="9529"/>
      <c r="D61" s="9521"/>
      <c r="E61" s="9530"/>
      <c r="F61" s="9523" t="s">
        <v>250</v>
      </c>
      <c r="G61" s="9509"/>
      <c r="H61" s="9508" t="s">
        <v>251</v>
      </c>
      <c r="I61" s="9509"/>
      <c r="J61" s="9508" t="s">
        <v>540</v>
      </c>
      <c r="K61" s="9509"/>
      <c r="L61" s="9508" t="s">
        <v>561</v>
      </c>
      <c r="M61" s="9509"/>
      <c r="N61" s="9508" t="s">
        <v>3015</v>
      </c>
      <c r="O61" s="9509"/>
      <c r="P61" s="9508" t="s">
        <v>3016</v>
      </c>
      <c r="Q61" s="9509"/>
      <c r="R61" s="9508" t="s">
        <v>3017</v>
      </c>
      <c r="S61" s="9509"/>
      <c r="T61" s="9508" t="s">
        <v>47</v>
      </c>
      <c r="U61" s="9509"/>
      <c r="V61" s="9508" t="s">
        <v>48</v>
      </c>
      <c r="W61" s="9509"/>
      <c r="X61" s="9508" t="s">
        <v>3018</v>
      </c>
      <c r="Y61" s="9509"/>
      <c r="Z61" s="9508" t="s">
        <v>50</v>
      </c>
      <c r="AA61" s="9509"/>
      <c r="AB61" s="9508" t="s">
        <v>51</v>
      </c>
      <c r="AC61" s="9509"/>
      <c r="AD61" s="9508" t="s">
        <v>52</v>
      </c>
      <c r="AE61" s="9509"/>
      <c r="AF61" s="9508" t="s">
        <v>53</v>
      </c>
      <c r="AG61" s="9509"/>
      <c r="AH61" s="9508" t="s">
        <v>54</v>
      </c>
      <c r="AI61" s="9509"/>
      <c r="AJ61" s="9508" t="s">
        <v>55</v>
      </c>
      <c r="AK61" s="9509"/>
      <c r="AL61" s="9510" t="s">
        <v>56</v>
      </c>
      <c r="AM61" s="9511"/>
      <c r="AN61" s="9533"/>
      <c r="AO61" s="7888"/>
    </row>
    <row r="62" spans="1:49" x14ac:dyDescent="0.35">
      <c r="A62" s="9539"/>
      <c r="B62" s="9540"/>
      <c r="C62" s="6590" t="s">
        <v>32</v>
      </c>
      <c r="D62" s="6591" t="s">
        <v>33</v>
      </c>
      <c r="E62" s="6592" t="s">
        <v>34</v>
      </c>
      <c r="F62" s="6593" t="s">
        <v>33</v>
      </c>
      <c r="G62" s="6594" t="s">
        <v>34</v>
      </c>
      <c r="H62" s="6595" t="s">
        <v>33</v>
      </c>
      <c r="I62" s="6594" t="s">
        <v>34</v>
      </c>
      <c r="J62" s="6595" t="s">
        <v>33</v>
      </c>
      <c r="K62" s="6594" t="s">
        <v>34</v>
      </c>
      <c r="L62" s="6595" t="s">
        <v>33</v>
      </c>
      <c r="M62" s="6594" t="s">
        <v>34</v>
      </c>
      <c r="N62" s="6595" t="s">
        <v>33</v>
      </c>
      <c r="O62" s="6594" t="s">
        <v>34</v>
      </c>
      <c r="P62" s="6595" t="s">
        <v>33</v>
      </c>
      <c r="Q62" s="6594" t="s">
        <v>34</v>
      </c>
      <c r="R62" s="6595" t="s">
        <v>33</v>
      </c>
      <c r="S62" s="6594" t="s">
        <v>34</v>
      </c>
      <c r="T62" s="6595" t="s">
        <v>33</v>
      </c>
      <c r="U62" s="6594" t="s">
        <v>34</v>
      </c>
      <c r="V62" s="6595" t="s">
        <v>33</v>
      </c>
      <c r="W62" s="6594" t="s">
        <v>34</v>
      </c>
      <c r="X62" s="6595" t="s">
        <v>33</v>
      </c>
      <c r="Y62" s="6594" t="s">
        <v>34</v>
      </c>
      <c r="Z62" s="6595" t="s">
        <v>33</v>
      </c>
      <c r="AA62" s="6594" t="s">
        <v>34</v>
      </c>
      <c r="AB62" s="6595" t="s">
        <v>33</v>
      </c>
      <c r="AC62" s="6594" t="s">
        <v>34</v>
      </c>
      <c r="AD62" s="6595" t="s">
        <v>33</v>
      </c>
      <c r="AE62" s="6594" t="s">
        <v>34</v>
      </c>
      <c r="AF62" s="6595" t="s">
        <v>33</v>
      </c>
      <c r="AG62" s="6594" t="s">
        <v>34</v>
      </c>
      <c r="AH62" s="6595" t="s">
        <v>33</v>
      </c>
      <c r="AI62" s="6594" t="s">
        <v>34</v>
      </c>
      <c r="AJ62" s="6595" t="s">
        <v>33</v>
      </c>
      <c r="AK62" s="6594" t="s">
        <v>34</v>
      </c>
      <c r="AL62" s="6595" t="s">
        <v>33</v>
      </c>
      <c r="AM62" s="6596" t="s">
        <v>34</v>
      </c>
      <c r="AN62" s="9534"/>
      <c r="AO62" s="7889" t="s">
        <v>34</v>
      </c>
    </row>
    <row r="63" spans="1:49" x14ac:dyDescent="0.35">
      <c r="A63" s="9515" t="s">
        <v>4039</v>
      </c>
      <c r="B63" s="6606" t="s">
        <v>4040</v>
      </c>
      <c r="C63" s="6598">
        <f t="shared" ref="C63:C89" si="6">SUM(D63:E63)</f>
        <v>0</v>
      </c>
      <c r="D63" s="6599">
        <f>+F63+H63+J63+L63+N63+P63+R63+T63+V63+X63+Z63+AB63+AD63+AF63+AH63+AJ63+AL63</f>
        <v>0</v>
      </c>
      <c r="E63" s="6598">
        <f>+G63+I63+K63+M63+O63+Q63+S63+U63+W63+Y63+AA63+AC63+AE63+AG63+AI63+AK63+AM63</f>
        <v>0</v>
      </c>
      <c r="F63" s="6600"/>
      <c r="G63" s="6601"/>
      <c r="H63" s="6600"/>
      <c r="I63" s="6601"/>
      <c r="J63" s="6600"/>
      <c r="K63" s="6601"/>
      <c r="L63" s="6600"/>
      <c r="M63" s="6601"/>
      <c r="N63" s="6600"/>
      <c r="O63" s="6601"/>
      <c r="P63" s="6600"/>
      <c r="Q63" s="6601"/>
      <c r="R63" s="6600"/>
      <c r="S63" s="6601"/>
      <c r="T63" s="6600"/>
      <c r="U63" s="6601"/>
      <c r="V63" s="6600"/>
      <c r="W63" s="6601"/>
      <c r="X63" s="6600"/>
      <c r="Y63" s="6601"/>
      <c r="Z63" s="6600"/>
      <c r="AA63" s="6601"/>
      <c r="AB63" s="6600"/>
      <c r="AC63" s="6601"/>
      <c r="AD63" s="6600"/>
      <c r="AE63" s="6601"/>
      <c r="AF63" s="6600"/>
      <c r="AG63" s="6601"/>
      <c r="AH63" s="6600"/>
      <c r="AI63" s="6601"/>
      <c r="AJ63" s="6600"/>
      <c r="AK63" s="6601"/>
      <c r="AL63" s="6600"/>
      <c r="AM63" s="6604"/>
      <c r="AN63" s="6605"/>
      <c r="AO63" s="6601"/>
      <c r="AP63" s="6577" t="str">
        <f>CA63&amp;CB63&amp;CC63</f>
        <v/>
      </c>
    </row>
    <row r="64" spans="1:49" x14ac:dyDescent="0.35">
      <c r="A64" s="9516"/>
      <c r="B64" s="6606" t="s">
        <v>4041</v>
      </c>
      <c r="C64" s="6598">
        <f t="shared" si="6"/>
        <v>0</v>
      </c>
      <c r="D64" s="6607">
        <f t="shared" ref="D64:E89" si="7">+F64+H64+J64+L64+N64+P64+R64+T64+V64+X64+Z64+AB64+AD64+AF64+AH64+AJ64+AL64</f>
        <v>0</v>
      </c>
      <c r="E64" s="6598">
        <f t="shared" si="7"/>
        <v>0</v>
      </c>
      <c r="F64" s="6608"/>
      <c r="G64" s="6601"/>
      <c r="H64" s="6608"/>
      <c r="I64" s="6601"/>
      <c r="J64" s="6608"/>
      <c r="K64" s="6601"/>
      <c r="L64" s="6608"/>
      <c r="M64" s="6601"/>
      <c r="N64" s="6608"/>
      <c r="O64" s="6601"/>
      <c r="P64" s="6608"/>
      <c r="Q64" s="6601"/>
      <c r="R64" s="6608"/>
      <c r="S64" s="6601"/>
      <c r="T64" s="6608"/>
      <c r="U64" s="6601"/>
      <c r="V64" s="6608"/>
      <c r="W64" s="6601"/>
      <c r="X64" s="6608"/>
      <c r="Y64" s="6601"/>
      <c r="Z64" s="6608"/>
      <c r="AA64" s="6601"/>
      <c r="AB64" s="6608"/>
      <c r="AC64" s="6601"/>
      <c r="AD64" s="6608"/>
      <c r="AE64" s="6601"/>
      <c r="AF64" s="6608"/>
      <c r="AG64" s="6601"/>
      <c r="AH64" s="6608"/>
      <c r="AI64" s="6601"/>
      <c r="AJ64" s="6608"/>
      <c r="AK64" s="6601"/>
      <c r="AL64" s="6608"/>
      <c r="AM64" s="6604"/>
      <c r="AN64" s="6605"/>
      <c r="AO64" s="6601"/>
      <c r="AP64" s="6577" t="str">
        <f t="shared" ref="AP64:AP89" si="8">CA64&amp;CB64&amp;CC64</f>
        <v/>
      </c>
    </row>
    <row r="65" spans="1:42" x14ac:dyDescent="0.35">
      <c r="A65" s="9516"/>
      <c r="B65" s="6606" t="s">
        <v>4042</v>
      </c>
      <c r="C65" s="6598">
        <f t="shared" si="6"/>
        <v>0</v>
      </c>
      <c r="D65" s="6607">
        <f t="shared" si="7"/>
        <v>0</v>
      </c>
      <c r="E65" s="6598">
        <f t="shared" si="7"/>
        <v>0</v>
      </c>
      <c r="F65" s="6608"/>
      <c r="G65" s="6601"/>
      <c r="H65" s="6608"/>
      <c r="I65" s="6601"/>
      <c r="J65" s="6608"/>
      <c r="K65" s="6601"/>
      <c r="L65" s="6608"/>
      <c r="M65" s="6601"/>
      <c r="N65" s="6608"/>
      <c r="O65" s="6601"/>
      <c r="P65" s="6608"/>
      <c r="Q65" s="6601"/>
      <c r="R65" s="6608"/>
      <c r="S65" s="6601"/>
      <c r="T65" s="6608"/>
      <c r="U65" s="6601"/>
      <c r="V65" s="6608"/>
      <c r="W65" s="6601"/>
      <c r="X65" s="6608"/>
      <c r="Y65" s="6601"/>
      <c r="Z65" s="6608"/>
      <c r="AA65" s="6601"/>
      <c r="AB65" s="6608"/>
      <c r="AC65" s="6601"/>
      <c r="AD65" s="6608"/>
      <c r="AE65" s="6601"/>
      <c r="AF65" s="6608"/>
      <c r="AG65" s="6601"/>
      <c r="AH65" s="6608"/>
      <c r="AI65" s="6601"/>
      <c r="AJ65" s="6608"/>
      <c r="AK65" s="6601"/>
      <c r="AL65" s="6608"/>
      <c r="AM65" s="6604"/>
      <c r="AN65" s="6605"/>
      <c r="AO65" s="6601"/>
      <c r="AP65" s="6577" t="str">
        <f t="shared" si="8"/>
        <v/>
      </c>
    </row>
    <row r="66" spans="1:42" x14ac:dyDescent="0.35">
      <c r="A66" s="9516"/>
      <c r="B66" s="6606" t="s">
        <v>4043</v>
      </c>
      <c r="C66" s="6598">
        <f t="shared" si="6"/>
        <v>0</v>
      </c>
      <c r="D66" s="6607">
        <f t="shared" si="7"/>
        <v>0</v>
      </c>
      <c r="E66" s="6598">
        <f t="shared" si="7"/>
        <v>0</v>
      </c>
      <c r="F66" s="6608"/>
      <c r="G66" s="6601"/>
      <c r="H66" s="6608"/>
      <c r="I66" s="6601"/>
      <c r="J66" s="6608"/>
      <c r="K66" s="6601"/>
      <c r="L66" s="6608"/>
      <c r="M66" s="6601"/>
      <c r="N66" s="6608"/>
      <c r="O66" s="6601"/>
      <c r="P66" s="6608"/>
      <c r="Q66" s="6601"/>
      <c r="R66" s="6608"/>
      <c r="S66" s="6601"/>
      <c r="T66" s="6608"/>
      <c r="U66" s="6601"/>
      <c r="V66" s="6608"/>
      <c r="W66" s="6601"/>
      <c r="X66" s="6608"/>
      <c r="Y66" s="6601"/>
      <c r="Z66" s="6608"/>
      <c r="AA66" s="6601"/>
      <c r="AB66" s="6608"/>
      <c r="AC66" s="6601"/>
      <c r="AD66" s="6608"/>
      <c r="AE66" s="6601"/>
      <c r="AF66" s="6608"/>
      <c r="AG66" s="6601"/>
      <c r="AH66" s="6608"/>
      <c r="AI66" s="6601"/>
      <c r="AJ66" s="6608"/>
      <c r="AK66" s="6601"/>
      <c r="AL66" s="6608"/>
      <c r="AM66" s="6604"/>
      <c r="AN66" s="6605"/>
      <c r="AO66" s="6601"/>
      <c r="AP66" s="6577" t="str">
        <f t="shared" si="8"/>
        <v/>
      </c>
    </row>
    <row r="67" spans="1:42" x14ac:dyDescent="0.35">
      <c r="A67" s="9516"/>
      <c r="B67" s="6606" t="s">
        <v>4044</v>
      </c>
      <c r="C67" s="6598">
        <f t="shared" si="6"/>
        <v>0</v>
      </c>
      <c r="D67" s="6607">
        <f t="shared" si="7"/>
        <v>0</v>
      </c>
      <c r="E67" s="6598">
        <f t="shared" si="7"/>
        <v>0</v>
      </c>
      <c r="F67" s="6608"/>
      <c r="G67" s="6601"/>
      <c r="H67" s="6608"/>
      <c r="I67" s="6601"/>
      <c r="J67" s="6608"/>
      <c r="K67" s="6601"/>
      <c r="L67" s="6608"/>
      <c r="M67" s="6601"/>
      <c r="N67" s="6608"/>
      <c r="O67" s="6601"/>
      <c r="P67" s="6608"/>
      <c r="Q67" s="6601"/>
      <c r="R67" s="6608"/>
      <c r="S67" s="6601"/>
      <c r="T67" s="6608"/>
      <c r="U67" s="6601"/>
      <c r="V67" s="6608"/>
      <c r="W67" s="6601"/>
      <c r="X67" s="6608"/>
      <c r="Y67" s="6601"/>
      <c r="Z67" s="6608"/>
      <c r="AA67" s="6601"/>
      <c r="AB67" s="6608"/>
      <c r="AC67" s="6601"/>
      <c r="AD67" s="6608"/>
      <c r="AE67" s="6601"/>
      <c r="AF67" s="6608"/>
      <c r="AG67" s="6601"/>
      <c r="AH67" s="6608"/>
      <c r="AI67" s="6601"/>
      <c r="AJ67" s="6608"/>
      <c r="AK67" s="6601"/>
      <c r="AL67" s="6608"/>
      <c r="AM67" s="6604"/>
      <c r="AN67" s="6605"/>
      <c r="AO67" s="6601"/>
      <c r="AP67" s="6577" t="str">
        <f t="shared" si="8"/>
        <v/>
      </c>
    </row>
    <row r="68" spans="1:42" x14ac:dyDescent="0.35">
      <c r="A68" s="9516"/>
      <c r="B68" s="6606" t="s">
        <v>4045</v>
      </c>
      <c r="C68" s="6598">
        <f t="shared" si="6"/>
        <v>0</v>
      </c>
      <c r="D68" s="6607">
        <f t="shared" si="7"/>
        <v>0</v>
      </c>
      <c r="E68" s="6598">
        <f t="shared" si="7"/>
        <v>0</v>
      </c>
      <c r="F68" s="6608"/>
      <c r="G68" s="6601"/>
      <c r="H68" s="6608"/>
      <c r="I68" s="6601"/>
      <c r="J68" s="6608"/>
      <c r="K68" s="6601"/>
      <c r="L68" s="6608"/>
      <c r="M68" s="6601"/>
      <c r="N68" s="6608"/>
      <c r="O68" s="6601"/>
      <c r="P68" s="6608"/>
      <c r="Q68" s="6601"/>
      <c r="R68" s="6608"/>
      <c r="S68" s="6601"/>
      <c r="T68" s="6608"/>
      <c r="U68" s="6601"/>
      <c r="V68" s="6608"/>
      <c r="W68" s="6601"/>
      <c r="X68" s="6608"/>
      <c r="Y68" s="6601"/>
      <c r="Z68" s="6608"/>
      <c r="AA68" s="6601"/>
      <c r="AB68" s="6608"/>
      <c r="AC68" s="6601"/>
      <c r="AD68" s="6608"/>
      <c r="AE68" s="6601"/>
      <c r="AF68" s="6608"/>
      <c r="AG68" s="6601"/>
      <c r="AH68" s="6608"/>
      <c r="AI68" s="6601"/>
      <c r="AJ68" s="6608"/>
      <c r="AK68" s="6601"/>
      <c r="AL68" s="6608"/>
      <c r="AM68" s="6604"/>
      <c r="AN68" s="6605"/>
      <c r="AO68" s="6601"/>
      <c r="AP68" s="6577" t="str">
        <f t="shared" si="8"/>
        <v/>
      </c>
    </row>
    <row r="69" spans="1:42" x14ac:dyDescent="0.35">
      <c r="A69" s="9516"/>
      <c r="B69" s="6606" t="s">
        <v>4046</v>
      </c>
      <c r="C69" s="6598">
        <f t="shared" si="6"/>
        <v>0</v>
      </c>
      <c r="D69" s="6607">
        <f t="shared" si="7"/>
        <v>0</v>
      </c>
      <c r="E69" s="6598">
        <f t="shared" si="7"/>
        <v>0</v>
      </c>
      <c r="F69" s="6608"/>
      <c r="G69" s="6601"/>
      <c r="H69" s="6608"/>
      <c r="I69" s="6601"/>
      <c r="J69" s="6608"/>
      <c r="K69" s="6601"/>
      <c r="L69" s="6608"/>
      <c r="M69" s="6601"/>
      <c r="N69" s="6608"/>
      <c r="O69" s="6601"/>
      <c r="P69" s="6608"/>
      <c r="Q69" s="6601"/>
      <c r="R69" s="6608"/>
      <c r="S69" s="6601"/>
      <c r="T69" s="6608"/>
      <c r="U69" s="6601"/>
      <c r="V69" s="6608"/>
      <c r="W69" s="6601"/>
      <c r="X69" s="6608"/>
      <c r="Y69" s="6601"/>
      <c r="Z69" s="6608"/>
      <c r="AA69" s="6601"/>
      <c r="AB69" s="6608"/>
      <c r="AC69" s="6601"/>
      <c r="AD69" s="6608"/>
      <c r="AE69" s="6601"/>
      <c r="AF69" s="6608"/>
      <c r="AG69" s="6601"/>
      <c r="AH69" s="6608"/>
      <c r="AI69" s="6601"/>
      <c r="AJ69" s="6608"/>
      <c r="AK69" s="6601"/>
      <c r="AL69" s="6608"/>
      <c r="AM69" s="6604"/>
      <c r="AN69" s="6605"/>
      <c r="AO69" s="6601"/>
      <c r="AP69" s="6577" t="str">
        <f t="shared" si="8"/>
        <v/>
      </c>
    </row>
    <row r="70" spans="1:42" x14ac:dyDescent="0.35">
      <c r="A70" s="9516"/>
      <c r="B70" s="6606" t="s">
        <v>4047</v>
      </c>
      <c r="C70" s="6598">
        <f t="shared" si="6"/>
        <v>0</v>
      </c>
      <c r="D70" s="6607">
        <f t="shared" si="7"/>
        <v>0</v>
      </c>
      <c r="E70" s="6598">
        <f t="shared" si="7"/>
        <v>0</v>
      </c>
      <c r="F70" s="6608"/>
      <c r="G70" s="6601"/>
      <c r="H70" s="6608"/>
      <c r="I70" s="6601"/>
      <c r="J70" s="6608"/>
      <c r="K70" s="6601"/>
      <c r="L70" s="6608"/>
      <c r="M70" s="6601"/>
      <c r="N70" s="6608"/>
      <c r="O70" s="6601"/>
      <c r="P70" s="6608"/>
      <c r="Q70" s="6601"/>
      <c r="R70" s="6608"/>
      <c r="S70" s="6601"/>
      <c r="T70" s="6608"/>
      <c r="U70" s="6601"/>
      <c r="V70" s="6608"/>
      <c r="W70" s="6601"/>
      <c r="X70" s="6608"/>
      <c r="Y70" s="6601"/>
      <c r="Z70" s="6608"/>
      <c r="AA70" s="6601"/>
      <c r="AB70" s="6608"/>
      <c r="AC70" s="6601"/>
      <c r="AD70" s="6608"/>
      <c r="AE70" s="6601"/>
      <c r="AF70" s="6608"/>
      <c r="AG70" s="6601"/>
      <c r="AH70" s="6608"/>
      <c r="AI70" s="6601"/>
      <c r="AJ70" s="6608"/>
      <c r="AK70" s="6601"/>
      <c r="AL70" s="6608"/>
      <c r="AM70" s="6604"/>
      <c r="AN70" s="6605"/>
      <c r="AO70" s="6601"/>
      <c r="AP70" s="6577" t="str">
        <f t="shared" si="8"/>
        <v/>
      </c>
    </row>
    <row r="71" spans="1:42" x14ac:dyDescent="0.35">
      <c r="A71" s="9516"/>
      <c r="B71" s="6606" t="s">
        <v>4048</v>
      </c>
      <c r="C71" s="6598">
        <f t="shared" si="6"/>
        <v>0</v>
      </c>
      <c r="D71" s="6607">
        <f t="shared" si="7"/>
        <v>0</v>
      </c>
      <c r="E71" s="6598">
        <f t="shared" si="7"/>
        <v>0</v>
      </c>
      <c r="F71" s="6608"/>
      <c r="G71" s="6601"/>
      <c r="H71" s="6608"/>
      <c r="I71" s="6601"/>
      <c r="J71" s="6608"/>
      <c r="K71" s="6601"/>
      <c r="L71" s="6608"/>
      <c r="M71" s="6601"/>
      <c r="N71" s="6608"/>
      <c r="O71" s="6601"/>
      <c r="P71" s="6608"/>
      <c r="Q71" s="6601"/>
      <c r="R71" s="6608"/>
      <c r="S71" s="6601"/>
      <c r="T71" s="6608"/>
      <c r="U71" s="6601"/>
      <c r="V71" s="6608"/>
      <c r="W71" s="6601"/>
      <c r="X71" s="6608"/>
      <c r="Y71" s="6601"/>
      <c r="Z71" s="6608"/>
      <c r="AA71" s="6601"/>
      <c r="AB71" s="6608"/>
      <c r="AC71" s="6601"/>
      <c r="AD71" s="6608"/>
      <c r="AE71" s="6601"/>
      <c r="AF71" s="6608"/>
      <c r="AG71" s="6601"/>
      <c r="AH71" s="6608"/>
      <c r="AI71" s="6601"/>
      <c r="AJ71" s="6608"/>
      <c r="AK71" s="6601"/>
      <c r="AL71" s="6608"/>
      <c r="AM71" s="6604"/>
      <c r="AN71" s="6605"/>
      <c r="AO71" s="6601"/>
      <c r="AP71" s="6577" t="str">
        <f t="shared" si="8"/>
        <v/>
      </c>
    </row>
    <row r="72" spans="1:42" x14ac:dyDescent="0.35">
      <c r="A72" s="9516"/>
      <c r="B72" s="6606" t="s">
        <v>4049</v>
      </c>
      <c r="C72" s="6598">
        <f t="shared" si="6"/>
        <v>0</v>
      </c>
      <c r="D72" s="6607">
        <f t="shared" si="7"/>
        <v>0</v>
      </c>
      <c r="E72" s="6598">
        <f t="shared" si="7"/>
        <v>0</v>
      </c>
      <c r="F72" s="6608"/>
      <c r="G72" s="6601"/>
      <c r="H72" s="6608"/>
      <c r="I72" s="6601"/>
      <c r="J72" s="6608"/>
      <c r="K72" s="6601"/>
      <c r="L72" s="6608"/>
      <c r="M72" s="6601"/>
      <c r="N72" s="6608"/>
      <c r="O72" s="6601"/>
      <c r="P72" s="6608"/>
      <c r="Q72" s="6601"/>
      <c r="R72" s="6608"/>
      <c r="S72" s="6601"/>
      <c r="T72" s="6608"/>
      <c r="U72" s="6601"/>
      <c r="V72" s="6608"/>
      <c r="W72" s="6601"/>
      <c r="X72" s="6608"/>
      <c r="Y72" s="6601"/>
      <c r="Z72" s="6608"/>
      <c r="AA72" s="6601"/>
      <c r="AB72" s="6608"/>
      <c r="AC72" s="6601"/>
      <c r="AD72" s="6608"/>
      <c r="AE72" s="6601"/>
      <c r="AF72" s="6608"/>
      <c r="AG72" s="6601"/>
      <c r="AH72" s="6608"/>
      <c r="AI72" s="6601"/>
      <c r="AJ72" s="6608"/>
      <c r="AK72" s="6601"/>
      <c r="AL72" s="6608"/>
      <c r="AM72" s="6604"/>
      <c r="AN72" s="6605"/>
      <c r="AO72" s="6601"/>
      <c r="AP72" s="6577" t="str">
        <f t="shared" si="8"/>
        <v/>
      </c>
    </row>
    <row r="73" spans="1:42" x14ac:dyDescent="0.35">
      <c r="A73" s="9516"/>
      <c r="B73" s="6606" t="s">
        <v>4050</v>
      </c>
      <c r="C73" s="6598">
        <f t="shared" si="6"/>
        <v>0</v>
      </c>
      <c r="D73" s="6607">
        <f t="shared" si="7"/>
        <v>0</v>
      </c>
      <c r="E73" s="6598">
        <f t="shared" si="7"/>
        <v>0</v>
      </c>
      <c r="F73" s="6608"/>
      <c r="G73" s="6601"/>
      <c r="H73" s="6608"/>
      <c r="I73" s="6601"/>
      <c r="J73" s="6608"/>
      <c r="K73" s="6601"/>
      <c r="L73" s="6608"/>
      <c r="M73" s="6601"/>
      <c r="N73" s="6608"/>
      <c r="O73" s="6601"/>
      <c r="P73" s="6608"/>
      <c r="Q73" s="6601"/>
      <c r="R73" s="6608"/>
      <c r="S73" s="6601"/>
      <c r="T73" s="6608"/>
      <c r="U73" s="6601"/>
      <c r="V73" s="6608"/>
      <c r="W73" s="6601"/>
      <c r="X73" s="6608"/>
      <c r="Y73" s="6601"/>
      <c r="Z73" s="6608"/>
      <c r="AA73" s="6601"/>
      <c r="AB73" s="6608"/>
      <c r="AC73" s="6601"/>
      <c r="AD73" s="6608"/>
      <c r="AE73" s="6601"/>
      <c r="AF73" s="6608"/>
      <c r="AG73" s="6601"/>
      <c r="AH73" s="6608"/>
      <c r="AI73" s="6601"/>
      <c r="AJ73" s="6608"/>
      <c r="AK73" s="6601"/>
      <c r="AL73" s="6608"/>
      <c r="AM73" s="6604"/>
      <c r="AN73" s="6605"/>
      <c r="AO73" s="6601"/>
      <c r="AP73" s="6577" t="str">
        <f t="shared" si="8"/>
        <v/>
      </c>
    </row>
    <row r="74" spans="1:42" x14ac:dyDescent="0.35">
      <c r="A74" s="9516"/>
      <c r="B74" s="6609" t="s">
        <v>4051</v>
      </c>
      <c r="C74" s="6598">
        <f t="shared" si="6"/>
        <v>0</v>
      </c>
      <c r="D74" s="6607">
        <f t="shared" si="7"/>
        <v>0</v>
      </c>
      <c r="E74" s="6598">
        <f t="shared" si="7"/>
        <v>0</v>
      </c>
      <c r="F74" s="6608"/>
      <c r="G74" s="6601"/>
      <c r="H74" s="6608"/>
      <c r="I74" s="6601"/>
      <c r="J74" s="6608"/>
      <c r="K74" s="6601"/>
      <c r="L74" s="6608"/>
      <c r="M74" s="6601"/>
      <c r="N74" s="6608"/>
      <c r="O74" s="6601"/>
      <c r="P74" s="6608"/>
      <c r="Q74" s="6601"/>
      <c r="R74" s="6608"/>
      <c r="S74" s="6601"/>
      <c r="T74" s="6608"/>
      <c r="U74" s="6601"/>
      <c r="V74" s="6608"/>
      <c r="W74" s="6601"/>
      <c r="X74" s="6608"/>
      <c r="Y74" s="6601"/>
      <c r="Z74" s="6608"/>
      <c r="AA74" s="6601"/>
      <c r="AB74" s="6608"/>
      <c r="AC74" s="6601"/>
      <c r="AD74" s="6608"/>
      <c r="AE74" s="6601"/>
      <c r="AF74" s="6608"/>
      <c r="AG74" s="6601"/>
      <c r="AH74" s="6608"/>
      <c r="AI74" s="6601"/>
      <c r="AJ74" s="6608"/>
      <c r="AK74" s="6601"/>
      <c r="AL74" s="6608"/>
      <c r="AM74" s="6604"/>
      <c r="AN74" s="6605"/>
      <c r="AO74" s="6601"/>
      <c r="AP74" s="6577" t="str">
        <f t="shared" si="8"/>
        <v/>
      </c>
    </row>
    <row r="75" spans="1:42" x14ac:dyDescent="0.35">
      <c r="A75" s="9516"/>
      <c r="B75" s="6606" t="s">
        <v>2630</v>
      </c>
      <c r="C75" s="6598">
        <f t="shared" si="6"/>
        <v>0</v>
      </c>
      <c r="D75" s="6607">
        <f t="shared" si="7"/>
        <v>0</v>
      </c>
      <c r="E75" s="6598">
        <f t="shared" si="7"/>
        <v>0</v>
      </c>
      <c r="F75" s="6608"/>
      <c r="G75" s="6601"/>
      <c r="H75" s="6608"/>
      <c r="I75" s="6601"/>
      <c r="J75" s="6608"/>
      <c r="K75" s="6601"/>
      <c r="L75" s="6608"/>
      <c r="M75" s="6601"/>
      <c r="N75" s="6608"/>
      <c r="O75" s="6601"/>
      <c r="P75" s="6608"/>
      <c r="Q75" s="6601"/>
      <c r="R75" s="6608"/>
      <c r="S75" s="6601"/>
      <c r="T75" s="6608"/>
      <c r="U75" s="6601"/>
      <c r="V75" s="6608"/>
      <c r="W75" s="6601"/>
      <c r="X75" s="6608"/>
      <c r="Y75" s="6601"/>
      <c r="Z75" s="6608"/>
      <c r="AA75" s="6601"/>
      <c r="AB75" s="6608"/>
      <c r="AC75" s="6601"/>
      <c r="AD75" s="6608"/>
      <c r="AE75" s="6601"/>
      <c r="AF75" s="6608"/>
      <c r="AG75" s="6601"/>
      <c r="AH75" s="6608"/>
      <c r="AI75" s="6601"/>
      <c r="AJ75" s="6608"/>
      <c r="AK75" s="6601"/>
      <c r="AL75" s="6608"/>
      <c r="AM75" s="6604"/>
      <c r="AN75" s="6605"/>
      <c r="AO75" s="6601"/>
      <c r="AP75" s="6577" t="str">
        <f t="shared" si="8"/>
        <v/>
      </c>
    </row>
    <row r="76" spans="1:42" x14ac:dyDescent="0.35">
      <c r="A76" s="9516"/>
      <c r="B76" s="6606" t="s">
        <v>4052</v>
      </c>
      <c r="C76" s="6598">
        <f t="shared" si="6"/>
        <v>0</v>
      </c>
      <c r="D76" s="6607">
        <f t="shared" si="7"/>
        <v>0</v>
      </c>
      <c r="E76" s="6598">
        <f t="shared" si="7"/>
        <v>0</v>
      </c>
      <c r="F76" s="6608"/>
      <c r="G76" s="6601"/>
      <c r="H76" s="6608"/>
      <c r="I76" s="6601"/>
      <c r="J76" s="6608"/>
      <c r="K76" s="6601"/>
      <c r="L76" s="6608"/>
      <c r="M76" s="6601"/>
      <c r="N76" s="6608"/>
      <c r="O76" s="6601"/>
      <c r="P76" s="6608"/>
      <c r="Q76" s="6601"/>
      <c r="R76" s="6608"/>
      <c r="S76" s="6601"/>
      <c r="T76" s="6608"/>
      <c r="U76" s="6601"/>
      <c r="V76" s="6608"/>
      <c r="W76" s="6601"/>
      <c r="X76" s="6608"/>
      <c r="Y76" s="6601"/>
      <c r="Z76" s="6608"/>
      <c r="AA76" s="6601"/>
      <c r="AB76" s="6608"/>
      <c r="AC76" s="6601"/>
      <c r="AD76" s="6608"/>
      <c r="AE76" s="6601"/>
      <c r="AF76" s="6608"/>
      <c r="AG76" s="6601"/>
      <c r="AH76" s="6608"/>
      <c r="AI76" s="6601"/>
      <c r="AJ76" s="6608"/>
      <c r="AK76" s="6601"/>
      <c r="AL76" s="6608"/>
      <c r="AM76" s="6604"/>
      <c r="AN76" s="6605"/>
      <c r="AO76" s="6601"/>
      <c r="AP76" s="6577" t="str">
        <f t="shared" si="8"/>
        <v/>
      </c>
    </row>
    <row r="77" spans="1:42" x14ac:dyDescent="0.35">
      <c r="A77" s="9516"/>
      <c r="B77" s="6606" t="s">
        <v>4053</v>
      </c>
      <c r="C77" s="6598">
        <f t="shared" si="6"/>
        <v>0</v>
      </c>
      <c r="D77" s="6607">
        <f t="shared" si="7"/>
        <v>0</v>
      </c>
      <c r="E77" s="6598">
        <f t="shared" si="7"/>
        <v>0</v>
      </c>
      <c r="F77" s="6608"/>
      <c r="G77" s="6601"/>
      <c r="H77" s="6608"/>
      <c r="I77" s="6601"/>
      <c r="J77" s="6608"/>
      <c r="K77" s="6601"/>
      <c r="L77" s="6608"/>
      <c r="M77" s="6601"/>
      <c r="N77" s="6608"/>
      <c r="O77" s="6601"/>
      <c r="P77" s="6608"/>
      <c r="Q77" s="6601"/>
      <c r="R77" s="6608"/>
      <c r="S77" s="6601"/>
      <c r="T77" s="6608"/>
      <c r="U77" s="6601"/>
      <c r="V77" s="6608"/>
      <c r="W77" s="6601"/>
      <c r="X77" s="6608"/>
      <c r="Y77" s="6601"/>
      <c r="Z77" s="6608"/>
      <c r="AA77" s="6601"/>
      <c r="AB77" s="6608"/>
      <c r="AC77" s="6601"/>
      <c r="AD77" s="6608"/>
      <c r="AE77" s="6601"/>
      <c r="AF77" s="6608"/>
      <c r="AG77" s="6601"/>
      <c r="AH77" s="6608"/>
      <c r="AI77" s="6601"/>
      <c r="AJ77" s="6608"/>
      <c r="AK77" s="6601"/>
      <c r="AL77" s="6608"/>
      <c r="AM77" s="6604"/>
      <c r="AN77" s="6605"/>
      <c r="AO77" s="6601"/>
      <c r="AP77" s="6577" t="str">
        <f t="shared" si="8"/>
        <v/>
      </c>
    </row>
    <row r="78" spans="1:42" x14ac:dyDescent="0.35">
      <c r="A78" s="9516"/>
      <c r="B78" s="6606" t="s">
        <v>4054</v>
      </c>
      <c r="C78" s="6598">
        <f t="shared" si="6"/>
        <v>0</v>
      </c>
      <c r="D78" s="6607">
        <f t="shared" si="7"/>
        <v>0</v>
      </c>
      <c r="E78" s="6598">
        <f t="shared" si="7"/>
        <v>0</v>
      </c>
      <c r="F78" s="6608"/>
      <c r="G78" s="6601"/>
      <c r="H78" s="6608"/>
      <c r="I78" s="6601"/>
      <c r="J78" s="6608"/>
      <c r="K78" s="6601"/>
      <c r="L78" s="6608"/>
      <c r="M78" s="6601"/>
      <c r="N78" s="6608"/>
      <c r="O78" s="6601"/>
      <c r="P78" s="6608"/>
      <c r="Q78" s="6601"/>
      <c r="R78" s="6608"/>
      <c r="S78" s="6601"/>
      <c r="T78" s="6608"/>
      <c r="U78" s="6601"/>
      <c r="V78" s="6608"/>
      <c r="W78" s="6601"/>
      <c r="X78" s="6608"/>
      <c r="Y78" s="6601"/>
      <c r="Z78" s="6608"/>
      <c r="AA78" s="6601"/>
      <c r="AB78" s="6608"/>
      <c r="AC78" s="6601"/>
      <c r="AD78" s="6608"/>
      <c r="AE78" s="6601"/>
      <c r="AF78" s="6608"/>
      <c r="AG78" s="6601"/>
      <c r="AH78" s="6608"/>
      <c r="AI78" s="6601"/>
      <c r="AJ78" s="6608"/>
      <c r="AK78" s="6601"/>
      <c r="AL78" s="6608"/>
      <c r="AM78" s="6604"/>
      <c r="AN78" s="6605"/>
      <c r="AO78" s="6601"/>
      <c r="AP78" s="6577" t="str">
        <f t="shared" si="8"/>
        <v/>
      </c>
    </row>
    <row r="79" spans="1:42" ht="21.5" x14ac:dyDescent="0.35">
      <c r="A79" s="9516"/>
      <c r="B79" s="6609" t="s">
        <v>4055</v>
      </c>
      <c r="C79" s="6598">
        <f t="shared" si="6"/>
        <v>0</v>
      </c>
      <c r="D79" s="6607">
        <f t="shared" si="7"/>
        <v>0</v>
      </c>
      <c r="E79" s="6598">
        <f t="shared" si="7"/>
        <v>0</v>
      </c>
      <c r="F79" s="6608"/>
      <c r="G79" s="6601"/>
      <c r="H79" s="6608"/>
      <c r="I79" s="6601"/>
      <c r="J79" s="6608"/>
      <c r="K79" s="6601"/>
      <c r="L79" s="6608"/>
      <c r="M79" s="6601"/>
      <c r="N79" s="6608"/>
      <c r="O79" s="6601"/>
      <c r="P79" s="6608"/>
      <c r="Q79" s="6601"/>
      <c r="R79" s="6608"/>
      <c r="S79" s="6601"/>
      <c r="T79" s="6608"/>
      <c r="U79" s="6601"/>
      <c r="V79" s="6608"/>
      <c r="W79" s="6601"/>
      <c r="X79" s="6608"/>
      <c r="Y79" s="6601"/>
      <c r="Z79" s="6608"/>
      <c r="AA79" s="6601"/>
      <c r="AB79" s="6608"/>
      <c r="AC79" s="6601"/>
      <c r="AD79" s="6608"/>
      <c r="AE79" s="6601"/>
      <c r="AF79" s="6608"/>
      <c r="AG79" s="6601"/>
      <c r="AH79" s="6608"/>
      <c r="AI79" s="6601"/>
      <c r="AJ79" s="6608"/>
      <c r="AK79" s="6601"/>
      <c r="AL79" s="6608"/>
      <c r="AM79" s="6604"/>
      <c r="AN79" s="6605"/>
      <c r="AO79" s="6601"/>
      <c r="AP79" s="6577" t="str">
        <f t="shared" si="8"/>
        <v/>
      </c>
    </row>
    <row r="80" spans="1:42" x14ac:dyDescent="0.35">
      <c r="A80" s="9516"/>
      <c r="B80" s="6606" t="s">
        <v>4056</v>
      </c>
      <c r="C80" s="6598">
        <f t="shared" si="6"/>
        <v>0</v>
      </c>
      <c r="D80" s="6607">
        <f t="shared" si="7"/>
        <v>0</v>
      </c>
      <c r="E80" s="6598">
        <f t="shared" si="7"/>
        <v>0</v>
      </c>
      <c r="F80" s="6608"/>
      <c r="G80" s="6601"/>
      <c r="H80" s="6608"/>
      <c r="I80" s="6601"/>
      <c r="J80" s="6608"/>
      <c r="K80" s="6601"/>
      <c r="L80" s="6608"/>
      <c r="M80" s="6601"/>
      <c r="N80" s="6608"/>
      <c r="O80" s="6601"/>
      <c r="P80" s="6608"/>
      <c r="Q80" s="6601"/>
      <c r="R80" s="6608"/>
      <c r="S80" s="6601"/>
      <c r="T80" s="6608"/>
      <c r="U80" s="6601"/>
      <c r="V80" s="6608"/>
      <c r="W80" s="6601"/>
      <c r="X80" s="6608"/>
      <c r="Y80" s="6601"/>
      <c r="Z80" s="6608"/>
      <c r="AA80" s="6601"/>
      <c r="AB80" s="6608"/>
      <c r="AC80" s="6601"/>
      <c r="AD80" s="6608"/>
      <c r="AE80" s="6601"/>
      <c r="AF80" s="6608"/>
      <c r="AG80" s="6601"/>
      <c r="AH80" s="6608"/>
      <c r="AI80" s="6601"/>
      <c r="AJ80" s="6608"/>
      <c r="AK80" s="6601"/>
      <c r="AL80" s="6608"/>
      <c r="AM80" s="6604"/>
      <c r="AN80" s="6605"/>
      <c r="AO80" s="6601"/>
      <c r="AP80" s="6577" t="str">
        <f t="shared" si="8"/>
        <v/>
      </c>
    </row>
    <row r="81" spans="1:49" x14ac:dyDescent="0.35">
      <c r="A81" s="9516"/>
      <c r="B81" s="6606" t="s">
        <v>4057</v>
      </c>
      <c r="C81" s="6598">
        <f t="shared" si="6"/>
        <v>0</v>
      </c>
      <c r="D81" s="6607">
        <f t="shared" si="7"/>
        <v>0</v>
      </c>
      <c r="E81" s="6598">
        <f t="shared" si="7"/>
        <v>0</v>
      </c>
      <c r="F81" s="6608"/>
      <c r="G81" s="6601"/>
      <c r="H81" s="6608"/>
      <c r="I81" s="6601"/>
      <c r="J81" s="6608"/>
      <c r="K81" s="6601"/>
      <c r="L81" s="6608"/>
      <c r="M81" s="6601"/>
      <c r="N81" s="6608"/>
      <c r="O81" s="6601"/>
      <c r="P81" s="6608"/>
      <c r="Q81" s="6601"/>
      <c r="R81" s="6608"/>
      <c r="S81" s="6601"/>
      <c r="T81" s="6608"/>
      <c r="U81" s="6601"/>
      <c r="V81" s="6608"/>
      <c r="W81" s="6601"/>
      <c r="X81" s="6608"/>
      <c r="Y81" s="6601"/>
      <c r="Z81" s="6608"/>
      <c r="AA81" s="6601"/>
      <c r="AB81" s="6608"/>
      <c r="AC81" s="6601"/>
      <c r="AD81" s="6608"/>
      <c r="AE81" s="6601"/>
      <c r="AF81" s="6608"/>
      <c r="AG81" s="6601"/>
      <c r="AH81" s="6608"/>
      <c r="AI81" s="6601"/>
      <c r="AJ81" s="6608"/>
      <c r="AK81" s="6601"/>
      <c r="AL81" s="6608"/>
      <c r="AM81" s="6604"/>
      <c r="AN81" s="6605"/>
      <c r="AO81" s="6601"/>
      <c r="AP81" s="6577" t="str">
        <f t="shared" si="8"/>
        <v/>
      </c>
    </row>
    <row r="82" spans="1:49" x14ac:dyDescent="0.35">
      <c r="A82" s="9516"/>
      <c r="B82" s="6606" t="s">
        <v>4058</v>
      </c>
      <c r="C82" s="6598">
        <f t="shared" si="6"/>
        <v>0</v>
      </c>
      <c r="D82" s="6607">
        <f t="shared" si="7"/>
        <v>0</v>
      </c>
      <c r="E82" s="6598">
        <f t="shared" si="7"/>
        <v>0</v>
      </c>
      <c r="F82" s="6608"/>
      <c r="G82" s="6601"/>
      <c r="H82" s="6608"/>
      <c r="I82" s="6601"/>
      <c r="J82" s="6608"/>
      <c r="K82" s="6601"/>
      <c r="L82" s="6608"/>
      <c r="M82" s="6601"/>
      <c r="N82" s="6608"/>
      <c r="O82" s="6601"/>
      <c r="P82" s="6608"/>
      <c r="Q82" s="6601"/>
      <c r="R82" s="6608"/>
      <c r="S82" s="6601"/>
      <c r="T82" s="6608"/>
      <c r="U82" s="6601"/>
      <c r="V82" s="6608"/>
      <c r="W82" s="6601"/>
      <c r="X82" s="6608"/>
      <c r="Y82" s="6601"/>
      <c r="Z82" s="6608"/>
      <c r="AA82" s="6601"/>
      <c r="AB82" s="6608"/>
      <c r="AC82" s="6601"/>
      <c r="AD82" s="6608"/>
      <c r="AE82" s="6601"/>
      <c r="AF82" s="6608"/>
      <c r="AG82" s="6601"/>
      <c r="AH82" s="6608"/>
      <c r="AI82" s="6601"/>
      <c r="AJ82" s="6608"/>
      <c r="AK82" s="6601"/>
      <c r="AL82" s="6608"/>
      <c r="AM82" s="6604"/>
      <c r="AN82" s="6605"/>
      <c r="AO82" s="6601"/>
      <c r="AP82" s="6577" t="str">
        <f t="shared" si="8"/>
        <v/>
      </c>
    </row>
    <row r="83" spans="1:49" x14ac:dyDescent="0.35">
      <c r="A83" s="9516"/>
      <c r="B83" s="6606" t="s">
        <v>4059</v>
      </c>
      <c r="C83" s="6598">
        <f t="shared" si="6"/>
        <v>0</v>
      </c>
      <c r="D83" s="6607">
        <f t="shared" si="7"/>
        <v>0</v>
      </c>
      <c r="E83" s="6598">
        <f t="shared" si="7"/>
        <v>0</v>
      </c>
      <c r="F83" s="6608"/>
      <c r="G83" s="6601"/>
      <c r="H83" s="6608"/>
      <c r="I83" s="6601"/>
      <c r="J83" s="6608"/>
      <c r="K83" s="6601"/>
      <c r="L83" s="6608"/>
      <c r="M83" s="6601"/>
      <c r="N83" s="6608"/>
      <c r="O83" s="6601"/>
      <c r="P83" s="6608"/>
      <c r="Q83" s="6601"/>
      <c r="R83" s="6608"/>
      <c r="S83" s="6601"/>
      <c r="T83" s="6608"/>
      <c r="U83" s="6601"/>
      <c r="V83" s="6608"/>
      <c r="W83" s="6601"/>
      <c r="X83" s="6608"/>
      <c r="Y83" s="6601"/>
      <c r="Z83" s="6608"/>
      <c r="AA83" s="6601"/>
      <c r="AB83" s="6608"/>
      <c r="AC83" s="6601"/>
      <c r="AD83" s="6608"/>
      <c r="AE83" s="6601"/>
      <c r="AF83" s="6608"/>
      <c r="AG83" s="6601"/>
      <c r="AH83" s="6608"/>
      <c r="AI83" s="6601"/>
      <c r="AJ83" s="6608"/>
      <c r="AK83" s="6601"/>
      <c r="AL83" s="6608"/>
      <c r="AM83" s="6604"/>
      <c r="AN83" s="6605"/>
      <c r="AO83" s="6601"/>
      <c r="AP83" s="6577" t="str">
        <f t="shared" si="8"/>
        <v/>
      </c>
    </row>
    <row r="84" spans="1:49" x14ac:dyDescent="0.35">
      <c r="A84" s="9516"/>
      <c r="B84" s="6609" t="s">
        <v>4060</v>
      </c>
      <c r="C84" s="6598">
        <f t="shared" si="6"/>
        <v>0</v>
      </c>
      <c r="D84" s="6607">
        <f t="shared" si="7"/>
        <v>0</v>
      </c>
      <c r="E84" s="6598">
        <f t="shared" si="7"/>
        <v>0</v>
      </c>
      <c r="F84" s="6608"/>
      <c r="G84" s="6601"/>
      <c r="H84" s="6608"/>
      <c r="I84" s="6601"/>
      <c r="J84" s="6608"/>
      <c r="K84" s="6601"/>
      <c r="L84" s="6608"/>
      <c r="M84" s="6601"/>
      <c r="N84" s="6608"/>
      <c r="O84" s="6601"/>
      <c r="P84" s="6608"/>
      <c r="Q84" s="6601"/>
      <c r="R84" s="6608"/>
      <c r="S84" s="6601"/>
      <c r="T84" s="6608"/>
      <c r="U84" s="6601"/>
      <c r="V84" s="6608"/>
      <c r="W84" s="6601"/>
      <c r="X84" s="6608"/>
      <c r="Y84" s="6601"/>
      <c r="Z84" s="6608"/>
      <c r="AA84" s="6601"/>
      <c r="AB84" s="6608"/>
      <c r="AC84" s="6601"/>
      <c r="AD84" s="6608"/>
      <c r="AE84" s="6601"/>
      <c r="AF84" s="6608"/>
      <c r="AG84" s="6601"/>
      <c r="AH84" s="6608"/>
      <c r="AI84" s="6601"/>
      <c r="AJ84" s="6608"/>
      <c r="AK84" s="6601"/>
      <c r="AL84" s="6608"/>
      <c r="AM84" s="6604"/>
      <c r="AN84" s="6605"/>
      <c r="AO84" s="6601"/>
      <c r="AP84" s="6577" t="str">
        <f t="shared" si="8"/>
        <v/>
      </c>
    </row>
    <row r="85" spans="1:49" x14ac:dyDescent="0.35">
      <c r="A85" s="9517"/>
      <c r="B85" s="6625" t="s">
        <v>3474</v>
      </c>
      <c r="C85" s="6598">
        <f t="shared" si="6"/>
        <v>0</v>
      </c>
      <c r="D85" s="6612">
        <f t="shared" si="7"/>
        <v>0</v>
      </c>
      <c r="E85" s="6613">
        <f t="shared" si="7"/>
        <v>0</v>
      </c>
      <c r="F85" s="6614"/>
      <c r="G85" s="6615"/>
      <c r="H85" s="6614"/>
      <c r="I85" s="6615"/>
      <c r="J85" s="6614"/>
      <c r="K85" s="6615"/>
      <c r="L85" s="6614"/>
      <c r="M85" s="6615"/>
      <c r="N85" s="6614"/>
      <c r="O85" s="6615"/>
      <c r="P85" s="6614"/>
      <c r="Q85" s="6615"/>
      <c r="R85" s="6614"/>
      <c r="S85" s="6615"/>
      <c r="T85" s="6614"/>
      <c r="U85" s="6615"/>
      <c r="V85" s="6614"/>
      <c r="W85" s="6615"/>
      <c r="X85" s="6614"/>
      <c r="Y85" s="6615"/>
      <c r="Z85" s="6614"/>
      <c r="AA85" s="6615"/>
      <c r="AB85" s="6614"/>
      <c r="AC85" s="6615"/>
      <c r="AD85" s="6614"/>
      <c r="AE85" s="6615"/>
      <c r="AF85" s="6614"/>
      <c r="AG85" s="6615"/>
      <c r="AH85" s="6614"/>
      <c r="AI85" s="6615"/>
      <c r="AJ85" s="6614"/>
      <c r="AK85" s="6615"/>
      <c r="AL85" s="6614"/>
      <c r="AM85" s="6617"/>
      <c r="AN85" s="6618"/>
      <c r="AO85" s="6615"/>
      <c r="AP85" s="6577" t="str">
        <f t="shared" si="8"/>
        <v/>
      </c>
    </row>
    <row r="86" spans="1:49" x14ac:dyDescent="0.35">
      <c r="A86" s="9501" t="s">
        <v>571</v>
      </c>
      <c r="B86" s="6606" t="s">
        <v>4061</v>
      </c>
      <c r="C86" s="6598">
        <f t="shared" si="6"/>
        <v>0</v>
      </c>
      <c r="D86" s="6619">
        <f t="shared" si="7"/>
        <v>0</v>
      </c>
      <c r="E86" s="6620">
        <f t="shared" si="7"/>
        <v>0</v>
      </c>
      <c r="F86" s="6621"/>
      <c r="G86" s="6622"/>
      <c r="H86" s="6621"/>
      <c r="I86" s="6622"/>
      <c r="J86" s="6621"/>
      <c r="K86" s="6622"/>
      <c r="L86" s="6621"/>
      <c r="M86" s="6622"/>
      <c r="N86" s="6621"/>
      <c r="O86" s="6622"/>
      <c r="P86" s="6621"/>
      <c r="Q86" s="6622"/>
      <c r="R86" s="6621"/>
      <c r="S86" s="6622"/>
      <c r="T86" s="6621"/>
      <c r="U86" s="6622"/>
      <c r="V86" s="6621"/>
      <c r="W86" s="6622"/>
      <c r="X86" s="6621"/>
      <c r="Y86" s="6622"/>
      <c r="Z86" s="6621"/>
      <c r="AA86" s="6622"/>
      <c r="AB86" s="6621"/>
      <c r="AC86" s="6622"/>
      <c r="AD86" s="6621"/>
      <c r="AE86" s="6622"/>
      <c r="AF86" s="6621"/>
      <c r="AG86" s="6622"/>
      <c r="AH86" s="6621"/>
      <c r="AI86" s="6622"/>
      <c r="AJ86" s="6621"/>
      <c r="AK86" s="6622"/>
      <c r="AL86" s="6621"/>
      <c r="AM86" s="6624"/>
      <c r="AN86" s="6605"/>
      <c r="AO86" s="6601"/>
      <c r="AP86" s="6577" t="str">
        <f t="shared" si="8"/>
        <v/>
      </c>
    </row>
    <row r="87" spans="1:49" x14ac:dyDescent="0.35">
      <c r="A87" s="9516"/>
      <c r="B87" s="6606" t="s">
        <v>4062</v>
      </c>
      <c r="C87" s="6598">
        <f t="shared" si="6"/>
        <v>0</v>
      </c>
      <c r="D87" s="6607">
        <f t="shared" si="7"/>
        <v>0</v>
      </c>
      <c r="E87" s="6598">
        <f t="shared" si="7"/>
        <v>0</v>
      </c>
      <c r="F87" s="6608"/>
      <c r="G87" s="6601"/>
      <c r="H87" s="6608"/>
      <c r="I87" s="6601"/>
      <c r="J87" s="6608"/>
      <c r="K87" s="6601"/>
      <c r="L87" s="6608"/>
      <c r="M87" s="6601"/>
      <c r="N87" s="6608"/>
      <c r="O87" s="6601"/>
      <c r="P87" s="6608"/>
      <c r="Q87" s="6601"/>
      <c r="R87" s="6608"/>
      <c r="S87" s="6601"/>
      <c r="T87" s="6608"/>
      <c r="U87" s="6601"/>
      <c r="V87" s="6608"/>
      <c r="W87" s="6601"/>
      <c r="X87" s="6608"/>
      <c r="Y87" s="6601"/>
      <c r="Z87" s="6608"/>
      <c r="AA87" s="6601"/>
      <c r="AB87" s="6608"/>
      <c r="AC87" s="6601"/>
      <c r="AD87" s="6608"/>
      <c r="AE87" s="6601"/>
      <c r="AF87" s="6608"/>
      <c r="AG87" s="6601"/>
      <c r="AH87" s="6608"/>
      <c r="AI87" s="6601"/>
      <c r="AJ87" s="6608"/>
      <c r="AK87" s="6601"/>
      <c r="AL87" s="6608"/>
      <c r="AM87" s="6604"/>
      <c r="AN87" s="6605"/>
      <c r="AO87" s="6601"/>
      <c r="AP87" s="6577" t="str">
        <f t="shared" si="8"/>
        <v/>
      </c>
    </row>
    <row r="88" spans="1:49" x14ac:dyDescent="0.35">
      <c r="A88" s="9516"/>
      <c r="B88" s="6606" t="s">
        <v>4063</v>
      </c>
      <c r="C88" s="6598">
        <f t="shared" si="6"/>
        <v>0</v>
      </c>
      <c r="D88" s="6607">
        <f t="shared" si="7"/>
        <v>0</v>
      </c>
      <c r="E88" s="6598">
        <f t="shared" si="7"/>
        <v>0</v>
      </c>
      <c r="F88" s="6608"/>
      <c r="G88" s="6601"/>
      <c r="H88" s="6608"/>
      <c r="I88" s="6601"/>
      <c r="J88" s="6608"/>
      <c r="K88" s="6601"/>
      <c r="L88" s="6608"/>
      <c r="M88" s="6601"/>
      <c r="N88" s="6608"/>
      <c r="O88" s="6601"/>
      <c r="P88" s="6608"/>
      <c r="Q88" s="6601"/>
      <c r="R88" s="6608"/>
      <c r="S88" s="6601"/>
      <c r="T88" s="6608"/>
      <c r="U88" s="6601"/>
      <c r="V88" s="6608"/>
      <c r="W88" s="6601"/>
      <c r="X88" s="6608"/>
      <c r="Y88" s="6601"/>
      <c r="Z88" s="6608"/>
      <c r="AA88" s="6601"/>
      <c r="AB88" s="6608"/>
      <c r="AC88" s="6601"/>
      <c r="AD88" s="6608"/>
      <c r="AE88" s="6601"/>
      <c r="AF88" s="6608"/>
      <c r="AG88" s="6601"/>
      <c r="AH88" s="6608"/>
      <c r="AI88" s="6601"/>
      <c r="AJ88" s="6608"/>
      <c r="AK88" s="6601"/>
      <c r="AL88" s="6608"/>
      <c r="AM88" s="6604"/>
      <c r="AN88" s="6605"/>
      <c r="AO88" s="6601"/>
      <c r="AP88" s="6577" t="str">
        <f t="shared" si="8"/>
        <v/>
      </c>
    </row>
    <row r="89" spans="1:49" x14ac:dyDescent="0.35">
      <c r="A89" s="9517"/>
      <c r="B89" s="6625" t="s">
        <v>4085</v>
      </c>
      <c r="C89" s="6598">
        <f t="shared" si="6"/>
        <v>0</v>
      </c>
      <c r="D89" s="6612">
        <f t="shared" si="7"/>
        <v>0</v>
      </c>
      <c r="E89" s="6613">
        <f t="shared" si="7"/>
        <v>0</v>
      </c>
      <c r="F89" s="6614"/>
      <c r="G89" s="6615"/>
      <c r="H89" s="6614"/>
      <c r="I89" s="6615"/>
      <c r="J89" s="6614"/>
      <c r="K89" s="6615"/>
      <c r="L89" s="6614"/>
      <c r="M89" s="6615"/>
      <c r="N89" s="6614"/>
      <c r="O89" s="6615"/>
      <c r="P89" s="6614"/>
      <c r="Q89" s="6615"/>
      <c r="R89" s="6614"/>
      <c r="S89" s="6615"/>
      <c r="T89" s="6614"/>
      <c r="U89" s="6615"/>
      <c r="V89" s="6614"/>
      <c r="W89" s="6615"/>
      <c r="X89" s="6614"/>
      <c r="Y89" s="6615"/>
      <c r="Z89" s="6614"/>
      <c r="AA89" s="6615"/>
      <c r="AB89" s="6614"/>
      <c r="AC89" s="6615"/>
      <c r="AD89" s="6614"/>
      <c r="AE89" s="6615"/>
      <c r="AF89" s="6614"/>
      <c r="AG89" s="6615"/>
      <c r="AH89" s="6614"/>
      <c r="AI89" s="6615"/>
      <c r="AJ89" s="6614"/>
      <c r="AK89" s="6615"/>
      <c r="AL89" s="6614"/>
      <c r="AM89" s="6617"/>
      <c r="AN89" s="6618"/>
      <c r="AO89" s="6615"/>
      <c r="AP89" s="6577" t="str">
        <f t="shared" si="8"/>
        <v/>
      </c>
    </row>
    <row r="90" spans="1:49" ht="15.5" x14ac:dyDescent="0.35">
      <c r="A90" s="6587"/>
      <c r="B90" s="6640"/>
      <c r="C90" s="6640"/>
      <c r="D90" s="6640"/>
      <c r="E90" s="6640"/>
      <c r="F90" s="6640"/>
      <c r="G90" s="6640"/>
      <c r="H90" s="6640"/>
      <c r="I90" s="6640"/>
      <c r="J90" s="6640"/>
    </row>
    <row r="91" spans="1:49" ht="15.5" x14ac:dyDescent="0.35">
      <c r="A91" s="6587" t="s">
        <v>4086</v>
      </c>
      <c r="B91" s="6640"/>
      <c r="C91" s="6640"/>
      <c r="D91" s="6640"/>
      <c r="E91" s="6640"/>
      <c r="F91" s="6640"/>
      <c r="G91" s="6640"/>
      <c r="H91" s="6640"/>
      <c r="I91" s="6640"/>
      <c r="J91" s="6640"/>
    </row>
    <row r="92" spans="1:49" x14ac:dyDescent="0.35">
      <c r="A92" s="9524" t="s">
        <v>658</v>
      </c>
      <c r="B92" s="9527" t="s">
        <v>30</v>
      </c>
      <c r="C92" s="9519"/>
      <c r="D92" s="9528"/>
      <c r="E92" s="9531" t="s">
        <v>1654</v>
      </c>
      <c r="F92" s="8826"/>
      <c r="G92" s="8826"/>
      <c r="H92" s="8826"/>
      <c r="I92" s="8826"/>
      <c r="J92" s="8826"/>
      <c r="K92" s="8826"/>
      <c r="L92" s="8826"/>
      <c r="M92" s="8826"/>
      <c r="N92" s="8826"/>
      <c r="O92" s="8826"/>
      <c r="P92" s="8826"/>
      <c r="Q92" s="8826"/>
      <c r="R92" s="8826"/>
      <c r="S92" s="8826"/>
      <c r="T92" s="8826"/>
      <c r="U92" s="8826"/>
      <c r="V92" s="8826"/>
      <c r="W92" s="8826"/>
      <c r="X92" s="8826"/>
      <c r="Y92" s="8826"/>
      <c r="Z92" s="8826"/>
      <c r="AA92" s="8826"/>
      <c r="AB92" s="8826"/>
      <c r="AC92" s="8826"/>
      <c r="AD92" s="8826"/>
      <c r="AE92" s="8826"/>
      <c r="AF92" s="8826"/>
      <c r="AG92" s="8826"/>
      <c r="AH92" s="8826"/>
      <c r="AI92" s="8826"/>
      <c r="AJ92" s="8826"/>
      <c r="AK92" s="8826"/>
      <c r="AL92" s="9511"/>
      <c r="AM92" s="9518" t="s">
        <v>4066</v>
      </c>
      <c r="AN92" s="9519"/>
      <c r="AO92" s="9519"/>
      <c r="AP92" s="9519"/>
      <c r="AQ92" s="9519"/>
      <c r="AR92" s="9519"/>
      <c r="AS92" s="9519"/>
      <c r="AT92" s="9519"/>
      <c r="AU92" s="9519"/>
      <c r="AV92" s="9519"/>
      <c r="AW92" s="9520"/>
    </row>
    <row r="93" spans="1:49" x14ac:dyDescent="0.35">
      <c r="A93" s="9525"/>
      <c r="B93" s="9529"/>
      <c r="C93" s="9521"/>
      <c r="D93" s="9530"/>
      <c r="E93" s="9523" t="s">
        <v>250</v>
      </c>
      <c r="F93" s="9509"/>
      <c r="G93" s="9508" t="s">
        <v>251</v>
      </c>
      <c r="H93" s="9509"/>
      <c r="I93" s="9508" t="s">
        <v>540</v>
      </c>
      <c r="J93" s="9509"/>
      <c r="K93" s="9508" t="s">
        <v>561</v>
      </c>
      <c r="L93" s="9509"/>
      <c r="M93" s="9508" t="s">
        <v>3015</v>
      </c>
      <c r="N93" s="9509"/>
      <c r="O93" s="9508" t="s">
        <v>3016</v>
      </c>
      <c r="P93" s="9509"/>
      <c r="Q93" s="9508" t="s">
        <v>3017</v>
      </c>
      <c r="R93" s="9509"/>
      <c r="S93" s="9508" t="s">
        <v>47</v>
      </c>
      <c r="T93" s="9509"/>
      <c r="U93" s="9508" t="s">
        <v>48</v>
      </c>
      <c r="V93" s="9509"/>
      <c r="W93" s="9508" t="s">
        <v>3018</v>
      </c>
      <c r="X93" s="9509"/>
      <c r="Y93" s="9508" t="s">
        <v>50</v>
      </c>
      <c r="Z93" s="9509"/>
      <c r="AA93" s="9508" t="s">
        <v>51</v>
      </c>
      <c r="AB93" s="9509"/>
      <c r="AC93" s="9508" t="s">
        <v>52</v>
      </c>
      <c r="AD93" s="9509"/>
      <c r="AE93" s="9508" t="s">
        <v>53</v>
      </c>
      <c r="AF93" s="9509"/>
      <c r="AG93" s="9508" t="s">
        <v>54</v>
      </c>
      <c r="AH93" s="9509"/>
      <c r="AI93" s="9508" t="s">
        <v>55</v>
      </c>
      <c r="AJ93" s="9509"/>
      <c r="AK93" s="9510" t="s">
        <v>56</v>
      </c>
      <c r="AL93" s="9511"/>
      <c r="AM93" s="9521"/>
      <c r="AN93" s="9521"/>
      <c r="AO93" s="9521"/>
      <c r="AP93" s="9521"/>
      <c r="AQ93" s="9521"/>
      <c r="AR93" s="9521"/>
      <c r="AS93" s="9521"/>
      <c r="AT93" s="9521"/>
      <c r="AU93" s="9521"/>
      <c r="AV93" s="9521"/>
      <c r="AW93" s="9522"/>
    </row>
    <row r="94" spans="1:49" ht="30.75" customHeight="1" x14ac:dyDescent="0.35">
      <c r="A94" s="9526"/>
      <c r="B94" s="6590" t="s">
        <v>32</v>
      </c>
      <c r="C94" s="6641" t="s">
        <v>33</v>
      </c>
      <c r="D94" s="6642" t="s">
        <v>34</v>
      </c>
      <c r="E94" s="6595" t="s">
        <v>33</v>
      </c>
      <c r="F94" s="6594" t="s">
        <v>34</v>
      </c>
      <c r="G94" s="6643" t="s">
        <v>33</v>
      </c>
      <c r="H94" s="6594" t="s">
        <v>34</v>
      </c>
      <c r="I94" s="6595" t="s">
        <v>33</v>
      </c>
      <c r="J94" s="6594" t="s">
        <v>34</v>
      </c>
      <c r="K94" s="6595" t="s">
        <v>33</v>
      </c>
      <c r="L94" s="6594" t="s">
        <v>34</v>
      </c>
      <c r="M94" s="6595" t="s">
        <v>33</v>
      </c>
      <c r="N94" s="6594" t="s">
        <v>34</v>
      </c>
      <c r="O94" s="6595" t="s">
        <v>33</v>
      </c>
      <c r="P94" s="6594" t="s">
        <v>34</v>
      </c>
      <c r="Q94" s="6595" t="s">
        <v>33</v>
      </c>
      <c r="R94" s="6594" t="s">
        <v>34</v>
      </c>
      <c r="S94" s="6595" t="s">
        <v>33</v>
      </c>
      <c r="T94" s="6594" t="s">
        <v>34</v>
      </c>
      <c r="U94" s="6595" t="s">
        <v>33</v>
      </c>
      <c r="V94" s="6594" t="s">
        <v>34</v>
      </c>
      <c r="W94" s="6595" t="s">
        <v>33</v>
      </c>
      <c r="X94" s="6594" t="s">
        <v>34</v>
      </c>
      <c r="Y94" s="6595" t="s">
        <v>33</v>
      </c>
      <c r="Z94" s="6594" t="s">
        <v>34</v>
      </c>
      <c r="AA94" s="6595" t="s">
        <v>33</v>
      </c>
      <c r="AB94" s="6594" t="s">
        <v>34</v>
      </c>
      <c r="AC94" s="6595" t="s">
        <v>33</v>
      </c>
      <c r="AD94" s="6594" t="s">
        <v>34</v>
      </c>
      <c r="AE94" s="6595" t="s">
        <v>33</v>
      </c>
      <c r="AF94" s="6594" t="s">
        <v>34</v>
      </c>
      <c r="AG94" s="6595" t="s">
        <v>33</v>
      </c>
      <c r="AH94" s="6594" t="s">
        <v>34</v>
      </c>
      <c r="AI94" s="6595" t="s">
        <v>33</v>
      </c>
      <c r="AJ94" s="6594" t="s">
        <v>34</v>
      </c>
      <c r="AK94" s="6595" t="s">
        <v>33</v>
      </c>
      <c r="AL94" s="6596" t="s">
        <v>34</v>
      </c>
      <c r="AM94" s="6627" t="s">
        <v>4087</v>
      </c>
      <c r="AN94" s="6627" t="s">
        <v>3545</v>
      </c>
      <c r="AO94" s="6628" t="s">
        <v>722</v>
      </c>
      <c r="AP94" s="6627" t="s">
        <v>4067</v>
      </c>
      <c r="AQ94" s="6627" t="s">
        <v>3630</v>
      </c>
      <c r="AR94" s="6627" t="s">
        <v>4088</v>
      </c>
      <c r="AS94" s="6627" t="s">
        <v>503</v>
      </c>
      <c r="AT94" s="6627" t="s">
        <v>4069</v>
      </c>
      <c r="AU94" s="6628" t="s">
        <v>4070</v>
      </c>
      <c r="AV94" s="6628" t="s">
        <v>3631</v>
      </c>
      <c r="AW94" s="6627" t="s">
        <v>724</v>
      </c>
    </row>
    <row r="95" spans="1:49" x14ac:dyDescent="0.35">
      <c r="A95" s="6644" t="s">
        <v>4089</v>
      </c>
      <c r="B95" s="6645">
        <f>SUM(C95:D95)</f>
        <v>0</v>
      </c>
      <c r="C95" s="6599">
        <f t="shared" ref="C95:D106" si="9">SUM(E95,G95,I95,K95,M95,O95,Q95,S95,U95,W95,Y95,AA95,AC95,AE95,AG95,AI95,AK95)</f>
        <v>0</v>
      </c>
      <c r="D95" s="6646">
        <f>SUM(F95,H95,J95,L95,N95,P95,R95,T95,V95,X95,Z95,AB95,AD95,AF95,AH95,AJ95,AL95)</f>
        <v>0</v>
      </c>
      <c r="E95" s="6647"/>
      <c r="F95" s="6648"/>
      <c r="G95" s="6649"/>
      <c r="H95" s="6650"/>
      <c r="I95" s="6600"/>
      <c r="J95" s="6650"/>
      <c r="K95" s="6600"/>
      <c r="L95" s="6650"/>
      <c r="M95" s="6600"/>
      <c r="N95" s="6650"/>
      <c r="O95" s="6600"/>
      <c r="P95" s="6650"/>
      <c r="Q95" s="6600"/>
      <c r="R95" s="6650"/>
      <c r="S95" s="6600"/>
      <c r="T95" s="6650"/>
      <c r="U95" s="6600"/>
      <c r="V95" s="6650"/>
      <c r="W95" s="6600"/>
      <c r="X95" s="6650"/>
      <c r="Y95" s="6600"/>
      <c r="Z95" s="6650"/>
      <c r="AA95" s="6600"/>
      <c r="AB95" s="6650"/>
      <c r="AC95" s="6600"/>
      <c r="AD95" s="6650"/>
      <c r="AE95" s="6600"/>
      <c r="AF95" s="6650"/>
      <c r="AG95" s="6600"/>
      <c r="AH95" s="6650"/>
      <c r="AI95" s="6600"/>
      <c r="AJ95" s="6650"/>
      <c r="AK95" s="6600"/>
      <c r="AL95" s="6651"/>
      <c r="AM95" s="6652"/>
      <c r="AN95" s="6653"/>
      <c r="AO95" s="6653"/>
      <c r="AP95" s="6653"/>
      <c r="AQ95" s="6653"/>
      <c r="AR95" s="6653"/>
      <c r="AS95" s="6653"/>
      <c r="AT95" s="6653"/>
      <c r="AU95" s="6653"/>
      <c r="AV95" s="6653"/>
      <c r="AW95" s="6648"/>
    </row>
    <row r="96" spans="1:49" x14ac:dyDescent="0.35">
      <c r="A96" s="6644" t="s">
        <v>4090</v>
      </c>
      <c r="B96" s="6629">
        <f t="shared" ref="B96:B106" si="10">SUM(C96:D96)</f>
        <v>0</v>
      </c>
      <c r="C96" s="6607">
        <f t="shared" si="9"/>
        <v>0</v>
      </c>
      <c r="D96" s="6654">
        <f t="shared" si="9"/>
        <v>0</v>
      </c>
      <c r="E96" s="6655"/>
      <c r="F96" s="6656"/>
      <c r="G96" s="6605"/>
      <c r="H96" s="6601"/>
      <c r="I96" s="6608"/>
      <c r="J96" s="6601"/>
      <c r="K96" s="6608"/>
      <c r="L96" s="6601"/>
      <c r="M96" s="6608"/>
      <c r="N96" s="6601"/>
      <c r="O96" s="6608"/>
      <c r="P96" s="6601"/>
      <c r="Q96" s="6608"/>
      <c r="R96" s="6601"/>
      <c r="S96" s="6608"/>
      <c r="T96" s="6601"/>
      <c r="U96" s="6608"/>
      <c r="V96" s="6601"/>
      <c r="W96" s="6608"/>
      <c r="X96" s="6601"/>
      <c r="Y96" s="6608"/>
      <c r="Z96" s="6601"/>
      <c r="AA96" s="6608"/>
      <c r="AB96" s="6601"/>
      <c r="AC96" s="6608"/>
      <c r="AD96" s="6601"/>
      <c r="AE96" s="6608"/>
      <c r="AF96" s="6601"/>
      <c r="AG96" s="6608"/>
      <c r="AH96" s="6601"/>
      <c r="AI96" s="6608"/>
      <c r="AJ96" s="6601"/>
      <c r="AK96" s="6608"/>
      <c r="AL96" s="6604"/>
      <c r="AM96" s="6657"/>
      <c r="AN96" s="6658"/>
      <c r="AO96" s="6658"/>
      <c r="AP96" s="6658"/>
      <c r="AQ96" s="6658"/>
      <c r="AR96" s="6658"/>
      <c r="AS96" s="6658"/>
      <c r="AT96" s="6658"/>
      <c r="AU96" s="6658"/>
      <c r="AV96" s="6658"/>
      <c r="AW96" s="6656"/>
    </row>
    <row r="97" spans="1:49" x14ac:dyDescent="0.35">
      <c r="A97" s="6644" t="s">
        <v>4091</v>
      </c>
      <c r="B97" s="6629">
        <f t="shared" si="10"/>
        <v>0</v>
      </c>
      <c r="C97" s="6607">
        <f t="shared" si="9"/>
        <v>0</v>
      </c>
      <c r="D97" s="6654">
        <f t="shared" si="9"/>
        <v>0</v>
      </c>
      <c r="E97" s="6655"/>
      <c r="F97" s="6656"/>
      <c r="G97" s="6605"/>
      <c r="H97" s="6601"/>
      <c r="I97" s="6608"/>
      <c r="J97" s="6601"/>
      <c r="K97" s="6608"/>
      <c r="L97" s="6601"/>
      <c r="M97" s="6608"/>
      <c r="N97" s="6601"/>
      <c r="O97" s="6608"/>
      <c r="P97" s="6601"/>
      <c r="Q97" s="6608"/>
      <c r="R97" s="6601"/>
      <c r="S97" s="6608"/>
      <c r="T97" s="6601"/>
      <c r="U97" s="6608"/>
      <c r="V97" s="6601"/>
      <c r="W97" s="6608"/>
      <c r="X97" s="6601"/>
      <c r="Y97" s="6608"/>
      <c r="Z97" s="6601"/>
      <c r="AA97" s="6608"/>
      <c r="AB97" s="6601"/>
      <c r="AC97" s="6608"/>
      <c r="AD97" s="6601"/>
      <c r="AE97" s="6608"/>
      <c r="AF97" s="6601"/>
      <c r="AG97" s="6608"/>
      <c r="AH97" s="6601"/>
      <c r="AI97" s="6608"/>
      <c r="AJ97" s="6601"/>
      <c r="AK97" s="6608"/>
      <c r="AL97" s="6604"/>
      <c r="AM97" s="6657"/>
      <c r="AN97" s="6658"/>
      <c r="AO97" s="6658"/>
      <c r="AP97" s="6658"/>
      <c r="AQ97" s="6658"/>
      <c r="AR97" s="6658"/>
      <c r="AS97" s="6658"/>
      <c r="AT97" s="6658"/>
      <c r="AU97" s="6658"/>
      <c r="AV97" s="6658"/>
      <c r="AW97" s="6656"/>
    </row>
    <row r="98" spans="1:49" x14ac:dyDescent="0.35">
      <c r="A98" s="6644" t="s">
        <v>4092</v>
      </c>
      <c r="B98" s="6629">
        <f t="shared" si="10"/>
        <v>0</v>
      </c>
      <c r="C98" s="6607">
        <f t="shared" si="9"/>
        <v>0</v>
      </c>
      <c r="D98" s="6654">
        <f t="shared" si="9"/>
        <v>0</v>
      </c>
      <c r="E98" s="6655"/>
      <c r="F98" s="6656"/>
      <c r="G98" s="6605"/>
      <c r="H98" s="6601"/>
      <c r="I98" s="6608"/>
      <c r="J98" s="6601"/>
      <c r="K98" s="6608"/>
      <c r="L98" s="6601"/>
      <c r="M98" s="6608"/>
      <c r="N98" s="6601"/>
      <c r="O98" s="6608"/>
      <c r="P98" s="6601"/>
      <c r="Q98" s="6608"/>
      <c r="R98" s="6601"/>
      <c r="S98" s="6608"/>
      <c r="T98" s="6601"/>
      <c r="U98" s="6608"/>
      <c r="V98" s="6601"/>
      <c r="W98" s="6608"/>
      <c r="X98" s="6601"/>
      <c r="Y98" s="6608"/>
      <c r="Z98" s="6601"/>
      <c r="AA98" s="6608"/>
      <c r="AB98" s="6601"/>
      <c r="AC98" s="6608"/>
      <c r="AD98" s="6601"/>
      <c r="AE98" s="6608"/>
      <c r="AF98" s="6601"/>
      <c r="AG98" s="6608"/>
      <c r="AH98" s="6601"/>
      <c r="AI98" s="6608"/>
      <c r="AJ98" s="6601"/>
      <c r="AK98" s="6608"/>
      <c r="AL98" s="6604"/>
      <c r="AM98" s="6657"/>
      <c r="AN98" s="6658"/>
      <c r="AO98" s="6658"/>
      <c r="AP98" s="6658"/>
      <c r="AQ98" s="6658"/>
      <c r="AR98" s="6658"/>
      <c r="AS98" s="6658"/>
      <c r="AT98" s="6658"/>
      <c r="AU98" s="6658"/>
      <c r="AV98" s="6658"/>
      <c r="AW98" s="6656"/>
    </row>
    <row r="99" spans="1:49" x14ac:dyDescent="0.35">
      <c r="A99" s="6644" t="s">
        <v>4093</v>
      </c>
      <c r="B99" s="6629">
        <f t="shared" si="10"/>
        <v>0</v>
      </c>
      <c r="C99" s="6607">
        <f t="shared" si="9"/>
        <v>0</v>
      </c>
      <c r="D99" s="6654">
        <f t="shared" si="9"/>
        <v>0</v>
      </c>
      <c r="E99" s="6655"/>
      <c r="F99" s="6656"/>
      <c r="G99" s="6605"/>
      <c r="H99" s="6601"/>
      <c r="I99" s="6608"/>
      <c r="J99" s="6601"/>
      <c r="K99" s="6608"/>
      <c r="L99" s="6601"/>
      <c r="M99" s="6608"/>
      <c r="N99" s="6601"/>
      <c r="O99" s="6608"/>
      <c r="P99" s="6601"/>
      <c r="Q99" s="6608"/>
      <c r="R99" s="6601"/>
      <c r="S99" s="6608"/>
      <c r="T99" s="6601"/>
      <c r="U99" s="6608"/>
      <c r="V99" s="6601"/>
      <c r="W99" s="6608"/>
      <c r="X99" s="6601"/>
      <c r="Y99" s="6608"/>
      <c r="Z99" s="6601"/>
      <c r="AA99" s="6608"/>
      <c r="AB99" s="6601"/>
      <c r="AC99" s="6608"/>
      <c r="AD99" s="6601"/>
      <c r="AE99" s="6608"/>
      <c r="AF99" s="6601"/>
      <c r="AG99" s="6608"/>
      <c r="AH99" s="6601"/>
      <c r="AI99" s="6608"/>
      <c r="AJ99" s="6601"/>
      <c r="AK99" s="6608"/>
      <c r="AL99" s="6604"/>
      <c r="AM99" s="6657"/>
      <c r="AN99" s="6658"/>
      <c r="AO99" s="6658"/>
      <c r="AP99" s="6658"/>
      <c r="AQ99" s="6658"/>
      <c r="AR99" s="6658"/>
      <c r="AS99" s="6658"/>
      <c r="AT99" s="6658"/>
      <c r="AU99" s="6658"/>
      <c r="AV99" s="6658"/>
      <c r="AW99" s="6656"/>
    </row>
    <row r="100" spans="1:49" x14ac:dyDescent="0.35">
      <c r="A100" s="6644" t="s">
        <v>4094</v>
      </c>
      <c r="B100" s="6629">
        <f t="shared" si="10"/>
        <v>0</v>
      </c>
      <c r="C100" s="6607">
        <f t="shared" si="9"/>
        <v>0</v>
      </c>
      <c r="D100" s="6654">
        <f t="shared" si="9"/>
        <v>0</v>
      </c>
      <c r="E100" s="6655"/>
      <c r="F100" s="6656"/>
      <c r="G100" s="6605"/>
      <c r="H100" s="6601"/>
      <c r="I100" s="6608"/>
      <c r="J100" s="6601"/>
      <c r="K100" s="6608"/>
      <c r="L100" s="6601"/>
      <c r="M100" s="6608"/>
      <c r="N100" s="6601"/>
      <c r="O100" s="6608"/>
      <c r="P100" s="6601"/>
      <c r="Q100" s="6608"/>
      <c r="R100" s="6601"/>
      <c r="S100" s="6608"/>
      <c r="T100" s="6601"/>
      <c r="U100" s="6608"/>
      <c r="V100" s="6601"/>
      <c r="W100" s="6608"/>
      <c r="X100" s="6601"/>
      <c r="Y100" s="6608"/>
      <c r="Z100" s="6601"/>
      <c r="AA100" s="6608"/>
      <c r="AB100" s="6601"/>
      <c r="AC100" s="6608"/>
      <c r="AD100" s="6601"/>
      <c r="AE100" s="6608"/>
      <c r="AF100" s="6601"/>
      <c r="AG100" s="6608"/>
      <c r="AH100" s="6601"/>
      <c r="AI100" s="6608"/>
      <c r="AJ100" s="6601"/>
      <c r="AK100" s="6608"/>
      <c r="AL100" s="6604"/>
      <c r="AM100" s="6657"/>
      <c r="AN100" s="6658"/>
      <c r="AO100" s="6658"/>
      <c r="AP100" s="6658"/>
      <c r="AQ100" s="6658"/>
      <c r="AR100" s="6658"/>
      <c r="AS100" s="6658"/>
      <c r="AT100" s="6658"/>
      <c r="AU100" s="6658"/>
      <c r="AV100" s="6658"/>
      <c r="AW100" s="6656"/>
    </row>
    <row r="101" spans="1:49" x14ac:dyDescent="0.35">
      <c r="A101" s="6631" t="s">
        <v>4081</v>
      </c>
      <c r="B101" s="6629">
        <f t="shared" si="10"/>
        <v>0</v>
      </c>
      <c r="C101" s="6607">
        <f t="shared" si="9"/>
        <v>0</v>
      </c>
      <c r="D101" s="6654">
        <f t="shared" si="9"/>
        <v>0</v>
      </c>
      <c r="E101" s="6655"/>
      <c r="F101" s="6656"/>
      <c r="G101" s="6605"/>
      <c r="H101" s="6601"/>
      <c r="I101" s="6608"/>
      <c r="J101" s="6601"/>
      <c r="K101" s="6608"/>
      <c r="L101" s="6601"/>
      <c r="M101" s="6608"/>
      <c r="N101" s="6601"/>
      <c r="O101" s="6608"/>
      <c r="P101" s="6601"/>
      <c r="Q101" s="6608"/>
      <c r="R101" s="6601"/>
      <c r="S101" s="6608"/>
      <c r="T101" s="6601"/>
      <c r="U101" s="6608"/>
      <c r="V101" s="6601"/>
      <c r="W101" s="6608"/>
      <c r="X101" s="6601"/>
      <c r="Y101" s="6608"/>
      <c r="Z101" s="6601"/>
      <c r="AA101" s="6608"/>
      <c r="AB101" s="6601"/>
      <c r="AC101" s="6608"/>
      <c r="AD101" s="6601"/>
      <c r="AE101" s="6608"/>
      <c r="AF101" s="6601"/>
      <c r="AG101" s="6608"/>
      <c r="AH101" s="6601"/>
      <c r="AI101" s="6608"/>
      <c r="AJ101" s="6601"/>
      <c r="AK101" s="6608"/>
      <c r="AL101" s="6604"/>
      <c r="AM101" s="6657"/>
      <c r="AN101" s="6658"/>
      <c r="AO101" s="6658"/>
      <c r="AP101" s="6658"/>
      <c r="AQ101" s="6658"/>
      <c r="AR101" s="6658"/>
      <c r="AS101" s="6658"/>
      <c r="AT101" s="6658"/>
      <c r="AU101" s="6658"/>
      <c r="AV101" s="6658"/>
      <c r="AW101" s="6656"/>
    </row>
    <row r="102" spans="1:49" x14ac:dyDescent="0.35">
      <c r="A102" s="6644" t="s">
        <v>4095</v>
      </c>
      <c r="B102" s="6629">
        <f t="shared" si="10"/>
        <v>0</v>
      </c>
      <c r="C102" s="6659">
        <f t="shared" si="9"/>
        <v>0</v>
      </c>
      <c r="D102" s="6660">
        <f t="shared" si="9"/>
        <v>0</v>
      </c>
      <c r="E102" s="6661"/>
      <c r="F102" s="6662"/>
      <c r="G102" s="6663"/>
      <c r="H102" s="6664"/>
      <c r="I102" s="6665"/>
      <c r="J102" s="6664"/>
      <c r="K102" s="6665"/>
      <c r="L102" s="6664"/>
      <c r="M102" s="6665"/>
      <c r="N102" s="6664"/>
      <c r="O102" s="6665"/>
      <c r="P102" s="6664"/>
      <c r="Q102" s="6665"/>
      <c r="R102" s="6664"/>
      <c r="S102" s="6665"/>
      <c r="T102" s="6664"/>
      <c r="U102" s="6665"/>
      <c r="V102" s="6664"/>
      <c r="W102" s="6665"/>
      <c r="X102" s="6664"/>
      <c r="Y102" s="6665"/>
      <c r="Z102" s="6664"/>
      <c r="AA102" s="6665"/>
      <c r="AB102" s="6664"/>
      <c r="AC102" s="6665"/>
      <c r="AD102" s="6664"/>
      <c r="AE102" s="6665"/>
      <c r="AF102" s="6664"/>
      <c r="AG102" s="6665"/>
      <c r="AH102" s="6664"/>
      <c r="AI102" s="6665"/>
      <c r="AJ102" s="6664"/>
      <c r="AK102" s="6665"/>
      <c r="AL102" s="6666"/>
      <c r="AM102" s="6667"/>
      <c r="AN102" s="6668"/>
      <c r="AO102" s="6668"/>
      <c r="AP102" s="6668"/>
      <c r="AQ102" s="6668"/>
      <c r="AR102" s="6668"/>
      <c r="AS102" s="6668"/>
      <c r="AT102" s="6668"/>
      <c r="AU102" s="6668"/>
      <c r="AV102" s="6668"/>
      <c r="AW102" s="6662"/>
    </row>
    <row r="103" spans="1:49" x14ac:dyDescent="0.35">
      <c r="A103" s="6644" t="s">
        <v>4096</v>
      </c>
      <c r="B103" s="6629">
        <f t="shared" si="10"/>
        <v>0</v>
      </c>
      <c r="C103" s="6629">
        <f t="shared" si="9"/>
        <v>0</v>
      </c>
      <c r="D103" s="6669">
        <f t="shared" si="9"/>
        <v>0</v>
      </c>
      <c r="E103" s="6655"/>
      <c r="F103" s="6656"/>
      <c r="G103" s="6605"/>
      <c r="H103" s="6601"/>
      <c r="I103" s="6608"/>
      <c r="J103" s="6601"/>
      <c r="K103" s="6608"/>
      <c r="L103" s="6601"/>
      <c r="M103" s="6608"/>
      <c r="N103" s="6601"/>
      <c r="O103" s="6608"/>
      <c r="P103" s="6601"/>
      <c r="Q103" s="6608"/>
      <c r="R103" s="6601"/>
      <c r="S103" s="6608"/>
      <c r="T103" s="6601"/>
      <c r="U103" s="6608"/>
      <c r="V103" s="6601"/>
      <c r="W103" s="6608"/>
      <c r="X103" s="6601"/>
      <c r="Y103" s="6608"/>
      <c r="Z103" s="6601"/>
      <c r="AA103" s="6608"/>
      <c r="AB103" s="6601"/>
      <c r="AC103" s="6608"/>
      <c r="AD103" s="6601"/>
      <c r="AE103" s="6608"/>
      <c r="AF103" s="6601"/>
      <c r="AG103" s="6608"/>
      <c r="AH103" s="6601"/>
      <c r="AI103" s="6608"/>
      <c r="AJ103" s="6601"/>
      <c r="AK103" s="6608"/>
      <c r="AL103" s="6604"/>
      <c r="AM103" s="6657"/>
      <c r="AN103" s="6658"/>
      <c r="AO103" s="6658"/>
      <c r="AP103" s="6658"/>
      <c r="AQ103" s="6658"/>
      <c r="AR103" s="6658"/>
      <c r="AS103" s="6658"/>
      <c r="AT103" s="6658"/>
      <c r="AU103" s="6658"/>
      <c r="AV103" s="6658"/>
      <c r="AW103" s="6656"/>
    </row>
    <row r="104" spans="1:49" x14ac:dyDescent="0.35">
      <c r="A104" s="6644" t="s">
        <v>4097</v>
      </c>
      <c r="B104" s="6629">
        <f t="shared" si="10"/>
        <v>0</v>
      </c>
      <c r="C104" s="6629">
        <f t="shared" si="9"/>
        <v>0</v>
      </c>
      <c r="D104" s="6669">
        <f t="shared" si="9"/>
        <v>0</v>
      </c>
      <c r="E104" s="6655"/>
      <c r="F104" s="6656"/>
      <c r="G104" s="6605"/>
      <c r="H104" s="6601"/>
      <c r="I104" s="6608"/>
      <c r="J104" s="6601"/>
      <c r="K104" s="6608"/>
      <c r="L104" s="6601"/>
      <c r="M104" s="6608"/>
      <c r="N104" s="6601"/>
      <c r="O104" s="6608"/>
      <c r="P104" s="6601"/>
      <c r="Q104" s="6608"/>
      <c r="R104" s="6601"/>
      <c r="S104" s="6608"/>
      <c r="T104" s="6601"/>
      <c r="U104" s="6608"/>
      <c r="V104" s="6601"/>
      <c r="W104" s="6608"/>
      <c r="X104" s="6601"/>
      <c r="Y104" s="6608"/>
      <c r="Z104" s="6601"/>
      <c r="AA104" s="6608"/>
      <c r="AB104" s="6601"/>
      <c r="AC104" s="6608"/>
      <c r="AD104" s="6601"/>
      <c r="AE104" s="6608"/>
      <c r="AF104" s="6601"/>
      <c r="AG104" s="6608"/>
      <c r="AH104" s="6601"/>
      <c r="AI104" s="6608"/>
      <c r="AJ104" s="6601"/>
      <c r="AK104" s="6608"/>
      <c r="AL104" s="6604"/>
      <c r="AM104" s="6657"/>
      <c r="AN104" s="6658"/>
      <c r="AO104" s="6658"/>
      <c r="AP104" s="6658"/>
      <c r="AQ104" s="6658"/>
      <c r="AR104" s="6658"/>
      <c r="AS104" s="6658"/>
      <c r="AT104" s="6658"/>
      <c r="AU104" s="6658"/>
      <c r="AV104" s="6658"/>
      <c r="AW104" s="6656"/>
    </row>
    <row r="105" spans="1:49" x14ac:dyDescent="0.35">
      <c r="A105" s="6631" t="s">
        <v>4079</v>
      </c>
      <c r="B105" s="6629">
        <f t="shared" si="10"/>
        <v>0</v>
      </c>
      <c r="C105" s="6629">
        <f t="shared" si="9"/>
        <v>0</v>
      </c>
      <c r="D105" s="6669">
        <f t="shared" si="9"/>
        <v>0</v>
      </c>
      <c r="E105" s="6655"/>
      <c r="F105" s="6656"/>
      <c r="G105" s="6605"/>
      <c r="H105" s="6601"/>
      <c r="I105" s="6608"/>
      <c r="J105" s="6601"/>
      <c r="K105" s="6608"/>
      <c r="L105" s="6601"/>
      <c r="M105" s="6608"/>
      <c r="N105" s="6601"/>
      <c r="O105" s="6608"/>
      <c r="P105" s="6601"/>
      <c r="Q105" s="6608"/>
      <c r="R105" s="6601"/>
      <c r="S105" s="6608"/>
      <c r="T105" s="6601"/>
      <c r="U105" s="6608"/>
      <c r="V105" s="6601"/>
      <c r="W105" s="6608"/>
      <c r="X105" s="6601"/>
      <c r="Y105" s="6608"/>
      <c r="Z105" s="6601"/>
      <c r="AA105" s="6608"/>
      <c r="AB105" s="6601"/>
      <c r="AC105" s="6608"/>
      <c r="AD105" s="6601"/>
      <c r="AE105" s="6608"/>
      <c r="AF105" s="6601"/>
      <c r="AG105" s="6608"/>
      <c r="AH105" s="6601"/>
      <c r="AI105" s="6608"/>
      <c r="AJ105" s="6601"/>
      <c r="AK105" s="6608"/>
      <c r="AL105" s="6604"/>
      <c r="AM105" s="6657"/>
      <c r="AN105" s="6658"/>
      <c r="AO105" s="6658"/>
      <c r="AP105" s="6658"/>
      <c r="AQ105" s="6658"/>
      <c r="AR105" s="6658"/>
      <c r="AS105" s="6658"/>
      <c r="AT105" s="6658"/>
      <c r="AU105" s="6658"/>
      <c r="AV105" s="6658"/>
      <c r="AW105" s="6656"/>
    </row>
    <row r="106" spans="1:49" x14ac:dyDescent="0.35">
      <c r="A106" s="6632" t="s">
        <v>4082</v>
      </c>
      <c r="B106" s="6670">
        <f t="shared" si="10"/>
        <v>0</v>
      </c>
      <c r="C106" s="6670">
        <f t="shared" si="9"/>
        <v>0</v>
      </c>
      <c r="D106" s="6671">
        <f t="shared" si="9"/>
        <v>0</v>
      </c>
      <c r="E106" s="6672"/>
      <c r="F106" s="6673"/>
      <c r="G106" s="6674"/>
      <c r="H106" s="6675"/>
      <c r="I106" s="6676"/>
      <c r="J106" s="6675"/>
      <c r="K106" s="6676"/>
      <c r="L106" s="6675"/>
      <c r="M106" s="6676"/>
      <c r="N106" s="6675"/>
      <c r="O106" s="6676"/>
      <c r="P106" s="6675"/>
      <c r="Q106" s="6676"/>
      <c r="R106" s="6675"/>
      <c r="S106" s="6676"/>
      <c r="T106" s="6675"/>
      <c r="U106" s="6676"/>
      <c r="V106" s="6675"/>
      <c r="W106" s="6676"/>
      <c r="X106" s="6675"/>
      <c r="Y106" s="6676"/>
      <c r="Z106" s="6675"/>
      <c r="AA106" s="6676"/>
      <c r="AB106" s="6675"/>
      <c r="AC106" s="6676"/>
      <c r="AD106" s="6675"/>
      <c r="AE106" s="6676"/>
      <c r="AF106" s="6675"/>
      <c r="AG106" s="6676"/>
      <c r="AH106" s="6675"/>
      <c r="AI106" s="6676"/>
      <c r="AJ106" s="6675"/>
      <c r="AK106" s="6676"/>
      <c r="AL106" s="6677"/>
      <c r="AM106" s="6678"/>
      <c r="AN106" s="6679"/>
      <c r="AO106" s="6679"/>
      <c r="AP106" s="6679"/>
      <c r="AQ106" s="6679"/>
      <c r="AR106" s="6679"/>
      <c r="AS106" s="6679"/>
      <c r="AT106" s="6679"/>
      <c r="AU106" s="6679"/>
      <c r="AV106" s="6679"/>
      <c r="AW106" s="6673"/>
    </row>
    <row r="107" spans="1:49" x14ac:dyDescent="0.35">
      <c r="A107" s="768" t="s">
        <v>4098</v>
      </c>
      <c r="B107" s="6640"/>
      <c r="C107" s="6640"/>
      <c r="D107" s="6640"/>
      <c r="E107" s="6640"/>
      <c r="F107" s="6640"/>
      <c r="G107" s="6640"/>
      <c r="H107" s="6640"/>
      <c r="I107" s="6640"/>
      <c r="J107" s="6640"/>
    </row>
    <row r="108" spans="1:49" x14ac:dyDescent="0.35">
      <c r="A108" s="9501" t="s">
        <v>658</v>
      </c>
      <c r="B108" s="9512" t="s">
        <v>4099</v>
      </c>
      <c r="C108" s="9513"/>
      <c r="D108" s="9513"/>
      <c r="E108" s="9514"/>
      <c r="F108" s="9512" t="s">
        <v>4100</v>
      </c>
      <c r="G108" s="9513"/>
      <c r="H108" s="9513"/>
      <c r="I108" s="9514"/>
      <c r="J108" s="6640"/>
    </row>
    <row r="109" spans="1:49" ht="20" x14ac:dyDescent="0.35">
      <c r="A109" s="9502"/>
      <c r="B109" s="6680" t="s">
        <v>4101</v>
      </c>
      <c r="C109" s="6680" t="s">
        <v>4102</v>
      </c>
      <c r="D109" s="6681" t="s">
        <v>4103</v>
      </c>
      <c r="E109" s="6681" t="s">
        <v>4104</v>
      </c>
      <c r="F109" s="6681" t="s">
        <v>4101</v>
      </c>
      <c r="G109" s="6681" t="s">
        <v>2599</v>
      </c>
      <c r="H109" s="6681" t="s">
        <v>4103</v>
      </c>
      <c r="I109" s="6681" t="s">
        <v>4104</v>
      </c>
      <c r="J109" s="6640"/>
    </row>
    <row r="110" spans="1:49" x14ac:dyDescent="0.35">
      <c r="A110" s="6597" t="s">
        <v>4105</v>
      </c>
      <c r="B110" s="6622"/>
      <c r="C110" s="6622"/>
      <c r="D110" s="6622"/>
      <c r="E110" s="6622"/>
      <c r="F110" s="6622"/>
      <c r="G110" s="6622"/>
      <c r="H110" s="6622"/>
      <c r="I110" s="6622"/>
      <c r="J110" s="6640"/>
    </row>
    <row r="111" spans="1:49" x14ac:dyDescent="0.35">
      <c r="A111" s="6611" t="s">
        <v>4106</v>
      </c>
      <c r="B111" s="6682"/>
      <c r="C111" s="6683"/>
      <c r="D111" s="6683"/>
      <c r="E111" s="6683"/>
      <c r="F111" s="6684"/>
      <c r="G111" s="6684"/>
      <c r="H111" s="6684"/>
      <c r="I111" s="6684"/>
      <c r="J111" s="6640"/>
    </row>
    <row r="112" spans="1:49" ht="15.5" x14ac:dyDescent="0.35">
      <c r="A112" s="6685" t="s">
        <v>4107</v>
      </c>
      <c r="B112" s="6686"/>
      <c r="C112" s="6686"/>
      <c r="D112" s="6686"/>
      <c r="E112" s="6686"/>
      <c r="F112" s="6686"/>
      <c r="G112" s="6686"/>
      <c r="H112" s="6686"/>
      <c r="I112" s="6686"/>
      <c r="J112" s="6640"/>
    </row>
    <row r="113" spans="1:9" x14ac:dyDescent="0.35">
      <c r="A113" s="6687"/>
      <c r="B113" s="9512" t="s">
        <v>4099</v>
      </c>
      <c r="C113" s="9513"/>
      <c r="D113" s="9513"/>
      <c r="E113" s="9514"/>
      <c r="F113" s="9512" t="s">
        <v>4100</v>
      </c>
      <c r="G113" s="9513"/>
      <c r="H113" s="9513"/>
      <c r="I113" s="9514"/>
    </row>
    <row r="114" spans="1:9" ht="21.5" x14ac:dyDescent="0.35">
      <c r="A114" s="6687"/>
      <c r="B114" s="6680" t="s">
        <v>4101</v>
      </c>
      <c r="C114" s="6680" t="s">
        <v>4102</v>
      </c>
      <c r="D114" s="6681" t="s">
        <v>4103</v>
      </c>
      <c r="E114" s="6681" t="s">
        <v>4104</v>
      </c>
      <c r="F114" s="6681" t="s">
        <v>4101</v>
      </c>
      <c r="G114" s="6688" t="s">
        <v>2599</v>
      </c>
      <c r="H114" s="6681" t="s">
        <v>4103</v>
      </c>
      <c r="I114" s="6681" t="s">
        <v>4104</v>
      </c>
    </row>
    <row r="115" spans="1:9" x14ac:dyDescent="0.35">
      <c r="A115" s="6597" t="s">
        <v>4108</v>
      </c>
      <c r="B115" s="6689"/>
      <c r="C115" s="6689"/>
      <c r="D115" s="6689"/>
      <c r="E115" s="6689"/>
      <c r="F115" s="6622"/>
      <c r="G115" s="6622"/>
      <c r="H115" s="6622"/>
      <c r="I115" s="6622"/>
    </row>
    <row r="116" spans="1:9" x14ac:dyDescent="0.35">
      <c r="A116" s="6611" t="s">
        <v>4109</v>
      </c>
      <c r="B116" s="6615"/>
      <c r="C116" s="6615"/>
      <c r="D116" s="6615"/>
      <c r="E116" s="6615"/>
      <c r="F116" s="6690"/>
      <c r="G116" s="6690"/>
      <c r="H116" s="6690"/>
      <c r="I116" s="6690"/>
    </row>
    <row r="117" spans="1:9" ht="15.5" x14ac:dyDescent="0.35">
      <c r="A117" s="6587" t="s">
        <v>4110</v>
      </c>
    </row>
    <row r="118" spans="1:9" ht="21.5" x14ac:dyDescent="0.35">
      <c r="A118" s="9501" t="s">
        <v>4111</v>
      </c>
      <c r="B118" s="9503" t="s">
        <v>4099</v>
      </c>
      <c r="C118" s="9504"/>
      <c r="D118" s="9505" t="s">
        <v>4112</v>
      </c>
      <c r="E118" s="9506"/>
      <c r="F118" s="9507"/>
      <c r="G118" s="6628" t="s">
        <v>4113</v>
      </c>
    </row>
    <row r="119" spans="1:9" ht="21.5" x14ac:dyDescent="0.35">
      <c r="A119" s="9502"/>
      <c r="B119" s="6691" t="s">
        <v>4114</v>
      </c>
      <c r="C119" s="6691" t="s">
        <v>4115</v>
      </c>
      <c r="D119" s="6691" t="s">
        <v>4116</v>
      </c>
      <c r="E119" s="6628" t="s">
        <v>1723</v>
      </c>
      <c r="F119" s="6628" t="s">
        <v>4117</v>
      </c>
      <c r="G119" s="6691" t="s">
        <v>4118</v>
      </c>
    </row>
    <row r="120" spans="1:9" x14ac:dyDescent="0.35">
      <c r="A120" s="6597" t="s">
        <v>4119</v>
      </c>
      <c r="B120" s="6650"/>
      <c r="C120" s="6650"/>
      <c r="D120" s="6692"/>
      <c r="E120" s="6650"/>
      <c r="F120" s="6650"/>
      <c r="G120" s="6650"/>
    </row>
    <row r="121" spans="1:9" x14ac:dyDescent="0.35">
      <c r="A121" s="6606" t="s">
        <v>4120</v>
      </c>
      <c r="B121" s="6693"/>
      <c r="C121" s="6650"/>
      <c r="D121" s="6650"/>
      <c r="E121" s="6650"/>
      <c r="F121" s="6693"/>
      <c r="G121" s="6650"/>
    </row>
    <row r="122" spans="1:9" x14ac:dyDescent="0.35">
      <c r="A122" s="6606" t="s">
        <v>4121</v>
      </c>
      <c r="B122" s="6694"/>
      <c r="C122" s="6694"/>
      <c r="D122" s="6650"/>
      <c r="E122" s="6650"/>
      <c r="F122" s="6694"/>
      <c r="G122" s="6694"/>
    </row>
    <row r="123" spans="1:9" x14ac:dyDescent="0.35">
      <c r="A123" s="6625" t="s">
        <v>4122</v>
      </c>
      <c r="B123" s="6695"/>
      <c r="C123" s="6695"/>
      <c r="D123" s="6695"/>
      <c r="E123" s="6650"/>
      <c r="F123" s="6650"/>
      <c r="G123" s="6695"/>
    </row>
  </sheetData>
  <mergeCells count="99">
    <mergeCell ref="AN12:AN14"/>
    <mergeCell ref="AO12:AO14"/>
    <mergeCell ref="F13:G13"/>
    <mergeCell ref="H13:I13"/>
    <mergeCell ref="J13:K13"/>
    <mergeCell ref="L13:M13"/>
    <mergeCell ref="X13:Y13"/>
    <mergeCell ref="A7:AC7"/>
    <mergeCell ref="A12:B14"/>
    <mergeCell ref="C12:E13"/>
    <mergeCell ref="F12:AM12"/>
    <mergeCell ref="N13:O13"/>
    <mergeCell ref="P13:Q13"/>
    <mergeCell ref="R13:S13"/>
    <mergeCell ref="T13:U13"/>
    <mergeCell ref="V13:W13"/>
    <mergeCell ref="AL13:AM13"/>
    <mergeCell ref="A15:A37"/>
    <mergeCell ref="A38:A41"/>
    <mergeCell ref="A43:A45"/>
    <mergeCell ref="B43:D44"/>
    <mergeCell ref="E43:AL43"/>
    <mergeCell ref="AK44:AL44"/>
    <mergeCell ref="W44:X44"/>
    <mergeCell ref="Y44:Z44"/>
    <mergeCell ref="AA44:AB44"/>
    <mergeCell ref="AC44:AD44"/>
    <mergeCell ref="AE44:AF44"/>
    <mergeCell ref="AG44:AH44"/>
    <mergeCell ref="K44:L44"/>
    <mergeCell ref="AM43:AW44"/>
    <mergeCell ref="E44:F44"/>
    <mergeCell ref="G44:H44"/>
    <mergeCell ref="I44:J44"/>
    <mergeCell ref="Z13:AA13"/>
    <mergeCell ref="AB13:AC13"/>
    <mergeCell ref="AD13:AE13"/>
    <mergeCell ref="AF13:AG13"/>
    <mergeCell ref="AH13:AI13"/>
    <mergeCell ref="AJ13:AK13"/>
    <mergeCell ref="M44:N44"/>
    <mergeCell ref="O44:P44"/>
    <mergeCell ref="Q44:R44"/>
    <mergeCell ref="S44:T44"/>
    <mergeCell ref="U44:V44"/>
    <mergeCell ref="AI44:AJ44"/>
    <mergeCell ref="A60:B62"/>
    <mergeCell ref="C60:E61"/>
    <mergeCell ref="F60:AM60"/>
    <mergeCell ref="X61:Y61"/>
    <mergeCell ref="Z61:AA61"/>
    <mergeCell ref="AB61:AC61"/>
    <mergeCell ref="AD61:AE61"/>
    <mergeCell ref="A86:A89"/>
    <mergeCell ref="AO60:AO62"/>
    <mergeCell ref="F61:G61"/>
    <mergeCell ref="H61:I61"/>
    <mergeCell ref="J61:K61"/>
    <mergeCell ref="L61:M61"/>
    <mergeCell ref="N61:O61"/>
    <mergeCell ref="P61:Q61"/>
    <mergeCell ref="R61:S61"/>
    <mergeCell ref="T61:U61"/>
    <mergeCell ref="V61:W61"/>
    <mergeCell ref="AN60:AN62"/>
    <mergeCell ref="AF61:AG61"/>
    <mergeCell ref="AH61:AI61"/>
    <mergeCell ref="AJ61:AK61"/>
    <mergeCell ref="AL61:AM61"/>
    <mergeCell ref="A63:A85"/>
    <mergeCell ref="AM92:AW93"/>
    <mergeCell ref="E93:F93"/>
    <mergeCell ref="G93:H93"/>
    <mergeCell ref="I93:J93"/>
    <mergeCell ref="K93:L93"/>
    <mergeCell ref="M93:N93"/>
    <mergeCell ref="O93:P93"/>
    <mergeCell ref="U93:V93"/>
    <mergeCell ref="W93:X93"/>
    <mergeCell ref="Y93:Z93"/>
    <mergeCell ref="AA93:AB93"/>
    <mergeCell ref="A92:A94"/>
    <mergeCell ref="B92:D93"/>
    <mergeCell ref="E92:AL92"/>
    <mergeCell ref="AC93:AD93"/>
    <mergeCell ref="AI93:AJ93"/>
    <mergeCell ref="AK93:AL93"/>
    <mergeCell ref="B113:E113"/>
    <mergeCell ref="F113:I113"/>
    <mergeCell ref="A108:A109"/>
    <mergeCell ref="B108:E108"/>
    <mergeCell ref="F108:I108"/>
    <mergeCell ref="Q93:R93"/>
    <mergeCell ref="S93:T93"/>
    <mergeCell ref="A118:A119"/>
    <mergeCell ref="B118:C118"/>
    <mergeCell ref="D118:F118"/>
    <mergeCell ref="AE93:AF93"/>
    <mergeCell ref="AG93:AH93"/>
  </mergeCells>
  <dataValidations count="3">
    <dataValidation allowBlank="1" prompt="Valor no Permitido" sqref="AP58:AW94 E8:E45 AO60:AO62 B15:B59 A15:A60 E107:I109 F111:I114 B63:B109 B112:E115 J107:AW112 E58:E94 AN1:AN11 F90:AO94 F8:AC14 A63:A124 F42:AW45 AP1:AW41 A1:A12 B121:B123 B1:AC6 B8:B11 F116:G119 B124:G124 H116:I124 B117:E119 G122:G123 F121:F122 D120 D123 C122:C123 AD1:AM14 AO1:AO14 F58:AM62 AN58:AO59 C8:D109" xr:uid="{53AD0A66-409B-4FBC-9216-623A8CAC2ACA}"/>
    <dataValidation type="whole" operator="greaterThanOrEqual" allowBlank="1" showErrorMessage="1" error="Sólo ingrese números enteros." prompt="Valor no Permitido" sqref="E95:AW106 F63:AO89 E46:AW57 F15:AO41 D122:E122 B120:C120 E120:F120 C121:E121 G120:G121 E123:F123" xr:uid="{5EBE4F0E-023D-4463-91CD-A56609892402}">
      <formula1>0</formula1>
    </dataValidation>
    <dataValidation type="whole" operator="greaterThanOrEqual" allowBlank="1" showErrorMessage="1" error="Sólo ingrese números enteros." sqref="B110:E111 F110:I110 B116:E116 F115:I115" xr:uid="{C6F68E84-9BA3-4FA5-84D4-ECEEDA0889D1}">
      <formula1>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59E2-21D6-4064-B851-E8526D940058}">
  <dimension ref="A1:DZ320"/>
  <sheetViews>
    <sheetView topLeftCell="B13" workbookViewId="0">
      <selection activeCell="G23" sqref="G23"/>
    </sheetView>
  </sheetViews>
  <sheetFormatPr baseColWidth="10" defaultColWidth="11.453125" defaultRowHeight="14.5" x14ac:dyDescent="0.35"/>
  <cols>
    <col min="1" max="1" width="27.7265625" style="4058" customWidth="1"/>
    <col min="2" max="2" width="48" style="4058" customWidth="1"/>
    <col min="3" max="3" width="11.453125" style="4058"/>
    <col min="4" max="4" width="15.453125" style="4058" customWidth="1"/>
    <col min="5" max="5" width="22.1796875" style="4058" customWidth="1"/>
    <col min="6" max="6" width="18.26953125" style="4058" customWidth="1"/>
    <col min="7" max="16384" width="11.453125" style="4058"/>
  </cols>
  <sheetData>
    <row r="1" spans="1:26" x14ac:dyDescent="0.35">
      <c r="A1" s="95" t="s">
        <v>0</v>
      </c>
      <c r="B1" s="4059"/>
      <c r="C1" s="4059"/>
      <c r="D1" s="4059"/>
      <c r="E1" s="4059"/>
      <c r="F1" s="4059"/>
      <c r="G1" s="4059"/>
      <c r="H1" s="4059"/>
      <c r="I1" s="4059"/>
      <c r="J1" s="4059"/>
      <c r="K1" s="4059"/>
      <c r="L1" s="4059"/>
      <c r="M1" s="4059"/>
      <c r="N1" s="4059"/>
      <c r="O1" s="4059"/>
      <c r="P1" s="4059"/>
      <c r="Q1" s="4059"/>
      <c r="R1" s="4059"/>
      <c r="S1" s="4059"/>
      <c r="T1" s="4059"/>
      <c r="U1" s="4059"/>
      <c r="V1" s="4059"/>
      <c r="W1" s="4059"/>
      <c r="X1" s="4059"/>
      <c r="Y1" s="4059"/>
    </row>
    <row r="2" spans="1:26" x14ac:dyDescent="0.35">
      <c r="A2" s="95" t="s">
        <v>69</v>
      </c>
      <c r="B2" s="4059"/>
      <c r="C2" s="4059"/>
      <c r="D2" s="4059"/>
      <c r="E2" s="4059"/>
      <c r="F2" s="4059"/>
      <c r="G2" s="4059"/>
      <c r="H2" s="4059"/>
      <c r="I2" s="4059"/>
      <c r="J2" s="4059"/>
      <c r="K2" s="4059"/>
      <c r="L2" s="4059"/>
      <c r="M2" s="4059"/>
      <c r="N2" s="4059"/>
      <c r="O2" s="4059"/>
      <c r="P2" s="4059"/>
      <c r="Q2" s="4059"/>
      <c r="R2" s="4059"/>
      <c r="S2" s="4059"/>
      <c r="T2" s="4059"/>
      <c r="U2" s="4059"/>
      <c r="V2" s="4059"/>
      <c r="W2" s="4059"/>
      <c r="X2" s="4059"/>
      <c r="Y2" s="4059"/>
    </row>
    <row r="3" spans="1:26" x14ac:dyDescent="0.35">
      <c r="A3" s="95" t="s">
        <v>70</v>
      </c>
      <c r="B3" s="4059"/>
      <c r="C3" s="4059"/>
      <c r="D3" s="4059"/>
      <c r="E3" s="4059"/>
      <c r="F3" s="4059"/>
      <c r="G3" s="4059"/>
      <c r="H3" s="4059"/>
      <c r="I3" s="4059"/>
      <c r="J3" s="4059"/>
      <c r="K3" s="4059"/>
      <c r="L3" s="4059"/>
      <c r="M3" s="4059"/>
      <c r="N3" s="4059"/>
      <c r="O3" s="4059"/>
      <c r="P3" s="4059"/>
      <c r="Q3" s="4059"/>
      <c r="R3" s="4059"/>
      <c r="S3" s="4059"/>
      <c r="T3" s="4059"/>
      <c r="U3" s="4059"/>
      <c r="V3" s="4059"/>
      <c r="W3" s="4059"/>
      <c r="X3" s="4059"/>
      <c r="Y3" s="4059"/>
    </row>
    <row r="4" spans="1:26" x14ac:dyDescent="0.35">
      <c r="A4" s="95" t="s">
        <v>71</v>
      </c>
      <c r="B4" s="4059"/>
      <c r="C4" s="4059"/>
      <c r="D4" s="4059"/>
      <c r="E4" s="4059"/>
      <c r="F4" s="4059"/>
      <c r="G4" s="4059"/>
      <c r="H4" s="4059"/>
      <c r="I4" s="4059"/>
      <c r="J4" s="4059"/>
      <c r="K4" s="4059"/>
      <c r="L4" s="4059"/>
      <c r="M4" s="4059"/>
      <c r="N4" s="4059"/>
      <c r="O4" s="4059"/>
      <c r="P4" s="4059"/>
      <c r="Q4" s="4059"/>
      <c r="R4" s="4059"/>
      <c r="S4" s="4059"/>
      <c r="T4" s="4059"/>
      <c r="U4" s="4059"/>
      <c r="V4" s="4059"/>
      <c r="W4" s="4059"/>
      <c r="X4" s="4059"/>
      <c r="Y4" s="4059"/>
    </row>
    <row r="5" spans="1:26" x14ac:dyDescent="0.35">
      <c r="A5" s="95" t="s">
        <v>72</v>
      </c>
      <c r="B5" s="4059"/>
      <c r="C5" s="4059"/>
      <c r="D5" s="4059"/>
      <c r="E5" s="4059"/>
      <c r="F5" s="4059"/>
      <c r="G5" s="4059"/>
      <c r="H5" s="4059"/>
      <c r="I5" s="4059"/>
      <c r="J5" s="4059"/>
      <c r="K5" s="4059"/>
      <c r="L5" s="4059"/>
      <c r="M5" s="4059"/>
      <c r="N5" s="4059"/>
      <c r="O5" s="4059"/>
      <c r="P5" s="4059"/>
      <c r="Q5" s="4059"/>
      <c r="R5" s="4059"/>
      <c r="S5" s="4059"/>
      <c r="T5" s="4059"/>
      <c r="U5" s="4059"/>
      <c r="V5" s="4059"/>
      <c r="W5" s="4059"/>
      <c r="X5" s="4059"/>
      <c r="Y5" s="4059"/>
    </row>
    <row r="6" spans="1:26" ht="21" customHeight="1" x14ac:dyDescent="0.35">
      <c r="A6" s="7006" t="s">
        <v>109</v>
      </c>
      <c r="B6" s="7006"/>
      <c r="C6" s="7006"/>
      <c r="D6" s="7006"/>
      <c r="E6" s="7006"/>
      <c r="F6" s="7006"/>
      <c r="G6" s="7006"/>
      <c r="H6" s="7006"/>
      <c r="I6" s="7006"/>
      <c r="J6" s="7006"/>
      <c r="K6" s="7006"/>
      <c r="L6" s="7006"/>
      <c r="M6" s="7006"/>
      <c r="N6" s="7006"/>
      <c r="O6" s="7006"/>
      <c r="P6" s="7006"/>
      <c r="Q6" s="7006"/>
      <c r="R6" s="7006"/>
      <c r="S6" s="7006"/>
      <c r="T6" s="7006"/>
      <c r="U6" s="7006"/>
      <c r="V6" s="7006"/>
      <c r="W6" s="7006"/>
      <c r="X6" s="7006"/>
      <c r="Y6" s="7007"/>
      <c r="Z6" s="1194"/>
    </row>
    <row r="7" spans="1:26" ht="17.25" customHeight="1" x14ac:dyDescent="0.35">
      <c r="A7" s="1195" t="s">
        <v>110</v>
      </c>
      <c r="B7" s="4051"/>
      <c r="C7" s="4051"/>
      <c r="D7" s="4051"/>
      <c r="E7" s="4051"/>
      <c r="F7" s="4051"/>
      <c r="G7" s="4051"/>
      <c r="H7" s="4051"/>
      <c r="I7" s="4051"/>
      <c r="J7" s="4051"/>
      <c r="K7" s="4051"/>
      <c r="L7" s="4051"/>
      <c r="M7" s="4051"/>
      <c r="N7" s="4051"/>
      <c r="O7" s="4051"/>
      <c r="P7" s="4051"/>
      <c r="Q7" s="4051"/>
      <c r="R7" s="4051"/>
      <c r="S7" s="4051"/>
      <c r="T7" s="4051"/>
      <c r="U7" s="4051"/>
      <c r="V7" s="4051"/>
      <c r="W7" s="4051"/>
      <c r="X7" s="4051"/>
      <c r="Y7" s="4052"/>
      <c r="Z7" s="1194"/>
    </row>
    <row r="8" spans="1:26" ht="20.25" customHeight="1" x14ac:dyDescent="0.35">
      <c r="A8" s="3873" t="s">
        <v>111</v>
      </c>
      <c r="B8" s="3873"/>
      <c r="C8" s="3873"/>
      <c r="D8" s="3873"/>
      <c r="E8" s="3873"/>
      <c r="F8" s="100"/>
      <c r="H8" s="3874"/>
      <c r="I8" s="4065"/>
      <c r="K8" s="4066"/>
      <c r="M8" s="3874"/>
      <c r="N8" s="4065"/>
      <c r="O8" s="4065"/>
      <c r="P8" s="1196"/>
      <c r="R8" s="3874"/>
      <c r="S8" s="3874"/>
      <c r="T8" s="3874"/>
      <c r="U8" s="3874"/>
      <c r="V8" s="3874"/>
      <c r="W8" s="3874"/>
      <c r="X8" s="3874"/>
      <c r="Y8" s="4065"/>
      <c r="Z8" s="1196"/>
    </row>
    <row r="9" spans="1:26" x14ac:dyDescent="0.35">
      <c r="A9" s="7008" t="s">
        <v>112</v>
      </c>
      <c r="B9" s="7008"/>
      <c r="C9" s="7009" t="s">
        <v>113</v>
      </c>
      <c r="D9" s="7010"/>
      <c r="E9" s="7011"/>
      <c r="F9" s="7014" t="s">
        <v>114</v>
      </c>
      <c r="G9" s="7015"/>
      <c r="H9" s="7015"/>
      <c r="I9" s="7015"/>
      <c r="J9" s="7015"/>
      <c r="K9" s="7015"/>
      <c r="L9" s="7015"/>
      <c r="M9" s="7015"/>
      <c r="N9" s="7015"/>
      <c r="O9" s="7015"/>
      <c r="P9" s="7015"/>
      <c r="Q9" s="7015"/>
      <c r="R9" s="7015"/>
      <c r="S9" s="7015"/>
      <c r="T9" s="7015"/>
      <c r="U9" s="7015"/>
      <c r="V9" s="7015"/>
      <c r="W9" s="7015"/>
      <c r="X9" s="7015"/>
      <c r="Y9" s="7016"/>
      <c r="Z9" s="4067"/>
    </row>
    <row r="10" spans="1:26" x14ac:dyDescent="0.35">
      <c r="A10" s="7003"/>
      <c r="B10" s="7003"/>
      <c r="C10" s="7012"/>
      <c r="D10" s="7013"/>
      <c r="E10" s="7005"/>
      <c r="F10" s="7017" t="s">
        <v>35</v>
      </c>
      <c r="G10" s="7018"/>
      <c r="H10" s="7017" t="s">
        <v>36</v>
      </c>
      <c r="I10" s="7018"/>
      <c r="J10" s="7017" t="s">
        <v>37</v>
      </c>
      <c r="K10" s="7018"/>
      <c r="L10" s="7017" t="s">
        <v>38</v>
      </c>
      <c r="M10" s="7018"/>
      <c r="N10" s="7017" t="s">
        <v>39</v>
      </c>
      <c r="O10" s="7018"/>
      <c r="P10" s="7017" t="s">
        <v>40</v>
      </c>
      <c r="Q10" s="7018"/>
      <c r="R10" s="7017" t="s">
        <v>41</v>
      </c>
      <c r="S10" s="7018"/>
      <c r="T10" s="7017" t="s">
        <v>115</v>
      </c>
      <c r="U10" s="7018"/>
      <c r="V10" s="7017" t="s">
        <v>116</v>
      </c>
      <c r="W10" s="7018"/>
      <c r="X10" s="7017" t="s">
        <v>117</v>
      </c>
      <c r="Y10" s="7018"/>
      <c r="Z10" s="1197"/>
    </row>
    <row r="11" spans="1:26" x14ac:dyDescent="0.35">
      <c r="A11" s="7003"/>
      <c r="B11" s="7003"/>
      <c r="C11" s="4068" t="s">
        <v>32</v>
      </c>
      <c r="D11" s="4068" t="s">
        <v>33</v>
      </c>
      <c r="E11" s="4069" t="s">
        <v>34</v>
      </c>
      <c r="F11" s="1198" t="s">
        <v>33</v>
      </c>
      <c r="G11" s="4070" t="s">
        <v>34</v>
      </c>
      <c r="H11" s="1198" t="s">
        <v>33</v>
      </c>
      <c r="I11" s="4070" t="s">
        <v>34</v>
      </c>
      <c r="J11" s="1198" t="s">
        <v>33</v>
      </c>
      <c r="K11" s="4070" t="s">
        <v>34</v>
      </c>
      <c r="L11" s="4071" t="s">
        <v>33</v>
      </c>
      <c r="M11" s="4070" t="s">
        <v>34</v>
      </c>
      <c r="N11" s="1198" t="s">
        <v>33</v>
      </c>
      <c r="O11" s="4070" t="s">
        <v>34</v>
      </c>
      <c r="P11" s="1198" t="s">
        <v>33</v>
      </c>
      <c r="Q11" s="4070" t="s">
        <v>34</v>
      </c>
      <c r="R11" s="1198" t="s">
        <v>33</v>
      </c>
      <c r="S11" s="4070" t="s">
        <v>34</v>
      </c>
      <c r="T11" s="1198" t="s">
        <v>33</v>
      </c>
      <c r="U11" s="4070" t="s">
        <v>34</v>
      </c>
      <c r="V11" s="1198" t="s">
        <v>33</v>
      </c>
      <c r="W11" s="4070" t="s">
        <v>34</v>
      </c>
      <c r="X11" s="1198" t="s">
        <v>33</v>
      </c>
      <c r="Y11" s="4070" t="s">
        <v>34</v>
      </c>
      <c r="Z11" s="4072"/>
    </row>
    <row r="12" spans="1:26" x14ac:dyDescent="0.35">
      <c r="A12" s="7003" t="s">
        <v>118</v>
      </c>
      <c r="B12" s="7003"/>
      <c r="C12" s="4073">
        <f>SUM(D12+E12)</f>
        <v>0</v>
      </c>
      <c r="D12" s="4073">
        <f t="shared" ref="D12:E14" si="0">SUM(F12+H12+J12+L12+N12+P12+R12+T12+V12+X12)</f>
        <v>0</v>
      </c>
      <c r="E12" s="4074">
        <f t="shared" si="0"/>
        <v>0</v>
      </c>
      <c r="F12" s="4075"/>
      <c r="G12" s="4076"/>
      <c r="H12" s="4075"/>
      <c r="I12" s="4076"/>
      <c r="J12" s="4075"/>
      <c r="K12" s="4076"/>
      <c r="L12" s="4075"/>
      <c r="M12" s="4076"/>
      <c r="N12" s="4077"/>
      <c r="O12" s="4076"/>
      <c r="P12" s="4075"/>
      <c r="Q12" s="4076"/>
      <c r="R12" s="4075"/>
      <c r="S12" s="4076"/>
      <c r="T12" s="4075"/>
      <c r="U12" s="4076"/>
      <c r="V12" s="4075"/>
      <c r="W12" s="4076"/>
      <c r="X12" s="4075"/>
      <c r="Y12" s="4076"/>
      <c r="Z12" s="4078" t="s">
        <v>119</v>
      </c>
    </row>
    <row r="13" spans="1:26" x14ac:dyDescent="0.35">
      <c r="A13" s="7004" t="s">
        <v>120</v>
      </c>
      <c r="B13" s="4063" t="s">
        <v>97</v>
      </c>
      <c r="C13" s="1199">
        <f>SUM(D13+E13)</f>
        <v>0</v>
      </c>
      <c r="D13" s="4079">
        <f t="shared" si="0"/>
        <v>0</v>
      </c>
      <c r="E13" s="1200">
        <f t="shared" si="0"/>
        <v>0</v>
      </c>
      <c r="F13" s="4080"/>
      <c r="G13" s="1713"/>
      <c r="H13" s="4080"/>
      <c r="I13" s="1713"/>
      <c r="J13" s="4080"/>
      <c r="K13" s="1713"/>
      <c r="L13" s="4080"/>
      <c r="M13" s="1713"/>
      <c r="N13" s="4080"/>
      <c r="O13" s="1713"/>
      <c r="P13" s="4080"/>
      <c r="Q13" s="1713"/>
      <c r="R13" s="4080"/>
      <c r="S13" s="1713"/>
      <c r="T13" s="4080"/>
      <c r="U13" s="1713"/>
      <c r="V13" s="4080"/>
      <c r="W13" s="1713"/>
      <c r="X13" s="4080"/>
      <c r="Y13" s="1713"/>
      <c r="Z13" s="4081"/>
    </row>
    <row r="14" spans="1:26" x14ac:dyDescent="0.35">
      <c r="A14" s="7005"/>
      <c r="B14" s="3875" t="s">
        <v>121</v>
      </c>
      <c r="C14" s="3876">
        <f>SUM(D14+E14)</f>
        <v>0</v>
      </c>
      <c r="D14" s="4082">
        <f t="shared" si="0"/>
        <v>0</v>
      </c>
      <c r="E14" s="3877">
        <f t="shared" si="0"/>
        <v>0</v>
      </c>
      <c r="F14" s="4083"/>
      <c r="G14" s="4084"/>
      <c r="H14" s="3619"/>
      <c r="I14" s="3618"/>
      <c r="J14" s="3619"/>
      <c r="K14" s="3618"/>
      <c r="L14" s="4083"/>
      <c r="M14" s="4085"/>
      <c r="N14" s="4083"/>
      <c r="O14" s="4085"/>
      <c r="P14" s="4086"/>
      <c r="Q14" s="4085"/>
      <c r="R14" s="4083"/>
      <c r="S14" s="4085"/>
      <c r="T14" s="4086"/>
      <c r="U14" s="4087"/>
      <c r="V14" s="4083"/>
      <c r="W14" s="4087"/>
      <c r="X14" s="4083"/>
      <c r="Y14" s="4085"/>
      <c r="Z14" s="4088"/>
    </row>
    <row r="16" spans="1:26" ht="15.5" x14ac:dyDescent="0.35">
      <c r="A16" s="3878" t="s">
        <v>122</v>
      </c>
      <c r="B16" s="3878"/>
      <c r="C16" s="3878"/>
      <c r="D16" s="3878"/>
      <c r="E16" s="3878"/>
      <c r="F16" s="3878"/>
      <c r="G16" s="3878"/>
      <c r="H16" s="3878"/>
      <c r="I16" s="3878"/>
      <c r="J16" s="3878"/>
      <c r="K16" s="3878"/>
      <c r="L16" s="3878"/>
      <c r="M16" s="3878"/>
      <c r="N16" s="3878"/>
      <c r="O16" s="3878"/>
      <c r="P16" s="382"/>
      <c r="Q16" s="1201"/>
      <c r="R16" s="1202"/>
    </row>
    <row r="17" spans="1:19" x14ac:dyDescent="0.35">
      <c r="A17" s="7026" t="s">
        <v>123</v>
      </c>
      <c r="B17" s="7026" t="s">
        <v>124</v>
      </c>
      <c r="C17" s="7033" t="s">
        <v>125</v>
      </c>
      <c r="D17" s="7034"/>
      <c r="E17" s="7035"/>
      <c r="F17" s="7036" t="s">
        <v>4</v>
      </c>
      <c r="G17" s="7037"/>
      <c r="H17" s="7037"/>
      <c r="I17" s="7037"/>
      <c r="J17" s="7037"/>
      <c r="K17" s="7037"/>
      <c r="L17" s="7037"/>
      <c r="M17" s="7037"/>
      <c r="N17" s="7037"/>
      <c r="O17" s="7037"/>
      <c r="P17" s="7037"/>
      <c r="Q17" s="7038"/>
      <c r="R17" s="7039" t="s">
        <v>9</v>
      </c>
      <c r="S17" s="7019" t="s">
        <v>10</v>
      </c>
    </row>
    <row r="18" spans="1:19" x14ac:dyDescent="0.35">
      <c r="A18" s="7027"/>
      <c r="B18" s="7027"/>
      <c r="C18" s="7012"/>
      <c r="D18" s="7013"/>
      <c r="E18" s="7005"/>
      <c r="F18" s="7022" t="s">
        <v>126</v>
      </c>
      <c r="G18" s="7023"/>
      <c r="H18" s="7022" t="s">
        <v>127</v>
      </c>
      <c r="I18" s="7023"/>
      <c r="J18" s="7022" t="s">
        <v>116</v>
      </c>
      <c r="K18" s="7023"/>
      <c r="L18" s="7022" t="s">
        <v>128</v>
      </c>
      <c r="M18" s="7023"/>
      <c r="N18" s="7022" t="s">
        <v>129</v>
      </c>
      <c r="O18" s="7023"/>
      <c r="P18" s="7022" t="s">
        <v>130</v>
      </c>
      <c r="Q18" s="7043"/>
      <c r="R18" s="7040"/>
      <c r="S18" s="7020"/>
    </row>
    <row r="19" spans="1:19" x14ac:dyDescent="0.35">
      <c r="A19" s="7028"/>
      <c r="B19" s="7028"/>
      <c r="C19" s="4057" t="s">
        <v>32</v>
      </c>
      <c r="D19" s="4089" t="s">
        <v>33</v>
      </c>
      <c r="E19" s="4090" t="s">
        <v>34</v>
      </c>
      <c r="F19" s="4091" t="s">
        <v>33</v>
      </c>
      <c r="G19" s="4092" t="s">
        <v>34</v>
      </c>
      <c r="H19" s="4091" t="s">
        <v>33</v>
      </c>
      <c r="I19" s="4092" t="s">
        <v>34</v>
      </c>
      <c r="J19" s="4091" t="s">
        <v>33</v>
      </c>
      <c r="K19" s="4092" t="s">
        <v>34</v>
      </c>
      <c r="L19" s="4091" t="s">
        <v>33</v>
      </c>
      <c r="M19" s="4092" t="s">
        <v>34</v>
      </c>
      <c r="N19" s="4091" t="s">
        <v>33</v>
      </c>
      <c r="O19" s="4092" t="s">
        <v>34</v>
      </c>
      <c r="P19" s="4091" t="s">
        <v>33</v>
      </c>
      <c r="Q19" s="4093" t="s">
        <v>34</v>
      </c>
      <c r="R19" s="7041"/>
      <c r="S19" s="7021"/>
    </row>
    <row r="20" spans="1:19" ht="21.75" customHeight="1" x14ac:dyDescent="0.35">
      <c r="A20" s="7024" t="s">
        <v>131</v>
      </c>
      <c r="B20" s="7025"/>
      <c r="C20" s="4094">
        <f t="shared" ref="C20:E34" si="1">SUM(D20+E20)</f>
        <v>0</v>
      </c>
      <c r="D20" s="4095">
        <f t="shared" ref="D20:E24" si="2">SUM(F20+H20+J20+L20+N20+P20)</f>
        <v>0</v>
      </c>
      <c r="E20" s="4096">
        <f t="shared" si="2"/>
        <v>0</v>
      </c>
      <c r="F20" s="4097"/>
      <c r="G20" s="4098"/>
      <c r="H20" s="4097"/>
      <c r="I20" s="4098"/>
      <c r="J20" s="4097"/>
      <c r="K20" s="4098"/>
      <c r="L20" s="4097"/>
      <c r="M20" s="4098"/>
      <c r="N20" s="4099"/>
      <c r="O20" s="4098"/>
      <c r="P20" s="4099"/>
      <c r="Q20" s="4100"/>
      <c r="R20" s="4101"/>
      <c r="S20" s="4101"/>
    </row>
    <row r="21" spans="1:19" x14ac:dyDescent="0.35">
      <c r="A21" s="7026" t="s">
        <v>132</v>
      </c>
      <c r="B21" s="4102" t="s">
        <v>97</v>
      </c>
      <c r="C21" s="4094">
        <f t="shared" si="1"/>
        <v>0</v>
      </c>
      <c r="D21" s="4103">
        <f t="shared" si="2"/>
        <v>0</v>
      </c>
      <c r="E21" s="4104">
        <f t="shared" si="2"/>
        <v>0</v>
      </c>
      <c r="F21" s="294"/>
      <c r="G21" s="354"/>
      <c r="H21" s="294"/>
      <c r="I21" s="354"/>
      <c r="J21" s="294"/>
      <c r="K21" s="354"/>
      <c r="L21" s="294"/>
      <c r="M21" s="354"/>
      <c r="N21" s="499"/>
      <c r="O21" s="354"/>
      <c r="P21" s="499"/>
      <c r="Q21" s="167"/>
      <c r="R21" s="156"/>
      <c r="S21" s="156"/>
    </row>
    <row r="22" spans="1:19" x14ac:dyDescent="0.35">
      <c r="A22" s="7027"/>
      <c r="B22" s="4102" t="s">
        <v>133</v>
      </c>
      <c r="C22" s="4094">
        <f t="shared" si="1"/>
        <v>0</v>
      </c>
      <c r="D22" s="1199">
        <f t="shared" si="2"/>
        <v>0</v>
      </c>
      <c r="E22" s="1200">
        <f t="shared" si="2"/>
        <v>0</v>
      </c>
      <c r="F22" s="3454"/>
      <c r="G22" s="3453"/>
      <c r="H22" s="3454"/>
      <c r="I22" s="3453"/>
      <c r="J22" s="3454"/>
      <c r="K22" s="3453"/>
      <c r="L22" s="3454"/>
      <c r="M22" s="3453"/>
      <c r="N22" s="3879"/>
      <c r="O22" s="3453"/>
      <c r="P22" s="3879"/>
      <c r="Q22" s="3596"/>
      <c r="R22" s="3455"/>
      <c r="S22" s="3455"/>
    </row>
    <row r="23" spans="1:19" x14ac:dyDescent="0.35">
      <c r="A23" s="7027"/>
      <c r="B23" s="4102" t="s">
        <v>134</v>
      </c>
      <c r="C23" s="4094">
        <f t="shared" si="1"/>
        <v>0</v>
      </c>
      <c r="D23" s="3880">
        <f t="shared" si="2"/>
        <v>0</v>
      </c>
      <c r="E23" s="3881">
        <f t="shared" si="2"/>
        <v>0</v>
      </c>
      <c r="F23" s="3454"/>
      <c r="G23" s="3453"/>
      <c r="H23" s="3454"/>
      <c r="I23" s="3453"/>
      <c r="J23" s="3454"/>
      <c r="K23" s="3453"/>
      <c r="L23" s="3454"/>
      <c r="M23" s="3453"/>
      <c r="N23" s="3879"/>
      <c r="O23" s="3453"/>
      <c r="P23" s="3879"/>
      <c r="Q23" s="3596"/>
      <c r="R23" s="3455"/>
      <c r="S23" s="3455"/>
    </row>
    <row r="24" spans="1:19" x14ac:dyDescent="0.35">
      <c r="A24" s="7028"/>
      <c r="B24" s="4102" t="s">
        <v>135</v>
      </c>
      <c r="C24" s="4094">
        <f t="shared" si="1"/>
        <v>0</v>
      </c>
      <c r="D24" s="3876">
        <f t="shared" si="2"/>
        <v>0</v>
      </c>
      <c r="E24" s="3877">
        <f t="shared" si="2"/>
        <v>0</v>
      </c>
      <c r="F24" s="3619"/>
      <c r="G24" s="3618"/>
      <c r="H24" s="3619"/>
      <c r="I24" s="3618"/>
      <c r="J24" s="3619"/>
      <c r="K24" s="3618"/>
      <c r="L24" s="3619"/>
      <c r="M24" s="3618"/>
      <c r="N24" s="3882"/>
      <c r="O24" s="3618"/>
      <c r="P24" s="3882"/>
      <c r="Q24" s="3621"/>
      <c r="R24" s="3622"/>
      <c r="S24" s="3622"/>
    </row>
    <row r="25" spans="1:19" x14ac:dyDescent="0.35">
      <c r="A25" s="7029" t="s">
        <v>136</v>
      </c>
      <c r="B25" s="4105" t="s">
        <v>137</v>
      </c>
      <c r="C25" s="4094">
        <f t="shared" si="1"/>
        <v>0</v>
      </c>
      <c r="D25" s="523">
        <f t="shared" si="1"/>
        <v>0</v>
      </c>
      <c r="E25" s="523">
        <f t="shared" si="1"/>
        <v>0</v>
      </c>
      <c r="F25" s="4106"/>
      <c r="G25" s="1713"/>
      <c r="H25" s="4106"/>
      <c r="I25" s="1713"/>
      <c r="J25" s="4106"/>
      <c r="K25" s="1713"/>
      <c r="L25" s="4106"/>
      <c r="M25" s="1713"/>
      <c r="N25" s="4107"/>
      <c r="O25" s="1713"/>
      <c r="P25" s="4107"/>
      <c r="Q25" s="1663"/>
      <c r="R25" s="4108"/>
      <c r="S25" s="4108"/>
    </row>
    <row r="26" spans="1:19" x14ac:dyDescent="0.35">
      <c r="A26" s="6923"/>
      <c r="B26" s="4109" t="s">
        <v>138</v>
      </c>
      <c r="C26" s="4094">
        <f t="shared" si="1"/>
        <v>0</v>
      </c>
      <c r="D26" s="523">
        <f t="shared" si="1"/>
        <v>0</v>
      </c>
      <c r="E26" s="523">
        <f t="shared" si="1"/>
        <v>0</v>
      </c>
      <c r="F26" s="294"/>
      <c r="G26" s="354"/>
      <c r="H26" s="294"/>
      <c r="I26" s="354"/>
      <c r="J26" s="294"/>
      <c r="K26" s="354"/>
      <c r="L26" s="294"/>
      <c r="M26" s="354"/>
      <c r="N26" s="499"/>
      <c r="O26" s="354"/>
      <c r="P26" s="499"/>
      <c r="Q26" s="167"/>
      <c r="R26" s="156"/>
      <c r="S26" s="156"/>
    </row>
    <row r="27" spans="1:19" x14ac:dyDescent="0.35">
      <c r="A27" s="6923"/>
      <c r="B27" s="4109" t="s">
        <v>139</v>
      </c>
      <c r="C27" s="4094">
        <f t="shared" si="1"/>
        <v>0</v>
      </c>
      <c r="D27" s="523">
        <f t="shared" si="1"/>
        <v>0</v>
      </c>
      <c r="E27" s="523">
        <f t="shared" si="1"/>
        <v>0</v>
      </c>
      <c r="F27" s="294"/>
      <c r="G27" s="354"/>
      <c r="H27" s="294"/>
      <c r="I27" s="354"/>
      <c r="J27" s="294"/>
      <c r="K27" s="354"/>
      <c r="L27" s="294"/>
      <c r="M27" s="354"/>
      <c r="N27" s="499"/>
      <c r="O27" s="354"/>
      <c r="P27" s="499"/>
      <c r="Q27" s="167"/>
      <c r="R27" s="156"/>
      <c r="S27" s="156"/>
    </row>
    <row r="28" spans="1:19" x14ac:dyDescent="0.35">
      <c r="A28" s="6923"/>
      <c r="B28" s="4105" t="s">
        <v>140</v>
      </c>
      <c r="C28" s="4094">
        <f t="shared" si="1"/>
        <v>0</v>
      </c>
      <c r="D28" s="523">
        <f t="shared" si="1"/>
        <v>0</v>
      </c>
      <c r="E28" s="523">
        <f t="shared" si="1"/>
        <v>0</v>
      </c>
      <c r="F28" s="294"/>
      <c r="G28" s="354"/>
      <c r="H28" s="294"/>
      <c r="I28" s="354"/>
      <c r="J28" s="294"/>
      <c r="K28" s="354"/>
      <c r="L28" s="294"/>
      <c r="M28" s="354"/>
      <c r="N28" s="499"/>
      <c r="O28" s="354"/>
      <c r="P28" s="499"/>
      <c r="Q28" s="167"/>
      <c r="R28" s="156"/>
      <c r="S28" s="156"/>
    </row>
    <row r="29" spans="1:19" x14ac:dyDescent="0.35">
      <c r="A29" s="6923"/>
      <c r="B29" s="4105" t="s">
        <v>141</v>
      </c>
      <c r="C29" s="4094">
        <f t="shared" si="1"/>
        <v>0</v>
      </c>
      <c r="D29" s="523">
        <f t="shared" si="1"/>
        <v>0</v>
      </c>
      <c r="E29" s="523">
        <f t="shared" si="1"/>
        <v>0</v>
      </c>
      <c r="F29" s="294"/>
      <c r="G29" s="354"/>
      <c r="H29" s="294"/>
      <c r="I29" s="354"/>
      <c r="J29" s="294"/>
      <c r="K29" s="354"/>
      <c r="L29" s="294"/>
      <c r="M29" s="354"/>
      <c r="N29" s="499"/>
      <c r="O29" s="354"/>
      <c r="P29" s="499"/>
      <c r="Q29" s="167"/>
      <c r="R29" s="156"/>
      <c r="S29" s="156"/>
    </row>
    <row r="30" spans="1:19" x14ac:dyDescent="0.35">
      <c r="A30" s="6923"/>
      <c r="B30" s="4105" t="s">
        <v>142</v>
      </c>
      <c r="C30" s="4094">
        <f t="shared" si="1"/>
        <v>0</v>
      </c>
      <c r="D30" s="523">
        <f t="shared" si="1"/>
        <v>0</v>
      </c>
      <c r="E30" s="523">
        <f t="shared" si="1"/>
        <v>0</v>
      </c>
      <c r="F30" s="294"/>
      <c r="G30" s="354"/>
      <c r="H30" s="294"/>
      <c r="I30" s="354"/>
      <c r="J30" s="294"/>
      <c r="K30" s="354"/>
      <c r="L30" s="294"/>
      <c r="M30" s="354"/>
      <c r="N30" s="499"/>
      <c r="O30" s="354"/>
      <c r="P30" s="499"/>
      <c r="Q30" s="167"/>
      <c r="R30" s="156"/>
      <c r="S30" s="156"/>
    </row>
    <row r="31" spans="1:19" x14ac:dyDescent="0.35">
      <c r="A31" s="6923"/>
      <c r="B31" s="4110" t="s">
        <v>143</v>
      </c>
      <c r="C31" s="4094">
        <f t="shared" si="1"/>
        <v>0</v>
      </c>
      <c r="D31" s="523">
        <f t="shared" si="1"/>
        <v>0</v>
      </c>
      <c r="E31" s="523">
        <f t="shared" si="1"/>
        <v>0</v>
      </c>
      <c r="F31" s="294"/>
      <c r="G31" s="354"/>
      <c r="H31" s="294"/>
      <c r="I31" s="354"/>
      <c r="J31" s="294"/>
      <c r="K31" s="354"/>
      <c r="L31" s="294"/>
      <c r="M31" s="354"/>
      <c r="N31" s="499"/>
      <c r="O31" s="354"/>
      <c r="P31" s="499"/>
      <c r="Q31" s="167"/>
      <c r="R31" s="156"/>
      <c r="S31" s="156"/>
    </row>
    <row r="32" spans="1:19" x14ac:dyDescent="0.35">
      <c r="A32" s="6923"/>
      <c r="B32" s="4110" t="s">
        <v>144</v>
      </c>
      <c r="C32" s="4094">
        <f t="shared" si="1"/>
        <v>0</v>
      </c>
      <c r="D32" s="523">
        <f t="shared" si="1"/>
        <v>0</v>
      </c>
      <c r="E32" s="523">
        <f t="shared" si="1"/>
        <v>0</v>
      </c>
      <c r="F32" s="3454"/>
      <c r="G32" s="3453"/>
      <c r="H32" s="3454"/>
      <c r="I32" s="3453"/>
      <c r="J32" s="3454"/>
      <c r="K32" s="3453"/>
      <c r="L32" s="3454"/>
      <c r="M32" s="3453"/>
      <c r="N32" s="3879"/>
      <c r="O32" s="3453"/>
      <c r="P32" s="3879"/>
      <c r="Q32" s="3596"/>
      <c r="R32" s="3455"/>
      <c r="S32" s="3455"/>
    </row>
    <row r="33" spans="1:19" x14ac:dyDescent="0.35">
      <c r="A33" s="6923"/>
      <c r="B33" s="4111" t="s">
        <v>145</v>
      </c>
      <c r="C33" s="4094">
        <v>0</v>
      </c>
      <c r="D33" s="523">
        <v>0</v>
      </c>
      <c r="E33" s="523">
        <v>0</v>
      </c>
      <c r="F33" s="1664"/>
      <c r="G33" s="817"/>
      <c r="H33" s="1664"/>
      <c r="I33" s="817"/>
      <c r="J33" s="1664"/>
      <c r="K33" s="817"/>
      <c r="L33" s="1664"/>
      <c r="M33" s="817"/>
      <c r="N33" s="1205"/>
      <c r="O33" s="817"/>
      <c r="P33" s="1205"/>
      <c r="Q33" s="823"/>
      <c r="R33" s="878"/>
      <c r="S33" s="878"/>
    </row>
    <row r="34" spans="1:19" x14ac:dyDescent="0.35">
      <c r="A34" s="6923"/>
      <c r="B34" s="4110" t="s">
        <v>146</v>
      </c>
      <c r="C34" s="4094">
        <f t="shared" si="1"/>
        <v>0</v>
      </c>
      <c r="D34" s="1665">
        <f t="shared" si="1"/>
        <v>0</v>
      </c>
      <c r="E34" s="523">
        <f t="shared" si="1"/>
        <v>0</v>
      </c>
      <c r="F34" s="1664"/>
      <c r="G34" s="817"/>
      <c r="H34" s="1664"/>
      <c r="I34" s="817"/>
      <c r="J34" s="1664"/>
      <c r="K34" s="817"/>
      <c r="L34" s="1664"/>
      <c r="M34" s="817"/>
      <c r="N34" s="1205"/>
      <c r="O34" s="817"/>
      <c r="P34" s="1205"/>
      <c r="Q34" s="823"/>
      <c r="R34" s="878"/>
      <c r="S34" s="878"/>
    </row>
    <row r="35" spans="1:19" x14ac:dyDescent="0.35">
      <c r="A35" s="6923"/>
      <c r="B35" s="4111" t="s">
        <v>147</v>
      </c>
      <c r="C35" s="4094">
        <v>0</v>
      </c>
      <c r="D35" s="4112">
        <v>0</v>
      </c>
      <c r="E35" s="1206">
        <v>0</v>
      </c>
      <c r="F35" s="660"/>
      <c r="G35" s="1178"/>
      <c r="H35" s="660"/>
      <c r="I35" s="1178"/>
      <c r="J35" s="660"/>
      <c r="K35" s="1178"/>
      <c r="L35" s="660"/>
      <c r="M35" s="1178"/>
      <c r="N35" s="693"/>
      <c r="O35" s="1178"/>
      <c r="P35" s="693"/>
      <c r="Q35" s="300"/>
      <c r="R35" s="878"/>
      <c r="S35" s="878"/>
    </row>
    <row r="36" spans="1:19" ht="15" thickBot="1" x14ac:dyDescent="0.4">
      <c r="A36" s="7030"/>
      <c r="B36" s="4111" t="s">
        <v>148</v>
      </c>
      <c r="C36" s="4094">
        <v>0</v>
      </c>
      <c r="D36" s="4113">
        <v>0</v>
      </c>
      <c r="E36" s="1206">
        <v>0</v>
      </c>
      <c r="F36" s="660"/>
      <c r="G36" s="1178"/>
      <c r="H36" s="660"/>
      <c r="I36" s="1178"/>
      <c r="J36" s="660"/>
      <c r="K36" s="1178"/>
      <c r="L36" s="660"/>
      <c r="M36" s="1178"/>
      <c r="N36" s="693"/>
      <c r="O36" s="1178"/>
      <c r="P36" s="693"/>
      <c r="Q36" s="300"/>
      <c r="R36" s="878"/>
      <c r="S36" s="878"/>
    </row>
    <row r="37" spans="1:19" ht="15" thickTop="1" x14ac:dyDescent="0.35">
      <c r="A37" s="7031" t="s">
        <v>149</v>
      </c>
      <c r="B37" s="679" t="s">
        <v>134</v>
      </c>
      <c r="C37" s="1199"/>
      <c r="D37" s="1199">
        <f t="shared" ref="D37:E41" si="3">SUM(F37+H37+J37+L37+N37+P37)</f>
        <v>0</v>
      </c>
      <c r="E37" s="1207">
        <f t="shared" si="3"/>
        <v>0</v>
      </c>
      <c r="F37" s="332"/>
      <c r="G37" s="330"/>
      <c r="H37" s="332"/>
      <c r="I37" s="330"/>
      <c r="J37" s="332"/>
      <c r="K37" s="330"/>
      <c r="L37" s="332"/>
      <c r="M37" s="330"/>
      <c r="N37" s="332"/>
      <c r="O37" s="330"/>
      <c r="P37" s="329"/>
      <c r="Q37" s="333"/>
      <c r="R37" s="334"/>
      <c r="S37" s="334"/>
    </row>
    <row r="38" spans="1:19" x14ac:dyDescent="0.35">
      <c r="A38" s="7032"/>
      <c r="B38" s="1666" t="s">
        <v>135</v>
      </c>
      <c r="C38" s="1667"/>
      <c r="D38" s="1667">
        <f t="shared" si="3"/>
        <v>0</v>
      </c>
      <c r="E38" s="1208">
        <f t="shared" si="3"/>
        <v>0</v>
      </c>
      <c r="F38" s="1664"/>
      <c r="G38" s="817"/>
      <c r="H38" s="1664"/>
      <c r="I38" s="817"/>
      <c r="J38" s="1664"/>
      <c r="K38" s="817"/>
      <c r="L38" s="1664"/>
      <c r="M38" s="817"/>
      <c r="N38" s="1664"/>
      <c r="O38" s="817"/>
      <c r="P38" s="1205"/>
      <c r="Q38" s="823"/>
      <c r="R38" s="878"/>
      <c r="S38" s="878"/>
    </row>
    <row r="39" spans="1:19" x14ac:dyDescent="0.35">
      <c r="A39" s="7026" t="s">
        <v>150</v>
      </c>
      <c r="B39" s="4114" t="s">
        <v>133</v>
      </c>
      <c r="C39" s="4095"/>
      <c r="D39" s="4095">
        <f t="shared" si="3"/>
        <v>0</v>
      </c>
      <c r="E39" s="4104">
        <f t="shared" si="3"/>
        <v>0</v>
      </c>
      <c r="F39" s="4106"/>
      <c r="G39" s="1713"/>
      <c r="H39" s="4106"/>
      <c r="I39" s="1713"/>
      <c r="J39" s="4106"/>
      <c r="K39" s="1713"/>
      <c r="L39" s="4106"/>
      <c r="M39" s="1713"/>
      <c r="N39" s="4106"/>
      <c r="O39" s="1713"/>
      <c r="P39" s="4107"/>
      <c r="Q39" s="1663"/>
      <c r="R39" s="4108"/>
      <c r="S39" s="4108"/>
    </row>
    <row r="40" spans="1:19" x14ac:dyDescent="0.35">
      <c r="A40" s="7027"/>
      <c r="B40" s="3883" t="s">
        <v>134</v>
      </c>
      <c r="C40" s="3880"/>
      <c r="D40" s="3880">
        <f t="shared" si="3"/>
        <v>0</v>
      </c>
      <c r="E40" s="3881">
        <f t="shared" si="3"/>
        <v>0</v>
      </c>
      <c r="F40" s="3454"/>
      <c r="G40" s="3453"/>
      <c r="H40" s="3454"/>
      <c r="I40" s="3453"/>
      <c r="J40" s="3454"/>
      <c r="K40" s="3453"/>
      <c r="L40" s="3454"/>
      <c r="M40" s="3453"/>
      <c r="N40" s="3454"/>
      <c r="O40" s="3453"/>
      <c r="P40" s="3879"/>
      <c r="Q40" s="3596"/>
      <c r="R40" s="3455"/>
      <c r="S40" s="3455"/>
    </row>
    <row r="41" spans="1:19" x14ac:dyDescent="0.35">
      <c r="A41" s="7028"/>
      <c r="B41" s="3707" t="s">
        <v>135</v>
      </c>
      <c r="C41" s="3876"/>
      <c r="D41" s="3876">
        <f t="shared" si="3"/>
        <v>0</v>
      </c>
      <c r="E41" s="3877">
        <f t="shared" si="3"/>
        <v>0</v>
      </c>
      <c r="F41" s="3619"/>
      <c r="G41" s="3618"/>
      <c r="H41" s="3619"/>
      <c r="I41" s="3618"/>
      <c r="J41" s="3619"/>
      <c r="K41" s="3618"/>
      <c r="L41" s="3619"/>
      <c r="M41" s="3618"/>
      <c r="N41" s="3619"/>
      <c r="O41" s="3618"/>
      <c r="P41" s="3882"/>
      <c r="Q41" s="3621"/>
      <c r="R41" s="3622"/>
      <c r="S41" s="3622"/>
    </row>
    <row r="43" spans="1:19" x14ac:dyDescent="0.35">
      <c r="A43" s="3873" t="s">
        <v>151</v>
      </c>
      <c r="B43" s="3884"/>
      <c r="C43" s="3884"/>
      <c r="D43" s="3884"/>
      <c r="E43" s="3884"/>
      <c r="F43" s="3884"/>
      <c r="G43" s="3884"/>
      <c r="H43" s="3884"/>
      <c r="I43" s="3884"/>
      <c r="J43" s="3884"/>
      <c r="K43" s="3884"/>
      <c r="L43" s="3884"/>
      <c r="M43" s="3884"/>
      <c r="N43" s="3884"/>
      <c r="O43" s="3884"/>
      <c r="P43" s="3884"/>
      <c r="Q43" s="3884"/>
      <c r="R43" s="1194"/>
    </row>
    <row r="44" spans="1:19" x14ac:dyDescent="0.35">
      <c r="A44" s="7058" t="s">
        <v>152</v>
      </c>
      <c r="B44" s="7004"/>
      <c r="C44" s="7058" t="s">
        <v>125</v>
      </c>
      <c r="D44" s="7059"/>
      <c r="E44" s="7004"/>
      <c r="F44" s="7036" t="s">
        <v>4</v>
      </c>
      <c r="G44" s="7037"/>
      <c r="H44" s="7037"/>
      <c r="I44" s="7037"/>
      <c r="J44" s="7037"/>
      <c r="K44" s="7037"/>
      <c r="L44" s="7037"/>
      <c r="M44" s="7037"/>
      <c r="N44" s="7037"/>
      <c r="O44" s="7037"/>
      <c r="P44" s="7037"/>
      <c r="Q44" s="7042"/>
      <c r="R44" s="1210"/>
    </row>
    <row r="45" spans="1:19" x14ac:dyDescent="0.35">
      <c r="A45" s="7032"/>
      <c r="B45" s="7060"/>
      <c r="C45" s="7012"/>
      <c r="D45" s="7013"/>
      <c r="E45" s="7005"/>
      <c r="F45" s="7022" t="s">
        <v>126</v>
      </c>
      <c r="G45" s="7023"/>
      <c r="H45" s="7022" t="s">
        <v>127</v>
      </c>
      <c r="I45" s="7023"/>
      <c r="J45" s="7022" t="s">
        <v>116</v>
      </c>
      <c r="K45" s="7023"/>
      <c r="L45" s="7022" t="s">
        <v>128</v>
      </c>
      <c r="M45" s="7023"/>
      <c r="N45" s="7022" t="s">
        <v>129</v>
      </c>
      <c r="O45" s="7023"/>
      <c r="P45" s="7022" t="s">
        <v>130</v>
      </c>
      <c r="Q45" s="7023"/>
      <c r="R45" s="1210"/>
    </row>
    <row r="46" spans="1:19" x14ac:dyDescent="0.35">
      <c r="A46" s="7012"/>
      <c r="B46" s="7005"/>
      <c r="C46" s="4057" t="s">
        <v>32</v>
      </c>
      <c r="D46" s="4055" t="s">
        <v>33</v>
      </c>
      <c r="E46" s="4056" t="s">
        <v>34</v>
      </c>
      <c r="F46" s="4115" t="s">
        <v>33</v>
      </c>
      <c r="G46" s="4116" t="s">
        <v>34</v>
      </c>
      <c r="H46" s="4115" t="s">
        <v>33</v>
      </c>
      <c r="I46" s="4116" t="s">
        <v>34</v>
      </c>
      <c r="J46" s="4115" t="s">
        <v>33</v>
      </c>
      <c r="K46" s="4116" t="s">
        <v>34</v>
      </c>
      <c r="L46" s="4115" t="s">
        <v>33</v>
      </c>
      <c r="M46" s="4116" t="s">
        <v>34</v>
      </c>
      <c r="N46" s="4115" t="s">
        <v>33</v>
      </c>
      <c r="O46" s="4116" t="s">
        <v>34</v>
      </c>
      <c r="P46" s="4115" t="s">
        <v>33</v>
      </c>
      <c r="Q46" s="4116" t="s">
        <v>34</v>
      </c>
      <c r="R46" s="1210"/>
    </row>
    <row r="47" spans="1:19" x14ac:dyDescent="0.35">
      <c r="A47" s="7044" t="s">
        <v>133</v>
      </c>
      <c r="B47" s="7045"/>
      <c r="C47" s="4117">
        <f>SUM(D47+E47)</f>
        <v>0</v>
      </c>
      <c r="D47" s="4118">
        <f t="shared" ref="D47:E50" si="4">SUM(F47+H47+J47+L47+N47+P47)</f>
        <v>0</v>
      </c>
      <c r="E47" s="4119">
        <f t="shared" si="4"/>
        <v>0</v>
      </c>
      <c r="F47" s="4106"/>
      <c r="G47" s="4108"/>
      <c r="H47" s="4106"/>
      <c r="I47" s="4108"/>
      <c r="J47" s="4106"/>
      <c r="K47" s="1713"/>
      <c r="L47" s="4106"/>
      <c r="M47" s="1713"/>
      <c r="N47" s="4107"/>
      <c r="O47" s="1713"/>
      <c r="P47" s="4107"/>
      <c r="Q47" s="1713"/>
      <c r="R47" s="1211"/>
    </row>
    <row r="48" spans="1:19" x14ac:dyDescent="0.35">
      <c r="A48" s="7046" t="s">
        <v>134</v>
      </c>
      <c r="B48" s="7047"/>
      <c r="C48" s="1212">
        <f>SUM(D48+E48)</f>
        <v>0</v>
      </c>
      <c r="D48" s="1213">
        <f t="shared" si="4"/>
        <v>0</v>
      </c>
      <c r="E48" s="1214">
        <f t="shared" si="4"/>
        <v>0</v>
      </c>
      <c r="F48" s="3454"/>
      <c r="G48" s="156"/>
      <c r="H48" s="294"/>
      <c r="I48" s="156"/>
      <c r="J48" s="294"/>
      <c r="K48" s="354"/>
      <c r="L48" s="294"/>
      <c r="M48" s="354"/>
      <c r="N48" s="499"/>
      <c r="O48" s="354"/>
      <c r="P48" s="499"/>
      <c r="Q48" s="354"/>
      <c r="R48" s="1211"/>
    </row>
    <row r="49" spans="1:130" x14ac:dyDescent="0.35">
      <c r="A49" s="7048" t="s">
        <v>135</v>
      </c>
      <c r="B49" s="7049"/>
      <c r="C49" s="3885">
        <f>SUM(D49+E49)</f>
        <v>0</v>
      </c>
      <c r="D49" s="3886">
        <f t="shared" si="4"/>
        <v>0</v>
      </c>
      <c r="E49" s="3887">
        <f t="shared" si="4"/>
        <v>0</v>
      </c>
      <c r="F49" s="1664"/>
      <c r="G49" s="878"/>
      <c r="H49" s="3619"/>
      <c r="I49" s="3622"/>
      <c r="J49" s="3619"/>
      <c r="K49" s="3618"/>
      <c r="L49" s="3619"/>
      <c r="M49" s="3618"/>
      <c r="N49" s="3882"/>
      <c r="O49" s="3618"/>
      <c r="P49" s="3882"/>
      <c r="Q49" s="3618"/>
      <c r="R49" s="1211"/>
    </row>
    <row r="50" spans="1:130" x14ac:dyDescent="0.35">
      <c r="A50" s="7050" t="s">
        <v>153</v>
      </c>
      <c r="B50" s="7051"/>
      <c r="C50" s="4120">
        <f>SUM(D50:E50)</f>
        <v>0</v>
      </c>
      <c r="D50" s="4121">
        <f t="shared" si="4"/>
        <v>0</v>
      </c>
      <c r="E50" s="4122">
        <f t="shared" si="4"/>
        <v>0</v>
      </c>
      <c r="F50" s="4097"/>
      <c r="G50" s="4101"/>
      <c r="H50" s="4097"/>
      <c r="I50" s="4101"/>
      <c r="J50" s="4097"/>
      <c r="K50" s="4098"/>
      <c r="L50" s="4097"/>
      <c r="M50" s="4098"/>
      <c r="N50" s="4099"/>
      <c r="O50" s="4098"/>
      <c r="P50" s="4099"/>
      <c r="Q50" s="4098"/>
      <c r="R50" s="1211"/>
    </row>
    <row r="52" spans="1:130" x14ac:dyDescent="0.35">
      <c r="A52" s="3878" t="s">
        <v>154</v>
      </c>
      <c r="B52" s="3878"/>
      <c r="C52" s="3878"/>
      <c r="D52" s="3878"/>
      <c r="E52" s="3878"/>
      <c r="F52" s="3873"/>
      <c r="G52" s="3873"/>
      <c r="H52" s="3873"/>
      <c r="I52" s="3873"/>
      <c r="J52" s="955"/>
    </row>
    <row r="53" spans="1:130" x14ac:dyDescent="0.35">
      <c r="A53" s="7052" t="s">
        <v>120</v>
      </c>
      <c r="B53" s="7053"/>
      <c r="C53" s="7058" t="s">
        <v>113</v>
      </c>
      <c r="D53" s="7059"/>
      <c r="E53" s="7004"/>
      <c r="F53" s="7065" t="s">
        <v>4</v>
      </c>
      <c r="G53" s="7065"/>
      <c r="H53" s="7065"/>
      <c r="I53" s="7065"/>
      <c r="J53" s="955"/>
    </row>
    <row r="54" spans="1:130" x14ac:dyDescent="0.35">
      <c r="A54" s="7054"/>
      <c r="B54" s="7055"/>
      <c r="C54" s="7012"/>
      <c r="D54" s="7013"/>
      <c r="E54" s="7005"/>
      <c r="F54" s="7022" t="s">
        <v>36</v>
      </c>
      <c r="G54" s="7023"/>
      <c r="H54" s="7022" t="s">
        <v>37</v>
      </c>
      <c r="I54" s="7023"/>
      <c r="J54" s="955"/>
    </row>
    <row r="55" spans="1:130" x14ac:dyDescent="0.35">
      <c r="A55" s="7056"/>
      <c r="B55" s="7057"/>
      <c r="C55" s="4057" t="s">
        <v>32</v>
      </c>
      <c r="D55" s="4089" t="s">
        <v>33</v>
      </c>
      <c r="E55" s="4056" t="s">
        <v>34</v>
      </c>
      <c r="F55" s="4091" t="s">
        <v>33</v>
      </c>
      <c r="G55" s="4092" t="s">
        <v>34</v>
      </c>
      <c r="H55" s="4091" t="s">
        <v>33</v>
      </c>
      <c r="I55" s="4092" t="s">
        <v>34</v>
      </c>
      <c r="J55" s="955"/>
    </row>
    <row r="56" spans="1:130" x14ac:dyDescent="0.35">
      <c r="A56" s="7066" t="s">
        <v>155</v>
      </c>
      <c r="B56" s="7067"/>
      <c r="C56" s="4123">
        <f>SUM(D56+E56)</f>
        <v>0</v>
      </c>
      <c r="D56" s="4123">
        <f t="shared" ref="D56:E59" si="5">SUM(F56+H56)</f>
        <v>0</v>
      </c>
      <c r="E56" s="4096">
        <f t="shared" si="5"/>
        <v>0</v>
      </c>
      <c r="F56" s="4124">
        <f>SUM(F57:F59)</f>
        <v>0</v>
      </c>
      <c r="G56" s="4125">
        <f>SUM(G57:G59)</f>
        <v>0</v>
      </c>
      <c r="H56" s="4126">
        <f>SUM(H57:H59)</f>
        <v>0</v>
      </c>
      <c r="I56" s="4127">
        <f>SUM(I57:I59)</f>
        <v>0</v>
      </c>
      <c r="J56" s="1215"/>
    </row>
    <row r="57" spans="1:130" x14ac:dyDescent="0.35">
      <c r="A57" s="7068" t="s">
        <v>97</v>
      </c>
      <c r="B57" s="7069"/>
      <c r="C57" s="672">
        <f>SUM(D57+E57)</f>
        <v>0</v>
      </c>
      <c r="D57" s="672">
        <f t="shared" si="5"/>
        <v>0</v>
      </c>
      <c r="E57" s="1200">
        <f t="shared" si="5"/>
        <v>0</v>
      </c>
      <c r="F57" s="294"/>
      <c r="G57" s="156"/>
      <c r="H57" s="499"/>
      <c r="I57" s="354"/>
      <c r="J57" s="1215"/>
    </row>
    <row r="58" spans="1:130" x14ac:dyDescent="0.35">
      <c r="A58" s="7070" t="s">
        <v>156</v>
      </c>
      <c r="B58" s="7071"/>
      <c r="C58" s="3888">
        <f>SUM(D58+E58)</f>
        <v>0</v>
      </c>
      <c r="D58" s="3880">
        <f t="shared" si="5"/>
        <v>0</v>
      </c>
      <c r="E58" s="3881">
        <f t="shared" si="5"/>
        <v>0</v>
      </c>
      <c r="F58" s="3454"/>
      <c r="G58" s="3455"/>
      <c r="H58" s="3879"/>
      <c r="I58" s="3453"/>
      <c r="J58" s="1215"/>
    </row>
    <row r="59" spans="1:130" x14ac:dyDescent="0.35">
      <c r="A59" s="7078" t="s">
        <v>157</v>
      </c>
      <c r="B59" s="7079"/>
      <c r="C59" s="3889">
        <f>SUM(D59+E59)</f>
        <v>0</v>
      </c>
      <c r="D59" s="3876">
        <f t="shared" si="5"/>
        <v>0</v>
      </c>
      <c r="E59" s="3877">
        <f t="shared" si="5"/>
        <v>0</v>
      </c>
      <c r="F59" s="3619"/>
      <c r="G59" s="3622"/>
      <c r="H59" s="3882"/>
      <c r="I59" s="3618"/>
      <c r="J59" s="1215"/>
    </row>
    <row r="60" spans="1:130" s="459" customFormat="1" ht="31.4" customHeight="1" x14ac:dyDescent="0.35">
      <c r="A60" s="3890" t="s">
        <v>158</v>
      </c>
      <c r="B60" s="3891"/>
      <c r="C60" s="3891"/>
      <c r="D60" s="3891"/>
      <c r="E60" s="3891"/>
      <c r="F60" s="3891"/>
      <c r="G60" s="3891"/>
      <c r="H60" s="3891"/>
      <c r="I60" s="3891"/>
      <c r="J60" s="280"/>
      <c r="K60" s="280"/>
      <c r="L60" s="272"/>
      <c r="M60" s="278"/>
      <c r="N60" s="278"/>
      <c r="O60" s="278"/>
      <c r="P60" s="278"/>
      <c r="Q60" s="278"/>
      <c r="R60" s="278"/>
      <c r="S60" s="278"/>
      <c r="T60" s="278"/>
      <c r="U60" s="278"/>
      <c r="V60" s="278"/>
      <c r="W60" s="278"/>
      <c r="X60" s="278"/>
      <c r="Y60" s="278"/>
      <c r="Z60" s="278"/>
      <c r="AA60" s="278"/>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1218"/>
      <c r="CB60" s="1218"/>
      <c r="CC60" s="1218"/>
      <c r="CD60" s="1218"/>
      <c r="CE60" s="1218"/>
      <c r="CF60" s="1218"/>
      <c r="CG60" s="1218"/>
      <c r="CH60" s="1218"/>
      <c r="CI60" s="1218"/>
      <c r="CJ60" s="1218"/>
      <c r="CK60" s="1218"/>
      <c r="CL60" s="1218"/>
      <c r="CM60" s="1218"/>
      <c r="CN60" s="1218"/>
      <c r="CO60" s="1218"/>
      <c r="CP60" s="1218"/>
      <c r="CQ60" s="1218"/>
      <c r="CR60" s="1218"/>
      <c r="CS60" s="1218"/>
      <c r="CT60" s="1218"/>
      <c r="CU60" s="1218"/>
      <c r="CV60" s="1218"/>
      <c r="CW60" s="1218"/>
      <c r="CX60" s="1218"/>
      <c r="CY60" s="1218"/>
      <c r="CZ60" s="1218"/>
      <c r="DA60" s="1219"/>
      <c r="DB60" s="1219"/>
      <c r="DC60" s="1219"/>
      <c r="DD60" s="1219"/>
      <c r="DE60" s="1219"/>
      <c r="DF60" s="1219"/>
      <c r="DG60" s="1219"/>
      <c r="DH60" s="1219"/>
      <c r="DI60" s="1219"/>
      <c r="DJ60" s="1219"/>
      <c r="DK60" s="1219"/>
      <c r="DL60" s="1219"/>
      <c r="DM60" s="1219"/>
      <c r="DN60" s="1219"/>
      <c r="DO60" s="1219"/>
      <c r="DP60" s="1219"/>
      <c r="DQ60" s="1219"/>
      <c r="DR60" s="1219"/>
      <c r="DS60" s="1219"/>
      <c r="DT60" s="1219"/>
      <c r="DU60" s="1219"/>
      <c r="DV60" s="1219"/>
      <c r="DW60" s="1219"/>
      <c r="DX60" s="1219"/>
      <c r="DY60" s="1219"/>
      <c r="DZ60" s="1219"/>
    </row>
    <row r="61" spans="1:130" s="459" customFormat="1" ht="16.399999999999999" customHeight="1" x14ac:dyDescent="0.35">
      <c r="A61" s="7029" t="s">
        <v>159</v>
      </c>
      <c r="B61" s="7064"/>
      <c r="C61" s="7082" t="s">
        <v>30</v>
      </c>
      <c r="D61" s="7022" t="s">
        <v>160</v>
      </c>
      <c r="E61" s="7061"/>
      <c r="F61" s="7061"/>
      <c r="G61" s="7061"/>
      <c r="H61" s="7061"/>
      <c r="I61" s="7043"/>
      <c r="J61" s="7062" t="s">
        <v>9</v>
      </c>
      <c r="K61" s="7064" t="s">
        <v>10</v>
      </c>
      <c r="L61" s="278"/>
      <c r="M61" s="278"/>
      <c r="N61" s="278"/>
      <c r="O61" s="278"/>
      <c r="P61" s="278"/>
      <c r="Q61" s="278"/>
      <c r="R61" s="278"/>
      <c r="S61" s="278"/>
      <c r="T61" s="278"/>
      <c r="U61" s="278"/>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61"/>
      <c r="BS61" s="461"/>
      <c r="BT61" s="461"/>
      <c r="BU61" s="1218"/>
      <c r="BV61" s="1218"/>
      <c r="BW61" s="1218"/>
      <c r="BX61" s="1218"/>
      <c r="BY61" s="460"/>
      <c r="BZ61" s="460"/>
      <c r="CA61" s="1218"/>
      <c r="CB61" s="1218"/>
      <c r="CC61" s="1218"/>
      <c r="CD61" s="1218"/>
      <c r="CE61" s="1218"/>
      <c r="CF61" s="1218"/>
      <c r="CG61" s="1218"/>
      <c r="CH61" s="1218"/>
      <c r="CI61" s="1218"/>
      <c r="CJ61" s="1218"/>
      <c r="CK61" s="1218"/>
      <c r="CL61" s="1218"/>
      <c r="CM61" s="1218"/>
      <c r="CN61" s="1218"/>
      <c r="CO61" s="1218"/>
      <c r="CP61" s="1218"/>
      <c r="CQ61" s="1218"/>
      <c r="CR61" s="1218"/>
      <c r="CS61" s="1218"/>
      <c r="CT61" s="1218"/>
      <c r="CU61" s="1218"/>
      <c r="CV61" s="1218"/>
      <c r="CW61" s="1218"/>
      <c r="CX61" s="1218"/>
      <c r="CY61" s="1218"/>
      <c r="CZ61" s="1218"/>
      <c r="DA61" s="1220"/>
      <c r="DB61" s="1220"/>
      <c r="DC61" s="1220"/>
      <c r="DD61" s="1220"/>
      <c r="DE61" s="1220"/>
      <c r="DF61" s="1220"/>
      <c r="DG61" s="1220"/>
      <c r="DH61" s="1220"/>
      <c r="DI61" s="1220"/>
      <c r="DJ61" s="1220"/>
      <c r="DK61" s="1220"/>
      <c r="DL61" s="1220"/>
      <c r="DM61" s="1220"/>
      <c r="DN61" s="1220"/>
      <c r="DO61" s="1220"/>
      <c r="DP61" s="1220"/>
      <c r="DQ61" s="1220"/>
      <c r="DR61" s="1220"/>
      <c r="DS61" s="1220"/>
      <c r="DT61" s="1220"/>
      <c r="DU61" s="1219"/>
      <c r="DV61" s="1219"/>
      <c r="DW61" s="1219"/>
      <c r="DX61" s="1219"/>
      <c r="DY61" s="1219"/>
      <c r="DZ61" s="1219"/>
    </row>
    <row r="62" spans="1:130" s="459" customFormat="1" ht="16.399999999999999" customHeight="1" x14ac:dyDescent="0.35">
      <c r="A62" s="7080"/>
      <c r="B62" s="7081"/>
      <c r="C62" s="7083"/>
      <c r="D62" s="4128" t="s">
        <v>161</v>
      </c>
      <c r="E62" s="4129" t="s">
        <v>162</v>
      </c>
      <c r="F62" s="4092" t="s">
        <v>163</v>
      </c>
      <c r="G62" s="4130" t="s">
        <v>164</v>
      </c>
      <c r="H62" s="4091" t="s">
        <v>165</v>
      </c>
      <c r="I62" s="4131" t="s">
        <v>166</v>
      </c>
      <c r="J62" s="7063"/>
      <c r="K62" s="6925"/>
      <c r="L62" s="278"/>
      <c r="M62" s="278"/>
      <c r="N62" s="278"/>
      <c r="O62" s="278"/>
      <c r="P62" s="278"/>
      <c r="Q62" s="278"/>
      <c r="R62" s="278"/>
      <c r="S62" s="278"/>
      <c r="T62" s="278"/>
      <c r="U62" s="278"/>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1"/>
      <c r="AV62" s="461"/>
      <c r="AW62" s="461"/>
      <c r="AX62" s="461"/>
      <c r="AY62" s="461"/>
      <c r="AZ62" s="461"/>
      <c r="BA62" s="461"/>
      <c r="BB62" s="461"/>
      <c r="BC62" s="461"/>
      <c r="BD62" s="461"/>
      <c r="BE62" s="461"/>
      <c r="BF62" s="461"/>
      <c r="BG62" s="461"/>
      <c r="BH62" s="461"/>
      <c r="BI62" s="461"/>
      <c r="BJ62" s="461"/>
      <c r="BK62" s="461"/>
      <c r="BL62" s="461"/>
      <c r="BM62" s="461"/>
      <c r="BN62" s="461"/>
      <c r="BO62" s="461"/>
      <c r="BP62" s="461"/>
      <c r="BQ62" s="461"/>
      <c r="BR62" s="461"/>
      <c r="BS62" s="461"/>
      <c r="BT62" s="461"/>
      <c r="BU62" s="1218"/>
      <c r="BV62" s="1218"/>
      <c r="BW62" s="1218"/>
      <c r="BX62" s="1218"/>
      <c r="BY62" s="460"/>
      <c r="BZ62" s="460"/>
      <c r="CA62" s="1218">
        <v>0</v>
      </c>
      <c r="CB62" s="1218">
        <v>0</v>
      </c>
      <c r="CC62" s="1218">
        <v>0</v>
      </c>
      <c r="CD62" s="1218">
        <v>0</v>
      </c>
      <c r="CE62" s="1218">
        <v>0</v>
      </c>
      <c r="CF62" s="1218"/>
      <c r="CG62" s="1218"/>
      <c r="CH62" s="1218"/>
      <c r="CI62" s="1218"/>
      <c r="CJ62" s="1218"/>
      <c r="CK62" s="1218"/>
      <c r="CL62" s="1218"/>
      <c r="CM62" s="1218"/>
      <c r="CN62" s="1218"/>
      <c r="CO62" s="1218"/>
      <c r="CP62" s="1218"/>
      <c r="CQ62" s="1218"/>
      <c r="CR62" s="1218"/>
      <c r="CS62" s="1218"/>
      <c r="CT62" s="1218"/>
      <c r="CU62" s="1218"/>
      <c r="CV62" s="1218"/>
      <c r="CW62" s="1218"/>
      <c r="CX62" s="1218"/>
      <c r="CY62" s="1218"/>
      <c r="CZ62" s="1218"/>
      <c r="DA62" s="1220"/>
      <c r="DB62" s="1220"/>
      <c r="DC62" s="1220"/>
      <c r="DD62" s="1220"/>
      <c r="DE62" s="1220"/>
      <c r="DF62" s="1220"/>
      <c r="DG62" s="1220"/>
      <c r="DH62" s="1220"/>
      <c r="DI62" s="1220"/>
      <c r="DJ62" s="1220"/>
      <c r="DK62" s="1220"/>
      <c r="DL62" s="1220"/>
      <c r="DM62" s="1220"/>
      <c r="DN62" s="1220"/>
      <c r="DO62" s="1220"/>
      <c r="DP62" s="1220"/>
      <c r="DQ62" s="1220"/>
      <c r="DR62" s="1220"/>
      <c r="DS62" s="1220"/>
      <c r="DT62" s="1220"/>
      <c r="DU62" s="1219"/>
      <c r="DV62" s="1219"/>
      <c r="DW62" s="1219"/>
      <c r="DX62" s="1219"/>
      <c r="DY62" s="1219"/>
      <c r="DZ62" s="1219"/>
    </row>
    <row r="63" spans="1:130" s="459" customFormat="1" ht="16.399999999999999" customHeight="1" x14ac:dyDescent="0.35">
      <c r="A63" s="7072" t="s">
        <v>167</v>
      </c>
      <c r="B63" s="7073"/>
      <c r="C63" s="1199">
        <f t="shared" ref="C63:C69" si="6">SUM(D63+E63)</f>
        <v>0</v>
      </c>
      <c r="D63" s="4132"/>
      <c r="E63" s="4132"/>
      <c r="F63" s="4108"/>
      <c r="G63" s="4133"/>
      <c r="H63" s="4134"/>
      <c r="I63" s="4135"/>
      <c r="J63" s="4133"/>
      <c r="K63" s="1713"/>
      <c r="L63" s="405"/>
      <c r="M63" s="1221"/>
      <c r="N63" s="1221"/>
      <c r="O63" s="1221"/>
      <c r="P63" s="1221"/>
      <c r="Q63" s="1221"/>
      <c r="R63" s="1221"/>
      <c r="S63" s="1221"/>
      <c r="T63" s="1221"/>
      <c r="U63" s="1221"/>
      <c r="V63" s="4136"/>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61"/>
      <c r="BS63" s="461"/>
      <c r="BT63" s="461"/>
      <c r="BU63" s="1218"/>
      <c r="BV63" s="1218"/>
      <c r="BW63" s="1218"/>
      <c r="BX63" s="1218"/>
      <c r="BY63" s="460"/>
      <c r="BZ63" s="460"/>
      <c r="CA63" s="1218"/>
      <c r="CB63" s="1218"/>
      <c r="CC63" s="1218"/>
      <c r="CD63" s="1218"/>
      <c r="CE63" s="1218">
        <v>0</v>
      </c>
      <c r="CF63" s="1218">
        <v>0</v>
      </c>
      <c r="CG63" s="1218">
        <v>0</v>
      </c>
      <c r="CH63" s="1218"/>
      <c r="CI63" s="1218"/>
      <c r="CJ63" s="1218"/>
      <c r="CK63" s="1218"/>
      <c r="CL63" s="1218"/>
      <c r="CM63" s="1218"/>
      <c r="CN63" s="1218"/>
      <c r="CO63" s="1218"/>
      <c r="CP63" s="1218"/>
      <c r="CQ63" s="1218"/>
      <c r="CR63" s="1218"/>
      <c r="CS63" s="1218"/>
      <c r="CT63" s="1218"/>
      <c r="CU63" s="1218"/>
      <c r="CV63" s="1218"/>
      <c r="CW63" s="1218"/>
      <c r="CX63" s="1218"/>
      <c r="CY63" s="1218"/>
      <c r="CZ63" s="1218"/>
      <c r="DA63" s="1220">
        <v>0</v>
      </c>
      <c r="DB63" s="1220">
        <v>0</v>
      </c>
      <c r="DC63" s="1220">
        <v>0</v>
      </c>
      <c r="DD63" s="1220">
        <v>0</v>
      </c>
      <c r="DE63" s="1220"/>
      <c r="DF63" s="1220"/>
      <c r="DG63" s="1220"/>
      <c r="DH63" s="1220"/>
      <c r="DI63" s="1220"/>
      <c r="DJ63" s="1220"/>
      <c r="DK63" s="1220"/>
      <c r="DL63" s="1220"/>
      <c r="DM63" s="1220"/>
      <c r="DN63" s="1220"/>
      <c r="DO63" s="1220"/>
      <c r="DP63" s="1220"/>
      <c r="DQ63" s="1220"/>
      <c r="DR63" s="1220"/>
      <c r="DS63" s="1220"/>
      <c r="DT63" s="1220"/>
      <c r="DU63" s="1219"/>
      <c r="DV63" s="1219"/>
      <c r="DW63" s="1219"/>
      <c r="DX63" s="1219"/>
      <c r="DY63" s="1219"/>
      <c r="DZ63" s="1219"/>
    </row>
    <row r="64" spans="1:130" s="459" customFormat="1" ht="16.399999999999999" customHeight="1" x14ac:dyDescent="0.35">
      <c r="A64" s="7074" t="s">
        <v>168</v>
      </c>
      <c r="B64" s="7075"/>
      <c r="C64" s="1669">
        <f t="shared" si="6"/>
        <v>0</v>
      </c>
      <c r="D64" s="282"/>
      <c r="E64" s="282"/>
      <c r="F64" s="156"/>
      <c r="G64" s="302"/>
      <c r="H64" s="285"/>
      <c r="I64" s="1222"/>
      <c r="J64" s="3456"/>
      <c r="K64" s="3453"/>
      <c r="L64" s="405"/>
      <c r="M64" s="278"/>
      <c r="N64" s="278"/>
      <c r="O64" s="278"/>
      <c r="P64" s="278"/>
      <c r="Q64" s="278"/>
      <c r="R64" s="278"/>
      <c r="S64" s="278"/>
      <c r="T64" s="278"/>
      <c r="U64" s="4137"/>
      <c r="V64" s="4138"/>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1223" t="str">
        <f t="shared" ref="BU64:BU69" si="7">IF(CA64=1," * El Número de menores pertenecientes a Pueblos Originarios NO puede ser mayor al Número Total de Menores. ","")</f>
        <v/>
      </c>
      <c r="BV64" s="1223" t="str">
        <f t="shared" ref="BV64:BV69" si="8">IF(CB64=1," * El Número de menores pertenecientes a Población Migrante NO puede ser mayor al Número Total de Menores. ","")</f>
        <v/>
      </c>
      <c r="BW64" s="1218"/>
      <c r="BX64" s="1218"/>
      <c r="BY64" s="460"/>
      <c r="BZ64" s="460"/>
      <c r="CA64" s="1218"/>
      <c r="CB64" s="1218"/>
      <c r="CC64" s="1218"/>
      <c r="CD64" s="1218"/>
      <c r="CE64" s="1218"/>
      <c r="CF64" s="1218"/>
      <c r="CG64" s="1218"/>
      <c r="CH64" s="1218"/>
      <c r="CI64" s="1218"/>
      <c r="CJ64" s="1218"/>
      <c r="CK64" s="1218"/>
      <c r="CL64" s="1218"/>
      <c r="CM64" s="1218"/>
      <c r="CN64" s="1218"/>
      <c r="CO64" s="1218"/>
      <c r="CP64" s="1218"/>
      <c r="CQ64" s="1218"/>
      <c r="CR64" s="1218"/>
      <c r="CS64" s="1218"/>
      <c r="CT64" s="1218"/>
      <c r="CU64" s="1218"/>
      <c r="CV64" s="1218"/>
      <c r="CW64" s="1218"/>
      <c r="CX64" s="1218"/>
      <c r="CY64" s="1218"/>
      <c r="CZ64" s="1218"/>
      <c r="DA64" s="1220">
        <v>0</v>
      </c>
      <c r="DB64" s="1220">
        <v>0</v>
      </c>
      <c r="DC64" s="1220">
        <v>0</v>
      </c>
      <c r="DD64" s="1220">
        <v>0</v>
      </c>
      <c r="DE64" s="1220"/>
      <c r="DF64" s="1220"/>
      <c r="DG64" s="1220"/>
      <c r="DH64" s="1220"/>
      <c r="DI64" s="1220"/>
      <c r="DJ64" s="1220"/>
      <c r="DK64" s="1220"/>
      <c r="DL64" s="1220"/>
      <c r="DM64" s="1220"/>
      <c r="DN64" s="1220"/>
      <c r="DO64" s="1220"/>
      <c r="DP64" s="1220"/>
      <c r="DQ64" s="1220"/>
      <c r="DR64" s="1220"/>
      <c r="DS64" s="1220"/>
      <c r="DT64" s="1220"/>
      <c r="DU64" s="1219"/>
      <c r="DV64" s="1219"/>
      <c r="DW64" s="1219"/>
      <c r="DX64" s="1219"/>
      <c r="DY64" s="1219"/>
      <c r="DZ64" s="1219"/>
    </row>
    <row r="65" spans="1:130" s="459" customFormat="1" ht="16.399999999999999" customHeight="1" x14ac:dyDescent="0.35">
      <c r="A65" s="7076" t="s">
        <v>169</v>
      </c>
      <c r="B65" s="7075"/>
      <c r="C65" s="1199">
        <f t="shared" si="6"/>
        <v>0</v>
      </c>
      <c r="D65" s="3420"/>
      <c r="E65" s="3420"/>
      <c r="F65" s="3455"/>
      <c r="G65" s="3456"/>
      <c r="H65" s="3479"/>
      <c r="I65" s="3892"/>
      <c r="J65" s="3456"/>
      <c r="K65" s="3453"/>
      <c r="L65" s="405"/>
      <c r="M65" s="278"/>
      <c r="N65" s="278"/>
      <c r="O65" s="278"/>
      <c r="P65" s="278"/>
      <c r="Q65" s="278"/>
      <c r="R65" s="278"/>
      <c r="S65" s="278"/>
      <c r="T65" s="278"/>
      <c r="U65" s="4137"/>
      <c r="V65" s="4138"/>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61"/>
      <c r="BS65" s="461"/>
      <c r="BT65" s="461"/>
      <c r="BU65" s="1223" t="str">
        <f t="shared" si="7"/>
        <v/>
      </c>
      <c r="BV65" s="1223" t="str">
        <f t="shared" si="8"/>
        <v/>
      </c>
      <c r="BW65" s="1218"/>
      <c r="BX65" s="1218"/>
      <c r="BY65" s="460"/>
      <c r="BZ65" s="460"/>
      <c r="CA65" s="1218"/>
      <c r="CB65" s="1218"/>
      <c r="CC65" s="1218"/>
      <c r="CD65" s="1218"/>
      <c r="CE65" s="1218"/>
      <c r="CF65" s="1218"/>
      <c r="CG65" s="1218"/>
      <c r="CH65" s="1218"/>
      <c r="CI65" s="1218"/>
      <c r="CJ65" s="1218"/>
      <c r="CK65" s="1218"/>
      <c r="CL65" s="1218"/>
      <c r="CM65" s="1218"/>
      <c r="CN65" s="1218"/>
      <c r="CO65" s="1218"/>
      <c r="CP65" s="1218"/>
      <c r="CQ65" s="1218"/>
      <c r="CR65" s="1218"/>
      <c r="CS65" s="1218"/>
      <c r="CT65" s="1218"/>
      <c r="CU65" s="1218"/>
      <c r="CV65" s="1218"/>
      <c r="CW65" s="1218"/>
      <c r="CX65" s="1218"/>
      <c r="CY65" s="1218"/>
      <c r="CZ65" s="1218"/>
      <c r="DA65" s="1220">
        <v>0</v>
      </c>
      <c r="DB65" s="1220">
        <v>0</v>
      </c>
      <c r="DC65" s="1220">
        <v>0</v>
      </c>
      <c r="DD65" s="1220">
        <v>0</v>
      </c>
      <c r="DE65" s="1220"/>
      <c r="DF65" s="1220"/>
      <c r="DG65" s="1220"/>
      <c r="DH65" s="1220"/>
      <c r="DI65" s="1220"/>
      <c r="DJ65" s="1220"/>
      <c r="DK65" s="1220"/>
      <c r="DL65" s="1220"/>
      <c r="DM65" s="1220"/>
      <c r="DN65" s="1220"/>
      <c r="DO65" s="1220"/>
      <c r="DP65" s="1220"/>
      <c r="DQ65" s="1220"/>
      <c r="DR65" s="1220"/>
      <c r="DS65" s="1220"/>
      <c r="DT65" s="1220"/>
      <c r="DU65" s="1219"/>
      <c r="DV65" s="1219"/>
      <c r="DW65" s="1219"/>
      <c r="DX65" s="1219"/>
      <c r="DY65" s="1219"/>
      <c r="DZ65" s="1219"/>
    </row>
    <row r="66" spans="1:130" s="459" customFormat="1" ht="16.399999999999999" customHeight="1" x14ac:dyDescent="0.35">
      <c r="A66" s="7076" t="s">
        <v>170</v>
      </c>
      <c r="B66" s="7075"/>
      <c r="C66" s="4139">
        <f t="shared" si="6"/>
        <v>0</v>
      </c>
      <c r="D66" s="4140"/>
      <c r="E66" s="4140"/>
      <c r="F66" s="4141"/>
      <c r="G66" s="4142"/>
      <c r="H66" s="3454"/>
      <c r="I66" s="3893"/>
      <c r="J66" s="3456"/>
      <c r="K66" s="3453"/>
      <c r="L66" s="405"/>
      <c r="M66" s="1224"/>
      <c r="N66" s="1224"/>
      <c r="O66" s="917"/>
      <c r="P66" s="917"/>
      <c r="Q66" s="917"/>
      <c r="R66" s="917"/>
      <c r="S66" s="917"/>
      <c r="T66" s="917"/>
      <c r="U66" s="4143"/>
      <c r="V66" s="4138"/>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1223" t="str">
        <f t="shared" si="7"/>
        <v/>
      </c>
      <c r="BV66" s="1223" t="str">
        <f t="shared" si="8"/>
        <v/>
      </c>
      <c r="BW66" s="1218"/>
      <c r="BX66" s="1218"/>
      <c r="BY66" s="460"/>
      <c r="BZ66" s="460"/>
      <c r="CA66" s="1218"/>
      <c r="CB66" s="1218"/>
      <c r="CC66" s="1218"/>
      <c r="CD66" s="1218"/>
      <c r="CE66" s="1218"/>
      <c r="CF66" s="1218"/>
      <c r="CG66" s="1218"/>
      <c r="CH66" s="1218"/>
      <c r="CI66" s="1218"/>
      <c r="CJ66" s="1218"/>
      <c r="CK66" s="1218"/>
      <c r="CL66" s="1218"/>
      <c r="CM66" s="1218"/>
      <c r="CN66" s="1218"/>
      <c r="CO66" s="1218"/>
      <c r="CP66" s="1218"/>
      <c r="CQ66" s="1218"/>
      <c r="CR66" s="1218"/>
      <c r="CS66" s="1218"/>
      <c r="CT66" s="1218"/>
      <c r="CU66" s="1218"/>
      <c r="CV66" s="1218"/>
      <c r="CW66" s="1218"/>
      <c r="CX66" s="1218"/>
      <c r="CY66" s="1218"/>
      <c r="CZ66" s="1218"/>
      <c r="DA66" s="1220">
        <v>0</v>
      </c>
      <c r="DB66" s="1220">
        <v>0</v>
      </c>
      <c r="DC66" s="1220">
        <v>0</v>
      </c>
      <c r="DD66" s="1220">
        <v>0</v>
      </c>
      <c r="DE66" s="1220"/>
      <c r="DF66" s="1220"/>
      <c r="DG66" s="1220"/>
      <c r="DH66" s="1220"/>
      <c r="DI66" s="1220"/>
      <c r="DJ66" s="1220"/>
      <c r="DK66" s="1220"/>
      <c r="DL66" s="1220"/>
      <c r="DM66" s="1220"/>
      <c r="DN66" s="1220"/>
      <c r="DO66" s="1220"/>
      <c r="DP66" s="1220"/>
      <c r="DQ66" s="1220"/>
      <c r="DR66" s="1220"/>
      <c r="DS66" s="1220"/>
      <c r="DT66" s="1220"/>
      <c r="DU66" s="1219"/>
      <c r="DV66" s="1219"/>
      <c r="DW66" s="1219"/>
      <c r="DX66" s="1219"/>
      <c r="DY66" s="1219"/>
      <c r="DZ66" s="1219"/>
    </row>
    <row r="67" spans="1:130" s="459" customFormat="1" ht="22.5" customHeight="1" x14ac:dyDescent="0.35">
      <c r="A67" s="7076" t="s">
        <v>171</v>
      </c>
      <c r="B67" s="7075"/>
      <c r="C67" s="523">
        <f t="shared" si="6"/>
        <v>0</v>
      </c>
      <c r="D67" s="3894"/>
      <c r="E67" s="3894"/>
      <c r="F67" s="3480"/>
      <c r="G67" s="4142"/>
      <c r="H67" s="3454"/>
      <c r="I67" s="3893"/>
      <c r="J67" s="3456"/>
      <c r="K67" s="3453"/>
      <c r="L67" s="405"/>
      <c r="M67" s="1224"/>
      <c r="N67" s="1224"/>
      <c r="O67" s="917"/>
      <c r="P67" s="917"/>
      <c r="Q67" s="917"/>
      <c r="R67" s="917"/>
      <c r="S67" s="917"/>
      <c r="T67" s="917"/>
      <c r="U67" s="3896"/>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1223" t="str">
        <f t="shared" si="7"/>
        <v/>
      </c>
      <c r="BV67" s="1223" t="str">
        <f t="shared" si="8"/>
        <v/>
      </c>
      <c r="BW67" s="1218"/>
      <c r="BX67" s="1218"/>
      <c r="BY67" s="460"/>
      <c r="BZ67" s="460"/>
      <c r="CA67" s="1218"/>
      <c r="CB67" s="1218"/>
      <c r="CC67" s="1218"/>
      <c r="CD67" s="1218"/>
      <c r="CE67" s="1218"/>
      <c r="CF67" s="1218"/>
      <c r="CG67" s="1218"/>
      <c r="CH67" s="1218"/>
      <c r="CI67" s="1218"/>
      <c r="CJ67" s="1218"/>
      <c r="CK67" s="1218"/>
      <c r="CL67" s="1218"/>
      <c r="CM67" s="1218"/>
      <c r="CN67" s="1218"/>
      <c r="CO67" s="1218"/>
      <c r="CP67" s="1218"/>
      <c r="CQ67" s="1218"/>
      <c r="CR67" s="1218"/>
      <c r="CS67" s="1218"/>
      <c r="CT67" s="1218"/>
      <c r="CU67" s="1218"/>
      <c r="CV67" s="1218"/>
      <c r="CW67" s="1218"/>
      <c r="CX67" s="1218"/>
      <c r="CY67" s="1218"/>
      <c r="CZ67" s="1218"/>
      <c r="DA67" s="1220">
        <v>0</v>
      </c>
      <c r="DB67" s="1220">
        <v>0</v>
      </c>
      <c r="DC67" s="1220">
        <v>0</v>
      </c>
      <c r="DD67" s="1220">
        <v>0</v>
      </c>
      <c r="DE67" s="1220"/>
      <c r="DF67" s="1220"/>
      <c r="DG67" s="1220"/>
      <c r="DH67" s="1220"/>
      <c r="DI67" s="1220"/>
      <c r="DJ67" s="1220"/>
      <c r="DK67" s="1220"/>
      <c r="DL67" s="1220"/>
      <c r="DM67" s="1220"/>
      <c r="DN67" s="1220"/>
      <c r="DO67" s="1220"/>
      <c r="DP67" s="1220"/>
      <c r="DQ67" s="1220"/>
      <c r="DR67" s="1220"/>
      <c r="DS67" s="1220"/>
      <c r="DT67" s="1220"/>
      <c r="DU67" s="1219"/>
      <c r="DV67" s="1219"/>
      <c r="DW67" s="1219"/>
      <c r="DX67" s="1219"/>
      <c r="DY67" s="1219"/>
      <c r="DZ67" s="1219"/>
    </row>
    <row r="68" spans="1:130" s="459" customFormat="1" ht="16.399999999999999" customHeight="1" x14ac:dyDescent="0.35">
      <c r="A68" s="7077" t="s">
        <v>172</v>
      </c>
      <c r="B68" s="7077"/>
      <c r="C68" s="4144">
        <f t="shared" si="6"/>
        <v>0</v>
      </c>
      <c r="D68" s="3894"/>
      <c r="E68" s="3894"/>
      <c r="F68" s="3480"/>
      <c r="G68" s="4142"/>
      <c r="H68" s="3454"/>
      <c r="I68" s="3893"/>
      <c r="J68" s="3456"/>
      <c r="K68" s="3453"/>
      <c r="L68" s="405"/>
      <c r="M68" s="1224"/>
      <c r="N68" s="1224"/>
      <c r="O68" s="917"/>
      <c r="P68" s="917"/>
      <c r="Q68" s="917"/>
      <c r="R68" s="917"/>
      <c r="S68" s="917"/>
      <c r="T68" s="917"/>
      <c r="U68" s="4145"/>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1"/>
      <c r="AV68" s="461"/>
      <c r="AW68" s="461"/>
      <c r="AX68" s="461"/>
      <c r="AY68" s="461"/>
      <c r="AZ68" s="461"/>
      <c r="BA68" s="461"/>
      <c r="BB68" s="461"/>
      <c r="BC68" s="461"/>
      <c r="BD68" s="461"/>
      <c r="BE68" s="461"/>
      <c r="BF68" s="461"/>
      <c r="BG68" s="461"/>
      <c r="BH68" s="461"/>
      <c r="BI68" s="461"/>
      <c r="BJ68" s="461"/>
      <c r="BK68" s="461"/>
      <c r="BL68" s="461"/>
      <c r="BM68" s="461"/>
      <c r="BN68" s="461"/>
      <c r="BO68" s="461"/>
      <c r="BP68" s="461"/>
      <c r="BQ68" s="461"/>
      <c r="BR68" s="461"/>
      <c r="BS68" s="461"/>
      <c r="BT68" s="461"/>
      <c r="BU68" s="1223" t="str">
        <f t="shared" si="7"/>
        <v/>
      </c>
      <c r="BV68" s="1223" t="str">
        <f t="shared" si="8"/>
        <v/>
      </c>
      <c r="BW68" s="1218"/>
      <c r="BX68" s="1218"/>
      <c r="BY68" s="460"/>
      <c r="BZ68" s="460"/>
      <c r="CA68" s="1218"/>
      <c r="CB68" s="1218"/>
      <c r="CC68" s="1218"/>
      <c r="CD68" s="1218"/>
      <c r="CE68" s="1218"/>
      <c r="CF68" s="1218"/>
      <c r="CG68" s="1218"/>
      <c r="CH68" s="1218"/>
      <c r="CI68" s="1218"/>
      <c r="CJ68" s="1218"/>
      <c r="CK68" s="1218"/>
      <c r="CL68" s="1218"/>
      <c r="CM68" s="1218"/>
      <c r="CN68" s="1218"/>
      <c r="CO68" s="1218"/>
      <c r="CP68" s="1218"/>
      <c r="CQ68" s="1218"/>
      <c r="CR68" s="1218"/>
      <c r="CS68" s="1218"/>
      <c r="CT68" s="1218"/>
      <c r="CU68" s="1218"/>
      <c r="CV68" s="1218"/>
      <c r="CW68" s="1218"/>
      <c r="CX68" s="1218"/>
      <c r="CY68" s="1218"/>
      <c r="CZ68" s="1218"/>
      <c r="DA68" s="1220">
        <v>0</v>
      </c>
      <c r="DB68" s="1220">
        <v>0</v>
      </c>
      <c r="DC68" s="1220">
        <v>0</v>
      </c>
      <c r="DD68" s="1220">
        <v>0</v>
      </c>
      <c r="DE68" s="1220"/>
      <c r="DF68" s="1220"/>
      <c r="DG68" s="1220"/>
      <c r="DH68" s="1220"/>
      <c r="DI68" s="1220"/>
      <c r="DJ68" s="1220"/>
      <c r="DK68" s="1220"/>
      <c r="DL68" s="1220"/>
      <c r="DM68" s="1220"/>
      <c r="DN68" s="1220"/>
      <c r="DO68" s="1220"/>
      <c r="DP68" s="1220"/>
      <c r="DQ68" s="1220"/>
      <c r="DR68" s="1220"/>
      <c r="DS68" s="1220"/>
      <c r="DT68" s="1220"/>
      <c r="DU68" s="1219"/>
      <c r="DV68" s="1219"/>
      <c r="DW68" s="1219"/>
      <c r="DX68" s="1219"/>
      <c r="DY68" s="1219"/>
      <c r="DZ68" s="1219"/>
    </row>
    <row r="69" spans="1:130" s="459" customFormat="1" ht="16.399999999999999" customHeight="1" x14ac:dyDescent="0.35">
      <c r="A69" s="7084" t="s">
        <v>173</v>
      </c>
      <c r="B69" s="7085"/>
      <c r="C69" s="4123">
        <f t="shared" si="6"/>
        <v>0</v>
      </c>
      <c r="D69" s="3718"/>
      <c r="E69" s="3718"/>
      <c r="F69" s="3510"/>
      <c r="G69" s="3895"/>
      <c r="H69" s="4146"/>
      <c r="I69" s="4147"/>
      <c r="J69" s="3620"/>
      <c r="K69" s="3618"/>
      <c r="L69" s="405"/>
      <c r="M69" s="1224"/>
      <c r="N69" s="1224"/>
      <c r="O69" s="917"/>
      <c r="P69" s="917"/>
      <c r="Q69" s="917"/>
      <c r="R69" s="917"/>
      <c r="S69" s="917"/>
      <c r="T69" s="917"/>
      <c r="U69" s="4145"/>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61"/>
      <c r="BS69" s="461"/>
      <c r="BT69" s="461"/>
      <c r="BU69" s="1223" t="str">
        <f t="shared" si="7"/>
        <v/>
      </c>
      <c r="BV69" s="1223" t="str">
        <f t="shared" si="8"/>
        <v/>
      </c>
      <c r="BW69" s="1218"/>
      <c r="BX69" s="1218"/>
      <c r="BY69" s="460"/>
      <c r="BZ69" s="460"/>
      <c r="CA69" s="1218"/>
      <c r="CB69" s="1218"/>
      <c r="CC69" s="1218"/>
      <c r="CD69" s="1218"/>
      <c r="CE69" s="1218"/>
      <c r="CF69" s="1218"/>
      <c r="CG69" s="1218"/>
      <c r="CH69" s="1218"/>
      <c r="CI69" s="1218"/>
      <c r="CJ69" s="1218"/>
      <c r="CK69" s="1218"/>
      <c r="CL69" s="1218"/>
      <c r="CM69" s="1218"/>
      <c r="CN69" s="1218"/>
      <c r="CO69" s="1218"/>
      <c r="CP69" s="1218"/>
      <c r="CQ69" s="1218"/>
      <c r="CR69" s="1218"/>
      <c r="CS69" s="1218"/>
      <c r="CT69" s="1218"/>
      <c r="CU69" s="1218"/>
      <c r="CV69" s="1218"/>
      <c r="CW69" s="1218"/>
      <c r="CX69" s="1218"/>
      <c r="CY69" s="1218"/>
      <c r="CZ69" s="1218"/>
      <c r="DA69" s="1220">
        <v>0</v>
      </c>
      <c r="DB69" s="1220">
        <v>0</v>
      </c>
      <c r="DC69" s="1220">
        <v>0</v>
      </c>
      <c r="DD69" s="1220">
        <v>0</v>
      </c>
      <c r="DE69" s="1220">
        <v>0</v>
      </c>
      <c r="DF69" s="1220">
        <v>0</v>
      </c>
      <c r="DG69" s="1220">
        <v>0</v>
      </c>
      <c r="DH69" s="1220"/>
      <c r="DI69" s="1220"/>
      <c r="DJ69" s="1220"/>
      <c r="DK69" s="1220"/>
      <c r="DL69" s="1220"/>
      <c r="DM69" s="1220"/>
      <c r="DN69" s="1220"/>
      <c r="DO69" s="1220"/>
      <c r="DP69" s="1220"/>
      <c r="DQ69" s="1220"/>
      <c r="DR69" s="1220"/>
      <c r="DS69" s="1220"/>
      <c r="DT69" s="1220"/>
      <c r="DU69" s="1219"/>
      <c r="DV69" s="1219"/>
      <c r="DW69" s="1219"/>
      <c r="DX69" s="1219"/>
      <c r="DY69" s="1219"/>
      <c r="DZ69" s="1219"/>
    </row>
    <row r="70" spans="1:130" s="1237" customFormat="1" ht="30" customHeight="1" x14ac:dyDescent="0.35">
      <c r="A70" s="4148" t="s">
        <v>174</v>
      </c>
      <c r="B70" s="4149"/>
      <c r="C70" s="4149"/>
      <c r="D70" s="4149"/>
      <c r="E70" s="4149"/>
      <c r="F70" s="4149"/>
      <c r="G70" s="4149"/>
      <c r="H70" s="4149"/>
      <c r="I70" s="4149"/>
      <c r="J70" s="1227"/>
      <c r="K70" s="1227"/>
      <c r="L70" s="1228"/>
      <c r="M70" s="1229"/>
      <c r="N70" s="1229"/>
      <c r="O70" s="1230"/>
      <c r="P70" s="1230"/>
      <c r="Q70" s="1230"/>
      <c r="R70" s="1230"/>
      <c r="S70" s="1230"/>
      <c r="T70" s="1230"/>
      <c r="U70" s="4150"/>
      <c r="V70" s="1231"/>
      <c r="W70" s="1231"/>
      <c r="X70" s="1231"/>
      <c r="Y70" s="1231"/>
      <c r="Z70" s="1231"/>
      <c r="AA70" s="1231"/>
      <c r="AB70" s="1231"/>
      <c r="AC70" s="1231"/>
      <c r="AD70" s="1231"/>
      <c r="AE70" s="1231"/>
      <c r="AF70" s="1231"/>
      <c r="AG70" s="1231"/>
      <c r="AH70" s="1231"/>
      <c r="AI70" s="1231"/>
      <c r="AJ70" s="1231"/>
      <c r="AK70" s="1231"/>
      <c r="AL70" s="1231"/>
      <c r="AM70" s="1231"/>
      <c r="AN70" s="1231"/>
      <c r="AO70" s="1231"/>
      <c r="AP70" s="1231"/>
      <c r="AQ70" s="1231"/>
      <c r="AR70" s="1231"/>
      <c r="AS70" s="1231"/>
      <c r="AT70" s="1231"/>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3"/>
      <c r="BV70" s="1233"/>
      <c r="BW70" s="1234"/>
      <c r="BX70" s="1234"/>
      <c r="BY70" s="1231"/>
      <c r="BZ70" s="1231"/>
      <c r="CA70" s="1234"/>
      <c r="CB70" s="1234"/>
      <c r="CC70" s="1234"/>
      <c r="CD70" s="1234"/>
      <c r="CE70" s="1234"/>
      <c r="CF70" s="1234"/>
      <c r="CG70" s="1234"/>
      <c r="CH70" s="1234"/>
      <c r="CI70" s="1234"/>
      <c r="CJ70" s="1234"/>
      <c r="CK70" s="1234"/>
      <c r="CL70" s="1234"/>
      <c r="CM70" s="1234"/>
      <c r="CN70" s="1234"/>
      <c r="CO70" s="1234"/>
      <c r="CP70" s="1234"/>
      <c r="CQ70" s="1234"/>
      <c r="CR70" s="1234"/>
      <c r="CS70" s="1234"/>
      <c r="CT70" s="1234"/>
      <c r="CU70" s="1234"/>
      <c r="CV70" s="1234"/>
      <c r="CW70" s="1234"/>
      <c r="CX70" s="1234"/>
      <c r="CY70" s="1234"/>
      <c r="CZ70" s="1234"/>
      <c r="DA70" s="1235"/>
      <c r="DB70" s="1235"/>
      <c r="DC70" s="1235"/>
      <c r="DD70" s="1235"/>
      <c r="DE70" s="1235"/>
      <c r="DF70" s="1235"/>
      <c r="DG70" s="1235"/>
      <c r="DH70" s="1235"/>
      <c r="DI70" s="1235"/>
      <c r="DJ70" s="1235"/>
      <c r="DK70" s="1235"/>
      <c r="DL70" s="1235"/>
      <c r="DM70" s="1235"/>
      <c r="DN70" s="1235"/>
      <c r="DO70" s="1235"/>
      <c r="DP70" s="1235"/>
      <c r="DQ70" s="1235"/>
      <c r="DR70" s="1235"/>
      <c r="DS70" s="1235"/>
      <c r="DT70" s="1235"/>
      <c r="DU70" s="1236"/>
      <c r="DV70" s="1236"/>
      <c r="DW70" s="1236"/>
      <c r="DX70" s="1236"/>
      <c r="DY70" s="1236"/>
      <c r="DZ70" s="1236"/>
    </row>
    <row r="71" spans="1:130" s="1237" customFormat="1" ht="16.399999999999999" customHeight="1" x14ac:dyDescent="0.35">
      <c r="A71" s="7086" t="s">
        <v>124</v>
      </c>
      <c r="B71" s="7089" t="s">
        <v>113</v>
      </c>
      <c r="C71" s="7090"/>
      <c r="D71" s="7086"/>
      <c r="E71" s="7094" t="s">
        <v>4</v>
      </c>
      <c r="F71" s="7094"/>
      <c r="G71" s="7094"/>
      <c r="H71" s="7095"/>
      <c r="I71" s="7096" t="s">
        <v>175</v>
      </c>
      <c r="J71" s="7097"/>
      <c r="K71" s="7098" t="s">
        <v>176</v>
      </c>
      <c r="L71" s="7097"/>
      <c r="M71" s="1229"/>
      <c r="N71" s="1230"/>
      <c r="O71" s="1230"/>
      <c r="P71" s="1230"/>
      <c r="Q71" s="1230"/>
      <c r="R71" s="1230"/>
      <c r="S71" s="1230"/>
      <c r="T71" s="4150"/>
      <c r="U71" s="1231"/>
      <c r="V71" s="1231"/>
      <c r="W71" s="1231"/>
      <c r="X71" s="1231"/>
      <c r="Y71" s="1231"/>
      <c r="Z71" s="1231"/>
      <c r="AA71" s="1231"/>
      <c r="AB71" s="1231"/>
      <c r="AC71" s="1231"/>
      <c r="AD71" s="1231"/>
      <c r="AE71" s="1231"/>
      <c r="AF71" s="1231"/>
      <c r="AG71" s="1231"/>
      <c r="AH71" s="1231"/>
      <c r="AI71" s="1231"/>
      <c r="AJ71" s="1231"/>
      <c r="AK71" s="1231"/>
      <c r="AL71" s="1231"/>
      <c r="AM71" s="1231"/>
      <c r="AN71" s="1231"/>
      <c r="AO71" s="1231"/>
      <c r="AP71" s="1231"/>
      <c r="AQ71" s="1231"/>
      <c r="AR71" s="1231"/>
      <c r="AS71" s="1231"/>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3"/>
      <c r="BU71" s="1233"/>
      <c r="BV71" s="1234"/>
      <c r="BW71" s="1234"/>
      <c r="BX71" s="1234"/>
      <c r="BY71" s="1231"/>
      <c r="BZ71" s="1231"/>
      <c r="CA71" s="1234"/>
      <c r="CB71" s="1234"/>
      <c r="CC71" s="1234"/>
      <c r="CD71" s="1234"/>
      <c r="CE71" s="1234"/>
      <c r="CF71" s="1234"/>
      <c r="CG71" s="1234"/>
      <c r="CH71" s="1234"/>
      <c r="CI71" s="1234"/>
      <c r="CJ71" s="1234"/>
      <c r="CK71" s="1234"/>
      <c r="CL71" s="1234"/>
      <c r="CM71" s="1234"/>
      <c r="CN71" s="1234"/>
      <c r="CO71" s="1234"/>
      <c r="CP71" s="1234"/>
      <c r="CQ71" s="1234"/>
      <c r="CR71" s="1234"/>
      <c r="CS71" s="1234"/>
      <c r="CT71" s="1234"/>
      <c r="CU71" s="1234"/>
      <c r="CV71" s="1234"/>
      <c r="CW71" s="1234"/>
      <c r="CX71" s="1234"/>
      <c r="CY71" s="1234"/>
      <c r="CZ71" s="1234"/>
      <c r="DA71" s="1235"/>
      <c r="DB71" s="1235"/>
      <c r="DC71" s="1235"/>
      <c r="DD71" s="1235"/>
      <c r="DE71" s="1235"/>
      <c r="DF71" s="1235"/>
      <c r="DG71" s="1235"/>
      <c r="DH71" s="1235"/>
      <c r="DI71" s="1235"/>
      <c r="DJ71" s="1235"/>
      <c r="DK71" s="1235"/>
      <c r="DL71" s="1235"/>
      <c r="DM71" s="1235"/>
      <c r="DN71" s="1235"/>
      <c r="DO71" s="1235"/>
      <c r="DP71" s="1235"/>
      <c r="DQ71" s="1235"/>
      <c r="DR71" s="1235"/>
      <c r="DS71" s="1235"/>
      <c r="DT71" s="1236"/>
      <c r="DU71" s="1236"/>
      <c r="DV71" s="1236"/>
      <c r="DW71" s="1236"/>
      <c r="DX71" s="1236"/>
      <c r="DY71" s="1236"/>
      <c r="DZ71" s="1236"/>
    </row>
    <row r="72" spans="1:130" s="1237" customFormat="1" ht="16.399999999999999" customHeight="1" x14ac:dyDescent="0.35">
      <c r="A72" s="7087"/>
      <c r="B72" s="7091"/>
      <c r="C72" s="7092"/>
      <c r="D72" s="7093"/>
      <c r="E72" s="7098" t="s">
        <v>175</v>
      </c>
      <c r="F72" s="7097"/>
      <c r="G72" s="7096" t="s">
        <v>176</v>
      </c>
      <c r="H72" s="7096"/>
      <c r="I72" s="7094" t="s">
        <v>9</v>
      </c>
      <c r="J72" s="7094" t="s">
        <v>10</v>
      </c>
      <c r="K72" s="7094" t="s">
        <v>9</v>
      </c>
      <c r="L72" s="7094" t="s">
        <v>10</v>
      </c>
      <c r="M72" s="1229"/>
      <c r="N72" s="1230"/>
      <c r="O72" s="1230"/>
      <c r="P72" s="1230"/>
      <c r="Q72" s="1230"/>
      <c r="R72" s="1230"/>
      <c r="S72" s="1230"/>
      <c r="T72" s="4150"/>
      <c r="U72" s="1231"/>
      <c r="V72" s="1231"/>
      <c r="W72" s="1231"/>
      <c r="X72" s="1231"/>
      <c r="Y72" s="1231"/>
      <c r="Z72" s="1231"/>
      <c r="AA72" s="1231"/>
      <c r="AB72" s="1231"/>
      <c r="AC72" s="1231"/>
      <c r="AD72" s="1231"/>
      <c r="AE72" s="1231"/>
      <c r="AF72" s="1231"/>
      <c r="AG72" s="1231"/>
      <c r="AH72" s="1231"/>
      <c r="AI72" s="1231"/>
      <c r="AJ72" s="1231"/>
      <c r="AK72" s="1231"/>
      <c r="AL72" s="1231"/>
      <c r="AM72" s="1231"/>
      <c r="AN72" s="1231"/>
      <c r="AO72" s="1231"/>
      <c r="AP72" s="1231"/>
      <c r="AQ72" s="1231"/>
      <c r="AR72" s="1231"/>
      <c r="AS72" s="1231"/>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3"/>
      <c r="BU72" s="1233"/>
      <c r="BV72" s="1234"/>
      <c r="BW72" s="1234"/>
      <c r="BX72" s="1234"/>
      <c r="BY72" s="1231"/>
      <c r="BZ72" s="1231"/>
      <c r="CA72" s="1234"/>
      <c r="CB72" s="1234"/>
      <c r="CC72" s="1234"/>
      <c r="CD72" s="1234"/>
      <c r="CE72" s="1234"/>
      <c r="CF72" s="1234"/>
      <c r="CG72" s="1234"/>
      <c r="CH72" s="1234"/>
      <c r="CI72" s="1234"/>
      <c r="CJ72" s="1234"/>
      <c r="CK72" s="1234"/>
      <c r="CL72" s="1234"/>
      <c r="CM72" s="1234"/>
      <c r="CN72" s="1234"/>
      <c r="CO72" s="1234"/>
      <c r="CP72" s="1234"/>
      <c r="CQ72" s="1234"/>
      <c r="CR72" s="1234"/>
      <c r="CS72" s="1234"/>
      <c r="CT72" s="1234"/>
      <c r="CU72" s="1234"/>
      <c r="CV72" s="1234"/>
      <c r="CW72" s="1234"/>
      <c r="CX72" s="1234"/>
      <c r="CY72" s="1234"/>
      <c r="CZ72" s="1234"/>
      <c r="DA72" s="1235"/>
      <c r="DB72" s="1235"/>
      <c r="DC72" s="1235"/>
      <c r="DD72" s="1235"/>
      <c r="DE72" s="1235"/>
      <c r="DF72" s="1235"/>
      <c r="DG72" s="1235"/>
      <c r="DH72" s="1235"/>
      <c r="DI72" s="1235"/>
      <c r="DJ72" s="1235"/>
      <c r="DK72" s="1235"/>
      <c r="DL72" s="1235"/>
      <c r="DM72" s="1235"/>
      <c r="DN72" s="1235"/>
      <c r="DO72" s="1235"/>
      <c r="DP72" s="1235"/>
      <c r="DQ72" s="1235"/>
      <c r="DR72" s="1235"/>
      <c r="DS72" s="1235"/>
      <c r="DT72" s="1236"/>
      <c r="DU72" s="1236"/>
      <c r="DV72" s="1236"/>
      <c r="DW72" s="1236"/>
      <c r="DX72" s="1236"/>
      <c r="DY72" s="1236"/>
      <c r="DZ72" s="1236"/>
    </row>
    <row r="73" spans="1:130" s="1237" customFormat="1" ht="16.399999999999999" customHeight="1" x14ac:dyDescent="0.35">
      <c r="A73" s="7088"/>
      <c r="B73" s="4128" t="s">
        <v>32</v>
      </c>
      <c r="C73" s="4151" t="s">
        <v>33</v>
      </c>
      <c r="D73" s="4152" t="s">
        <v>34</v>
      </c>
      <c r="E73" s="4153" t="s">
        <v>33</v>
      </c>
      <c r="F73" s="4154" t="s">
        <v>34</v>
      </c>
      <c r="G73" s="4153" t="s">
        <v>33</v>
      </c>
      <c r="H73" s="4155" t="s">
        <v>34</v>
      </c>
      <c r="I73" s="7094"/>
      <c r="J73" s="7094"/>
      <c r="K73" s="7094"/>
      <c r="L73" s="7094"/>
      <c r="M73" s="1229"/>
      <c r="N73" s="1230"/>
      <c r="O73" s="1230"/>
      <c r="P73" s="1230"/>
      <c r="Q73" s="1230"/>
      <c r="R73" s="1230"/>
      <c r="S73" s="1230"/>
      <c r="T73" s="4150"/>
      <c r="U73" s="1231"/>
      <c r="V73" s="1231"/>
      <c r="W73" s="1231"/>
      <c r="X73" s="1231"/>
      <c r="Y73" s="1231"/>
      <c r="Z73" s="1231"/>
      <c r="AA73" s="1231"/>
      <c r="AB73" s="1231"/>
      <c r="AC73" s="1231"/>
      <c r="AD73" s="1231"/>
      <c r="AE73" s="1231"/>
      <c r="AF73" s="1231"/>
      <c r="AG73" s="1231"/>
      <c r="AH73" s="1231"/>
      <c r="AI73" s="1231"/>
      <c r="AJ73" s="1231"/>
      <c r="AK73" s="1231"/>
      <c r="AL73" s="1231"/>
      <c r="AM73" s="1231"/>
      <c r="AN73" s="1231"/>
      <c r="AO73" s="1231"/>
      <c r="AP73" s="1231"/>
      <c r="AQ73" s="1231"/>
      <c r="AR73" s="1231"/>
      <c r="AS73" s="1231"/>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3"/>
      <c r="BU73" s="1233"/>
      <c r="BV73" s="1234"/>
      <c r="BW73" s="1234"/>
      <c r="BX73" s="1234"/>
      <c r="BY73" s="1231"/>
      <c r="BZ73" s="1231"/>
      <c r="CA73" s="1234"/>
      <c r="CB73" s="1234"/>
      <c r="CC73" s="1234"/>
      <c r="CD73" s="1234"/>
      <c r="CE73" s="1234"/>
      <c r="CF73" s="1234"/>
      <c r="CG73" s="1234"/>
      <c r="CH73" s="1234"/>
      <c r="CI73" s="1234"/>
      <c r="CJ73" s="1234"/>
      <c r="CK73" s="1234"/>
      <c r="CL73" s="1234"/>
      <c r="CM73" s="1234"/>
      <c r="CN73" s="1234"/>
      <c r="CO73" s="1234"/>
      <c r="CP73" s="1234"/>
      <c r="CQ73" s="1234"/>
      <c r="CR73" s="1234"/>
      <c r="CS73" s="1234"/>
      <c r="CT73" s="1234"/>
      <c r="CU73" s="1234"/>
      <c r="CV73" s="1234"/>
      <c r="CW73" s="1234"/>
      <c r="CX73" s="1234"/>
      <c r="CY73" s="1234"/>
      <c r="CZ73" s="1234"/>
      <c r="DA73" s="1235"/>
      <c r="DB73" s="1235"/>
      <c r="DC73" s="1235"/>
      <c r="DD73" s="1235"/>
      <c r="DE73" s="1235"/>
      <c r="DF73" s="1235"/>
      <c r="DG73" s="1235"/>
      <c r="DH73" s="1235"/>
      <c r="DI73" s="1235"/>
      <c r="DJ73" s="1235"/>
      <c r="DK73" s="1235"/>
      <c r="DL73" s="1235"/>
      <c r="DM73" s="1235"/>
      <c r="DN73" s="1235"/>
      <c r="DO73" s="1235"/>
      <c r="DP73" s="1235"/>
      <c r="DQ73" s="1235"/>
      <c r="DR73" s="1235"/>
      <c r="DS73" s="1235"/>
      <c r="DT73" s="1236"/>
      <c r="DU73" s="1236"/>
      <c r="DV73" s="1236"/>
      <c r="DW73" s="1236"/>
      <c r="DX73" s="1236"/>
      <c r="DY73" s="1236"/>
      <c r="DZ73" s="1236"/>
    </row>
    <row r="74" spans="1:130" s="1237" customFormat="1" ht="16.399999999999999" customHeight="1" x14ac:dyDescent="0.35">
      <c r="A74" s="3897" t="s">
        <v>97</v>
      </c>
      <c r="B74" s="1238">
        <f>SUM(C74:F74)</f>
        <v>0</v>
      </c>
      <c r="C74" s="1239">
        <f t="shared" ref="C74:D76" si="9">+E74+G74</f>
        <v>0</v>
      </c>
      <c r="D74" s="1240">
        <f t="shared" si="9"/>
        <v>0</v>
      </c>
      <c r="E74" s="4156"/>
      <c r="F74" s="1241"/>
      <c r="G74" s="1242"/>
      <c r="H74" s="1243"/>
      <c r="I74" s="352"/>
      <c r="J74" s="353"/>
      <c r="K74" s="352"/>
      <c r="L74" s="353"/>
      <c r="M74" s="1244"/>
      <c r="N74" s="1230"/>
      <c r="O74" s="1230"/>
      <c r="P74" s="1230"/>
      <c r="Q74" s="1230"/>
      <c r="R74" s="1230"/>
      <c r="S74" s="1230"/>
      <c r="T74" s="4150"/>
      <c r="U74" s="1231"/>
      <c r="V74" s="1231"/>
      <c r="W74" s="1231"/>
      <c r="X74" s="1231"/>
      <c r="Y74" s="1231"/>
      <c r="Z74" s="1231"/>
      <c r="AA74" s="1231"/>
      <c r="AB74" s="1231"/>
      <c r="AC74" s="1231"/>
      <c r="AD74" s="1231"/>
      <c r="AE74" s="1231"/>
      <c r="AF74" s="1231"/>
      <c r="AG74" s="1231"/>
      <c r="AH74" s="1231"/>
      <c r="AI74" s="1231"/>
      <c r="AJ74" s="1231"/>
      <c r="AK74" s="1231"/>
      <c r="AL74" s="1231"/>
      <c r="AM74" s="1231"/>
      <c r="AN74" s="1231"/>
      <c r="AO74" s="1231"/>
      <c r="AP74" s="1231"/>
      <c r="AQ74" s="1231"/>
      <c r="AR74" s="1231"/>
      <c r="AS74" s="1231"/>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3"/>
      <c r="BU74" s="1233"/>
      <c r="BV74" s="1234"/>
      <c r="BW74" s="1234"/>
      <c r="BX74" s="1234"/>
      <c r="BY74" s="1231"/>
      <c r="BZ74" s="1231"/>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5">
        <v>0</v>
      </c>
      <c r="DB74" s="1235">
        <v>0</v>
      </c>
      <c r="DC74" s="1235">
        <v>0</v>
      </c>
      <c r="DD74" s="1235">
        <v>0</v>
      </c>
      <c r="DE74" s="1235">
        <v>0</v>
      </c>
      <c r="DF74" s="1235">
        <v>0</v>
      </c>
      <c r="DG74" s="1235">
        <v>0</v>
      </c>
      <c r="DH74" s="1235">
        <v>0</v>
      </c>
      <c r="DI74" s="1235"/>
      <c r="DJ74" s="1235"/>
      <c r="DK74" s="1235"/>
      <c r="DL74" s="1235"/>
      <c r="DM74" s="1235"/>
      <c r="DN74" s="1235"/>
      <c r="DO74" s="1235"/>
      <c r="DP74" s="1235"/>
      <c r="DQ74" s="1235"/>
      <c r="DR74" s="1235"/>
      <c r="DS74" s="1235"/>
      <c r="DT74" s="1236"/>
      <c r="DU74" s="1236"/>
      <c r="DV74" s="1236"/>
      <c r="DW74" s="1236"/>
      <c r="DX74" s="1236"/>
      <c r="DY74" s="1236"/>
      <c r="DZ74" s="1236"/>
    </row>
    <row r="75" spans="1:130" s="1237" customFormat="1" ht="16.399999999999999" customHeight="1" x14ac:dyDescent="0.35">
      <c r="A75" s="3898" t="s">
        <v>156</v>
      </c>
      <c r="B75" s="3899">
        <f>SUM(C75:F75)</f>
        <v>0</v>
      </c>
      <c r="C75" s="3900">
        <f t="shared" si="9"/>
        <v>0</v>
      </c>
      <c r="D75" s="3901">
        <f t="shared" si="9"/>
        <v>0</v>
      </c>
      <c r="E75" s="3902"/>
      <c r="F75" s="3903"/>
      <c r="G75" s="3902"/>
      <c r="H75" s="3904"/>
      <c r="I75" s="3905"/>
      <c r="J75" s="3906"/>
      <c r="K75" s="3905"/>
      <c r="L75" s="3906"/>
      <c r="M75" s="1244"/>
      <c r="N75" s="1230"/>
      <c r="O75" s="1230"/>
      <c r="P75" s="1230"/>
      <c r="Q75" s="1230"/>
      <c r="R75" s="1230"/>
      <c r="S75" s="1230"/>
      <c r="T75" s="4150"/>
      <c r="U75" s="1231"/>
      <c r="V75" s="1231"/>
      <c r="W75" s="1231"/>
      <c r="X75" s="1231"/>
      <c r="Y75" s="1231"/>
      <c r="Z75" s="1231"/>
      <c r="AA75" s="1231"/>
      <c r="AB75" s="1231"/>
      <c r="AC75" s="1231"/>
      <c r="AD75" s="1231"/>
      <c r="AE75" s="1231"/>
      <c r="AF75" s="1231"/>
      <c r="AG75" s="1231"/>
      <c r="AH75" s="1231"/>
      <c r="AI75" s="1231"/>
      <c r="AJ75" s="1231"/>
      <c r="AK75" s="1231"/>
      <c r="AL75" s="1231"/>
      <c r="AM75" s="1231"/>
      <c r="AN75" s="1231"/>
      <c r="AO75" s="1231"/>
      <c r="AP75" s="1231"/>
      <c r="AQ75" s="1231"/>
      <c r="AR75" s="1231"/>
      <c r="AS75" s="1231"/>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3"/>
      <c r="BU75" s="1233"/>
      <c r="BV75" s="1234"/>
      <c r="BW75" s="1234"/>
      <c r="BX75" s="1234"/>
      <c r="BY75" s="1231"/>
      <c r="BZ75" s="1231"/>
      <c r="CA75" s="1234"/>
      <c r="CB75" s="1234"/>
      <c r="CC75" s="1234"/>
      <c r="CD75" s="1234"/>
      <c r="CE75" s="1234"/>
      <c r="CF75" s="1234"/>
      <c r="CG75" s="1234"/>
      <c r="CH75" s="1234"/>
      <c r="CI75" s="1234"/>
      <c r="CJ75" s="1234"/>
      <c r="CK75" s="1234"/>
      <c r="CL75" s="1234"/>
      <c r="CM75" s="1234"/>
      <c r="CN75" s="1234"/>
      <c r="CO75" s="1234"/>
      <c r="CP75" s="1234"/>
      <c r="CQ75" s="1234"/>
      <c r="CR75" s="1234"/>
      <c r="CS75" s="1234"/>
      <c r="CT75" s="1234"/>
      <c r="CU75" s="1234"/>
      <c r="CV75" s="1234"/>
      <c r="CW75" s="1234"/>
      <c r="CX75" s="1234"/>
      <c r="CY75" s="1234"/>
      <c r="CZ75" s="1234"/>
      <c r="DA75" s="1235"/>
      <c r="DB75" s="1235"/>
      <c r="DC75" s="1235"/>
      <c r="DD75" s="1235"/>
      <c r="DE75" s="1235"/>
      <c r="DF75" s="1235"/>
      <c r="DG75" s="1235"/>
      <c r="DH75" s="1235"/>
      <c r="DI75" s="1235"/>
      <c r="DJ75" s="1235"/>
      <c r="DK75" s="1235"/>
      <c r="DL75" s="1235"/>
      <c r="DM75" s="1235"/>
      <c r="DN75" s="1235"/>
      <c r="DO75" s="1235"/>
      <c r="DP75" s="1235"/>
      <c r="DQ75" s="1235"/>
      <c r="DR75" s="1235"/>
      <c r="DS75" s="1235"/>
      <c r="DT75" s="1236"/>
      <c r="DU75" s="1236"/>
      <c r="DV75" s="1236"/>
      <c r="DW75" s="1236"/>
      <c r="DX75" s="1236"/>
      <c r="DY75" s="1236"/>
      <c r="DZ75" s="1236"/>
    </row>
    <row r="76" spans="1:130" s="1237" customFormat="1" ht="16.399999999999999" customHeight="1" x14ac:dyDescent="0.35">
      <c r="A76" s="3907" t="s">
        <v>177</v>
      </c>
      <c r="B76" s="3908">
        <f>SUM(C76:F76)</f>
        <v>0</v>
      </c>
      <c r="C76" s="3909">
        <f t="shared" si="9"/>
        <v>0</v>
      </c>
      <c r="D76" s="3910">
        <f t="shared" si="9"/>
        <v>0</v>
      </c>
      <c r="E76" s="3911"/>
      <c r="F76" s="3912"/>
      <c r="G76" s="3911"/>
      <c r="H76" s="3913"/>
      <c r="I76" s="3914"/>
      <c r="J76" s="3915"/>
      <c r="K76" s="3914"/>
      <c r="L76" s="3915"/>
      <c r="M76" s="1244"/>
      <c r="N76" s="1230"/>
      <c r="O76" s="1230"/>
      <c r="P76" s="1230"/>
      <c r="Q76" s="1230"/>
      <c r="R76" s="1230"/>
      <c r="S76" s="1230"/>
      <c r="T76" s="4150"/>
      <c r="U76" s="1231"/>
      <c r="V76" s="1231"/>
      <c r="W76" s="1231"/>
      <c r="X76" s="1231"/>
      <c r="Y76" s="1231"/>
      <c r="Z76" s="1231"/>
      <c r="AA76" s="1231"/>
      <c r="AB76" s="1231"/>
      <c r="AC76" s="1231"/>
      <c r="AD76" s="1231"/>
      <c r="AE76" s="1231"/>
      <c r="AF76" s="1231"/>
      <c r="AG76" s="1231"/>
      <c r="AH76" s="1231"/>
      <c r="AI76" s="1231"/>
      <c r="AJ76" s="1231"/>
      <c r="AK76" s="1231"/>
      <c r="AL76" s="1231"/>
      <c r="AM76" s="1231"/>
      <c r="AN76" s="1231"/>
      <c r="AO76" s="1231"/>
      <c r="AP76" s="1231"/>
      <c r="AQ76" s="1231"/>
      <c r="AR76" s="1231"/>
      <c r="AS76" s="1231"/>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3"/>
      <c r="BU76" s="1233"/>
      <c r="BV76" s="1234"/>
      <c r="BW76" s="1234"/>
      <c r="BX76" s="1234"/>
      <c r="BY76" s="1231"/>
      <c r="BZ76" s="1231"/>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5"/>
      <c r="DB76" s="1235"/>
      <c r="DC76" s="1235"/>
      <c r="DD76" s="1235"/>
      <c r="DE76" s="1235"/>
      <c r="DF76" s="1235"/>
      <c r="DG76" s="1235"/>
      <c r="DH76" s="1235"/>
      <c r="DI76" s="1235"/>
      <c r="DJ76" s="1235"/>
      <c r="DK76" s="1235"/>
      <c r="DL76" s="1235"/>
      <c r="DM76" s="1235"/>
      <c r="DN76" s="1235"/>
      <c r="DO76" s="1235"/>
      <c r="DP76" s="1235"/>
      <c r="DQ76" s="1235"/>
      <c r="DR76" s="1235"/>
      <c r="DS76" s="1235"/>
      <c r="DT76" s="1236"/>
      <c r="DU76" s="1236"/>
      <c r="DV76" s="1236"/>
      <c r="DW76" s="1236"/>
      <c r="DX76" s="1236"/>
      <c r="DY76" s="1236"/>
      <c r="DZ76" s="1236"/>
    </row>
    <row r="78" spans="1:130" x14ac:dyDescent="0.35">
      <c r="A78" s="100" t="s">
        <v>178</v>
      </c>
      <c r="B78" s="1245"/>
      <c r="C78" s="1245"/>
      <c r="D78" s="1245"/>
      <c r="E78" s="1246"/>
      <c r="F78" s="1245"/>
    </row>
    <row r="79" spans="1:130" x14ac:dyDescent="0.35">
      <c r="A79" s="100" t="s">
        <v>179</v>
      </c>
      <c r="B79" s="100"/>
      <c r="C79" s="100"/>
      <c r="D79" s="100"/>
      <c r="E79" s="100"/>
      <c r="F79" s="100"/>
    </row>
    <row r="80" spans="1:130" x14ac:dyDescent="0.35">
      <c r="A80" s="7026" t="s">
        <v>180</v>
      </c>
      <c r="B80" s="7026"/>
      <c r="C80" s="7026" t="s">
        <v>30</v>
      </c>
      <c r="D80" s="1673"/>
      <c r="E80" s="125"/>
      <c r="F80" s="125"/>
    </row>
    <row r="81" spans="1:9" x14ac:dyDescent="0.35">
      <c r="A81" s="7107"/>
      <c r="B81" s="7107"/>
      <c r="C81" s="7107"/>
      <c r="D81" s="1247"/>
      <c r="E81" s="125"/>
      <c r="F81" s="125"/>
    </row>
    <row r="82" spans="1:9" x14ac:dyDescent="0.35">
      <c r="A82" s="7108" t="s">
        <v>30</v>
      </c>
      <c r="B82" s="7108"/>
      <c r="C82" s="4157">
        <f>SUM(C83:C86)</f>
        <v>0</v>
      </c>
      <c r="D82" s="1248"/>
      <c r="E82" s="125"/>
      <c r="F82" s="125"/>
    </row>
    <row r="83" spans="1:9" x14ac:dyDescent="0.35">
      <c r="A83" s="7109" t="s">
        <v>181</v>
      </c>
      <c r="B83" s="7109"/>
      <c r="C83" s="4157"/>
      <c r="D83" s="1248"/>
      <c r="E83" s="125"/>
      <c r="F83" s="125"/>
    </row>
    <row r="84" spans="1:9" x14ac:dyDescent="0.35">
      <c r="A84" s="7099" t="s">
        <v>99</v>
      </c>
      <c r="B84" s="7099"/>
      <c r="C84" s="4157"/>
      <c r="D84" s="1248"/>
      <c r="E84" s="125"/>
      <c r="F84" s="125"/>
    </row>
    <row r="85" spans="1:9" x14ac:dyDescent="0.35">
      <c r="A85" s="7099" t="s">
        <v>97</v>
      </c>
      <c r="B85" s="7099"/>
      <c r="C85" s="4157"/>
      <c r="D85" s="1248"/>
      <c r="E85" s="125"/>
      <c r="F85" s="125"/>
    </row>
    <row r="86" spans="1:9" x14ac:dyDescent="0.35">
      <c r="A86" s="7100" t="s">
        <v>98</v>
      </c>
      <c r="B86" s="7100"/>
      <c r="C86" s="4157"/>
      <c r="D86" s="1248"/>
      <c r="E86" s="125"/>
      <c r="F86" s="125"/>
    </row>
    <row r="87" spans="1:9" x14ac:dyDescent="0.35">
      <c r="A87" s="100" t="s">
        <v>182</v>
      </c>
      <c r="B87" s="100"/>
      <c r="C87" s="100"/>
      <c r="D87" s="100"/>
      <c r="E87" s="100"/>
      <c r="F87" s="100"/>
    </row>
    <row r="88" spans="1:9" ht="30" x14ac:dyDescent="0.35">
      <c r="A88" s="7101" t="s">
        <v>183</v>
      </c>
      <c r="B88" s="7102"/>
      <c r="C88" s="4089" t="s">
        <v>184</v>
      </c>
      <c r="D88" s="4089" t="s">
        <v>134</v>
      </c>
      <c r="E88" s="4089" t="s">
        <v>185</v>
      </c>
      <c r="F88" s="4158" t="s">
        <v>186</v>
      </c>
    </row>
    <row r="89" spans="1:9" x14ac:dyDescent="0.35">
      <c r="A89" s="7103" t="s">
        <v>187</v>
      </c>
      <c r="B89" s="7104"/>
      <c r="C89" s="4159"/>
      <c r="D89" s="4159"/>
      <c r="E89" s="4159"/>
      <c r="F89" s="4160"/>
    </row>
    <row r="90" spans="1:9" x14ac:dyDescent="0.35">
      <c r="A90" s="7105" t="s">
        <v>188</v>
      </c>
      <c r="B90" s="7106"/>
      <c r="C90" s="4160"/>
      <c r="D90" s="4160"/>
      <c r="E90" s="4160"/>
      <c r="F90" s="4160"/>
    </row>
    <row r="92" spans="1:9" x14ac:dyDescent="0.35">
      <c r="A92" s="100" t="s">
        <v>189</v>
      </c>
      <c r="B92" s="100"/>
      <c r="C92" s="100"/>
      <c r="D92" s="100"/>
      <c r="E92" s="100"/>
      <c r="F92" s="4161"/>
      <c r="G92" s="4060"/>
      <c r="H92" s="4060"/>
      <c r="I92" s="4162"/>
    </row>
    <row r="93" spans="1:9" ht="54" x14ac:dyDescent="0.35">
      <c r="A93" s="7118" t="s">
        <v>190</v>
      </c>
      <c r="B93" s="7119"/>
      <c r="C93" s="4163" t="s">
        <v>184</v>
      </c>
      <c r="D93" s="4164" t="s">
        <v>191</v>
      </c>
      <c r="E93" s="4164" t="s">
        <v>192</v>
      </c>
      <c r="F93" s="4165" t="s">
        <v>193</v>
      </c>
      <c r="G93" s="1249"/>
      <c r="H93" s="1250"/>
      <c r="I93" s="1251"/>
    </row>
    <row r="94" spans="1:9" x14ac:dyDescent="0.35">
      <c r="A94" s="7119" t="s">
        <v>194</v>
      </c>
      <c r="B94" s="4166" t="s">
        <v>195</v>
      </c>
      <c r="C94" s="4157"/>
      <c r="D94" s="4167"/>
      <c r="E94" s="4157"/>
      <c r="F94" s="4168"/>
      <c r="G94" s="1249"/>
      <c r="H94" s="125"/>
      <c r="I94" s="3916"/>
    </row>
    <row r="95" spans="1:9" ht="24.75" customHeight="1" thickBot="1" x14ac:dyDescent="0.4">
      <c r="A95" s="7120"/>
      <c r="B95" s="1252" t="s">
        <v>196</v>
      </c>
      <c r="C95" s="4157"/>
      <c r="D95" s="4167"/>
      <c r="E95" s="4157"/>
      <c r="F95" s="4168"/>
      <c r="G95" s="1249"/>
      <c r="H95" s="125"/>
      <c r="I95" s="4169"/>
    </row>
    <row r="96" spans="1:9" ht="15" thickTop="1" x14ac:dyDescent="0.35">
      <c r="A96" s="7121" t="s">
        <v>197</v>
      </c>
      <c r="B96" s="1253" t="s">
        <v>198</v>
      </c>
      <c r="C96" s="4157"/>
      <c r="D96" s="4157"/>
      <c r="E96" s="4167"/>
      <c r="F96" s="4168"/>
      <c r="G96" s="1249"/>
      <c r="H96" s="125"/>
      <c r="I96" s="125"/>
    </row>
    <row r="97" spans="1:29" ht="32.25" customHeight="1" x14ac:dyDescent="0.35">
      <c r="A97" s="7122"/>
      <c r="B97" s="4053" t="s">
        <v>199</v>
      </c>
      <c r="C97" s="4157"/>
      <c r="D97" s="4157"/>
      <c r="E97" s="4167"/>
      <c r="F97" s="4168"/>
      <c r="G97" s="125"/>
      <c r="H97" s="1249"/>
      <c r="I97" s="1194"/>
    </row>
    <row r="98" spans="1:29" ht="21" customHeight="1" x14ac:dyDescent="0.35">
      <c r="A98" s="100" t="s">
        <v>200</v>
      </c>
      <c r="B98" s="1254"/>
      <c r="C98" s="1245"/>
      <c r="D98" s="1245"/>
      <c r="E98" s="1245"/>
      <c r="F98" s="1255"/>
      <c r="G98" s="4169"/>
    </row>
    <row r="99" spans="1:29" x14ac:dyDescent="0.35">
      <c r="A99" s="7059" t="s">
        <v>82</v>
      </c>
      <c r="B99" s="7004"/>
      <c r="C99" s="7065" t="s">
        <v>30</v>
      </c>
      <c r="D99" s="7065"/>
      <c r="E99" s="7065"/>
      <c r="F99" s="7022" t="s">
        <v>201</v>
      </c>
      <c r="G99" s="7023"/>
      <c r="H99" s="7065" t="s">
        <v>202</v>
      </c>
      <c r="I99" s="7065"/>
    </row>
    <row r="100" spans="1:29" x14ac:dyDescent="0.35">
      <c r="A100" s="7123"/>
      <c r="B100" s="7124"/>
      <c r="C100" s="4129" t="s">
        <v>32</v>
      </c>
      <c r="D100" s="4129" t="s">
        <v>33</v>
      </c>
      <c r="E100" s="4129" t="s">
        <v>34</v>
      </c>
      <c r="F100" s="4129" t="s">
        <v>33</v>
      </c>
      <c r="G100" s="4129" t="s">
        <v>34</v>
      </c>
      <c r="H100" s="4129" t="s">
        <v>33</v>
      </c>
      <c r="I100" s="4129" t="s">
        <v>34</v>
      </c>
    </row>
    <row r="101" spans="1:29" x14ac:dyDescent="0.35">
      <c r="A101" s="7110" t="s">
        <v>30</v>
      </c>
      <c r="B101" s="7111"/>
      <c r="C101" s="4170">
        <f t="shared" ref="C101:I101" si="10">SUM(C102:C106)</f>
        <v>0</v>
      </c>
      <c r="D101" s="4170">
        <f t="shared" si="10"/>
        <v>0</v>
      </c>
      <c r="E101" s="4170">
        <f t="shared" si="10"/>
        <v>0</v>
      </c>
      <c r="F101" s="4170">
        <f t="shared" si="10"/>
        <v>0</v>
      </c>
      <c r="G101" s="4170">
        <f t="shared" si="10"/>
        <v>0</v>
      </c>
      <c r="H101" s="4170">
        <f t="shared" si="10"/>
        <v>0</v>
      </c>
      <c r="I101" s="4170">
        <f t="shared" si="10"/>
        <v>0</v>
      </c>
    </row>
    <row r="102" spans="1:29" x14ac:dyDescent="0.35">
      <c r="A102" s="7112" t="s">
        <v>97</v>
      </c>
      <c r="B102" s="7113"/>
      <c r="C102" s="4170">
        <f>SUM(D102+E102)</f>
        <v>0</v>
      </c>
      <c r="D102" s="4170">
        <f t="shared" ref="D102:E106" si="11">SUM(F102+H102)</f>
        <v>0</v>
      </c>
      <c r="E102" s="4170">
        <f t="shared" si="11"/>
        <v>0</v>
      </c>
      <c r="F102" s="4168"/>
      <c r="G102" s="4168"/>
      <c r="H102" s="4168"/>
      <c r="I102" s="4168"/>
    </row>
    <row r="103" spans="1:29" x14ac:dyDescent="0.35">
      <c r="A103" s="7114" t="s">
        <v>98</v>
      </c>
      <c r="B103" s="7115"/>
      <c r="C103" s="4170">
        <f>SUM(D103+E103)</f>
        <v>0</v>
      </c>
      <c r="D103" s="4170">
        <f t="shared" si="11"/>
        <v>0</v>
      </c>
      <c r="E103" s="4170">
        <f t="shared" si="11"/>
        <v>0</v>
      </c>
      <c r="F103" s="4168"/>
      <c r="G103" s="4168"/>
      <c r="H103" s="4168"/>
      <c r="I103" s="4168"/>
    </row>
    <row r="104" spans="1:29" x14ac:dyDescent="0.35">
      <c r="A104" s="7114" t="s">
        <v>203</v>
      </c>
      <c r="B104" s="7115"/>
      <c r="C104" s="4170">
        <f>SUM(D104+E104)</f>
        <v>0</v>
      </c>
      <c r="D104" s="4170">
        <f t="shared" si="11"/>
        <v>0</v>
      </c>
      <c r="E104" s="4170">
        <f t="shared" si="11"/>
        <v>0</v>
      </c>
      <c r="F104" s="4168"/>
      <c r="G104" s="4168"/>
      <c r="H104" s="4168"/>
      <c r="I104" s="4168"/>
    </row>
    <row r="105" spans="1:29" x14ac:dyDescent="0.35">
      <c r="A105" s="7116" t="s">
        <v>100</v>
      </c>
      <c r="B105" s="7117"/>
      <c r="C105" s="4170">
        <f>SUM(D105+E105)</f>
        <v>0</v>
      </c>
      <c r="D105" s="4170">
        <f t="shared" si="11"/>
        <v>0</v>
      </c>
      <c r="E105" s="4170">
        <f t="shared" si="11"/>
        <v>0</v>
      </c>
      <c r="F105" s="4168"/>
      <c r="G105" s="4168"/>
      <c r="H105" s="4168"/>
      <c r="I105" s="4168"/>
    </row>
    <row r="106" spans="1:29" x14ac:dyDescent="0.35">
      <c r="A106" s="7125" t="s">
        <v>204</v>
      </c>
      <c r="B106" s="7126"/>
      <c r="C106" s="4170">
        <f>SUM(D106+E106)</f>
        <v>0</v>
      </c>
      <c r="D106" s="4170">
        <f t="shared" si="11"/>
        <v>0</v>
      </c>
      <c r="E106" s="4170">
        <f t="shared" si="11"/>
        <v>0</v>
      </c>
      <c r="F106" s="4168"/>
      <c r="G106" s="4168"/>
      <c r="H106" s="4168"/>
      <c r="I106" s="4168"/>
    </row>
    <row r="108" spans="1:29" x14ac:dyDescent="0.35">
      <c r="A108" s="4171" t="s">
        <v>205</v>
      </c>
      <c r="B108" s="4172"/>
      <c r="C108" s="4172"/>
      <c r="D108" s="4172"/>
      <c r="E108" s="4172"/>
      <c r="F108" s="4172"/>
      <c r="G108" s="1256"/>
      <c r="H108" s="1256"/>
      <c r="I108" s="1256"/>
      <c r="J108" s="1256"/>
      <c r="K108" s="1256"/>
      <c r="L108" s="1256"/>
      <c r="M108" s="1256"/>
      <c r="N108" s="1256"/>
      <c r="O108" s="1256"/>
      <c r="P108" s="1256"/>
      <c r="Q108" s="1256"/>
      <c r="R108" s="1256"/>
      <c r="S108" s="1256"/>
      <c r="T108" s="1256"/>
      <c r="U108" s="1256"/>
      <c r="V108" s="1256"/>
      <c r="W108" s="1257"/>
      <c r="X108" s="1257"/>
      <c r="Y108" s="1257"/>
      <c r="Z108" s="1257"/>
      <c r="AA108" s="1257"/>
    </row>
    <row r="109" spans="1:29" x14ac:dyDescent="0.35">
      <c r="A109" s="382" t="s">
        <v>206</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row>
    <row r="110" spans="1:29" x14ac:dyDescent="0.35">
      <c r="A110" s="7127" t="s">
        <v>207</v>
      </c>
      <c r="B110" s="7128"/>
      <c r="C110" s="7058" t="s">
        <v>208</v>
      </c>
      <c r="D110" s="7059"/>
      <c r="E110" s="7004"/>
      <c r="F110" s="7134" t="s">
        <v>4</v>
      </c>
      <c r="G110" s="7135"/>
      <c r="H110" s="7135"/>
      <c r="I110" s="7135"/>
      <c r="J110" s="7135"/>
      <c r="K110" s="7135"/>
      <c r="L110" s="7135"/>
      <c r="M110" s="7135"/>
      <c r="N110" s="7135"/>
      <c r="O110" s="7135"/>
      <c r="P110" s="7135"/>
      <c r="Q110" s="7135"/>
      <c r="R110" s="7135"/>
      <c r="S110" s="7135"/>
      <c r="T110" s="7135"/>
      <c r="U110" s="7135"/>
      <c r="V110" s="1194"/>
      <c r="W110" s="1194"/>
      <c r="X110" s="1194"/>
      <c r="Y110" s="1194"/>
      <c r="Z110" s="1194"/>
      <c r="AA110" s="1194"/>
    </row>
    <row r="111" spans="1:29" x14ac:dyDescent="0.35">
      <c r="A111" s="7129"/>
      <c r="B111" s="7130"/>
      <c r="C111" s="7133"/>
      <c r="D111" s="7123"/>
      <c r="E111" s="7124"/>
      <c r="F111" s="7022" t="s">
        <v>209</v>
      </c>
      <c r="G111" s="7023"/>
      <c r="H111" s="7022" t="s">
        <v>210</v>
      </c>
      <c r="I111" s="7023"/>
      <c r="J111" s="7022" t="s">
        <v>211</v>
      </c>
      <c r="K111" s="7023"/>
      <c r="L111" s="7022" t="s">
        <v>212</v>
      </c>
      <c r="M111" s="7023"/>
      <c r="N111" s="7022" t="s">
        <v>213</v>
      </c>
      <c r="O111" s="7023"/>
      <c r="P111" s="7136" t="s">
        <v>214</v>
      </c>
      <c r="Q111" s="7137"/>
      <c r="R111" s="7136" t="s">
        <v>215</v>
      </c>
      <c r="S111" s="7137"/>
      <c r="T111" s="7136" t="s">
        <v>96</v>
      </c>
      <c r="U111" s="7137"/>
      <c r="V111" s="1194"/>
      <c r="W111" s="1194"/>
      <c r="X111" s="1194"/>
      <c r="Y111" s="1194"/>
      <c r="Z111" s="1194"/>
      <c r="AA111" s="1194"/>
    </row>
    <row r="112" spans="1:29" x14ac:dyDescent="0.35">
      <c r="A112" s="7131"/>
      <c r="B112" s="7132"/>
      <c r="C112" s="4057" t="s">
        <v>32</v>
      </c>
      <c r="D112" s="4089" t="s">
        <v>33</v>
      </c>
      <c r="E112" s="4173" t="s">
        <v>34</v>
      </c>
      <c r="F112" s="4115" t="s">
        <v>33</v>
      </c>
      <c r="G112" s="4174" t="s">
        <v>34</v>
      </c>
      <c r="H112" s="4115" t="s">
        <v>33</v>
      </c>
      <c r="I112" s="4116" t="s">
        <v>34</v>
      </c>
      <c r="J112" s="4115" t="s">
        <v>33</v>
      </c>
      <c r="K112" s="4116" t="s">
        <v>34</v>
      </c>
      <c r="L112" s="4115" t="s">
        <v>33</v>
      </c>
      <c r="M112" s="4116" t="s">
        <v>34</v>
      </c>
      <c r="N112" s="4115" t="s">
        <v>33</v>
      </c>
      <c r="O112" s="4116" t="s">
        <v>34</v>
      </c>
      <c r="P112" s="4175" t="s">
        <v>33</v>
      </c>
      <c r="Q112" s="4176" t="s">
        <v>34</v>
      </c>
      <c r="R112" s="4175" t="s">
        <v>33</v>
      </c>
      <c r="S112" s="4176" t="s">
        <v>34</v>
      </c>
      <c r="T112" s="4175" t="s">
        <v>33</v>
      </c>
      <c r="U112" s="4176" t="s">
        <v>34</v>
      </c>
      <c r="V112" s="1194"/>
      <c r="W112" s="1194"/>
      <c r="X112" s="1194"/>
      <c r="Y112" s="1194"/>
      <c r="Z112" s="1194"/>
      <c r="AA112" s="1194"/>
    </row>
    <row r="113" spans="1:29" x14ac:dyDescent="0.35">
      <c r="A113" s="7142" t="s">
        <v>216</v>
      </c>
      <c r="B113" s="7143"/>
      <c r="C113" s="4177">
        <f t="shared" ref="C113:C121" si="12">SUM(D113+E113)</f>
        <v>0</v>
      </c>
      <c r="D113" s="534">
        <f t="shared" ref="D113:E115" si="13">SUM(F113+H113+J113+L113+N113+P113)</f>
        <v>0</v>
      </c>
      <c r="E113" s="4178">
        <f t="shared" si="13"/>
        <v>0</v>
      </c>
      <c r="F113" s="4179"/>
      <c r="G113" s="4180"/>
      <c r="H113" s="4181"/>
      <c r="I113" s="4182"/>
      <c r="J113" s="4106"/>
      <c r="K113" s="1713"/>
      <c r="L113" s="4106"/>
      <c r="M113" s="1713"/>
      <c r="N113" s="4106"/>
      <c r="O113" s="1713"/>
      <c r="P113" s="4107"/>
      <c r="Q113" s="1713"/>
      <c r="R113" s="4107"/>
      <c r="S113" s="1713"/>
      <c r="T113" s="4107"/>
      <c r="U113" s="1713"/>
      <c r="V113" s="1194"/>
      <c r="W113" s="1194"/>
      <c r="X113" s="1194"/>
      <c r="Y113" s="1194"/>
      <c r="Z113" s="1194"/>
      <c r="AA113" s="1194"/>
    </row>
    <row r="114" spans="1:29" x14ac:dyDescent="0.35">
      <c r="A114" s="7144" t="s">
        <v>217</v>
      </c>
      <c r="B114" s="7145"/>
      <c r="C114" s="3917">
        <f t="shared" si="12"/>
        <v>0</v>
      </c>
      <c r="D114" s="3918">
        <f t="shared" si="13"/>
        <v>0</v>
      </c>
      <c r="E114" s="3919">
        <f t="shared" si="13"/>
        <v>0</v>
      </c>
      <c r="F114" s="3597"/>
      <c r="G114" s="3605"/>
      <c r="H114" s="4179"/>
      <c r="I114" s="1681"/>
      <c r="J114" s="3454"/>
      <c r="K114" s="3453"/>
      <c r="L114" s="3454"/>
      <c r="M114" s="3453"/>
      <c r="N114" s="3454"/>
      <c r="O114" s="3453"/>
      <c r="P114" s="3879"/>
      <c r="Q114" s="3453"/>
      <c r="R114" s="3879"/>
      <c r="S114" s="3453"/>
      <c r="T114" s="3879"/>
      <c r="U114" s="3453"/>
      <c r="V114" s="917"/>
      <c r="W114" s="917"/>
      <c r="X114" s="917"/>
      <c r="Y114" s="917"/>
      <c r="Z114" s="917"/>
      <c r="AA114" s="917"/>
      <c r="AB114" s="169"/>
      <c r="AC114" s="169"/>
    </row>
    <row r="115" spans="1:29" x14ac:dyDescent="0.35">
      <c r="A115" s="7146" t="s">
        <v>218</v>
      </c>
      <c r="B115" s="7146"/>
      <c r="C115" s="3920">
        <f t="shared" si="12"/>
        <v>0</v>
      </c>
      <c r="D115" s="3921">
        <f t="shared" si="13"/>
        <v>0</v>
      </c>
      <c r="E115" s="3922">
        <f t="shared" si="13"/>
        <v>0</v>
      </c>
      <c r="F115" s="3923"/>
      <c r="G115" s="3605"/>
      <c r="H115" s="3923"/>
      <c r="I115" s="3605"/>
      <c r="J115" s="1664"/>
      <c r="K115" s="817"/>
      <c r="L115" s="1664"/>
      <c r="M115" s="817"/>
      <c r="N115" s="1664"/>
      <c r="O115" s="817"/>
      <c r="P115" s="1205"/>
      <c r="Q115" s="817"/>
      <c r="R115" s="1205"/>
      <c r="S115" s="817"/>
      <c r="T115" s="1205"/>
      <c r="U115" s="817"/>
      <c r="V115" s="917"/>
      <c r="W115" s="917"/>
      <c r="X115" s="917"/>
      <c r="Y115" s="917"/>
      <c r="Z115" s="917"/>
      <c r="AA115" s="917"/>
      <c r="AB115" s="169"/>
      <c r="AC115" s="169"/>
    </row>
    <row r="116" spans="1:29" x14ac:dyDescent="0.35">
      <c r="A116" s="7144" t="s">
        <v>219</v>
      </c>
      <c r="B116" s="7145"/>
      <c r="C116" s="1682"/>
      <c r="D116" s="3924"/>
      <c r="E116" s="1261"/>
      <c r="F116" s="3925"/>
      <c r="G116" s="3698"/>
      <c r="H116" s="3925"/>
      <c r="I116" s="3698"/>
      <c r="J116" s="1664"/>
      <c r="K116" s="817"/>
      <c r="L116" s="1664"/>
      <c r="M116" s="817"/>
      <c r="N116" s="1664"/>
      <c r="O116" s="817"/>
      <c r="P116" s="1205"/>
      <c r="Q116" s="817"/>
      <c r="R116" s="1205"/>
      <c r="S116" s="817"/>
      <c r="T116" s="1205"/>
      <c r="U116" s="817"/>
      <c r="V116" s="917"/>
      <c r="W116" s="917"/>
      <c r="X116" s="917"/>
      <c r="Y116" s="917"/>
      <c r="Z116" s="917"/>
      <c r="AA116" s="917"/>
      <c r="AB116" s="169"/>
      <c r="AC116" s="169"/>
    </row>
    <row r="117" spans="1:29" x14ac:dyDescent="0.35">
      <c r="A117" s="7138" t="s">
        <v>220</v>
      </c>
      <c r="B117" s="7139"/>
      <c r="C117" s="3926">
        <f t="shared" si="12"/>
        <v>0</v>
      </c>
      <c r="D117" s="3927">
        <f>SUM(F117+H117+J117+L117+N117+P117)</f>
        <v>0</v>
      </c>
      <c r="E117" s="3928">
        <f>SUM(G117+I117+K117+M117+O117+Q117)</f>
        <v>0</v>
      </c>
      <c r="F117" s="294"/>
      <c r="G117" s="341"/>
      <c r="H117" s="294"/>
      <c r="I117" s="354"/>
      <c r="J117" s="4183"/>
      <c r="K117" s="4180"/>
      <c r="L117" s="4183"/>
      <c r="M117" s="4180"/>
      <c r="N117" s="4183"/>
      <c r="O117" s="4180"/>
      <c r="P117" s="3923"/>
      <c r="Q117" s="3598"/>
      <c r="R117" s="3923"/>
      <c r="S117" s="3598"/>
      <c r="T117" s="3923"/>
      <c r="U117" s="3598"/>
      <c r="V117" s="917"/>
      <c r="W117" s="917"/>
      <c r="X117" s="917"/>
      <c r="Y117" s="917"/>
      <c r="Z117" s="917"/>
      <c r="AA117" s="917"/>
      <c r="AB117" s="169"/>
      <c r="AC117" s="169"/>
    </row>
    <row r="118" spans="1:29" x14ac:dyDescent="0.35">
      <c r="A118" s="7138" t="s">
        <v>221</v>
      </c>
      <c r="B118" s="7139"/>
      <c r="C118" s="1262"/>
      <c r="D118" s="1263"/>
      <c r="E118" s="3929"/>
      <c r="F118" s="295"/>
      <c r="G118" s="331"/>
      <c r="H118" s="295"/>
      <c r="I118" s="1543"/>
      <c r="J118" s="3925"/>
      <c r="K118" s="3698"/>
      <c r="L118" s="3925"/>
      <c r="M118" s="3698"/>
      <c r="N118" s="3925"/>
      <c r="O118" s="3698"/>
      <c r="P118" s="1264"/>
      <c r="Q118" s="1526"/>
      <c r="R118" s="1264"/>
      <c r="S118" s="1526"/>
      <c r="T118" s="1264"/>
      <c r="U118" s="1526"/>
      <c r="V118" s="1194"/>
      <c r="W118" s="1194"/>
      <c r="X118" s="1194"/>
      <c r="Y118" s="1194"/>
      <c r="Z118" s="1194"/>
      <c r="AA118" s="1194"/>
    </row>
    <row r="119" spans="1:29" x14ac:dyDescent="0.35">
      <c r="A119" s="7140" t="s">
        <v>222</v>
      </c>
      <c r="B119" s="4184" t="s">
        <v>223</v>
      </c>
      <c r="C119" s="4095">
        <f t="shared" si="12"/>
        <v>0</v>
      </c>
      <c r="D119" s="4095">
        <f t="shared" ref="D119:E121" si="14">SUM(F119+H119+J119+L119+N119+P119)</f>
        <v>0</v>
      </c>
      <c r="E119" s="4104">
        <f t="shared" si="14"/>
        <v>0</v>
      </c>
      <c r="F119" s="4106"/>
      <c r="G119" s="4185"/>
      <c r="H119" s="4106"/>
      <c r="I119" s="4108"/>
      <c r="J119" s="4106"/>
      <c r="K119" s="1713"/>
      <c r="L119" s="4106"/>
      <c r="M119" s="1713"/>
      <c r="N119" s="4106"/>
      <c r="O119" s="4108"/>
      <c r="P119" s="4106"/>
      <c r="Q119" s="4108"/>
      <c r="R119" s="4106"/>
      <c r="S119" s="4108"/>
      <c r="T119" s="4106"/>
      <c r="U119" s="4108"/>
      <c r="V119" s="1194"/>
      <c r="W119" s="1194"/>
      <c r="X119" s="1194"/>
      <c r="Y119" s="1194"/>
      <c r="Z119" s="1194"/>
      <c r="AA119" s="1194"/>
    </row>
    <row r="120" spans="1:29" x14ac:dyDescent="0.35">
      <c r="A120" s="7141"/>
      <c r="B120" s="4186" t="s">
        <v>224</v>
      </c>
      <c r="C120" s="1667">
        <f t="shared" si="12"/>
        <v>0</v>
      </c>
      <c r="D120" s="1667">
        <f t="shared" si="14"/>
        <v>0</v>
      </c>
      <c r="E120" s="1265">
        <f t="shared" si="14"/>
        <v>0</v>
      </c>
      <c r="F120" s="1664"/>
      <c r="G120" s="342"/>
      <c r="H120" s="1664"/>
      <c r="I120" s="878"/>
      <c r="J120" s="1664"/>
      <c r="K120" s="817"/>
      <c r="L120" s="1664"/>
      <c r="M120" s="817"/>
      <c r="N120" s="1664"/>
      <c r="O120" s="878"/>
      <c r="P120" s="1664"/>
      <c r="Q120" s="878"/>
      <c r="R120" s="1664"/>
      <c r="S120" s="878"/>
      <c r="T120" s="1664"/>
      <c r="U120" s="878"/>
      <c r="V120" s="1194"/>
      <c r="W120" s="1194"/>
      <c r="X120" s="1194"/>
      <c r="Y120" s="1194"/>
      <c r="Z120" s="1194"/>
      <c r="AA120" s="1194"/>
    </row>
    <row r="121" spans="1:29" x14ac:dyDescent="0.35">
      <c r="A121" s="7122"/>
      <c r="B121" s="4187" t="s">
        <v>225</v>
      </c>
      <c r="C121" s="3876">
        <f t="shared" si="12"/>
        <v>0</v>
      </c>
      <c r="D121" s="3876">
        <f t="shared" si="14"/>
        <v>0</v>
      </c>
      <c r="E121" s="3889">
        <f t="shared" si="14"/>
        <v>0</v>
      </c>
      <c r="F121" s="3619"/>
      <c r="G121" s="3687"/>
      <c r="H121" s="3619"/>
      <c r="I121" s="3622"/>
      <c r="J121" s="3619"/>
      <c r="K121" s="3618"/>
      <c r="L121" s="3619"/>
      <c r="M121" s="3618"/>
      <c r="N121" s="3619"/>
      <c r="O121" s="3622"/>
      <c r="P121" s="3619"/>
      <c r="Q121" s="3622"/>
      <c r="R121" s="3619"/>
      <c r="S121" s="3622"/>
      <c r="T121" s="3619"/>
      <c r="U121" s="3622"/>
      <c r="V121" s="4188"/>
      <c r="W121" s="4189"/>
      <c r="X121" s="4188"/>
      <c r="Y121" s="4189"/>
      <c r="Z121" s="4188"/>
      <c r="AA121" s="4189"/>
    </row>
    <row r="122" spans="1:29" x14ac:dyDescent="0.35">
      <c r="A122" s="4190" t="s">
        <v>226</v>
      </c>
      <c r="B122" s="4190"/>
      <c r="C122" s="4190"/>
      <c r="D122" s="4190"/>
      <c r="E122" s="4190"/>
      <c r="F122" s="4189"/>
      <c r="G122" s="4191"/>
      <c r="H122" s="4191"/>
      <c r="I122" s="4191"/>
      <c r="J122" s="4191"/>
      <c r="K122" s="4191"/>
      <c r="L122" s="4191"/>
      <c r="M122" s="4191"/>
      <c r="N122" s="4191"/>
      <c r="O122" s="4191"/>
      <c r="P122" s="4191"/>
      <c r="Q122" s="4191"/>
      <c r="R122" s="4191"/>
      <c r="S122" s="4191"/>
      <c r="T122" s="4191"/>
      <c r="U122" s="4191"/>
      <c r="V122" s="4191"/>
      <c r="W122" s="4191"/>
      <c r="X122" s="4191"/>
      <c r="Y122" s="4191"/>
      <c r="Z122" s="4191"/>
      <c r="AA122" s="4192"/>
    </row>
    <row r="123" spans="1:29" x14ac:dyDescent="0.35">
      <c r="A123" s="7140" t="s">
        <v>123</v>
      </c>
      <c r="B123" s="7140" t="s">
        <v>124</v>
      </c>
      <c r="C123" s="7058" t="s">
        <v>125</v>
      </c>
      <c r="D123" s="7059"/>
      <c r="E123" s="7004"/>
      <c r="F123" s="7066" t="s">
        <v>4</v>
      </c>
      <c r="G123" s="7147"/>
      <c r="H123" s="7147"/>
      <c r="I123" s="7147"/>
      <c r="J123" s="7147"/>
      <c r="K123" s="7147"/>
      <c r="L123" s="7147"/>
      <c r="M123" s="7147"/>
      <c r="N123" s="7147"/>
      <c r="O123" s="7147"/>
      <c r="P123" s="7147"/>
      <c r="Q123" s="7147"/>
      <c r="R123" s="7147"/>
      <c r="S123" s="7147"/>
      <c r="T123" s="7147"/>
      <c r="U123" s="7147"/>
      <c r="V123" s="7147"/>
      <c r="W123" s="7147"/>
      <c r="X123" s="7147"/>
      <c r="Y123" s="7147"/>
      <c r="Z123" s="7147"/>
      <c r="AA123" s="7067"/>
    </row>
    <row r="124" spans="1:29" ht="15" customHeight="1" x14ac:dyDescent="0.35">
      <c r="A124" s="7141"/>
      <c r="B124" s="7141"/>
      <c r="C124" s="7133"/>
      <c r="D124" s="7123"/>
      <c r="E124" s="7124"/>
      <c r="F124" s="4193" t="s">
        <v>227</v>
      </c>
      <c r="G124" s="4194" t="s">
        <v>34</v>
      </c>
      <c r="H124" s="7148" t="s">
        <v>228</v>
      </c>
      <c r="I124" s="7149"/>
      <c r="J124" s="7148" t="s">
        <v>229</v>
      </c>
      <c r="K124" s="7149"/>
      <c r="L124" s="7148" t="s">
        <v>230</v>
      </c>
      <c r="M124" s="7149"/>
      <c r="N124" s="7148" t="s">
        <v>231</v>
      </c>
      <c r="O124" s="7149"/>
      <c r="P124" s="7148" t="s">
        <v>11</v>
      </c>
      <c r="Q124" s="7149"/>
      <c r="R124" s="7148" t="s">
        <v>106</v>
      </c>
      <c r="S124" s="7149"/>
      <c r="T124" s="7148" t="s">
        <v>232</v>
      </c>
      <c r="U124" s="7149"/>
      <c r="V124" s="7148" t="s">
        <v>233</v>
      </c>
      <c r="W124" s="7149"/>
      <c r="X124" s="7148" t="s">
        <v>234</v>
      </c>
      <c r="Y124" s="7149"/>
      <c r="Z124" s="7148" t="s">
        <v>24</v>
      </c>
      <c r="AA124" s="7102"/>
      <c r="AB124" s="1266"/>
    </row>
    <row r="125" spans="1:29" x14ac:dyDescent="0.35">
      <c r="A125" s="7122"/>
      <c r="B125" s="7122"/>
      <c r="C125" s="4195" t="s">
        <v>32</v>
      </c>
      <c r="D125" s="4194" t="s">
        <v>33</v>
      </c>
      <c r="E125" s="4194" t="s">
        <v>34</v>
      </c>
      <c r="F125" s="4194" t="s">
        <v>33</v>
      </c>
      <c r="G125" s="4194" t="s">
        <v>34</v>
      </c>
      <c r="H125" s="4194" t="s">
        <v>33</v>
      </c>
      <c r="I125" s="4194" t="s">
        <v>34</v>
      </c>
      <c r="J125" s="4194" t="s">
        <v>33</v>
      </c>
      <c r="K125" s="4194" t="s">
        <v>34</v>
      </c>
      <c r="L125" s="4194" t="s">
        <v>33</v>
      </c>
      <c r="M125" s="4194" t="s">
        <v>34</v>
      </c>
      <c r="N125" s="4194" t="s">
        <v>33</v>
      </c>
      <c r="O125" s="4194" t="s">
        <v>34</v>
      </c>
      <c r="P125" s="4194" t="s">
        <v>33</v>
      </c>
      <c r="Q125" s="4194" t="s">
        <v>34</v>
      </c>
      <c r="R125" s="4194" t="s">
        <v>33</v>
      </c>
      <c r="S125" s="4194" t="s">
        <v>34</v>
      </c>
      <c r="T125" s="4194" t="s">
        <v>33</v>
      </c>
      <c r="U125" s="4194" t="s">
        <v>34</v>
      </c>
      <c r="V125" s="4194" t="s">
        <v>33</v>
      </c>
      <c r="W125" s="4194" t="s">
        <v>34</v>
      </c>
      <c r="X125" s="4194" t="s">
        <v>33</v>
      </c>
      <c r="Y125" s="4194" t="s">
        <v>34</v>
      </c>
      <c r="Z125" s="4194" t="s">
        <v>33</v>
      </c>
      <c r="AA125" s="4089" t="s">
        <v>34</v>
      </c>
      <c r="AB125" s="1267"/>
    </row>
    <row r="126" spans="1:29" x14ac:dyDescent="0.35">
      <c r="A126" s="7162" t="s">
        <v>235</v>
      </c>
      <c r="B126" s="4196" t="s">
        <v>236</v>
      </c>
      <c r="C126" s="292">
        <f t="shared" ref="C126:C155" si="15">SUM(D126+E126)</f>
        <v>0</v>
      </c>
      <c r="D126" s="292">
        <f>SUM(F126+H126+J126+L126+N126+P126+R126+T126+V126+X126+Z126)</f>
        <v>0</v>
      </c>
      <c r="E126" s="1268">
        <f>SUM(G126+I126+K126+M126+O126+Q126+S126+U126+W126+Y126+AA126)</f>
        <v>0</v>
      </c>
      <c r="F126" s="4168"/>
      <c r="G126" s="4168"/>
      <c r="H126" s="4168"/>
      <c r="I126" s="4168"/>
      <c r="J126" s="4168"/>
      <c r="K126" s="4168"/>
      <c r="L126" s="4168"/>
      <c r="M126" s="4168"/>
      <c r="N126" s="4168"/>
      <c r="O126" s="4168"/>
      <c r="P126" s="4168"/>
      <c r="Q126" s="4168"/>
      <c r="R126" s="4168"/>
      <c r="S126" s="4168"/>
      <c r="T126" s="4168"/>
      <c r="U126" s="4168"/>
      <c r="V126" s="4168"/>
      <c r="W126" s="4168"/>
      <c r="X126" s="4168"/>
      <c r="Y126" s="4168"/>
      <c r="Z126" s="4168"/>
      <c r="AA126" s="4168"/>
      <c r="AB126" s="1267"/>
    </row>
    <row r="127" spans="1:29" x14ac:dyDescent="0.35">
      <c r="A127" s="7163"/>
      <c r="B127" s="1269" t="s">
        <v>237</v>
      </c>
      <c r="C127" s="292">
        <f t="shared" si="15"/>
        <v>0</v>
      </c>
      <c r="D127" s="292">
        <f>SUM(F127+H127+J127+L127+N127+P127+R127+T127+V127+X127+Z127)</f>
        <v>0</v>
      </c>
      <c r="E127" s="1268">
        <f>SUM(G127+I127+K127+M127+O127+Q127+S127+U127+W127+Y127+AA127)</f>
        <v>0</v>
      </c>
      <c r="F127" s="4168"/>
      <c r="G127" s="4168"/>
      <c r="H127" s="4168"/>
      <c r="I127" s="4168"/>
      <c r="J127" s="4168"/>
      <c r="K127" s="4168"/>
      <c r="L127" s="4168"/>
      <c r="M127" s="4168"/>
      <c r="N127" s="4168"/>
      <c r="O127" s="4168"/>
      <c r="P127" s="4168"/>
      <c r="Q127" s="4168"/>
      <c r="R127" s="4168"/>
      <c r="S127" s="4168"/>
      <c r="T127" s="4168"/>
      <c r="U127" s="4168"/>
      <c r="V127" s="4168"/>
      <c r="W127" s="4168"/>
      <c r="X127" s="4168"/>
      <c r="Y127" s="4168"/>
      <c r="Z127" s="4168"/>
      <c r="AA127" s="4168"/>
      <c r="AB127" s="1267"/>
    </row>
    <row r="128" spans="1:29" x14ac:dyDescent="0.35">
      <c r="A128" s="7163"/>
      <c r="B128" s="3930" t="s">
        <v>238</v>
      </c>
      <c r="C128" s="292">
        <f t="shared" si="15"/>
        <v>0</v>
      </c>
      <c r="D128" s="292">
        <f t="shared" ref="D128:E155" si="16">SUM(F128+H128+J128+L128+N128+P128+R128+T128+V128+X128+Z128)</f>
        <v>0</v>
      </c>
      <c r="E128" s="1268">
        <f t="shared" si="16"/>
        <v>0</v>
      </c>
      <c r="F128" s="4168"/>
      <c r="G128" s="4168"/>
      <c r="H128" s="4168"/>
      <c r="I128" s="4168"/>
      <c r="J128" s="4168"/>
      <c r="K128" s="4168"/>
      <c r="L128" s="4168"/>
      <c r="M128" s="4168"/>
      <c r="N128" s="4168"/>
      <c r="O128" s="4168"/>
      <c r="P128" s="4168"/>
      <c r="Q128" s="4168"/>
      <c r="R128" s="4168"/>
      <c r="S128" s="4168"/>
      <c r="T128" s="4168"/>
      <c r="U128" s="4168"/>
      <c r="V128" s="4168"/>
      <c r="W128" s="4168"/>
      <c r="X128" s="4168"/>
      <c r="Y128" s="4168"/>
      <c r="Z128" s="4168"/>
      <c r="AA128" s="4168"/>
      <c r="AB128" s="1267"/>
    </row>
    <row r="129" spans="1:28" x14ac:dyDescent="0.35">
      <c r="A129" s="7164"/>
      <c r="B129" s="3930" t="s">
        <v>239</v>
      </c>
      <c r="C129" s="3443">
        <f t="shared" si="15"/>
        <v>0</v>
      </c>
      <c r="D129" s="292">
        <f t="shared" si="16"/>
        <v>0</v>
      </c>
      <c r="E129" s="1268">
        <f t="shared" si="16"/>
        <v>0</v>
      </c>
      <c r="F129" s="4168"/>
      <c r="G129" s="4168"/>
      <c r="H129" s="4168"/>
      <c r="I129" s="4168"/>
      <c r="J129" s="4168"/>
      <c r="K129" s="4168"/>
      <c r="L129" s="4168"/>
      <c r="M129" s="4168"/>
      <c r="N129" s="4168"/>
      <c r="O129" s="4168"/>
      <c r="P129" s="4168"/>
      <c r="Q129" s="4168"/>
      <c r="R129" s="4168"/>
      <c r="S129" s="4168"/>
      <c r="T129" s="4168"/>
      <c r="U129" s="4168"/>
      <c r="V129" s="4168"/>
      <c r="W129" s="4168"/>
      <c r="X129" s="4168"/>
      <c r="Y129" s="4168"/>
      <c r="Z129" s="4168"/>
      <c r="AA129" s="4168"/>
      <c r="AB129" s="1267"/>
    </row>
    <row r="130" spans="1:28" x14ac:dyDescent="0.35">
      <c r="A130" s="7165"/>
      <c r="B130" s="3931" t="s">
        <v>240</v>
      </c>
      <c r="C130" s="3585">
        <f t="shared" si="15"/>
        <v>0</v>
      </c>
      <c r="D130" s="292">
        <f t="shared" si="16"/>
        <v>0</v>
      </c>
      <c r="E130" s="1268">
        <f t="shared" si="16"/>
        <v>0</v>
      </c>
      <c r="F130" s="4168"/>
      <c r="G130" s="4168"/>
      <c r="H130" s="4168"/>
      <c r="I130" s="4168"/>
      <c r="J130" s="4168"/>
      <c r="K130" s="4168"/>
      <c r="L130" s="4168"/>
      <c r="M130" s="4168"/>
      <c r="N130" s="4168"/>
      <c r="O130" s="4168"/>
      <c r="P130" s="4168"/>
      <c r="Q130" s="4168"/>
      <c r="R130" s="4168"/>
      <c r="S130" s="4168"/>
      <c r="T130" s="4168"/>
      <c r="U130" s="4168"/>
      <c r="V130" s="4168"/>
      <c r="W130" s="4168"/>
      <c r="X130" s="4168"/>
      <c r="Y130" s="4168"/>
      <c r="Z130" s="4168"/>
      <c r="AA130" s="4168"/>
      <c r="AB130" s="1267"/>
    </row>
    <row r="131" spans="1:28" x14ac:dyDescent="0.35">
      <c r="A131" s="7162" t="s">
        <v>241</v>
      </c>
      <c r="B131" s="4196" t="s">
        <v>236</v>
      </c>
      <c r="C131" s="4197">
        <f t="shared" si="15"/>
        <v>0</v>
      </c>
      <c r="D131" s="292">
        <f t="shared" si="16"/>
        <v>0</v>
      </c>
      <c r="E131" s="1268">
        <f t="shared" si="16"/>
        <v>0</v>
      </c>
      <c r="F131" s="4168"/>
      <c r="G131" s="4168"/>
      <c r="H131" s="4168"/>
      <c r="I131" s="4168"/>
      <c r="J131" s="4168"/>
      <c r="K131" s="4168"/>
      <c r="L131" s="4168"/>
      <c r="M131" s="4168"/>
      <c r="N131" s="4168"/>
      <c r="O131" s="4168"/>
      <c r="P131" s="4168"/>
      <c r="Q131" s="4168"/>
      <c r="R131" s="4168"/>
      <c r="S131" s="4168"/>
      <c r="T131" s="4168"/>
      <c r="U131" s="4168"/>
      <c r="V131" s="4168"/>
      <c r="W131" s="4168"/>
      <c r="X131" s="4168"/>
      <c r="Y131" s="4168"/>
      <c r="Z131" s="4168"/>
      <c r="AA131" s="4168"/>
      <c r="AB131" s="1267"/>
    </row>
    <row r="132" spans="1:28" x14ac:dyDescent="0.35">
      <c r="A132" s="7163"/>
      <c r="B132" s="1269" t="s">
        <v>237</v>
      </c>
      <c r="C132" s="292">
        <f t="shared" si="15"/>
        <v>0</v>
      </c>
      <c r="D132" s="292">
        <f t="shared" si="16"/>
        <v>0</v>
      </c>
      <c r="E132" s="1268">
        <f t="shared" si="16"/>
        <v>0</v>
      </c>
      <c r="F132" s="4168"/>
      <c r="G132" s="4168"/>
      <c r="H132" s="4168"/>
      <c r="I132" s="4168"/>
      <c r="J132" s="4168"/>
      <c r="K132" s="4168"/>
      <c r="L132" s="4168"/>
      <c r="M132" s="4168"/>
      <c r="N132" s="4168"/>
      <c r="O132" s="4168"/>
      <c r="P132" s="4168"/>
      <c r="Q132" s="4168"/>
      <c r="R132" s="4168"/>
      <c r="S132" s="4168"/>
      <c r="T132" s="4168"/>
      <c r="U132" s="4168"/>
      <c r="V132" s="4168"/>
      <c r="W132" s="4168"/>
      <c r="X132" s="4168"/>
      <c r="Y132" s="4168"/>
      <c r="Z132" s="4168"/>
      <c r="AA132" s="4168"/>
      <c r="AB132" s="1267"/>
    </row>
    <row r="133" spans="1:28" x14ac:dyDescent="0.35">
      <c r="A133" s="7163"/>
      <c r="B133" s="3930" t="s">
        <v>238</v>
      </c>
      <c r="C133" s="292">
        <f t="shared" si="15"/>
        <v>0</v>
      </c>
      <c r="D133" s="292">
        <f t="shared" si="16"/>
        <v>0</v>
      </c>
      <c r="E133" s="1268">
        <f t="shared" si="16"/>
        <v>0</v>
      </c>
      <c r="F133" s="4168"/>
      <c r="G133" s="4168"/>
      <c r="H133" s="4168"/>
      <c r="I133" s="4168"/>
      <c r="J133" s="4168"/>
      <c r="K133" s="4168"/>
      <c r="L133" s="4168"/>
      <c r="M133" s="4168"/>
      <c r="N133" s="4168"/>
      <c r="O133" s="4168"/>
      <c r="P133" s="4168"/>
      <c r="Q133" s="4168"/>
      <c r="R133" s="4168"/>
      <c r="S133" s="4168"/>
      <c r="T133" s="4168"/>
      <c r="U133" s="4168"/>
      <c r="V133" s="4168"/>
      <c r="W133" s="4168"/>
      <c r="X133" s="4168"/>
      <c r="Y133" s="4168"/>
      <c r="Z133" s="4168"/>
      <c r="AA133" s="4168"/>
      <c r="AB133" s="1267"/>
    </row>
    <row r="134" spans="1:28" x14ac:dyDescent="0.35">
      <c r="A134" s="7164"/>
      <c r="B134" s="3930" t="s">
        <v>239</v>
      </c>
      <c r="C134" s="3443">
        <f t="shared" si="15"/>
        <v>0</v>
      </c>
      <c r="D134" s="292">
        <f t="shared" si="16"/>
        <v>0</v>
      </c>
      <c r="E134" s="1268">
        <f t="shared" si="16"/>
        <v>0</v>
      </c>
      <c r="F134" s="4168"/>
      <c r="G134" s="4168"/>
      <c r="H134" s="4168"/>
      <c r="I134" s="4168"/>
      <c r="J134" s="4168"/>
      <c r="K134" s="4168"/>
      <c r="L134" s="4168"/>
      <c r="M134" s="4168"/>
      <c r="N134" s="4168"/>
      <c r="O134" s="4168"/>
      <c r="P134" s="4168"/>
      <c r="Q134" s="4168"/>
      <c r="R134" s="4168"/>
      <c r="S134" s="4168"/>
      <c r="T134" s="4168"/>
      <c r="U134" s="4168"/>
      <c r="V134" s="4168"/>
      <c r="W134" s="4168"/>
      <c r="X134" s="4168"/>
      <c r="Y134" s="4168"/>
      <c r="Z134" s="4168"/>
      <c r="AA134" s="4168"/>
      <c r="AB134" s="1267"/>
    </row>
    <row r="135" spans="1:28" x14ac:dyDescent="0.35">
      <c r="A135" s="7165"/>
      <c r="B135" s="3931" t="s">
        <v>240</v>
      </c>
      <c r="C135" s="3585">
        <f t="shared" si="15"/>
        <v>0</v>
      </c>
      <c r="D135" s="292">
        <f t="shared" si="16"/>
        <v>0</v>
      </c>
      <c r="E135" s="1268">
        <f t="shared" si="16"/>
        <v>0</v>
      </c>
      <c r="F135" s="4168"/>
      <c r="G135" s="4168"/>
      <c r="H135" s="4168"/>
      <c r="I135" s="4168"/>
      <c r="J135" s="4168"/>
      <c r="K135" s="4168"/>
      <c r="L135" s="4168"/>
      <c r="M135" s="4168"/>
      <c r="N135" s="4168"/>
      <c r="O135" s="4168"/>
      <c r="P135" s="4168"/>
      <c r="Q135" s="4168"/>
      <c r="R135" s="4168"/>
      <c r="S135" s="4168"/>
      <c r="T135" s="4168"/>
      <c r="U135" s="4168"/>
      <c r="V135" s="4168"/>
      <c r="W135" s="4168"/>
      <c r="X135" s="4168"/>
      <c r="Y135" s="4168"/>
      <c r="Z135" s="4168"/>
      <c r="AA135" s="4168"/>
      <c r="AB135" s="1267"/>
    </row>
    <row r="136" spans="1:28" x14ac:dyDescent="0.35">
      <c r="A136" s="7140" t="s">
        <v>242</v>
      </c>
      <c r="B136" s="4196" t="s">
        <v>236</v>
      </c>
      <c r="C136" s="4197">
        <f t="shared" si="15"/>
        <v>0</v>
      </c>
      <c r="D136" s="292">
        <f t="shared" si="16"/>
        <v>0</v>
      </c>
      <c r="E136" s="1268">
        <f t="shared" si="16"/>
        <v>0</v>
      </c>
      <c r="F136" s="4168"/>
      <c r="G136" s="4168"/>
      <c r="H136" s="4168"/>
      <c r="I136" s="4168"/>
      <c r="J136" s="4168"/>
      <c r="K136" s="4168"/>
      <c r="L136" s="4168"/>
      <c r="M136" s="4168"/>
      <c r="N136" s="4168"/>
      <c r="O136" s="4168"/>
      <c r="P136" s="4168"/>
      <c r="Q136" s="4168"/>
      <c r="R136" s="4168"/>
      <c r="S136" s="4168"/>
      <c r="T136" s="4168"/>
      <c r="U136" s="4168"/>
      <c r="V136" s="4168"/>
      <c r="W136" s="4168"/>
      <c r="X136" s="4168"/>
      <c r="Y136" s="4168"/>
      <c r="Z136" s="4168"/>
      <c r="AA136" s="4168"/>
      <c r="AB136" s="1267"/>
    </row>
    <row r="137" spans="1:28" x14ac:dyDescent="0.35">
      <c r="A137" s="7141"/>
      <c r="B137" s="1269" t="s">
        <v>237</v>
      </c>
      <c r="C137" s="292">
        <f t="shared" si="15"/>
        <v>0</v>
      </c>
      <c r="D137" s="292">
        <f t="shared" si="16"/>
        <v>0</v>
      </c>
      <c r="E137" s="1268">
        <f t="shared" si="16"/>
        <v>0</v>
      </c>
      <c r="F137" s="4168"/>
      <c r="G137" s="4168"/>
      <c r="H137" s="4168"/>
      <c r="I137" s="4168"/>
      <c r="J137" s="4168"/>
      <c r="K137" s="4168"/>
      <c r="L137" s="4168"/>
      <c r="M137" s="4168"/>
      <c r="N137" s="4168"/>
      <c r="O137" s="4168"/>
      <c r="P137" s="4168"/>
      <c r="Q137" s="4168"/>
      <c r="R137" s="4168"/>
      <c r="S137" s="4168"/>
      <c r="T137" s="4168"/>
      <c r="U137" s="4168"/>
      <c r="V137" s="4168"/>
      <c r="W137" s="4168"/>
      <c r="X137" s="4168"/>
      <c r="Y137" s="4168"/>
      <c r="Z137" s="4168"/>
      <c r="AA137" s="4168"/>
      <c r="AB137" s="1267"/>
    </row>
    <row r="138" spans="1:28" x14ac:dyDescent="0.35">
      <c r="A138" s="7141"/>
      <c r="B138" s="3930" t="s">
        <v>238</v>
      </c>
      <c r="C138" s="292">
        <f t="shared" si="15"/>
        <v>0</v>
      </c>
      <c r="D138" s="292">
        <f t="shared" si="16"/>
        <v>0</v>
      </c>
      <c r="E138" s="1268">
        <f t="shared" si="16"/>
        <v>0</v>
      </c>
      <c r="F138" s="4168"/>
      <c r="G138" s="4168"/>
      <c r="H138" s="4168"/>
      <c r="I138" s="4168"/>
      <c r="J138" s="4168"/>
      <c r="K138" s="4168"/>
      <c r="L138" s="4168"/>
      <c r="M138" s="4168"/>
      <c r="N138" s="4168"/>
      <c r="O138" s="4168"/>
      <c r="P138" s="4168"/>
      <c r="Q138" s="4168"/>
      <c r="R138" s="4168"/>
      <c r="S138" s="4168"/>
      <c r="T138" s="4168"/>
      <c r="U138" s="4168"/>
      <c r="V138" s="4168"/>
      <c r="W138" s="4168"/>
      <c r="X138" s="4168"/>
      <c r="Y138" s="4168"/>
      <c r="Z138" s="4168"/>
      <c r="AA138" s="4168"/>
      <c r="AB138" s="1267"/>
    </row>
    <row r="139" spans="1:28" x14ac:dyDescent="0.35">
      <c r="A139" s="7141"/>
      <c r="B139" s="3930" t="s">
        <v>239</v>
      </c>
      <c r="C139" s="3443">
        <f t="shared" si="15"/>
        <v>0</v>
      </c>
      <c r="D139" s="292">
        <f t="shared" si="16"/>
        <v>0</v>
      </c>
      <c r="E139" s="1268">
        <f t="shared" si="16"/>
        <v>0</v>
      </c>
      <c r="F139" s="4168"/>
      <c r="G139" s="4168"/>
      <c r="H139" s="4168"/>
      <c r="I139" s="4168"/>
      <c r="J139" s="4168"/>
      <c r="K139" s="4168"/>
      <c r="L139" s="4168"/>
      <c r="M139" s="4168"/>
      <c r="N139" s="4168"/>
      <c r="O139" s="4168"/>
      <c r="P139" s="4168"/>
      <c r="Q139" s="4168"/>
      <c r="R139" s="4168"/>
      <c r="S139" s="4168"/>
      <c r="T139" s="4168"/>
      <c r="U139" s="4168"/>
      <c r="V139" s="4168"/>
      <c r="W139" s="4168"/>
      <c r="X139" s="4168"/>
      <c r="Y139" s="4168"/>
      <c r="Z139" s="4168"/>
      <c r="AA139" s="4168"/>
      <c r="AB139" s="1267"/>
    </row>
    <row r="140" spans="1:28" x14ac:dyDescent="0.35">
      <c r="A140" s="7122"/>
      <c r="B140" s="3931" t="s">
        <v>240</v>
      </c>
      <c r="C140" s="3585">
        <f t="shared" si="15"/>
        <v>0</v>
      </c>
      <c r="D140" s="292">
        <f t="shared" si="16"/>
        <v>0</v>
      </c>
      <c r="E140" s="1268">
        <f t="shared" si="16"/>
        <v>0</v>
      </c>
      <c r="F140" s="4168"/>
      <c r="G140" s="4168"/>
      <c r="H140" s="4168"/>
      <c r="I140" s="4168"/>
      <c r="J140" s="4168"/>
      <c r="K140" s="4168"/>
      <c r="L140" s="4168"/>
      <c r="M140" s="4168"/>
      <c r="N140" s="4168"/>
      <c r="O140" s="4168"/>
      <c r="P140" s="4168"/>
      <c r="Q140" s="4168"/>
      <c r="R140" s="4168"/>
      <c r="S140" s="4168"/>
      <c r="T140" s="4168"/>
      <c r="U140" s="4168"/>
      <c r="V140" s="4168"/>
      <c r="W140" s="4168"/>
      <c r="X140" s="4168"/>
      <c r="Y140" s="4168"/>
      <c r="Z140" s="4168"/>
      <c r="AA140" s="4168"/>
      <c r="AB140" s="1267"/>
    </row>
    <row r="141" spans="1:28" x14ac:dyDescent="0.35">
      <c r="A141" s="7162" t="s">
        <v>243</v>
      </c>
      <c r="B141" s="4196" t="s">
        <v>236</v>
      </c>
      <c r="C141" s="4197">
        <f t="shared" si="15"/>
        <v>0</v>
      </c>
      <c r="D141" s="292">
        <f t="shared" si="16"/>
        <v>0</v>
      </c>
      <c r="E141" s="1268">
        <f t="shared" si="16"/>
        <v>0</v>
      </c>
      <c r="F141" s="4168"/>
      <c r="G141" s="4168"/>
      <c r="H141" s="4168"/>
      <c r="I141" s="4168"/>
      <c r="J141" s="4168"/>
      <c r="K141" s="4168"/>
      <c r="L141" s="4168"/>
      <c r="M141" s="4168"/>
      <c r="N141" s="4168"/>
      <c r="O141" s="4168"/>
      <c r="P141" s="4168"/>
      <c r="Q141" s="4168"/>
      <c r="R141" s="4168"/>
      <c r="S141" s="4168"/>
      <c r="T141" s="4168"/>
      <c r="U141" s="4168"/>
      <c r="V141" s="4168"/>
      <c r="W141" s="4168"/>
      <c r="X141" s="4168"/>
      <c r="Y141" s="4168"/>
      <c r="Z141" s="4168"/>
      <c r="AA141" s="4168"/>
      <c r="AB141" s="1267"/>
    </row>
    <row r="142" spans="1:28" x14ac:dyDescent="0.35">
      <c r="A142" s="7163"/>
      <c r="B142" s="1269" t="s">
        <v>237</v>
      </c>
      <c r="C142" s="292">
        <f t="shared" si="15"/>
        <v>0</v>
      </c>
      <c r="D142" s="292">
        <f t="shared" si="16"/>
        <v>0</v>
      </c>
      <c r="E142" s="1268">
        <f t="shared" si="16"/>
        <v>0</v>
      </c>
      <c r="F142" s="4168"/>
      <c r="G142" s="4168"/>
      <c r="H142" s="4168"/>
      <c r="I142" s="4168"/>
      <c r="J142" s="4168"/>
      <c r="K142" s="4168"/>
      <c r="L142" s="4168"/>
      <c r="M142" s="4168"/>
      <c r="N142" s="4168"/>
      <c r="O142" s="4168"/>
      <c r="P142" s="4168"/>
      <c r="Q142" s="4168"/>
      <c r="R142" s="4168"/>
      <c r="S142" s="4168"/>
      <c r="T142" s="4168"/>
      <c r="U142" s="4168"/>
      <c r="V142" s="4168"/>
      <c r="W142" s="4168"/>
      <c r="X142" s="4168"/>
      <c r="Y142" s="4168"/>
      <c r="Z142" s="4168"/>
      <c r="AA142" s="4168"/>
      <c r="AB142" s="1267"/>
    </row>
    <row r="143" spans="1:28" x14ac:dyDescent="0.35">
      <c r="A143" s="7163"/>
      <c r="B143" s="3930" t="s">
        <v>238</v>
      </c>
      <c r="C143" s="292">
        <f t="shared" si="15"/>
        <v>0</v>
      </c>
      <c r="D143" s="292">
        <f t="shared" si="16"/>
        <v>0</v>
      </c>
      <c r="E143" s="1268">
        <f t="shared" si="16"/>
        <v>0</v>
      </c>
      <c r="F143" s="4168"/>
      <c r="G143" s="4168"/>
      <c r="H143" s="4168"/>
      <c r="I143" s="4168"/>
      <c r="J143" s="4168"/>
      <c r="K143" s="4168"/>
      <c r="L143" s="4168"/>
      <c r="M143" s="4168"/>
      <c r="N143" s="4168"/>
      <c r="O143" s="4168"/>
      <c r="P143" s="4168"/>
      <c r="Q143" s="4168"/>
      <c r="R143" s="4168"/>
      <c r="S143" s="4168"/>
      <c r="T143" s="4168"/>
      <c r="U143" s="4168"/>
      <c r="V143" s="4168"/>
      <c r="W143" s="4168"/>
      <c r="X143" s="4168"/>
      <c r="Y143" s="4168"/>
      <c r="Z143" s="4168"/>
      <c r="AA143" s="4168"/>
      <c r="AB143" s="1267"/>
    </row>
    <row r="144" spans="1:28" x14ac:dyDescent="0.35">
      <c r="A144" s="7164"/>
      <c r="B144" s="3930" t="s">
        <v>239</v>
      </c>
      <c r="C144" s="3443">
        <f t="shared" si="15"/>
        <v>0</v>
      </c>
      <c r="D144" s="292">
        <f t="shared" si="16"/>
        <v>0</v>
      </c>
      <c r="E144" s="1268">
        <f t="shared" si="16"/>
        <v>0</v>
      </c>
      <c r="F144" s="4168"/>
      <c r="G144" s="4168"/>
      <c r="H144" s="4168"/>
      <c r="I144" s="4168"/>
      <c r="J144" s="4168"/>
      <c r="K144" s="4168"/>
      <c r="L144" s="4168"/>
      <c r="M144" s="4168"/>
      <c r="N144" s="4168"/>
      <c r="O144" s="4168"/>
      <c r="P144" s="4168"/>
      <c r="Q144" s="4168"/>
      <c r="R144" s="4168"/>
      <c r="S144" s="4168"/>
      <c r="T144" s="4168"/>
      <c r="U144" s="4168"/>
      <c r="V144" s="4168"/>
      <c r="W144" s="4168"/>
      <c r="X144" s="4168"/>
      <c r="Y144" s="4168"/>
      <c r="Z144" s="4168"/>
      <c r="AA144" s="4168"/>
      <c r="AB144" s="1267"/>
    </row>
    <row r="145" spans="1:28" x14ac:dyDescent="0.35">
      <c r="A145" s="7165"/>
      <c r="B145" s="3931" t="s">
        <v>240</v>
      </c>
      <c r="C145" s="3585">
        <f t="shared" si="15"/>
        <v>0</v>
      </c>
      <c r="D145" s="292">
        <f t="shared" si="16"/>
        <v>0</v>
      </c>
      <c r="E145" s="1268">
        <f t="shared" si="16"/>
        <v>0</v>
      </c>
      <c r="F145" s="4168"/>
      <c r="G145" s="4168"/>
      <c r="H145" s="4168"/>
      <c r="I145" s="4168"/>
      <c r="J145" s="4168"/>
      <c r="K145" s="4168"/>
      <c r="L145" s="4168"/>
      <c r="M145" s="4168"/>
      <c r="N145" s="4168"/>
      <c r="O145" s="4168"/>
      <c r="P145" s="4168"/>
      <c r="Q145" s="4168"/>
      <c r="R145" s="4168"/>
      <c r="S145" s="4168"/>
      <c r="T145" s="4168"/>
      <c r="U145" s="4168"/>
      <c r="V145" s="4168"/>
      <c r="W145" s="4168"/>
      <c r="X145" s="4168"/>
      <c r="Y145" s="4168"/>
      <c r="Z145" s="4168"/>
      <c r="AA145" s="4168"/>
      <c r="AB145" s="1267"/>
    </row>
    <row r="146" spans="1:28" x14ac:dyDescent="0.35">
      <c r="A146" s="7162" t="s">
        <v>244</v>
      </c>
      <c r="B146" s="4196" t="s">
        <v>236</v>
      </c>
      <c r="C146" s="4197">
        <f t="shared" si="15"/>
        <v>0</v>
      </c>
      <c r="D146" s="292">
        <f t="shared" si="16"/>
        <v>0</v>
      </c>
      <c r="E146" s="1268">
        <f t="shared" si="16"/>
        <v>0</v>
      </c>
      <c r="F146" s="4168"/>
      <c r="G146" s="4168"/>
      <c r="H146" s="4168"/>
      <c r="I146" s="4168"/>
      <c r="J146" s="4168"/>
      <c r="K146" s="4168"/>
      <c r="L146" s="4168"/>
      <c r="M146" s="4168"/>
      <c r="N146" s="4168"/>
      <c r="O146" s="4168"/>
      <c r="P146" s="4168"/>
      <c r="Q146" s="4168"/>
      <c r="R146" s="4168"/>
      <c r="S146" s="4168"/>
      <c r="T146" s="4168"/>
      <c r="U146" s="4168"/>
      <c r="V146" s="4168"/>
      <c r="W146" s="4168"/>
      <c r="X146" s="4168"/>
      <c r="Y146" s="4168"/>
      <c r="Z146" s="4168"/>
      <c r="AA146" s="4168"/>
      <c r="AB146" s="1267"/>
    </row>
    <row r="147" spans="1:28" x14ac:dyDescent="0.35">
      <c r="A147" s="7163"/>
      <c r="B147" s="1269" t="s">
        <v>237</v>
      </c>
      <c r="C147" s="292">
        <f t="shared" si="15"/>
        <v>0</v>
      </c>
      <c r="D147" s="292">
        <f t="shared" si="16"/>
        <v>0</v>
      </c>
      <c r="E147" s="1268">
        <f t="shared" si="16"/>
        <v>0</v>
      </c>
      <c r="F147" s="4168"/>
      <c r="G147" s="4168"/>
      <c r="H147" s="4168"/>
      <c r="I147" s="4168"/>
      <c r="J147" s="4168"/>
      <c r="K147" s="4168"/>
      <c r="L147" s="4168"/>
      <c r="M147" s="4168"/>
      <c r="N147" s="4168"/>
      <c r="O147" s="4168"/>
      <c r="P147" s="4168"/>
      <c r="Q147" s="4168"/>
      <c r="R147" s="4168"/>
      <c r="S147" s="4168"/>
      <c r="T147" s="4168"/>
      <c r="U147" s="4168"/>
      <c r="V147" s="4168"/>
      <c r="W147" s="4168"/>
      <c r="X147" s="4168"/>
      <c r="Y147" s="4168"/>
      <c r="Z147" s="4168"/>
      <c r="AA147" s="4168"/>
      <c r="AB147" s="1267"/>
    </row>
    <row r="148" spans="1:28" x14ac:dyDescent="0.35">
      <c r="A148" s="7163"/>
      <c r="B148" s="3930" t="s">
        <v>238</v>
      </c>
      <c r="C148" s="292">
        <f t="shared" si="15"/>
        <v>0</v>
      </c>
      <c r="D148" s="292">
        <f t="shared" si="16"/>
        <v>0</v>
      </c>
      <c r="E148" s="1268">
        <f t="shared" si="16"/>
        <v>0</v>
      </c>
      <c r="F148" s="4168"/>
      <c r="G148" s="4168"/>
      <c r="H148" s="4168"/>
      <c r="I148" s="4168"/>
      <c r="J148" s="4168"/>
      <c r="K148" s="4168"/>
      <c r="L148" s="4168"/>
      <c r="M148" s="4168"/>
      <c r="N148" s="4168"/>
      <c r="O148" s="4168"/>
      <c r="P148" s="4168"/>
      <c r="Q148" s="4168"/>
      <c r="R148" s="4168"/>
      <c r="S148" s="4168"/>
      <c r="T148" s="4168"/>
      <c r="U148" s="4168"/>
      <c r="V148" s="4168"/>
      <c r="W148" s="4168"/>
      <c r="X148" s="4168"/>
      <c r="Y148" s="4168"/>
      <c r="Z148" s="4168"/>
      <c r="AA148" s="4168"/>
      <c r="AB148" s="1267"/>
    </row>
    <row r="149" spans="1:28" x14ac:dyDescent="0.35">
      <c r="A149" s="7164"/>
      <c r="B149" s="3930" t="s">
        <v>239</v>
      </c>
      <c r="C149" s="3443">
        <f t="shared" si="15"/>
        <v>0</v>
      </c>
      <c r="D149" s="292">
        <f t="shared" si="16"/>
        <v>0</v>
      </c>
      <c r="E149" s="1268">
        <f t="shared" si="16"/>
        <v>0</v>
      </c>
      <c r="F149" s="4168"/>
      <c r="G149" s="4168"/>
      <c r="H149" s="4168"/>
      <c r="I149" s="4168"/>
      <c r="J149" s="4168"/>
      <c r="K149" s="4168"/>
      <c r="L149" s="4168"/>
      <c r="M149" s="4168"/>
      <c r="N149" s="4168"/>
      <c r="O149" s="4168"/>
      <c r="P149" s="4168"/>
      <c r="Q149" s="4168"/>
      <c r="R149" s="4168"/>
      <c r="S149" s="4168"/>
      <c r="T149" s="4168"/>
      <c r="U149" s="4168"/>
      <c r="V149" s="4168"/>
      <c r="W149" s="4168"/>
      <c r="X149" s="4168"/>
      <c r="Y149" s="4168"/>
      <c r="Z149" s="4168"/>
      <c r="AA149" s="4168"/>
      <c r="AB149" s="1267"/>
    </row>
    <row r="150" spans="1:28" x14ac:dyDescent="0.35">
      <c r="A150" s="7165"/>
      <c r="B150" s="3931" t="s">
        <v>240</v>
      </c>
      <c r="C150" s="3585">
        <f t="shared" si="15"/>
        <v>0</v>
      </c>
      <c r="D150" s="292">
        <f t="shared" si="16"/>
        <v>0</v>
      </c>
      <c r="E150" s="1268">
        <f t="shared" si="16"/>
        <v>0</v>
      </c>
      <c r="F150" s="4168"/>
      <c r="G150" s="4168"/>
      <c r="H150" s="4168"/>
      <c r="I150" s="4168"/>
      <c r="J150" s="4168"/>
      <c r="K150" s="4168"/>
      <c r="L150" s="4168"/>
      <c r="M150" s="4168"/>
      <c r="N150" s="4168"/>
      <c r="O150" s="4168"/>
      <c r="P150" s="4168"/>
      <c r="Q150" s="4168"/>
      <c r="R150" s="4168"/>
      <c r="S150" s="4168"/>
      <c r="T150" s="4168"/>
      <c r="U150" s="4168"/>
      <c r="V150" s="4168"/>
      <c r="W150" s="4168"/>
      <c r="X150" s="4168"/>
      <c r="Y150" s="4168"/>
      <c r="Z150" s="4168"/>
      <c r="AA150" s="4168"/>
      <c r="AB150" s="1267"/>
    </row>
    <row r="151" spans="1:28" x14ac:dyDescent="0.35">
      <c r="A151" s="7140" t="s">
        <v>245</v>
      </c>
      <c r="B151" s="4196" t="s">
        <v>236</v>
      </c>
      <c r="C151" s="4197">
        <f t="shared" si="15"/>
        <v>0</v>
      </c>
      <c r="D151" s="292">
        <f t="shared" si="16"/>
        <v>0</v>
      </c>
      <c r="E151" s="1268">
        <f t="shared" si="16"/>
        <v>0</v>
      </c>
      <c r="F151" s="4168"/>
      <c r="G151" s="4168"/>
      <c r="H151" s="4168"/>
      <c r="I151" s="4168"/>
      <c r="J151" s="4168"/>
      <c r="K151" s="4168"/>
      <c r="L151" s="4168"/>
      <c r="M151" s="4168"/>
      <c r="N151" s="4168"/>
      <c r="O151" s="4168"/>
      <c r="P151" s="4168"/>
      <c r="Q151" s="4168"/>
      <c r="R151" s="4168"/>
      <c r="S151" s="4168"/>
      <c r="T151" s="4168"/>
      <c r="U151" s="4168"/>
      <c r="V151" s="4168"/>
      <c r="W151" s="4168"/>
      <c r="X151" s="4168"/>
      <c r="Y151" s="4168"/>
      <c r="Z151" s="4168"/>
      <c r="AA151" s="4168"/>
      <c r="AB151" s="1267"/>
    </row>
    <row r="152" spans="1:28" x14ac:dyDescent="0.35">
      <c r="A152" s="7141"/>
      <c r="B152" s="1269" t="s">
        <v>237</v>
      </c>
      <c r="C152" s="292">
        <f t="shared" si="15"/>
        <v>0</v>
      </c>
      <c r="D152" s="292">
        <f t="shared" si="16"/>
        <v>0</v>
      </c>
      <c r="E152" s="1268">
        <f t="shared" si="16"/>
        <v>0</v>
      </c>
      <c r="F152" s="4168"/>
      <c r="G152" s="4168"/>
      <c r="H152" s="4168"/>
      <c r="I152" s="4168"/>
      <c r="J152" s="4168"/>
      <c r="K152" s="4168"/>
      <c r="L152" s="4168"/>
      <c r="M152" s="4168"/>
      <c r="N152" s="4168"/>
      <c r="O152" s="4168"/>
      <c r="P152" s="4168"/>
      <c r="Q152" s="4168"/>
      <c r="R152" s="4168"/>
      <c r="S152" s="4168"/>
      <c r="T152" s="4168"/>
      <c r="U152" s="4168"/>
      <c r="V152" s="4168"/>
      <c r="W152" s="4168"/>
      <c r="X152" s="4168"/>
      <c r="Y152" s="4168"/>
      <c r="Z152" s="4168"/>
      <c r="AA152" s="4168"/>
      <c r="AB152" s="1267"/>
    </row>
    <row r="153" spans="1:28" x14ac:dyDescent="0.35">
      <c r="A153" s="7141"/>
      <c r="B153" s="3930" t="s">
        <v>238</v>
      </c>
      <c r="C153" s="292">
        <f t="shared" si="15"/>
        <v>0</v>
      </c>
      <c r="D153" s="292">
        <f t="shared" si="16"/>
        <v>0</v>
      </c>
      <c r="E153" s="1268">
        <f t="shared" si="16"/>
        <v>0</v>
      </c>
      <c r="F153" s="4168"/>
      <c r="G153" s="4168"/>
      <c r="H153" s="4168"/>
      <c r="I153" s="4168"/>
      <c r="J153" s="4168"/>
      <c r="K153" s="4168"/>
      <c r="L153" s="4168"/>
      <c r="M153" s="4168"/>
      <c r="N153" s="4168"/>
      <c r="O153" s="4168"/>
      <c r="P153" s="4168"/>
      <c r="Q153" s="4168"/>
      <c r="R153" s="4168"/>
      <c r="S153" s="4168"/>
      <c r="T153" s="4168"/>
      <c r="U153" s="4168"/>
      <c r="V153" s="4168"/>
      <c r="W153" s="4168"/>
      <c r="X153" s="4168"/>
      <c r="Y153" s="4168"/>
      <c r="Z153" s="4168"/>
      <c r="AA153" s="4168"/>
      <c r="AB153" s="1267"/>
    </row>
    <row r="154" spans="1:28" x14ac:dyDescent="0.35">
      <c r="A154" s="7141"/>
      <c r="B154" s="3930" t="s">
        <v>239</v>
      </c>
      <c r="C154" s="3443">
        <f t="shared" si="15"/>
        <v>0</v>
      </c>
      <c r="D154" s="292">
        <f t="shared" si="16"/>
        <v>0</v>
      </c>
      <c r="E154" s="1268">
        <f t="shared" si="16"/>
        <v>0</v>
      </c>
      <c r="F154" s="4168"/>
      <c r="G154" s="4168"/>
      <c r="H154" s="4168"/>
      <c r="I154" s="4168"/>
      <c r="J154" s="4168"/>
      <c r="K154" s="4168"/>
      <c r="L154" s="4168"/>
      <c r="M154" s="4168"/>
      <c r="N154" s="4168"/>
      <c r="O154" s="4168"/>
      <c r="P154" s="4168"/>
      <c r="Q154" s="4168"/>
      <c r="R154" s="4168"/>
      <c r="S154" s="4168"/>
      <c r="T154" s="4168"/>
      <c r="U154" s="4168"/>
      <c r="V154" s="4168"/>
      <c r="W154" s="4168"/>
      <c r="X154" s="4168"/>
      <c r="Y154" s="4168"/>
      <c r="Z154" s="4168"/>
      <c r="AA154" s="4168"/>
      <c r="AB154" s="1267"/>
    </row>
    <row r="155" spans="1:28" x14ac:dyDescent="0.35">
      <c r="A155" s="7141"/>
      <c r="B155" s="1685" t="s">
        <v>240</v>
      </c>
      <c r="C155" s="1686">
        <f t="shared" si="15"/>
        <v>0</v>
      </c>
      <c r="D155" s="292">
        <f t="shared" si="16"/>
        <v>0</v>
      </c>
      <c r="E155" s="1268">
        <f t="shared" si="16"/>
        <v>0</v>
      </c>
      <c r="F155" s="4168"/>
      <c r="G155" s="4168"/>
      <c r="H155" s="4168"/>
      <c r="I155" s="4168"/>
      <c r="J155" s="4168"/>
      <c r="K155" s="4168"/>
      <c r="L155" s="4168"/>
      <c r="M155" s="4168"/>
      <c r="N155" s="4168"/>
      <c r="O155" s="4168"/>
      <c r="P155" s="4168"/>
      <c r="Q155" s="4168"/>
      <c r="R155" s="4168"/>
      <c r="S155" s="4168"/>
      <c r="T155" s="4168"/>
      <c r="U155" s="4168"/>
      <c r="V155" s="4168"/>
      <c r="W155" s="4168"/>
      <c r="X155" s="4168"/>
      <c r="Y155" s="4168"/>
      <c r="Z155" s="4168"/>
      <c r="AA155" s="4168"/>
      <c r="AB155" s="1267"/>
    </row>
    <row r="156" spans="1:28" ht="15" thickBot="1" x14ac:dyDescent="0.4">
      <c r="A156" s="7153" t="s">
        <v>246</v>
      </c>
      <c r="B156" s="7154"/>
      <c r="C156" s="4198">
        <f t="shared" ref="C156:AA156" si="17">SUM(C126:C155)</f>
        <v>0</v>
      </c>
      <c r="D156" s="4198">
        <f t="shared" si="17"/>
        <v>0</v>
      </c>
      <c r="E156" s="4199">
        <f t="shared" si="17"/>
        <v>0</v>
      </c>
      <c r="F156" s="4168">
        <f t="shared" si="17"/>
        <v>0</v>
      </c>
      <c r="G156" s="4168">
        <f t="shared" si="17"/>
        <v>0</v>
      </c>
      <c r="H156" s="4168">
        <f t="shared" si="17"/>
        <v>0</v>
      </c>
      <c r="I156" s="4168">
        <f t="shared" si="17"/>
        <v>0</v>
      </c>
      <c r="J156" s="4168">
        <f t="shared" si="17"/>
        <v>0</v>
      </c>
      <c r="K156" s="4168">
        <f t="shared" si="17"/>
        <v>0</v>
      </c>
      <c r="L156" s="4168">
        <f t="shared" si="17"/>
        <v>0</v>
      </c>
      <c r="M156" s="4168">
        <f t="shared" si="17"/>
        <v>0</v>
      </c>
      <c r="N156" s="4168">
        <f t="shared" si="17"/>
        <v>0</v>
      </c>
      <c r="O156" s="4168">
        <f t="shared" si="17"/>
        <v>0</v>
      </c>
      <c r="P156" s="4168">
        <f t="shared" si="17"/>
        <v>0</v>
      </c>
      <c r="Q156" s="4168">
        <f t="shared" si="17"/>
        <v>0</v>
      </c>
      <c r="R156" s="4168">
        <f t="shared" si="17"/>
        <v>0</v>
      </c>
      <c r="S156" s="4168">
        <f t="shared" si="17"/>
        <v>0</v>
      </c>
      <c r="T156" s="4168">
        <f t="shared" si="17"/>
        <v>0</v>
      </c>
      <c r="U156" s="4168">
        <f t="shared" si="17"/>
        <v>0</v>
      </c>
      <c r="V156" s="4168">
        <f t="shared" si="17"/>
        <v>0</v>
      </c>
      <c r="W156" s="4168">
        <f t="shared" si="17"/>
        <v>0</v>
      </c>
      <c r="X156" s="4168">
        <f t="shared" si="17"/>
        <v>0</v>
      </c>
      <c r="Y156" s="4168">
        <f t="shared" si="17"/>
        <v>0</v>
      </c>
      <c r="Z156" s="4168">
        <f t="shared" si="17"/>
        <v>0</v>
      </c>
      <c r="AA156" s="4168">
        <f t="shared" si="17"/>
        <v>0</v>
      </c>
      <c r="AB156" s="1267"/>
    </row>
    <row r="157" spans="1:28" ht="15" thickTop="1" x14ac:dyDescent="0.35">
      <c r="A157" s="7155" t="s">
        <v>247</v>
      </c>
      <c r="B157" s="1271" t="s">
        <v>236</v>
      </c>
      <c r="C157" s="1272">
        <f t="shared" ref="C157:C166" si="18">SUM(D157+E157)</f>
        <v>0</v>
      </c>
      <c r="D157" s="1272">
        <f t="shared" ref="D157:D166" si="19">SUM(F157+H156+J156+L156+N156+P156+R156+T156+V156+X156+Z156)</f>
        <v>0</v>
      </c>
      <c r="E157" s="1273">
        <f t="shared" ref="E157:E166" si="20">SUM(G156+I156+K156+M156+O156+Q156+S156+U156+W156+Y156+AA156)</f>
        <v>0</v>
      </c>
      <c r="F157" s="4168"/>
      <c r="G157" s="4168"/>
      <c r="H157" s="4168"/>
      <c r="I157" s="4168"/>
      <c r="J157" s="4168"/>
      <c r="K157" s="4168"/>
      <c r="L157" s="4168"/>
      <c r="M157" s="4168"/>
      <c r="N157" s="4168"/>
      <c r="O157" s="4168"/>
      <c r="P157" s="4168"/>
      <c r="Q157" s="4168"/>
      <c r="R157" s="4168"/>
      <c r="S157" s="4168"/>
      <c r="T157" s="4168"/>
      <c r="U157" s="4168"/>
      <c r="V157" s="4168"/>
      <c r="W157" s="4168"/>
      <c r="X157" s="4168"/>
      <c r="Y157" s="4168"/>
      <c r="Z157" s="4168"/>
      <c r="AA157" s="4168"/>
      <c r="AB157" s="1267"/>
    </row>
    <row r="158" spans="1:28" x14ac:dyDescent="0.35">
      <c r="A158" s="7156"/>
      <c r="B158" s="1269" t="s">
        <v>237</v>
      </c>
      <c r="C158" s="292">
        <f t="shared" si="18"/>
        <v>0</v>
      </c>
      <c r="D158" s="292">
        <f t="shared" si="19"/>
        <v>0</v>
      </c>
      <c r="E158" s="1268">
        <f t="shared" si="20"/>
        <v>0</v>
      </c>
      <c r="F158" s="4168"/>
      <c r="G158" s="4168"/>
      <c r="H158" s="4168"/>
      <c r="I158" s="4168"/>
      <c r="J158" s="4168"/>
      <c r="K158" s="4168"/>
      <c r="L158" s="4168"/>
      <c r="M158" s="4168"/>
      <c r="N158" s="4168"/>
      <c r="O158" s="4168"/>
      <c r="P158" s="4168"/>
      <c r="Q158" s="4168"/>
      <c r="R158" s="4168"/>
      <c r="S158" s="4168"/>
      <c r="T158" s="4168"/>
      <c r="U158" s="4168"/>
      <c r="V158" s="4168"/>
      <c r="W158" s="4168"/>
      <c r="X158" s="4168"/>
      <c r="Y158" s="4168"/>
      <c r="Z158" s="4168"/>
      <c r="AA158" s="4168"/>
      <c r="AB158" s="1267"/>
    </row>
    <row r="159" spans="1:28" x14ac:dyDescent="0.35">
      <c r="A159" s="7156"/>
      <c r="B159" s="3930" t="s">
        <v>238</v>
      </c>
      <c r="C159" s="292">
        <f t="shared" si="18"/>
        <v>0</v>
      </c>
      <c r="D159" s="292">
        <f t="shared" si="19"/>
        <v>0</v>
      </c>
      <c r="E159" s="1268">
        <f t="shared" si="20"/>
        <v>0</v>
      </c>
      <c r="F159" s="4168"/>
      <c r="G159" s="4168"/>
      <c r="H159" s="4168"/>
      <c r="I159" s="4168"/>
      <c r="J159" s="4168"/>
      <c r="K159" s="4168"/>
      <c r="L159" s="4168"/>
      <c r="M159" s="4168"/>
      <c r="N159" s="4168"/>
      <c r="O159" s="4168"/>
      <c r="P159" s="4168"/>
      <c r="Q159" s="4168"/>
      <c r="R159" s="4168"/>
      <c r="S159" s="4168"/>
      <c r="T159" s="4168"/>
      <c r="U159" s="4168"/>
      <c r="V159" s="4168"/>
      <c r="W159" s="4168"/>
      <c r="X159" s="4168"/>
      <c r="Y159" s="4168"/>
      <c r="Z159" s="4168"/>
      <c r="AA159" s="4168"/>
      <c r="AB159" s="1267"/>
    </row>
    <row r="160" spans="1:28" x14ac:dyDescent="0.35">
      <c r="A160" s="7156"/>
      <c r="B160" s="3930" t="s">
        <v>239</v>
      </c>
      <c r="C160" s="292">
        <f t="shared" si="18"/>
        <v>0</v>
      </c>
      <c r="D160" s="292">
        <f t="shared" si="19"/>
        <v>0</v>
      </c>
      <c r="E160" s="1268">
        <f t="shared" si="20"/>
        <v>0</v>
      </c>
      <c r="F160" s="4168"/>
      <c r="G160" s="4168"/>
      <c r="H160" s="4168"/>
      <c r="I160" s="4168"/>
      <c r="J160" s="4168"/>
      <c r="K160" s="4168"/>
      <c r="L160" s="4168"/>
      <c r="M160" s="4168"/>
      <c r="N160" s="4168"/>
      <c r="O160" s="4168"/>
      <c r="P160" s="4168"/>
      <c r="Q160" s="4168"/>
      <c r="R160" s="4168"/>
      <c r="S160" s="4168"/>
      <c r="T160" s="4168"/>
      <c r="U160" s="4168"/>
      <c r="V160" s="4168"/>
      <c r="W160" s="4168"/>
      <c r="X160" s="4168"/>
      <c r="Y160" s="4168"/>
      <c r="Z160" s="4168"/>
      <c r="AA160" s="4168"/>
      <c r="AB160" s="1267"/>
    </row>
    <row r="161" spans="1:44" x14ac:dyDescent="0.35">
      <c r="A161" s="7156"/>
      <c r="B161" s="1685" t="s">
        <v>240</v>
      </c>
      <c r="C161" s="293">
        <f t="shared" si="18"/>
        <v>0</v>
      </c>
      <c r="D161" s="293">
        <f t="shared" si="19"/>
        <v>0</v>
      </c>
      <c r="E161" s="955">
        <f t="shared" si="20"/>
        <v>0</v>
      </c>
      <c r="F161" s="4168"/>
      <c r="G161" s="4168"/>
      <c r="H161" s="4168"/>
      <c r="I161" s="4168"/>
      <c r="J161" s="4168"/>
      <c r="K161" s="4168"/>
      <c r="L161" s="4168"/>
      <c r="M161" s="4168"/>
      <c r="N161" s="4168"/>
      <c r="O161" s="4168"/>
      <c r="P161" s="4168"/>
      <c r="Q161" s="4168"/>
      <c r="R161" s="4168"/>
      <c r="S161" s="4168"/>
      <c r="T161" s="4168"/>
      <c r="U161" s="4168"/>
      <c r="V161" s="4168"/>
      <c r="W161" s="4168"/>
      <c r="X161" s="4168"/>
      <c r="Y161" s="4168"/>
      <c r="Z161" s="4168"/>
      <c r="AA161" s="4168"/>
      <c r="AB161" s="1267"/>
    </row>
    <row r="162" spans="1:44" x14ac:dyDescent="0.35">
      <c r="A162" s="7118" t="s">
        <v>248</v>
      </c>
      <c r="B162" s="4196" t="s">
        <v>236</v>
      </c>
      <c r="C162" s="4197">
        <f t="shared" si="18"/>
        <v>0</v>
      </c>
      <c r="D162" s="4197">
        <f t="shared" si="19"/>
        <v>0</v>
      </c>
      <c r="E162" s="4200">
        <f t="shared" si="20"/>
        <v>0</v>
      </c>
      <c r="F162" s="4168"/>
      <c r="G162" s="4168"/>
      <c r="H162" s="4168"/>
      <c r="I162" s="4168"/>
      <c r="J162" s="4168"/>
      <c r="K162" s="4168"/>
      <c r="L162" s="4168"/>
      <c r="M162" s="4168"/>
      <c r="N162" s="4168"/>
      <c r="O162" s="4168"/>
      <c r="P162" s="4168"/>
      <c r="Q162" s="4168"/>
      <c r="R162" s="4168"/>
      <c r="S162" s="4168"/>
      <c r="T162" s="4168"/>
      <c r="U162" s="4168"/>
      <c r="V162" s="4168"/>
      <c r="W162" s="4168"/>
      <c r="X162" s="4168"/>
      <c r="Y162" s="4168"/>
      <c r="Z162" s="4168"/>
      <c r="AA162" s="4168"/>
      <c r="AB162" s="1267"/>
    </row>
    <row r="163" spans="1:44" x14ac:dyDescent="0.35">
      <c r="A163" s="7156"/>
      <c r="B163" s="1269" t="s">
        <v>237</v>
      </c>
      <c r="C163" s="292">
        <f t="shared" si="18"/>
        <v>0</v>
      </c>
      <c r="D163" s="292">
        <f t="shared" si="19"/>
        <v>0</v>
      </c>
      <c r="E163" s="1268">
        <f t="shared" si="20"/>
        <v>0</v>
      </c>
      <c r="F163" s="4168"/>
      <c r="G163" s="4168"/>
      <c r="H163" s="4168"/>
      <c r="I163" s="4168"/>
      <c r="J163" s="4168"/>
      <c r="K163" s="4168"/>
      <c r="L163" s="4168"/>
      <c r="M163" s="4168"/>
      <c r="N163" s="4168"/>
      <c r="O163" s="4168"/>
      <c r="P163" s="4168"/>
      <c r="Q163" s="4168"/>
      <c r="R163" s="4168"/>
      <c r="S163" s="4168"/>
      <c r="T163" s="4168"/>
      <c r="U163" s="4168"/>
      <c r="V163" s="4168"/>
      <c r="W163" s="4168"/>
      <c r="X163" s="4168"/>
      <c r="Y163" s="4168"/>
      <c r="Z163" s="4168"/>
      <c r="AA163" s="4168"/>
      <c r="AB163" s="1267"/>
    </row>
    <row r="164" spans="1:44" x14ac:dyDescent="0.35">
      <c r="A164" s="7156"/>
      <c r="B164" s="3930" t="s">
        <v>238</v>
      </c>
      <c r="C164" s="292">
        <f t="shared" si="18"/>
        <v>0</v>
      </c>
      <c r="D164" s="292">
        <f t="shared" si="19"/>
        <v>0</v>
      </c>
      <c r="E164" s="1268">
        <f t="shared" si="20"/>
        <v>0</v>
      </c>
      <c r="F164" s="4168"/>
      <c r="G164" s="4168"/>
      <c r="H164" s="4168"/>
      <c r="I164" s="4168"/>
      <c r="J164" s="4168"/>
      <c r="K164" s="4168"/>
      <c r="L164" s="4168"/>
      <c r="M164" s="4168"/>
      <c r="N164" s="4168"/>
      <c r="O164" s="4168"/>
      <c r="P164" s="4168"/>
      <c r="Q164" s="4168"/>
      <c r="R164" s="4168"/>
      <c r="S164" s="4168"/>
      <c r="T164" s="4168"/>
      <c r="U164" s="4168"/>
      <c r="V164" s="4168"/>
      <c r="W164" s="4168"/>
      <c r="X164" s="4168"/>
      <c r="Y164" s="4168"/>
      <c r="Z164" s="4168"/>
      <c r="AA164" s="4168"/>
      <c r="AB164" s="1267"/>
    </row>
    <row r="165" spans="1:44" x14ac:dyDescent="0.35">
      <c r="A165" s="7156"/>
      <c r="B165" s="3930" t="s">
        <v>239</v>
      </c>
      <c r="C165" s="292">
        <f t="shared" si="18"/>
        <v>0</v>
      </c>
      <c r="D165" s="292">
        <f t="shared" si="19"/>
        <v>0</v>
      </c>
      <c r="E165" s="1268">
        <f t="shared" si="20"/>
        <v>0</v>
      </c>
      <c r="F165" s="4168"/>
      <c r="G165" s="4168"/>
      <c r="H165" s="4168"/>
      <c r="I165" s="4168"/>
      <c r="J165" s="4168"/>
      <c r="K165" s="4168"/>
      <c r="L165" s="4168"/>
      <c r="M165" s="4168"/>
      <c r="N165" s="4168"/>
      <c r="O165" s="4168"/>
      <c r="P165" s="4168"/>
      <c r="Q165" s="4168"/>
      <c r="R165" s="4168"/>
      <c r="S165" s="4168"/>
      <c r="T165" s="4168"/>
      <c r="U165" s="4168"/>
      <c r="V165" s="4168"/>
      <c r="W165" s="4168"/>
      <c r="X165" s="4168"/>
      <c r="Y165" s="4168"/>
      <c r="Z165" s="4168"/>
      <c r="AA165" s="4168"/>
      <c r="AB165" s="1267"/>
    </row>
    <row r="166" spans="1:44" x14ac:dyDescent="0.35">
      <c r="A166" s="7157"/>
      <c r="B166" s="3931" t="s">
        <v>240</v>
      </c>
      <c r="C166" s="4201">
        <f t="shared" si="18"/>
        <v>0</v>
      </c>
      <c r="D166" s="4201">
        <f t="shared" si="19"/>
        <v>0</v>
      </c>
      <c r="E166" s="4202">
        <f t="shared" si="20"/>
        <v>0</v>
      </c>
      <c r="F166" s="4168"/>
      <c r="G166" s="4168"/>
      <c r="H166" s="4168"/>
      <c r="I166" s="4168"/>
      <c r="J166" s="4168"/>
      <c r="K166" s="4168"/>
      <c r="L166" s="4168"/>
      <c r="M166" s="4168"/>
      <c r="N166" s="4168"/>
      <c r="O166" s="4168"/>
      <c r="P166" s="4168"/>
      <c r="Q166" s="4168"/>
      <c r="R166" s="4168"/>
      <c r="S166" s="4168"/>
      <c r="T166" s="4168"/>
      <c r="U166" s="4168"/>
      <c r="V166" s="4168"/>
      <c r="W166" s="4168"/>
      <c r="X166" s="4168"/>
      <c r="Y166" s="4168"/>
      <c r="Z166" s="4168"/>
      <c r="AA166" s="4168"/>
      <c r="AB166" s="1267"/>
    </row>
    <row r="167" spans="1:44" x14ac:dyDescent="0.35">
      <c r="A167" s="7153" t="s">
        <v>246</v>
      </c>
      <c r="B167" s="7154"/>
      <c r="C167" s="4198">
        <f t="shared" ref="C167:AA167" si="21">SUM(C157:C166)</f>
        <v>0</v>
      </c>
      <c r="D167" s="4198">
        <f t="shared" si="21"/>
        <v>0</v>
      </c>
      <c r="E167" s="4199">
        <f t="shared" si="21"/>
        <v>0</v>
      </c>
      <c r="F167" s="4168">
        <f t="shared" si="21"/>
        <v>0</v>
      </c>
      <c r="G167" s="4168">
        <f t="shared" si="21"/>
        <v>0</v>
      </c>
      <c r="H167" s="4168">
        <f t="shared" si="21"/>
        <v>0</v>
      </c>
      <c r="I167" s="4168">
        <f t="shared" si="21"/>
        <v>0</v>
      </c>
      <c r="J167" s="4168">
        <f t="shared" si="21"/>
        <v>0</v>
      </c>
      <c r="K167" s="4168">
        <f t="shared" si="21"/>
        <v>0</v>
      </c>
      <c r="L167" s="4168">
        <f t="shared" si="21"/>
        <v>0</v>
      </c>
      <c r="M167" s="4168">
        <f t="shared" si="21"/>
        <v>0</v>
      </c>
      <c r="N167" s="4168">
        <f t="shared" si="21"/>
        <v>0</v>
      </c>
      <c r="O167" s="4168">
        <f t="shared" si="21"/>
        <v>0</v>
      </c>
      <c r="P167" s="4168">
        <f t="shared" si="21"/>
        <v>0</v>
      </c>
      <c r="Q167" s="4168">
        <f t="shared" si="21"/>
        <v>0</v>
      </c>
      <c r="R167" s="4168">
        <f t="shared" si="21"/>
        <v>0</v>
      </c>
      <c r="S167" s="4168">
        <f t="shared" si="21"/>
        <v>0</v>
      </c>
      <c r="T167" s="4168">
        <f t="shared" si="21"/>
        <v>0</v>
      </c>
      <c r="U167" s="4168">
        <f t="shared" si="21"/>
        <v>0</v>
      </c>
      <c r="V167" s="4168">
        <f t="shared" si="21"/>
        <v>0</v>
      </c>
      <c r="W167" s="4168">
        <f t="shared" si="21"/>
        <v>0</v>
      </c>
      <c r="X167" s="4168">
        <f t="shared" si="21"/>
        <v>0</v>
      </c>
      <c r="Y167" s="4168">
        <f t="shared" si="21"/>
        <v>0</v>
      </c>
      <c r="Z167" s="4168">
        <f t="shared" si="21"/>
        <v>0</v>
      </c>
      <c r="AA167" s="4168">
        <f t="shared" si="21"/>
        <v>0</v>
      </c>
      <c r="AB167" s="1274"/>
      <c r="AC167" s="1274"/>
    </row>
    <row r="169" spans="1:44" x14ac:dyDescent="0.35">
      <c r="A169" s="4203" t="s">
        <v>249</v>
      </c>
      <c r="B169" s="4204"/>
      <c r="C169" s="4204"/>
      <c r="D169" s="4204"/>
      <c r="E169" s="4204"/>
      <c r="F169" s="4204"/>
      <c r="G169" s="4205"/>
      <c r="H169" s="4205"/>
      <c r="I169" s="4205"/>
      <c r="J169" s="4205"/>
      <c r="K169" s="4205"/>
      <c r="L169" s="4205"/>
      <c r="M169" s="4205"/>
      <c r="N169" s="4205"/>
      <c r="O169" s="4205"/>
      <c r="P169" s="4205"/>
      <c r="Q169" s="4205"/>
      <c r="R169" s="4205"/>
      <c r="S169" s="4205"/>
      <c r="T169" s="4205"/>
      <c r="U169" s="4205"/>
      <c r="V169" s="4205"/>
      <c r="W169" s="4205"/>
      <c r="X169" s="4205"/>
      <c r="Y169" s="4205"/>
      <c r="Z169" s="4205"/>
      <c r="AA169" s="4205"/>
      <c r="AB169" s="4205"/>
      <c r="AC169" s="4205"/>
      <c r="AD169" s="4205"/>
      <c r="AE169" s="4205"/>
      <c r="AF169" s="4205"/>
      <c r="AG169" s="4205"/>
      <c r="AH169" s="4205"/>
      <c r="AI169" s="4205"/>
      <c r="AJ169" s="4205"/>
      <c r="AK169" s="4205"/>
      <c r="AL169" s="4205"/>
      <c r="AM169" s="4206"/>
      <c r="AN169" s="1274"/>
      <c r="AO169" s="1274"/>
      <c r="AP169" s="1274"/>
      <c r="AQ169" s="1274"/>
      <c r="AR169" s="1274"/>
    </row>
    <row r="170" spans="1:44" x14ac:dyDescent="0.35">
      <c r="A170" s="7158" t="s">
        <v>120</v>
      </c>
      <c r="B170" s="7119"/>
      <c r="C170" s="7118" t="s">
        <v>30</v>
      </c>
      <c r="D170" s="7158"/>
      <c r="E170" s="7119"/>
      <c r="F170" s="7152" t="s">
        <v>4</v>
      </c>
      <c r="G170" s="7150"/>
      <c r="H170" s="7150"/>
      <c r="I170" s="7150"/>
      <c r="J170" s="7150"/>
      <c r="K170" s="7150"/>
      <c r="L170" s="7150"/>
      <c r="M170" s="7150"/>
      <c r="N170" s="7150"/>
      <c r="O170" s="7150"/>
      <c r="P170" s="7150"/>
      <c r="Q170" s="7150"/>
      <c r="R170" s="7150"/>
      <c r="S170" s="7150"/>
      <c r="T170" s="7150"/>
      <c r="U170" s="7150"/>
      <c r="V170" s="7150"/>
      <c r="W170" s="7150"/>
      <c r="X170" s="7150"/>
      <c r="Y170" s="7150"/>
      <c r="Z170" s="7150"/>
      <c r="AA170" s="7150"/>
      <c r="AB170" s="7150"/>
      <c r="AC170" s="7150"/>
      <c r="AD170" s="7150"/>
      <c r="AE170" s="7150"/>
      <c r="AF170" s="7150"/>
      <c r="AG170" s="7150"/>
      <c r="AH170" s="7150"/>
      <c r="AI170" s="7150"/>
      <c r="AJ170" s="7150"/>
      <c r="AK170" s="7150"/>
      <c r="AL170" s="7150"/>
      <c r="AM170" s="7151"/>
      <c r="AN170" s="1275"/>
      <c r="AO170" s="1275"/>
      <c r="AP170" s="1275"/>
      <c r="AQ170" s="1275"/>
      <c r="AR170" s="1275"/>
    </row>
    <row r="171" spans="1:44" x14ac:dyDescent="0.35">
      <c r="A171" s="7159"/>
      <c r="B171" s="7120"/>
      <c r="C171" s="7157"/>
      <c r="D171" s="7160"/>
      <c r="E171" s="7161"/>
      <c r="F171" s="4207" t="s">
        <v>250</v>
      </c>
      <c r="G171" s="1274"/>
      <c r="H171" s="7152" t="s">
        <v>251</v>
      </c>
      <c r="I171" s="7151"/>
      <c r="J171" s="7152" t="s">
        <v>231</v>
      </c>
      <c r="K171" s="7151"/>
      <c r="L171" s="7173" t="s">
        <v>11</v>
      </c>
      <c r="M171" s="7174"/>
      <c r="N171" s="7174" t="s">
        <v>106</v>
      </c>
      <c r="O171" s="7175"/>
      <c r="P171" s="7152" t="s">
        <v>252</v>
      </c>
      <c r="Q171" s="7151"/>
      <c r="R171" s="7150" t="s">
        <v>253</v>
      </c>
      <c r="S171" s="7151"/>
      <c r="T171" s="7150" t="s">
        <v>254</v>
      </c>
      <c r="U171" s="7151"/>
      <c r="V171" s="7152" t="s">
        <v>255</v>
      </c>
      <c r="W171" s="7151"/>
      <c r="X171" s="7150" t="s">
        <v>256</v>
      </c>
      <c r="Y171" s="7151"/>
      <c r="Z171" s="7166" t="s">
        <v>257</v>
      </c>
      <c r="AA171" s="7167"/>
      <c r="AB171" s="7166" t="s">
        <v>258</v>
      </c>
      <c r="AC171" s="7167"/>
      <c r="AD171" s="7166" t="s">
        <v>259</v>
      </c>
      <c r="AE171" s="7167"/>
      <c r="AF171" s="7166" t="s">
        <v>233</v>
      </c>
      <c r="AG171" s="7167"/>
      <c r="AH171" s="7166" t="s">
        <v>260</v>
      </c>
      <c r="AI171" s="7167"/>
      <c r="AJ171" s="7166" t="s">
        <v>261</v>
      </c>
      <c r="AK171" s="7167"/>
      <c r="AL171" s="7168" t="s">
        <v>24</v>
      </c>
      <c r="AM171" s="7167"/>
      <c r="AN171" s="1275"/>
      <c r="AO171" s="1275"/>
      <c r="AP171" s="1275"/>
      <c r="AQ171" s="1275"/>
      <c r="AR171" s="1275"/>
    </row>
    <row r="172" spans="1:44" x14ac:dyDescent="0.35">
      <c r="A172" s="7160"/>
      <c r="B172" s="7161"/>
      <c r="C172" s="1276" t="s">
        <v>32</v>
      </c>
      <c r="D172" s="4208" t="s">
        <v>33</v>
      </c>
      <c r="E172" s="3932" t="s">
        <v>34</v>
      </c>
      <c r="F172" s="4209" t="s">
        <v>33</v>
      </c>
      <c r="G172" s="4210" t="s">
        <v>34</v>
      </c>
      <c r="H172" s="4211" t="s">
        <v>33</v>
      </c>
      <c r="I172" s="3933" t="s">
        <v>34</v>
      </c>
      <c r="J172" s="4211" t="s">
        <v>33</v>
      </c>
      <c r="K172" s="3933" t="s">
        <v>34</v>
      </c>
      <c r="L172" s="4212" t="s">
        <v>33</v>
      </c>
      <c r="M172" s="4064" t="s">
        <v>34</v>
      </c>
      <c r="N172" s="4213" t="s">
        <v>33</v>
      </c>
      <c r="O172" s="4214" t="s">
        <v>34</v>
      </c>
      <c r="P172" s="4213" t="s">
        <v>33</v>
      </c>
      <c r="Q172" s="4214" t="s">
        <v>34</v>
      </c>
      <c r="R172" s="4215" t="s">
        <v>33</v>
      </c>
      <c r="S172" s="4216" t="s">
        <v>34</v>
      </c>
      <c r="T172" s="4215" t="s">
        <v>33</v>
      </c>
      <c r="U172" s="4216" t="s">
        <v>34</v>
      </c>
      <c r="V172" s="4212" t="s">
        <v>33</v>
      </c>
      <c r="W172" s="4216" t="s">
        <v>34</v>
      </c>
      <c r="X172" s="4215" t="s">
        <v>33</v>
      </c>
      <c r="Y172" s="4216" t="s">
        <v>34</v>
      </c>
      <c r="Z172" s="4217" t="s">
        <v>33</v>
      </c>
      <c r="AA172" s="4218" t="s">
        <v>34</v>
      </c>
      <c r="AB172" s="4217" t="s">
        <v>33</v>
      </c>
      <c r="AC172" s="4218" t="s">
        <v>34</v>
      </c>
      <c r="AD172" s="4217" t="s">
        <v>33</v>
      </c>
      <c r="AE172" s="4218" t="s">
        <v>34</v>
      </c>
      <c r="AF172" s="4217" t="s">
        <v>33</v>
      </c>
      <c r="AG172" s="4218" t="s">
        <v>34</v>
      </c>
      <c r="AH172" s="4217" t="s">
        <v>33</v>
      </c>
      <c r="AI172" s="4218" t="s">
        <v>34</v>
      </c>
      <c r="AJ172" s="4217" t="s">
        <v>33</v>
      </c>
      <c r="AK172" s="4218" t="s">
        <v>34</v>
      </c>
      <c r="AL172" s="4219" t="s">
        <v>33</v>
      </c>
      <c r="AM172" s="4218" t="s">
        <v>34</v>
      </c>
      <c r="AN172" s="1275"/>
      <c r="AO172" s="1275"/>
      <c r="AP172" s="1275"/>
      <c r="AQ172" s="1275"/>
      <c r="AR172" s="1275"/>
    </row>
    <row r="173" spans="1:44" x14ac:dyDescent="0.35">
      <c r="A173" s="7169" t="s">
        <v>262</v>
      </c>
      <c r="B173" s="4220" t="s">
        <v>263</v>
      </c>
      <c r="C173" s="4221">
        <f t="shared" ref="C173:C178" si="22">SUM(D173+E173)</f>
        <v>0</v>
      </c>
      <c r="D173" s="4221">
        <f>SUM(F173+H173+J173+L173+N173+P173+R173+T173+V173+X173+Z173+AB173+AD173+AF173+AH173+AJ173+AL173)</f>
        <v>0</v>
      </c>
      <c r="E173" s="4221">
        <f>SUM(G173+I173+K173+M173+O173+Q173+S173+U173+W173+Y173+AA173+AC173+AE173+AG173+AI173+AK173+AM173)</f>
        <v>0</v>
      </c>
      <c r="F173" s="4222"/>
      <c r="G173" s="55"/>
      <c r="H173" s="4223"/>
      <c r="I173" s="1688"/>
      <c r="J173" s="4223"/>
      <c r="K173" s="1688"/>
      <c r="L173" s="4223"/>
      <c r="M173" s="795"/>
      <c r="N173" s="795"/>
      <c r="O173" s="1688"/>
      <c r="P173" s="4223"/>
      <c r="Q173" s="1688"/>
      <c r="R173" s="4222"/>
      <c r="S173" s="1688"/>
      <c r="T173" s="4222"/>
      <c r="U173" s="1688"/>
      <c r="V173" s="4223"/>
      <c r="W173" s="1688"/>
      <c r="X173" s="4222"/>
      <c r="Y173" s="1688"/>
      <c r="Z173" s="4224"/>
      <c r="AA173" s="1689"/>
      <c r="AB173" s="4224"/>
      <c r="AC173" s="1689"/>
      <c r="AD173" s="4224"/>
      <c r="AE173" s="1689"/>
      <c r="AF173" s="4224"/>
      <c r="AG173" s="1689"/>
      <c r="AH173" s="4224"/>
      <c r="AI173" s="1689"/>
      <c r="AJ173" s="4224"/>
      <c r="AK173" s="1689"/>
      <c r="AL173" s="4225"/>
      <c r="AM173" s="1689"/>
      <c r="AN173" s="1275"/>
      <c r="AO173" s="1275"/>
      <c r="AP173" s="1275"/>
      <c r="AQ173" s="1275"/>
      <c r="AR173" s="1275"/>
    </row>
    <row r="174" spans="1:44" x14ac:dyDescent="0.35">
      <c r="A174" s="7170"/>
      <c r="B174" s="3934" t="s">
        <v>264</v>
      </c>
      <c r="C174" s="4221">
        <f t="shared" si="22"/>
        <v>0</v>
      </c>
      <c r="D174" s="4221">
        <f t="shared" ref="D174:E178" si="23">SUM(F174+H174+J174+L174+N174+P174+R174+T174+V174+X174+Z174+AB174+AD174+AF174+AH174+AJ174+AL174)</f>
        <v>0</v>
      </c>
      <c r="E174" s="4221">
        <f t="shared" si="23"/>
        <v>0</v>
      </c>
      <c r="F174" s="3202"/>
      <c r="G174" s="3197"/>
      <c r="H174" s="3185"/>
      <c r="I174" s="3195"/>
      <c r="J174" s="3185"/>
      <c r="K174" s="3195"/>
      <c r="L174" s="3185"/>
      <c r="M174" s="3199"/>
      <c r="N174" s="3199"/>
      <c r="O174" s="3195"/>
      <c r="P174" s="3185"/>
      <c r="Q174" s="3195"/>
      <c r="R174" s="3202"/>
      <c r="S174" s="3195"/>
      <c r="T174" s="3202"/>
      <c r="U174" s="3195"/>
      <c r="V174" s="3185"/>
      <c r="W174" s="3195"/>
      <c r="X174" s="3202"/>
      <c r="Y174" s="3195"/>
      <c r="Z174" s="3186"/>
      <c r="AA174" s="3190"/>
      <c r="AB174" s="3186"/>
      <c r="AC174" s="3190"/>
      <c r="AD174" s="3186"/>
      <c r="AE174" s="3190"/>
      <c r="AF174" s="3186"/>
      <c r="AG174" s="3190"/>
      <c r="AH174" s="3186"/>
      <c r="AI174" s="3190"/>
      <c r="AJ174" s="3186"/>
      <c r="AK174" s="3190"/>
      <c r="AL174" s="3187"/>
      <c r="AM174" s="3190"/>
      <c r="AN174" s="1275"/>
      <c r="AO174" s="1275"/>
      <c r="AP174" s="1275"/>
      <c r="AQ174" s="1275"/>
      <c r="AR174" s="1275"/>
    </row>
    <row r="175" spans="1:44" x14ac:dyDescent="0.35">
      <c r="A175" s="7171"/>
      <c r="B175" s="3935" t="s">
        <v>265</v>
      </c>
      <c r="C175" s="4221">
        <f t="shared" si="22"/>
        <v>0</v>
      </c>
      <c r="D175" s="4221">
        <f t="shared" si="23"/>
        <v>0</v>
      </c>
      <c r="E175" s="4221">
        <f t="shared" si="23"/>
        <v>0</v>
      </c>
      <c r="F175" s="3182"/>
      <c r="G175" s="1688"/>
      <c r="H175" s="3196"/>
      <c r="I175" s="3197"/>
      <c r="J175" s="3196"/>
      <c r="K175" s="3197"/>
      <c r="L175" s="3196"/>
      <c r="M175" s="3201"/>
      <c r="N175" s="3201"/>
      <c r="O175" s="3197"/>
      <c r="P175" s="3196"/>
      <c r="Q175" s="3197"/>
      <c r="R175" s="3182"/>
      <c r="S175" s="3197"/>
      <c r="T175" s="3182"/>
      <c r="U175" s="3197"/>
      <c r="V175" s="3196"/>
      <c r="W175" s="3197"/>
      <c r="X175" s="3182"/>
      <c r="Y175" s="3197"/>
      <c r="Z175" s="3191"/>
      <c r="AA175" s="3194"/>
      <c r="AB175" s="3191"/>
      <c r="AC175" s="3194"/>
      <c r="AD175" s="3191"/>
      <c r="AE175" s="3194"/>
      <c r="AF175" s="3191"/>
      <c r="AG175" s="3194"/>
      <c r="AH175" s="3191"/>
      <c r="AI175" s="3194"/>
      <c r="AJ175" s="3191"/>
      <c r="AK175" s="3194"/>
      <c r="AL175" s="3193"/>
      <c r="AM175" s="3194"/>
      <c r="AN175" s="1275"/>
      <c r="AO175" s="1275"/>
      <c r="AP175" s="1275"/>
      <c r="AQ175" s="1275"/>
      <c r="AR175" s="1275"/>
    </row>
    <row r="176" spans="1:44" x14ac:dyDescent="0.35">
      <c r="A176" s="7169" t="s">
        <v>266</v>
      </c>
      <c r="B176" s="4220" t="s">
        <v>263</v>
      </c>
      <c r="C176" s="4221">
        <f t="shared" si="22"/>
        <v>0</v>
      </c>
      <c r="D176" s="4221">
        <f t="shared" si="23"/>
        <v>0</v>
      </c>
      <c r="E176" s="4221">
        <f t="shared" si="23"/>
        <v>0</v>
      </c>
      <c r="F176" s="4222"/>
      <c r="G176" s="3195"/>
      <c r="H176" s="4223"/>
      <c r="I176" s="1688"/>
      <c r="J176" s="4223"/>
      <c r="K176" s="1688"/>
      <c r="L176" s="4223"/>
      <c r="M176" s="795"/>
      <c r="N176" s="795"/>
      <c r="O176" s="1688"/>
      <c r="P176" s="4223"/>
      <c r="Q176" s="1688"/>
      <c r="R176" s="4222"/>
      <c r="S176" s="1688"/>
      <c r="T176" s="4222"/>
      <c r="U176" s="1688"/>
      <c r="V176" s="4223"/>
      <c r="W176" s="1688"/>
      <c r="X176" s="4222"/>
      <c r="Y176" s="1688"/>
      <c r="Z176" s="4224"/>
      <c r="AA176" s="1689"/>
      <c r="AB176" s="4224"/>
      <c r="AC176" s="1689"/>
      <c r="AD176" s="4224"/>
      <c r="AE176" s="1689"/>
      <c r="AF176" s="4224"/>
      <c r="AG176" s="1689"/>
      <c r="AH176" s="4224"/>
      <c r="AI176" s="1689"/>
      <c r="AJ176" s="4224"/>
      <c r="AK176" s="1689"/>
      <c r="AL176" s="4225"/>
      <c r="AM176" s="1689"/>
      <c r="AN176" s="1275"/>
      <c r="AO176" s="1275"/>
      <c r="AP176" s="1275"/>
      <c r="AQ176" s="1275"/>
      <c r="AR176" s="1275"/>
    </row>
    <row r="177" spans="1:44" x14ac:dyDescent="0.35">
      <c r="A177" s="7170"/>
      <c r="B177" s="3934" t="s">
        <v>264</v>
      </c>
      <c r="C177" s="4221">
        <f t="shared" si="22"/>
        <v>0</v>
      </c>
      <c r="D177" s="4221">
        <f t="shared" si="23"/>
        <v>0</v>
      </c>
      <c r="E177" s="4221">
        <f t="shared" si="23"/>
        <v>0</v>
      </c>
      <c r="F177" s="3202"/>
      <c r="G177" s="3197"/>
      <c r="H177" s="3185"/>
      <c r="I177" s="3195"/>
      <c r="J177" s="3185"/>
      <c r="K177" s="3195"/>
      <c r="L177" s="3185"/>
      <c r="M177" s="3199"/>
      <c r="N177" s="3199"/>
      <c r="O177" s="3195"/>
      <c r="P177" s="3185"/>
      <c r="Q177" s="3195"/>
      <c r="R177" s="3202"/>
      <c r="S177" s="3195"/>
      <c r="T177" s="3202"/>
      <c r="U177" s="3195"/>
      <c r="V177" s="3185"/>
      <c r="W177" s="3195"/>
      <c r="X177" s="3202"/>
      <c r="Y177" s="3195"/>
      <c r="Z177" s="3186"/>
      <c r="AA177" s="3190"/>
      <c r="AB177" s="3186"/>
      <c r="AC177" s="3190"/>
      <c r="AD177" s="3186"/>
      <c r="AE177" s="3190"/>
      <c r="AF177" s="3186"/>
      <c r="AG177" s="3190"/>
      <c r="AH177" s="3186"/>
      <c r="AI177" s="3190"/>
      <c r="AJ177" s="3186"/>
      <c r="AK177" s="3190"/>
      <c r="AL177" s="3187"/>
      <c r="AM177" s="3190"/>
      <c r="AN177" s="1275"/>
      <c r="AO177" s="1275"/>
      <c r="AP177" s="1275"/>
      <c r="AQ177" s="1275"/>
      <c r="AR177" s="1275"/>
    </row>
    <row r="178" spans="1:44" x14ac:dyDescent="0.35">
      <c r="A178" s="7171"/>
      <c r="B178" s="3935" t="s">
        <v>265</v>
      </c>
      <c r="C178" s="4221">
        <f t="shared" si="22"/>
        <v>0</v>
      </c>
      <c r="D178" s="4221">
        <f t="shared" si="23"/>
        <v>0</v>
      </c>
      <c r="E178" s="4221">
        <f t="shared" si="23"/>
        <v>0</v>
      </c>
      <c r="F178" s="3182"/>
      <c r="G178" s="3197"/>
      <c r="H178" s="3196"/>
      <c r="I178" s="3197"/>
      <c r="J178" s="3196"/>
      <c r="K178" s="3197"/>
      <c r="L178" s="3196"/>
      <c r="M178" s="3201"/>
      <c r="N178" s="3201"/>
      <c r="O178" s="3197"/>
      <c r="P178" s="3196"/>
      <c r="Q178" s="3197"/>
      <c r="R178" s="3182"/>
      <c r="S178" s="3197"/>
      <c r="T178" s="3182"/>
      <c r="U178" s="3197"/>
      <c r="V178" s="3196"/>
      <c r="W178" s="3197"/>
      <c r="X178" s="3182"/>
      <c r="Y178" s="3197"/>
      <c r="Z178" s="3191"/>
      <c r="AA178" s="3194"/>
      <c r="AB178" s="3191"/>
      <c r="AC178" s="3194"/>
      <c r="AD178" s="3191"/>
      <c r="AE178" s="3194"/>
      <c r="AF178" s="3191"/>
      <c r="AG178" s="3194"/>
      <c r="AH178" s="3191"/>
      <c r="AI178" s="3194"/>
      <c r="AJ178" s="3191"/>
      <c r="AK178" s="3194"/>
      <c r="AL178" s="3193"/>
      <c r="AM178" s="3194"/>
    </row>
    <row r="179" spans="1:44" x14ac:dyDescent="0.35">
      <c r="A179" s="4190" t="s">
        <v>267</v>
      </c>
      <c r="B179" s="4190"/>
      <c r="C179" s="4190"/>
      <c r="D179" s="4190"/>
      <c r="E179" s="100"/>
      <c r="F179" s="100"/>
      <c r="G179" s="4130"/>
      <c r="H179" s="4130"/>
      <c r="I179" s="4130"/>
      <c r="J179" s="4130"/>
      <c r="K179" s="4130"/>
      <c r="L179" s="4130"/>
      <c r="M179" s="4130"/>
      <c r="N179" s="4130"/>
      <c r="O179" s="4092"/>
      <c r="P179" s="1194"/>
      <c r="Q179" s="1194"/>
      <c r="R179" s="1194"/>
      <c r="S179" s="1194"/>
      <c r="T179" s="1194"/>
      <c r="U179" s="1194"/>
      <c r="V179" s="1194"/>
      <c r="W179" s="1194"/>
      <c r="X179" s="1194"/>
      <c r="Y179" s="1194"/>
      <c r="Z179" s="1194"/>
      <c r="AA179" s="1194"/>
    </row>
    <row r="180" spans="1:44" x14ac:dyDescent="0.35">
      <c r="A180" s="7026" t="s">
        <v>123</v>
      </c>
      <c r="B180" s="7026" t="s">
        <v>124</v>
      </c>
      <c r="C180" s="7058" t="s">
        <v>30</v>
      </c>
      <c r="D180" s="7059"/>
      <c r="E180" s="7004"/>
      <c r="F180" s="7022" t="s">
        <v>4</v>
      </c>
      <c r="G180" s="7061"/>
      <c r="H180" s="7061"/>
      <c r="I180" s="7061"/>
      <c r="J180" s="7061"/>
      <c r="K180" s="7061"/>
      <c r="L180" s="7061"/>
      <c r="M180" s="7061"/>
      <c r="N180" s="7061"/>
      <c r="O180" s="7061"/>
      <c r="P180" s="1210"/>
      <c r="Q180" s="125"/>
      <c r="R180" s="125"/>
      <c r="S180" s="1194"/>
      <c r="T180" s="1194"/>
      <c r="U180" s="1194"/>
      <c r="V180" s="1194"/>
      <c r="W180" s="1194"/>
      <c r="X180" s="1194"/>
      <c r="Y180" s="1194"/>
      <c r="Z180" s="1194"/>
      <c r="AA180" s="1194"/>
    </row>
    <row r="181" spans="1:44" x14ac:dyDescent="0.35">
      <c r="A181" s="7172"/>
      <c r="B181" s="7172"/>
      <c r="C181" s="7133"/>
      <c r="D181" s="7123"/>
      <c r="E181" s="7124"/>
      <c r="F181" s="7022" t="s">
        <v>259</v>
      </c>
      <c r="G181" s="7023"/>
      <c r="H181" s="7022" t="s">
        <v>233</v>
      </c>
      <c r="I181" s="7023"/>
      <c r="J181" s="7022" t="s">
        <v>260</v>
      </c>
      <c r="K181" s="7023"/>
      <c r="L181" s="7022" t="s">
        <v>261</v>
      </c>
      <c r="M181" s="7023"/>
      <c r="N181" s="7022" t="s">
        <v>24</v>
      </c>
      <c r="O181" s="7023"/>
      <c r="P181" s="1277"/>
      <c r="Q181" s="1275"/>
      <c r="R181" s="1275"/>
      <c r="S181" s="1275"/>
      <c r="T181" s="1275"/>
      <c r="U181" s="1275"/>
      <c r="V181" s="1275"/>
      <c r="W181" s="1275"/>
      <c r="X181" s="1194"/>
      <c r="Y181" s="1275"/>
      <c r="Z181" s="1275"/>
      <c r="AA181" s="1275"/>
    </row>
    <row r="182" spans="1:44" x14ac:dyDescent="0.35">
      <c r="A182" s="7107"/>
      <c r="B182" s="7107"/>
      <c r="C182" s="1278" t="s">
        <v>32</v>
      </c>
      <c r="D182" s="4226" t="s">
        <v>33</v>
      </c>
      <c r="E182" s="3936" t="s">
        <v>34</v>
      </c>
      <c r="F182" s="4227" t="s">
        <v>33</v>
      </c>
      <c r="G182" s="4228" t="s">
        <v>34</v>
      </c>
      <c r="H182" s="4229" t="s">
        <v>33</v>
      </c>
      <c r="I182" s="3937" t="s">
        <v>34</v>
      </c>
      <c r="J182" s="4229" t="s">
        <v>33</v>
      </c>
      <c r="K182" s="3937" t="s">
        <v>34</v>
      </c>
      <c r="L182" s="4229" t="s">
        <v>33</v>
      </c>
      <c r="M182" s="3937" t="s">
        <v>34</v>
      </c>
      <c r="N182" s="4229" t="s">
        <v>33</v>
      </c>
      <c r="O182" s="3937" t="s">
        <v>34</v>
      </c>
      <c r="P182" s="1211" t="s">
        <v>268</v>
      </c>
      <c r="Q182" s="1279"/>
      <c r="R182" s="1194"/>
      <c r="S182" s="1194"/>
      <c r="T182" s="1194"/>
      <c r="U182" s="1194"/>
      <c r="V182" s="1194"/>
      <c r="W182" s="1194"/>
      <c r="X182" s="1194"/>
      <c r="Y182" s="1194"/>
      <c r="Z182" s="1194"/>
      <c r="AA182" s="1194"/>
    </row>
    <row r="183" spans="1:44" x14ac:dyDescent="0.35">
      <c r="A183" s="7140" t="s">
        <v>269</v>
      </c>
      <c r="B183" s="4230" t="s">
        <v>270</v>
      </c>
      <c r="C183" s="4231"/>
      <c r="D183" s="4197">
        <f t="shared" ref="D183:D188" si="24">SUM(F183+H183+J183+L183+N183)</f>
        <v>0</v>
      </c>
      <c r="E183" s="4119"/>
      <c r="F183" s="302"/>
      <c r="G183" s="473"/>
      <c r="H183" s="4106"/>
      <c r="I183" s="1713"/>
      <c r="J183" s="4133"/>
      <c r="K183" s="1691"/>
      <c r="L183" s="4106"/>
      <c r="M183" s="1713"/>
      <c r="N183" s="4133"/>
      <c r="O183" s="1713"/>
      <c r="P183" s="1211" t="s">
        <v>268</v>
      </c>
      <c r="Q183" s="1279"/>
      <c r="R183" s="1194"/>
      <c r="S183" s="1194"/>
      <c r="T183" s="1194"/>
      <c r="U183" s="1194"/>
      <c r="V183" s="1194"/>
      <c r="W183" s="1194"/>
      <c r="X183" s="1194"/>
      <c r="Y183" s="1194"/>
      <c r="Z183" s="1194"/>
      <c r="AA183" s="1194"/>
    </row>
    <row r="184" spans="1:44" x14ac:dyDescent="0.35">
      <c r="A184" s="7141"/>
      <c r="B184" s="3938" t="s">
        <v>271</v>
      </c>
      <c r="C184" s="1280">
        <f>SUM(D184+E184)</f>
        <v>0</v>
      </c>
      <c r="D184" s="293">
        <f t="shared" si="24"/>
        <v>0</v>
      </c>
      <c r="E184" s="3939">
        <f>SUM(G183+I184+K184+M184+O184)</f>
        <v>0</v>
      </c>
      <c r="F184" s="346"/>
      <c r="G184" s="1281"/>
      <c r="H184" s="295"/>
      <c r="I184" s="1178"/>
      <c r="J184" s="346"/>
      <c r="K184" s="473"/>
      <c r="L184" s="295"/>
      <c r="M184" s="1178"/>
      <c r="N184" s="346"/>
      <c r="O184" s="1178"/>
      <c r="P184" s="1211" t="s">
        <v>268</v>
      </c>
      <c r="Q184" s="1255"/>
      <c r="R184" s="1194"/>
      <c r="S184" s="1194"/>
      <c r="T184" s="1194"/>
      <c r="U184" s="1194"/>
      <c r="V184" s="1194"/>
      <c r="W184" s="1194"/>
      <c r="X184" s="1194"/>
      <c r="Y184" s="1194"/>
      <c r="Z184" s="1194"/>
      <c r="AA184" s="1194"/>
    </row>
    <row r="185" spans="1:44" x14ac:dyDescent="0.35">
      <c r="A185" s="7122"/>
      <c r="B185" s="3940" t="s">
        <v>272</v>
      </c>
      <c r="C185" s="1282">
        <f>SUM(D185+E185)</f>
        <v>0</v>
      </c>
      <c r="D185" s="1686">
        <f t="shared" si="24"/>
        <v>0</v>
      </c>
      <c r="E185" s="1283">
        <f>SUM(G184+I185+K185+M185+O185)</f>
        <v>0</v>
      </c>
      <c r="F185" s="822"/>
      <c r="G185" s="1713"/>
      <c r="H185" s="1664"/>
      <c r="I185" s="817"/>
      <c r="J185" s="822"/>
      <c r="K185" s="1281"/>
      <c r="L185" s="1664"/>
      <c r="M185" s="817"/>
      <c r="N185" s="822"/>
      <c r="O185" s="817"/>
      <c r="P185" s="1211" t="s">
        <v>268</v>
      </c>
      <c r="Q185" s="1279"/>
      <c r="R185" s="1194"/>
      <c r="S185" s="1194"/>
      <c r="T185" s="1194"/>
      <c r="U185" s="1194"/>
      <c r="V185" s="1194"/>
      <c r="W185" s="1194"/>
      <c r="X185" s="1194"/>
      <c r="Y185" s="1194"/>
      <c r="Z185" s="1194"/>
      <c r="AA185" s="1194"/>
    </row>
    <row r="186" spans="1:44" x14ac:dyDescent="0.35">
      <c r="A186" s="7026" t="s">
        <v>273</v>
      </c>
      <c r="B186" s="4232" t="s">
        <v>270</v>
      </c>
      <c r="C186" s="4231">
        <f>SUM(D186+E186)</f>
        <v>0</v>
      </c>
      <c r="D186" s="4197">
        <f t="shared" si="24"/>
        <v>0</v>
      </c>
      <c r="E186" s="4119">
        <f>SUM(G185+I186+K186+M186+O186)</f>
        <v>0</v>
      </c>
      <c r="F186" s="4106"/>
      <c r="G186" s="1178"/>
      <c r="H186" s="4106"/>
      <c r="I186" s="1691"/>
      <c r="J186" s="4106"/>
      <c r="K186" s="1713"/>
      <c r="L186" s="4133"/>
      <c r="M186" s="1691"/>
      <c r="N186" s="4106"/>
      <c r="O186" s="1713"/>
      <c r="P186" s="1211" t="s">
        <v>268</v>
      </c>
      <c r="Q186" s="1194"/>
      <c r="R186" s="1194"/>
      <c r="S186" s="1194"/>
      <c r="T186" s="1194"/>
      <c r="U186" s="1194"/>
      <c r="V186" s="1194"/>
      <c r="W186" s="1194"/>
      <c r="X186" s="1194"/>
      <c r="Y186" s="1194"/>
      <c r="Z186" s="1194"/>
      <c r="AA186" s="1194"/>
    </row>
    <row r="187" spans="1:44" x14ac:dyDescent="0.35">
      <c r="A187" s="7172"/>
      <c r="B187" s="3941" t="s">
        <v>271</v>
      </c>
      <c r="C187" s="3584">
        <f>SUM(D187+E187)</f>
        <v>0</v>
      </c>
      <c r="D187" s="3443">
        <f t="shared" si="24"/>
        <v>0</v>
      </c>
      <c r="E187" s="3942">
        <f>SUM(G186+I187+K187+M187+O187)</f>
        <v>0</v>
      </c>
      <c r="F187" s="295"/>
      <c r="G187" s="3618"/>
      <c r="H187" s="3454"/>
      <c r="I187" s="3457"/>
      <c r="J187" s="3454"/>
      <c r="K187" s="3453"/>
      <c r="L187" s="3456"/>
      <c r="M187" s="3457"/>
      <c r="N187" s="3454"/>
      <c r="O187" s="3453"/>
      <c r="P187" s="1211"/>
      <c r="Q187" s="1194"/>
      <c r="R187" s="1194"/>
      <c r="S187" s="1194"/>
      <c r="T187" s="1194"/>
      <c r="U187" s="1194"/>
      <c r="V187" s="1194"/>
      <c r="W187" s="1194"/>
      <c r="X187" s="1194"/>
      <c r="Y187" s="1194"/>
      <c r="Z187" s="1194"/>
      <c r="AA187" s="1194"/>
    </row>
    <row r="188" spans="1:44" x14ac:dyDescent="0.35">
      <c r="A188" s="7107"/>
      <c r="B188" s="3943" t="s">
        <v>272</v>
      </c>
      <c r="C188" s="3944">
        <f>SUM(D188+E188)</f>
        <v>0</v>
      </c>
      <c r="D188" s="3585">
        <f t="shared" si="24"/>
        <v>0</v>
      </c>
      <c r="E188" s="3887">
        <f>SUM(G187+I188+K188+M188+O188)</f>
        <v>0</v>
      </c>
      <c r="F188" s="3619"/>
      <c r="G188" s="3618"/>
      <c r="H188" s="3619"/>
      <c r="I188" s="3945"/>
      <c r="J188" s="3619"/>
      <c r="K188" s="3618"/>
      <c r="L188" s="3620"/>
      <c r="M188" s="3945"/>
      <c r="N188" s="3619"/>
      <c r="O188" s="3618"/>
      <c r="P188" s="1257"/>
      <c r="Q188" s="1257"/>
      <c r="R188" s="1257"/>
      <c r="S188" s="1257"/>
      <c r="T188" s="1257"/>
      <c r="U188" s="1257"/>
      <c r="V188" s="1257"/>
      <c r="W188" s="1257"/>
      <c r="X188" s="1257"/>
      <c r="Y188" s="1257"/>
      <c r="Z188" s="1257"/>
      <c r="AA188" s="1257"/>
    </row>
    <row r="190" spans="1:44" x14ac:dyDescent="0.35">
      <c r="A190" s="1285" t="s">
        <v>274</v>
      </c>
      <c r="B190" s="1285"/>
      <c r="C190" s="1285"/>
      <c r="D190" s="1285"/>
      <c r="E190" s="1285"/>
      <c r="F190" s="1285"/>
      <c r="G190" s="1285"/>
      <c r="H190" s="1285"/>
      <c r="I190" s="1285"/>
      <c r="J190" s="1285"/>
      <c r="K190" s="1285"/>
      <c r="L190" s="1285"/>
      <c r="M190" s="1285"/>
      <c r="N190" s="1285"/>
      <c r="O190" s="1285"/>
      <c r="P190" s="1285"/>
      <c r="Q190" s="1285"/>
      <c r="R190" s="1285"/>
      <c r="S190" s="1285"/>
      <c r="T190" s="1285"/>
      <c r="U190" s="1285"/>
      <c r="V190" s="1285"/>
      <c r="W190" s="1285"/>
      <c r="X190" s="1285"/>
      <c r="Y190" s="1285"/>
      <c r="Z190" s="1285"/>
      <c r="AA190" s="1285"/>
      <c r="AB190" s="1285"/>
      <c r="AC190" s="1285"/>
      <c r="AD190" s="1285"/>
      <c r="AE190" s="1285"/>
      <c r="AF190" s="1285"/>
      <c r="AG190" s="1285"/>
      <c r="AH190" s="1285"/>
      <c r="AI190" s="1285"/>
    </row>
    <row r="191" spans="1:44" x14ac:dyDescent="0.35">
      <c r="A191" s="7180" t="s">
        <v>275</v>
      </c>
      <c r="B191" s="7181"/>
      <c r="C191" s="7029" t="s">
        <v>30</v>
      </c>
      <c r="D191" s="7185"/>
      <c r="E191" s="7064"/>
      <c r="F191" s="7022" t="s">
        <v>4</v>
      </c>
      <c r="G191" s="7061"/>
      <c r="H191" s="7061"/>
      <c r="I191" s="7061"/>
      <c r="J191" s="7061"/>
      <c r="K191" s="7061"/>
      <c r="L191" s="7061"/>
      <c r="M191" s="7061"/>
      <c r="N191" s="7061"/>
      <c r="O191" s="7061"/>
      <c r="P191" s="7061"/>
      <c r="Q191" s="7023"/>
      <c r="R191" s="321"/>
      <c r="S191" s="321"/>
      <c r="T191" s="321"/>
      <c r="U191" s="321"/>
      <c r="V191" s="321"/>
      <c r="W191" s="321"/>
      <c r="X191" s="321"/>
      <c r="Y191" s="321"/>
      <c r="Z191" s="917"/>
      <c r="AA191" s="917"/>
      <c r="AB191" s="169"/>
      <c r="AC191" s="169"/>
      <c r="AD191" s="169"/>
      <c r="AE191" s="169"/>
      <c r="AF191" s="169"/>
      <c r="AG191" s="169"/>
      <c r="AH191" s="169"/>
      <c r="AI191" s="169"/>
    </row>
    <row r="192" spans="1:44" x14ac:dyDescent="0.35">
      <c r="A192" s="7182"/>
      <c r="B192" s="7020"/>
      <c r="C192" s="7186"/>
      <c r="D192" s="6940"/>
      <c r="E192" s="7187"/>
      <c r="F192" s="7136" t="s">
        <v>233</v>
      </c>
      <c r="G192" s="7137"/>
      <c r="H192" s="7136" t="s">
        <v>260</v>
      </c>
      <c r="I192" s="7137"/>
      <c r="J192" s="7136" t="s">
        <v>261</v>
      </c>
      <c r="K192" s="7137"/>
      <c r="L192" s="7022" t="s">
        <v>276</v>
      </c>
      <c r="M192" s="7023"/>
      <c r="N192" s="7022" t="s">
        <v>277</v>
      </c>
      <c r="O192" s="7023"/>
      <c r="P192" s="7022" t="s">
        <v>278</v>
      </c>
      <c r="Q192" s="7023"/>
      <c r="R192" s="321"/>
      <c r="S192" s="321"/>
      <c r="T192" s="321"/>
      <c r="U192" s="321"/>
      <c r="V192" s="321"/>
      <c r="W192" s="321"/>
      <c r="X192" s="321"/>
      <c r="Y192" s="321"/>
      <c r="Z192" s="917"/>
      <c r="AA192" s="917"/>
      <c r="AB192" s="169"/>
      <c r="AC192" s="169"/>
      <c r="AD192" s="169"/>
      <c r="AE192" s="169"/>
      <c r="AF192" s="169"/>
      <c r="AG192" s="169"/>
      <c r="AH192" s="169"/>
      <c r="AI192" s="169"/>
    </row>
    <row r="193" spans="1:130" x14ac:dyDescent="0.35">
      <c r="A193" s="7183"/>
      <c r="B193" s="7184"/>
      <c r="C193" s="4233" t="s">
        <v>32</v>
      </c>
      <c r="D193" s="4234" t="s">
        <v>33</v>
      </c>
      <c r="E193" s="3937" t="s">
        <v>34</v>
      </c>
      <c r="F193" s="4091" t="s">
        <v>33</v>
      </c>
      <c r="G193" s="4092" t="s">
        <v>34</v>
      </c>
      <c r="H193" s="4091" t="s">
        <v>33</v>
      </c>
      <c r="I193" s="4092" t="s">
        <v>34</v>
      </c>
      <c r="J193" s="4091" t="s">
        <v>33</v>
      </c>
      <c r="K193" s="4092" t="s">
        <v>34</v>
      </c>
      <c r="L193" s="4235" t="s">
        <v>33</v>
      </c>
      <c r="M193" s="4235" t="s">
        <v>34</v>
      </c>
      <c r="N193" s="4235" t="s">
        <v>33</v>
      </c>
      <c r="O193" s="4235" t="s">
        <v>34</v>
      </c>
      <c r="P193" s="4235" t="s">
        <v>33</v>
      </c>
      <c r="Q193" s="4235" t="s">
        <v>34</v>
      </c>
      <c r="R193" s="321"/>
      <c r="S193" s="321"/>
      <c r="T193" s="321"/>
      <c r="U193" s="321"/>
      <c r="V193" s="321"/>
      <c r="W193" s="321"/>
      <c r="X193" s="321"/>
      <c r="Y193" s="321"/>
      <c r="Z193" s="917"/>
      <c r="AA193" s="917"/>
      <c r="AB193" s="169"/>
      <c r="AC193" s="169"/>
      <c r="AD193" s="169"/>
      <c r="AE193" s="169"/>
      <c r="AF193" s="169"/>
      <c r="AG193" s="169"/>
      <c r="AH193" s="169"/>
      <c r="AI193" s="169"/>
    </row>
    <row r="194" spans="1:130" x14ac:dyDescent="0.35">
      <c r="A194" s="7176" t="s">
        <v>279</v>
      </c>
      <c r="B194" s="7177"/>
      <c r="C194" s="4236"/>
      <c r="D194" s="395"/>
      <c r="E194" s="4237"/>
      <c r="F194" s="4106"/>
      <c r="G194" s="473"/>
      <c r="H194" s="295"/>
      <c r="I194" s="1178"/>
      <c r="J194" s="295"/>
      <c r="K194" s="473"/>
      <c r="L194" s="295"/>
      <c r="M194" s="473"/>
      <c r="N194" s="295"/>
      <c r="O194" s="1178"/>
      <c r="P194" s="346"/>
      <c r="Q194" s="1178"/>
      <c r="R194" s="321"/>
      <c r="S194" s="321"/>
      <c r="T194" s="321"/>
      <c r="U194" s="321"/>
      <c r="V194" s="321"/>
      <c r="W194" s="321"/>
      <c r="X194" s="321"/>
      <c r="Y194" s="321"/>
      <c r="Z194" s="917"/>
      <c r="AA194" s="917"/>
      <c r="AB194" s="169"/>
      <c r="AC194" s="169"/>
      <c r="AD194" s="169"/>
      <c r="AE194" s="169"/>
      <c r="AF194" s="169"/>
      <c r="AG194" s="169"/>
      <c r="AH194" s="169"/>
      <c r="AI194" s="169"/>
    </row>
    <row r="195" spans="1:130" x14ac:dyDescent="0.35">
      <c r="A195" s="7178" t="s">
        <v>280</v>
      </c>
      <c r="B195" s="7179"/>
      <c r="C195" s="3946">
        <f>SUM(D195+E195)</f>
        <v>0</v>
      </c>
      <c r="D195" s="3947">
        <f>SUM(F195+H194+J194+L194+N194+P194)</f>
        <v>0</v>
      </c>
      <c r="E195" s="306">
        <f>SUM(G194+I194+K194+M194+O194+Q194)</f>
        <v>0</v>
      </c>
      <c r="F195" s="295"/>
      <c r="G195" s="3945"/>
      <c r="H195" s="3619"/>
      <c r="I195" s="3618"/>
      <c r="J195" s="3619"/>
      <c r="K195" s="3945"/>
      <c r="L195" s="3619"/>
      <c r="M195" s="3945"/>
      <c r="N195" s="3619"/>
      <c r="O195" s="3618"/>
      <c r="P195" s="3620"/>
      <c r="Q195" s="3618"/>
      <c r="R195" s="321"/>
      <c r="S195" s="321"/>
      <c r="T195" s="321"/>
      <c r="U195" s="321"/>
      <c r="V195" s="321"/>
      <c r="W195" s="321"/>
      <c r="X195" s="321"/>
      <c r="Y195" s="321"/>
      <c r="Z195" s="917"/>
      <c r="AA195" s="917"/>
      <c r="AB195" s="169"/>
      <c r="AC195" s="169"/>
      <c r="AD195" s="169"/>
      <c r="AE195" s="169"/>
      <c r="AF195" s="169"/>
      <c r="AG195" s="169"/>
      <c r="AH195" s="169"/>
      <c r="AI195" s="169"/>
    </row>
    <row r="196" spans="1:130" x14ac:dyDescent="0.35">
      <c r="A196" s="7200" t="s">
        <v>281</v>
      </c>
      <c r="B196" s="7201"/>
      <c r="C196" s="4238">
        <f>SUM(D196+E196)</f>
        <v>0</v>
      </c>
      <c r="D196" s="3948">
        <f>SUM(F196+H195+J195+L195+N195+P195)</f>
        <v>0</v>
      </c>
      <c r="E196" s="3949">
        <f>SUM(G195+I195+K195+M195+O195+Q195)</f>
        <v>0</v>
      </c>
      <c r="F196" s="4168"/>
      <c r="G196" s="4168">
        <f>SUM(G193:G195)</f>
        <v>0</v>
      </c>
      <c r="H196" s="4168">
        <f>SUM(H194:H195)</f>
        <v>0</v>
      </c>
      <c r="I196" s="4168">
        <f>SUM(I194:I195)</f>
        <v>0</v>
      </c>
      <c r="J196" s="4168">
        <f>SUM(J193:J195)</f>
        <v>0</v>
      </c>
      <c r="K196" s="4168">
        <f>SUM(K193:K195)</f>
        <v>0</v>
      </c>
      <c r="L196" s="4168">
        <f t="shared" ref="L196:Q196" si="25">SUM(L193:L195)</f>
        <v>0</v>
      </c>
      <c r="M196" s="4168">
        <f t="shared" si="25"/>
        <v>0</v>
      </c>
      <c r="N196" s="4168">
        <f t="shared" si="25"/>
        <v>0</v>
      </c>
      <c r="O196" s="4168">
        <f t="shared" si="25"/>
        <v>0</v>
      </c>
      <c r="P196" s="4168">
        <f t="shared" si="25"/>
        <v>0</v>
      </c>
      <c r="Q196" s="4168">
        <f t="shared" si="25"/>
        <v>0</v>
      </c>
      <c r="R196" s="321"/>
      <c r="S196" s="321"/>
      <c r="T196" s="321"/>
      <c r="U196" s="321"/>
      <c r="V196" s="321"/>
      <c r="W196" s="321"/>
      <c r="X196" s="321"/>
      <c r="Y196" s="321"/>
      <c r="Z196" s="917"/>
      <c r="AA196" s="917"/>
      <c r="AB196" s="169"/>
      <c r="AC196" s="169"/>
      <c r="AD196" s="169"/>
      <c r="AE196" s="169"/>
      <c r="AF196" s="169"/>
      <c r="AG196" s="169"/>
      <c r="AH196" s="169"/>
      <c r="AI196" s="169"/>
    </row>
    <row r="197" spans="1:130" x14ac:dyDescent="0.35">
      <c r="A197" s="7136" t="s">
        <v>30</v>
      </c>
      <c r="B197" s="7137"/>
      <c r="C197" s="4124">
        <f>SUM(C194:C196)</f>
        <v>0</v>
      </c>
      <c r="D197" s="4239">
        <f>SUM(D194:D196)</f>
        <v>0</v>
      </c>
      <c r="E197" s="4125"/>
      <c r="F197" s="3945">
        <f>SUM(F194:F196)</f>
        <v>0</v>
      </c>
      <c r="G197" s="4168"/>
      <c r="H197" s="4168"/>
      <c r="I197" s="4168"/>
      <c r="J197" s="4168"/>
      <c r="K197" s="4168"/>
      <c r="L197" s="4168"/>
      <c r="M197" s="4168"/>
      <c r="N197" s="4168"/>
      <c r="O197" s="4168"/>
      <c r="P197" s="4168"/>
      <c r="Q197" s="4168"/>
    </row>
    <row r="198" spans="1:130" ht="11.25" customHeight="1" x14ac:dyDescent="0.35">
      <c r="A198" s="4058" t="s">
        <v>282</v>
      </c>
      <c r="G198" s="467"/>
      <c r="H198" s="467"/>
      <c r="I198" s="467"/>
      <c r="J198" s="467"/>
      <c r="K198" s="467"/>
      <c r="L198" s="467"/>
      <c r="M198" s="467"/>
      <c r="N198" s="467"/>
      <c r="O198" s="467"/>
      <c r="P198" s="467"/>
      <c r="Q198" s="467"/>
    </row>
    <row r="199" spans="1:130" s="459" customFormat="1" ht="31.4" customHeight="1" x14ac:dyDescent="0.35">
      <c r="A199" s="301" t="s">
        <v>283</v>
      </c>
      <c r="B199" s="4240"/>
      <c r="C199" s="4240"/>
      <c r="D199" s="4240"/>
      <c r="E199" s="4240"/>
      <c r="F199" s="917"/>
      <c r="G199" s="917"/>
      <c r="H199" s="917"/>
      <c r="I199" s="917"/>
      <c r="J199" s="917"/>
      <c r="K199" s="917"/>
      <c r="L199" s="917"/>
      <c r="M199" s="917"/>
      <c r="N199" s="917"/>
      <c r="O199" s="917"/>
      <c r="P199" s="917"/>
      <c r="Q199" s="917"/>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1218"/>
      <c r="CB199" s="1218"/>
      <c r="CC199" s="1218"/>
      <c r="CD199" s="1218"/>
      <c r="CE199" s="1218"/>
      <c r="CF199" s="1218"/>
      <c r="CG199" s="1218"/>
      <c r="CH199" s="1218"/>
      <c r="CI199" s="1218"/>
      <c r="CJ199" s="1218"/>
      <c r="CK199" s="1218"/>
      <c r="CL199" s="1218"/>
      <c r="CM199" s="1218"/>
      <c r="CN199" s="1218"/>
      <c r="CO199" s="1218"/>
      <c r="CP199" s="1218"/>
      <c r="CQ199" s="1218"/>
      <c r="CR199" s="1218"/>
      <c r="CS199" s="1218"/>
      <c r="CT199" s="1218"/>
      <c r="CU199" s="1218"/>
      <c r="CV199" s="1218"/>
      <c r="CW199" s="1218"/>
      <c r="CX199" s="1218"/>
      <c r="CY199" s="1218"/>
      <c r="CZ199" s="1218"/>
      <c r="DA199" s="1219"/>
      <c r="DB199" s="1219"/>
      <c r="DC199" s="1219"/>
      <c r="DD199" s="1219"/>
      <c r="DE199" s="1219"/>
      <c r="DF199" s="1219"/>
      <c r="DG199" s="1219"/>
      <c r="DH199" s="1219"/>
      <c r="DI199" s="1219"/>
      <c r="DJ199" s="1219"/>
      <c r="DK199" s="1219"/>
      <c r="DL199" s="1219"/>
      <c r="DM199" s="1219"/>
      <c r="DN199" s="1219"/>
      <c r="DO199" s="1219"/>
      <c r="DP199" s="1219"/>
      <c r="DQ199" s="1219"/>
      <c r="DR199" s="1219"/>
      <c r="DS199" s="1219"/>
      <c r="DT199" s="1219"/>
      <c r="DU199" s="1219"/>
      <c r="DV199" s="1219"/>
      <c r="DW199" s="1219"/>
      <c r="DX199" s="1219"/>
      <c r="DY199" s="1219"/>
      <c r="DZ199" s="1219"/>
    </row>
    <row r="200" spans="1:130" s="459" customFormat="1" ht="16.399999999999999" customHeight="1" x14ac:dyDescent="0.35">
      <c r="A200" s="7029" t="s">
        <v>284</v>
      </c>
      <c r="B200" s="7064"/>
      <c r="C200" s="7202" t="s">
        <v>208</v>
      </c>
      <c r="D200" s="7203"/>
      <c r="E200" s="7204"/>
      <c r="F200" s="7208" t="s">
        <v>4</v>
      </c>
      <c r="G200" s="7209"/>
      <c r="H200" s="7209"/>
      <c r="I200" s="7209"/>
      <c r="J200" s="7209"/>
      <c r="K200" s="7209"/>
      <c r="L200" s="7209"/>
      <c r="M200" s="7209"/>
      <c r="N200" s="7209"/>
      <c r="O200" s="7209"/>
      <c r="P200" s="7209"/>
      <c r="Q200" s="721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1"/>
      <c r="AZ200" s="461"/>
      <c r="BA200" s="461"/>
      <c r="BB200" s="461"/>
      <c r="BC200" s="461"/>
      <c r="BD200" s="461"/>
      <c r="BE200" s="461"/>
      <c r="BF200" s="461"/>
      <c r="BG200" s="461"/>
      <c r="BH200" s="461"/>
      <c r="BI200" s="461"/>
      <c r="BJ200" s="461"/>
      <c r="BK200" s="461"/>
      <c r="BL200" s="461"/>
      <c r="BM200" s="461"/>
      <c r="BN200" s="461"/>
      <c r="BO200" s="461"/>
      <c r="BP200" s="461"/>
      <c r="BQ200" s="461"/>
      <c r="BR200" s="461"/>
      <c r="BS200" s="461"/>
      <c r="BT200" s="461"/>
      <c r="BU200" s="461"/>
      <c r="BV200" s="461"/>
      <c r="BW200" s="461"/>
      <c r="BX200" s="461"/>
      <c r="BY200" s="460"/>
      <c r="BZ200" s="460"/>
      <c r="CA200" s="1218"/>
      <c r="CB200" s="1218"/>
      <c r="CC200" s="1218"/>
      <c r="CD200" s="1218"/>
      <c r="CE200" s="1218"/>
      <c r="CF200" s="1218"/>
      <c r="CG200" s="1218"/>
      <c r="CH200" s="1218"/>
      <c r="CI200" s="1218"/>
      <c r="CJ200" s="1218"/>
      <c r="CK200" s="1218"/>
      <c r="CL200" s="1218"/>
      <c r="CM200" s="1218"/>
      <c r="CN200" s="1218"/>
      <c r="CO200" s="1218"/>
      <c r="CP200" s="1218"/>
      <c r="CQ200" s="1218"/>
      <c r="CR200" s="1218"/>
      <c r="CS200" s="1218"/>
      <c r="CT200" s="1218"/>
      <c r="CU200" s="1218"/>
      <c r="CV200" s="1218"/>
      <c r="CW200" s="1218"/>
      <c r="CX200" s="1218"/>
      <c r="CY200" s="1218"/>
      <c r="CZ200" s="1218"/>
      <c r="DA200" s="1220"/>
      <c r="DB200" s="1220"/>
      <c r="DC200" s="1220"/>
      <c r="DD200" s="1220"/>
      <c r="DE200" s="1220"/>
      <c r="DF200" s="1220"/>
      <c r="DG200" s="1220"/>
      <c r="DH200" s="1220"/>
      <c r="DI200" s="1220"/>
      <c r="DJ200" s="1220"/>
      <c r="DK200" s="1220"/>
      <c r="DL200" s="1220"/>
      <c r="DM200" s="1220"/>
      <c r="DN200" s="1220"/>
      <c r="DO200" s="1220"/>
      <c r="DP200" s="1220"/>
      <c r="DQ200" s="1220"/>
      <c r="DR200" s="1220"/>
      <c r="DS200" s="1220"/>
      <c r="DT200" s="1220"/>
      <c r="DU200" s="1220"/>
      <c r="DV200" s="1220"/>
      <c r="DW200" s="1220"/>
      <c r="DX200" s="1220"/>
      <c r="DY200" s="1219"/>
      <c r="DZ200" s="1219"/>
    </row>
    <row r="201" spans="1:130" s="459" customFormat="1" ht="16.399999999999999" customHeight="1" x14ac:dyDescent="0.35">
      <c r="A201" s="6923"/>
      <c r="B201" s="6925"/>
      <c r="C201" s="7205"/>
      <c r="D201" s="7206"/>
      <c r="E201" s="7207"/>
      <c r="F201" s="7211" t="s">
        <v>209</v>
      </c>
      <c r="G201" s="7212"/>
      <c r="H201" s="7213" t="s">
        <v>210</v>
      </c>
      <c r="I201" s="7212"/>
      <c r="J201" s="7213" t="s">
        <v>211</v>
      </c>
      <c r="K201" s="7212"/>
      <c r="L201" s="7213" t="s">
        <v>212</v>
      </c>
      <c r="M201" s="7212"/>
      <c r="N201" s="7213" t="s">
        <v>213</v>
      </c>
      <c r="O201" s="7212"/>
      <c r="P201" s="7063" t="s">
        <v>285</v>
      </c>
      <c r="Q201" s="7189"/>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1"/>
      <c r="AZ201" s="461"/>
      <c r="BA201" s="461"/>
      <c r="BB201" s="461"/>
      <c r="BC201" s="461"/>
      <c r="BD201" s="461"/>
      <c r="BE201" s="461"/>
      <c r="BF201" s="461"/>
      <c r="BG201" s="461"/>
      <c r="BH201" s="461"/>
      <c r="BI201" s="461"/>
      <c r="BJ201" s="461"/>
      <c r="BK201" s="461"/>
      <c r="BL201" s="461"/>
      <c r="BM201" s="461"/>
      <c r="BN201" s="461"/>
      <c r="BO201" s="461"/>
      <c r="BP201" s="461"/>
      <c r="BQ201" s="461"/>
      <c r="BR201" s="461"/>
      <c r="BS201" s="461"/>
      <c r="BT201" s="461"/>
      <c r="BU201" s="461"/>
      <c r="BV201" s="461"/>
      <c r="BW201" s="461"/>
      <c r="BX201" s="461"/>
      <c r="BY201" s="460"/>
      <c r="BZ201" s="460"/>
      <c r="CA201" s="1218"/>
      <c r="CB201" s="1218"/>
      <c r="CC201" s="1218"/>
      <c r="CD201" s="1218"/>
      <c r="CE201" s="1218"/>
      <c r="CF201" s="1218"/>
      <c r="CG201" s="1218"/>
      <c r="CH201" s="1218"/>
      <c r="CI201" s="1218"/>
      <c r="CJ201" s="1218"/>
      <c r="CK201" s="1218"/>
      <c r="CL201" s="1218"/>
      <c r="CM201" s="1218"/>
      <c r="CN201" s="1218"/>
      <c r="CO201" s="1218"/>
      <c r="CP201" s="1218"/>
      <c r="CQ201" s="1218"/>
      <c r="CR201" s="1218"/>
      <c r="CS201" s="1218"/>
      <c r="CT201" s="1218"/>
      <c r="CU201" s="1218"/>
      <c r="CV201" s="1218"/>
      <c r="CW201" s="1218"/>
      <c r="CX201" s="1218"/>
      <c r="CY201" s="1218"/>
      <c r="CZ201" s="1218"/>
      <c r="DA201" s="1220"/>
      <c r="DB201" s="1220"/>
      <c r="DC201" s="1220"/>
      <c r="DD201" s="1220"/>
      <c r="DE201" s="1220"/>
      <c r="DF201" s="1220"/>
      <c r="DG201" s="1220"/>
      <c r="DH201" s="1220"/>
      <c r="DI201" s="1220"/>
      <c r="DJ201" s="1220"/>
      <c r="DK201" s="1220"/>
      <c r="DL201" s="1220"/>
      <c r="DM201" s="1220"/>
      <c r="DN201" s="1220"/>
      <c r="DO201" s="1220"/>
      <c r="DP201" s="1220"/>
      <c r="DQ201" s="1220"/>
      <c r="DR201" s="1220"/>
      <c r="DS201" s="1220"/>
      <c r="DT201" s="1220"/>
      <c r="DU201" s="1220"/>
      <c r="DV201" s="1220"/>
      <c r="DW201" s="1220"/>
      <c r="DX201" s="1220"/>
      <c r="DY201" s="1219"/>
      <c r="DZ201" s="1219"/>
    </row>
    <row r="202" spans="1:130" s="459" customFormat="1" ht="16.399999999999999" customHeight="1" x14ac:dyDescent="0.35">
      <c r="A202" s="7186"/>
      <c r="B202" s="7187"/>
      <c r="C202" s="4241" t="s">
        <v>32</v>
      </c>
      <c r="D202" s="4242" t="s">
        <v>33</v>
      </c>
      <c r="E202" s="4092" t="s">
        <v>34</v>
      </c>
      <c r="F202" s="4241" t="s">
        <v>33</v>
      </c>
      <c r="G202" s="4243" t="s">
        <v>34</v>
      </c>
      <c r="H202" s="4244" t="s">
        <v>33</v>
      </c>
      <c r="I202" s="4243" t="s">
        <v>34</v>
      </c>
      <c r="J202" s="4244" t="s">
        <v>33</v>
      </c>
      <c r="K202" s="4243" t="s">
        <v>34</v>
      </c>
      <c r="L202" s="4244" t="s">
        <v>33</v>
      </c>
      <c r="M202" s="4243" t="s">
        <v>34</v>
      </c>
      <c r="N202" s="4244" t="s">
        <v>33</v>
      </c>
      <c r="O202" s="4243" t="s">
        <v>34</v>
      </c>
      <c r="P202" s="4244" t="s">
        <v>33</v>
      </c>
      <c r="Q202" s="4243" t="s">
        <v>34</v>
      </c>
      <c r="X202" s="460"/>
      <c r="Y202" s="460"/>
      <c r="Z202" s="460"/>
      <c r="AA202" s="460"/>
      <c r="AB202" s="460"/>
      <c r="AC202" s="460"/>
      <c r="AD202" s="460"/>
      <c r="AE202" s="460"/>
      <c r="AF202" s="460"/>
      <c r="AG202" s="460"/>
      <c r="AH202" s="460"/>
      <c r="AI202" s="460"/>
      <c r="AJ202" s="460"/>
      <c r="AK202" s="460"/>
      <c r="AL202" s="460"/>
      <c r="AM202" s="460"/>
      <c r="AN202" s="460"/>
      <c r="AO202" s="460"/>
      <c r="AP202" s="460"/>
      <c r="AQ202" s="460"/>
      <c r="AR202" s="460"/>
      <c r="AS202" s="460"/>
      <c r="AT202" s="460"/>
      <c r="AU202" s="460"/>
      <c r="AV202" s="460"/>
      <c r="AW202" s="460"/>
      <c r="AX202" s="460"/>
      <c r="AY202" s="461"/>
      <c r="AZ202" s="461"/>
      <c r="BA202" s="461"/>
      <c r="BB202" s="461"/>
      <c r="BC202" s="461"/>
      <c r="BD202" s="461"/>
      <c r="BE202" s="461"/>
      <c r="BF202" s="461"/>
      <c r="BG202" s="461"/>
      <c r="BH202" s="461"/>
      <c r="BI202" s="461"/>
      <c r="BJ202" s="461"/>
      <c r="BK202" s="461"/>
      <c r="BL202" s="461"/>
      <c r="BM202" s="461"/>
      <c r="BN202" s="461"/>
      <c r="BO202" s="461"/>
      <c r="BP202" s="461"/>
      <c r="BQ202" s="461"/>
      <c r="BR202" s="461"/>
      <c r="BS202" s="461"/>
      <c r="BT202" s="461"/>
      <c r="BU202" s="461"/>
      <c r="BV202" s="461"/>
      <c r="BW202" s="461"/>
      <c r="BX202" s="461"/>
      <c r="BY202" s="460"/>
      <c r="BZ202" s="460"/>
      <c r="CA202" s="1218"/>
      <c r="CB202" s="1218"/>
      <c r="CC202" s="1218"/>
      <c r="CD202" s="1218"/>
      <c r="CE202" s="1218"/>
      <c r="CF202" s="1218"/>
      <c r="CG202" s="1218"/>
      <c r="CH202" s="1218"/>
      <c r="CI202" s="1218"/>
      <c r="CJ202" s="1218"/>
      <c r="CK202" s="1218"/>
      <c r="CL202" s="1218"/>
      <c r="CM202" s="1218"/>
      <c r="CN202" s="1218"/>
      <c r="CO202" s="1218"/>
      <c r="CP202" s="1218"/>
      <c r="CQ202" s="1218"/>
      <c r="CR202" s="1218"/>
      <c r="CS202" s="1218"/>
      <c r="CT202" s="1218"/>
      <c r="CU202" s="1218"/>
      <c r="CV202" s="1218"/>
      <c r="CW202" s="1218"/>
      <c r="CX202" s="1218"/>
      <c r="CY202" s="1218"/>
      <c r="CZ202" s="1218"/>
      <c r="DA202" s="1220"/>
      <c r="DB202" s="1220"/>
      <c r="DC202" s="1220"/>
      <c r="DD202" s="1220"/>
      <c r="DE202" s="1220"/>
      <c r="DF202" s="1220"/>
      <c r="DG202" s="1220"/>
      <c r="DH202" s="1220"/>
      <c r="DI202" s="1220"/>
      <c r="DJ202" s="1220"/>
      <c r="DK202" s="1220"/>
      <c r="DL202" s="1220"/>
      <c r="DM202" s="1220"/>
      <c r="DN202" s="1220"/>
      <c r="DO202" s="1220"/>
      <c r="DP202" s="1220"/>
      <c r="DQ202" s="1220"/>
      <c r="DR202" s="1220"/>
      <c r="DS202" s="1220"/>
      <c r="DT202" s="1220"/>
      <c r="DU202" s="1220"/>
      <c r="DV202" s="1220"/>
      <c r="DW202" s="1220"/>
      <c r="DX202" s="1220"/>
      <c r="DY202" s="1219"/>
      <c r="DZ202" s="1219"/>
    </row>
    <row r="203" spans="1:130" s="459" customFormat="1" ht="16.399999999999999" customHeight="1" x14ac:dyDescent="0.35">
      <c r="A203" s="7190" t="s">
        <v>286</v>
      </c>
      <c r="B203" s="7191"/>
      <c r="C203" s="523">
        <f>SUM(D203+E203)</f>
        <v>0</v>
      </c>
      <c r="D203" s="587">
        <f t="shared" ref="D203:E207" si="26">SUM(F203+H203+J203+L203+N203+P203)</f>
        <v>0</v>
      </c>
      <c r="E203" s="566">
        <f t="shared" si="26"/>
        <v>0</v>
      </c>
      <c r="F203" s="294"/>
      <c r="G203" s="354"/>
      <c r="H203" s="302"/>
      <c r="I203" s="354"/>
      <c r="J203" s="302"/>
      <c r="K203" s="354"/>
      <c r="L203" s="302"/>
      <c r="M203" s="354"/>
      <c r="N203" s="302"/>
      <c r="O203" s="354"/>
      <c r="P203" s="302"/>
      <c r="Q203" s="354"/>
      <c r="R203" s="463"/>
      <c r="X203" s="460"/>
      <c r="Y203" s="460"/>
      <c r="Z203" s="460"/>
      <c r="AA203" s="460"/>
      <c r="AB203" s="460"/>
      <c r="AC203" s="460"/>
      <c r="AD203" s="460"/>
      <c r="AE203" s="460"/>
      <c r="AF203" s="460"/>
      <c r="AG203" s="460"/>
      <c r="AH203" s="460"/>
      <c r="AI203" s="460"/>
      <c r="AJ203" s="460"/>
      <c r="AK203" s="460"/>
      <c r="AL203" s="460"/>
      <c r="AM203" s="460"/>
      <c r="AN203" s="460"/>
      <c r="AO203" s="460"/>
      <c r="AP203" s="460"/>
      <c r="AQ203" s="460"/>
      <c r="AR203" s="460"/>
      <c r="AS203" s="460"/>
      <c r="AT203" s="460"/>
      <c r="AU203" s="460"/>
      <c r="AV203" s="460"/>
      <c r="AW203" s="460"/>
      <c r="AX203" s="460"/>
      <c r="AY203" s="461"/>
      <c r="AZ203" s="461"/>
      <c r="BA203" s="461"/>
      <c r="BB203" s="461"/>
      <c r="BC203" s="461"/>
      <c r="BD203" s="461"/>
      <c r="BE203" s="461"/>
      <c r="BF203" s="461"/>
      <c r="BG203" s="461"/>
      <c r="BH203" s="461"/>
      <c r="BI203" s="461"/>
      <c r="BJ203" s="461"/>
      <c r="BK203" s="461"/>
      <c r="BL203" s="461"/>
      <c r="BM203" s="461"/>
      <c r="BN203" s="461"/>
      <c r="BO203" s="461"/>
      <c r="BP203" s="461"/>
      <c r="BQ203" s="461"/>
      <c r="BR203" s="461"/>
      <c r="BS203" s="461"/>
      <c r="BT203" s="461"/>
      <c r="BU203" s="461"/>
      <c r="BV203" s="461"/>
      <c r="BW203" s="461"/>
      <c r="BX203" s="461"/>
      <c r="BY203" s="460"/>
      <c r="BZ203" s="460"/>
      <c r="CA203" s="1218"/>
      <c r="CB203" s="1218"/>
      <c r="CC203" s="1218"/>
      <c r="CD203" s="1218"/>
      <c r="CE203" s="1218"/>
      <c r="CF203" s="1218"/>
      <c r="CG203" s="1218"/>
      <c r="CH203" s="1218"/>
      <c r="CI203" s="1218"/>
      <c r="CJ203" s="1218"/>
      <c r="CK203" s="1218"/>
      <c r="CL203" s="1218"/>
      <c r="CM203" s="1218"/>
      <c r="CN203" s="1218"/>
      <c r="CO203" s="1218"/>
      <c r="CP203" s="1218"/>
      <c r="CQ203" s="1218"/>
      <c r="CR203" s="1218"/>
      <c r="CS203" s="1218"/>
      <c r="CT203" s="1218"/>
      <c r="CU203" s="1218"/>
      <c r="CV203" s="1218"/>
      <c r="CW203" s="1218"/>
      <c r="CX203" s="1218"/>
      <c r="CY203" s="1218"/>
      <c r="CZ203" s="1218"/>
      <c r="DA203" s="1220"/>
      <c r="DB203" s="1220"/>
      <c r="DC203" s="1220"/>
      <c r="DD203" s="1220"/>
      <c r="DE203" s="1220"/>
      <c r="DF203" s="1220"/>
      <c r="DG203" s="1220"/>
      <c r="DH203" s="1220"/>
      <c r="DI203" s="1220"/>
      <c r="DJ203" s="1220"/>
      <c r="DK203" s="1220"/>
      <c r="DL203" s="1220"/>
      <c r="DM203" s="1220"/>
      <c r="DN203" s="1220"/>
      <c r="DO203" s="1220"/>
      <c r="DP203" s="1220"/>
      <c r="DQ203" s="1220"/>
      <c r="DR203" s="1220"/>
      <c r="DS203" s="1220"/>
      <c r="DT203" s="1220"/>
      <c r="DU203" s="1220"/>
      <c r="DV203" s="1220"/>
      <c r="DW203" s="1220"/>
      <c r="DX203" s="1220"/>
      <c r="DY203" s="1219"/>
      <c r="DZ203" s="1219"/>
    </row>
    <row r="204" spans="1:130" s="459" customFormat="1" ht="16.399999999999999" customHeight="1" x14ac:dyDescent="0.35">
      <c r="A204" s="7192" t="s">
        <v>287</v>
      </c>
      <c r="B204" s="7193"/>
      <c r="C204" s="3814">
        <f>SUM(D204+E204)</f>
        <v>0</v>
      </c>
      <c r="D204" s="3762">
        <f t="shared" si="26"/>
        <v>0</v>
      </c>
      <c r="E204" s="3634">
        <f t="shared" si="26"/>
        <v>0</v>
      </c>
      <c r="F204" s="3454"/>
      <c r="G204" s="3453"/>
      <c r="H204" s="3456"/>
      <c r="I204" s="3453"/>
      <c r="J204" s="3456"/>
      <c r="K204" s="3453"/>
      <c r="L204" s="3456"/>
      <c r="M204" s="3453"/>
      <c r="N204" s="3456"/>
      <c r="O204" s="3453"/>
      <c r="P204" s="3456"/>
      <c r="Q204" s="3453"/>
      <c r="R204" s="463"/>
      <c r="X204" s="460"/>
      <c r="Y204" s="460"/>
      <c r="Z204" s="460"/>
      <c r="AA204" s="460"/>
      <c r="AB204" s="460"/>
      <c r="AC204" s="460"/>
      <c r="AD204" s="460"/>
      <c r="AE204" s="460"/>
      <c r="AF204" s="460"/>
      <c r="AG204" s="460"/>
      <c r="AH204" s="460"/>
      <c r="AI204" s="460"/>
      <c r="AJ204" s="460"/>
      <c r="AK204" s="460"/>
      <c r="AL204" s="460"/>
      <c r="AM204" s="460"/>
      <c r="AN204" s="460"/>
      <c r="AO204" s="460"/>
      <c r="AP204" s="460"/>
      <c r="AQ204" s="460"/>
      <c r="AR204" s="460"/>
      <c r="AS204" s="460"/>
      <c r="AT204" s="460"/>
      <c r="AU204" s="460"/>
      <c r="AV204" s="460"/>
      <c r="AW204" s="460"/>
      <c r="AX204" s="460"/>
      <c r="AY204" s="461"/>
      <c r="AZ204" s="461"/>
      <c r="BA204" s="461"/>
      <c r="BB204" s="461"/>
      <c r="BC204" s="461"/>
      <c r="BD204" s="461"/>
      <c r="BE204" s="461"/>
      <c r="BF204" s="461"/>
      <c r="BG204" s="461"/>
      <c r="BH204" s="461"/>
      <c r="BI204" s="461"/>
      <c r="BJ204" s="461"/>
      <c r="BK204" s="461"/>
      <c r="BL204" s="461"/>
      <c r="BM204" s="461"/>
      <c r="BN204" s="461"/>
      <c r="BO204" s="461"/>
      <c r="BP204" s="461"/>
      <c r="BQ204" s="461"/>
      <c r="BR204" s="461"/>
      <c r="BS204" s="461"/>
      <c r="BT204" s="461"/>
      <c r="BU204" s="461"/>
      <c r="BV204" s="461"/>
      <c r="BW204" s="461"/>
      <c r="BX204" s="461"/>
      <c r="BY204" s="460"/>
      <c r="BZ204" s="460"/>
      <c r="CA204" s="1218"/>
      <c r="CB204" s="1218"/>
      <c r="CC204" s="1218"/>
      <c r="CD204" s="1218"/>
      <c r="CE204" s="1218"/>
      <c r="CF204" s="1218"/>
      <c r="CG204" s="1218"/>
      <c r="CH204" s="1218"/>
      <c r="CI204" s="1218"/>
      <c r="CJ204" s="1218"/>
      <c r="CK204" s="1218"/>
      <c r="CL204" s="1218"/>
      <c r="CM204" s="1218"/>
      <c r="CN204" s="1218"/>
      <c r="CO204" s="1218"/>
      <c r="CP204" s="1218"/>
      <c r="CQ204" s="1218"/>
      <c r="CR204" s="1218"/>
      <c r="CS204" s="1218"/>
      <c r="CT204" s="1218"/>
      <c r="CU204" s="1218"/>
      <c r="CV204" s="1218"/>
      <c r="CW204" s="1218"/>
      <c r="CX204" s="1218"/>
      <c r="CY204" s="1218"/>
      <c r="CZ204" s="1218"/>
      <c r="DA204" s="1220"/>
      <c r="DB204" s="1220"/>
      <c r="DC204" s="1220"/>
      <c r="DD204" s="1220"/>
      <c r="DE204" s="1220"/>
      <c r="DF204" s="1220"/>
      <c r="DG204" s="1220"/>
      <c r="DH204" s="1220"/>
      <c r="DI204" s="1220"/>
      <c r="DJ204" s="1220"/>
      <c r="DK204" s="1220"/>
      <c r="DL204" s="1220"/>
      <c r="DM204" s="1220"/>
      <c r="DN204" s="1220"/>
      <c r="DO204" s="1220"/>
      <c r="DP204" s="1220"/>
      <c r="DQ204" s="1220"/>
      <c r="DR204" s="1220"/>
      <c r="DS204" s="1220"/>
      <c r="DT204" s="1220"/>
      <c r="DU204" s="1220"/>
      <c r="DV204" s="1220"/>
      <c r="DW204" s="1220"/>
      <c r="DX204" s="1220"/>
      <c r="DY204" s="1219"/>
      <c r="DZ204" s="1219"/>
    </row>
    <row r="205" spans="1:130" s="459" customFormat="1" ht="16.399999999999999" customHeight="1" x14ac:dyDescent="0.35">
      <c r="A205" s="7194" t="s">
        <v>288</v>
      </c>
      <c r="B205" s="7195"/>
      <c r="C205" s="1698">
        <f>SUM(D205+E205)</f>
        <v>0</v>
      </c>
      <c r="D205" s="3784">
        <f t="shared" si="26"/>
        <v>0</v>
      </c>
      <c r="E205" s="1288">
        <f t="shared" si="26"/>
        <v>0</v>
      </c>
      <c r="F205" s="1664"/>
      <c r="G205" s="817"/>
      <c r="H205" s="822"/>
      <c r="I205" s="817"/>
      <c r="J205" s="822"/>
      <c r="K205" s="817"/>
      <c r="L205" s="822"/>
      <c r="M205" s="817"/>
      <c r="N205" s="822"/>
      <c r="O205" s="817"/>
      <c r="P205" s="822"/>
      <c r="Q205" s="817"/>
      <c r="R205" s="463"/>
      <c r="X205" s="460"/>
      <c r="Y205" s="460"/>
      <c r="Z205" s="460"/>
      <c r="AA205" s="460"/>
      <c r="AB205" s="460"/>
      <c r="AC205" s="460"/>
      <c r="AD205" s="460"/>
      <c r="AE205" s="460"/>
      <c r="AF205" s="460"/>
      <c r="AG205" s="460"/>
      <c r="AH205" s="460"/>
      <c r="AI205" s="460"/>
      <c r="AJ205" s="460"/>
      <c r="AK205" s="460"/>
      <c r="AL205" s="460"/>
      <c r="AM205" s="460"/>
      <c r="AN205" s="460"/>
      <c r="AO205" s="460"/>
      <c r="AP205" s="460"/>
      <c r="AQ205" s="460"/>
      <c r="AR205" s="460"/>
      <c r="AS205" s="460"/>
      <c r="AT205" s="460"/>
      <c r="AU205" s="460"/>
      <c r="AV205" s="460"/>
      <c r="AW205" s="460"/>
      <c r="AX205" s="460"/>
      <c r="AY205" s="461"/>
      <c r="AZ205" s="461"/>
      <c r="BA205" s="461"/>
      <c r="BB205" s="461"/>
      <c r="BC205" s="461"/>
      <c r="BD205" s="461"/>
      <c r="BE205" s="461"/>
      <c r="BF205" s="461"/>
      <c r="BG205" s="461"/>
      <c r="BH205" s="461"/>
      <c r="BI205" s="461"/>
      <c r="BJ205" s="461"/>
      <c r="BK205" s="461"/>
      <c r="BL205" s="461"/>
      <c r="BM205" s="461"/>
      <c r="BN205" s="461"/>
      <c r="BO205" s="461"/>
      <c r="BP205" s="461"/>
      <c r="BQ205" s="461"/>
      <c r="BR205" s="461"/>
      <c r="BS205" s="461"/>
      <c r="BT205" s="461"/>
      <c r="BU205" s="461"/>
      <c r="BV205" s="461"/>
      <c r="BW205" s="461"/>
      <c r="BX205" s="461"/>
      <c r="BY205" s="460"/>
      <c r="BZ205" s="460"/>
      <c r="CA205" s="1218"/>
      <c r="CB205" s="1218"/>
      <c r="CC205" s="1218"/>
      <c r="CD205" s="1218"/>
      <c r="CE205" s="1218"/>
      <c r="CF205" s="1218"/>
      <c r="CG205" s="1218"/>
      <c r="CH205" s="1218"/>
      <c r="CI205" s="1218"/>
      <c r="CJ205" s="1218"/>
      <c r="CK205" s="1218"/>
      <c r="CL205" s="1218"/>
      <c r="CM205" s="1218"/>
      <c r="CN205" s="1218"/>
      <c r="CO205" s="1218"/>
      <c r="CP205" s="1218"/>
      <c r="CQ205" s="1218"/>
      <c r="CR205" s="1218"/>
      <c r="CS205" s="1218"/>
      <c r="CT205" s="1218"/>
      <c r="CU205" s="1218"/>
      <c r="CV205" s="1218"/>
      <c r="CW205" s="1218"/>
      <c r="CX205" s="1218"/>
      <c r="CY205" s="1218"/>
      <c r="CZ205" s="1218"/>
      <c r="DA205" s="1220"/>
      <c r="DB205" s="1220"/>
      <c r="DC205" s="1220"/>
      <c r="DD205" s="1220"/>
      <c r="DE205" s="1220"/>
      <c r="DF205" s="1220"/>
      <c r="DG205" s="1220"/>
      <c r="DH205" s="1220"/>
      <c r="DI205" s="1220"/>
      <c r="DJ205" s="1220"/>
      <c r="DK205" s="1220"/>
      <c r="DL205" s="1220"/>
      <c r="DM205" s="1220"/>
      <c r="DN205" s="1220"/>
      <c r="DO205" s="1220"/>
      <c r="DP205" s="1220"/>
      <c r="DQ205" s="1220"/>
      <c r="DR205" s="1220"/>
      <c r="DS205" s="1220"/>
      <c r="DT205" s="1220"/>
      <c r="DU205" s="1220"/>
      <c r="DV205" s="1220"/>
      <c r="DW205" s="1220"/>
      <c r="DX205" s="1220"/>
      <c r="DY205" s="1219"/>
      <c r="DZ205" s="1219"/>
    </row>
    <row r="206" spans="1:130" s="459" customFormat="1" ht="16.399999999999999" customHeight="1" x14ac:dyDescent="0.35">
      <c r="A206" s="7196" t="s">
        <v>289</v>
      </c>
      <c r="B206" s="7197"/>
      <c r="C206" s="3950">
        <f>SUM(D206+E206)</f>
        <v>0</v>
      </c>
      <c r="D206" s="3765">
        <f t="shared" si="26"/>
        <v>0</v>
      </c>
      <c r="E206" s="4245">
        <f t="shared" si="26"/>
        <v>0</v>
      </c>
      <c r="F206" s="3619"/>
      <c r="G206" s="3618"/>
      <c r="H206" s="3620"/>
      <c r="I206" s="3618"/>
      <c r="J206" s="3620"/>
      <c r="K206" s="3618"/>
      <c r="L206" s="3620"/>
      <c r="M206" s="3618"/>
      <c r="N206" s="3620"/>
      <c r="O206" s="3618"/>
      <c r="P206" s="3620"/>
      <c r="Q206" s="3618"/>
      <c r="R206" s="463"/>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1"/>
      <c r="AZ206" s="461"/>
      <c r="BA206" s="461"/>
      <c r="BB206" s="461"/>
      <c r="BC206" s="461"/>
      <c r="BD206" s="461"/>
      <c r="BE206" s="461"/>
      <c r="BF206" s="461"/>
      <c r="BG206" s="461"/>
      <c r="BH206" s="461"/>
      <c r="BI206" s="461"/>
      <c r="BJ206" s="461"/>
      <c r="BK206" s="461"/>
      <c r="BL206" s="461"/>
      <c r="BM206" s="461"/>
      <c r="BN206" s="461"/>
      <c r="BO206" s="461"/>
      <c r="BP206" s="461"/>
      <c r="BQ206" s="461"/>
      <c r="BR206" s="461"/>
      <c r="BS206" s="461"/>
      <c r="BT206" s="461"/>
      <c r="BU206" s="461"/>
      <c r="BV206" s="461"/>
      <c r="BW206" s="461"/>
      <c r="BX206" s="461"/>
      <c r="BY206" s="460"/>
      <c r="BZ206" s="460"/>
      <c r="CA206" s="1218"/>
      <c r="CB206" s="1218"/>
      <c r="CC206" s="1218"/>
      <c r="CD206" s="1218"/>
      <c r="CE206" s="1218"/>
      <c r="CF206" s="1218"/>
      <c r="CG206" s="1218"/>
      <c r="CH206" s="1218"/>
      <c r="CI206" s="1218"/>
      <c r="CJ206" s="1218"/>
      <c r="CK206" s="1218"/>
      <c r="CL206" s="1218"/>
      <c r="CM206" s="1218"/>
      <c r="CN206" s="1218"/>
      <c r="CO206" s="1218"/>
      <c r="CP206" s="1218"/>
      <c r="CQ206" s="1218"/>
      <c r="CR206" s="1218"/>
      <c r="CS206" s="1218"/>
      <c r="CT206" s="1218"/>
      <c r="CU206" s="1218"/>
      <c r="CV206" s="1218"/>
      <c r="CW206" s="1218"/>
      <c r="CX206" s="1218"/>
      <c r="CY206" s="1218"/>
      <c r="CZ206" s="1218"/>
      <c r="DA206" s="1220"/>
      <c r="DB206" s="1220"/>
      <c r="DC206" s="1220"/>
      <c r="DD206" s="1220"/>
      <c r="DE206" s="1220"/>
      <c r="DF206" s="1220"/>
      <c r="DG206" s="1220"/>
      <c r="DH206" s="1220"/>
      <c r="DI206" s="1220"/>
      <c r="DJ206" s="1220"/>
      <c r="DK206" s="1220"/>
      <c r="DL206" s="1220"/>
      <c r="DM206" s="1220"/>
      <c r="DN206" s="1220"/>
      <c r="DO206" s="1220"/>
      <c r="DP206" s="1220"/>
      <c r="DQ206" s="1220"/>
      <c r="DR206" s="1220"/>
      <c r="DS206" s="1220"/>
      <c r="DT206" s="1220"/>
      <c r="DU206" s="1220"/>
      <c r="DV206" s="1220"/>
      <c r="DW206" s="1220"/>
      <c r="DX206" s="1220"/>
      <c r="DY206" s="1219"/>
      <c r="DZ206" s="1219"/>
    </row>
    <row r="207" spans="1:130" s="459" customFormat="1" ht="16.5" customHeight="1" x14ac:dyDescent="0.35">
      <c r="A207" s="7198" t="s">
        <v>290</v>
      </c>
      <c r="B207" s="7199"/>
      <c r="C207" s="4246">
        <f>SUM(D207+E207)</f>
        <v>0</v>
      </c>
      <c r="D207" s="1699">
        <f t="shared" si="26"/>
        <v>0</v>
      </c>
      <c r="E207" s="4247">
        <f t="shared" si="26"/>
        <v>0</v>
      </c>
      <c r="F207" s="4248">
        <f t="shared" ref="F207:Q207" si="27">SUM(F203:F204)</f>
        <v>0</v>
      </c>
      <c r="G207" s="4249">
        <f t="shared" si="27"/>
        <v>0</v>
      </c>
      <c r="H207" s="4250">
        <f t="shared" si="27"/>
        <v>0</v>
      </c>
      <c r="I207" s="4249">
        <f t="shared" si="27"/>
        <v>0</v>
      </c>
      <c r="J207" s="4250">
        <f t="shared" si="27"/>
        <v>0</v>
      </c>
      <c r="K207" s="4249">
        <f t="shared" si="27"/>
        <v>0</v>
      </c>
      <c r="L207" s="4250">
        <f t="shared" si="27"/>
        <v>0</v>
      </c>
      <c r="M207" s="4249">
        <f t="shared" si="27"/>
        <v>0</v>
      </c>
      <c r="N207" s="4250">
        <f t="shared" si="27"/>
        <v>0</v>
      </c>
      <c r="O207" s="4249">
        <f t="shared" si="27"/>
        <v>0</v>
      </c>
      <c r="P207" s="4250">
        <f t="shared" si="27"/>
        <v>0</v>
      </c>
      <c r="Q207" s="4249">
        <f t="shared" si="27"/>
        <v>0</v>
      </c>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1"/>
      <c r="AZ207" s="461"/>
      <c r="BA207" s="461"/>
      <c r="BB207" s="461"/>
      <c r="BC207" s="461"/>
      <c r="BD207" s="461"/>
      <c r="BE207" s="461"/>
      <c r="BF207" s="461"/>
      <c r="BG207" s="461"/>
      <c r="BH207" s="461"/>
      <c r="BI207" s="461"/>
      <c r="BJ207" s="461"/>
      <c r="BK207" s="461"/>
      <c r="BL207" s="461"/>
      <c r="BM207" s="461"/>
      <c r="BN207" s="461"/>
      <c r="BO207" s="461"/>
      <c r="BP207" s="461"/>
      <c r="BQ207" s="461"/>
      <c r="BR207" s="461"/>
      <c r="BS207" s="461"/>
      <c r="BT207" s="461"/>
      <c r="BU207" s="461"/>
      <c r="BV207" s="461"/>
      <c r="BW207" s="461"/>
      <c r="BX207" s="461"/>
      <c r="BY207" s="460"/>
      <c r="BZ207" s="460"/>
      <c r="CA207" s="1218"/>
      <c r="CB207" s="1218"/>
      <c r="CC207" s="1218"/>
      <c r="CD207" s="1218"/>
      <c r="CE207" s="1218"/>
      <c r="CF207" s="1218"/>
      <c r="CG207" s="1218"/>
      <c r="CH207" s="1218"/>
      <c r="CI207" s="1218"/>
      <c r="CJ207" s="1218"/>
      <c r="CK207" s="1218"/>
      <c r="CL207" s="1218"/>
      <c r="CM207" s="1218"/>
      <c r="CN207" s="1218"/>
      <c r="CO207" s="1218"/>
      <c r="CP207" s="1218"/>
      <c r="CQ207" s="1218"/>
      <c r="CR207" s="1218"/>
      <c r="CS207" s="1218"/>
      <c r="CT207" s="1218"/>
      <c r="CU207" s="1218"/>
      <c r="CV207" s="1218"/>
      <c r="CW207" s="1218"/>
      <c r="CX207" s="1218"/>
      <c r="CY207" s="1218"/>
      <c r="CZ207" s="1218"/>
      <c r="DA207" s="1220"/>
      <c r="DB207" s="1220"/>
      <c r="DC207" s="1220"/>
      <c r="DD207" s="1220"/>
      <c r="DE207" s="1220"/>
      <c r="DF207" s="1220"/>
      <c r="DG207" s="1220"/>
      <c r="DH207" s="1220"/>
      <c r="DI207" s="1220"/>
      <c r="DJ207" s="1220"/>
      <c r="DK207" s="1220"/>
      <c r="DL207" s="1220"/>
      <c r="DM207" s="1220"/>
      <c r="DN207" s="1220"/>
      <c r="DO207" s="1220"/>
      <c r="DP207" s="1220"/>
      <c r="DQ207" s="1220"/>
      <c r="DR207" s="1220"/>
      <c r="DS207" s="1220"/>
      <c r="DT207" s="1220"/>
      <c r="DU207" s="1220"/>
      <c r="DV207" s="1220"/>
      <c r="DW207" s="1220"/>
      <c r="DX207" s="1220"/>
      <c r="DY207" s="1219"/>
      <c r="DZ207" s="1219"/>
    </row>
    <row r="208" spans="1:130" ht="29.25" customHeight="1" x14ac:dyDescent="0.35">
      <c r="A208" s="49" t="s">
        <v>291</v>
      </c>
      <c r="B208" s="49"/>
      <c r="C208" s="49"/>
      <c r="D208" s="49"/>
      <c r="E208" s="49"/>
      <c r="F208" s="49"/>
      <c r="G208" s="1291"/>
      <c r="H208" s="169"/>
      <c r="I208" s="169"/>
      <c r="J208" s="169"/>
      <c r="K208" s="169"/>
      <c r="L208" s="169"/>
      <c r="M208" s="169"/>
      <c r="N208" s="169"/>
      <c r="O208" s="169"/>
      <c r="P208" s="169"/>
      <c r="Q208" s="169"/>
      <c r="R208" s="169"/>
      <c r="S208" s="169"/>
      <c r="T208" s="169"/>
      <c r="U208" s="169"/>
      <c r="V208" s="169"/>
    </row>
    <row r="209" spans="1:130" ht="15" customHeight="1" x14ac:dyDescent="0.35">
      <c r="A209" s="7217" t="s">
        <v>292</v>
      </c>
      <c r="B209" s="7218"/>
      <c r="C209" s="7223" t="s">
        <v>30</v>
      </c>
      <c r="D209" s="7224"/>
      <c r="E209" s="7225"/>
      <c r="F209" s="7229" t="s">
        <v>4</v>
      </c>
      <c r="G209" s="7230"/>
      <c r="H209" s="7230"/>
      <c r="I209" s="7230"/>
      <c r="J209" s="7230"/>
      <c r="K209" s="7230"/>
      <c r="L209" s="7230"/>
      <c r="M209" s="7230"/>
      <c r="N209" s="7230"/>
      <c r="O209" s="7230"/>
      <c r="P209" s="7230"/>
      <c r="Q209" s="7230"/>
      <c r="R209" s="7230"/>
      <c r="S209" s="7230"/>
      <c r="T209" s="7230"/>
      <c r="U209" s="7230"/>
      <c r="V209" s="7230"/>
      <c r="W209" s="7230"/>
      <c r="X209" s="7230"/>
      <c r="Y209" s="7230"/>
      <c r="Z209" s="7230"/>
      <c r="AA209" s="7230"/>
      <c r="AB209" s="7230"/>
      <c r="AC209" s="7243"/>
      <c r="AD209" s="7244" t="s">
        <v>293</v>
      </c>
      <c r="AE209" s="7245"/>
      <c r="AF209" s="7248" t="s">
        <v>294</v>
      </c>
      <c r="AG209" s="7245"/>
      <c r="AH209" s="7250" t="s">
        <v>9</v>
      </c>
      <c r="AI209" s="7236" t="s">
        <v>10</v>
      </c>
    </row>
    <row r="210" spans="1:130" x14ac:dyDescent="0.35">
      <c r="A210" s="7219"/>
      <c r="B210" s="7220"/>
      <c r="C210" s="7226"/>
      <c r="D210" s="7227"/>
      <c r="E210" s="7228"/>
      <c r="F210" s="7036" t="s">
        <v>295</v>
      </c>
      <c r="G210" s="7042"/>
      <c r="H210" s="7239" t="s">
        <v>296</v>
      </c>
      <c r="I210" s="7240"/>
      <c r="J210" s="7239" t="s">
        <v>297</v>
      </c>
      <c r="K210" s="7240"/>
      <c r="L210" s="7239" t="s">
        <v>298</v>
      </c>
      <c r="M210" s="7240"/>
      <c r="N210" s="7239" t="s">
        <v>299</v>
      </c>
      <c r="O210" s="7240"/>
      <c r="P210" s="7239" t="s">
        <v>300</v>
      </c>
      <c r="Q210" s="7240"/>
      <c r="R210" s="7239" t="s">
        <v>301</v>
      </c>
      <c r="S210" s="7240"/>
      <c r="T210" s="7241" t="s">
        <v>302</v>
      </c>
      <c r="U210" s="7242"/>
      <c r="V210" s="7241" t="s">
        <v>303</v>
      </c>
      <c r="W210" s="7242"/>
      <c r="X210" s="7241" t="s">
        <v>304</v>
      </c>
      <c r="Y210" s="7242"/>
      <c r="Z210" s="7136" t="s">
        <v>209</v>
      </c>
      <c r="AA210" s="7137"/>
      <c r="AB210" s="7136" t="s">
        <v>210</v>
      </c>
      <c r="AC210" s="7188"/>
      <c r="AD210" s="7246"/>
      <c r="AE210" s="7247"/>
      <c r="AF210" s="7249"/>
      <c r="AG210" s="7247"/>
      <c r="AH210" s="7251"/>
      <c r="AI210" s="7237"/>
    </row>
    <row r="211" spans="1:130" x14ac:dyDescent="0.35">
      <c r="A211" s="7221"/>
      <c r="B211" s="7222"/>
      <c r="C211" s="4251" t="s">
        <v>305</v>
      </c>
      <c r="D211" s="4252" t="s">
        <v>33</v>
      </c>
      <c r="E211" s="4253" t="s">
        <v>34</v>
      </c>
      <c r="F211" s="4254" t="s">
        <v>33</v>
      </c>
      <c r="G211" s="4255" t="s">
        <v>34</v>
      </c>
      <c r="H211" s="4254" t="s">
        <v>33</v>
      </c>
      <c r="I211" s="4255" t="s">
        <v>34</v>
      </c>
      <c r="J211" s="4254" t="s">
        <v>33</v>
      </c>
      <c r="K211" s="4255" t="s">
        <v>34</v>
      </c>
      <c r="L211" s="4254" t="s">
        <v>33</v>
      </c>
      <c r="M211" s="4255" t="s">
        <v>34</v>
      </c>
      <c r="N211" s="4254" t="s">
        <v>33</v>
      </c>
      <c r="O211" s="4255" t="s">
        <v>34</v>
      </c>
      <c r="P211" s="4254" t="s">
        <v>33</v>
      </c>
      <c r="Q211" s="4255" t="s">
        <v>34</v>
      </c>
      <c r="R211" s="4254" t="s">
        <v>33</v>
      </c>
      <c r="S211" s="4255" t="s">
        <v>34</v>
      </c>
      <c r="T211" s="4254" t="s">
        <v>33</v>
      </c>
      <c r="U211" s="4255" t="s">
        <v>34</v>
      </c>
      <c r="V211" s="4254" t="s">
        <v>33</v>
      </c>
      <c r="W211" s="4255" t="s">
        <v>34</v>
      </c>
      <c r="X211" s="4254" t="s">
        <v>33</v>
      </c>
      <c r="Y211" s="4255" t="s">
        <v>34</v>
      </c>
      <c r="Z211" s="4254" t="s">
        <v>33</v>
      </c>
      <c r="AA211" s="4255" t="s">
        <v>34</v>
      </c>
      <c r="AB211" s="4254" t="s">
        <v>33</v>
      </c>
      <c r="AC211" s="4256" t="s">
        <v>34</v>
      </c>
      <c r="AD211" s="5393" t="s">
        <v>33</v>
      </c>
      <c r="AE211" s="5394" t="s">
        <v>34</v>
      </c>
      <c r="AF211" s="5393" t="s">
        <v>33</v>
      </c>
      <c r="AG211" s="5394" t="s">
        <v>34</v>
      </c>
      <c r="AH211" s="7252"/>
      <c r="AI211" s="7238" t="s">
        <v>34</v>
      </c>
    </row>
    <row r="212" spans="1:130" x14ac:dyDescent="0.35">
      <c r="A212" s="7214" t="s">
        <v>306</v>
      </c>
      <c r="B212" s="4257" t="s">
        <v>223</v>
      </c>
      <c r="C212" s="4258">
        <f>SUM(D212+E212)</f>
        <v>0</v>
      </c>
      <c r="D212" s="1292">
        <f>SUM(F212+H212+J212+L212+N212+P212+R212+T212+V212+X212+Z212+AB212)</f>
        <v>0</v>
      </c>
      <c r="E212" s="4259">
        <f>SUM(G212+I212+K212+M212+O212+Q212+S212+U212+W212+Y212+AA212+AC212)</f>
        <v>0</v>
      </c>
      <c r="F212" s="4260"/>
      <c r="G212" s="4261"/>
      <c r="H212" s="4260"/>
      <c r="I212" s="4261"/>
      <c r="J212" s="4260"/>
      <c r="K212" s="4261"/>
      <c r="L212" s="4260"/>
      <c r="M212" s="4261"/>
      <c r="N212" s="4260"/>
      <c r="O212" s="4261"/>
      <c r="P212" s="4260"/>
      <c r="Q212" s="4262"/>
      <c r="R212" s="4260"/>
      <c r="S212" s="4262"/>
      <c r="T212" s="4260"/>
      <c r="U212" s="4261"/>
      <c r="V212" s="4260"/>
      <c r="W212" s="4261"/>
      <c r="X212" s="4260"/>
      <c r="Y212" s="4262"/>
      <c r="Z212" s="4260"/>
      <c r="AA212" s="4262"/>
      <c r="AB212" s="4260"/>
      <c r="AC212" s="4263"/>
      <c r="AD212" s="5395"/>
      <c r="AE212" s="5396"/>
      <c r="AF212" s="5395"/>
      <c r="AG212" s="5396"/>
      <c r="AH212" s="4264"/>
      <c r="AI212" s="4262"/>
    </row>
    <row r="213" spans="1:130" x14ac:dyDescent="0.35">
      <c r="A213" s="7215"/>
      <c r="B213" s="3951" t="s">
        <v>307</v>
      </c>
      <c r="C213" s="1293">
        <f>SUM(D213+E213)</f>
        <v>0</v>
      </c>
      <c r="D213" s="1294">
        <f>SUM(F213+H213+J213+L213+N213+P213+R213+T213+V213+X213+Z213+AB213)</f>
        <v>0</v>
      </c>
      <c r="E213" s="1295">
        <f>SUM(G213+I213+K213+M213+O213+Q213+S213+U213+W213+Y213+AA213+AC213)</f>
        <v>0</v>
      </c>
      <c r="F213" s="3952"/>
      <c r="G213" s="3953"/>
      <c r="H213" s="3952"/>
      <c r="I213" s="3953"/>
      <c r="J213" s="3952"/>
      <c r="K213" s="3953"/>
      <c r="L213" s="3952"/>
      <c r="M213" s="3953"/>
      <c r="N213" s="3952"/>
      <c r="O213" s="3953"/>
      <c r="P213" s="3952"/>
      <c r="Q213" s="3954"/>
      <c r="R213" s="3952"/>
      <c r="S213" s="3954"/>
      <c r="T213" s="3952"/>
      <c r="U213" s="3953"/>
      <c r="V213" s="3952"/>
      <c r="W213" s="3953"/>
      <c r="X213" s="3952"/>
      <c r="Y213" s="3954"/>
      <c r="Z213" s="3952"/>
      <c r="AA213" s="3954"/>
      <c r="AB213" s="3952"/>
      <c r="AC213" s="3955"/>
      <c r="AD213" s="5397"/>
      <c r="AE213" s="5398"/>
      <c r="AF213" s="5397"/>
      <c r="AG213" s="5398"/>
      <c r="AH213" s="3956"/>
      <c r="AI213" s="3954"/>
    </row>
    <row r="214" spans="1:130" x14ac:dyDescent="0.35">
      <c r="A214" s="7216" t="s">
        <v>64</v>
      </c>
      <c r="B214" s="7216"/>
      <c r="C214" s="4265">
        <f>SUM(D214+E214)</f>
        <v>0</v>
      </c>
      <c r="D214" s="4266">
        <f>SUM(D212+D213)</f>
        <v>0</v>
      </c>
      <c r="E214" s="4267">
        <f>SUM(E212+E213)</f>
        <v>0</v>
      </c>
      <c r="F214" s="4265">
        <f>SUM(F212+F213)</f>
        <v>0</v>
      </c>
      <c r="G214" s="4268">
        <f t="shared" ref="G214:AI214" si="28">SUM(G212+G213)</f>
        <v>0</v>
      </c>
      <c r="H214" s="4265">
        <f t="shared" si="28"/>
        <v>0</v>
      </c>
      <c r="I214" s="4268">
        <f t="shared" si="28"/>
        <v>0</v>
      </c>
      <c r="J214" s="4265">
        <f t="shared" si="28"/>
        <v>0</v>
      </c>
      <c r="K214" s="4268">
        <f t="shared" si="28"/>
        <v>0</v>
      </c>
      <c r="L214" s="4265">
        <f t="shared" si="28"/>
        <v>0</v>
      </c>
      <c r="M214" s="4268">
        <f t="shared" si="28"/>
        <v>0</v>
      </c>
      <c r="N214" s="4265">
        <f t="shared" si="28"/>
        <v>0</v>
      </c>
      <c r="O214" s="4268">
        <f t="shared" si="28"/>
        <v>0</v>
      </c>
      <c r="P214" s="4265">
        <f t="shared" si="28"/>
        <v>0</v>
      </c>
      <c r="Q214" s="4268">
        <f t="shared" si="28"/>
        <v>0</v>
      </c>
      <c r="R214" s="4265">
        <f t="shared" si="28"/>
        <v>0</v>
      </c>
      <c r="S214" s="4268">
        <f t="shared" si="28"/>
        <v>0</v>
      </c>
      <c r="T214" s="4265">
        <f t="shared" si="28"/>
        <v>0</v>
      </c>
      <c r="U214" s="4268">
        <f t="shared" si="28"/>
        <v>0</v>
      </c>
      <c r="V214" s="4265">
        <f t="shared" si="28"/>
        <v>0</v>
      </c>
      <c r="W214" s="4268">
        <f t="shared" si="28"/>
        <v>0</v>
      </c>
      <c r="X214" s="4265">
        <f t="shared" si="28"/>
        <v>0</v>
      </c>
      <c r="Y214" s="4268">
        <f t="shared" si="28"/>
        <v>0</v>
      </c>
      <c r="Z214" s="4265">
        <f t="shared" si="28"/>
        <v>0</v>
      </c>
      <c r="AA214" s="4268">
        <f t="shared" si="28"/>
        <v>0</v>
      </c>
      <c r="AB214" s="4265">
        <f t="shared" si="28"/>
        <v>0</v>
      </c>
      <c r="AC214" s="4269">
        <f t="shared" si="28"/>
        <v>0</v>
      </c>
      <c r="AD214" s="5399">
        <f t="shared" si="28"/>
        <v>0</v>
      </c>
      <c r="AE214" s="5400">
        <f t="shared" si="28"/>
        <v>0</v>
      </c>
      <c r="AF214" s="5399">
        <f t="shared" si="28"/>
        <v>0</v>
      </c>
      <c r="AG214" s="5400">
        <f t="shared" si="28"/>
        <v>0</v>
      </c>
      <c r="AH214" s="4270">
        <f t="shared" si="28"/>
        <v>0</v>
      </c>
      <c r="AI214" s="4267">
        <f t="shared" si="28"/>
        <v>0</v>
      </c>
    </row>
    <row r="215" spans="1:130" x14ac:dyDescent="0.35">
      <c r="A215" s="384" t="s">
        <v>308</v>
      </c>
      <c r="B215" s="384"/>
      <c r="C215" s="384"/>
      <c r="D215" s="384"/>
      <c r="E215" s="384"/>
      <c r="F215" s="384"/>
      <c r="G215" s="4271"/>
      <c r="H215" s="4271"/>
      <c r="I215" s="4271"/>
      <c r="J215" s="4271"/>
      <c r="K215" s="4271"/>
      <c r="L215" s="4271"/>
      <c r="M215" s="4271"/>
      <c r="N215" s="4271"/>
      <c r="O215" s="4272"/>
      <c r="P215" s="170"/>
      <c r="Q215" s="170"/>
      <c r="R215" s="170"/>
      <c r="S215" s="170"/>
      <c r="T215" s="170"/>
      <c r="U215" s="170"/>
      <c r="V215" s="170"/>
      <c r="W215" s="170"/>
      <c r="X215" s="170"/>
      <c r="Y215" s="170"/>
      <c r="Z215" s="169"/>
      <c r="AA215" s="169"/>
      <c r="AB215" s="169"/>
      <c r="AC215" s="169"/>
    </row>
    <row r="216" spans="1:130" ht="15" customHeight="1" x14ac:dyDescent="0.35">
      <c r="A216" s="7217" t="s">
        <v>309</v>
      </c>
      <c r="B216" s="7218"/>
      <c r="C216" s="7223" t="s">
        <v>30</v>
      </c>
      <c r="D216" s="7224"/>
      <c r="E216" s="7225"/>
      <c r="F216" s="7229" t="s">
        <v>4</v>
      </c>
      <c r="G216" s="7230"/>
      <c r="H216" s="7230"/>
      <c r="I216" s="7230"/>
      <c r="J216" s="7230"/>
      <c r="K216" s="7230"/>
      <c r="L216" s="7230"/>
      <c r="M216" s="7230"/>
      <c r="N216" s="7230"/>
      <c r="O216" s="7231"/>
      <c r="P216" s="7232" t="s">
        <v>310</v>
      </c>
      <c r="Q216" s="7233"/>
      <c r="R216" s="7260" t="s">
        <v>10</v>
      </c>
      <c r="S216" s="7233"/>
      <c r="T216" s="7262" t="s">
        <v>311</v>
      </c>
      <c r="U216" s="7263"/>
      <c r="V216" s="7263"/>
      <c r="W216" s="7264"/>
      <c r="X216" s="459"/>
      <c r="Y216" s="459"/>
      <c r="Z216" s="460"/>
      <c r="AA216" s="460"/>
      <c r="AB216" s="460"/>
      <c r="AC216" s="460"/>
    </row>
    <row r="217" spans="1:130" ht="15" customHeight="1" x14ac:dyDescent="0.35">
      <c r="A217" s="7219"/>
      <c r="B217" s="7220"/>
      <c r="C217" s="7226"/>
      <c r="D217" s="7227"/>
      <c r="E217" s="7228"/>
      <c r="F217" s="7065" t="s">
        <v>126</v>
      </c>
      <c r="G217" s="7065"/>
      <c r="H217" s="7065" t="s">
        <v>127</v>
      </c>
      <c r="I217" s="7065"/>
      <c r="J217" s="7065" t="s">
        <v>228</v>
      </c>
      <c r="K217" s="7065"/>
      <c r="L217" s="7065" t="s">
        <v>312</v>
      </c>
      <c r="M217" s="7065"/>
      <c r="N217" s="7065" t="s">
        <v>313</v>
      </c>
      <c r="O217" s="7265"/>
      <c r="P217" s="7234"/>
      <c r="Q217" s="7235"/>
      <c r="R217" s="7261"/>
      <c r="S217" s="7235"/>
      <c r="T217" s="7253" t="s">
        <v>314</v>
      </c>
      <c r="U217" s="7266" t="s">
        <v>315</v>
      </c>
      <c r="V217" s="7253" t="s">
        <v>316</v>
      </c>
      <c r="W217" s="7253" t="s">
        <v>317</v>
      </c>
      <c r="X217" s="459"/>
      <c r="Y217" s="459"/>
      <c r="Z217" s="460"/>
      <c r="AA217" s="460"/>
      <c r="AB217" s="460"/>
      <c r="AC217" s="460"/>
    </row>
    <row r="218" spans="1:130" ht="16.5" customHeight="1" x14ac:dyDescent="0.35">
      <c r="A218" s="7221"/>
      <c r="B218" s="7222"/>
      <c r="C218" s="4251" t="s">
        <v>305</v>
      </c>
      <c r="D218" s="4252" t="s">
        <v>33</v>
      </c>
      <c r="E218" s="4253" t="s">
        <v>34</v>
      </c>
      <c r="F218" s="4254" t="s">
        <v>33</v>
      </c>
      <c r="G218" s="4255" t="s">
        <v>34</v>
      </c>
      <c r="H218" s="4254" t="s">
        <v>33</v>
      </c>
      <c r="I218" s="4255" t="s">
        <v>34</v>
      </c>
      <c r="J218" s="4254" t="s">
        <v>33</v>
      </c>
      <c r="K218" s="4255" t="s">
        <v>34</v>
      </c>
      <c r="L218" s="4254" t="s">
        <v>33</v>
      </c>
      <c r="M218" s="4255" t="s">
        <v>34</v>
      </c>
      <c r="N218" s="4254" t="s">
        <v>33</v>
      </c>
      <c r="O218" s="4256" t="s">
        <v>34</v>
      </c>
      <c r="P218" s="4273" t="s">
        <v>33</v>
      </c>
      <c r="Q218" s="4274" t="s">
        <v>34</v>
      </c>
      <c r="R218" s="4275" t="s">
        <v>33</v>
      </c>
      <c r="S218" s="4274" t="s">
        <v>34</v>
      </c>
      <c r="T218" s="7254"/>
      <c r="U218" s="7267"/>
      <c r="V218" s="7254"/>
      <c r="W218" s="7254"/>
      <c r="X218" s="459"/>
      <c r="Y218" s="459"/>
      <c r="Z218" s="459"/>
      <c r="AA218" s="459"/>
      <c r="AB218" s="459"/>
      <c r="AC218" s="459"/>
    </row>
    <row r="219" spans="1:130" ht="15" customHeight="1" x14ac:dyDescent="0.35">
      <c r="A219" s="7255" t="s">
        <v>318</v>
      </c>
      <c r="B219" s="7256"/>
      <c r="C219" s="4265">
        <f>SUM(D219+E219)</f>
        <v>0</v>
      </c>
      <c r="D219" s="4266">
        <f>SUM(F219+H219+J219+L219+N219)</f>
        <v>0</v>
      </c>
      <c r="E219" s="4267">
        <f>SUM(G219+I219+K219+M219+O219)</f>
        <v>0</v>
      </c>
      <c r="F219" s="4276"/>
      <c r="G219" s="4277"/>
      <c r="H219" s="4276"/>
      <c r="I219" s="4277"/>
      <c r="J219" s="4276"/>
      <c r="K219" s="4277"/>
      <c r="L219" s="4276"/>
      <c r="M219" s="4277"/>
      <c r="N219" s="4276"/>
      <c r="O219" s="4278"/>
      <c r="P219" s="4277"/>
      <c r="Q219" s="4279"/>
      <c r="R219" s="4277"/>
      <c r="S219" s="4279"/>
      <c r="T219" s="4280"/>
      <c r="U219" s="4279"/>
      <c r="V219" s="4280"/>
      <c r="W219" s="4280"/>
      <c r="X219" s="1296"/>
      <c r="Y219" s="459"/>
      <c r="Z219" s="460"/>
      <c r="AA219" s="460"/>
      <c r="AB219" s="460"/>
      <c r="AC219" s="460"/>
    </row>
    <row r="220" spans="1:130" s="459" customFormat="1" ht="28.5" customHeight="1" x14ac:dyDescent="0.35">
      <c r="A220" s="349" t="s">
        <v>319</v>
      </c>
      <c r="B220" s="301"/>
      <c r="C220" s="301"/>
      <c r="Z220" s="460"/>
      <c r="AA220" s="460"/>
      <c r="AB220" s="460"/>
      <c r="AC220" s="460"/>
      <c r="AD220" s="460"/>
      <c r="AE220" s="460"/>
      <c r="AF220" s="460"/>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1"/>
      <c r="BB220" s="461"/>
      <c r="BC220" s="461"/>
      <c r="BD220" s="461"/>
      <c r="BE220" s="461"/>
      <c r="BF220" s="461"/>
      <c r="BG220" s="461"/>
      <c r="BH220" s="461"/>
      <c r="BI220" s="461"/>
      <c r="BJ220" s="461"/>
      <c r="BK220" s="461"/>
      <c r="BL220" s="461"/>
      <c r="BM220" s="461"/>
      <c r="BN220" s="461"/>
      <c r="BO220" s="461"/>
      <c r="BP220" s="461"/>
      <c r="BQ220" s="461"/>
      <c r="BR220" s="461"/>
      <c r="BS220" s="461"/>
      <c r="BT220" s="461"/>
      <c r="BU220" s="461"/>
      <c r="BV220" s="461"/>
      <c r="BW220" s="461"/>
      <c r="BX220" s="461"/>
      <c r="BY220" s="460"/>
      <c r="BZ220" s="460"/>
      <c r="CA220" s="1218"/>
      <c r="CB220" s="1218"/>
      <c r="CC220" s="1218"/>
      <c r="CD220" s="1218"/>
      <c r="CE220" s="1218"/>
      <c r="CF220" s="1218"/>
      <c r="CG220" s="1218"/>
      <c r="CH220" s="1218"/>
      <c r="CI220" s="1218"/>
      <c r="CJ220" s="1218"/>
      <c r="CK220" s="1218"/>
      <c r="CL220" s="1218"/>
      <c r="CM220" s="1218"/>
      <c r="CN220" s="1218"/>
      <c r="CO220" s="1218"/>
      <c r="CP220" s="1218"/>
      <c r="CQ220" s="1218"/>
      <c r="CR220" s="1218"/>
      <c r="CS220" s="1218"/>
      <c r="CT220" s="1218"/>
      <c r="CU220" s="1218"/>
      <c r="CV220" s="1218"/>
      <c r="CW220" s="1218"/>
      <c r="CX220" s="1218"/>
      <c r="CY220" s="1218"/>
      <c r="CZ220" s="1218"/>
      <c r="DA220" s="1220"/>
      <c r="DB220" s="1220"/>
      <c r="DC220" s="1220"/>
      <c r="DD220" s="1220"/>
      <c r="DE220" s="1220"/>
      <c r="DF220" s="1220"/>
      <c r="DG220" s="1220"/>
      <c r="DH220" s="1220"/>
      <c r="DI220" s="1220"/>
      <c r="DJ220" s="1220"/>
      <c r="DK220" s="1220"/>
      <c r="DL220" s="1220"/>
      <c r="DM220" s="1220"/>
      <c r="DN220" s="1220"/>
      <c r="DO220" s="1220"/>
      <c r="DP220" s="1220"/>
      <c r="DQ220" s="1220"/>
      <c r="DR220" s="1220"/>
      <c r="DS220" s="1220"/>
      <c r="DT220" s="1220"/>
      <c r="DU220" s="1220"/>
      <c r="DV220" s="1220"/>
      <c r="DW220" s="1220"/>
      <c r="DX220" s="1220"/>
      <c r="DY220" s="1220"/>
      <c r="DZ220" s="1220"/>
    </row>
    <row r="221" spans="1:130" s="459" customFormat="1" ht="14.5" customHeight="1" x14ac:dyDescent="0.35">
      <c r="A221" s="7217" t="s">
        <v>309</v>
      </c>
      <c r="B221" s="7218"/>
      <c r="C221" s="7098" t="s">
        <v>320</v>
      </c>
      <c r="D221" s="7257"/>
      <c r="E221" s="7086" t="s">
        <v>9</v>
      </c>
      <c r="F221" s="7258" t="s">
        <v>10</v>
      </c>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1"/>
      <c r="AZ221" s="461"/>
      <c r="BA221" s="461"/>
      <c r="BB221" s="461"/>
      <c r="BC221" s="461"/>
      <c r="BD221" s="461"/>
      <c r="BE221" s="461"/>
      <c r="BF221" s="461"/>
      <c r="BG221" s="461"/>
      <c r="BH221" s="461"/>
      <c r="BI221" s="461"/>
      <c r="BJ221" s="461"/>
      <c r="BK221" s="461"/>
      <c r="BL221" s="461"/>
      <c r="BM221" s="461"/>
      <c r="BN221" s="461"/>
      <c r="BO221" s="461"/>
      <c r="BP221" s="461"/>
      <c r="BQ221" s="461"/>
      <c r="BR221" s="461"/>
      <c r="BS221" s="461"/>
      <c r="BT221" s="461"/>
      <c r="BU221" s="461"/>
      <c r="BV221" s="461"/>
      <c r="BW221" s="461"/>
      <c r="BX221" s="461"/>
      <c r="BY221" s="460"/>
      <c r="BZ221" s="460"/>
      <c r="CA221" s="1218"/>
      <c r="CB221" s="1218"/>
      <c r="CC221" s="1218"/>
      <c r="CD221" s="1218"/>
      <c r="CE221" s="1218"/>
      <c r="CF221" s="1218"/>
      <c r="CG221" s="1218"/>
      <c r="CH221" s="1218"/>
      <c r="CI221" s="1218"/>
      <c r="CJ221" s="1218"/>
      <c r="CK221" s="1218"/>
      <c r="CL221" s="1218"/>
      <c r="CM221" s="1218"/>
      <c r="CN221" s="1218"/>
      <c r="CO221" s="1218"/>
      <c r="CP221" s="1218"/>
      <c r="CQ221" s="1218"/>
      <c r="CR221" s="1218"/>
      <c r="CS221" s="1218"/>
      <c r="CT221" s="1218"/>
      <c r="CU221" s="1218"/>
      <c r="CV221" s="1218"/>
      <c r="CW221" s="1218"/>
      <c r="CX221" s="1218"/>
      <c r="CY221" s="1218"/>
      <c r="CZ221" s="1218"/>
      <c r="DA221" s="1220"/>
      <c r="DB221" s="1220"/>
      <c r="DC221" s="1220"/>
      <c r="DD221" s="1220"/>
      <c r="DE221" s="1220"/>
      <c r="DF221" s="1220"/>
      <c r="DG221" s="1220"/>
      <c r="DH221" s="1220"/>
      <c r="DI221" s="1220"/>
      <c r="DJ221" s="1220"/>
      <c r="DK221" s="1220"/>
      <c r="DL221" s="1220"/>
      <c r="DM221" s="1220"/>
      <c r="DN221" s="1220"/>
      <c r="DO221" s="1220"/>
      <c r="DP221" s="1220"/>
      <c r="DQ221" s="1220"/>
      <c r="DR221" s="1220"/>
      <c r="DS221" s="1220"/>
      <c r="DT221" s="1220"/>
      <c r="DU221" s="1220"/>
      <c r="DV221" s="1220"/>
      <c r="DW221" s="1220"/>
      <c r="DX221" s="1220"/>
      <c r="DY221" s="1219"/>
      <c r="DZ221" s="1219"/>
    </row>
    <row r="222" spans="1:130" s="459" customFormat="1" ht="23.25" customHeight="1" x14ac:dyDescent="0.35">
      <c r="A222" s="7221"/>
      <c r="B222" s="7222"/>
      <c r="C222" s="4254" t="s">
        <v>33</v>
      </c>
      <c r="D222" s="4256" t="s">
        <v>34</v>
      </c>
      <c r="E222" s="7088"/>
      <c r="F222" s="7259"/>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1"/>
      <c r="AZ222" s="461"/>
      <c r="BA222" s="461"/>
      <c r="BB222" s="461"/>
      <c r="BC222" s="461"/>
      <c r="BD222" s="461"/>
      <c r="BE222" s="461"/>
      <c r="BF222" s="461"/>
      <c r="BG222" s="461"/>
      <c r="BH222" s="461"/>
      <c r="BI222" s="461"/>
      <c r="BJ222" s="461"/>
      <c r="BK222" s="461"/>
      <c r="BL222" s="461"/>
      <c r="BM222" s="461"/>
      <c r="BN222" s="461"/>
      <c r="BO222" s="461"/>
      <c r="BP222" s="461"/>
      <c r="BQ222" s="461"/>
      <c r="BR222" s="461"/>
      <c r="BS222" s="461"/>
      <c r="BT222" s="461"/>
      <c r="BU222" s="461"/>
      <c r="BV222" s="461"/>
      <c r="BW222" s="461"/>
      <c r="BX222" s="461"/>
      <c r="BY222" s="460"/>
      <c r="BZ222" s="460"/>
      <c r="CA222" s="1218"/>
      <c r="CB222" s="1218"/>
      <c r="CC222" s="1218"/>
      <c r="CD222" s="1218"/>
      <c r="CE222" s="1218"/>
      <c r="CF222" s="1218"/>
      <c r="CG222" s="1218"/>
      <c r="CH222" s="1218"/>
      <c r="CI222" s="1218"/>
      <c r="CJ222" s="1218"/>
      <c r="CK222" s="1218"/>
      <c r="CL222" s="1218"/>
      <c r="CM222" s="1218"/>
      <c r="CN222" s="1218"/>
      <c r="CO222" s="1218"/>
      <c r="CP222" s="1218"/>
      <c r="CQ222" s="1218"/>
      <c r="CR222" s="1218"/>
      <c r="CS222" s="1218"/>
      <c r="CT222" s="1218"/>
      <c r="CU222" s="1218"/>
      <c r="CV222" s="1218"/>
      <c r="CW222" s="1218"/>
      <c r="CX222" s="1218"/>
      <c r="CY222" s="1218"/>
      <c r="CZ222" s="1218"/>
      <c r="DA222" s="1220"/>
      <c r="DB222" s="1220"/>
      <c r="DC222" s="1220"/>
      <c r="DD222" s="1220"/>
      <c r="DE222" s="1220"/>
      <c r="DF222" s="1220"/>
      <c r="DG222" s="1220"/>
      <c r="DH222" s="1220"/>
      <c r="DI222" s="1220"/>
      <c r="DJ222" s="1220"/>
      <c r="DK222" s="1220"/>
      <c r="DL222" s="1220"/>
      <c r="DM222" s="1220"/>
      <c r="DN222" s="1220"/>
      <c r="DO222" s="1220"/>
      <c r="DP222" s="1220"/>
      <c r="DQ222" s="1220"/>
      <c r="DR222" s="1220"/>
      <c r="DS222" s="1220"/>
      <c r="DT222" s="1220"/>
      <c r="DU222" s="1220"/>
      <c r="DV222" s="1220"/>
      <c r="DW222" s="1220"/>
      <c r="DX222" s="1220"/>
      <c r="DY222" s="1219"/>
      <c r="DZ222" s="1219"/>
    </row>
    <row r="223" spans="1:130" s="459" customFormat="1" ht="22" customHeight="1" x14ac:dyDescent="0.35">
      <c r="A223" s="7275" t="s">
        <v>321</v>
      </c>
      <c r="B223" s="7276"/>
      <c r="C223" s="4260"/>
      <c r="D223" s="4263"/>
      <c r="E223" s="4262"/>
      <c r="F223" s="4262"/>
      <c r="G223" s="463"/>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1"/>
      <c r="AZ223" s="461"/>
      <c r="BA223" s="461"/>
      <c r="BB223" s="461"/>
      <c r="BC223" s="461"/>
      <c r="BD223" s="461"/>
      <c r="BE223" s="461"/>
      <c r="BF223" s="461"/>
      <c r="BG223" s="461"/>
      <c r="BH223" s="461"/>
      <c r="BI223" s="461"/>
      <c r="BJ223" s="461"/>
      <c r="BK223" s="461"/>
      <c r="BL223" s="461"/>
      <c r="BM223" s="461"/>
      <c r="BN223" s="461"/>
      <c r="BO223" s="461"/>
      <c r="BP223" s="461"/>
      <c r="BQ223" s="461"/>
      <c r="BR223" s="461"/>
      <c r="BS223" s="461"/>
      <c r="BT223" s="461"/>
      <c r="BU223" s="461"/>
      <c r="BV223" s="461"/>
      <c r="BW223" s="461"/>
      <c r="BX223" s="461"/>
      <c r="BY223" s="460"/>
      <c r="BZ223" s="460"/>
      <c r="CA223" s="1218"/>
      <c r="CB223" s="1218"/>
      <c r="CC223" s="1218"/>
      <c r="CD223" s="1218"/>
      <c r="CE223" s="1218"/>
      <c r="CF223" s="1218"/>
      <c r="CG223" s="1218"/>
      <c r="CH223" s="1218"/>
      <c r="CI223" s="1218"/>
      <c r="CJ223" s="1218"/>
      <c r="CK223" s="1218"/>
      <c r="CL223" s="1218"/>
      <c r="CM223" s="1218"/>
      <c r="CN223" s="1218"/>
      <c r="CO223" s="1218"/>
      <c r="CP223" s="1218"/>
      <c r="CQ223" s="1218"/>
      <c r="CR223" s="1218"/>
      <c r="CS223" s="1218"/>
      <c r="CT223" s="1218"/>
      <c r="CU223" s="1218"/>
      <c r="CV223" s="1218"/>
      <c r="CW223" s="1218"/>
      <c r="CX223" s="1218"/>
      <c r="CY223" s="1218"/>
      <c r="CZ223" s="1218"/>
      <c r="DA223" s="1220"/>
      <c r="DB223" s="1220"/>
      <c r="DC223" s="1220"/>
      <c r="DD223" s="1220"/>
      <c r="DE223" s="1220"/>
      <c r="DF223" s="1220"/>
      <c r="DG223" s="1220"/>
      <c r="DH223" s="1220"/>
      <c r="DI223" s="1220"/>
      <c r="DJ223" s="1220"/>
      <c r="DK223" s="1220"/>
      <c r="DL223" s="1220"/>
      <c r="DM223" s="1220"/>
      <c r="DN223" s="1220"/>
      <c r="DO223" s="1220"/>
      <c r="DP223" s="1220"/>
      <c r="DQ223" s="1220"/>
      <c r="DR223" s="1220"/>
      <c r="DS223" s="1220"/>
      <c r="DT223" s="1220"/>
      <c r="DU223" s="1220"/>
      <c r="DV223" s="1220"/>
      <c r="DW223" s="1220"/>
      <c r="DX223" s="1220"/>
      <c r="DY223" s="1219"/>
      <c r="DZ223" s="1219"/>
    </row>
    <row r="224" spans="1:130" s="459" customFormat="1" ht="22" customHeight="1" x14ac:dyDescent="0.35">
      <c r="A224" s="7277" t="s">
        <v>322</v>
      </c>
      <c r="B224" s="7278"/>
      <c r="C224" s="4281"/>
      <c r="D224" s="4282"/>
      <c r="E224" s="4283"/>
      <c r="F224" s="4283"/>
      <c r="G224" s="463"/>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1"/>
      <c r="AZ224" s="461"/>
      <c r="BA224" s="461"/>
      <c r="BB224" s="461"/>
      <c r="BC224" s="461"/>
      <c r="BD224" s="461"/>
      <c r="BE224" s="461"/>
      <c r="BF224" s="461"/>
      <c r="BG224" s="461"/>
      <c r="BH224" s="461"/>
      <c r="BI224" s="461"/>
      <c r="BJ224" s="461"/>
      <c r="BK224" s="461"/>
      <c r="BL224" s="461"/>
      <c r="BM224" s="461"/>
      <c r="BN224" s="461"/>
      <c r="BO224" s="461"/>
      <c r="BP224" s="461"/>
      <c r="BQ224" s="461"/>
      <c r="BR224" s="461"/>
      <c r="BS224" s="461"/>
      <c r="BT224" s="461"/>
      <c r="BU224" s="461"/>
      <c r="BV224" s="461"/>
      <c r="BW224" s="461"/>
      <c r="BX224" s="461"/>
      <c r="BY224" s="460"/>
      <c r="BZ224" s="460"/>
      <c r="CA224" s="1218"/>
      <c r="CB224" s="1218"/>
      <c r="CC224" s="1218"/>
      <c r="CD224" s="1218"/>
      <c r="CE224" s="1218"/>
      <c r="CF224" s="1218"/>
      <c r="CG224" s="1218"/>
      <c r="CH224" s="1218"/>
      <c r="CI224" s="1218"/>
      <c r="CJ224" s="1218"/>
      <c r="CK224" s="1218"/>
      <c r="CL224" s="1218"/>
      <c r="CM224" s="1218"/>
      <c r="CN224" s="1218"/>
      <c r="CO224" s="1218"/>
      <c r="CP224" s="1218"/>
      <c r="CQ224" s="1218"/>
      <c r="CR224" s="1218"/>
      <c r="CS224" s="1218"/>
      <c r="CT224" s="1218"/>
      <c r="CU224" s="1218"/>
      <c r="CV224" s="1218"/>
      <c r="CW224" s="1218"/>
      <c r="CX224" s="1218"/>
      <c r="CY224" s="1218"/>
      <c r="CZ224" s="1218"/>
      <c r="DA224" s="1220"/>
      <c r="DB224" s="1220"/>
      <c r="DC224" s="1220"/>
      <c r="DD224" s="1220"/>
      <c r="DE224" s="1220"/>
      <c r="DF224" s="1220"/>
      <c r="DG224" s="1220"/>
      <c r="DH224" s="1220"/>
      <c r="DI224" s="1220"/>
      <c r="DJ224" s="1220"/>
      <c r="DK224" s="1220"/>
      <c r="DL224" s="1220"/>
      <c r="DM224" s="1220"/>
      <c r="DN224" s="1220"/>
      <c r="DO224" s="1220"/>
      <c r="DP224" s="1220"/>
      <c r="DQ224" s="1220"/>
      <c r="DR224" s="1220"/>
      <c r="DS224" s="1220"/>
      <c r="DT224" s="1220"/>
      <c r="DU224" s="1220"/>
      <c r="DV224" s="1220"/>
      <c r="DW224" s="1220"/>
      <c r="DX224" s="1220"/>
      <c r="DY224" s="1219"/>
      <c r="DZ224" s="1219"/>
    </row>
    <row r="225" spans="1:130" s="459" customFormat="1" ht="22" customHeight="1" x14ac:dyDescent="0.35">
      <c r="A225" s="7279" t="s">
        <v>323</v>
      </c>
      <c r="B225" s="7280"/>
      <c r="C225" s="3952"/>
      <c r="D225" s="3955"/>
      <c r="E225" s="3954"/>
      <c r="F225" s="3954"/>
      <c r="G225" s="463"/>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1"/>
      <c r="AZ225" s="461"/>
      <c r="BA225" s="461"/>
      <c r="BB225" s="461"/>
      <c r="BC225" s="461"/>
      <c r="BD225" s="461"/>
      <c r="BE225" s="461"/>
      <c r="BF225" s="461"/>
      <c r="BG225" s="461"/>
      <c r="BH225" s="461"/>
      <c r="BI225" s="461"/>
      <c r="BJ225" s="461"/>
      <c r="BK225" s="461"/>
      <c r="BL225" s="461"/>
      <c r="BM225" s="461"/>
      <c r="BN225" s="461"/>
      <c r="BO225" s="461"/>
      <c r="BP225" s="461"/>
      <c r="BQ225" s="461"/>
      <c r="BR225" s="461"/>
      <c r="BS225" s="461"/>
      <c r="BT225" s="461"/>
      <c r="BU225" s="461"/>
      <c r="BV225" s="461"/>
      <c r="BW225" s="461"/>
      <c r="BX225" s="461"/>
      <c r="BY225" s="460"/>
      <c r="BZ225" s="460"/>
      <c r="CA225" s="1218"/>
      <c r="CB225" s="1218"/>
      <c r="CC225" s="1218"/>
      <c r="CD225" s="1218"/>
      <c r="CE225" s="1218"/>
      <c r="CF225" s="1218"/>
      <c r="CG225" s="1218"/>
      <c r="CH225" s="1218"/>
      <c r="CI225" s="1218"/>
      <c r="CJ225" s="1218"/>
      <c r="CK225" s="1218"/>
      <c r="CL225" s="1218"/>
      <c r="CM225" s="1218"/>
      <c r="CN225" s="1218"/>
      <c r="CO225" s="1218"/>
      <c r="CP225" s="1218"/>
      <c r="CQ225" s="1218"/>
      <c r="CR225" s="1218"/>
      <c r="CS225" s="1218"/>
      <c r="CT225" s="1218"/>
      <c r="CU225" s="1218"/>
      <c r="CV225" s="1218"/>
      <c r="CW225" s="1218"/>
      <c r="CX225" s="1218"/>
      <c r="CY225" s="1218"/>
      <c r="CZ225" s="1218"/>
      <c r="DA225" s="1220"/>
      <c r="DB225" s="1220"/>
      <c r="DC225" s="1220"/>
      <c r="DD225" s="1220"/>
      <c r="DE225" s="1220"/>
      <c r="DF225" s="1220"/>
      <c r="DG225" s="1220"/>
      <c r="DH225" s="1220"/>
      <c r="DI225" s="1220"/>
      <c r="DJ225" s="1220"/>
      <c r="DK225" s="1220"/>
      <c r="DL225" s="1220"/>
      <c r="DM225" s="1220"/>
      <c r="DN225" s="1220"/>
      <c r="DO225" s="1220"/>
      <c r="DP225" s="1220"/>
      <c r="DQ225" s="1220"/>
      <c r="DR225" s="1220"/>
      <c r="DS225" s="1220"/>
      <c r="DT225" s="1220"/>
      <c r="DU225" s="1220"/>
      <c r="DV225" s="1220"/>
      <c r="DW225" s="1220"/>
      <c r="DX225" s="1220"/>
      <c r="DY225" s="1219"/>
      <c r="DZ225" s="1219"/>
    </row>
    <row r="226" spans="1:130" s="459" customFormat="1" ht="22" customHeight="1" x14ac:dyDescent="0.35">
      <c r="A226" s="7281" t="s">
        <v>324</v>
      </c>
      <c r="B226" s="4284" t="s">
        <v>325</v>
      </c>
      <c r="C226" s="4285"/>
      <c r="D226" s="4286"/>
      <c r="E226" s="4287"/>
      <c r="F226" s="4287"/>
      <c r="G226" s="463"/>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1"/>
      <c r="AZ226" s="461"/>
      <c r="BA226" s="461"/>
      <c r="BB226" s="461"/>
      <c r="BC226" s="461"/>
      <c r="BD226" s="461"/>
      <c r="BE226" s="461"/>
      <c r="BF226" s="461"/>
      <c r="BG226" s="461"/>
      <c r="BH226" s="461"/>
      <c r="BI226" s="461"/>
      <c r="BJ226" s="461"/>
      <c r="BK226" s="461"/>
      <c r="BL226" s="461"/>
      <c r="BM226" s="461"/>
      <c r="BN226" s="461"/>
      <c r="BO226" s="461"/>
      <c r="BP226" s="461"/>
      <c r="BQ226" s="461"/>
      <c r="BR226" s="461"/>
      <c r="BS226" s="461"/>
      <c r="BT226" s="461"/>
      <c r="BU226" s="461"/>
      <c r="BV226" s="461"/>
      <c r="BW226" s="461"/>
      <c r="BX226" s="461"/>
      <c r="BY226" s="460"/>
      <c r="BZ226" s="460"/>
      <c r="CA226" s="1218"/>
      <c r="CB226" s="1218"/>
      <c r="CC226" s="1218"/>
      <c r="CD226" s="1218"/>
      <c r="CE226" s="1218"/>
      <c r="CF226" s="1218"/>
      <c r="CG226" s="1218"/>
      <c r="CH226" s="1218"/>
      <c r="CI226" s="1218"/>
      <c r="CJ226" s="1218"/>
      <c r="CK226" s="1218"/>
      <c r="CL226" s="1218"/>
      <c r="CM226" s="1218"/>
      <c r="CN226" s="1218"/>
      <c r="CO226" s="1218"/>
      <c r="CP226" s="1218"/>
      <c r="CQ226" s="1218"/>
      <c r="CR226" s="1218"/>
      <c r="CS226" s="1218"/>
      <c r="CT226" s="1218"/>
      <c r="CU226" s="1218"/>
      <c r="CV226" s="1218"/>
      <c r="CW226" s="1218"/>
      <c r="CX226" s="1218"/>
      <c r="CY226" s="1218"/>
      <c r="CZ226" s="1218"/>
      <c r="DA226" s="1220"/>
      <c r="DB226" s="1220"/>
      <c r="DC226" s="1220"/>
      <c r="DD226" s="1220"/>
      <c r="DE226" s="1220"/>
      <c r="DF226" s="1220"/>
      <c r="DG226" s="1220"/>
      <c r="DH226" s="1220"/>
      <c r="DI226" s="1220"/>
      <c r="DJ226" s="1220"/>
      <c r="DK226" s="1220"/>
      <c r="DL226" s="1220"/>
      <c r="DM226" s="1220"/>
      <c r="DN226" s="1220"/>
      <c r="DO226" s="1220"/>
      <c r="DP226" s="1220"/>
      <c r="DQ226" s="1220"/>
      <c r="DR226" s="1220"/>
      <c r="DS226" s="1220"/>
      <c r="DT226" s="1220"/>
      <c r="DU226" s="1220"/>
      <c r="DV226" s="1220"/>
      <c r="DW226" s="1220"/>
      <c r="DX226" s="1220"/>
      <c r="DY226" s="1219"/>
      <c r="DZ226" s="1219"/>
    </row>
    <row r="227" spans="1:130" s="459" customFormat="1" ht="22" customHeight="1" x14ac:dyDescent="0.35">
      <c r="A227" s="7281"/>
      <c r="B227" s="4284" t="s">
        <v>326</v>
      </c>
      <c r="C227" s="4281"/>
      <c r="D227" s="4282"/>
      <c r="E227" s="4283"/>
      <c r="F227" s="4283"/>
      <c r="G227" s="463"/>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1"/>
      <c r="AZ227" s="461"/>
      <c r="BA227" s="461"/>
      <c r="BB227" s="461"/>
      <c r="BC227" s="461"/>
      <c r="BD227" s="461"/>
      <c r="BE227" s="461"/>
      <c r="BF227" s="461"/>
      <c r="BG227" s="461"/>
      <c r="BH227" s="461"/>
      <c r="BI227" s="461"/>
      <c r="BJ227" s="461"/>
      <c r="BK227" s="461"/>
      <c r="BL227" s="461"/>
      <c r="BM227" s="461"/>
      <c r="BN227" s="461"/>
      <c r="BO227" s="461"/>
      <c r="BP227" s="461"/>
      <c r="BQ227" s="461"/>
      <c r="BR227" s="461"/>
      <c r="BS227" s="461"/>
      <c r="BT227" s="461"/>
      <c r="BU227" s="461"/>
      <c r="BV227" s="461"/>
      <c r="BW227" s="461"/>
      <c r="BX227" s="461"/>
      <c r="BY227" s="460"/>
      <c r="BZ227" s="460"/>
      <c r="CA227" s="1218"/>
      <c r="CB227" s="1218"/>
      <c r="CC227" s="1218"/>
      <c r="CD227" s="1218"/>
      <c r="CE227" s="1218"/>
      <c r="CF227" s="1218"/>
      <c r="CG227" s="1218"/>
      <c r="CH227" s="1218"/>
      <c r="CI227" s="1218"/>
      <c r="CJ227" s="1218"/>
      <c r="CK227" s="1218"/>
      <c r="CL227" s="1218"/>
      <c r="CM227" s="1218"/>
      <c r="CN227" s="1218"/>
      <c r="CO227" s="1218"/>
      <c r="CP227" s="1218"/>
      <c r="CQ227" s="1218"/>
      <c r="CR227" s="1218"/>
      <c r="CS227" s="1218"/>
      <c r="CT227" s="1218"/>
      <c r="CU227" s="1218"/>
      <c r="CV227" s="1218"/>
      <c r="CW227" s="1218"/>
      <c r="CX227" s="1218"/>
      <c r="CY227" s="1218"/>
      <c r="CZ227" s="1218"/>
      <c r="DA227" s="1220"/>
      <c r="DB227" s="1220"/>
      <c r="DC227" s="1220"/>
      <c r="DD227" s="1220"/>
      <c r="DE227" s="1220"/>
      <c r="DF227" s="1220"/>
      <c r="DG227" s="1220"/>
      <c r="DH227" s="1220"/>
      <c r="DI227" s="1220"/>
      <c r="DJ227" s="1220"/>
      <c r="DK227" s="1220"/>
      <c r="DL227" s="1220"/>
      <c r="DM227" s="1220"/>
      <c r="DN227" s="1220"/>
      <c r="DO227" s="1220"/>
      <c r="DP227" s="1220"/>
      <c r="DQ227" s="1220"/>
      <c r="DR227" s="1220"/>
      <c r="DS227" s="1220"/>
      <c r="DT227" s="1220"/>
      <c r="DU227" s="1220"/>
      <c r="DV227" s="1220"/>
      <c r="DW227" s="1220"/>
      <c r="DX227" s="1220"/>
      <c r="DY227" s="1219"/>
      <c r="DZ227" s="1219"/>
    </row>
    <row r="228" spans="1:130" s="459" customFormat="1" ht="22" customHeight="1" x14ac:dyDescent="0.35">
      <c r="A228" s="7281"/>
      <c r="B228" s="4284" t="s">
        <v>327</v>
      </c>
      <c r="C228" s="4281"/>
      <c r="D228" s="4282"/>
      <c r="E228" s="4283"/>
      <c r="F228" s="4283"/>
      <c r="G228" s="463"/>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1"/>
      <c r="AZ228" s="461"/>
      <c r="BA228" s="461"/>
      <c r="BB228" s="461"/>
      <c r="BC228" s="461"/>
      <c r="BD228" s="461"/>
      <c r="BE228" s="461"/>
      <c r="BF228" s="461"/>
      <c r="BG228" s="461"/>
      <c r="BH228" s="461"/>
      <c r="BI228" s="461"/>
      <c r="BJ228" s="461"/>
      <c r="BK228" s="461"/>
      <c r="BL228" s="461"/>
      <c r="BM228" s="461"/>
      <c r="BN228" s="461"/>
      <c r="BO228" s="461"/>
      <c r="BP228" s="461"/>
      <c r="BQ228" s="461"/>
      <c r="BR228" s="461"/>
      <c r="BS228" s="461"/>
      <c r="BT228" s="461"/>
      <c r="BU228" s="461"/>
      <c r="BV228" s="461"/>
      <c r="BW228" s="461"/>
      <c r="BX228" s="461"/>
      <c r="BY228" s="460"/>
      <c r="BZ228" s="460"/>
      <c r="CA228" s="1218"/>
      <c r="CB228" s="1218"/>
      <c r="CC228" s="1218"/>
      <c r="CD228" s="1218"/>
      <c r="CE228" s="1218"/>
      <c r="CF228" s="1218"/>
      <c r="CG228" s="1218"/>
      <c r="CH228" s="1218"/>
      <c r="CI228" s="1218"/>
      <c r="CJ228" s="1218"/>
      <c r="CK228" s="1218"/>
      <c r="CL228" s="1218"/>
      <c r="CM228" s="1218"/>
      <c r="CN228" s="1218"/>
      <c r="CO228" s="1218"/>
      <c r="CP228" s="1218"/>
      <c r="CQ228" s="1218"/>
      <c r="CR228" s="1218"/>
      <c r="CS228" s="1218"/>
      <c r="CT228" s="1218"/>
      <c r="CU228" s="1218"/>
      <c r="CV228" s="1218"/>
      <c r="CW228" s="1218"/>
      <c r="CX228" s="1218"/>
      <c r="CY228" s="1218"/>
      <c r="CZ228" s="1218"/>
      <c r="DA228" s="1220"/>
      <c r="DB228" s="1220"/>
      <c r="DC228" s="1220"/>
      <c r="DD228" s="1220"/>
      <c r="DE228" s="1220"/>
      <c r="DF228" s="1220"/>
      <c r="DG228" s="1220"/>
      <c r="DH228" s="1220"/>
      <c r="DI228" s="1220"/>
      <c r="DJ228" s="1220"/>
      <c r="DK228" s="1220"/>
      <c r="DL228" s="1220"/>
      <c r="DM228" s="1220"/>
      <c r="DN228" s="1220"/>
      <c r="DO228" s="1220"/>
      <c r="DP228" s="1220"/>
      <c r="DQ228" s="1220"/>
      <c r="DR228" s="1220"/>
      <c r="DS228" s="1220"/>
      <c r="DT228" s="1220"/>
      <c r="DU228" s="1220"/>
      <c r="DV228" s="1220"/>
      <c r="DW228" s="1220"/>
      <c r="DX228" s="1220"/>
      <c r="DY228" s="1219"/>
      <c r="DZ228" s="1219"/>
    </row>
    <row r="229" spans="1:130" s="459" customFormat="1" ht="22" customHeight="1" x14ac:dyDescent="0.35">
      <c r="A229" s="7259"/>
      <c r="B229" s="4284" t="s">
        <v>328</v>
      </c>
      <c r="C229" s="3952"/>
      <c r="D229" s="3955"/>
      <c r="E229" s="3954"/>
      <c r="F229" s="3954"/>
      <c r="G229" s="463"/>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1"/>
      <c r="AZ229" s="461"/>
      <c r="BA229" s="461"/>
      <c r="BB229" s="461"/>
      <c r="BC229" s="461"/>
      <c r="BD229" s="461"/>
      <c r="BE229" s="461"/>
      <c r="BF229" s="461"/>
      <c r="BG229" s="461"/>
      <c r="BH229" s="461"/>
      <c r="BI229" s="461"/>
      <c r="BJ229" s="461"/>
      <c r="BK229" s="461"/>
      <c r="BL229" s="461"/>
      <c r="BM229" s="461"/>
      <c r="BN229" s="461"/>
      <c r="BO229" s="461"/>
      <c r="BP229" s="461"/>
      <c r="BQ229" s="461"/>
      <c r="BR229" s="461"/>
      <c r="BS229" s="461"/>
      <c r="BT229" s="461"/>
      <c r="BU229" s="461"/>
      <c r="BV229" s="461"/>
      <c r="BW229" s="461"/>
      <c r="BX229" s="461"/>
      <c r="BY229" s="460"/>
      <c r="BZ229" s="460"/>
      <c r="CA229" s="1218"/>
      <c r="CB229" s="1218"/>
      <c r="CC229" s="1218"/>
      <c r="CD229" s="1218"/>
      <c r="CE229" s="1218"/>
      <c r="CF229" s="1218"/>
      <c r="CG229" s="1218"/>
      <c r="CH229" s="1218"/>
      <c r="CI229" s="1218"/>
      <c r="CJ229" s="1218"/>
      <c r="CK229" s="1218"/>
      <c r="CL229" s="1218"/>
      <c r="CM229" s="1218"/>
      <c r="CN229" s="1218"/>
      <c r="CO229" s="1218"/>
      <c r="CP229" s="1218"/>
      <c r="CQ229" s="1218"/>
      <c r="CR229" s="1218"/>
      <c r="CS229" s="1218"/>
      <c r="CT229" s="1218"/>
      <c r="CU229" s="1218"/>
      <c r="CV229" s="1218"/>
      <c r="CW229" s="1218"/>
      <c r="CX229" s="1218"/>
      <c r="CY229" s="1218"/>
      <c r="CZ229" s="1218"/>
      <c r="DA229" s="1220"/>
      <c r="DB229" s="1220"/>
      <c r="DC229" s="1220"/>
      <c r="DD229" s="1220"/>
      <c r="DE229" s="1220"/>
      <c r="DF229" s="1220"/>
      <c r="DG229" s="1220"/>
      <c r="DH229" s="1220"/>
      <c r="DI229" s="1220"/>
      <c r="DJ229" s="1220"/>
      <c r="DK229" s="1220"/>
      <c r="DL229" s="1220"/>
      <c r="DM229" s="1220"/>
      <c r="DN229" s="1220"/>
      <c r="DO229" s="1220"/>
      <c r="DP229" s="1220"/>
      <c r="DQ229" s="1220"/>
      <c r="DR229" s="1220"/>
      <c r="DS229" s="1220"/>
      <c r="DT229" s="1220"/>
      <c r="DU229" s="1220"/>
      <c r="DV229" s="1220"/>
      <c r="DW229" s="1220"/>
      <c r="DX229" s="1220"/>
      <c r="DY229" s="1219"/>
      <c r="DZ229" s="1219"/>
    </row>
    <row r="230" spans="1:130" s="459" customFormat="1" ht="22" customHeight="1" x14ac:dyDescent="0.35">
      <c r="A230" s="7258" t="s">
        <v>329</v>
      </c>
      <c r="B230" s="4288" t="s">
        <v>330</v>
      </c>
      <c r="C230" s="4260"/>
      <c r="D230" s="4263"/>
      <c r="E230" s="4262"/>
      <c r="F230" s="4262"/>
      <c r="G230" s="463"/>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1"/>
      <c r="AZ230" s="461"/>
      <c r="BA230" s="461"/>
      <c r="BB230" s="461"/>
      <c r="BC230" s="461"/>
      <c r="BD230" s="461"/>
      <c r="BE230" s="461"/>
      <c r="BF230" s="461"/>
      <c r="BG230" s="461"/>
      <c r="BH230" s="461"/>
      <c r="BI230" s="461"/>
      <c r="BJ230" s="461"/>
      <c r="BK230" s="461"/>
      <c r="BL230" s="461"/>
      <c r="BM230" s="461"/>
      <c r="BN230" s="461"/>
      <c r="BO230" s="461"/>
      <c r="BP230" s="461"/>
      <c r="BQ230" s="461"/>
      <c r="BR230" s="461"/>
      <c r="BS230" s="461"/>
      <c r="BT230" s="461"/>
      <c r="BU230" s="461"/>
      <c r="BV230" s="461"/>
      <c r="BW230" s="461"/>
      <c r="BX230" s="461"/>
      <c r="BY230" s="460"/>
      <c r="BZ230" s="460"/>
      <c r="CA230" s="1218"/>
      <c r="CB230" s="1218"/>
      <c r="CC230" s="1218"/>
      <c r="CD230" s="1218"/>
      <c r="CE230" s="1218"/>
      <c r="CF230" s="1218"/>
      <c r="CG230" s="1218"/>
      <c r="CH230" s="1218"/>
      <c r="CI230" s="1218"/>
      <c r="CJ230" s="1218"/>
      <c r="CK230" s="1218"/>
      <c r="CL230" s="1218"/>
      <c r="CM230" s="1218"/>
      <c r="CN230" s="1218"/>
      <c r="CO230" s="1218"/>
      <c r="CP230" s="1218"/>
      <c r="CQ230" s="1218"/>
      <c r="CR230" s="1218"/>
      <c r="CS230" s="1218"/>
      <c r="CT230" s="1218"/>
      <c r="CU230" s="1218"/>
      <c r="CV230" s="1218"/>
      <c r="CW230" s="1218"/>
      <c r="CX230" s="1218"/>
      <c r="CY230" s="1218"/>
      <c r="CZ230" s="1218"/>
      <c r="DA230" s="1220"/>
      <c r="DB230" s="1220"/>
      <c r="DC230" s="1220"/>
      <c r="DD230" s="1220"/>
      <c r="DE230" s="1220"/>
      <c r="DF230" s="1220"/>
      <c r="DG230" s="1220"/>
      <c r="DH230" s="1220"/>
      <c r="DI230" s="1220"/>
      <c r="DJ230" s="1220"/>
      <c r="DK230" s="1220"/>
      <c r="DL230" s="1220"/>
      <c r="DM230" s="1220"/>
      <c r="DN230" s="1220"/>
      <c r="DO230" s="1220"/>
      <c r="DP230" s="1220"/>
      <c r="DQ230" s="1220"/>
      <c r="DR230" s="1220"/>
      <c r="DS230" s="1220"/>
      <c r="DT230" s="1220"/>
      <c r="DU230" s="1220"/>
      <c r="DV230" s="1220"/>
      <c r="DW230" s="1220"/>
      <c r="DX230" s="1220"/>
      <c r="DY230" s="1219"/>
      <c r="DZ230" s="1219"/>
    </row>
    <row r="231" spans="1:130" s="459" customFormat="1" ht="22" customHeight="1" x14ac:dyDescent="0.35">
      <c r="A231" s="7281"/>
      <c r="B231" s="4288" t="s">
        <v>331</v>
      </c>
      <c r="C231" s="4281"/>
      <c r="D231" s="4282"/>
      <c r="E231" s="4283"/>
      <c r="F231" s="4283"/>
      <c r="G231" s="463"/>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1"/>
      <c r="AZ231" s="461"/>
      <c r="BA231" s="461"/>
      <c r="BB231" s="461"/>
      <c r="BC231" s="461"/>
      <c r="BD231" s="461"/>
      <c r="BE231" s="461"/>
      <c r="BF231" s="461"/>
      <c r="BG231" s="461"/>
      <c r="BH231" s="461"/>
      <c r="BI231" s="461"/>
      <c r="BJ231" s="461"/>
      <c r="BK231" s="461"/>
      <c r="BL231" s="461"/>
      <c r="BM231" s="461"/>
      <c r="BN231" s="461"/>
      <c r="BO231" s="461"/>
      <c r="BP231" s="461"/>
      <c r="BQ231" s="461"/>
      <c r="BR231" s="461"/>
      <c r="BS231" s="461"/>
      <c r="BT231" s="461"/>
      <c r="BU231" s="461"/>
      <c r="BV231" s="461"/>
      <c r="BW231" s="461"/>
      <c r="BX231" s="461"/>
      <c r="BY231" s="460"/>
      <c r="BZ231" s="460"/>
      <c r="CA231" s="1218"/>
      <c r="CB231" s="1218"/>
      <c r="CC231" s="1218"/>
      <c r="CD231" s="1218"/>
      <c r="CE231" s="1218"/>
      <c r="CF231" s="1218"/>
      <c r="CG231" s="1218"/>
      <c r="CH231" s="1218"/>
      <c r="CI231" s="1218"/>
      <c r="CJ231" s="1218"/>
      <c r="CK231" s="1218"/>
      <c r="CL231" s="1218"/>
      <c r="CM231" s="1218"/>
      <c r="CN231" s="1218"/>
      <c r="CO231" s="1218"/>
      <c r="CP231" s="1218"/>
      <c r="CQ231" s="1218"/>
      <c r="CR231" s="1218"/>
      <c r="CS231" s="1218"/>
      <c r="CT231" s="1218"/>
      <c r="CU231" s="1218"/>
      <c r="CV231" s="1218"/>
      <c r="CW231" s="1218"/>
      <c r="CX231" s="1218"/>
      <c r="CY231" s="1218"/>
      <c r="CZ231" s="1218"/>
      <c r="DA231" s="1220"/>
      <c r="DB231" s="1220"/>
      <c r="DC231" s="1220"/>
      <c r="DD231" s="1220"/>
      <c r="DE231" s="1220"/>
      <c r="DF231" s="1220"/>
      <c r="DG231" s="1220"/>
      <c r="DH231" s="1220"/>
      <c r="DI231" s="1220"/>
      <c r="DJ231" s="1220"/>
      <c r="DK231" s="1220"/>
      <c r="DL231" s="1220"/>
      <c r="DM231" s="1220"/>
      <c r="DN231" s="1220"/>
      <c r="DO231" s="1220"/>
      <c r="DP231" s="1220"/>
      <c r="DQ231" s="1220"/>
      <c r="DR231" s="1220"/>
      <c r="DS231" s="1220"/>
      <c r="DT231" s="1220"/>
      <c r="DU231" s="1220"/>
      <c r="DV231" s="1220"/>
      <c r="DW231" s="1220"/>
      <c r="DX231" s="1220"/>
      <c r="DY231" s="1219"/>
      <c r="DZ231" s="1219"/>
    </row>
    <row r="232" spans="1:130" s="459" customFormat="1" ht="22" customHeight="1" x14ac:dyDescent="0.35">
      <c r="A232" s="7259"/>
      <c r="B232" s="4289" t="s">
        <v>332</v>
      </c>
      <c r="C232" s="4290"/>
      <c r="D232" s="4291"/>
      <c r="E232" s="4292"/>
      <c r="F232" s="4292"/>
      <c r="G232" s="463"/>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1"/>
      <c r="AZ232" s="461"/>
      <c r="BA232" s="461"/>
      <c r="BB232" s="461"/>
      <c r="BC232" s="461"/>
      <c r="BD232" s="461"/>
      <c r="BE232" s="461"/>
      <c r="BF232" s="461"/>
      <c r="BG232" s="461"/>
      <c r="BH232" s="461"/>
      <c r="BI232" s="461"/>
      <c r="BJ232" s="461"/>
      <c r="BK232" s="461"/>
      <c r="BL232" s="461"/>
      <c r="BM232" s="461"/>
      <c r="BN232" s="461"/>
      <c r="BO232" s="461"/>
      <c r="BP232" s="461"/>
      <c r="BQ232" s="461"/>
      <c r="BR232" s="461"/>
      <c r="BS232" s="461"/>
      <c r="BT232" s="461"/>
      <c r="BU232" s="461"/>
      <c r="BV232" s="461"/>
      <c r="BW232" s="461"/>
      <c r="BX232" s="461"/>
      <c r="BY232" s="460"/>
      <c r="BZ232" s="460"/>
      <c r="CA232" s="1218"/>
      <c r="CB232" s="1218"/>
      <c r="CC232" s="1218"/>
      <c r="CD232" s="1218"/>
      <c r="CE232" s="1218"/>
      <c r="CF232" s="1218"/>
      <c r="CG232" s="1218"/>
      <c r="CH232" s="1218"/>
      <c r="CI232" s="1218"/>
      <c r="CJ232" s="1218"/>
      <c r="CK232" s="1218"/>
      <c r="CL232" s="1218"/>
      <c r="CM232" s="1218"/>
      <c r="CN232" s="1218"/>
      <c r="CO232" s="1218"/>
      <c r="CP232" s="1218"/>
      <c r="CQ232" s="1218"/>
      <c r="CR232" s="1218"/>
      <c r="CS232" s="1218"/>
      <c r="CT232" s="1218"/>
      <c r="CU232" s="1218"/>
      <c r="CV232" s="1218"/>
      <c r="CW232" s="1218"/>
      <c r="CX232" s="1218"/>
      <c r="CY232" s="1218"/>
      <c r="CZ232" s="1218"/>
      <c r="DA232" s="1220"/>
      <c r="DB232" s="1220"/>
      <c r="DC232" s="1220"/>
      <c r="DD232" s="1220"/>
      <c r="DE232" s="1220"/>
      <c r="DF232" s="1220"/>
      <c r="DG232" s="1220"/>
      <c r="DH232" s="1220"/>
      <c r="DI232" s="1220"/>
      <c r="DJ232" s="1220"/>
      <c r="DK232" s="1220"/>
      <c r="DL232" s="1220"/>
      <c r="DM232" s="1220"/>
      <c r="DN232" s="1220"/>
      <c r="DO232" s="1220"/>
      <c r="DP232" s="1220"/>
      <c r="DQ232" s="1220"/>
      <c r="DR232" s="1220"/>
      <c r="DS232" s="1220"/>
      <c r="DT232" s="1220"/>
      <c r="DU232" s="1220"/>
      <c r="DV232" s="1220"/>
      <c r="DW232" s="1220"/>
      <c r="DX232" s="1220"/>
      <c r="DY232" s="1219"/>
      <c r="DZ232" s="1219"/>
    </row>
    <row r="233" spans="1:130" ht="28.5" customHeight="1" x14ac:dyDescent="0.35">
      <c r="A233" s="547" t="s">
        <v>333</v>
      </c>
      <c r="B233" s="547"/>
      <c r="C233" s="547"/>
      <c r="D233" s="460"/>
      <c r="E233" s="119"/>
    </row>
    <row r="234" spans="1:130" x14ac:dyDescent="0.35">
      <c r="A234" s="7282" t="s">
        <v>334</v>
      </c>
      <c r="B234" s="7283"/>
      <c r="C234" s="7136" t="s">
        <v>335</v>
      </c>
      <c r="D234" s="7268"/>
      <c r="E234" s="7137"/>
    </row>
    <row r="235" spans="1:130" x14ac:dyDescent="0.35">
      <c r="A235" s="7284"/>
      <c r="B235" s="7285"/>
      <c r="C235" s="7269" t="s">
        <v>336</v>
      </c>
      <c r="D235" s="7136" t="s">
        <v>337</v>
      </c>
      <c r="E235" s="7137"/>
    </row>
    <row r="236" spans="1:130" x14ac:dyDescent="0.35">
      <c r="A236" s="7286"/>
      <c r="B236" s="7287"/>
      <c r="C236" s="7270"/>
      <c r="D236" s="4293" t="s">
        <v>338</v>
      </c>
      <c r="E236" s="4294" t="s">
        <v>339</v>
      </c>
    </row>
    <row r="237" spans="1:130" x14ac:dyDescent="0.35">
      <c r="A237" s="7271" t="s">
        <v>340</v>
      </c>
      <c r="B237" s="7272"/>
      <c r="C237" s="4295"/>
      <c r="D237" s="4296"/>
      <c r="E237" s="4297"/>
    </row>
    <row r="238" spans="1:130" x14ac:dyDescent="0.35">
      <c r="A238" s="7273" t="s">
        <v>341</v>
      </c>
      <c r="B238" s="7274"/>
      <c r="C238" s="1297"/>
      <c r="D238" s="3957"/>
      <c r="E238" s="3958"/>
    </row>
    <row r="239" spans="1:130" x14ac:dyDescent="0.35">
      <c r="A239" s="7273" t="s">
        <v>342</v>
      </c>
      <c r="B239" s="7274"/>
      <c r="C239" s="3957"/>
      <c r="D239" s="3957"/>
      <c r="E239" s="3958"/>
    </row>
    <row r="240" spans="1:130" x14ac:dyDescent="0.35">
      <c r="A240" s="7273" t="s">
        <v>343</v>
      </c>
      <c r="B240" s="7274"/>
      <c r="C240" s="3957"/>
      <c r="D240" s="3957"/>
      <c r="E240" s="3958"/>
    </row>
    <row r="241" spans="1:130" x14ac:dyDescent="0.35">
      <c r="A241" s="7290" t="s">
        <v>344</v>
      </c>
      <c r="B241" s="7291"/>
      <c r="C241" s="3959"/>
      <c r="D241" s="3960"/>
      <c r="E241" s="3961"/>
    </row>
    <row r="243" spans="1:130" s="459" customFormat="1" ht="24.65" customHeight="1" x14ac:dyDescent="0.35">
      <c r="A243" s="7292" t="s">
        <v>345</v>
      </c>
      <c r="B243" s="7292"/>
      <c r="C243" s="7292"/>
      <c r="D243" s="7292"/>
      <c r="E243" s="7292"/>
      <c r="F243" s="7292"/>
      <c r="G243" s="7292"/>
      <c r="H243" s="7292"/>
      <c r="I243" s="7292"/>
      <c r="J243" s="7292"/>
      <c r="K243" s="7292"/>
      <c r="L243" s="7292"/>
      <c r="M243" s="7292"/>
      <c r="N243" s="1298"/>
      <c r="O243" s="1298"/>
      <c r="P243" s="1298"/>
      <c r="Q243" s="1298"/>
      <c r="R243" s="1298"/>
      <c r="S243" s="1298"/>
      <c r="T243" s="1298"/>
      <c r="U243" s="1298"/>
      <c r="V243" s="1298"/>
      <c r="W243" s="1298"/>
      <c r="X243" s="1298"/>
      <c r="Y243" s="1298"/>
      <c r="Z243" s="1299"/>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1"/>
      <c r="BB243" s="461"/>
      <c r="BC243" s="461"/>
      <c r="BD243" s="461"/>
      <c r="BE243" s="461"/>
      <c r="BF243" s="461"/>
      <c r="BG243" s="461"/>
      <c r="BH243" s="461"/>
      <c r="BI243" s="461"/>
      <c r="BJ243" s="461"/>
      <c r="BK243" s="461"/>
      <c r="BL243" s="461"/>
      <c r="BM243" s="461"/>
      <c r="BN243" s="461"/>
      <c r="BO243" s="461"/>
      <c r="BP243" s="461"/>
      <c r="BQ243" s="461"/>
      <c r="BR243" s="461"/>
      <c r="BS243" s="461"/>
      <c r="BT243" s="461"/>
      <c r="BU243" s="461"/>
      <c r="BV243" s="461"/>
      <c r="BW243" s="461"/>
      <c r="BX243" s="461"/>
      <c r="BY243" s="460"/>
      <c r="BZ243" s="460"/>
      <c r="CA243" s="1218"/>
      <c r="CB243" s="1218"/>
      <c r="CC243" s="1218"/>
      <c r="CD243" s="1218"/>
      <c r="CE243" s="1218"/>
      <c r="CF243" s="1218"/>
      <c r="CG243" s="1218"/>
      <c r="CH243" s="1218"/>
      <c r="CI243" s="1218"/>
      <c r="CJ243" s="1218"/>
      <c r="CK243" s="1218"/>
      <c r="CL243" s="1218"/>
      <c r="CM243" s="1218"/>
      <c r="CN243" s="1218"/>
      <c r="CO243" s="1218"/>
      <c r="CP243" s="1218"/>
      <c r="CQ243" s="1218"/>
      <c r="CR243" s="1218"/>
      <c r="CS243" s="1218"/>
      <c r="CT243" s="1218"/>
      <c r="CU243" s="1218"/>
      <c r="CV243" s="1218"/>
      <c r="CW243" s="1218"/>
      <c r="CX243" s="1218"/>
      <c r="CY243" s="1218"/>
      <c r="CZ243" s="1218"/>
      <c r="DA243" s="1220"/>
      <c r="DB243" s="1220"/>
      <c r="DC243" s="1220"/>
      <c r="DD243" s="1220"/>
      <c r="DE243" s="1220"/>
      <c r="DF243" s="1220"/>
      <c r="DG243" s="1220"/>
      <c r="DH243" s="1220"/>
      <c r="DI243" s="1220"/>
      <c r="DJ243" s="1220"/>
      <c r="DK243" s="1220"/>
      <c r="DL243" s="1220"/>
      <c r="DM243" s="1220"/>
      <c r="DN243" s="1220"/>
      <c r="DO243" s="1220"/>
      <c r="DP243" s="1220"/>
      <c r="DQ243" s="1220"/>
      <c r="DR243" s="1220"/>
      <c r="DS243" s="1220"/>
      <c r="DT243" s="1220"/>
      <c r="DU243" s="1220"/>
      <c r="DV243" s="1220"/>
      <c r="DW243" s="1220"/>
      <c r="DX243" s="1220"/>
      <c r="DY243" s="1220"/>
      <c r="DZ243" s="1220"/>
    </row>
    <row r="244" spans="1:130" s="459" customFormat="1" ht="24.65" customHeight="1" x14ac:dyDescent="0.35">
      <c r="A244" s="7293" t="s">
        <v>207</v>
      </c>
      <c r="B244" s="7294"/>
      <c r="C244" s="7299" t="s">
        <v>208</v>
      </c>
      <c r="D244" s="7300"/>
      <c r="E244" s="7301"/>
      <c r="F244" s="7305" t="s">
        <v>4</v>
      </c>
      <c r="G244" s="7306"/>
      <c r="H244" s="7306"/>
      <c r="I244" s="7306"/>
      <c r="J244" s="7306"/>
      <c r="K244" s="7306"/>
      <c r="L244" s="7306"/>
      <c r="M244" s="7306"/>
      <c r="N244" s="7306"/>
      <c r="O244" s="7306"/>
      <c r="P244" s="7306"/>
      <c r="Q244" s="7306"/>
      <c r="R244" s="7306"/>
      <c r="S244" s="7306"/>
      <c r="T244" s="7306"/>
      <c r="U244" s="7306"/>
      <c r="V244" s="7306"/>
      <c r="W244" s="7306"/>
      <c r="X244" s="7306"/>
      <c r="Y244" s="7289"/>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1"/>
      <c r="BA244" s="461"/>
      <c r="BB244" s="461"/>
      <c r="BC244" s="461"/>
      <c r="BD244" s="461"/>
      <c r="BE244" s="461"/>
      <c r="BF244" s="461"/>
      <c r="BG244" s="461"/>
      <c r="BH244" s="461"/>
      <c r="BI244" s="461"/>
      <c r="BJ244" s="461"/>
      <c r="BK244" s="461"/>
      <c r="BL244" s="461"/>
      <c r="BM244" s="461"/>
      <c r="BN244" s="461"/>
      <c r="BO244" s="461"/>
      <c r="BP244" s="461"/>
      <c r="BQ244" s="461"/>
      <c r="BR244" s="461"/>
      <c r="BS244" s="461"/>
      <c r="BT244" s="461"/>
      <c r="BU244" s="461"/>
      <c r="BV244" s="461"/>
      <c r="BW244" s="461"/>
      <c r="BX244" s="461"/>
      <c r="BY244" s="460"/>
      <c r="BZ244" s="460"/>
      <c r="CA244" s="1218"/>
      <c r="CB244" s="1218"/>
      <c r="CC244" s="1218"/>
      <c r="CD244" s="1218"/>
      <c r="CE244" s="1218"/>
      <c r="CF244" s="1218"/>
      <c r="CG244" s="1218"/>
      <c r="CH244" s="1218"/>
      <c r="CI244" s="1218"/>
      <c r="CJ244" s="1218"/>
      <c r="CK244" s="1218"/>
      <c r="CL244" s="1218"/>
      <c r="CM244" s="1218"/>
      <c r="CN244" s="1218"/>
      <c r="CO244" s="1218"/>
      <c r="CP244" s="1218"/>
      <c r="CQ244" s="1218"/>
      <c r="CR244" s="1218"/>
      <c r="CS244" s="1218"/>
      <c r="CT244" s="1218"/>
      <c r="CU244" s="1218"/>
      <c r="CV244" s="1218"/>
      <c r="CW244" s="1218"/>
      <c r="CX244" s="1218"/>
      <c r="CY244" s="1218"/>
      <c r="CZ244" s="1218"/>
      <c r="DA244" s="1220"/>
      <c r="DB244" s="1220"/>
      <c r="DC244" s="1220"/>
      <c r="DD244" s="1220"/>
      <c r="DE244" s="1220"/>
      <c r="DF244" s="1220"/>
      <c r="DG244" s="1220"/>
      <c r="DH244" s="1220"/>
      <c r="DI244" s="1220"/>
      <c r="DJ244" s="1220"/>
      <c r="DK244" s="1220"/>
      <c r="DL244" s="1220"/>
      <c r="DM244" s="1220"/>
      <c r="DN244" s="1220"/>
      <c r="DO244" s="1220"/>
      <c r="DP244" s="1220"/>
      <c r="DQ244" s="1220"/>
      <c r="DR244" s="1220"/>
      <c r="DS244" s="1220"/>
      <c r="DT244" s="1220"/>
      <c r="DU244" s="1220"/>
      <c r="DV244" s="1220"/>
      <c r="DW244" s="1220"/>
      <c r="DX244" s="1220"/>
      <c r="DY244" s="1220"/>
      <c r="DZ244" s="1219"/>
    </row>
    <row r="245" spans="1:130" s="459" customFormat="1" ht="24.65" customHeight="1" x14ac:dyDescent="0.35">
      <c r="A245" s="7295"/>
      <c r="B245" s="7296"/>
      <c r="C245" s="7302"/>
      <c r="D245" s="7303"/>
      <c r="E245" s="7304"/>
      <c r="F245" s="7288" t="s">
        <v>346</v>
      </c>
      <c r="G245" s="7306"/>
      <c r="H245" s="7288" t="s">
        <v>347</v>
      </c>
      <c r="I245" s="7289"/>
      <c r="J245" s="7288" t="s">
        <v>209</v>
      </c>
      <c r="K245" s="7289"/>
      <c r="L245" s="7288" t="s">
        <v>210</v>
      </c>
      <c r="M245" s="7289"/>
      <c r="N245" s="7288" t="s">
        <v>211</v>
      </c>
      <c r="O245" s="7289"/>
      <c r="P245" s="7288" t="s">
        <v>212</v>
      </c>
      <c r="Q245" s="7289"/>
      <c r="R245" s="7288" t="s">
        <v>213</v>
      </c>
      <c r="S245" s="7289"/>
      <c r="T245" s="7288" t="s">
        <v>214</v>
      </c>
      <c r="U245" s="7289"/>
      <c r="V245" s="7288" t="s">
        <v>215</v>
      </c>
      <c r="W245" s="7289"/>
      <c r="X245" s="7288" t="s">
        <v>24</v>
      </c>
      <c r="Y245" s="7289"/>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1"/>
      <c r="BA245" s="461"/>
      <c r="BB245" s="461"/>
      <c r="BC245" s="461"/>
      <c r="BD245" s="461"/>
      <c r="BE245" s="461"/>
      <c r="BF245" s="461"/>
      <c r="BG245" s="461"/>
      <c r="BH245" s="461"/>
      <c r="BI245" s="461"/>
      <c r="BJ245" s="461"/>
      <c r="BK245" s="461"/>
      <c r="BL245" s="461"/>
      <c r="BM245" s="461"/>
      <c r="BN245" s="461"/>
      <c r="BO245" s="461"/>
      <c r="BP245" s="461"/>
      <c r="BQ245" s="461"/>
      <c r="BR245" s="461"/>
      <c r="BS245" s="461"/>
      <c r="BT245" s="461"/>
      <c r="BU245" s="461"/>
      <c r="BV245" s="461"/>
      <c r="BW245" s="461"/>
      <c r="BX245" s="461"/>
      <c r="BY245" s="460"/>
      <c r="BZ245" s="460"/>
      <c r="CA245" s="1218"/>
      <c r="CB245" s="1218"/>
      <c r="CC245" s="1218"/>
      <c r="CD245" s="1218"/>
      <c r="CE245" s="1218"/>
      <c r="CF245" s="1218"/>
      <c r="CG245" s="1218"/>
      <c r="CH245" s="1218"/>
      <c r="CI245" s="1218"/>
      <c r="CJ245" s="1218"/>
      <c r="CK245" s="1218"/>
      <c r="CL245" s="1218"/>
      <c r="CM245" s="1218"/>
      <c r="CN245" s="1218"/>
      <c r="CO245" s="1218"/>
      <c r="CP245" s="1218"/>
      <c r="CQ245" s="1218"/>
      <c r="CR245" s="1218"/>
      <c r="CS245" s="1218"/>
      <c r="CT245" s="1218"/>
      <c r="CU245" s="1218"/>
      <c r="CV245" s="1218"/>
      <c r="CW245" s="1218"/>
      <c r="CX245" s="1218"/>
      <c r="CY245" s="1218"/>
      <c r="CZ245" s="1218"/>
      <c r="DA245" s="1220"/>
      <c r="DB245" s="1220"/>
      <c r="DC245" s="1220"/>
      <c r="DD245" s="1220"/>
      <c r="DE245" s="1220"/>
      <c r="DF245" s="1220"/>
      <c r="DG245" s="1220"/>
      <c r="DH245" s="1220"/>
      <c r="DI245" s="1220"/>
      <c r="DJ245" s="1220"/>
      <c r="DK245" s="1220"/>
      <c r="DL245" s="1220"/>
      <c r="DM245" s="1220"/>
      <c r="DN245" s="1220"/>
      <c r="DO245" s="1220"/>
      <c r="DP245" s="1220"/>
      <c r="DQ245" s="1220"/>
      <c r="DR245" s="1220"/>
      <c r="DS245" s="1220"/>
      <c r="DT245" s="1220"/>
      <c r="DU245" s="1220"/>
      <c r="DV245" s="1220"/>
      <c r="DW245" s="1220"/>
      <c r="DX245" s="1220"/>
      <c r="DY245" s="1220"/>
      <c r="DZ245" s="1219"/>
    </row>
    <row r="246" spans="1:130" s="459" customFormat="1" ht="24.65" customHeight="1" x14ac:dyDescent="0.35">
      <c r="A246" s="7297"/>
      <c r="B246" s="7298"/>
      <c r="C246" s="4298" t="s">
        <v>32</v>
      </c>
      <c r="D246" s="4299" t="s">
        <v>33</v>
      </c>
      <c r="E246" s="4300" t="s">
        <v>34</v>
      </c>
      <c r="F246" s="4298" t="s">
        <v>33</v>
      </c>
      <c r="G246" s="4301" t="s">
        <v>34</v>
      </c>
      <c r="H246" s="4298" t="s">
        <v>33</v>
      </c>
      <c r="I246" s="4302" t="s">
        <v>34</v>
      </c>
      <c r="J246" s="4298" t="s">
        <v>33</v>
      </c>
      <c r="K246" s="4303" t="s">
        <v>34</v>
      </c>
      <c r="L246" s="4298" t="s">
        <v>33</v>
      </c>
      <c r="M246" s="4303" t="s">
        <v>34</v>
      </c>
      <c r="N246" s="4298" t="s">
        <v>33</v>
      </c>
      <c r="O246" s="4303" t="s">
        <v>34</v>
      </c>
      <c r="P246" s="4298" t="s">
        <v>33</v>
      </c>
      <c r="Q246" s="4303" t="s">
        <v>34</v>
      </c>
      <c r="R246" s="4298" t="s">
        <v>33</v>
      </c>
      <c r="S246" s="4303" t="s">
        <v>34</v>
      </c>
      <c r="T246" s="4298" t="s">
        <v>33</v>
      </c>
      <c r="U246" s="4303" t="s">
        <v>34</v>
      </c>
      <c r="V246" s="4298" t="s">
        <v>33</v>
      </c>
      <c r="W246" s="4303" t="s">
        <v>34</v>
      </c>
      <c r="X246" s="4298" t="s">
        <v>33</v>
      </c>
      <c r="Y246" s="4303" t="s">
        <v>34</v>
      </c>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1"/>
      <c r="BA246" s="461"/>
      <c r="BB246" s="461"/>
      <c r="BC246" s="461"/>
      <c r="BD246" s="461"/>
      <c r="BE246" s="461"/>
      <c r="BF246" s="461"/>
      <c r="BG246" s="461"/>
      <c r="BH246" s="461"/>
      <c r="BI246" s="461"/>
      <c r="BJ246" s="461"/>
      <c r="BK246" s="461"/>
      <c r="BL246" s="461"/>
      <c r="BM246" s="461"/>
      <c r="BN246" s="461"/>
      <c r="BO246" s="461"/>
      <c r="BP246" s="461"/>
      <c r="BQ246" s="461"/>
      <c r="BR246" s="461"/>
      <c r="BS246" s="461"/>
      <c r="BT246" s="461"/>
      <c r="BU246" s="461"/>
      <c r="BV246" s="461"/>
      <c r="BW246" s="461"/>
      <c r="BX246" s="461"/>
      <c r="BY246" s="460"/>
      <c r="BZ246" s="460"/>
      <c r="CA246" s="1218"/>
      <c r="CB246" s="1218"/>
      <c r="CC246" s="1218"/>
      <c r="CD246" s="1218"/>
      <c r="CE246" s="1218"/>
      <c r="CF246" s="1218"/>
      <c r="CG246" s="1218"/>
      <c r="CH246" s="1218"/>
      <c r="CI246" s="1218"/>
      <c r="CJ246" s="1218"/>
      <c r="CK246" s="1218"/>
      <c r="CL246" s="1218"/>
      <c r="CM246" s="1218"/>
      <c r="CN246" s="1218"/>
      <c r="CO246" s="1218"/>
      <c r="CP246" s="1218"/>
      <c r="CQ246" s="1218"/>
      <c r="CR246" s="1218"/>
      <c r="CS246" s="1218"/>
      <c r="CT246" s="1218"/>
      <c r="CU246" s="1218"/>
      <c r="CV246" s="1218"/>
      <c r="CW246" s="1218"/>
      <c r="CX246" s="1218"/>
      <c r="CY246" s="1218"/>
      <c r="CZ246" s="1218"/>
      <c r="DA246" s="1220"/>
      <c r="DB246" s="1220"/>
      <c r="DC246" s="1220"/>
      <c r="DD246" s="1220"/>
      <c r="DE246" s="1220"/>
      <c r="DF246" s="1220"/>
      <c r="DG246" s="1220"/>
      <c r="DH246" s="1220"/>
      <c r="DI246" s="1220"/>
      <c r="DJ246" s="1220"/>
      <c r="DK246" s="1220"/>
      <c r="DL246" s="1220"/>
      <c r="DM246" s="1220"/>
      <c r="DN246" s="1220"/>
      <c r="DO246" s="1220"/>
      <c r="DP246" s="1220"/>
      <c r="DQ246" s="1220"/>
      <c r="DR246" s="1220"/>
      <c r="DS246" s="1220"/>
      <c r="DT246" s="1220"/>
      <c r="DU246" s="1220"/>
      <c r="DV246" s="1220"/>
      <c r="DW246" s="1220"/>
      <c r="DX246" s="1220"/>
      <c r="DY246" s="1220"/>
      <c r="DZ246" s="1219"/>
    </row>
    <row r="247" spans="1:130" s="459" customFormat="1" ht="15.65" customHeight="1" x14ac:dyDescent="0.35">
      <c r="A247" s="7307" t="s">
        <v>348</v>
      </c>
      <c r="B247" s="7308"/>
      <c r="C247" s="4304">
        <f>SUM(D247+E247)</f>
        <v>0</v>
      </c>
      <c r="D247" s="4305">
        <f>+H247</f>
        <v>0</v>
      </c>
      <c r="E247" s="4306">
        <f>+I247</f>
        <v>0</v>
      </c>
      <c r="F247" s="4307"/>
      <c r="G247" s="4308"/>
      <c r="H247" s="4309"/>
      <c r="I247" s="4310"/>
      <c r="J247" s="4307"/>
      <c r="K247" s="4308"/>
      <c r="L247" s="4307"/>
      <c r="M247" s="4308"/>
      <c r="N247" s="4307"/>
      <c r="O247" s="4308"/>
      <c r="P247" s="4307"/>
      <c r="Q247" s="4308"/>
      <c r="R247" s="4307"/>
      <c r="S247" s="4308"/>
      <c r="T247" s="4307"/>
      <c r="U247" s="4308"/>
      <c r="V247" s="4307"/>
      <c r="W247" s="4308"/>
      <c r="X247" s="4307"/>
      <c r="Y247" s="4308"/>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1"/>
      <c r="BA247" s="461"/>
      <c r="BB247" s="461"/>
      <c r="BC247" s="461"/>
      <c r="BD247" s="461"/>
      <c r="BE247" s="461"/>
      <c r="BF247" s="461"/>
      <c r="BG247" s="461"/>
      <c r="BH247" s="461"/>
      <c r="BI247" s="461"/>
      <c r="BJ247" s="461"/>
      <c r="BK247" s="461"/>
      <c r="BL247" s="461"/>
      <c r="BM247" s="461"/>
      <c r="BN247" s="461"/>
      <c r="BO247" s="461"/>
      <c r="BP247" s="461"/>
      <c r="BQ247" s="461"/>
      <c r="BR247" s="461"/>
      <c r="BS247" s="461"/>
      <c r="BT247" s="461"/>
      <c r="BU247" s="461"/>
      <c r="BV247" s="461"/>
      <c r="BW247" s="461"/>
      <c r="BX247" s="461"/>
      <c r="BY247" s="460"/>
      <c r="BZ247" s="460"/>
      <c r="CA247" s="1218"/>
      <c r="CB247" s="1218"/>
      <c r="CC247" s="1218"/>
      <c r="CD247" s="1218"/>
      <c r="CE247" s="1218"/>
      <c r="CF247" s="1218"/>
      <c r="CG247" s="1218"/>
      <c r="CH247" s="1218"/>
      <c r="CI247" s="1218"/>
      <c r="CJ247" s="1218"/>
      <c r="CK247" s="1218"/>
      <c r="CL247" s="1218"/>
      <c r="CM247" s="1218"/>
      <c r="CN247" s="1218"/>
      <c r="CO247" s="1218"/>
      <c r="CP247" s="1218"/>
      <c r="CQ247" s="1218"/>
      <c r="CR247" s="1218"/>
      <c r="CS247" s="1218"/>
      <c r="CT247" s="1218"/>
      <c r="CU247" s="1218"/>
      <c r="CV247" s="1218"/>
      <c r="CW247" s="1218"/>
      <c r="CX247" s="1218"/>
      <c r="CY247" s="1218"/>
      <c r="CZ247" s="1218"/>
      <c r="DA247" s="1220"/>
      <c r="DB247" s="1220"/>
      <c r="DC247" s="1220"/>
      <c r="DD247" s="1220"/>
      <c r="DE247" s="1220"/>
      <c r="DF247" s="1220"/>
      <c r="DG247" s="1220"/>
      <c r="DH247" s="1220"/>
      <c r="DI247" s="1220"/>
      <c r="DJ247" s="1220"/>
      <c r="DK247" s="1220"/>
      <c r="DL247" s="1220"/>
      <c r="DM247" s="1220"/>
      <c r="DN247" s="1220"/>
      <c r="DO247" s="1220"/>
      <c r="DP247" s="1220"/>
      <c r="DQ247" s="1220"/>
      <c r="DR247" s="1220"/>
      <c r="DS247" s="1220"/>
      <c r="DT247" s="1220"/>
      <c r="DU247" s="1220"/>
      <c r="DV247" s="1220"/>
      <c r="DW247" s="1220"/>
      <c r="DX247" s="1220"/>
      <c r="DY247" s="1220"/>
      <c r="DZ247" s="1219"/>
    </row>
    <row r="248" spans="1:130" s="459" customFormat="1" ht="15.65" customHeight="1" x14ac:dyDescent="0.35">
      <c r="A248" s="7309" t="s">
        <v>349</v>
      </c>
      <c r="B248" s="7310"/>
      <c r="C248" s="4311">
        <f t="shared" ref="C248:C255" si="29">SUM(D248+E248)</f>
        <v>0</v>
      </c>
      <c r="D248" s="4305">
        <f>+J248</f>
        <v>0</v>
      </c>
      <c r="E248" s="4306">
        <f>+K248</f>
        <v>0</v>
      </c>
      <c r="F248" s="4312"/>
      <c r="G248" s="4313"/>
      <c r="H248" s="4312"/>
      <c r="I248" s="4313"/>
      <c r="J248" s="4309"/>
      <c r="K248" s="4314"/>
      <c r="L248" s="4312"/>
      <c r="M248" s="4313"/>
      <c r="N248" s="4312"/>
      <c r="O248" s="4313"/>
      <c r="P248" s="4312"/>
      <c r="Q248" s="4313"/>
      <c r="R248" s="4312"/>
      <c r="S248" s="4313"/>
      <c r="T248" s="4312"/>
      <c r="U248" s="4313"/>
      <c r="V248" s="4312"/>
      <c r="W248" s="4313"/>
      <c r="X248" s="4312"/>
      <c r="Y248" s="4313"/>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1"/>
      <c r="BA248" s="461"/>
      <c r="BB248" s="461"/>
      <c r="BC248" s="461"/>
      <c r="BD248" s="461"/>
      <c r="BE248" s="461"/>
      <c r="BF248" s="461"/>
      <c r="BG248" s="461"/>
      <c r="BH248" s="461"/>
      <c r="BI248" s="461"/>
      <c r="BJ248" s="461"/>
      <c r="BK248" s="461"/>
      <c r="BL248" s="461"/>
      <c r="BM248" s="461"/>
      <c r="BN248" s="461"/>
      <c r="BO248" s="461"/>
      <c r="BP248" s="461"/>
      <c r="BQ248" s="461"/>
      <c r="BR248" s="461"/>
      <c r="BS248" s="461"/>
      <c r="BT248" s="461"/>
      <c r="BU248" s="461"/>
      <c r="BV248" s="461"/>
      <c r="BW248" s="461"/>
      <c r="BX248" s="461"/>
      <c r="BY248" s="460"/>
      <c r="BZ248" s="460"/>
      <c r="CA248" s="1218"/>
      <c r="CB248" s="1218"/>
      <c r="CC248" s="1218"/>
      <c r="CD248" s="1218"/>
      <c r="CE248" s="1218"/>
      <c r="CF248" s="1218"/>
      <c r="CG248" s="1218"/>
      <c r="CH248" s="1218"/>
      <c r="CI248" s="1218"/>
      <c r="CJ248" s="1218"/>
      <c r="CK248" s="1218"/>
      <c r="CL248" s="1218"/>
      <c r="CM248" s="1218"/>
      <c r="CN248" s="1218"/>
      <c r="CO248" s="1218"/>
      <c r="CP248" s="1218"/>
      <c r="CQ248" s="1218"/>
      <c r="CR248" s="1218"/>
      <c r="CS248" s="1218"/>
      <c r="CT248" s="1218"/>
      <c r="CU248" s="1218"/>
      <c r="CV248" s="1218"/>
      <c r="CW248" s="1218"/>
      <c r="CX248" s="1218"/>
      <c r="CY248" s="1218"/>
      <c r="CZ248" s="1218"/>
      <c r="DA248" s="1220"/>
      <c r="DB248" s="1220"/>
      <c r="DC248" s="1220"/>
      <c r="DD248" s="1220"/>
      <c r="DE248" s="1220"/>
      <c r="DF248" s="1220"/>
      <c r="DG248" s="1220"/>
      <c r="DH248" s="1220"/>
      <c r="DI248" s="1220"/>
      <c r="DJ248" s="1220"/>
      <c r="DK248" s="1220"/>
      <c r="DL248" s="1220"/>
      <c r="DM248" s="1220"/>
      <c r="DN248" s="1220"/>
      <c r="DO248" s="1220"/>
      <c r="DP248" s="1220"/>
      <c r="DQ248" s="1220"/>
      <c r="DR248" s="1220"/>
      <c r="DS248" s="1220"/>
      <c r="DT248" s="1220"/>
      <c r="DU248" s="1220"/>
      <c r="DV248" s="1220"/>
      <c r="DW248" s="1220"/>
      <c r="DX248" s="1220"/>
      <c r="DY248" s="1220"/>
      <c r="DZ248" s="1219"/>
    </row>
    <row r="249" spans="1:130" s="459" customFormat="1" ht="15.65" customHeight="1" x14ac:dyDescent="0.35">
      <c r="A249" s="7311" t="s">
        <v>350</v>
      </c>
      <c r="B249" s="7312"/>
      <c r="C249" s="4311">
        <f t="shared" si="29"/>
        <v>0</v>
      </c>
      <c r="D249" s="4305">
        <f>+L249</f>
        <v>0</v>
      </c>
      <c r="E249" s="4306">
        <f>+M249</f>
        <v>0</v>
      </c>
      <c r="F249" s="4312"/>
      <c r="G249" s="4313"/>
      <c r="H249" s="4312"/>
      <c r="I249" s="4313"/>
      <c r="J249" s="4312"/>
      <c r="K249" s="4313"/>
      <c r="L249" s="4309"/>
      <c r="M249" s="4314"/>
      <c r="N249" s="4312"/>
      <c r="O249" s="4313"/>
      <c r="P249" s="4312"/>
      <c r="Q249" s="4313"/>
      <c r="R249" s="4312"/>
      <c r="S249" s="4313"/>
      <c r="T249" s="4312"/>
      <c r="U249" s="4313"/>
      <c r="V249" s="4312"/>
      <c r="W249" s="4313"/>
      <c r="X249" s="4312"/>
      <c r="Y249" s="4313"/>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1"/>
      <c r="BA249" s="461"/>
      <c r="BB249" s="461"/>
      <c r="BC249" s="461"/>
      <c r="BD249" s="461"/>
      <c r="BE249" s="461"/>
      <c r="BF249" s="461"/>
      <c r="BG249" s="461"/>
      <c r="BH249" s="461"/>
      <c r="BI249" s="461"/>
      <c r="BJ249" s="461"/>
      <c r="BK249" s="461"/>
      <c r="BL249" s="461"/>
      <c r="BM249" s="461"/>
      <c r="BN249" s="461"/>
      <c r="BO249" s="461"/>
      <c r="BP249" s="461"/>
      <c r="BQ249" s="461"/>
      <c r="BR249" s="461"/>
      <c r="BS249" s="461"/>
      <c r="BT249" s="461"/>
      <c r="BU249" s="461"/>
      <c r="BV249" s="461"/>
      <c r="BW249" s="461"/>
      <c r="BX249" s="461"/>
      <c r="BY249" s="460"/>
      <c r="BZ249" s="460"/>
      <c r="CA249" s="1218"/>
      <c r="CB249" s="1218"/>
      <c r="CC249" s="1218"/>
      <c r="CD249" s="1218"/>
      <c r="CE249" s="1218"/>
      <c r="CF249" s="1218"/>
      <c r="CG249" s="1218"/>
      <c r="CH249" s="1218"/>
      <c r="CI249" s="1218"/>
      <c r="CJ249" s="1218"/>
      <c r="CK249" s="1218"/>
      <c r="CL249" s="1218"/>
      <c r="CM249" s="1218"/>
      <c r="CN249" s="1218"/>
      <c r="CO249" s="1218"/>
      <c r="CP249" s="1218"/>
      <c r="CQ249" s="1218"/>
      <c r="CR249" s="1218"/>
      <c r="CS249" s="1218"/>
      <c r="CT249" s="1218"/>
      <c r="CU249" s="1218"/>
      <c r="CV249" s="1218"/>
      <c r="CW249" s="1218"/>
      <c r="CX249" s="1218"/>
      <c r="CY249" s="1218"/>
      <c r="CZ249" s="1218"/>
      <c r="DA249" s="1220"/>
      <c r="DB249" s="1220"/>
      <c r="DC249" s="1220"/>
      <c r="DD249" s="1220"/>
      <c r="DE249" s="1220"/>
      <c r="DF249" s="1220"/>
      <c r="DG249" s="1220"/>
      <c r="DH249" s="1220"/>
      <c r="DI249" s="1220"/>
      <c r="DJ249" s="1220"/>
      <c r="DK249" s="1220"/>
      <c r="DL249" s="1220"/>
      <c r="DM249" s="1220"/>
      <c r="DN249" s="1220"/>
      <c r="DO249" s="1220"/>
      <c r="DP249" s="1220"/>
      <c r="DQ249" s="1220"/>
      <c r="DR249" s="1220"/>
      <c r="DS249" s="1220"/>
      <c r="DT249" s="1220"/>
      <c r="DU249" s="1220"/>
      <c r="DV249" s="1220"/>
      <c r="DW249" s="1220"/>
      <c r="DX249" s="1220"/>
      <c r="DY249" s="1220"/>
      <c r="DZ249" s="1219"/>
    </row>
    <row r="250" spans="1:130" s="459" customFormat="1" ht="15.65" customHeight="1" x14ac:dyDescent="0.35">
      <c r="A250" s="7311" t="s">
        <v>351</v>
      </c>
      <c r="B250" s="7312"/>
      <c r="C250" s="4311">
        <f t="shared" si="29"/>
        <v>0</v>
      </c>
      <c r="D250" s="4305">
        <f>+N250+P250+R250</f>
        <v>0</v>
      </c>
      <c r="E250" s="4306">
        <f>+O250+Q250+S250</f>
        <v>0</v>
      </c>
      <c r="F250" s="4312"/>
      <c r="G250" s="4313"/>
      <c r="H250" s="4312"/>
      <c r="I250" s="4313"/>
      <c r="J250" s="4312"/>
      <c r="K250" s="4313"/>
      <c r="L250" s="4312"/>
      <c r="M250" s="4313"/>
      <c r="N250" s="4309"/>
      <c r="O250" s="4314"/>
      <c r="P250" s="4309"/>
      <c r="Q250" s="4314"/>
      <c r="R250" s="4309"/>
      <c r="S250" s="4314"/>
      <c r="T250" s="4312"/>
      <c r="U250" s="4313"/>
      <c r="V250" s="4312"/>
      <c r="W250" s="4313"/>
      <c r="X250" s="4312"/>
      <c r="Y250" s="4313"/>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1"/>
      <c r="BA250" s="461"/>
      <c r="BB250" s="461"/>
      <c r="BC250" s="461"/>
      <c r="BD250" s="461"/>
      <c r="BE250" s="461"/>
      <c r="BF250" s="461"/>
      <c r="BG250" s="461"/>
      <c r="BH250" s="461"/>
      <c r="BI250" s="461"/>
      <c r="BJ250" s="461"/>
      <c r="BK250" s="461"/>
      <c r="BL250" s="461"/>
      <c r="BM250" s="461"/>
      <c r="BN250" s="461"/>
      <c r="BO250" s="461"/>
      <c r="BP250" s="461"/>
      <c r="BQ250" s="461"/>
      <c r="BR250" s="461"/>
      <c r="BS250" s="461"/>
      <c r="BT250" s="461"/>
      <c r="BU250" s="461"/>
      <c r="BV250" s="461"/>
      <c r="BW250" s="461"/>
      <c r="BX250" s="461"/>
      <c r="BY250" s="460"/>
      <c r="BZ250" s="460"/>
      <c r="CA250" s="1218"/>
      <c r="CB250" s="1218"/>
      <c r="CC250" s="1218"/>
      <c r="CD250" s="1218"/>
      <c r="CE250" s="1218"/>
      <c r="CF250" s="1218"/>
      <c r="CG250" s="1218"/>
      <c r="CH250" s="1218"/>
      <c r="CI250" s="1218"/>
      <c r="CJ250" s="1218"/>
      <c r="CK250" s="1218"/>
      <c r="CL250" s="1218"/>
      <c r="CM250" s="1218"/>
      <c r="CN250" s="1218"/>
      <c r="CO250" s="1218"/>
      <c r="CP250" s="1218"/>
      <c r="CQ250" s="1218"/>
      <c r="CR250" s="1218"/>
      <c r="CS250" s="1218"/>
      <c r="CT250" s="1218"/>
      <c r="CU250" s="1218"/>
      <c r="CV250" s="1218"/>
      <c r="CW250" s="1218"/>
      <c r="CX250" s="1218"/>
      <c r="CY250" s="1218"/>
      <c r="CZ250" s="1218"/>
      <c r="DA250" s="1220"/>
      <c r="DB250" s="1220"/>
      <c r="DC250" s="1220"/>
      <c r="DD250" s="1220"/>
      <c r="DE250" s="1220"/>
      <c r="DF250" s="1220"/>
      <c r="DG250" s="1220"/>
      <c r="DH250" s="1220"/>
      <c r="DI250" s="1220"/>
      <c r="DJ250" s="1220"/>
      <c r="DK250" s="1220"/>
      <c r="DL250" s="1220"/>
      <c r="DM250" s="1220"/>
      <c r="DN250" s="1220"/>
      <c r="DO250" s="1220"/>
      <c r="DP250" s="1220"/>
      <c r="DQ250" s="1220"/>
      <c r="DR250" s="1220"/>
      <c r="DS250" s="1220"/>
      <c r="DT250" s="1220"/>
      <c r="DU250" s="1220"/>
      <c r="DV250" s="1220"/>
      <c r="DW250" s="1220"/>
      <c r="DX250" s="1220"/>
      <c r="DY250" s="1220"/>
      <c r="DZ250" s="1219"/>
    </row>
    <row r="251" spans="1:130" s="459" customFormat="1" ht="15.65" customHeight="1" x14ac:dyDescent="0.35">
      <c r="A251" s="7311" t="s">
        <v>352</v>
      </c>
      <c r="B251" s="7312"/>
      <c r="C251" s="4311">
        <f t="shared" si="29"/>
        <v>0</v>
      </c>
      <c r="D251" s="4305">
        <f>+J251+L251+N251</f>
        <v>0</v>
      </c>
      <c r="E251" s="4306">
        <f>+K251+M251+O251</f>
        <v>0</v>
      </c>
      <c r="F251" s="4312"/>
      <c r="G251" s="4313"/>
      <c r="H251" s="4312"/>
      <c r="I251" s="4313"/>
      <c r="J251" s="4309"/>
      <c r="K251" s="4314"/>
      <c r="L251" s="4309"/>
      <c r="M251" s="4314"/>
      <c r="N251" s="4309"/>
      <c r="O251" s="4314"/>
      <c r="P251" s="4312"/>
      <c r="Q251" s="4313"/>
      <c r="R251" s="4312"/>
      <c r="S251" s="4313"/>
      <c r="T251" s="4312"/>
      <c r="U251" s="4313"/>
      <c r="V251" s="4312"/>
      <c r="W251" s="4313"/>
      <c r="X251" s="4312"/>
      <c r="Y251" s="4313"/>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1"/>
      <c r="BA251" s="461"/>
      <c r="BB251" s="461"/>
      <c r="BC251" s="461"/>
      <c r="BD251" s="461"/>
      <c r="BE251" s="461"/>
      <c r="BF251" s="461"/>
      <c r="BG251" s="461"/>
      <c r="BH251" s="461"/>
      <c r="BI251" s="461"/>
      <c r="BJ251" s="461"/>
      <c r="BK251" s="461"/>
      <c r="BL251" s="461"/>
      <c r="BM251" s="461"/>
      <c r="BN251" s="461"/>
      <c r="BO251" s="461"/>
      <c r="BP251" s="461"/>
      <c r="BQ251" s="461"/>
      <c r="BR251" s="461"/>
      <c r="BS251" s="461"/>
      <c r="BT251" s="461"/>
      <c r="BU251" s="461"/>
      <c r="BV251" s="461"/>
      <c r="BW251" s="461"/>
      <c r="BX251" s="461"/>
      <c r="BY251" s="460"/>
      <c r="BZ251" s="460"/>
      <c r="CA251" s="1218"/>
      <c r="CB251" s="1218"/>
      <c r="CC251" s="1218"/>
      <c r="CD251" s="1218"/>
      <c r="CE251" s="1218"/>
      <c r="CF251" s="1218"/>
      <c r="CG251" s="1218"/>
      <c r="CH251" s="1218"/>
      <c r="CI251" s="1218"/>
      <c r="CJ251" s="1218"/>
      <c r="CK251" s="1218"/>
      <c r="CL251" s="1218"/>
      <c r="CM251" s="1218"/>
      <c r="CN251" s="1218"/>
      <c r="CO251" s="1218"/>
      <c r="CP251" s="1218"/>
      <c r="CQ251" s="1218"/>
      <c r="CR251" s="1218"/>
      <c r="CS251" s="1218"/>
      <c r="CT251" s="1218"/>
      <c r="CU251" s="1218"/>
      <c r="CV251" s="1218"/>
      <c r="CW251" s="1218"/>
      <c r="CX251" s="1218"/>
      <c r="CY251" s="1218"/>
      <c r="CZ251" s="1218"/>
      <c r="DA251" s="1220"/>
      <c r="DB251" s="1220"/>
      <c r="DC251" s="1220"/>
      <c r="DD251" s="1220"/>
      <c r="DE251" s="1220"/>
      <c r="DF251" s="1220"/>
      <c r="DG251" s="1220"/>
      <c r="DH251" s="1220"/>
      <c r="DI251" s="1220"/>
      <c r="DJ251" s="1220"/>
      <c r="DK251" s="1220"/>
      <c r="DL251" s="1220"/>
      <c r="DM251" s="1220"/>
      <c r="DN251" s="1220"/>
      <c r="DO251" s="1220"/>
      <c r="DP251" s="1220"/>
      <c r="DQ251" s="1220"/>
      <c r="DR251" s="1220"/>
      <c r="DS251" s="1220"/>
      <c r="DT251" s="1220"/>
      <c r="DU251" s="1220"/>
      <c r="DV251" s="1220"/>
      <c r="DW251" s="1220"/>
      <c r="DX251" s="1220"/>
      <c r="DY251" s="1220"/>
      <c r="DZ251" s="1219"/>
    </row>
    <row r="252" spans="1:130" s="459" customFormat="1" ht="15.65" customHeight="1" x14ac:dyDescent="0.35">
      <c r="A252" s="7311" t="s">
        <v>353</v>
      </c>
      <c r="B252" s="7312"/>
      <c r="C252" s="4311">
        <f t="shared" si="29"/>
        <v>0</v>
      </c>
      <c r="D252" s="4305">
        <f>+J252+L252+N252</f>
        <v>0</v>
      </c>
      <c r="E252" s="4306">
        <f>+K252+M252+O252</f>
        <v>0</v>
      </c>
      <c r="F252" s="4312"/>
      <c r="G252" s="4313"/>
      <c r="H252" s="4312"/>
      <c r="I252" s="4313"/>
      <c r="J252" s="4309"/>
      <c r="K252" s="4315"/>
      <c r="L252" s="4309"/>
      <c r="M252" s="4314"/>
      <c r="N252" s="4309"/>
      <c r="O252" s="4314"/>
      <c r="P252" s="4312"/>
      <c r="Q252" s="4313"/>
      <c r="R252" s="4312"/>
      <c r="S252" s="4313"/>
      <c r="T252" s="4312"/>
      <c r="U252" s="4313"/>
      <c r="V252" s="4312"/>
      <c r="W252" s="4313"/>
      <c r="X252" s="4312"/>
      <c r="Y252" s="4313"/>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1"/>
      <c r="BA252" s="461"/>
      <c r="BB252" s="461"/>
      <c r="BC252" s="461"/>
      <c r="BD252" s="461"/>
      <c r="BE252" s="461"/>
      <c r="BF252" s="461"/>
      <c r="BG252" s="461"/>
      <c r="BH252" s="461"/>
      <c r="BI252" s="461"/>
      <c r="BJ252" s="461"/>
      <c r="BK252" s="461"/>
      <c r="BL252" s="461"/>
      <c r="BM252" s="461"/>
      <c r="BN252" s="461"/>
      <c r="BO252" s="461"/>
      <c r="BP252" s="461"/>
      <c r="BQ252" s="461"/>
      <c r="BR252" s="461"/>
      <c r="BS252" s="461"/>
      <c r="BT252" s="461"/>
      <c r="BU252" s="461"/>
      <c r="BV252" s="461"/>
      <c r="BW252" s="461"/>
      <c r="BX252" s="461"/>
      <c r="BY252" s="460"/>
      <c r="BZ252" s="460"/>
      <c r="CA252" s="1218"/>
      <c r="CB252" s="1218"/>
      <c r="CC252" s="1218"/>
      <c r="CD252" s="1218"/>
      <c r="CE252" s="1218"/>
      <c r="CF252" s="1218"/>
      <c r="CG252" s="1218"/>
      <c r="CH252" s="1218"/>
      <c r="CI252" s="1218"/>
      <c r="CJ252" s="1218"/>
      <c r="CK252" s="1218"/>
      <c r="CL252" s="1218"/>
      <c r="CM252" s="1218"/>
      <c r="CN252" s="1218"/>
      <c r="CO252" s="1218"/>
      <c r="CP252" s="1218"/>
      <c r="CQ252" s="1218"/>
      <c r="CR252" s="1218"/>
      <c r="CS252" s="1218"/>
      <c r="CT252" s="1218"/>
      <c r="CU252" s="1218"/>
      <c r="CV252" s="1218"/>
      <c r="CW252" s="1218"/>
      <c r="CX252" s="1218"/>
      <c r="CY252" s="1218"/>
      <c r="CZ252" s="1218"/>
      <c r="DA252" s="1220"/>
      <c r="DB252" s="1220"/>
      <c r="DC252" s="1220"/>
      <c r="DD252" s="1220"/>
      <c r="DE252" s="1220"/>
      <c r="DF252" s="1220"/>
      <c r="DG252" s="1220"/>
      <c r="DH252" s="1220"/>
      <c r="DI252" s="1220"/>
      <c r="DJ252" s="1220"/>
      <c r="DK252" s="1220"/>
      <c r="DL252" s="1220"/>
      <c r="DM252" s="1220"/>
      <c r="DN252" s="1220"/>
      <c r="DO252" s="1220"/>
      <c r="DP252" s="1220"/>
      <c r="DQ252" s="1220"/>
      <c r="DR252" s="1220"/>
      <c r="DS252" s="1220"/>
      <c r="DT252" s="1220"/>
      <c r="DU252" s="1220"/>
      <c r="DV252" s="1220"/>
      <c r="DW252" s="1220"/>
      <c r="DX252" s="1220"/>
      <c r="DY252" s="1220"/>
      <c r="DZ252" s="1219"/>
    </row>
    <row r="253" spans="1:130" s="459" customFormat="1" ht="15.65" customHeight="1" x14ac:dyDescent="0.35">
      <c r="A253" s="7313" t="s">
        <v>354</v>
      </c>
      <c r="B253" s="7314"/>
      <c r="C253" s="4316">
        <f t="shared" si="29"/>
        <v>0</v>
      </c>
      <c r="D253" s="4317">
        <f>+T253+V253+X253</f>
        <v>0</v>
      </c>
      <c r="E253" s="4318">
        <f>+U253+W253+Y253</f>
        <v>0</v>
      </c>
      <c r="F253" s="4319"/>
      <c r="G253" s="4320"/>
      <c r="H253" s="4319"/>
      <c r="I253" s="4320"/>
      <c r="J253" s="4319"/>
      <c r="K253" s="4321"/>
      <c r="L253" s="4319"/>
      <c r="M253" s="4320"/>
      <c r="N253" s="4319"/>
      <c r="O253" s="4320"/>
      <c r="P253" s="4319"/>
      <c r="Q253" s="4320"/>
      <c r="R253" s="4319"/>
      <c r="S253" s="4320"/>
      <c r="T253" s="4322"/>
      <c r="U253" s="4323"/>
      <c r="V253" s="4322"/>
      <c r="W253" s="4323"/>
      <c r="X253" s="4322"/>
      <c r="Y253" s="4323"/>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1"/>
      <c r="BA253" s="461"/>
      <c r="BB253" s="461"/>
      <c r="BC253" s="461"/>
      <c r="BD253" s="461"/>
      <c r="BE253" s="461"/>
      <c r="BF253" s="461"/>
      <c r="BG253" s="461"/>
      <c r="BH253" s="461"/>
      <c r="BI253" s="461"/>
      <c r="BJ253" s="461"/>
      <c r="BK253" s="461"/>
      <c r="BL253" s="461"/>
      <c r="BM253" s="461"/>
      <c r="BN253" s="461"/>
      <c r="BO253" s="461"/>
      <c r="BP253" s="461"/>
      <c r="BQ253" s="461"/>
      <c r="BR253" s="461"/>
      <c r="BS253" s="461"/>
      <c r="BT253" s="461"/>
      <c r="BU253" s="461"/>
      <c r="BV253" s="461"/>
      <c r="BW253" s="461"/>
      <c r="BX253" s="461"/>
      <c r="BY253" s="460"/>
      <c r="BZ253" s="460"/>
      <c r="CA253" s="1218"/>
      <c r="CB253" s="1218"/>
      <c r="CC253" s="1218"/>
      <c r="CD253" s="1218"/>
      <c r="CE253" s="1218"/>
      <c r="CF253" s="1218"/>
      <c r="CG253" s="1218"/>
      <c r="CH253" s="1218"/>
      <c r="CI253" s="1218"/>
      <c r="CJ253" s="1218"/>
      <c r="CK253" s="1218"/>
      <c r="CL253" s="1218"/>
      <c r="CM253" s="1218"/>
      <c r="CN253" s="1218"/>
      <c r="CO253" s="1218"/>
      <c r="CP253" s="1218"/>
      <c r="CQ253" s="1218"/>
      <c r="CR253" s="1218"/>
      <c r="CS253" s="1218"/>
      <c r="CT253" s="1218"/>
      <c r="CU253" s="1218"/>
      <c r="CV253" s="1218"/>
      <c r="CW253" s="1218"/>
      <c r="CX253" s="1218"/>
      <c r="CY253" s="1218"/>
      <c r="CZ253" s="1218"/>
      <c r="DA253" s="1220"/>
      <c r="DB253" s="1220"/>
      <c r="DC253" s="1220"/>
      <c r="DD253" s="1220"/>
      <c r="DE253" s="1220"/>
      <c r="DF253" s="1220"/>
      <c r="DG253" s="1220"/>
      <c r="DH253" s="1220"/>
      <c r="DI253" s="1220"/>
      <c r="DJ253" s="1220"/>
      <c r="DK253" s="1220"/>
      <c r="DL253" s="1220"/>
      <c r="DM253" s="1220"/>
      <c r="DN253" s="1220"/>
      <c r="DO253" s="1220"/>
      <c r="DP253" s="1220"/>
      <c r="DQ253" s="1220"/>
      <c r="DR253" s="1220"/>
      <c r="DS253" s="1220"/>
      <c r="DT253" s="1220"/>
      <c r="DU253" s="1220"/>
      <c r="DV253" s="1220"/>
      <c r="DW253" s="1220"/>
      <c r="DX253" s="1220"/>
      <c r="DY253" s="1220"/>
      <c r="DZ253" s="1219"/>
    </row>
    <row r="254" spans="1:130" s="459" customFormat="1" ht="15.65" customHeight="1" x14ac:dyDescent="0.35">
      <c r="A254" s="7315" t="s">
        <v>222</v>
      </c>
      <c r="B254" s="4001" t="s">
        <v>223</v>
      </c>
      <c r="C254" s="4324">
        <f>+F254+H254+J254+L254+N254+P254+R254</f>
        <v>0</v>
      </c>
      <c r="D254" s="4325">
        <f t="shared" ref="D254:E256" si="30">+F254+H254+J254+L254+N254+P254+R254</f>
        <v>0</v>
      </c>
      <c r="E254" s="4326">
        <f t="shared" si="30"/>
        <v>0</v>
      </c>
      <c r="F254" s="4327"/>
      <c r="G254" s="4310"/>
      <c r="H254" s="4327"/>
      <c r="I254" s="4310"/>
      <c r="J254" s="4327"/>
      <c r="K254" s="4310"/>
      <c r="L254" s="4327"/>
      <c r="M254" s="4310"/>
      <c r="N254" s="4327"/>
      <c r="O254" s="4310"/>
      <c r="P254" s="4327"/>
      <c r="Q254" s="4310"/>
      <c r="R254" s="4327"/>
      <c r="S254" s="4310"/>
      <c r="T254" s="4328"/>
      <c r="U254" s="4329"/>
      <c r="V254" s="4328"/>
      <c r="W254" s="4329"/>
      <c r="X254" s="4328"/>
      <c r="Y254" s="4329"/>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1"/>
      <c r="BA254" s="461"/>
      <c r="BB254" s="461"/>
      <c r="BC254" s="461"/>
      <c r="BD254" s="461"/>
      <c r="BE254" s="461"/>
      <c r="BF254" s="461"/>
      <c r="BG254" s="461"/>
      <c r="BH254" s="461"/>
      <c r="BI254" s="461"/>
      <c r="BJ254" s="461"/>
      <c r="BK254" s="461"/>
      <c r="BL254" s="461"/>
      <c r="BM254" s="461"/>
      <c r="BN254" s="461"/>
      <c r="BO254" s="461"/>
      <c r="BP254" s="461"/>
      <c r="BQ254" s="461"/>
      <c r="BR254" s="461"/>
      <c r="BS254" s="461"/>
      <c r="BT254" s="461"/>
      <c r="BU254" s="461"/>
      <c r="BV254" s="461"/>
      <c r="BW254" s="461"/>
      <c r="BX254" s="461"/>
      <c r="BY254" s="460"/>
      <c r="BZ254" s="460"/>
      <c r="CA254" s="1218"/>
      <c r="CB254" s="1218"/>
      <c r="CC254" s="1218"/>
      <c r="CD254" s="1218"/>
      <c r="CE254" s="1218"/>
      <c r="CF254" s="1218"/>
      <c r="CG254" s="1218"/>
      <c r="CH254" s="1218"/>
      <c r="CI254" s="1218"/>
      <c r="CJ254" s="1218"/>
      <c r="CK254" s="1218"/>
      <c r="CL254" s="1218"/>
      <c r="CM254" s="1218"/>
      <c r="CN254" s="1218"/>
      <c r="CO254" s="1218"/>
      <c r="CP254" s="1218"/>
      <c r="CQ254" s="1218"/>
      <c r="CR254" s="1218"/>
      <c r="CS254" s="1218"/>
      <c r="CT254" s="1218"/>
      <c r="CU254" s="1218"/>
      <c r="CV254" s="1218"/>
      <c r="CW254" s="1218"/>
      <c r="CX254" s="1218"/>
      <c r="CY254" s="1218"/>
      <c r="CZ254" s="1218"/>
      <c r="DA254" s="1220"/>
      <c r="DB254" s="1220"/>
      <c r="DC254" s="1220"/>
      <c r="DD254" s="1220"/>
      <c r="DE254" s="1220"/>
      <c r="DF254" s="1220"/>
      <c r="DG254" s="1220"/>
      <c r="DH254" s="1220"/>
      <c r="DI254" s="1220"/>
      <c r="DJ254" s="1220"/>
      <c r="DK254" s="1220"/>
      <c r="DL254" s="1220"/>
      <c r="DM254" s="1220"/>
      <c r="DN254" s="1220"/>
      <c r="DO254" s="1220"/>
      <c r="DP254" s="1220"/>
      <c r="DQ254" s="1220"/>
      <c r="DR254" s="1220"/>
      <c r="DS254" s="1220"/>
      <c r="DT254" s="1220"/>
      <c r="DU254" s="1220"/>
      <c r="DV254" s="1220"/>
      <c r="DW254" s="1220"/>
      <c r="DX254" s="1220"/>
      <c r="DY254" s="1220"/>
      <c r="DZ254" s="1219"/>
    </row>
    <row r="255" spans="1:130" s="459" customFormat="1" ht="15.65" customHeight="1" x14ac:dyDescent="0.35">
      <c r="A255" s="7316"/>
      <c r="B255" s="4330" t="s">
        <v>355</v>
      </c>
      <c r="C255" s="4331">
        <f t="shared" si="29"/>
        <v>0</v>
      </c>
      <c r="D255" s="4332">
        <f t="shared" si="30"/>
        <v>0</v>
      </c>
      <c r="E255" s="4333">
        <f t="shared" si="30"/>
        <v>0</v>
      </c>
      <c r="F255" s="4309"/>
      <c r="G255" s="4314"/>
      <c r="H255" s="4309"/>
      <c r="I255" s="4314"/>
      <c r="J255" s="4309"/>
      <c r="K255" s="4314"/>
      <c r="L255" s="4309"/>
      <c r="M255" s="4314"/>
      <c r="N255" s="4309"/>
      <c r="O255" s="4314"/>
      <c r="P255" s="4309"/>
      <c r="Q255" s="4314"/>
      <c r="R255" s="4309"/>
      <c r="S255" s="4314"/>
      <c r="T255" s="4312"/>
      <c r="U255" s="4313"/>
      <c r="V255" s="4312"/>
      <c r="W255" s="4313"/>
      <c r="X255" s="4312"/>
      <c r="Y255" s="4313"/>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1"/>
      <c r="BA255" s="461"/>
      <c r="BB255" s="461"/>
      <c r="BC255" s="461"/>
      <c r="BD255" s="461"/>
      <c r="BE255" s="461"/>
      <c r="BF255" s="461"/>
      <c r="BG255" s="461"/>
      <c r="BH255" s="461"/>
      <c r="BI255" s="461"/>
      <c r="BJ255" s="461"/>
      <c r="BK255" s="461"/>
      <c r="BL255" s="461"/>
      <c r="BM255" s="461"/>
      <c r="BN255" s="461"/>
      <c r="BO255" s="461"/>
      <c r="BP255" s="461"/>
      <c r="BQ255" s="461"/>
      <c r="BR255" s="461"/>
      <c r="BS255" s="461"/>
      <c r="BT255" s="461"/>
      <c r="BU255" s="461"/>
      <c r="BV255" s="461"/>
      <c r="BW255" s="461"/>
      <c r="BX255" s="461"/>
      <c r="BY255" s="460"/>
      <c r="BZ255" s="460"/>
      <c r="CA255" s="1218"/>
      <c r="CB255" s="1218"/>
      <c r="CC255" s="1218"/>
      <c r="CD255" s="1218"/>
      <c r="CE255" s="1218"/>
      <c r="CF255" s="1218"/>
      <c r="CG255" s="1218"/>
      <c r="CH255" s="1218"/>
      <c r="CI255" s="1218"/>
      <c r="CJ255" s="1218"/>
      <c r="CK255" s="1218"/>
      <c r="CL255" s="1218"/>
      <c r="CM255" s="1218"/>
      <c r="CN255" s="1218"/>
      <c r="CO255" s="1218"/>
      <c r="CP255" s="1218"/>
      <c r="CQ255" s="1218"/>
      <c r="CR255" s="1218"/>
      <c r="CS255" s="1218"/>
      <c r="CT255" s="1218"/>
      <c r="CU255" s="1218"/>
      <c r="CV255" s="1218"/>
      <c r="CW255" s="1218"/>
      <c r="CX255" s="1218"/>
      <c r="CY255" s="1218"/>
      <c r="CZ255" s="1218"/>
      <c r="DA255" s="1220"/>
      <c r="DB255" s="1220"/>
      <c r="DC255" s="1220"/>
      <c r="DD255" s="1220"/>
      <c r="DE255" s="1220"/>
      <c r="DF255" s="1220"/>
      <c r="DG255" s="1220"/>
      <c r="DH255" s="1220"/>
      <c r="DI255" s="1220"/>
      <c r="DJ255" s="1220"/>
      <c r="DK255" s="1220"/>
      <c r="DL255" s="1220"/>
      <c r="DM255" s="1220"/>
      <c r="DN255" s="1220"/>
      <c r="DO255" s="1220"/>
      <c r="DP255" s="1220"/>
      <c r="DQ255" s="1220"/>
      <c r="DR255" s="1220"/>
      <c r="DS255" s="1220"/>
      <c r="DT255" s="1220"/>
      <c r="DU255" s="1220"/>
      <c r="DV255" s="1220"/>
      <c r="DW255" s="1220"/>
      <c r="DX255" s="1220"/>
      <c r="DY255" s="1220"/>
      <c r="DZ255" s="1219"/>
    </row>
    <row r="256" spans="1:130" s="459" customFormat="1" ht="15.65" customHeight="1" x14ac:dyDescent="0.35">
      <c r="A256" s="7317"/>
      <c r="B256" s="4001" t="s">
        <v>356</v>
      </c>
      <c r="C256" s="4316">
        <f>SUM(D256+E256)</f>
        <v>0</v>
      </c>
      <c r="D256" s="4317">
        <f t="shared" si="30"/>
        <v>0</v>
      </c>
      <c r="E256" s="4318">
        <f t="shared" si="30"/>
        <v>0</v>
      </c>
      <c r="F256" s="4322"/>
      <c r="G256" s="4323"/>
      <c r="H256" s="4322"/>
      <c r="I256" s="4323"/>
      <c r="J256" s="4322"/>
      <c r="K256" s="4323"/>
      <c r="L256" s="4322"/>
      <c r="M256" s="4323"/>
      <c r="N256" s="4322"/>
      <c r="O256" s="4323"/>
      <c r="P256" s="4322"/>
      <c r="Q256" s="4323"/>
      <c r="R256" s="4322"/>
      <c r="S256" s="4323"/>
      <c r="T256" s="4319"/>
      <c r="U256" s="4320"/>
      <c r="V256" s="4319"/>
      <c r="W256" s="4320"/>
      <c r="X256" s="4319"/>
      <c r="Y256" s="432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1"/>
      <c r="BA256" s="461"/>
      <c r="BB256" s="461"/>
      <c r="BC256" s="461"/>
      <c r="BD256" s="461"/>
      <c r="BE256" s="461"/>
      <c r="BF256" s="461"/>
      <c r="BG256" s="461"/>
      <c r="BH256" s="461"/>
      <c r="BI256" s="461"/>
      <c r="BJ256" s="461"/>
      <c r="BK256" s="461"/>
      <c r="BL256" s="461"/>
      <c r="BM256" s="461"/>
      <c r="BN256" s="461"/>
      <c r="BO256" s="461"/>
      <c r="BP256" s="461"/>
      <c r="BQ256" s="461"/>
      <c r="BR256" s="461"/>
      <c r="BS256" s="461"/>
      <c r="BT256" s="461"/>
      <c r="BU256" s="461"/>
      <c r="BV256" s="461"/>
      <c r="BW256" s="461"/>
      <c r="BX256" s="461"/>
      <c r="BY256" s="460"/>
      <c r="BZ256" s="460"/>
      <c r="CA256" s="1218"/>
      <c r="CB256" s="1218"/>
      <c r="CC256" s="1218"/>
      <c r="CD256" s="1218"/>
      <c r="CE256" s="1218"/>
      <c r="CF256" s="1218"/>
      <c r="CG256" s="1218"/>
      <c r="CH256" s="1218"/>
      <c r="CI256" s="1218"/>
      <c r="CJ256" s="1218"/>
      <c r="CK256" s="1218"/>
      <c r="CL256" s="1218"/>
      <c r="CM256" s="1218"/>
      <c r="CN256" s="1218"/>
      <c r="CO256" s="1218"/>
      <c r="CP256" s="1218"/>
      <c r="CQ256" s="1218"/>
      <c r="CR256" s="1218"/>
      <c r="CS256" s="1218"/>
      <c r="CT256" s="1218"/>
      <c r="CU256" s="1218"/>
      <c r="CV256" s="1218"/>
      <c r="CW256" s="1218"/>
      <c r="CX256" s="1218"/>
      <c r="CY256" s="1218"/>
      <c r="CZ256" s="1218"/>
      <c r="DA256" s="1220"/>
      <c r="DB256" s="1220"/>
      <c r="DC256" s="1220"/>
      <c r="DD256" s="1220"/>
      <c r="DE256" s="1220"/>
      <c r="DF256" s="1220"/>
      <c r="DG256" s="1220"/>
      <c r="DH256" s="1220"/>
      <c r="DI256" s="1220"/>
      <c r="DJ256" s="1220"/>
      <c r="DK256" s="1220"/>
      <c r="DL256" s="1220"/>
      <c r="DM256" s="1220"/>
      <c r="DN256" s="1220"/>
      <c r="DO256" s="1220"/>
      <c r="DP256" s="1220"/>
      <c r="DQ256" s="1220"/>
      <c r="DR256" s="1220"/>
      <c r="DS256" s="1220"/>
      <c r="DT256" s="1220"/>
      <c r="DU256" s="1220"/>
      <c r="DV256" s="1220"/>
      <c r="DW256" s="1220"/>
      <c r="DX256" s="1220"/>
      <c r="DY256" s="1220"/>
      <c r="DZ256" s="1219"/>
    </row>
    <row r="257" spans="1:130" s="459" customFormat="1" ht="26.5" customHeight="1" x14ac:dyDescent="0.35">
      <c r="A257" s="4334" t="s">
        <v>357</v>
      </c>
      <c r="B257" s="315"/>
      <c r="C257" s="315"/>
      <c r="D257" s="315"/>
      <c r="E257" s="315"/>
      <c r="F257" s="315"/>
      <c r="G257" s="315"/>
      <c r="H257" s="315"/>
      <c r="I257" s="315"/>
      <c r="J257" s="315"/>
      <c r="K257" s="1300"/>
      <c r="L257" s="1300"/>
      <c r="M257" s="1300"/>
      <c r="N257" s="1300"/>
      <c r="O257" s="130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1"/>
      <c r="BB257" s="461"/>
      <c r="BC257" s="461"/>
      <c r="BD257" s="461"/>
      <c r="BE257" s="461"/>
      <c r="BF257" s="461"/>
      <c r="BG257" s="461"/>
      <c r="BH257" s="461"/>
      <c r="BI257" s="461"/>
      <c r="BJ257" s="461"/>
      <c r="BK257" s="461"/>
      <c r="BL257" s="461"/>
      <c r="BM257" s="461"/>
      <c r="BN257" s="461"/>
      <c r="BO257" s="461"/>
      <c r="BP257" s="461"/>
      <c r="BQ257" s="461"/>
      <c r="BR257" s="461"/>
      <c r="BS257" s="461"/>
      <c r="BT257" s="461"/>
      <c r="BU257" s="461"/>
      <c r="BV257" s="461"/>
      <c r="BW257" s="461"/>
      <c r="BX257" s="461"/>
      <c r="BY257" s="460"/>
      <c r="BZ257" s="460"/>
      <c r="CA257" s="1218"/>
      <c r="CB257" s="1218"/>
      <c r="CC257" s="1218"/>
      <c r="CD257" s="1218"/>
      <c r="CE257" s="1218"/>
      <c r="CF257" s="1218"/>
      <c r="CG257" s="1218"/>
      <c r="CH257" s="1218"/>
      <c r="CI257" s="1218"/>
      <c r="CJ257" s="1218"/>
      <c r="CK257" s="1218"/>
      <c r="CL257" s="1218"/>
      <c r="CM257" s="1218"/>
      <c r="CN257" s="1218"/>
      <c r="CO257" s="1218"/>
      <c r="CP257" s="1218"/>
      <c r="CQ257" s="1218"/>
      <c r="CR257" s="1218"/>
      <c r="CS257" s="1218"/>
      <c r="CT257" s="1218"/>
      <c r="CU257" s="1218"/>
      <c r="CV257" s="1218"/>
      <c r="CW257" s="1218"/>
      <c r="CX257" s="1218"/>
      <c r="CY257" s="1218"/>
      <c r="CZ257" s="1218"/>
      <c r="DA257" s="1220"/>
      <c r="DB257" s="1220"/>
      <c r="DC257" s="1220"/>
      <c r="DD257" s="1220"/>
      <c r="DE257" s="1220"/>
      <c r="DF257" s="1220"/>
      <c r="DG257" s="1220"/>
      <c r="DH257" s="1220"/>
      <c r="DI257" s="1220"/>
      <c r="DJ257" s="1220"/>
      <c r="DK257" s="1220"/>
      <c r="DL257" s="1220"/>
      <c r="DM257" s="1220"/>
      <c r="DN257" s="1220"/>
      <c r="DO257" s="1220"/>
      <c r="DP257" s="1220"/>
      <c r="DQ257" s="1220"/>
      <c r="DR257" s="1220"/>
      <c r="DS257" s="1220"/>
      <c r="DT257" s="1220"/>
      <c r="DU257" s="1220"/>
      <c r="DV257" s="1220"/>
      <c r="DW257" s="1220"/>
      <c r="DX257" s="1220"/>
      <c r="DY257" s="1220"/>
      <c r="DZ257" s="1220"/>
    </row>
    <row r="258" spans="1:130" s="459" customFormat="1" x14ac:dyDescent="0.35">
      <c r="A258" s="7318" t="s">
        <v>120</v>
      </c>
      <c r="B258" s="7318"/>
      <c r="C258" s="7089" t="s">
        <v>30</v>
      </c>
      <c r="D258" s="7319"/>
      <c r="E258" s="7086"/>
      <c r="F258" s="7094" t="s">
        <v>4</v>
      </c>
      <c r="G258" s="7094"/>
      <c r="H258" s="7094"/>
      <c r="I258" s="7094"/>
      <c r="J258" s="7094"/>
      <c r="K258" s="7094"/>
      <c r="L258" s="7094"/>
      <c r="M258" s="7094"/>
      <c r="N258" s="7094"/>
      <c r="O258" s="7094"/>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1"/>
      <c r="BB258" s="461"/>
      <c r="BC258" s="461"/>
      <c r="BD258" s="461"/>
      <c r="BE258" s="461"/>
      <c r="BF258" s="461"/>
      <c r="BG258" s="461"/>
      <c r="BH258" s="461"/>
      <c r="BI258" s="461"/>
      <c r="BJ258" s="461"/>
      <c r="BK258" s="461"/>
      <c r="BL258" s="461"/>
      <c r="BM258" s="461"/>
      <c r="BN258" s="461"/>
      <c r="BO258" s="461"/>
      <c r="BP258" s="461"/>
      <c r="BQ258" s="461"/>
      <c r="BR258" s="461"/>
      <c r="BS258" s="461"/>
      <c r="BT258" s="461"/>
      <c r="BU258" s="461"/>
      <c r="BV258" s="461"/>
      <c r="BW258" s="461"/>
      <c r="BX258" s="461"/>
      <c r="BY258" s="460"/>
      <c r="BZ258" s="460"/>
      <c r="CA258" s="1218"/>
      <c r="CB258" s="1218"/>
      <c r="CC258" s="1218"/>
      <c r="CD258" s="1218"/>
      <c r="CE258" s="1218"/>
      <c r="CF258" s="1218"/>
      <c r="CG258" s="1218"/>
      <c r="CH258" s="1218"/>
      <c r="CI258" s="1218"/>
      <c r="CJ258" s="1218"/>
      <c r="CK258" s="1218"/>
      <c r="CL258" s="1218"/>
      <c r="CM258" s="1218"/>
      <c r="CN258" s="1218"/>
      <c r="CO258" s="1218"/>
      <c r="CP258" s="1218"/>
      <c r="CQ258" s="1218"/>
      <c r="CR258" s="1218"/>
      <c r="CS258" s="1218"/>
      <c r="CT258" s="1218"/>
      <c r="CU258" s="1218"/>
      <c r="CV258" s="1218"/>
      <c r="CW258" s="1218"/>
      <c r="CX258" s="1218"/>
      <c r="CY258" s="1218"/>
      <c r="CZ258" s="1218"/>
      <c r="DA258" s="1220"/>
      <c r="DB258" s="1220"/>
      <c r="DC258" s="1220"/>
      <c r="DD258" s="1220"/>
      <c r="DE258" s="1220"/>
      <c r="DF258" s="1220"/>
      <c r="DG258" s="1220"/>
      <c r="DH258" s="1220"/>
      <c r="DI258" s="1220"/>
      <c r="DJ258" s="1220"/>
      <c r="DK258" s="1220"/>
      <c r="DL258" s="1220"/>
      <c r="DM258" s="1220"/>
      <c r="DN258" s="1220"/>
      <c r="DO258" s="1220"/>
      <c r="DP258" s="1220"/>
      <c r="DQ258" s="1220"/>
      <c r="DR258" s="1220"/>
      <c r="DS258" s="1220"/>
      <c r="DT258" s="1220"/>
      <c r="DU258" s="1220"/>
      <c r="DV258" s="1220"/>
      <c r="DW258" s="1220"/>
      <c r="DX258" s="1220"/>
      <c r="DY258" s="1220"/>
      <c r="DZ258" s="1220"/>
    </row>
    <row r="259" spans="1:130" s="459" customFormat="1" x14ac:dyDescent="0.35">
      <c r="A259" s="7318"/>
      <c r="B259" s="7318"/>
      <c r="C259" s="7320"/>
      <c r="D259" s="7092"/>
      <c r="E259" s="7088"/>
      <c r="F259" s="7098" t="s">
        <v>250</v>
      </c>
      <c r="G259" s="7097"/>
      <c r="H259" s="7098" t="s">
        <v>251</v>
      </c>
      <c r="I259" s="7097"/>
      <c r="J259" s="7098" t="s">
        <v>231</v>
      </c>
      <c r="K259" s="7097"/>
      <c r="L259" s="7321" t="s">
        <v>11</v>
      </c>
      <c r="M259" s="7322"/>
      <c r="N259" s="7322" t="s">
        <v>106</v>
      </c>
      <c r="O259" s="7323"/>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1"/>
      <c r="BB259" s="461"/>
      <c r="BC259" s="461"/>
      <c r="BD259" s="461"/>
      <c r="BE259" s="461"/>
      <c r="BF259" s="461"/>
      <c r="BG259" s="461"/>
      <c r="BH259" s="461"/>
      <c r="BI259" s="461"/>
      <c r="BJ259" s="461"/>
      <c r="BK259" s="461"/>
      <c r="BL259" s="461"/>
      <c r="BM259" s="461"/>
      <c r="BN259" s="461"/>
      <c r="BO259" s="461"/>
      <c r="BP259" s="461"/>
      <c r="BQ259" s="461"/>
      <c r="BR259" s="461"/>
      <c r="BS259" s="461"/>
      <c r="BT259" s="461"/>
      <c r="BU259" s="461"/>
      <c r="BV259" s="461"/>
      <c r="BW259" s="461"/>
      <c r="BX259" s="461"/>
      <c r="BY259" s="460"/>
      <c r="BZ259" s="460"/>
      <c r="CA259" s="1218"/>
      <c r="CB259" s="1218"/>
      <c r="CC259" s="1218"/>
      <c r="CD259" s="1218"/>
      <c r="CE259" s="1218"/>
      <c r="CF259" s="1218"/>
      <c r="CG259" s="1218"/>
      <c r="CH259" s="1218"/>
      <c r="CI259" s="1218"/>
      <c r="CJ259" s="1218"/>
      <c r="CK259" s="1218"/>
      <c r="CL259" s="1218"/>
      <c r="CM259" s="1218"/>
      <c r="CN259" s="1218"/>
      <c r="CO259" s="1218"/>
      <c r="CP259" s="1218"/>
      <c r="CQ259" s="1218"/>
      <c r="CR259" s="1218"/>
      <c r="CS259" s="1218"/>
      <c r="CT259" s="1218"/>
      <c r="CU259" s="1218"/>
      <c r="CV259" s="1218"/>
      <c r="CW259" s="1218"/>
      <c r="CX259" s="1218"/>
      <c r="CY259" s="1218"/>
      <c r="CZ259" s="1218"/>
      <c r="DA259" s="1220"/>
      <c r="DB259" s="1220"/>
      <c r="DC259" s="1220"/>
      <c r="DD259" s="1220"/>
      <c r="DE259" s="1220"/>
      <c r="DF259" s="1220"/>
      <c r="DG259" s="1220"/>
      <c r="DH259" s="1220"/>
      <c r="DI259" s="1220"/>
      <c r="DJ259" s="1220"/>
      <c r="DK259" s="1220"/>
      <c r="DL259" s="1220"/>
      <c r="DM259" s="1220"/>
      <c r="DN259" s="1220"/>
      <c r="DO259" s="1220"/>
      <c r="DP259" s="1220"/>
      <c r="DQ259" s="1220"/>
      <c r="DR259" s="1220"/>
      <c r="DS259" s="1220"/>
      <c r="DT259" s="1220"/>
      <c r="DU259" s="1220"/>
      <c r="DV259" s="1220"/>
      <c r="DW259" s="1220"/>
      <c r="DX259" s="1220"/>
      <c r="DY259" s="1220"/>
      <c r="DZ259" s="1220"/>
    </row>
    <row r="260" spans="1:130" s="459" customFormat="1" x14ac:dyDescent="0.35">
      <c r="A260" s="7318"/>
      <c r="B260" s="7318"/>
      <c r="C260" s="4335" t="s">
        <v>32</v>
      </c>
      <c r="D260" s="4336" t="s">
        <v>33</v>
      </c>
      <c r="E260" s="4337" t="s">
        <v>34</v>
      </c>
      <c r="F260" s="4338" t="s">
        <v>33</v>
      </c>
      <c r="G260" s="4337" t="s">
        <v>34</v>
      </c>
      <c r="H260" s="4338" t="s">
        <v>33</v>
      </c>
      <c r="I260" s="4337" t="s">
        <v>34</v>
      </c>
      <c r="J260" s="4338" t="s">
        <v>33</v>
      </c>
      <c r="K260" s="4337" t="s">
        <v>34</v>
      </c>
      <c r="L260" s="4153" t="s">
        <v>33</v>
      </c>
      <c r="M260" s="4339" t="s">
        <v>34</v>
      </c>
      <c r="N260" s="4340" t="s">
        <v>33</v>
      </c>
      <c r="O260" s="4341" t="s">
        <v>34</v>
      </c>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1"/>
      <c r="BB260" s="461"/>
      <c r="BC260" s="461"/>
      <c r="BD260" s="461"/>
      <c r="BE260" s="461"/>
      <c r="BF260" s="461"/>
      <c r="BG260" s="461"/>
      <c r="BH260" s="461"/>
      <c r="BI260" s="461"/>
      <c r="BJ260" s="461"/>
      <c r="BK260" s="461"/>
      <c r="BL260" s="461"/>
      <c r="BM260" s="461"/>
      <c r="BN260" s="461"/>
      <c r="BO260" s="461"/>
      <c r="BP260" s="461"/>
      <c r="BQ260" s="461"/>
      <c r="BR260" s="461"/>
      <c r="BS260" s="461"/>
      <c r="BT260" s="461"/>
      <c r="BU260" s="461"/>
      <c r="BV260" s="461"/>
      <c r="BW260" s="461"/>
      <c r="BX260" s="461"/>
      <c r="BY260" s="460"/>
      <c r="BZ260" s="460"/>
      <c r="CA260" s="1218"/>
      <c r="CB260" s="1218"/>
      <c r="CC260" s="1218"/>
      <c r="CD260" s="1218"/>
      <c r="CE260" s="1218"/>
      <c r="CF260" s="1218"/>
      <c r="CG260" s="1218"/>
      <c r="CH260" s="1218"/>
      <c r="CI260" s="1218"/>
      <c r="CJ260" s="1218"/>
      <c r="CK260" s="1218"/>
      <c r="CL260" s="1218"/>
      <c r="CM260" s="1218"/>
      <c r="CN260" s="1218"/>
      <c r="CO260" s="1218"/>
      <c r="CP260" s="1218"/>
      <c r="CQ260" s="1218"/>
      <c r="CR260" s="1218"/>
      <c r="CS260" s="1218"/>
      <c r="CT260" s="1218"/>
      <c r="CU260" s="1218"/>
      <c r="CV260" s="1218"/>
      <c r="CW260" s="1218"/>
      <c r="CX260" s="1218"/>
      <c r="CY260" s="1218"/>
      <c r="CZ260" s="1218"/>
      <c r="DA260" s="1220"/>
      <c r="DB260" s="1220"/>
      <c r="DC260" s="1220"/>
      <c r="DD260" s="1220"/>
      <c r="DE260" s="1220"/>
      <c r="DF260" s="1220"/>
      <c r="DG260" s="1220"/>
      <c r="DH260" s="1220"/>
      <c r="DI260" s="1220"/>
      <c r="DJ260" s="1220"/>
      <c r="DK260" s="1220"/>
      <c r="DL260" s="1220"/>
      <c r="DM260" s="1220"/>
      <c r="DN260" s="1220"/>
      <c r="DO260" s="1220"/>
      <c r="DP260" s="1220"/>
      <c r="DQ260" s="1220"/>
      <c r="DR260" s="1220"/>
      <c r="DS260" s="1220"/>
      <c r="DT260" s="1220"/>
      <c r="DU260" s="1220"/>
      <c r="DV260" s="1220"/>
      <c r="DW260" s="1220"/>
      <c r="DX260" s="1220"/>
      <c r="DY260" s="1220"/>
      <c r="DZ260" s="1220"/>
    </row>
    <row r="261" spans="1:130" s="459" customFormat="1" x14ac:dyDescent="0.35">
      <c r="A261" s="7324" t="s">
        <v>187</v>
      </c>
      <c r="B261" s="4342" t="s">
        <v>263</v>
      </c>
      <c r="C261" s="4343">
        <f t="shared" ref="C261:C266" si="31">SUM(D261:E261)</f>
        <v>0</v>
      </c>
      <c r="D261" s="4344">
        <f t="shared" ref="D261:E266" si="32">+F261+H261+J261+L261+N261</f>
        <v>0</v>
      </c>
      <c r="E261" s="4345">
        <f t="shared" si="32"/>
        <v>0</v>
      </c>
      <c r="F261" s="4346"/>
      <c r="G261" s="4347"/>
      <c r="H261" s="4156"/>
      <c r="I261" s="4347"/>
      <c r="J261" s="4156"/>
      <c r="K261" s="4347"/>
      <c r="L261" s="4156"/>
      <c r="M261" s="350"/>
      <c r="N261" s="350"/>
      <c r="O261" s="4347"/>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1"/>
      <c r="BB261" s="461"/>
      <c r="BC261" s="461"/>
      <c r="BD261" s="461"/>
      <c r="BE261" s="461"/>
      <c r="BF261" s="461"/>
      <c r="BG261" s="461"/>
      <c r="BH261" s="461"/>
      <c r="BI261" s="461"/>
      <c r="BJ261" s="461"/>
      <c r="BK261" s="461"/>
      <c r="BL261" s="461"/>
      <c r="BM261" s="461"/>
      <c r="BN261" s="461"/>
      <c r="BO261" s="461"/>
      <c r="BP261" s="461"/>
      <c r="BQ261" s="461"/>
      <c r="BR261" s="461"/>
      <c r="BS261" s="461"/>
      <c r="BT261" s="461"/>
      <c r="BU261" s="461"/>
      <c r="BV261" s="461"/>
      <c r="BW261" s="461"/>
      <c r="BX261" s="461"/>
      <c r="BY261" s="460"/>
      <c r="BZ261" s="460"/>
      <c r="CA261" s="1218"/>
      <c r="CB261" s="1218"/>
      <c r="CC261" s="1218"/>
      <c r="CD261" s="1218"/>
      <c r="CE261" s="1218"/>
      <c r="CF261" s="1218"/>
      <c r="CG261" s="1218"/>
      <c r="CH261" s="1218"/>
      <c r="CI261" s="1218"/>
      <c r="CJ261" s="1218"/>
      <c r="CK261" s="1218"/>
      <c r="CL261" s="1218"/>
      <c r="CM261" s="1218"/>
      <c r="CN261" s="1218"/>
      <c r="CO261" s="1218"/>
      <c r="CP261" s="1218"/>
      <c r="CQ261" s="1218"/>
      <c r="CR261" s="1218"/>
      <c r="CS261" s="1218"/>
      <c r="CT261" s="1218"/>
      <c r="CU261" s="1218"/>
      <c r="CV261" s="1218"/>
      <c r="CW261" s="1218"/>
      <c r="CX261" s="1218"/>
      <c r="CY261" s="1218"/>
      <c r="CZ261" s="1218"/>
      <c r="DA261" s="1220"/>
      <c r="DB261" s="1220"/>
      <c r="DC261" s="1220"/>
      <c r="DD261" s="1220"/>
      <c r="DE261" s="1220"/>
      <c r="DF261" s="1220"/>
      <c r="DG261" s="1220"/>
      <c r="DH261" s="1220"/>
      <c r="DI261" s="1220"/>
      <c r="DJ261" s="1220"/>
      <c r="DK261" s="1220"/>
      <c r="DL261" s="1220"/>
      <c r="DM261" s="1220"/>
      <c r="DN261" s="1220"/>
      <c r="DO261" s="1220"/>
      <c r="DP261" s="1220"/>
      <c r="DQ261" s="1220"/>
      <c r="DR261" s="1220"/>
      <c r="DS261" s="1220"/>
      <c r="DT261" s="1220"/>
      <c r="DU261" s="1220"/>
      <c r="DV261" s="1220"/>
      <c r="DW261" s="1220"/>
      <c r="DX261" s="1220"/>
      <c r="DY261" s="1220"/>
      <c r="DZ261" s="1220"/>
    </row>
    <row r="262" spans="1:130" s="459" customFormat="1" x14ac:dyDescent="0.35">
      <c r="A262" s="7325"/>
      <c r="B262" s="4348" t="s">
        <v>264</v>
      </c>
      <c r="C262" s="4349">
        <f t="shared" si="31"/>
        <v>0</v>
      </c>
      <c r="D262" s="4350">
        <f t="shared" si="32"/>
        <v>0</v>
      </c>
      <c r="E262" s="4351">
        <f t="shared" si="32"/>
        <v>0</v>
      </c>
      <c r="F262" s="4352"/>
      <c r="G262" s="1672"/>
      <c r="H262" s="4353"/>
      <c r="I262" s="1672"/>
      <c r="J262" s="4353"/>
      <c r="K262" s="1672"/>
      <c r="L262" s="4353"/>
      <c r="M262" s="1701"/>
      <c r="N262" s="1701"/>
      <c r="O262" s="1672"/>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1"/>
      <c r="BB262" s="461"/>
      <c r="BC262" s="461"/>
      <c r="BD262" s="461"/>
      <c r="BE262" s="461"/>
      <c r="BF262" s="461"/>
      <c r="BG262" s="461"/>
      <c r="BH262" s="461"/>
      <c r="BI262" s="461"/>
      <c r="BJ262" s="461"/>
      <c r="BK262" s="461"/>
      <c r="BL262" s="461"/>
      <c r="BM262" s="461"/>
      <c r="BN262" s="461"/>
      <c r="BO262" s="461"/>
      <c r="BP262" s="461"/>
      <c r="BQ262" s="461"/>
      <c r="BR262" s="461"/>
      <c r="BS262" s="461"/>
      <c r="BT262" s="461"/>
      <c r="BU262" s="461"/>
      <c r="BV262" s="461"/>
      <c r="BW262" s="461"/>
      <c r="BX262" s="461"/>
      <c r="BY262" s="460"/>
      <c r="BZ262" s="460"/>
      <c r="CA262" s="1218"/>
      <c r="CB262" s="1218"/>
      <c r="CC262" s="1218"/>
      <c r="CD262" s="1218"/>
      <c r="CE262" s="1218"/>
      <c r="CF262" s="1218"/>
      <c r="CG262" s="1218"/>
      <c r="CH262" s="1218"/>
      <c r="CI262" s="1218"/>
      <c r="CJ262" s="1218"/>
      <c r="CK262" s="1218"/>
      <c r="CL262" s="1218"/>
      <c r="CM262" s="1218"/>
      <c r="CN262" s="1218"/>
      <c r="CO262" s="1218"/>
      <c r="CP262" s="1218"/>
      <c r="CQ262" s="1218"/>
      <c r="CR262" s="1218"/>
      <c r="CS262" s="1218"/>
      <c r="CT262" s="1218"/>
      <c r="CU262" s="1218"/>
      <c r="CV262" s="1218"/>
      <c r="CW262" s="1218"/>
      <c r="CX262" s="1218"/>
      <c r="CY262" s="1218"/>
      <c r="CZ262" s="1218"/>
      <c r="DA262" s="1220"/>
      <c r="DB262" s="1220"/>
      <c r="DC262" s="1220"/>
      <c r="DD262" s="1220"/>
      <c r="DE262" s="1220"/>
      <c r="DF262" s="1220"/>
      <c r="DG262" s="1220"/>
      <c r="DH262" s="1220"/>
      <c r="DI262" s="1220"/>
      <c r="DJ262" s="1220"/>
      <c r="DK262" s="1220"/>
      <c r="DL262" s="1220"/>
      <c r="DM262" s="1220"/>
      <c r="DN262" s="1220"/>
      <c r="DO262" s="1220"/>
      <c r="DP262" s="1220"/>
      <c r="DQ262" s="1220"/>
      <c r="DR262" s="1220"/>
      <c r="DS262" s="1220"/>
      <c r="DT262" s="1220"/>
      <c r="DU262" s="1220"/>
      <c r="DV262" s="1220"/>
      <c r="DW262" s="1220"/>
      <c r="DX262" s="1220"/>
      <c r="DY262" s="1220"/>
      <c r="DZ262" s="1220"/>
    </row>
    <row r="263" spans="1:130" s="459" customFormat="1" x14ac:dyDescent="0.35">
      <c r="A263" s="7326"/>
      <c r="B263" s="4354" t="s">
        <v>265</v>
      </c>
      <c r="C263" s="4355">
        <f t="shared" si="31"/>
        <v>0</v>
      </c>
      <c r="D263" s="4356">
        <f t="shared" si="32"/>
        <v>0</v>
      </c>
      <c r="E263" s="4357">
        <f t="shared" si="32"/>
        <v>0</v>
      </c>
      <c r="F263" s="3914"/>
      <c r="G263" s="3915"/>
      <c r="H263" s="3911"/>
      <c r="I263" s="3915"/>
      <c r="J263" s="3911"/>
      <c r="K263" s="3915"/>
      <c r="L263" s="3911"/>
      <c r="M263" s="4358"/>
      <c r="N263" s="4358"/>
      <c r="O263" s="3915"/>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1"/>
      <c r="BB263" s="461"/>
      <c r="BC263" s="461"/>
      <c r="BD263" s="461"/>
      <c r="BE263" s="461"/>
      <c r="BF263" s="461"/>
      <c r="BG263" s="461"/>
      <c r="BH263" s="461"/>
      <c r="BI263" s="461"/>
      <c r="BJ263" s="461"/>
      <c r="BK263" s="461"/>
      <c r="BL263" s="461"/>
      <c r="BM263" s="461"/>
      <c r="BN263" s="461"/>
      <c r="BO263" s="461"/>
      <c r="BP263" s="461"/>
      <c r="BQ263" s="461"/>
      <c r="BR263" s="461"/>
      <c r="BS263" s="461"/>
      <c r="BT263" s="461"/>
      <c r="BU263" s="461"/>
      <c r="BV263" s="461"/>
      <c r="BW263" s="461"/>
      <c r="BX263" s="461"/>
      <c r="BY263" s="460"/>
      <c r="BZ263" s="460"/>
      <c r="CA263" s="1218"/>
      <c r="CB263" s="1218"/>
      <c r="CC263" s="1218"/>
      <c r="CD263" s="1218"/>
      <c r="CE263" s="1218"/>
      <c r="CF263" s="1218"/>
      <c r="CG263" s="1218"/>
      <c r="CH263" s="1218"/>
      <c r="CI263" s="1218"/>
      <c r="CJ263" s="1218"/>
      <c r="CK263" s="1218"/>
      <c r="CL263" s="1218"/>
      <c r="CM263" s="1218"/>
      <c r="CN263" s="1218"/>
      <c r="CO263" s="1218"/>
      <c r="CP263" s="1218"/>
      <c r="CQ263" s="1218"/>
      <c r="CR263" s="1218"/>
      <c r="CS263" s="1218"/>
      <c r="CT263" s="1218"/>
      <c r="CU263" s="1218"/>
      <c r="CV263" s="1218"/>
      <c r="CW263" s="1218"/>
      <c r="CX263" s="1218"/>
      <c r="CY263" s="1218"/>
      <c r="CZ263" s="1218"/>
      <c r="DA263" s="1220"/>
      <c r="DB263" s="1220"/>
      <c r="DC263" s="1220"/>
      <c r="DD263" s="1220"/>
      <c r="DE263" s="1220"/>
      <c r="DF263" s="1220"/>
      <c r="DG263" s="1220"/>
      <c r="DH263" s="1220"/>
      <c r="DI263" s="1220"/>
      <c r="DJ263" s="1220"/>
      <c r="DK263" s="1220"/>
      <c r="DL263" s="1220"/>
      <c r="DM263" s="1220"/>
      <c r="DN263" s="1220"/>
      <c r="DO263" s="1220"/>
      <c r="DP263" s="1220"/>
      <c r="DQ263" s="1220"/>
      <c r="DR263" s="1220"/>
      <c r="DS263" s="1220"/>
      <c r="DT263" s="1220"/>
      <c r="DU263" s="1220"/>
      <c r="DV263" s="1220"/>
      <c r="DW263" s="1220"/>
      <c r="DX263" s="1220"/>
      <c r="DY263" s="1220"/>
      <c r="DZ263" s="1220"/>
    </row>
    <row r="264" spans="1:130" s="459" customFormat="1" x14ac:dyDescent="0.35">
      <c r="A264" s="7324" t="s">
        <v>358</v>
      </c>
      <c r="B264" s="4359" t="s">
        <v>263</v>
      </c>
      <c r="C264" s="4343">
        <f t="shared" si="31"/>
        <v>0</v>
      </c>
      <c r="D264" s="4344">
        <f t="shared" si="32"/>
        <v>0</v>
      </c>
      <c r="E264" s="4345">
        <f t="shared" si="32"/>
        <v>0</v>
      </c>
      <c r="F264" s="4346"/>
      <c r="G264" s="4347"/>
      <c r="H264" s="4156"/>
      <c r="I264" s="4347"/>
      <c r="J264" s="4156"/>
      <c r="K264" s="4347"/>
      <c r="L264" s="4156"/>
      <c r="M264" s="350"/>
      <c r="N264" s="350"/>
      <c r="O264" s="4347"/>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1"/>
      <c r="BB264" s="461"/>
      <c r="BC264" s="461"/>
      <c r="BD264" s="461"/>
      <c r="BE264" s="461"/>
      <c r="BF264" s="461"/>
      <c r="BG264" s="461"/>
      <c r="BH264" s="461"/>
      <c r="BI264" s="461"/>
      <c r="BJ264" s="461"/>
      <c r="BK264" s="461"/>
      <c r="BL264" s="461"/>
      <c r="BM264" s="461"/>
      <c r="BN264" s="461"/>
      <c r="BO264" s="461"/>
      <c r="BP264" s="461"/>
      <c r="BQ264" s="461"/>
      <c r="BR264" s="461"/>
      <c r="BS264" s="461"/>
      <c r="BT264" s="461"/>
      <c r="BU264" s="461"/>
      <c r="BV264" s="461"/>
      <c r="BW264" s="461"/>
      <c r="BX264" s="461"/>
      <c r="BY264" s="460"/>
      <c r="BZ264" s="460"/>
      <c r="CA264" s="1218"/>
      <c r="CB264" s="1218"/>
      <c r="CC264" s="1218"/>
      <c r="CD264" s="1218"/>
      <c r="CE264" s="1218"/>
      <c r="CF264" s="1218"/>
      <c r="CG264" s="1218"/>
      <c r="CH264" s="1218"/>
      <c r="CI264" s="1218"/>
      <c r="CJ264" s="1218"/>
      <c r="CK264" s="1218"/>
      <c r="CL264" s="1218"/>
      <c r="CM264" s="1218"/>
      <c r="CN264" s="1218"/>
      <c r="CO264" s="1218"/>
      <c r="CP264" s="1218"/>
      <c r="CQ264" s="1218"/>
      <c r="CR264" s="1218"/>
      <c r="CS264" s="1218"/>
      <c r="CT264" s="1218"/>
      <c r="CU264" s="1218"/>
      <c r="CV264" s="1218"/>
      <c r="CW264" s="1218"/>
      <c r="CX264" s="1218"/>
      <c r="CY264" s="1218"/>
      <c r="CZ264" s="1218"/>
      <c r="DA264" s="1220"/>
      <c r="DB264" s="1220"/>
      <c r="DC264" s="1220"/>
      <c r="DD264" s="1220"/>
      <c r="DE264" s="1220"/>
      <c r="DF264" s="1220"/>
      <c r="DG264" s="1220"/>
      <c r="DH264" s="1220"/>
      <c r="DI264" s="1220"/>
      <c r="DJ264" s="1220"/>
      <c r="DK264" s="1220"/>
      <c r="DL264" s="1220"/>
      <c r="DM264" s="1220"/>
      <c r="DN264" s="1220"/>
      <c r="DO264" s="1220"/>
      <c r="DP264" s="1220"/>
      <c r="DQ264" s="1220"/>
      <c r="DR264" s="1220"/>
      <c r="DS264" s="1220"/>
      <c r="DT264" s="1220"/>
      <c r="DU264" s="1220"/>
      <c r="DV264" s="1220"/>
      <c r="DW264" s="1220"/>
      <c r="DX264" s="1220"/>
      <c r="DY264" s="1220"/>
      <c r="DZ264" s="1220"/>
    </row>
    <row r="265" spans="1:130" s="459" customFormat="1" x14ac:dyDescent="0.35">
      <c r="A265" s="7325"/>
      <c r="B265" s="4348" t="s">
        <v>264</v>
      </c>
      <c r="C265" s="4349">
        <f t="shared" si="31"/>
        <v>0</v>
      </c>
      <c r="D265" s="4350">
        <f t="shared" si="32"/>
        <v>0</v>
      </c>
      <c r="E265" s="4351">
        <f t="shared" si="32"/>
        <v>0</v>
      </c>
      <c r="F265" s="4352"/>
      <c r="G265" s="1672"/>
      <c r="H265" s="4353"/>
      <c r="I265" s="1672"/>
      <c r="J265" s="4353"/>
      <c r="K265" s="1672"/>
      <c r="L265" s="4353"/>
      <c r="M265" s="1701"/>
      <c r="N265" s="1701"/>
      <c r="O265" s="1672"/>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1"/>
      <c r="BB265" s="461"/>
      <c r="BC265" s="461"/>
      <c r="BD265" s="461"/>
      <c r="BE265" s="461"/>
      <c r="BF265" s="461"/>
      <c r="BG265" s="461"/>
      <c r="BH265" s="461"/>
      <c r="BI265" s="461"/>
      <c r="BJ265" s="461"/>
      <c r="BK265" s="461"/>
      <c r="BL265" s="461"/>
      <c r="BM265" s="461"/>
      <c r="BN265" s="461"/>
      <c r="BO265" s="461"/>
      <c r="BP265" s="461"/>
      <c r="BQ265" s="461"/>
      <c r="BR265" s="461"/>
      <c r="BS265" s="461"/>
      <c r="BT265" s="461"/>
      <c r="BU265" s="461"/>
      <c r="BV265" s="461"/>
      <c r="BW265" s="461"/>
      <c r="BX265" s="461"/>
      <c r="BY265" s="460"/>
      <c r="BZ265" s="460"/>
      <c r="CA265" s="1218"/>
      <c r="CB265" s="1218"/>
      <c r="CC265" s="1218"/>
      <c r="CD265" s="1218"/>
      <c r="CE265" s="1218"/>
      <c r="CF265" s="1218"/>
      <c r="CG265" s="1218"/>
      <c r="CH265" s="1218"/>
      <c r="CI265" s="1218"/>
      <c r="CJ265" s="1218"/>
      <c r="CK265" s="1218"/>
      <c r="CL265" s="1218"/>
      <c r="CM265" s="1218"/>
      <c r="CN265" s="1218"/>
      <c r="CO265" s="1218"/>
      <c r="CP265" s="1218"/>
      <c r="CQ265" s="1218"/>
      <c r="CR265" s="1218"/>
      <c r="CS265" s="1218"/>
      <c r="CT265" s="1218"/>
      <c r="CU265" s="1218"/>
      <c r="CV265" s="1218"/>
      <c r="CW265" s="1218"/>
      <c r="CX265" s="1218"/>
      <c r="CY265" s="1218"/>
      <c r="CZ265" s="1218"/>
      <c r="DA265" s="1220"/>
      <c r="DB265" s="1220"/>
      <c r="DC265" s="1220"/>
      <c r="DD265" s="1220"/>
      <c r="DE265" s="1220"/>
      <c r="DF265" s="1220"/>
      <c r="DG265" s="1220"/>
      <c r="DH265" s="1220"/>
      <c r="DI265" s="1220"/>
      <c r="DJ265" s="1220"/>
      <c r="DK265" s="1220"/>
      <c r="DL265" s="1220"/>
      <c r="DM265" s="1220"/>
      <c r="DN265" s="1220"/>
      <c r="DO265" s="1220"/>
      <c r="DP265" s="1220"/>
      <c r="DQ265" s="1220"/>
      <c r="DR265" s="1220"/>
      <c r="DS265" s="1220"/>
      <c r="DT265" s="1220"/>
      <c r="DU265" s="1220"/>
      <c r="DV265" s="1220"/>
      <c r="DW265" s="1220"/>
      <c r="DX265" s="1220"/>
      <c r="DY265" s="1220"/>
      <c r="DZ265" s="1220"/>
    </row>
    <row r="266" spans="1:130" s="459" customFormat="1" x14ac:dyDescent="0.35">
      <c r="A266" s="7326"/>
      <c r="B266" s="4360" t="s">
        <v>265</v>
      </c>
      <c r="C266" s="4355">
        <f t="shared" si="31"/>
        <v>0</v>
      </c>
      <c r="D266" s="4356">
        <f t="shared" si="32"/>
        <v>0</v>
      </c>
      <c r="E266" s="4357">
        <f t="shared" si="32"/>
        <v>0</v>
      </c>
      <c r="F266" s="3914"/>
      <c r="G266" s="3915"/>
      <c r="H266" s="3911"/>
      <c r="I266" s="3915"/>
      <c r="J266" s="3911"/>
      <c r="K266" s="3915"/>
      <c r="L266" s="3911"/>
      <c r="M266" s="4358"/>
      <c r="N266" s="4358"/>
      <c r="O266" s="3915"/>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1"/>
      <c r="BB266" s="461"/>
      <c r="BC266" s="461"/>
      <c r="BD266" s="461"/>
      <c r="BE266" s="461"/>
      <c r="BF266" s="461"/>
      <c r="BG266" s="461"/>
      <c r="BH266" s="461"/>
      <c r="BI266" s="461"/>
      <c r="BJ266" s="461"/>
      <c r="BK266" s="461"/>
      <c r="BL266" s="461"/>
      <c r="BM266" s="461"/>
      <c r="BN266" s="461"/>
      <c r="BO266" s="461"/>
      <c r="BP266" s="461"/>
      <c r="BQ266" s="461"/>
      <c r="BR266" s="461"/>
      <c r="BS266" s="461"/>
      <c r="BT266" s="461"/>
      <c r="BU266" s="461"/>
      <c r="BV266" s="461"/>
      <c r="BW266" s="461"/>
      <c r="BX266" s="461"/>
      <c r="BY266" s="460"/>
      <c r="BZ266" s="460"/>
      <c r="CA266" s="1218"/>
      <c r="CB266" s="1218"/>
      <c r="CC266" s="1218"/>
      <c r="CD266" s="1218"/>
      <c r="CE266" s="1218"/>
      <c r="CF266" s="1218"/>
      <c r="CG266" s="1218"/>
      <c r="CH266" s="1218"/>
      <c r="CI266" s="1218"/>
      <c r="CJ266" s="1218"/>
      <c r="CK266" s="1218"/>
      <c r="CL266" s="1218"/>
      <c r="CM266" s="1218"/>
      <c r="CN266" s="1218"/>
      <c r="CO266" s="1218"/>
      <c r="CP266" s="1218"/>
      <c r="CQ266" s="1218"/>
      <c r="CR266" s="1218"/>
      <c r="CS266" s="1218"/>
      <c r="CT266" s="1218"/>
      <c r="CU266" s="1218"/>
      <c r="CV266" s="1218"/>
      <c r="CW266" s="1218"/>
      <c r="CX266" s="1218"/>
      <c r="CY266" s="1218"/>
      <c r="CZ266" s="1218"/>
      <c r="DA266" s="1220"/>
      <c r="DB266" s="1220"/>
      <c r="DC266" s="1220"/>
      <c r="DD266" s="1220"/>
      <c r="DE266" s="1220"/>
      <c r="DF266" s="1220"/>
      <c r="DG266" s="1220"/>
      <c r="DH266" s="1220"/>
      <c r="DI266" s="1220"/>
      <c r="DJ266" s="1220"/>
      <c r="DK266" s="1220"/>
      <c r="DL266" s="1220"/>
      <c r="DM266" s="1220"/>
      <c r="DN266" s="1220"/>
      <c r="DO266" s="1220"/>
      <c r="DP266" s="1220"/>
      <c r="DQ266" s="1220"/>
      <c r="DR266" s="1220"/>
      <c r="DS266" s="1220"/>
      <c r="DT266" s="1220"/>
      <c r="DU266" s="1220"/>
      <c r="DV266" s="1220"/>
      <c r="DW266" s="1220"/>
      <c r="DX266" s="1220"/>
      <c r="DY266" s="1220"/>
      <c r="DZ266" s="1220"/>
    </row>
    <row r="267" spans="1:130" s="459" customFormat="1" ht="22.9" customHeight="1" x14ac:dyDescent="0.35">
      <c r="A267" s="4361" t="s">
        <v>359</v>
      </c>
      <c r="B267" s="194"/>
      <c r="C267" s="194"/>
      <c r="D267" s="194"/>
      <c r="E267" s="194"/>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460"/>
      <c r="AZ267" s="460"/>
      <c r="BA267" s="461"/>
      <c r="BB267" s="461"/>
      <c r="BC267" s="461"/>
      <c r="BD267" s="461"/>
      <c r="BE267" s="461"/>
      <c r="BF267" s="461"/>
      <c r="BG267" s="461"/>
      <c r="BH267" s="461"/>
      <c r="BI267" s="461"/>
      <c r="BJ267" s="461"/>
      <c r="BK267" s="461"/>
      <c r="BL267" s="461"/>
      <c r="BM267" s="461"/>
      <c r="BN267" s="461"/>
      <c r="BO267" s="461"/>
      <c r="BP267" s="461"/>
      <c r="BQ267" s="461"/>
      <c r="BR267" s="461"/>
      <c r="BS267" s="461"/>
      <c r="BT267" s="461"/>
      <c r="BU267" s="461"/>
      <c r="BV267" s="461"/>
      <c r="BW267" s="461"/>
      <c r="BX267" s="461"/>
      <c r="BY267" s="460"/>
      <c r="BZ267" s="460"/>
      <c r="CA267" s="1218"/>
      <c r="CB267" s="1218"/>
      <c r="CC267" s="1218"/>
      <c r="CD267" s="1218"/>
      <c r="CE267" s="1218"/>
      <c r="CF267" s="1218"/>
      <c r="CG267" s="1218"/>
      <c r="CH267" s="1218"/>
      <c r="CI267" s="1218"/>
      <c r="CJ267" s="1218"/>
      <c r="CK267" s="1218"/>
      <c r="CL267" s="1218"/>
      <c r="CM267" s="1218"/>
      <c r="CN267" s="1218"/>
      <c r="CO267" s="1218"/>
      <c r="CP267" s="1218"/>
      <c r="CQ267" s="1218"/>
      <c r="CR267" s="1218"/>
      <c r="CS267" s="1218"/>
      <c r="CT267" s="1218"/>
      <c r="CU267" s="1218"/>
      <c r="CV267" s="1218"/>
      <c r="CW267" s="1218"/>
      <c r="CX267" s="1218"/>
      <c r="CY267" s="1218"/>
      <c r="CZ267" s="1218"/>
      <c r="DA267" s="1220"/>
      <c r="DB267" s="1220"/>
      <c r="DC267" s="1220"/>
      <c r="DD267" s="1220"/>
      <c r="DE267" s="1220"/>
      <c r="DF267" s="1220"/>
      <c r="DG267" s="1220"/>
      <c r="DH267" s="1220"/>
      <c r="DI267" s="1220"/>
      <c r="DJ267" s="1220"/>
      <c r="DK267" s="1220"/>
      <c r="DL267" s="1220"/>
      <c r="DM267" s="1220"/>
      <c r="DN267" s="1220"/>
      <c r="DO267" s="1220"/>
      <c r="DP267" s="1220"/>
      <c r="DQ267" s="1220"/>
      <c r="DR267" s="1220"/>
      <c r="DS267" s="1220"/>
      <c r="DT267" s="1220"/>
      <c r="DU267" s="1220"/>
      <c r="DV267" s="1220"/>
      <c r="DW267" s="1220"/>
      <c r="DX267" s="1220"/>
      <c r="DY267" s="1220"/>
      <c r="DZ267" s="1220"/>
    </row>
    <row r="268" spans="1:130" s="459" customFormat="1" x14ac:dyDescent="0.35">
      <c r="A268" s="7327" t="s">
        <v>123</v>
      </c>
      <c r="B268" s="7327" t="s">
        <v>2</v>
      </c>
      <c r="C268" s="7089" t="s">
        <v>360</v>
      </c>
      <c r="D268" s="7319"/>
      <c r="E268" s="7086"/>
      <c r="F268" s="7098" t="s">
        <v>361</v>
      </c>
      <c r="G268" s="7096"/>
      <c r="H268" s="7096"/>
      <c r="I268" s="7096"/>
      <c r="J268" s="7096"/>
      <c r="K268" s="7096"/>
      <c r="L268" s="7096"/>
      <c r="M268" s="7096"/>
      <c r="N268" s="7096"/>
      <c r="O268" s="7096"/>
      <c r="P268" s="7096"/>
      <c r="Q268" s="7096"/>
      <c r="R268" s="7096"/>
      <c r="S268" s="7096"/>
      <c r="T268" s="7096"/>
      <c r="U268" s="7096"/>
      <c r="V268" s="7096"/>
      <c r="W268" s="7096"/>
      <c r="X268" s="7096"/>
      <c r="Y268" s="7096"/>
      <c r="Z268" s="7096"/>
      <c r="AA268" s="7096"/>
      <c r="AB268" s="7096"/>
      <c r="AC268" s="7096"/>
      <c r="AD268" s="7096"/>
      <c r="AE268" s="7096"/>
      <c r="AF268" s="7096"/>
      <c r="AG268" s="7096"/>
      <c r="AH268" s="7096"/>
      <c r="AI268" s="7096"/>
      <c r="AJ268" s="7096"/>
      <c r="AK268" s="7096"/>
      <c r="AL268" s="7096"/>
      <c r="AM268" s="7257"/>
      <c r="AN268" s="7332" t="s">
        <v>362</v>
      </c>
      <c r="AO268" s="7096"/>
      <c r="AP268" s="7096"/>
      <c r="AQ268" s="7096"/>
      <c r="AR268" s="7096"/>
      <c r="AS268" s="7096"/>
      <c r="AT268" s="7096"/>
      <c r="AU268" s="7257"/>
      <c r="AV268" s="7086" t="s">
        <v>363</v>
      </c>
      <c r="AW268" s="7086" t="s">
        <v>364</v>
      </c>
      <c r="AX268" s="7333" t="s">
        <v>9</v>
      </c>
      <c r="AY268" s="460"/>
      <c r="AZ268" s="460"/>
      <c r="BA268" s="461"/>
      <c r="BB268" s="461"/>
      <c r="BC268" s="461"/>
      <c r="BD268" s="461"/>
      <c r="BE268" s="461"/>
      <c r="BF268" s="461"/>
      <c r="BG268" s="461"/>
      <c r="BH268" s="461"/>
      <c r="BI268" s="461"/>
      <c r="BJ268" s="461"/>
      <c r="BK268" s="461"/>
      <c r="BL268" s="461"/>
      <c r="BM268" s="461"/>
      <c r="BN268" s="461"/>
      <c r="BO268" s="461"/>
      <c r="BP268" s="461"/>
      <c r="BQ268" s="461"/>
      <c r="BR268" s="461"/>
      <c r="BS268" s="461"/>
      <c r="BT268" s="461"/>
      <c r="BU268" s="461"/>
      <c r="BV268" s="461"/>
      <c r="BW268" s="461"/>
      <c r="BX268" s="461"/>
      <c r="BY268" s="460"/>
      <c r="BZ268" s="460"/>
      <c r="CA268" s="1218"/>
      <c r="CB268" s="1218"/>
      <c r="CC268" s="1218"/>
      <c r="CD268" s="1218"/>
      <c r="CE268" s="1218"/>
      <c r="CF268" s="1218"/>
      <c r="CG268" s="1218"/>
      <c r="CH268" s="1218"/>
      <c r="CI268" s="1218"/>
      <c r="CJ268" s="1218"/>
      <c r="CK268" s="1218"/>
      <c r="CL268" s="1218"/>
      <c r="CM268" s="1218"/>
      <c r="CN268" s="1218"/>
      <c r="CO268" s="1218"/>
      <c r="CP268" s="1218"/>
      <c r="CQ268" s="1218"/>
      <c r="CR268" s="1218"/>
      <c r="CS268" s="1218"/>
      <c r="CT268" s="1218"/>
      <c r="CU268" s="1218"/>
      <c r="CV268" s="1218"/>
      <c r="CW268" s="1218"/>
      <c r="CX268" s="1218"/>
      <c r="CY268" s="1218"/>
      <c r="CZ268" s="1218"/>
      <c r="DA268" s="1220"/>
      <c r="DB268" s="1220"/>
      <c r="DC268" s="1220"/>
      <c r="DD268" s="1220"/>
      <c r="DE268" s="1220"/>
      <c r="DF268" s="1220"/>
      <c r="DG268" s="1220"/>
      <c r="DH268" s="1220"/>
      <c r="DI268" s="1220"/>
      <c r="DJ268" s="1220"/>
      <c r="DK268" s="1220"/>
      <c r="DL268" s="1220"/>
      <c r="DM268" s="1220"/>
      <c r="DN268" s="1220"/>
      <c r="DO268" s="1220"/>
      <c r="DP268" s="1220"/>
      <c r="DQ268" s="1220"/>
      <c r="DR268" s="1220"/>
      <c r="DS268" s="1220"/>
      <c r="DT268" s="1220"/>
      <c r="DU268" s="1220"/>
      <c r="DV268" s="1220"/>
      <c r="DW268" s="1220"/>
      <c r="DX268" s="1220"/>
      <c r="DY268" s="1220"/>
      <c r="DZ268" s="1220"/>
    </row>
    <row r="269" spans="1:130" s="459" customFormat="1" ht="32.5" customHeight="1" x14ac:dyDescent="0.35">
      <c r="A269" s="7328"/>
      <c r="B269" s="7328"/>
      <c r="C269" s="7320"/>
      <c r="D269" s="7092"/>
      <c r="E269" s="7088"/>
      <c r="F269" s="7098" t="s">
        <v>365</v>
      </c>
      <c r="G269" s="7097"/>
      <c r="H269" s="7098" t="s">
        <v>230</v>
      </c>
      <c r="I269" s="7097"/>
      <c r="J269" s="7098" t="s">
        <v>366</v>
      </c>
      <c r="K269" s="7097"/>
      <c r="L269" s="7098" t="s">
        <v>65</v>
      </c>
      <c r="M269" s="7097"/>
      <c r="N269" s="7098" t="s">
        <v>12</v>
      </c>
      <c r="O269" s="7097"/>
      <c r="P269" s="7330" t="s">
        <v>13</v>
      </c>
      <c r="Q269" s="7331"/>
      <c r="R269" s="7330" t="s">
        <v>14</v>
      </c>
      <c r="S269" s="7331"/>
      <c r="T269" s="7330" t="s">
        <v>15</v>
      </c>
      <c r="U269" s="7331"/>
      <c r="V269" s="7330" t="s">
        <v>16</v>
      </c>
      <c r="W269" s="7331"/>
      <c r="X269" s="7330" t="s">
        <v>17</v>
      </c>
      <c r="Y269" s="7331"/>
      <c r="Z269" s="7330" t="s">
        <v>18</v>
      </c>
      <c r="AA269" s="7331"/>
      <c r="AB269" s="7330" t="s">
        <v>19</v>
      </c>
      <c r="AC269" s="7331"/>
      <c r="AD269" s="7330" t="s">
        <v>20</v>
      </c>
      <c r="AE269" s="7331"/>
      <c r="AF269" s="7330" t="s">
        <v>21</v>
      </c>
      <c r="AG269" s="7331"/>
      <c r="AH269" s="7330" t="s">
        <v>22</v>
      </c>
      <c r="AI269" s="7331"/>
      <c r="AJ269" s="7330" t="s">
        <v>23</v>
      </c>
      <c r="AK269" s="7331"/>
      <c r="AL269" s="7330" t="s">
        <v>24</v>
      </c>
      <c r="AM269" s="7340"/>
      <c r="AN269" s="7332" t="s">
        <v>367</v>
      </c>
      <c r="AO269" s="7097"/>
      <c r="AP269" s="7098" t="s">
        <v>368</v>
      </c>
      <c r="AQ269" s="7097"/>
      <c r="AR269" s="7098" t="s">
        <v>369</v>
      </c>
      <c r="AS269" s="7097"/>
      <c r="AT269" s="7098" t="s">
        <v>370</v>
      </c>
      <c r="AU269" s="7257"/>
      <c r="AV269" s="7087"/>
      <c r="AW269" s="7087"/>
      <c r="AX269" s="7334"/>
      <c r="AY269" s="460"/>
      <c r="AZ269" s="460"/>
      <c r="BA269" s="461"/>
      <c r="BB269" s="461"/>
      <c r="BC269" s="461"/>
      <c r="BD269" s="461"/>
      <c r="BE269" s="461"/>
      <c r="BF269" s="461"/>
      <c r="BG269" s="461"/>
      <c r="BH269" s="461"/>
      <c r="BI269" s="461"/>
      <c r="BJ269" s="461"/>
      <c r="BK269" s="461"/>
      <c r="BL269" s="461"/>
      <c r="BM269" s="461"/>
      <c r="BN269" s="461"/>
      <c r="BO269" s="461"/>
      <c r="BP269" s="461"/>
      <c r="BQ269" s="461"/>
      <c r="BR269" s="461"/>
      <c r="BS269" s="461"/>
      <c r="BT269" s="461"/>
      <c r="BU269" s="461"/>
      <c r="BV269" s="461"/>
      <c r="BW269" s="461"/>
      <c r="BX269" s="461"/>
      <c r="BY269" s="460"/>
      <c r="BZ269" s="460"/>
      <c r="CA269" s="1218"/>
      <c r="CB269" s="1218"/>
      <c r="CC269" s="1218"/>
      <c r="CD269" s="1218"/>
      <c r="CE269" s="1218"/>
      <c r="CF269" s="1218"/>
      <c r="CG269" s="1218"/>
      <c r="CH269" s="1218"/>
      <c r="CI269" s="1218"/>
      <c r="CJ269" s="1218"/>
      <c r="CK269" s="1218"/>
      <c r="CL269" s="1218"/>
      <c r="CM269" s="1218"/>
      <c r="CN269" s="1218"/>
      <c r="CO269" s="1218"/>
      <c r="CP269" s="1218"/>
      <c r="CQ269" s="1218"/>
      <c r="CR269" s="1218"/>
      <c r="CS269" s="1218"/>
      <c r="CT269" s="1218"/>
      <c r="CU269" s="1218"/>
      <c r="CV269" s="1218"/>
      <c r="CW269" s="1218"/>
      <c r="CX269" s="1218"/>
      <c r="CY269" s="1218"/>
      <c r="CZ269" s="1218"/>
      <c r="DA269" s="1220"/>
      <c r="DB269" s="1220"/>
      <c r="DC269" s="1220"/>
      <c r="DD269" s="1220"/>
      <c r="DE269" s="1220"/>
      <c r="DF269" s="1220"/>
      <c r="DG269" s="1220"/>
      <c r="DH269" s="1220"/>
      <c r="DI269" s="1220"/>
      <c r="DJ269" s="1220"/>
      <c r="DK269" s="1220"/>
      <c r="DL269" s="1220"/>
      <c r="DM269" s="1220"/>
      <c r="DN269" s="1220"/>
      <c r="DO269" s="1220"/>
      <c r="DP269" s="1220"/>
      <c r="DQ269" s="1220"/>
      <c r="DR269" s="1220"/>
      <c r="DS269" s="1220"/>
      <c r="DT269" s="1220"/>
      <c r="DU269" s="1220"/>
      <c r="DV269" s="1220"/>
      <c r="DW269" s="1220"/>
      <c r="DX269" s="1220"/>
      <c r="DY269" s="1220"/>
      <c r="DZ269" s="1220"/>
    </row>
    <row r="270" spans="1:130" s="459" customFormat="1" x14ac:dyDescent="0.35">
      <c r="A270" s="7329"/>
      <c r="B270" s="7329"/>
      <c r="C270" s="4335" t="s">
        <v>32</v>
      </c>
      <c r="D270" s="4362" t="s">
        <v>33</v>
      </c>
      <c r="E270" s="4054" t="s">
        <v>34</v>
      </c>
      <c r="F270" s="4153" t="s">
        <v>33</v>
      </c>
      <c r="G270" s="4054" t="s">
        <v>34</v>
      </c>
      <c r="H270" s="4153" t="s">
        <v>33</v>
      </c>
      <c r="I270" s="4054" t="s">
        <v>34</v>
      </c>
      <c r="J270" s="4153" t="s">
        <v>33</v>
      </c>
      <c r="K270" s="4054" t="s">
        <v>34</v>
      </c>
      <c r="L270" s="4153" t="s">
        <v>33</v>
      </c>
      <c r="M270" s="4054" t="s">
        <v>34</v>
      </c>
      <c r="N270" s="4153" t="s">
        <v>33</v>
      </c>
      <c r="O270" s="4054" t="s">
        <v>34</v>
      </c>
      <c r="P270" s="4153" t="s">
        <v>33</v>
      </c>
      <c r="Q270" s="4054" t="s">
        <v>34</v>
      </c>
      <c r="R270" s="4153" t="s">
        <v>33</v>
      </c>
      <c r="S270" s="4054" t="s">
        <v>34</v>
      </c>
      <c r="T270" s="4153" t="s">
        <v>33</v>
      </c>
      <c r="U270" s="4054" t="s">
        <v>34</v>
      </c>
      <c r="V270" s="4153" t="s">
        <v>33</v>
      </c>
      <c r="W270" s="4054" t="s">
        <v>34</v>
      </c>
      <c r="X270" s="4153" t="s">
        <v>33</v>
      </c>
      <c r="Y270" s="4054" t="s">
        <v>34</v>
      </c>
      <c r="Z270" s="4153" t="s">
        <v>33</v>
      </c>
      <c r="AA270" s="4054" t="s">
        <v>34</v>
      </c>
      <c r="AB270" s="4153" t="s">
        <v>33</v>
      </c>
      <c r="AC270" s="4054" t="s">
        <v>34</v>
      </c>
      <c r="AD270" s="4153" t="s">
        <v>33</v>
      </c>
      <c r="AE270" s="4054" t="s">
        <v>34</v>
      </c>
      <c r="AF270" s="4153" t="s">
        <v>33</v>
      </c>
      <c r="AG270" s="4054" t="s">
        <v>34</v>
      </c>
      <c r="AH270" s="4153" t="s">
        <v>33</v>
      </c>
      <c r="AI270" s="4054" t="s">
        <v>34</v>
      </c>
      <c r="AJ270" s="4153" t="s">
        <v>33</v>
      </c>
      <c r="AK270" s="4054" t="s">
        <v>34</v>
      </c>
      <c r="AL270" s="4153" t="s">
        <v>33</v>
      </c>
      <c r="AM270" s="4363" t="s">
        <v>34</v>
      </c>
      <c r="AN270" s="4153" t="s">
        <v>33</v>
      </c>
      <c r="AO270" s="4054" t="s">
        <v>34</v>
      </c>
      <c r="AP270" s="4153" t="s">
        <v>33</v>
      </c>
      <c r="AQ270" s="4054" t="s">
        <v>34</v>
      </c>
      <c r="AR270" s="4153" t="s">
        <v>33</v>
      </c>
      <c r="AS270" s="4054" t="s">
        <v>34</v>
      </c>
      <c r="AT270" s="4153" t="s">
        <v>33</v>
      </c>
      <c r="AU270" s="4363" t="s">
        <v>34</v>
      </c>
      <c r="AV270" s="7088"/>
      <c r="AW270" s="7088"/>
      <c r="AX270" s="7335"/>
      <c r="AY270" s="460"/>
      <c r="AZ270" s="460"/>
      <c r="BA270" s="461"/>
      <c r="BB270" s="461"/>
      <c r="BC270" s="461"/>
      <c r="BD270" s="461"/>
      <c r="BE270" s="461"/>
      <c r="BF270" s="461"/>
      <c r="BG270" s="461"/>
      <c r="BH270" s="461"/>
      <c r="BI270" s="461"/>
      <c r="BJ270" s="461"/>
      <c r="BK270" s="461"/>
      <c r="BL270" s="461"/>
      <c r="BM270" s="461"/>
      <c r="BN270" s="461"/>
      <c r="BO270" s="461"/>
      <c r="BP270" s="461"/>
      <c r="BQ270" s="461"/>
      <c r="BR270" s="461"/>
      <c r="BS270" s="461"/>
      <c r="BT270" s="461"/>
      <c r="BU270" s="461"/>
      <c r="BV270" s="461"/>
      <c r="BW270" s="461"/>
      <c r="BX270" s="461"/>
      <c r="BY270" s="460"/>
      <c r="BZ270" s="460"/>
      <c r="CA270" s="1218"/>
      <c r="CB270" s="1218"/>
      <c r="CC270" s="1218"/>
      <c r="CD270" s="1218"/>
      <c r="CE270" s="1218"/>
      <c r="CF270" s="1218"/>
      <c r="CG270" s="1218"/>
      <c r="CH270" s="1218"/>
      <c r="CI270" s="1218"/>
      <c r="CJ270" s="1218"/>
      <c r="CK270" s="1218"/>
      <c r="CL270" s="1218"/>
      <c r="CM270" s="1218"/>
      <c r="CN270" s="1218"/>
      <c r="CO270" s="1218"/>
      <c r="CP270" s="1218"/>
      <c r="CQ270" s="1218"/>
      <c r="CR270" s="1218"/>
      <c r="CS270" s="1218"/>
      <c r="CT270" s="1218"/>
      <c r="CU270" s="1218"/>
      <c r="CV270" s="1218"/>
      <c r="CW270" s="1218"/>
      <c r="CX270" s="1218"/>
      <c r="CY270" s="1218"/>
      <c r="CZ270" s="1218"/>
      <c r="DA270" s="1220"/>
      <c r="DB270" s="1220"/>
      <c r="DC270" s="1220"/>
      <c r="DD270" s="1220"/>
      <c r="DE270" s="1220"/>
      <c r="DF270" s="1220"/>
      <c r="DG270" s="1220"/>
      <c r="DH270" s="1220"/>
      <c r="DI270" s="1220"/>
      <c r="DJ270" s="1220"/>
      <c r="DK270" s="1220"/>
      <c r="DL270" s="1220"/>
      <c r="DM270" s="1220"/>
      <c r="DN270" s="1220"/>
      <c r="DO270" s="1220"/>
      <c r="DP270" s="1220"/>
      <c r="DQ270" s="1220"/>
      <c r="DR270" s="1220"/>
      <c r="DS270" s="1220"/>
      <c r="DT270" s="1220"/>
      <c r="DU270" s="1220"/>
      <c r="DV270" s="1220"/>
      <c r="DW270" s="1220"/>
      <c r="DX270" s="1220"/>
      <c r="DY270" s="1220"/>
      <c r="DZ270" s="1220"/>
    </row>
    <row r="271" spans="1:130" s="459" customFormat="1" x14ac:dyDescent="0.35">
      <c r="A271" s="7336" t="s">
        <v>371</v>
      </c>
      <c r="B271" s="4364" t="s">
        <v>372</v>
      </c>
      <c r="C271" s="4365">
        <f t="shared" ref="C271:C297" si="33">SUM(D271,E271)</f>
        <v>0</v>
      </c>
      <c r="D271" s="4366">
        <f>SUM(F271,H271,J271,L271,N271,P271,R271,T271,V271,X271,Z271,AB271,AD271,AF271,AH271,AJ271,AL271)</f>
        <v>0</v>
      </c>
      <c r="E271" s="4367">
        <f t="shared" ref="D271:E286" si="34">SUM(G271,I271,K271,M271,O271,Q271,S271,U271,W271,Y271,AA271,AC271,AE271,AG271,AI271,AK271,AM271)</f>
        <v>0</v>
      </c>
      <c r="F271" s="4156"/>
      <c r="G271" s="4347"/>
      <c r="H271" s="4156"/>
      <c r="I271" s="4347"/>
      <c r="J271" s="4156"/>
      <c r="K271" s="4347"/>
      <c r="L271" s="4156"/>
      <c r="M271" s="4347"/>
      <c r="N271" s="4156"/>
      <c r="O271" s="4347"/>
      <c r="P271" s="4156"/>
      <c r="Q271" s="4347"/>
      <c r="R271" s="4156"/>
      <c r="S271" s="4347"/>
      <c r="T271" s="4156"/>
      <c r="U271" s="4347"/>
      <c r="V271" s="4156"/>
      <c r="W271" s="4347"/>
      <c r="X271" s="4156"/>
      <c r="Y271" s="4347"/>
      <c r="Z271" s="4156"/>
      <c r="AA271" s="4347"/>
      <c r="AB271" s="4156"/>
      <c r="AC271" s="4347"/>
      <c r="AD271" s="4156"/>
      <c r="AE271" s="4347"/>
      <c r="AF271" s="4156"/>
      <c r="AG271" s="4347"/>
      <c r="AH271" s="4156"/>
      <c r="AI271" s="4347"/>
      <c r="AJ271" s="4156"/>
      <c r="AK271" s="4347"/>
      <c r="AL271" s="4156"/>
      <c r="AM271" s="4368"/>
      <c r="AN271" s="4365">
        <f>SUM(AP271,AR271,AT271)</f>
        <v>0</v>
      </c>
      <c r="AO271" s="4365">
        <f>SUM(AQ271,AS271,AU271)</f>
        <v>0</v>
      </c>
      <c r="AP271" s="4156"/>
      <c r="AQ271" s="4347"/>
      <c r="AR271" s="4156"/>
      <c r="AS271" s="4347"/>
      <c r="AT271" s="4156"/>
      <c r="AU271" s="4368"/>
      <c r="AV271" s="4369"/>
      <c r="AW271" s="4370"/>
      <c r="AX271" s="4371"/>
      <c r="AY271" s="461"/>
      <c r="AZ271" s="460"/>
      <c r="BA271" s="461"/>
      <c r="BB271" s="461"/>
      <c r="BC271" s="461"/>
      <c r="BD271" s="461"/>
      <c r="BE271" s="461"/>
      <c r="BF271" s="461"/>
      <c r="BG271" s="461"/>
      <c r="BH271" s="461"/>
      <c r="BI271" s="461"/>
      <c r="BJ271" s="461"/>
      <c r="BK271" s="461"/>
      <c r="BL271" s="461"/>
      <c r="BM271" s="461"/>
      <c r="BN271" s="461"/>
      <c r="BO271" s="461"/>
      <c r="BP271" s="461"/>
      <c r="BQ271" s="461"/>
      <c r="BR271" s="461"/>
      <c r="BS271" s="461"/>
      <c r="BT271" s="461"/>
      <c r="BU271" s="461"/>
      <c r="BV271" s="461"/>
      <c r="BW271" s="461"/>
      <c r="BX271" s="461"/>
      <c r="BY271" s="460"/>
      <c r="BZ271" s="460"/>
      <c r="CA271" s="1218"/>
      <c r="CB271" s="1218"/>
      <c r="CC271" s="1218"/>
      <c r="CD271" s="1218"/>
      <c r="CE271" s="1218"/>
      <c r="CF271" s="1218"/>
      <c r="CG271" s="1218"/>
      <c r="CH271" s="1218"/>
      <c r="CI271" s="1218"/>
      <c r="CJ271" s="1218"/>
      <c r="CK271" s="1218"/>
      <c r="CL271" s="1218"/>
      <c r="CM271" s="1218"/>
      <c r="CN271" s="1218"/>
      <c r="CO271" s="1218"/>
      <c r="CP271" s="1218"/>
      <c r="CQ271" s="1218"/>
      <c r="CR271" s="1218"/>
      <c r="CS271" s="1218"/>
      <c r="CT271" s="1218"/>
      <c r="CU271" s="1218"/>
      <c r="CV271" s="1218"/>
      <c r="CW271" s="1218"/>
      <c r="CX271" s="1218"/>
      <c r="CY271" s="1218"/>
      <c r="CZ271" s="1218"/>
      <c r="DA271" s="1220"/>
      <c r="DB271" s="1220"/>
      <c r="DC271" s="1220"/>
      <c r="DD271" s="1220"/>
      <c r="DE271" s="1220"/>
      <c r="DF271" s="1220"/>
      <c r="DG271" s="1220"/>
      <c r="DH271" s="1220"/>
      <c r="DI271" s="1220"/>
      <c r="DJ271" s="1220"/>
      <c r="DK271" s="1220"/>
      <c r="DL271" s="1220"/>
      <c r="DM271" s="1220"/>
      <c r="DN271" s="1220"/>
      <c r="DO271" s="1220"/>
      <c r="DP271" s="1220"/>
      <c r="DQ271" s="1220"/>
      <c r="DR271" s="1220"/>
      <c r="DS271" s="1220"/>
      <c r="DT271" s="1220"/>
      <c r="DU271" s="1220"/>
      <c r="DV271" s="1220"/>
      <c r="DW271" s="1220"/>
      <c r="DX271" s="1220"/>
      <c r="DY271" s="1220"/>
      <c r="DZ271" s="1220"/>
    </row>
    <row r="272" spans="1:130" s="459" customFormat="1" x14ac:dyDescent="0.35">
      <c r="A272" s="7337"/>
      <c r="B272" s="4372" t="s">
        <v>373</v>
      </c>
      <c r="C272" s="4373">
        <f t="shared" si="33"/>
        <v>0</v>
      </c>
      <c r="D272" s="4374">
        <f t="shared" si="34"/>
        <v>0</v>
      </c>
      <c r="E272" s="4375">
        <f t="shared" si="34"/>
        <v>0</v>
      </c>
      <c r="F272" s="1242"/>
      <c r="G272" s="353"/>
      <c r="H272" s="1242"/>
      <c r="I272" s="353"/>
      <c r="J272" s="1242"/>
      <c r="K272" s="353"/>
      <c r="L272" s="1242"/>
      <c r="M272" s="353"/>
      <c r="N272" s="1242"/>
      <c r="O272" s="353"/>
      <c r="P272" s="1242"/>
      <c r="Q272" s="353"/>
      <c r="R272" s="1242"/>
      <c r="S272" s="353"/>
      <c r="T272" s="1242"/>
      <c r="U272" s="353"/>
      <c r="V272" s="1242"/>
      <c r="W272" s="353"/>
      <c r="X272" s="1242"/>
      <c r="Y272" s="353"/>
      <c r="Z272" s="1242"/>
      <c r="AA272" s="353"/>
      <c r="AB272" s="1242"/>
      <c r="AC272" s="353"/>
      <c r="AD272" s="1242"/>
      <c r="AE272" s="353"/>
      <c r="AF272" s="1242"/>
      <c r="AG272" s="353"/>
      <c r="AH272" s="1242"/>
      <c r="AI272" s="353"/>
      <c r="AJ272" s="1242"/>
      <c r="AK272" s="353"/>
      <c r="AL272" s="1242"/>
      <c r="AM272" s="4376"/>
      <c r="AN272" s="4373">
        <f>SUM(AP272,AR272,AT272)</f>
        <v>0</v>
      </c>
      <c r="AO272" s="4373">
        <f>SUM(AQ272,AS272,AU272)</f>
        <v>0</v>
      </c>
      <c r="AP272" s="1242"/>
      <c r="AQ272" s="353"/>
      <c r="AR272" s="1242"/>
      <c r="AS272" s="353"/>
      <c r="AT272" s="1242"/>
      <c r="AU272" s="4376"/>
      <c r="AV272" s="4377"/>
      <c r="AW272" s="1241"/>
      <c r="AX272" s="4378"/>
      <c r="AY272" s="461"/>
      <c r="AZ272" s="460"/>
      <c r="BA272" s="461"/>
      <c r="BB272" s="461"/>
      <c r="BC272" s="461"/>
      <c r="BD272" s="461"/>
      <c r="BE272" s="461"/>
      <c r="BF272" s="461"/>
      <c r="BG272" s="461"/>
      <c r="BH272" s="461"/>
      <c r="BI272" s="461"/>
      <c r="BJ272" s="461"/>
      <c r="BK272" s="461"/>
      <c r="BL272" s="461"/>
      <c r="BM272" s="461"/>
      <c r="BN272" s="461"/>
      <c r="BO272" s="461"/>
      <c r="BP272" s="461"/>
      <c r="BQ272" s="461"/>
      <c r="BR272" s="461"/>
      <c r="BS272" s="461"/>
      <c r="BT272" s="461"/>
      <c r="BU272" s="461"/>
      <c r="BV272" s="461"/>
      <c r="BW272" s="461"/>
      <c r="BX272" s="461"/>
      <c r="BY272" s="460"/>
      <c r="BZ272" s="460"/>
      <c r="CA272" s="1218"/>
      <c r="CB272" s="1218"/>
      <c r="CC272" s="1218"/>
      <c r="CD272" s="1218"/>
      <c r="CE272" s="1218"/>
      <c r="CF272" s="1218"/>
      <c r="CG272" s="1218"/>
      <c r="CH272" s="1218"/>
      <c r="CI272" s="1218"/>
      <c r="CJ272" s="1218"/>
      <c r="CK272" s="1218"/>
      <c r="CL272" s="1218"/>
      <c r="CM272" s="1218"/>
      <c r="CN272" s="1218"/>
      <c r="CO272" s="1218"/>
      <c r="CP272" s="1218"/>
      <c r="CQ272" s="1218"/>
      <c r="CR272" s="1218"/>
      <c r="CS272" s="1218"/>
      <c r="CT272" s="1218"/>
      <c r="CU272" s="1218"/>
      <c r="CV272" s="1218"/>
      <c r="CW272" s="1218"/>
      <c r="CX272" s="1218"/>
      <c r="CY272" s="1218"/>
      <c r="CZ272" s="1218"/>
      <c r="DA272" s="1220"/>
      <c r="DB272" s="1220"/>
      <c r="DC272" s="1220"/>
      <c r="DD272" s="1220"/>
      <c r="DE272" s="1220"/>
      <c r="DF272" s="1220"/>
      <c r="DG272" s="1220"/>
      <c r="DH272" s="1220"/>
      <c r="DI272" s="1220"/>
      <c r="DJ272" s="1220"/>
      <c r="DK272" s="1220"/>
      <c r="DL272" s="1220"/>
      <c r="DM272" s="1220"/>
      <c r="DN272" s="1220"/>
      <c r="DO272" s="1220"/>
      <c r="DP272" s="1220"/>
      <c r="DQ272" s="1220"/>
      <c r="DR272" s="1220"/>
      <c r="DS272" s="1220"/>
      <c r="DT272" s="1220"/>
      <c r="DU272" s="1220"/>
      <c r="DV272" s="1220"/>
      <c r="DW272" s="1220"/>
      <c r="DX272" s="1220"/>
      <c r="DY272" s="1220"/>
      <c r="DZ272" s="1220"/>
    </row>
    <row r="273" spans="1:130" s="459" customFormat="1" x14ac:dyDescent="0.35">
      <c r="A273" s="7338"/>
      <c r="B273" s="4379" t="s">
        <v>374</v>
      </c>
      <c r="C273" s="4380">
        <f>SUM(D273,E273)</f>
        <v>0</v>
      </c>
      <c r="D273" s="4381">
        <f t="shared" si="34"/>
        <v>0</v>
      </c>
      <c r="E273" s="4382">
        <f t="shared" si="34"/>
        <v>0</v>
      </c>
      <c r="F273" s="4383">
        <f t="shared" ref="F273:AN273" si="35">SUM(F271:F272)</f>
        <v>0</v>
      </c>
      <c r="G273" s="4384">
        <f t="shared" si="35"/>
        <v>0</v>
      </c>
      <c r="H273" s="4383">
        <f t="shared" si="35"/>
        <v>0</v>
      </c>
      <c r="I273" s="4384">
        <f t="shared" si="35"/>
        <v>0</v>
      </c>
      <c r="J273" s="4383">
        <f t="shared" si="35"/>
        <v>0</v>
      </c>
      <c r="K273" s="4385">
        <f t="shared" si="35"/>
        <v>0</v>
      </c>
      <c r="L273" s="4383">
        <f t="shared" si="35"/>
        <v>0</v>
      </c>
      <c r="M273" s="4385">
        <f t="shared" si="35"/>
        <v>0</v>
      </c>
      <c r="N273" s="4383">
        <f t="shared" si="35"/>
        <v>0</v>
      </c>
      <c r="O273" s="4385">
        <f t="shared" si="35"/>
        <v>0</v>
      </c>
      <c r="P273" s="4383">
        <f t="shared" si="35"/>
        <v>0</v>
      </c>
      <c r="Q273" s="4385">
        <f t="shared" si="35"/>
        <v>0</v>
      </c>
      <c r="R273" s="4383">
        <f t="shared" si="35"/>
        <v>0</v>
      </c>
      <c r="S273" s="4385">
        <f t="shared" si="35"/>
        <v>0</v>
      </c>
      <c r="T273" s="4383">
        <f t="shared" si="35"/>
        <v>0</v>
      </c>
      <c r="U273" s="4385">
        <f t="shared" si="35"/>
        <v>0</v>
      </c>
      <c r="V273" s="4383">
        <f t="shared" si="35"/>
        <v>0</v>
      </c>
      <c r="W273" s="4385">
        <f t="shared" si="35"/>
        <v>0</v>
      </c>
      <c r="X273" s="4383">
        <f t="shared" si="35"/>
        <v>0</v>
      </c>
      <c r="Y273" s="4385">
        <f t="shared" si="35"/>
        <v>0</v>
      </c>
      <c r="Z273" s="4383">
        <f t="shared" si="35"/>
        <v>0</v>
      </c>
      <c r="AA273" s="4385">
        <f t="shared" si="35"/>
        <v>0</v>
      </c>
      <c r="AB273" s="4383">
        <f t="shared" si="35"/>
        <v>0</v>
      </c>
      <c r="AC273" s="4385">
        <f t="shared" si="35"/>
        <v>0</v>
      </c>
      <c r="AD273" s="4383">
        <f t="shared" si="35"/>
        <v>0</v>
      </c>
      <c r="AE273" s="4385">
        <f t="shared" si="35"/>
        <v>0</v>
      </c>
      <c r="AF273" s="4383">
        <f t="shared" si="35"/>
        <v>0</v>
      </c>
      <c r="AG273" s="4385">
        <f t="shared" si="35"/>
        <v>0</v>
      </c>
      <c r="AH273" s="4383">
        <f t="shared" si="35"/>
        <v>0</v>
      </c>
      <c r="AI273" s="4385">
        <f t="shared" si="35"/>
        <v>0</v>
      </c>
      <c r="AJ273" s="4383">
        <f t="shared" si="35"/>
        <v>0</v>
      </c>
      <c r="AK273" s="4385">
        <f t="shared" si="35"/>
        <v>0</v>
      </c>
      <c r="AL273" s="4386">
        <f t="shared" si="35"/>
        <v>0</v>
      </c>
      <c r="AM273" s="4387">
        <f>SUM(AM271:AM272)</f>
        <v>0</v>
      </c>
      <c r="AN273" s="4380">
        <f t="shared" si="35"/>
        <v>0</v>
      </c>
      <c r="AO273" s="4380">
        <f>SUM(AO271:AO272)</f>
        <v>0</v>
      </c>
      <c r="AP273" s="4383">
        <f>SUM(AP271:AP272)</f>
        <v>0</v>
      </c>
      <c r="AQ273" s="4385">
        <f t="shared" ref="AQ273:AX273" si="36">SUM(AQ271:AQ272)</f>
        <v>0</v>
      </c>
      <c r="AR273" s="4383">
        <f t="shared" si="36"/>
        <v>0</v>
      </c>
      <c r="AS273" s="4385">
        <f t="shared" si="36"/>
        <v>0</v>
      </c>
      <c r="AT273" s="4386">
        <f t="shared" si="36"/>
        <v>0</v>
      </c>
      <c r="AU273" s="4387">
        <f t="shared" si="36"/>
        <v>0</v>
      </c>
      <c r="AV273" s="4384">
        <f t="shared" si="36"/>
        <v>0</v>
      </c>
      <c r="AW273" s="4384">
        <f>SUM(AW271:AW272)</f>
        <v>0</v>
      </c>
      <c r="AX273" s="4388">
        <f t="shared" si="36"/>
        <v>0</v>
      </c>
      <c r="AY273" s="461"/>
      <c r="AZ273" s="460"/>
      <c r="BA273" s="461"/>
      <c r="BB273" s="461"/>
      <c r="BC273" s="461"/>
      <c r="BD273" s="461"/>
      <c r="BE273" s="461"/>
      <c r="BF273" s="461"/>
      <c r="BG273" s="461"/>
      <c r="BH273" s="461"/>
      <c r="BI273" s="461"/>
      <c r="BJ273" s="461"/>
      <c r="BK273" s="461"/>
      <c r="BL273" s="461"/>
      <c r="BM273" s="461"/>
      <c r="BN273" s="461"/>
      <c r="BO273" s="461"/>
      <c r="BP273" s="461"/>
      <c r="BQ273" s="461"/>
      <c r="BR273" s="461"/>
      <c r="BS273" s="461"/>
      <c r="BT273" s="461"/>
      <c r="BU273" s="461"/>
      <c r="BV273" s="461"/>
      <c r="BW273" s="461"/>
      <c r="BX273" s="461"/>
      <c r="BY273" s="460"/>
      <c r="BZ273" s="460"/>
      <c r="CA273" s="1218"/>
      <c r="CB273" s="1218"/>
      <c r="CC273" s="1218"/>
      <c r="CD273" s="1218"/>
      <c r="CE273" s="1218"/>
      <c r="CF273" s="1218"/>
      <c r="CG273" s="1218"/>
      <c r="CH273" s="1218"/>
      <c r="CI273" s="1218"/>
      <c r="CJ273" s="1218"/>
      <c r="CK273" s="1218"/>
      <c r="CL273" s="1218"/>
      <c r="CM273" s="1218"/>
      <c r="CN273" s="1218"/>
      <c r="CO273" s="1218"/>
      <c r="CP273" s="1218"/>
      <c r="CQ273" s="1218"/>
      <c r="CR273" s="1218"/>
      <c r="CS273" s="1218"/>
      <c r="CT273" s="1218"/>
      <c r="CU273" s="1218"/>
      <c r="CV273" s="1218"/>
      <c r="CW273" s="1218"/>
      <c r="CX273" s="1218"/>
      <c r="CY273" s="1218"/>
      <c r="CZ273" s="1218"/>
      <c r="DA273" s="1220"/>
      <c r="DB273" s="1220"/>
      <c r="DC273" s="1220"/>
      <c r="DD273" s="1220"/>
      <c r="DE273" s="1220"/>
      <c r="DF273" s="1220"/>
      <c r="DG273" s="1220"/>
      <c r="DH273" s="1220"/>
      <c r="DI273" s="1220"/>
      <c r="DJ273" s="1220"/>
      <c r="DK273" s="1220"/>
      <c r="DL273" s="1220"/>
      <c r="DM273" s="1220"/>
      <c r="DN273" s="1220"/>
      <c r="DO273" s="1220"/>
      <c r="DP273" s="1220"/>
      <c r="DQ273" s="1220"/>
      <c r="DR273" s="1220"/>
      <c r="DS273" s="1220"/>
      <c r="DT273" s="1220"/>
      <c r="DU273" s="1220"/>
      <c r="DV273" s="1220"/>
      <c r="DW273" s="1220"/>
      <c r="DX273" s="1220"/>
      <c r="DY273" s="1220"/>
      <c r="DZ273" s="1220"/>
    </row>
    <row r="274" spans="1:130" s="459" customFormat="1" x14ac:dyDescent="0.35">
      <c r="A274" s="7336" t="s">
        <v>375</v>
      </c>
      <c r="B274" s="4364" t="s">
        <v>372</v>
      </c>
      <c r="C274" s="4365">
        <f t="shared" si="33"/>
        <v>0</v>
      </c>
      <c r="D274" s="4366">
        <f t="shared" si="34"/>
        <v>0</v>
      </c>
      <c r="E274" s="4367">
        <f t="shared" si="34"/>
        <v>0</v>
      </c>
      <c r="F274" s="4156"/>
      <c r="G274" s="4347"/>
      <c r="H274" s="4156"/>
      <c r="I274" s="4347"/>
      <c r="J274" s="4156"/>
      <c r="K274" s="4347"/>
      <c r="L274" s="4156"/>
      <c r="M274" s="4347"/>
      <c r="N274" s="4156"/>
      <c r="O274" s="4347"/>
      <c r="P274" s="4156"/>
      <c r="Q274" s="4347"/>
      <c r="R274" s="4156"/>
      <c r="S274" s="4347"/>
      <c r="T274" s="4156"/>
      <c r="U274" s="4347"/>
      <c r="V274" s="4156"/>
      <c r="W274" s="4347"/>
      <c r="X274" s="4156"/>
      <c r="Y274" s="4347"/>
      <c r="Z274" s="4156"/>
      <c r="AA274" s="4347"/>
      <c r="AB274" s="4156"/>
      <c r="AC274" s="4347"/>
      <c r="AD274" s="4156"/>
      <c r="AE274" s="4347"/>
      <c r="AF274" s="4156"/>
      <c r="AG274" s="4347"/>
      <c r="AH274" s="4156"/>
      <c r="AI274" s="4347"/>
      <c r="AJ274" s="4156"/>
      <c r="AK274" s="4347"/>
      <c r="AL274" s="4156"/>
      <c r="AM274" s="4368"/>
      <c r="AN274" s="4389"/>
      <c r="AO274" s="4389"/>
      <c r="AP274" s="4390"/>
      <c r="AQ274" s="4391"/>
      <c r="AR274" s="4390"/>
      <c r="AS274" s="4391"/>
      <c r="AT274" s="4390"/>
      <c r="AU274" s="4392"/>
      <c r="AV274" s="4369"/>
      <c r="AW274" s="4369"/>
      <c r="AX274" s="4393"/>
      <c r="AY274" s="461"/>
      <c r="AZ274" s="460"/>
      <c r="BA274" s="461"/>
      <c r="BB274" s="461"/>
      <c r="BC274" s="461"/>
      <c r="BD274" s="461"/>
      <c r="BE274" s="461"/>
      <c r="BF274" s="461"/>
      <c r="BG274" s="461"/>
      <c r="BH274" s="461"/>
      <c r="BI274" s="461"/>
      <c r="BJ274" s="461"/>
      <c r="BK274" s="461"/>
      <c r="BL274" s="461"/>
      <c r="BM274" s="461"/>
      <c r="BN274" s="461"/>
      <c r="BO274" s="461"/>
      <c r="BP274" s="461"/>
      <c r="BQ274" s="461"/>
      <c r="BR274" s="461"/>
      <c r="BS274" s="461"/>
      <c r="BT274" s="461"/>
      <c r="BU274" s="461"/>
      <c r="BV274" s="461"/>
      <c r="BW274" s="461"/>
      <c r="BX274" s="461"/>
      <c r="BY274" s="460"/>
      <c r="BZ274" s="460"/>
      <c r="CA274" s="1218"/>
      <c r="CB274" s="1218"/>
      <c r="CC274" s="1218"/>
      <c r="CD274" s="1218"/>
      <c r="CE274" s="1218"/>
      <c r="CF274" s="1218"/>
      <c r="CG274" s="1218"/>
      <c r="CH274" s="1218"/>
      <c r="CI274" s="1218"/>
      <c r="CJ274" s="1218"/>
      <c r="CK274" s="1218"/>
      <c r="CL274" s="1218"/>
      <c r="CM274" s="1218"/>
      <c r="CN274" s="1218"/>
      <c r="CO274" s="1218"/>
      <c r="CP274" s="1218"/>
      <c r="CQ274" s="1218"/>
      <c r="CR274" s="1218"/>
      <c r="CS274" s="1218"/>
      <c r="CT274" s="1218"/>
      <c r="CU274" s="1218"/>
      <c r="CV274" s="1218"/>
      <c r="CW274" s="1218"/>
      <c r="CX274" s="1218"/>
      <c r="CY274" s="1218"/>
      <c r="CZ274" s="1218"/>
      <c r="DA274" s="1220"/>
      <c r="DB274" s="1220"/>
      <c r="DC274" s="1220"/>
      <c r="DD274" s="1220"/>
      <c r="DE274" s="1220"/>
      <c r="DF274" s="1220"/>
      <c r="DG274" s="1220"/>
      <c r="DH274" s="1220"/>
      <c r="DI274" s="1220"/>
      <c r="DJ274" s="1220"/>
      <c r="DK274" s="1220"/>
      <c r="DL274" s="1220"/>
      <c r="DM274" s="1220"/>
      <c r="DN274" s="1220"/>
      <c r="DO274" s="1220"/>
      <c r="DP274" s="1220"/>
      <c r="DQ274" s="1220"/>
      <c r="DR274" s="1220"/>
      <c r="DS274" s="1220"/>
      <c r="DT274" s="1220"/>
      <c r="DU274" s="1220"/>
      <c r="DV274" s="1220"/>
      <c r="DW274" s="1220"/>
      <c r="DX274" s="1220"/>
      <c r="DY274" s="1220"/>
      <c r="DZ274" s="1220"/>
    </row>
    <row r="275" spans="1:130" s="459" customFormat="1" x14ac:dyDescent="0.35">
      <c r="A275" s="7337"/>
      <c r="B275" s="4372" t="s">
        <v>373</v>
      </c>
      <c r="C275" s="4373">
        <f t="shared" si="33"/>
        <v>0</v>
      </c>
      <c r="D275" s="4374">
        <f t="shared" si="34"/>
        <v>0</v>
      </c>
      <c r="E275" s="4375">
        <f t="shared" si="34"/>
        <v>0</v>
      </c>
      <c r="F275" s="1242"/>
      <c r="G275" s="353"/>
      <c r="H275" s="1242"/>
      <c r="I275" s="353"/>
      <c r="J275" s="1242"/>
      <c r="K275" s="353"/>
      <c r="L275" s="1242"/>
      <c r="M275" s="353"/>
      <c r="N275" s="1242"/>
      <c r="O275" s="353"/>
      <c r="P275" s="1242"/>
      <c r="Q275" s="353"/>
      <c r="R275" s="1242"/>
      <c r="S275" s="353"/>
      <c r="T275" s="1242"/>
      <c r="U275" s="353"/>
      <c r="V275" s="1242"/>
      <c r="W275" s="353"/>
      <c r="X275" s="1242"/>
      <c r="Y275" s="353"/>
      <c r="Z275" s="1242"/>
      <c r="AA275" s="353"/>
      <c r="AB275" s="1242"/>
      <c r="AC275" s="353"/>
      <c r="AD275" s="1242"/>
      <c r="AE275" s="353"/>
      <c r="AF275" s="1242"/>
      <c r="AG275" s="353"/>
      <c r="AH275" s="1242"/>
      <c r="AI275" s="353"/>
      <c r="AJ275" s="1242"/>
      <c r="AK275" s="353"/>
      <c r="AL275" s="1242"/>
      <c r="AM275" s="4376"/>
      <c r="AN275" s="4394"/>
      <c r="AO275" s="4394"/>
      <c r="AP275" s="4395"/>
      <c r="AQ275" s="4396"/>
      <c r="AR275" s="4395"/>
      <c r="AS275" s="4396"/>
      <c r="AT275" s="4395"/>
      <c r="AU275" s="4397"/>
      <c r="AV275" s="4377"/>
      <c r="AW275" s="4377"/>
      <c r="AX275" s="4398"/>
      <c r="AY275" s="461"/>
      <c r="AZ275" s="460"/>
      <c r="BA275" s="461"/>
      <c r="BB275" s="461"/>
      <c r="BC275" s="461"/>
      <c r="BD275" s="461"/>
      <c r="BE275" s="461"/>
      <c r="BF275" s="461"/>
      <c r="BG275" s="461"/>
      <c r="BH275" s="461"/>
      <c r="BI275" s="461"/>
      <c r="BJ275" s="461"/>
      <c r="BK275" s="461"/>
      <c r="BL275" s="461"/>
      <c r="BM275" s="461"/>
      <c r="BN275" s="461"/>
      <c r="BO275" s="461"/>
      <c r="BP275" s="461"/>
      <c r="BQ275" s="461"/>
      <c r="BR275" s="461"/>
      <c r="BS275" s="461"/>
      <c r="BT275" s="461"/>
      <c r="BU275" s="461"/>
      <c r="BV275" s="461"/>
      <c r="BW275" s="461"/>
      <c r="BX275" s="461"/>
      <c r="BY275" s="460"/>
      <c r="BZ275" s="460"/>
      <c r="CA275" s="1218"/>
      <c r="CB275" s="1218"/>
      <c r="CC275" s="1218"/>
      <c r="CD275" s="1218"/>
      <c r="CE275" s="1218"/>
      <c r="CF275" s="1218"/>
      <c r="CG275" s="1218"/>
      <c r="CH275" s="1218"/>
      <c r="CI275" s="1218"/>
      <c r="CJ275" s="1218"/>
      <c r="CK275" s="1218"/>
      <c r="CL275" s="1218"/>
      <c r="CM275" s="1218"/>
      <c r="CN275" s="1218"/>
      <c r="CO275" s="1218"/>
      <c r="CP275" s="1218"/>
      <c r="CQ275" s="1218"/>
      <c r="CR275" s="1218"/>
      <c r="CS275" s="1218"/>
      <c r="CT275" s="1218"/>
      <c r="CU275" s="1218"/>
      <c r="CV275" s="1218"/>
      <c r="CW275" s="1218"/>
      <c r="CX275" s="1218"/>
      <c r="CY275" s="1218"/>
      <c r="CZ275" s="1218"/>
      <c r="DA275" s="1220"/>
      <c r="DB275" s="1220"/>
      <c r="DC275" s="1220"/>
      <c r="DD275" s="1220"/>
      <c r="DE275" s="1220"/>
      <c r="DF275" s="1220"/>
      <c r="DG275" s="1220"/>
      <c r="DH275" s="1220"/>
      <c r="DI275" s="1220"/>
      <c r="DJ275" s="1220"/>
      <c r="DK275" s="1220"/>
      <c r="DL275" s="1220"/>
      <c r="DM275" s="1220"/>
      <c r="DN275" s="1220"/>
      <c r="DO275" s="1220"/>
      <c r="DP275" s="1220"/>
      <c r="DQ275" s="1220"/>
      <c r="DR275" s="1220"/>
      <c r="DS275" s="1220"/>
      <c r="DT275" s="1220"/>
      <c r="DU275" s="1220"/>
      <c r="DV275" s="1220"/>
      <c r="DW275" s="1220"/>
      <c r="DX275" s="1220"/>
      <c r="DY275" s="1220"/>
      <c r="DZ275" s="1220"/>
    </row>
    <row r="276" spans="1:130" s="459" customFormat="1" x14ac:dyDescent="0.35">
      <c r="A276" s="7337"/>
      <c r="B276" s="4399" t="s">
        <v>376</v>
      </c>
      <c r="C276" s="4400">
        <f t="shared" si="33"/>
        <v>0</v>
      </c>
      <c r="D276" s="4401">
        <f t="shared" si="34"/>
        <v>0</v>
      </c>
      <c r="E276" s="4402">
        <f t="shared" si="34"/>
        <v>0</v>
      </c>
      <c r="F276" s="4353"/>
      <c r="G276" s="1672"/>
      <c r="H276" s="4353"/>
      <c r="I276" s="1672"/>
      <c r="J276" s="4353"/>
      <c r="K276" s="1672"/>
      <c r="L276" s="4353"/>
      <c r="M276" s="1672"/>
      <c r="N276" s="4353"/>
      <c r="O276" s="1672"/>
      <c r="P276" s="4353"/>
      <c r="Q276" s="1672"/>
      <c r="R276" s="4353"/>
      <c r="S276" s="1672"/>
      <c r="T276" s="4353"/>
      <c r="U276" s="1672"/>
      <c r="V276" s="4353"/>
      <c r="W276" s="1672"/>
      <c r="X276" s="4353"/>
      <c r="Y276" s="1672"/>
      <c r="Z276" s="4353"/>
      <c r="AA276" s="1672"/>
      <c r="AB276" s="4353"/>
      <c r="AC276" s="1672"/>
      <c r="AD276" s="4353"/>
      <c r="AE276" s="1672"/>
      <c r="AF276" s="4353"/>
      <c r="AG276" s="1672"/>
      <c r="AH276" s="4353"/>
      <c r="AI276" s="1672"/>
      <c r="AJ276" s="4353"/>
      <c r="AK276" s="1672"/>
      <c r="AL276" s="4353"/>
      <c r="AM276" s="4403"/>
      <c r="AN276" s="4404"/>
      <c r="AO276" s="4404"/>
      <c r="AP276" s="4405"/>
      <c r="AQ276" s="4406"/>
      <c r="AR276" s="4405"/>
      <c r="AS276" s="4406"/>
      <c r="AT276" s="4405"/>
      <c r="AU276" s="4407"/>
      <c r="AV276" s="4408"/>
      <c r="AW276" s="4408"/>
      <c r="AX276" s="4409"/>
      <c r="AY276" s="461"/>
      <c r="AZ276" s="460"/>
      <c r="BA276" s="461"/>
      <c r="BB276" s="461"/>
      <c r="BC276" s="461"/>
      <c r="BD276" s="461"/>
      <c r="BE276" s="461"/>
      <c r="BF276" s="461"/>
      <c r="BG276" s="461"/>
      <c r="BH276" s="461"/>
      <c r="BI276" s="461"/>
      <c r="BJ276" s="461"/>
      <c r="BK276" s="461"/>
      <c r="BL276" s="461"/>
      <c r="BM276" s="461"/>
      <c r="BN276" s="461"/>
      <c r="BO276" s="461"/>
      <c r="BP276" s="461"/>
      <c r="BQ276" s="461"/>
      <c r="BR276" s="461"/>
      <c r="BS276" s="461"/>
      <c r="BT276" s="461"/>
      <c r="BU276" s="461"/>
      <c r="BV276" s="461"/>
      <c r="BW276" s="461"/>
      <c r="BX276" s="461"/>
      <c r="BY276" s="460"/>
      <c r="BZ276" s="460"/>
      <c r="CA276" s="1218"/>
      <c r="CB276" s="1218"/>
      <c r="CC276" s="1218"/>
      <c r="CD276" s="1218"/>
      <c r="CE276" s="1218"/>
      <c r="CF276" s="1218"/>
      <c r="CG276" s="1218"/>
      <c r="CH276" s="1218"/>
      <c r="CI276" s="1218"/>
      <c r="CJ276" s="1218"/>
      <c r="CK276" s="1218"/>
      <c r="CL276" s="1218"/>
      <c r="CM276" s="1218"/>
      <c r="CN276" s="1218"/>
      <c r="CO276" s="1218"/>
      <c r="CP276" s="1218"/>
      <c r="CQ276" s="1218"/>
      <c r="CR276" s="1218"/>
      <c r="CS276" s="1218"/>
      <c r="CT276" s="1218"/>
      <c r="CU276" s="1218"/>
      <c r="CV276" s="1218"/>
      <c r="CW276" s="1218"/>
      <c r="CX276" s="1218"/>
      <c r="CY276" s="1218"/>
      <c r="CZ276" s="1218"/>
      <c r="DA276" s="1220"/>
      <c r="DB276" s="1220"/>
      <c r="DC276" s="1220"/>
      <c r="DD276" s="1220"/>
      <c r="DE276" s="1220"/>
      <c r="DF276" s="1220"/>
      <c r="DG276" s="1220"/>
      <c r="DH276" s="1220"/>
      <c r="DI276" s="1220"/>
      <c r="DJ276" s="1220"/>
      <c r="DK276" s="1220"/>
      <c r="DL276" s="1220"/>
      <c r="DM276" s="1220"/>
      <c r="DN276" s="1220"/>
      <c r="DO276" s="1220"/>
      <c r="DP276" s="1220"/>
      <c r="DQ276" s="1220"/>
      <c r="DR276" s="1220"/>
      <c r="DS276" s="1220"/>
      <c r="DT276" s="1220"/>
      <c r="DU276" s="1220"/>
      <c r="DV276" s="1220"/>
      <c r="DW276" s="1220"/>
      <c r="DX276" s="1220"/>
      <c r="DY276" s="1220"/>
      <c r="DZ276" s="1220"/>
    </row>
    <row r="277" spans="1:130" s="459" customFormat="1" x14ac:dyDescent="0.35">
      <c r="A277" s="7337"/>
      <c r="B277" s="4399" t="s">
        <v>377</v>
      </c>
      <c r="C277" s="4400">
        <f t="shared" si="33"/>
        <v>0</v>
      </c>
      <c r="D277" s="4401">
        <f t="shared" si="34"/>
        <v>0</v>
      </c>
      <c r="E277" s="4402">
        <f t="shared" si="34"/>
        <v>0</v>
      </c>
      <c r="F277" s="4353"/>
      <c r="G277" s="1672"/>
      <c r="H277" s="4353"/>
      <c r="I277" s="1672"/>
      <c r="J277" s="4353"/>
      <c r="K277" s="1672"/>
      <c r="L277" s="4353"/>
      <c r="M277" s="1672"/>
      <c r="N277" s="4353"/>
      <c r="O277" s="1672"/>
      <c r="P277" s="4353"/>
      <c r="Q277" s="1672"/>
      <c r="R277" s="4353"/>
      <c r="S277" s="1672"/>
      <c r="T277" s="4353"/>
      <c r="U277" s="1672"/>
      <c r="V277" s="4353"/>
      <c r="W277" s="1672"/>
      <c r="X277" s="4353"/>
      <c r="Y277" s="1672"/>
      <c r="Z277" s="4353"/>
      <c r="AA277" s="1672"/>
      <c r="AB277" s="4353"/>
      <c r="AC277" s="1672"/>
      <c r="AD277" s="4353"/>
      <c r="AE277" s="1672"/>
      <c r="AF277" s="4353"/>
      <c r="AG277" s="1672"/>
      <c r="AH277" s="4353"/>
      <c r="AI277" s="1672"/>
      <c r="AJ277" s="4353"/>
      <c r="AK277" s="1672"/>
      <c r="AL277" s="4353"/>
      <c r="AM277" s="4403"/>
      <c r="AN277" s="4404"/>
      <c r="AO277" s="4404"/>
      <c r="AP277" s="4405"/>
      <c r="AQ277" s="4406"/>
      <c r="AR277" s="4405"/>
      <c r="AS277" s="4406"/>
      <c r="AT277" s="4405"/>
      <c r="AU277" s="4407"/>
      <c r="AV277" s="4408"/>
      <c r="AW277" s="4408"/>
      <c r="AX277" s="4409"/>
      <c r="AY277" s="461"/>
      <c r="AZ277" s="460"/>
      <c r="BA277" s="461"/>
      <c r="BB277" s="461"/>
      <c r="BC277" s="461"/>
      <c r="BD277" s="461"/>
      <c r="BE277" s="461"/>
      <c r="BF277" s="461"/>
      <c r="BG277" s="461"/>
      <c r="BH277" s="461"/>
      <c r="BI277" s="461"/>
      <c r="BJ277" s="461"/>
      <c r="BK277" s="461"/>
      <c r="BL277" s="461"/>
      <c r="BM277" s="461"/>
      <c r="BN277" s="461"/>
      <c r="BO277" s="461"/>
      <c r="BP277" s="461"/>
      <c r="BQ277" s="461"/>
      <c r="BR277" s="461"/>
      <c r="BS277" s="461"/>
      <c r="BT277" s="461"/>
      <c r="BU277" s="461"/>
      <c r="BV277" s="461"/>
      <c r="BW277" s="461"/>
      <c r="BX277" s="461"/>
      <c r="BY277" s="460"/>
      <c r="BZ277" s="460"/>
      <c r="CA277" s="1218"/>
      <c r="CB277" s="1218"/>
      <c r="CC277" s="1218"/>
      <c r="CD277" s="1218"/>
      <c r="CE277" s="1218"/>
      <c r="CF277" s="1218"/>
      <c r="CG277" s="1218"/>
      <c r="CH277" s="1218"/>
      <c r="CI277" s="1218"/>
      <c r="CJ277" s="1218"/>
      <c r="CK277" s="1218"/>
      <c r="CL277" s="1218"/>
      <c r="CM277" s="1218"/>
      <c r="CN277" s="1218"/>
      <c r="CO277" s="1218"/>
      <c r="CP277" s="1218"/>
      <c r="CQ277" s="1218"/>
      <c r="CR277" s="1218"/>
      <c r="CS277" s="1218"/>
      <c r="CT277" s="1218"/>
      <c r="CU277" s="1218"/>
      <c r="CV277" s="1218"/>
      <c r="CW277" s="1218"/>
      <c r="CX277" s="1218"/>
      <c r="CY277" s="1218"/>
      <c r="CZ277" s="1218"/>
      <c r="DA277" s="1220"/>
      <c r="DB277" s="1220"/>
      <c r="DC277" s="1220"/>
      <c r="DD277" s="1220"/>
      <c r="DE277" s="1220"/>
      <c r="DF277" s="1220"/>
      <c r="DG277" s="1220"/>
      <c r="DH277" s="1220"/>
      <c r="DI277" s="1220"/>
      <c r="DJ277" s="1220"/>
      <c r="DK277" s="1220"/>
      <c r="DL277" s="1220"/>
      <c r="DM277" s="1220"/>
      <c r="DN277" s="1220"/>
      <c r="DO277" s="1220"/>
      <c r="DP277" s="1220"/>
      <c r="DQ277" s="1220"/>
      <c r="DR277" s="1220"/>
      <c r="DS277" s="1220"/>
      <c r="DT277" s="1220"/>
      <c r="DU277" s="1220"/>
      <c r="DV277" s="1220"/>
      <c r="DW277" s="1220"/>
      <c r="DX277" s="1220"/>
      <c r="DY277" s="1220"/>
      <c r="DZ277" s="1220"/>
    </row>
    <row r="278" spans="1:130" s="459" customFormat="1" x14ac:dyDescent="0.35">
      <c r="A278" s="7337"/>
      <c r="B278" s="4399" t="s">
        <v>378</v>
      </c>
      <c r="C278" s="4400">
        <f t="shared" si="33"/>
        <v>0</v>
      </c>
      <c r="D278" s="4401">
        <f t="shared" si="34"/>
        <v>0</v>
      </c>
      <c r="E278" s="4402">
        <f t="shared" si="34"/>
        <v>0</v>
      </c>
      <c r="F278" s="4353"/>
      <c r="G278" s="1672"/>
      <c r="H278" s="4353"/>
      <c r="I278" s="1672"/>
      <c r="J278" s="4353"/>
      <c r="K278" s="1672"/>
      <c r="L278" s="4353"/>
      <c r="M278" s="1672"/>
      <c r="N278" s="4353"/>
      <c r="O278" s="1672"/>
      <c r="P278" s="4353"/>
      <c r="Q278" s="1672"/>
      <c r="R278" s="4353"/>
      <c r="S278" s="1672"/>
      <c r="T278" s="4353"/>
      <c r="U278" s="1672"/>
      <c r="V278" s="4353"/>
      <c r="W278" s="1672"/>
      <c r="X278" s="4353"/>
      <c r="Y278" s="1672"/>
      <c r="Z278" s="4353"/>
      <c r="AA278" s="1672"/>
      <c r="AB278" s="4353"/>
      <c r="AC278" s="1672"/>
      <c r="AD278" s="4353"/>
      <c r="AE278" s="1672"/>
      <c r="AF278" s="4353"/>
      <c r="AG278" s="1672"/>
      <c r="AH278" s="4353"/>
      <c r="AI278" s="1672"/>
      <c r="AJ278" s="4353"/>
      <c r="AK278" s="1672"/>
      <c r="AL278" s="4353"/>
      <c r="AM278" s="4403"/>
      <c r="AN278" s="4404"/>
      <c r="AO278" s="4404"/>
      <c r="AP278" s="4405"/>
      <c r="AQ278" s="4406"/>
      <c r="AR278" s="4405"/>
      <c r="AS278" s="4406"/>
      <c r="AT278" s="4405"/>
      <c r="AU278" s="4407"/>
      <c r="AV278" s="4408"/>
      <c r="AW278" s="4408"/>
      <c r="AX278" s="4409"/>
      <c r="AY278" s="461"/>
      <c r="AZ278" s="460"/>
      <c r="BA278" s="461"/>
      <c r="BB278" s="461"/>
      <c r="BC278" s="461"/>
      <c r="BD278" s="461"/>
      <c r="BE278" s="461"/>
      <c r="BF278" s="461"/>
      <c r="BG278" s="461"/>
      <c r="BH278" s="461"/>
      <c r="BI278" s="461"/>
      <c r="BJ278" s="461"/>
      <c r="BK278" s="461"/>
      <c r="BL278" s="461"/>
      <c r="BM278" s="461"/>
      <c r="BN278" s="461"/>
      <c r="BO278" s="461"/>
      <c r="BP278" s="461"/>
      <c r="BQ278" s="461"/>
      <c r="BR278" s="461"/>
      <c r="BS278" s="461"/>
      <c r="BT278" s="461"/>
      <c r="BU278" s="461"/>
      <c r="BV278" s="461"/>
      <c r="BW278" s="461"/>
      <c r="BX278" s="461"/>
      <c r="BY278" s="460"/>
      <c r="BZ278" s="460"/>
      <c r="CA278" s="1218"/>
      <c r="CB278" s="1218"/>
      <c r="CC278" s="1218"/>
      <c r="CD278" s="1218"/>
      <c r="CE278" s="1218"/>
      <c r="CF278" s="1218"/>
      <c r="CG278" s="1218"/>
      <c r="CH278" s="1218"/>
      <c r="CI278" s="1218"/>
      <c r="CJ278" s="1218"/>
      <c r="CK278" s="1218"/>
      <c r="CL278" s="1218"/>
      <c r="CM278" s="1218"/>
      <c r="CN278" s="1218"/>
      <c r="CO278" s="1218"/>
      <c r="CP278" s="1218"/>
      <c r="CQ278" s="1218"/>
      <c r="CR278" s="1218"/>
      <c r="CS278" s="1218"/>
      <c r="CT278" s="1218"/>
      <c r="CU278" s="1218"/>
      <c r="CV278" s="1218"/>
      <c r="CW278" s="1218"/>
      <c r="CX278" s="1218"/>
      <c r="CY278" s="1218"/>
      <c r="CZ278" s="1218"/>
      <c r="DA278" s="1220"/>
      <c r="DB278" s="1220"/>
      <c r="DC278" s="1220"/>
      <c r="DD278" s="1220"/>
      <c r="DE278" s="1220"/>
      <c r="DF278" s="1220"/>
      <c r="DG278" s="1220"/>
      <c r="DH278" s="1220"/>
      <c r="DI278" s="1220"/>
      <c r="DJ278" s="1220"/>
      <c r="DK278" s="1220"/>
      <c r="DL278" s="1220"/>
      <c r="DM278" s="1220"/>
      <c r="DN278" s="1220"/>
      <c r="DO278" s="1220"/>
      <c r="DP278" s="1220"/>
      <c r="DQ278" s="1220"/>
      <c r="DR278" s="1220"/>
      <c r="DS278" s="1220"/>
      <c r="DT278" s="1220"/>
      <c r="DU278" s="1220"/>
      <c r="DV278" s="1220"/>
      <c r="DW278" s="1220"/>
      <c r="DX278" s="1220"/>
      <c r="DY278" s="1220"/>
      <c r="DZ278" s="1220"/>
    </row>
    <row r="279" spans="1:130" s="459" customFormat="1" x14ac:dyDescent="0.35">
      <c r="A279" s="7337"/>
      <c r="B279" s="4399" t="s">
        <v>379</v>
      </c>
      <c r="C279" s="4400">
        <f t="shared" si="33"/>
        <v>0</v>
      </c>
      <c r="D279" s="4401">
        <f t="shared" si="34"/>
        <v>0</v>
      </c>
      <c r="E279" s="4402">
        <f t="shared" si="34"/>
        <v>0</v>
      </c>
      <c r="F279" s="4353"/>
      <c r="G279" s="1672"/>
      <c r="H279" s="4353"/>
      <c r="I279" s="1672"/>
      <c r="J279" s="4353"/>
      <c r="K279" s="1672"/>
      <c r="L279" s="4353"/>
      <c r="M279" s="1672"/>
      <c r="N279" s="4353"/>
      <c r="O279" s="1672"/>
      <c r="P279" s="4353"/>
      <c r="Q279" s="1672"/>
      <c r="R279" s="4353"/>
      <c r="S279" s="1672"/>
      <c r="T279" s="4353"/>
      <c r="U279" s="1672"/>
      <c r="V279" s="4353"/>
      <c r="W279" s="1672"/>
      <c r="X279" s="4353"/>
      <c r="Y279" s="1672"/>
      <c r="Z279" s="4353"/>
      <c r="AA279" s="1672"/>
      <c r="AB279" s="4353"/>
      <c r="AC279" s="1672"/>
      <c r="AD279" s="4353"/>
      <c r="AE279" s="1672"/>
      <c r="AF279" s="4353"/>
      <c r="AG279" s="1672"/>
      <c r="AH279" s="4353"/>
      <c r="AI279" s="1672"/>
      <c r="AJ279" s="4353"/>
      <c r="AK279" s="1672"/>
      <c r="AL279" s="4353"/>
      <c r="AM279" s="4403"/>
      <c r="AN279" s="4404"/>
      <c r="AO279" s="4404"/>
      <c r="AP279" s="4405"/>
      <c r="AQ279" s="4406"/>
      <c r="AR279" s="4405"/>
      <c r="AS279" s="4406"/>
      <c r="AT279" s="4405"/>
      <c r="AU279" s="4407"/>
      <c r="AV279" s="4408"/>
      <c r="AW279" s="4408"/>
      <c r="AX279" s="4409"/>
      <c r="AY279" s="461"/>
      <c r="AZ279" s="460"/>
      <c r="BA279" s="461"/>
      <c r="BB279" s="461"/>
      <c r="BC279" s="461"/>
      <c r="BD279" s="461"/>
      <c r="BE279" s="461"/>
      <c r="BF279" s="461"/>
      <c r="BG279" s="461"/>
      <c r="BH279" s="461"/>
      <c r="BI279" s="461"/>
      <c r="BJ279" s="461"/>
      <c r="BK279" s="461"/>
      <c r="BL279" s="461"/>
      <c r="BM279" s="461"/>
      <c r="BN279" s="461"/>
      <c r="BO279" s="461"/>
      <c r="BP279" s="461"/>
      <c r="BQ279" s="461"/>
      <c r="BR279" s="461"/>
      <c r="BS279" s="461"/>
      <c r="BT279" s="461"/>
      <c r="BU279" s="461"/>
      <c r="BV279" s="461"/>
      <c r="BW279" s="461"/>
      <c r="BX279" s="461"/>
      <c r="BY279" s="460"/>
      <c r="BZ279" s="460"/>
      <c r="CA279" s="1218"/>
      <c r="CB279" s="1218"/>
      <c r="CC279" s="1218"/>
      <c r="CD279" s="1218"/>
      <c r="CE279" s="1218"/>
      <c r="CF279" s="1218"/>
      <c r="CG279" s="1218"/>
      <c r="CH279" s="1218"/>
      <c r="CI279" s="1218"/>
      <c r="CJ279" s="1218"/>
      <c r="CK279" s="1218"/>
      <c r="CL279" s="1218"/>
      <c r="CM279" s="1218"/>
      <c r="CN279" s="1218"/>
      <c r="CO279" s="1218"/>
      <c r="CP279" s="1218"/>
      <c r="CQ279" s="1218"/>
      <c r="CR279" s="1218"/>
      <c r="CS279" s="1218"/>
      <c r="CT279" s="1218"/>
      <c r="CU279" s="1218"/>
      <c r="CV279" s="1218"/>
      <c r="CW279" s="1218"/>
      <c r="CX279" s="1218"/>
      <c r="CY279" s="1218"/>
      <c r="CZ279" s="1218"/>
      <c r="DA279" s="1220"/>
      <c r="DB279" s="1220"/>
      <c r="DC279" s="1220"/>
      <c r="DD279" s="1220"/>
      <c r="DE279" s="1220"/>
      <c r="DF279" s="1220"/>
      <c r="DG279" s="1220"/>
      <c r="DH279" s="1220"/>
      <c r="DI279" s="1220"/>
      <c r="DJ279" s="1220"/>
      <c r="DK279" s="1220"/>
      <c r="DL279" s="1220"/>
      <c r="DM279" s="1220"/>
      <c r="DN279" s="1220"/>
      <c r="DO279" s="1220"/>
      <c r="DP279" s="1220"/>
      <c r="DQ279" s="1220"/>
      <c r="DR279" s="1220"/>
      <c r="DS279" s="1220"/>
      <c r="DT279" s="1220"/>
      <c r="DU279" s="1220"/>
      <c r="DV279" s="1220"/>
      <c r="DW279" s="1220"/>
      <c r="DX279" s="1220"/>
      <c r="DY279" s="1220"/>
      <c r="DZ279" s="1220"/>
    </row>
    <row r="280" spans="1:130" s="459" customFormat="1" x14ac:dyDescent="0.35">
      <c r="A280" s="7338"/>
      <c r="B280" s="4379" t="s">
        <v>374</v>
      </c>
      <c r="C280" s="4380">
        <f t="shared" si="33"/>
        <v>0</v>
      </c>
      <c r="D280" s="4381">
        <f t="shared" si="34"/>
        <v>0</v>
      </c>
      <c r="E280" s="4382">
        <f t="shared" si="34"/>
        <v>0</v>
      </c>
      <c r="F280" s="4383">
        <f t="shared" ref="F280:AM280" si="37">SUM(F274:F279)</f>
        <v>0</v>
      </c>
      <c r="G280" s="4384">
        <f t="shared" si="37"/>
        <v>0</v>
      </c>
      <c r="H280" s="4383">
        <f t="shared" si="37"/>
        <v>0</v>
      </c>
      <c r="I280" s="4384">
        <f t="shared" si="37"/>
        <v>0</v>
      </c>
      <c r="J280" s="4383">
        <f t="shared" si="37"/>
        <v>0</v>
      </c>
      <c r="K280" s="4385">
        <f t="shared" si="37"/>
        <v>0</v>
      </c>
      <c r="L280" s="4383">
        <f t="shared" si="37"/>
        <v>0</v>
      </c>
      <c r="M280" s="4385">
        <f t="shared" si="37"/>
        <v>0</v>
      </c>
      <c r="N280" s="4383">
        <f t="shared" si="37"/>
        <v>0</v>
      </c>
      <c r="O280" s="4385">
        <f t="shared" si="37"/>
        <v>0</v>
      </c>
      <c r="P280" s="4383">
        <f t="shared" si="37"/>
        <v>0</v>
      </c>
      <c r="Q280" s="4385">
        <f t="shared" si="37"/>
        <v>0</v>
      </c>
      <c r="R280" s="4383">
        <f t="shared" si="37"/>
        <v>0</v>
      </c>
      <c r="S280" s="4385">
        <f t="shared" si="37"/>
        <v>0</v>
      </c>
      <c r="T280" s="4383">
        <f t="shared" si="37"/>
        <v>0</v>
      </c>
      <c r="U280" s="4385">
        <f t="shared" si="37"/>
        <v>0</v>
      </c>
      <c r="V280" s="4383">
        <f t="shared" si="37"/>
        <v>0</v>
      </c>
      <c r="W280" s="4385">
        <f t="shared" si="37"/>
        <v>0</v>
      </c>
      <c r="X280" s="4383">
        <f t="shared" si="37"/>
        <v>0</v>
      </c>
      <c r="Y280" s="4385">
        <f t="shared" si="37"/>
        <v>0</v>
      </c>
      <c r="Z280" s="4383">
        <f t="shared" si="37"/>
        <v>0</v>
      </c>
      <c r="AA280" s="4385">
        <f t="shared" si="37"/>
        <v>0</v>
      </c>
      <c r="AB280" s="4383">
        <f t="shared" si="37"/>
        <v>0</v>
      </c>
      <c r="AC280" s="4385">
        <f t="shared" si="37"/>
        <v>0</v>
      </c>
      <c r="AD280" s="4383">
        <f t="shared" si="37"/>
        <v>0</v>
      </c>
      <c r="AE280" s="4385">
        <f t="shared" si="37"/>
        <v>0</v>
      </c>
      <c r="AF280" s="4383">
        <f t="shared" si="37"/>
        <v>0</v>
      </c>
      <c r="AG280" s="4385">
        <f t="shared" si="37"/>
        <v>0</v>
      </c>
      <c r="AH280" s="4383">
        <f t="shared" si="37"/>
        <v>0</v>
      </c>
      <c r="AI280" s="4385">
        <f t="shared" si="37"/>
        <v>0</v>
      </c>
      <c r="AJ280" s="4383">
        <f t="shared" si="37"/>
        <v>0</v>
      </c>
      <c r="AK280" s="4385">
        <f t="shared" si="37"/>
        <v>0</v>
      </c>
      <c r="AL280" s="4386">
        <f t="shared" si="37"/>
        <v>0</v>
      </c>
      <c r="AM280" s="4387">
        <f t="shared" si="37"/>
        <v>0</v>
      </c>
      <c r="AN280" s="4410"/>
      <c r="AO280" s="4410"/>
      <c r="AP280" s="4411"/>
      <c r="AQ280" s="4412"/>
      <c r="AR280" s="4411"/>
      <c r="AS280" s="4412"/>
      <c r="AT280" s="4413"/>
      <c r="AU280" s="4414"/>
      <c r="AV280" s="4415"/>
      <c r="AW280" s="4415"/>
      <c r="AX280" s="4416"/>
      <c r="AY280" s="461"/>
      <c r="AZ280" s="460"/>
      <c r="BA280" s="461"/>
      <c r="BB280" s="461"/>
      <c r="BC280" s="461"/>
      <c r="BD280" s="461"/>
      <c r="BE280" s="461"/>
      <c r="BF280" s="461"/>
      <c r="BG280" s="461"/>
      <c r="BH280" s="461"/>
      <c r="BI280" s="461"/>
      <c r="BJ280" s="461"/>
      <c r="BK280" s="461"/>
      <c r="BL280" s="461"/>
      <c r="BM280" s="461"/>
      <c r="BN280" s="461"/>
      <c r="BO280" s="461"/>
      <c r="BP280" s="461"/>
      <c r="BQ280" s="461"/>
      <c r="BR280" s="461"/>
      <c r="BS280" s="461"/>
      <c r="BT280" s="461"/>
      <c r="BU280" s="461"/>
      <c r="BV280" s="461"/>
      <c r="BW280" s="461"/>
      <c r="BX280" s="461"/>
      <c r="BY280" s="460"/>
      <c r="BZ280" s="460"/>
      <c r="CA280" s="1218"/>
      <c r="CB280" s="1218"/>
      <c r="CC280" s="1218"/>
      <c r="CD280" s="1218"/>
      <c r="CE280" s="1218"/>
      <c r="CF280" s="1218"/>
      <c r="CG280" s="1218"/>
      <c r="CH280" s="1218"/>
      <c r="CI280" s="1218"/>
      <c r="CJ280" s="1218"/>
      <c r="CK280" s="1218"/>
      <c r="CL280" s="1218"/>
      <c r="CM280" s="1218"/>
      <c r="CN280" s="1218"/>
      <c r="CO280" s="1218"/>
      <c r="CP280" s="1218"/>
      <c r="CQ280" s="1218"/>
      <c r="CR280" s="1218"/>
      <c r="CS280" s="1218"/>
      <c r="CT280" s="1218"/>
      <c r="CU280" s="1218"/>
      <c r="CV280" s="1218"/>
      <c r="CW280" s="1218"/>
      <c r="CX280" s="1218"/>
      <c r="CY280" s="1218"/>
      <c r="CZ280" s="1218"/>
      <c r="DA280" s="1220"/>
      <c r="DB280" s="1220"/>
      <c r="DC280" s="1220"/>
      <c r="DD280" s="1220"/>
      <c r="DE280" s="1220"/>
      <c r="DF280" s="1220"/>
      <c r="DG280" s="1220"/>
      <c r="DH280" s="1220"/>
      <c r="DI280" s="1220"/>
      <c r="DJ280" s="1220"/>
      <c r="DK280" s="1220"/>
      <c r="DL280" s="1220"/>
      <c r="DM280" s="1220"/>
      <c r="DN280" s="1220"/>
      <c r="DO280" s="1220"/>
      <c r="DP280" s="1220"/>
      <c r="DQ280" s="1220"/>
      <c r="DR280" s="1220"/>
      <c r="DS280" s="1220"/>
      <c r="DT280" s="1220"/>
      <c r="DU280" s="1220"/>
      <c r="DV280" s="1220"/>
      <c r="DW280" s="1220"/>
      <c r="DX280" s="1220"/>
      <c r="DY280" s="1220"/>
      <c r="DZ280" s="1220"/>
    </row>
    <row r="281" spans="1:130" s="459" customFormat="1" x14ac:dyDescent="0.35">
      <c r="A281" s="7336" t="s">
        <v>380</v>
      </c>
      <c r="B281" s="4364" t="s">
        <v>372</v>
      </c>
      <c r="C281" s="4365">
        <f t="shared" si="33"/>
        <v>0</v>
      </c>
      <c r="D281" s="4366">
        <f t="shared" si="34"/>
        <v>0</v>
      </c>
      <c r="E281" s="4367">
        <f t="shared" si="34"/>
        <v>0</v>
      </c>
      <c r="F281" s="4156"/>
      <c r="G281" s="4347"/>
      <c r="H281" s="4156"/>
      <c r="I281" s="4347"/>
      <c r="J281" s="4156"/>
      <c r="K281" s="4347"/>
      <c r="L281" s="4156"/>
      <c r="M281" s="4347"/>
      <c r="N281" s="4156"/>
      <c r="O281" s="4347"/>
      <c r="P281" s="4156"/>
      <c r="Q281" s="4347"/>
      <c r="R281" s="4156"/>
      <c r="S281" s="4347"/>
      <c r="T281" s="4156"/>
      <c r="U281" s="4347"/>
      <c r="V281" s="4156"/>
      <c r="W281" s="4347"/>
      <c r="X281" s="4156"/>
      <c r="Y281" s="4347"/>
      <c r="Z281" s="4156"/>
      <c r="AA281" s="4347"/>
      <c r="AB281" s="4156"/>
      <c r="AC281" s="4347"/>
      <c r="AD281" s="4156"/>
      <c r="AE281" s="4347"/>
      <c r="AF281" s="4156"/>
      <c r="AG281" s="4347"/>
      <c r="AH281" s="4156"/>
      <c r="AI281" s="4347"/>
      <c r="AJ281" s="4156"/>
      <c r="AK281" s="4347"/>
      <c r="AL281" s="4156"/>
      <c r="AM281" s="4368"/>
      <c r="AN281" s="4389"/>
      <c r="AO281" s="4389"/>
      <c r="AP281" s="4390"/>
      <c r="AQ281" s="4391"/>
      <c r="AR281" s="4390"/>
      <c r="AS281" s="4391"/>
      <c r="AT281" s="4390"/>
      <c r="AU281" s="4392"/>
      <c r="AV281" s="4369"/>
      <c r="AW281" s="4369"/>
      <c r="AX281" s="4393"/>
      <c r="AY281" s="461"/>
      <c r="AZ281" s="460"/>
      <c r="BA281" s="461"/>
      <c r="BB281" s="461"/>
      <c r="BC281" s="461"/>
      <c r="BD281" s="461"/>
      <c r="BE281" s="461"/>
      <c r="BF281" s="461"/>
      <c r="BG281" s="461"/>
      <c r="BH281" s="461"/>
      <c r="BI281" s="461"/>
      <c r="BJ281" s="461"/>
      <c r="BK281" s="461"/>
      <c r="BL281" s="461"/>
      <c r="BM281" s="461"/>
      <c r="BN281" s="461"/>
      <c r="BO281" s="461"/>
      <c r="BP281" s="461"/>
      <c r="BQ281" s="461"/>
      <c r="BR281" s="461"/>
      <c r="BS281" s="461"/>
      <c r="BT281" s="461"/>
      <c r="BU281" s="461"/>
      <c r="BV281" s="461"/>
      <c r="BW281" s="461"/>
      <c r="BX281" s="461"/>
      <c r="BY281" s="460"/>
      <c r="BZ281" s="460"/>
      <c r="CA281" s="1218"/>
      <c r="CB281" s="1218"/>
      <c r="CC281" s="1218"/>
      <c r="CD281" s="1218"/>
      <c r="CE281" s="1218"/>
      <c r="CF281" s="1218"/>
      <c r="CG281" s="1218"/>
      <c r="CH281" s="1218"/>
      <c r="CI281" s="1218"/>
      <c r="CJ281" s="1218"/>
      <c r="CK281" s="1218"/>
      <c r="CL281" s="1218"/>
      <c r="CM281" s="1218"/>
      <c r="CN281" s="1218"/>
      <c r="CO281" s="1218"/>
      <c r="CP281" s="1218"/>
      <c r="CQ281" s="1218"/>
      <c r="CR281" s="1218"/>
      <c r="CS281" s="1218"/>
      <c r="CT281" s="1218"/>
      <c r="CU281" s="1218"/>
      <c r="CV281" s="1218"/>
      <c r="CW281" s="1218"/>
      <c r="CX281" s="1218"/>
      <c r="CY281" s="1218"/>
      <c r="CZ281" s="1218"/>
      <c r="DA281" s="1220"/>
      <c r="DB281" s="1220"/>
      <c r="DC281" s="1220"/>
      <c r="DD281" s="1220"/>
      <c r="DE281" s="1220"/>
      <c r="DF281" s="1220"/>
      <c r="DG281" s="1220"/>
      <c r="DH281" s="1220"/>
      <c r="DI281" s="1220"/>
      <c r="DJ281" s="1220"/>
      <c r="DK281" s="1220"/>
      <c r="DL281" s="1220"/>
      <c r="DM281" s="1220"/>
      <c r="DN281" s="1220"/>
      <c r="DO281" s="1220"/>
      <c r="DP281" s="1220"/>
      <c r="DQ281" s="1220"/>
      <c r="DR281" s="1220"/>
      <c r="DS281" s="1220"/>
      <c r="DT281" s="1220"/>
      <c r="DU281" s="1220"/>
      <c r="DV281" s="1220"/>
      <c r="DW281" s="1220"/>
      <c r="DX281" s="1220"/>
      <c r="DY281" s="1220"/>
      <c r="DZ281" s="1220"/>
    </row>
    <row r="282" spans="1:130" s="459" customFormat="1" x14ac:dyDescent="0.35">
      <c r="A282" s="7337"/>
      <c r="B282" s="4372" t="s">
        <v>373</v>
      </c>
      <c r="C282" s="4373">
        <f t="shared" si="33"/>
        <v>0</v>
      </c>
      <c r="D282" s="4374">
        <f t="shared" si="34"/>
        <v>0</v>
      </c>
      <c r="E282" s="4375">
        <f t="shared" si="34"/>
        <v>0</v>
      </c>
      <c r="F282" s="1242"/>
      <c r="G282" s="353"/>
      <c r="H282" s="1242"/>
      <c r="I282" s="353"/>
      <c r="J282" s="1242"/>
      <c r="K282" s="353"/>
      <c r="L282" s="1242"/>
      <c r="M282" s="353"/>
      <c r="N282" s="1242"/>
      <c r="O282" s="353"/>
      <c r="P282" s="1242"/>
      <c r="Q282" s="353"/>
      <c r="R282" s="1242"/>
      <c r="S282" s="353"/>
      <c r="T282" s="1242"/>
      <c r="U282" s="353"/>
      <c r="V282" s="1242"/>
      <c r="W282" s="353"/>
      <c r="X282" s="1242"/>
      <c r="Y282" s="353"/>
      <c r="Z282" s="1242"/>
      <c r="AA282" s="353"/>
      <c r="AB282" s="1242"/>
      <c r="AC282" s="353"/>
      <c r="AD282" s="1242"/>
      <c r="AE282" s="353"/>
      <c r="AF282" s="1242"/>
      <c r="AG282" s="353"/>
      <c r="AH282" s="1242"/>
      <c r="AI282" s="353"/>
      <c r="AJ282" s="1242"/>
      <c r="AK282" s="353"/>
      <c r="AL282" s="1242"/>
      <c r="AM282" s="4376"/>
      <c r="AN282" s="4394"/>
      <c r="AO282" s="4394"/>
      <c r="AP282" s="4395"/>
      <c r="AQ282" s="4396"/>
      <c r="AR282" s="4395"/>
      <c r="AS282" s="4396"/>
      <c r="AT282" s="4395"/>
      <c r="AU282" s="4397"/>
      <c r="AV282" s="4377"/>
      <c r="AW282" s="4377"/>
      <c r="AX282" s="4398"/>
      <c r="AY282" s="461"/>
      <c r="AZ282" s="460"/>
      <c r="BA282" s="461"/>
      <c r="BB282" s="461"/>
      <c r="BC282" s="461"/>
      <c r="BD282" s="461"/>
      <c r="BE282" s="461"/>
      <c r="BF282" s="461"/>
      <c r="BG282" s="461"/>
      <c r="BH282" s="461"/>
      <c r="BI282" s="461"/>
      <c r="BJ282" s="461"/>
      <c r="BK282" s="461"/>
      <c r="BL282" s="461"/>
      <c r="BM282" s="461"/>
      <c r="BN282" s="461"/>
      <c r="BO282" s="461"/>
      <c r="BP282" s="461"/>
      <c r="BQ282" s="461"/>
      <c r="BR282" s="461"/>
      <c r="BS282" s="461"/>
      <c r="BT282" s="461"/>
      <c r="BU282" s="461"/>
      <c r="BV282" s="461"/>
      <c r="BW282" s="461"/>
      <c r="BX282" s="461"/>
      <c r="BY282" s="460"/>
      <c r="BZ282" s="460"/>
      <c r="CA282" s="1218"/>
      <c r="CB282" s="1218"/>
      <c r="CC282" s="1218"/>
      <c r="CD282" s="1218"/>
      <c r="CE282" s="1218"/>
      <c r="CF282" s="1218"/>
      <c r="CG282" s="1218"/>
      <c r="CH282" s="1218"/>
      <c r="CI282" s="1218"/>
      <c r="CJ282" s="1218"/>
      <c r="CK282" s="1218"/>
      <c r="CL282" s="1218"/>
      <c r="CM282" s="1218"/>
      <c r="CN282" s="1218"/>
      <c r="CO282" s="1218"/>
      <c r="CP282" s="1218"/>
      <c r="CQ282" s="1218"/>
      <c r="CR282" s="1218"/>
      <c r="CS282" s="1218"/>
      <c r="CT282" s="1218"/>
      <c r="CU282" s="1218"/>
      <c r="CV282" s="1218"/>
      <c r="CW282" s="1218"/>
      <c r="CX282" s="1218"/>
      <c r="CY282" s="1218"/>
      <c r="CZ282" s="1218"/>
      <c r="DA282" s="1220"/>
      <c r="DB282" s="1220"/>
      <c r="DC282" s="1220"/>
      <c r="DD282" s="1220"/>
      <c r="DE282" s="1220"/>
      <c r="DF282" s="1220"/>
      <c r="DG282" s="1220"/>
      <c r="DH282" s="1220"/>
      <c r="DI282" s="1220"/>
      <c r="DJ282" s="1220"/>
      <c r="DK282" s="1220"/>
      <c r="DL282" s="1220"/>
      <c r="DM282" s="1220"/>
      <c r="DN282" s="1220"/>
      <c r="DO282" s="1220"/>
      <c r="DP282" s="1220"/>
      <c r="DQ282" s="1220"/>
      <c r="DR282" s="1220"/>
      <c r="DS282" s="1220"/>
      <c r="DT282" s="1220"/>
      <c r="DU282" s="1220"/>
      <c r="DV282" s="1220"/>
      <c r="DW282" s="1220"/>
      <c r="DX282" s="1220"/>
      <c r="DY282" s="1220"/>
      <c r="DZ282" s="1220"/>
    </row>
    <row r="283" spans="1:130" s="459" customFormat="1" x14ac:dyDescent="0.35">
      <c r="A283" s="7337"/>
      <c r="B283" s="4399" t="s">
        <v>376</v>
      </c>
      <c r="C283" s="4400">
        <f t="shared" si="33"/>
        <v>0</v>
      </c>
      <c r="D283" s="4401">
        <f t="shared" si="34"/>
        <v>0</v>
      </c>
      <c r="E283" s="4402">
        <f t="shared" si="34"/>
        <v>0</v>
      </c>
      <c r="F283" s="4353"/>
      <c r="G283" s="1672"/>
      <c r="H283" s="4353"/>
      <c r="I283" s="1672"/>
      <c r="J283" s="4353"/>
      <c r="K283" s="1672"/>
      <c r="L283" s="4353"/>
      <c r="M283" s="1672"/>
      <c r="N283" s="4353"/>
      <c r="O283" s="1672"/>
      <c r="P283" s="4353"/>
      <c r="Q283" s="1672"/>
      <c r="R283" s="4353"/>
      <c r="S283" s="1672"/>
      <c r="T283" s="4353"/>
      <c r="U283" s="1672"/>
      <c r="V283" s="4353"/>
      <c r="W283" s="1672"/>
      <c r="X283" s="4353"/>
      <c r="Y283" s="1672"/>
      <c r="Z283" s="4353"/>
      <c r="AA283" s="1672"/>
      <c r="AB283" s="4353"/>
      <c r="AC283" s="1672"/>
      <c r="AD283" s="4353"/>
      <c r="AE283" s="1672"/>
      <c r="AF283" s="4353"/>
      <c r="AG283" s="1672"/>
      <c r="AH283" s="4353"/>
      <c r="AI283" s="1672"/>
      <c r="AJ283" s="4353"/>
      <c r="AK283" s="1672"/>
      <c r="AL283" s="4353"/>
      <c r="AM283" s="4403"/>
      <c r="AN283" s="4404"/>
      <c r="AO283" s="4404"/>
      <c r="AP283" s="4405"/>
      <c r="AQ283" s="4406"/>
      <c r="AR283" s="4405"/>
      <c r="AS283" s="4406"/>
      <c r="AT283" s="4405"/>
      <c r="AU283" s="4407"/>
      <c r="AV283" s="4408"/>
      <c r="AW283" s="4408"/>
      <c r="AX283" s="4409"/>
      <c r="AY283" s="461"/>
      <c r="AZ283" s="460"/>
      <c r="BA283" s="461"/>
      <c r="BB283" s="461"/>
      <c r="BC283" s="461"/>
      <c r="BD283" s="461"/>
      <c r="BE283" s="461"/>
      <c r="BF283" s="461"/>
      <c r="BG283" s="461"/>
      <c r="BH283" s="461"/>
      <c r="BI283" s="461"/>
      <c r="BJ283" s="461"/>
      <c r="BK283" s="461"/>
      <c r="BL283" s="461"/>
      <c r="BM283" s="461"/>
      <c r="BN283" s="461"/>
      <c r="BO283" s="461"/>
      <c r="BP283" s="461"/>
      <c r="BQ283" s="461"/>
      <c r="BR283" s="461"/>
      <c r="BS283" s="461"/>
      <c r="BT283" s="461"/>
      <c r="BU283" s="461"/>
      <c r="BV283" s="461"/>
      <c r="BW283" s="461"/>
      <c r="BX283" s="461"/>
      <c r="BY283" s="460"/>
      <c r="BZ283" s="460"/>
      <c r="CA283" s="1218"/>
      <c r="CB283" s="1218"/>
      <c r="CC283" s="1218"/>
      <c r="CD283" s="1218"/>
      <c r="CE283" s="1218"/>
      <c r="CF283" s="1218"/>
      <c r="CG283" s="1218"/>
      <c r="CH283" s="1218"/>
      <c r="CI283" s="1218"/>
      <c r="CJ283" s="1218"/>
      <c r="CK283" s="1218"/>
      <c r="CL283" s="1218"/>
      <c r="CM283" s="1218"/>
      <c r="CN283" s="1218"/>
      <c r="CO283" s="1218"/>
      <c r="CP283" s="1218"/>
      <c r="CQ283" s="1218"/>
      <c r="CR283" s="1218"/>
      <c r="CS283" s="1218"/>
      <c r="CT283" s="1218"/>
      <c r="CU283" s="1218"/>
      <c r="CV283" s="1218"/>
      <c r="CW283" s="1218"/>
      <c r="CX283" s="1218"/>
      <c r="CY283" s="1218"/>
      <c r="CZ283" s="1218"/>
      <c r="DA283" s="1220"/>
      <c r="DB283" s="1220"/>
      <c r="DC283" s="1220"/>
      <c r="DD283" s="1220"/>
      <c r="DE283" s="1220"/>
      <c r="DF283" s="1220"/>
      <c r="DG283" s="1220"/>
      <c r="DH283" s="1220"/>
      <c r="DI283" s="1220"/>
      <c r="DJ283" s="1220"/>
      <c r="DK283" s="1220"/>
      <c r="DL283" s="1220"/>
      <c r="DM283" s="1220"/>
      <c r="DN283" s="1220"/>
      <c r="DO283" s="1220"/>
      <c r="DP283" s="1220"/>
      <c r="DQ283" s="1220"/>
      <c r="DR283" s="1220"/>
      <c r="DS283" s="1220"/>
      <c r="DT283" s="1220"/>
      <c r="DU283" s="1220"/>
      <c r="DV283" s="1220"/>
      <c r="DW283" s="1220"/>
      <c r="DX283" s="1220"/>
      <c r="DY283" s="1220"/>
      <c r="DZ283" s="1220"/>
    </row>
    <row r="284" spans="1:130" s="459" customFormat="1" x14ac:dyDescent="0.35">
      <c r="A284" s="7337"/>
      <c r="B284" s="4399" t="s">
        <v>377</v>
      </c>
      <c r="C284" s="4400">
        <f t="shared" si="33"/>
        <v>0</v>
      </c>
      <c r="D284" s="4401">
        <f t="shared" si="34"/>
        <v>0</v>
      </c>
      <c r="E284" s="4402">
        <f t="shared" si="34"/>
        <v>0</v>
      </c>
      <c r="F284" s="4353"/>
      <c r="G284" s="1672"/>
      <c r="H284" s="4353"/>
      <c r="I284" s="1672"/>
      <c r="J284" s="4353"/>
      <c r="K284" s="1672"/>
      <c r="L284" s="4353"/>
      <c r="M284" s="1672"/>
      <c r="N284" s="4353"/>
      <c r="O284" s="1672"/>
      <c r="P284" s="4353"/>
      <c r="Q284" s="1672"/>
      <c r="R284" s="4353"/>
      <c r="S284" s="1672"/>
      <c r="T284" s="4353"/>
      <c r="U284" s="1672"/>
      <c r="V284" s="4353"/>
      <c r="W284" s="1672"/>
      <c r="X284" s="4353"/>
      <c r="Y284" s="1672"/>
      <c r="Z284" s="4353"/>
      <c r="AA284" s="1672"/>
      <c r="AB284" s="4353"/>
      <c r="AC284" s="1672"/>
      <c r="AD284" s="4353"/>
      <c r="AE284" s="1672"/>
      <c r="AF284" s="4353"/>
      <c r="AG284" s="1672"/>
      <c r="AH284" s="4353"/>
      <c r="AI284" s="1672"/>
      <c r="AJ284" s="4353"/>
      <c r="AK284" s="1672"/>
      <c r="AL284" s="4353"/>
      <c r="AM284" s="4403"/>
      <c r="AN284" s="4404"/>
      <c r="AO284" s="4404"/>
      <c r="AP284" s="4405"/>
      <c r="AQ284" s="4406"/>
      <c r="AR284" s="4405"/>
      <c r="AS284" s="4406"/>
      <c r="AT284" s="4405"/>
      <c r="AU284" s="4407"/>
      <c r="AV284" s="4408"/>
      <c r="AW284" s="4408"/>
      <c r="AX284" s="4409"/>
      <c r="AY284" s="461"/>
      <c r="AZ284" s="460"/>
      <c r="BA284" s="461"/>
      <c r="BB284" s="461"/>
      <c r="BC284" s="461"/>
      <c r="BD284" s="461"/>
      <c r="BE284" s="461"/>
      <c r="BF284" s="461"/>
      <c r="BG284" s="461"/>
      <c r="BH284" s="461"/>
      <c r="BI284" s="461"/>
      <c r="BJ284" s="461"/>
      <c r="BK284" s="461"/>
      <c r="BL284" s="461"/>
      <c r="BM284" s="461"/>
      <c r="BN284" s="461"/>
      <c r="BO284" s="461"/>
      <c r="BP284" s="461"/>
      <c r="BQ284" s="461"/>
      <c r="BR284" s="461"/>
      <c r="BS284" s="461"/>
      <c r="BT284" s="461"/>
      <c r="BU284" s="461"/>
      <c r="BV284" s="461"/>
      <c r="BW284" s="461"/>
      <c r="BX284" s="461"/>
      <c r="BY284" s="460"/>
      <c r="BZ284" s="460"/>
      <c r="CA284" s="1218"/>
      <c r="CB284" s="1218"/>
      <c r="CC284" s="1218"/>
      <c r="CD284" s="1218"/>
      <c r="CE284" s="1218"/>
      <c r="CF284" s="1218"/>
      <c r="CG284" s="1218"/>
      <c r="CH284" s="1218"/>
      <c r="CI284" s="1218"/>
      <c r="CJ284" s="1218"/>
      <c r="CK284" s="1218"/>
      <c r="CL284" s="1218"/>
      <c r="CM284" s="1218"/>
      <c r="CN284" s="1218"/>
      <c r="CO284" s="1218"/>
      <c r="CP284" s="1218"/>
      <c r="CQ284" s="1218"/>
      <c r="CR284" s="1218"/>
      <c r="CS284" s="1218"/>
      <c r="CT284" s="1218"/>
      <c r="CU284" s="1218"/>
      <c r="CV284" s="1218"/>
      <c r="CW284" s="1218"/>
      <c r="CX284" s="1218"/>
      <c r="CY284" s="1218"/>
      <c r="CZ284" s="1218"/>
      <c r="DA284" s="1220"/>
      <c r="DB284" s="1220"/>
      <c r="DC284" s="1220"/>
      <c r="DD284" s="1220"/>
      <c r="DE284" s="1220"/>
      <c r="DF284" s="1220"/>
      <c r="DG284" s="1220"/>
      <c r="DH284" s="1220"/>
      <c r="DI284" s="1220"/>
      <c r="DJ284" s="1220"/>
      <c r="DK284" s="1220"/>
      <c r="DL284" s="1220"/>
      <c r="DM284" s="1220"/>
      <c r="DN284" s="1220"/>
      <c r="DO284" s="1220"/>
      <c r="DP284" s="1220"/>
      <c r="DQ284" s="1220"/>
      <c r="DR284" s="1220"/>
      <c r="DS284" s="1220"/>
      <c r="DT284" s="1220"/>
      <c r="DU284" s="1220"/>
      <c r="DV284" s="1220"/>
      <c r="DW284" s="1220"/>
      <c r="DX284" s="1220"/>
      <c r="DY284" s="1220"/>
      <c r="DZ284" s="1220"/>
    </row>
    <row r="285" spans="1:130" s="459" customFormat="1" x14ac:dyDescent="0.35">
      <c r="A285" s="7337"/>
      <c r="B285" s="4399" t="s">
        <v>378</v>
      </c>
      <c r="C285" s="4400">
        <f t="shared" si="33"/>
        <v>0</v>
      </c>
      <c r="D285" s="4401">
        <f t="shared" si="34"/>
        <v>0</v>
      </c>
      <c r="E285" s="4402">
        <f t="shared" si="34"/>
        <v>0</v>
      </c>
      <c r="F285" s="4353"/>
      <c r="G285" s="1672"/>
      <c r="H285" s="4353"/>
      <c r="I285" s="1672"/>
      <c r="J285" s="4353"/>
      <c r="K285" s="1672"/>
      <c r="L285" s="4353"/>
      <c r="M285" s="1672"/>
      <c r="N285" s="4353"/>
      <c r="O285" s="1672"/>
      <c r="P285" s="4353"/>
      <c r="Q285" s="1672"/>
      <c r="R285" s="4353"/>
      <c r="S285" s="1672"/>
      <c r="T285" s="4353"/>
      <c r="U285" s="1672"/>
      <c r="V285" s="4353"/>
      <c r="W285" s="1672"/>
      <c r="X285" s="4353"/>
      <c r="Y285" s="1672"/>
      <c r="Z285" s="4353"/>
      <c r="AA285" s="1672"/>
      <c r="AB285" s="4353"/>
      <c r="AC285" s="1672"/>
      <c r="AD285" s="4353"/>
      <c r="AE285" s="1672"/>
      <c r="AF285" s="4353"/>
      <c r="AG285" s="1672"/>
      <c r="AH285" s="4353"/>
      <c r="AI285" s="1672"/>
      <c r="AJ285" s="4353"/>
      <c r="AK285" s="1672"/>
      <c r="AL285" s="4353"/>
      <c r="AM285" s="4403"/>
      <c r="AN285" s="4404"/>
      <c r="AO285" s="4404"/>
      <c r="AP285" s="4405"/>
      <c r="AQ285" s="4406"/>
      <c r="AR285" s="4405"/>
      <c r="AS285" s="4406"/>
      <c r="AT285" s="4405"/>
      <c r="AU285" s="4407"/>
      <c r="AV285" s="4408"/>
      <c r="AW285" s="4408"/>
      <c r="AX285" s="4409"/>
      <c r="AY285" s="461"/>
      <c r="AZ285" s="460"/>
      <c r="BA285" s="461"/>
      <c r="BB285" s="461"/>
      <c r="BC285" s="461"/>
      <c r="BD285" s="461"/>
      <c r="BE285" s="461"/>
      <c r="BF285" s="461"/>
      <c r="BG285" s="461"/>
      <c r="BH285" s="461"/>
      <c r="BI285" s="461"/>
      <c r="BJ285" s="461"/>
      <c r="BK285" s="461"/>
      <c r="BL285" s="461"/>
      <c r="BM285" s="461"/>
      <c r="BN285" s="461"/>
      <c r="BO285" s="461"/>
      <c r="BP285" s="461"/>
      <c r="BQ285" s="461"/>
      <c r="BR285" s="461"/>
      <c r="BS285" s="461"/>
      <c r="BT285" s="461"/>
      <c r="BU285" s="461"/>
      <c r="BV285" s="461"/>
      <c r="BW285" s="461"/>
      <c r="BX285" s="461"/>
      <c r="BY285" s="460"/>
      <c r="BZ285" s="460"/>
      <c r="CA285" s="1218"/>
      <c r="CB285" s="1218"/>
      <c r="CC285" s="1218"/>
      <c r="CD285" s="1218"/>
      <c r="CE285" s="1218"/>
      <c r="CF285" s="1218"/>
      <c r="CG285" s="1218"/>
      <c r="CH285" s="1218"/>
      <c r="CI285" s="1218"/>
      <c r="CJ285" s="1218"/>
      <c r="CK285" s="1218"/>
      <c r="CL285" s="1218"/>
      <c r="CM285" s="1218"/>
      <c r="CN285" s="1218"/>
      <c r="CO285" s="1218"/>
      <c r="CP285" s="1218"/>
      <c r="CQ285" s="1218"/>
      <c r="CR285" s="1218"/>
      <c r="CS285" s="1218"/>
      <c r="CT285" s="1218"/>
      <c r="CU285" s="1218"/>
      <c r="CV285" s="1218"/>
      <c r="CW285" s="1218"/>
      <c r="CX285" s="1218"/>
      <c r="CY285" s="1218"/>
      <c r="CZ285" s="1218"/>
      <c r="DA285" s="1220"/>
      <c r="DB285" s="1220"/>
      <c r="DC285" s="1220"/>
      <c r="DD285" s="1220"/>
      <c r="DE285" s="1220"/>
      <c r="DF285" s="1220"/>
      <c r="DG285" s="1220"/>
      <c r="DH285" s="1220"/>
      <c r="DI285" s="1220"/>
      <c r="DJ285" s="1220"/>
      <c r="DK285" s="1220"/>
      <c r="DL285" s="1220"/>
      <c r="DM285" s="1220"/>
      <c r="DN285" s="1220"/>
      <c r="DO285" s="1220"/>
      <c r="DP285" s="1220"/>
      <c r="DQ285" s="1220"/>
      <c r="DR285" s="1220"/>
      <c r="DS285" s="1220"/>
      <c r="DT285" s="1220"/>
      <c r="DU285" s="1220"/>
      <c r="DV285" s="1220"/>
      <c r="DW285" s="1220"/>
      <c r="DX285" s="1220"/>
      <c r="DY285" s="1220"/>
      <c r="DZ285" s="1220"/>
    </row>
    <row r="286" spans="1:130" s="459" customFormat="1" x14ac:dyDescent="0.35">
      <c r="A286" s="7337"/>
      <c r="B286" s="4399" t="s">
        <v>379</v>
      </c>
      <c r="C286" s="4400">
        <f t="shared" si="33"/>
        <v>0</v>
      </c>
      <c r="D286" s="4401">
        <f t="shared" si="34"/>
        <v>0</v>
      </c>
      <c r="E286" s="4402">
        <f t="shared" si="34"/>
        <v>0</v>
      </c>
      <c r="F286" s="4353"/>
      <c r="G286" s="1672"/>
      <c r="H286" s="4353"/>
      <c r="I286" s="1672"/>
      <c r="J286" s="4353"/>
      <c r="K286" s="1672"/>
      <c r="L286" s="4353"/>
      <c r="M286" s="1672"/>
      <c r="N286" s="4353"/>
      <c r="O286" s="1672"/>
      <c r="P286" s="4353"/>
      <c r="Q286" s="1672"/>
      <c r="R286" s="4353"/>
      <c r="S286" s="1672"/>
      <c r="T286" s="4353"/>
      <c r="U286" s="1672"/>
      <c r="V286" s="4353"/>
      <c r="W286" s="1672"/>
      <c r="X286" s="4353"/>
      <c r="Y286" s="1672"/>
      <c r="Z286" s="4353"/>
      <c r="AA286" s="1672"/>
      <c r="AB286" s="4353"/>
      <c r="AC286" s="1672"/>
      <c r="AD286" s="4353"/>
      <c r="AE286" s="1672"/>
      <c r="AF286" s="4353"/>
      <c r="AG286" s="1672"/>
      <c r="AH286" s="4353"/>
      <c r="AI286" s="1672"/>
      <c r="AJ286" s="4353"/>
      <c r="AK286" s="1672"/>
      <c r="AL286" s="4353"/>
      <c r="AM286" s="4403"/>
      <c r="AN286" s="4404"/>
      <c r="AO286" s="4404"/>
      <c r="AP286" s="4405"/>
      <c r="AQ286" s="4406"/>
      <c r="AR286" s="4405"/>
      <c r="AS286" s="4406"/>
      <c r="AT286" s="4405"/>
      <c r="AU286" s="4407"/>
      <c r="AV286" s="4408"/>
      <c r="AW286" s="4408"/>
      <c r="AX286" s="4409"/>
      <c r="AY286" s="461"/>
      <c r="AZ286" s="460"/>
      <c r="BA286" s="461"/>
      <c r="BB286" s="461"/>
      <c r="BC286" s="461"/>
      <c r="BD286" s="461"/>
      <c r="BE286" s="461"/>
      <c r="BF286" s="461"/>
      <c r="BG286" s="461"/>
      <c r="BH286" s="461"/>
      <c r="BI286" s="461"/>
      <c r="BJ286" s="461"/>
      <c r="BK286" s="461"/>
      <c r="BL286" s="461"/>
      <c r="BM286" s="461"/>
      <c r="BN286" s="461"/>
      <c r="BO286" s="461"/>
      <c r="BP286" s="461"/>
      <c r="BQ286" s="461"/>
      <c r="BR286" s="461"/>
      <c r="BS286" s="461"/>
      <c r="BT286" s="461"/>
      <c r="BU286" s="461"/>
      <c r="BV286" s="461"/>
      <c r="BW286" s="461"/>
      <c r="BX286" s="461"/>
      <c r="BY286" s="460"/>
      <c r="BZ286" s="460"/>
      <c r="CA286" s="1218"/>
      <c r="CB286" s="1218"/>
      <c r="CC286" s="1218"/>
      <c r="CD286" s="1218"/>
      <c r="CE286" s="1218"/>
      <c r="CF286" s="1218"/>
      <c r="CG286" s="1218"/>
      <c r="CH286" s="1218"/>
      <c r="CI286" s="1218"/>
      <c r="CJ286" s="1218"/>
      <c r="CK286" s="1218"/>
      <c r="CL286" s="1218"/>
      <c r="CM286" s="1218"/>
      <c r="CN286" s="1218"/>
      <c r="CO286" s="1218"/>
      <c r="CP286" s="1218"/>
      <c r="CQ286" s="1218"/>
      <c r="CR286" s="1218"/>
      <c r="CS286" s="1218"/>
      <c r="CT286" s="1218"/>
      <c r="CU286" s="1218"/>
      <c r="CV286" s="1218"/>
      <c r="CW286" s="1218"/>
      <c r="CX286" s="1218"/>
      <c r="CY286" s="1218"/>
      <c r="CZ286" s="1218"/>
      <c r="DA286" s="1220"/>
      <c r="DB286" s="1220"/>
      <c r="DC286" s="1220"/>
      <c r="DD286" s="1220"/>
      <c r="DE286" s="1220"/>
      <c r="DF286" s="1220"/>
      <c r="DG286" s="1220"/>
      <c r="DH286" s="1220"/>
      <c r="DI286" s="1220"/>
      <c r="DJ286" s="1220"/>
      <c r="DK286" s="1220"/>
      <c r="DL286" s="1220"/>
      <c r="DM286" s="1220"/>
      <c r="DN286" s="1220"/>
      <c r="DO286" s="1220"/>
      <c r="DP286" s="1220"/>
      <c r="DQ286" s="1220"/>
      <c r="DR286" s="1220"/>
      <c r="DS286" s="1220"/>
      <c r="DT286" s="1220"/>
      <c r="DU286" s="1220"/>
      <c r="DV286" s="1220"/>
      <c r="DW286" s="1220"/>
      <c r="DX286" s="1220"/>
      <c r="DY286" s="1220"/>
      <c r="DZ286" s="1220"/>
    </row>
    <row r="287" spans="1:130" s="459" customFormat="1" x14ac:dyDescent="0.35">
      <c r="A287" s="7338"/>
      <c r="B287" s="4379" t="s">
        <v>374</v>
      </c>
      <c r="C287" s="4380">
        <f t="shared" si="33"/>
        <v>0</v>
      </c>
      <c r="D287" s="4381">
        <f t="shared" ref="D287:E302" si="38">SUM(F287,H287,J287,L287,N287,P287,R287,T287,V287,X287,Z287,AB287,AD287,AF287,AH287,AJ287,AL287)</f>
        <v>0</v>
      </c>
      <c r="E287" s="4382">
        <f t="shared" si="38"/>
        <v>0</v>
      </c>
      <c r="F287" s="4383">
        <f t="shared" ref="F287:AM287" si="39">SUM(F281:F286)</f>
        <v>0</v>
      </c>
      <c r="G287" s="4384">
        <f t="shared" si="39"/>
        <v>0</v>
      </c>
      <c r="H287" s="4383">
        <f t="shared" si="39"/>
        <v>0</v>
      </c>
      <c r="I287" s="4384">
        <f t="shared" si="39"/>
        <v>0</v>
      </c>
      <c r="J287" s="4383">
        <f t="shared" si="39"/>
        <v>0</v>
      </c>
      <c r="K287" s="4385">
        <f t="shared" si="39"/>
        <v>0</v>
      </c>
      <c r="L287" s="4383">
        <f t="shared" si="39"/>
        <v>0</v>
      </c>
      <c r="M287" s="4385">
        <f t="shared" si="39"/>
        <v>0</v>
      </c>
      <c r="N287" s="4383">
        <f t="shared" si="39"/>
        <v>0</v>
      </c>
      <c r="O287" s="4385">
        <f t="shared" si="39"/>
        <v>0</v>
      </c>
      <c r="P287" s="4383">
        <f t="shared" si="39"/>
        <v>0</v>
      </c>
      <c r="Q287" s="4385">
        <f t="shared" si="39"/>
        <v>0</v>
      </c>
      <c r="R287" s="4383">
        <f t="shared" si="39"/>
        <v>0</v>
      </c>
      <c r="S287" s="4385">
        <f t="shared" si="39"/>
        <v>0</v>
      </c>
      <c r="T287" s="4383">
        <f t="shared" si="39"/>
        <v>0</v>
      </c>
      <c r="U287" s="4385">
        <f t="shared" si="39"/>
        <v>0</v>
      </c>
      <c r="V287" s="4383">
        <f t="shared" si="39"/>
        <v>0</v>
      </c>
      <c r="W287" s="4385">
        <f t="shared" si="39"/>
        <v>0</v>
      </c>
      <c r="X287" s="4383">
        <f t="shared" si="39"/>
        <v>0</v>
      </c>
      <c r="Y287" s="4385">
        <f t="shared" si="39"/>
        <v>0</v>
      </c>
      <c r="Z287" s="4383">
        <f t="shared" si="39"/>
        <v>0</v>
      </c>
      <c r="AA287" s="4385">
        <f t="shared" si="39"/>
        <v>0</v>
      </c>
      <c r="AB287" s="4383">
        <f t="shared" si="39"/>
        <v>0</v>
      </c>
      <c r="AC287" s="4385">
        <f t="shared" si="39"/>
        <v>0</v>
      </c>
      <c r="AD287" s="4383">
        <f t="shared" si="39"/>
        <v>0</v>
      </c>
      <c r="AE287" s="4385">
        <f t="shared" si="39"/>
        <v>0</v>
      </c>
      <c r="AF287" s="4383">
        <f t="shared" si="39"/>
        <v>0</v>
      </c>
      <c r="AG287" s="4385">
        <f t="shared" si="39"/>
        <v>0</v>
      </c>
      <c r="AH287" s="4383">
        <f t="shared" si="39"/>
        <v>0</v>
      </c>
      <c r="AI287" s="4385">
        <f t="shared" si="39"/>
        <v>0</v>
      </c>
      <c r="AJ287" s="4383">
        <f t="shared" si="39"/>
        <v>0</v>
      </c>
      <c r="AK287" s="4385">
        <f t="shared" si="39"/>
        <v>0</v>
      </c>
      <c r="AL287" s="4386">
        <f t="shared" si="39"/>
        <v>0</v>
      </c>
      <c r="AM287" s="4387">
        <f t="shared" si="39"/>
        <v>0</v>
      </c>
      <c r="AN287" s="4410"/>
      <c r="AO287" s="4410"/>
      <c r="AP287" s="4411"/>
      <c r="AQ287" s="4412"/>
      <c r="AR287" s="4411"/>
      <c r="AS287" s="4412"/>
      <c r="AT287" s="4413"/>
      <c r="AU287" s="4414"/>
      <c r="AV287" s="4415"/>
      <c r="AW287" s="4415"/>
      <c r="AX287" s="4416"/>
      <c r="AY287" s="461"/>
      <c r="AZ287" s="460"/>
      <c r="BA287" s="461"/>
      <c r="BB287" s="461"/>
      <c r="BC287" s="461"/>
      <c r="BD287" s="461"/>
      <c r="BE287" s="461"/>
      <c r="BF287" s="461"/>
      <c r="BG287" s="461"/>
      <c r="BH287" s="461"/>
      <c r="BI287" s="461"/>
      <c r="BJ287" s="461"/>
      <c r="BK287" s="461"/>
      <c r="BL287" s="461"/>
      <c r="BM287" s="461"/>
      <c r="BN287" s="461"/>
      <c r="BO287" s="461"/>
      <c r="BP287" s="461"/>
      <c r="BQ287" s="461"/>
      <c r="BR287" s="461"/>
      <c r="BS287" s="461"/>
      <c r="BT287" s="461"/>
      <c r="BU287" s="461"/>
      <c r="BV287" s="461"/>
      <c r="BW287" s="461"/>
      <c r="BX287" s="461"/>
      <c r="BY287" s="460"/>
      <c r="BZ287" s="460"/>
      <c r="CA287" s="1218"/>
      <c r="CB287" s="1218"/>
      <c r="CC287" s="1218"/>
      <c r="CD287" s="1218"/>
      <c r="CE287" s="1218"/>
      <c r="CF287" s="1218"/>
      <c r="CG287" s="1218"/>
      <c r="CH287" s="1218"/>
      <c r="CI287" s="1218"/>
      <c r="CJ287" s="1218"/>
      <c r="CK287" s="1218"/>
      <c r="CL287" s="1218"/>
      <c r="CM287" s="1218"/>
      <c r="CN287" s="1218"/>
      <c r="CO287" s="1218"/>
      <c r="CP287" s="1218"/>
      <c r="CQ287" s="1218"/>
      <c r="CR287" s="1218"/>
      <c r="CS287" s="1218"/>
      <c r="CT287" s="1218"/>
      <c r="CU287" s="1218"/>
      <c r="CV287" s="1218"/>
      <c r="CW287" s="1218"/>
      <c r="CX287" s="1218"/>
      <c r="CY287" s="1218"/>
      <c r="CZ287" s="1218"/>
      <c r="DA287" s="1220"/>
      <c r="DB287" s="1220"/>
      <c r="DC287" s="1220"/>
      <c r="DD287" s="1220"/>
      <c r="DE287" s="1220"/>
      <c r="DF287" s="1220"/>
      <c r="DG287" s="1220"/>
      <c r="DH287" s="1220"/>
      <c r="DI287" s="1220"/>
      <c r="DJ287" s="1220"/>
      <c r="DK287" s="1220"/>
      <c r="DL287" s="1220"/>
      <c r="DM287" s="1220"/>
      <c r="DN287" s="1220"/>
      <c r="DO287" s="1220"/>
      <c r="DP287" s="1220"/>
      <c r="DQ287" s="1220"/>
      <c r="DR287" s="1220"/>
      <c r="DS287" s="1220"/>
      <c r="DT287" s="1220"/>
      <c r="DU287" s="1220"/>
      <c r="DV287" s="1220"/>
      <c r="DW287" s="1220"/>
      <c r="DX287" s="1220"/>
      <c r="DY287" s="1220"/>
      <c r="DZ287" s="1220"/>
    </row>
    <row r="288" spans="1:130" s="459" customFormat="1" x14ac:dyDescent="0.35">
      <c r="A288" s="7336" t="s">
        <v>381</v>
      </c>
      <c r="B288" s="4364" t="s">
        <v>372</v>
      </c>
      <c r="C288" s="4365">
        <f t="shared" si="33"/>
        <v>0</v>
      </c>
      <c r="D288" s="4366">
        <f t="shared" si="38"/>
        <v>0</v>
      </c>
      <c r="E288" s="4367">
        <f t="shared" si="38"/>
        <v>0</v>
      </c>
      <c r="F288" s="4156"/>
      <c r="G288" s="4347"/>
      <c r="H288" s="4156"/>
      <c r="I288" s="4347"/>
      <c r="J288" s="4156"/>
      <c r="K288" s="4347"/>
      <c r="L288" s="4156"/>
      <c r="M288" s="4347"/>
      <c r="N288" s="4156"/>
      <c r="O288" s="4347"/>
      <c r="P288" s="4156"/>
      <c r="Q288" s="4347"/>
      <c r="R288" s="4156"/>
      <c r="S288" s="4347"/>
      <c r="T288" s="4156"/>
      <c r="U288" s="4347"/>
      <c r="V288" s="4156"/>
      <c r="W288" s="4347"/>
      <c r="X288" s="4156"/>
      <c r="Y288" s="4347"/>
      <c r="Z288" s="4156"/>
      <c r="AA288" s="4347"/>
      <c r="AB288" s="4156"/>
      <c r="AC288" s="4347"/>
      <c r="AD288" s="4156"/>
      <c r="AE288" s="4347"/>
      <c r="AF288" s="4156"/>
      <c r="AG288" s="4347"/>
      <c r="AH288" s="4156"/>
      <c r="AI288" s="4347"/>
      <c r="AJ288" s="4156"/>
      <c r="AK288" s="4347"/>
      <c r="AL288" s="4156"/>
      <c r="AM288" s="4368"/>
      <c r="AN288" s="4389"/>
      <c r="AO288" s="4389"/>
      <c r="AP288" s="4390"/>
      <c r="AQ288" s="4391"/>
      <c r="AR288" s="4390"/>
      <c r="AS288" s="4391"/>
      <c r="AT288" s="4390"/>
      <c r="AU288" s="4392"/>
      <c r="AV288" s="4369"/>
      <c r="AW288" s="4369"/>
      <c r="AX288" s="4393"/>
      <c r="AY288" s="461"/>
      <c r="AZ288" s="460"/>
      <c r="BA288" s="461"/>
      <c r="BB288" s="461"/>
      <c r="BC288" s="461"/>
      <c r="BD288" s="461"/>
      <c r="BE288" s="461"/>
      <c r="BF288" s="461"/>
      <c r="BG288" s="461"/>
      <c r="BH288" s="461"/>
      <c r="BI288" s="461"/>
      <c r="BJ288" s="461"/>
      <c r="BK288" s="461"/>
      <c r="BL288" s="461"/>
      <c r="BM288" s="461"/>
      <c r="BN288" s="461"/>
      <c r="BO288" s="461"/>
      <c r="BP288" s="461"/>
      <c r="BQ288" s="461"/>
      <c r="BR288" s="461"/>
      <c r="BS288" s="461"/>
      <c r="BT288" s="461"/>
      <c r="BU288" s="461"/>
      <c r="BV288" s="461"/>
      <c r="BW288" s="461"/>
      <c r="BX288" s="461"/>
      <c r="BY288" s="460"/>
      <c r="BZ288" s="460"/>
      <c r="CA288" s="1218"/>
      <c r="CB288" s="1218"/>
      <c r="CC288" s="1218"/>
      <c r="CD288" s="1218"/>
      <c r="CE288" s="1218"/>
      <c r="CF288" s="1218"/>
      <c r="CG288" s="1218"/>
      <c r="CH288" s="1218"/>
      <c r="CI288" s="1218"/>
      <c r="CJ288" s="1218"/>
      <c r="CK288" s="1218"/>
      <c r="CL288" s="1218"/>
      <c r="CM288" s="1218"/>
      <c r="CN288" s="1218"/>
      <c r="CO288" s="1218"/>
      <c r="CP288" s="1218"/>
      <c r="CQ288" s="1218"/>
      <c r="CR288" s="1218"/>
      <c r="CS288" s="1218"/>
      <c r="CT288" s="1218"/>
      <c r="CU288" s="1218"/>
      <c r="CV288" s="1218"/>
      <c r="CW288" s="1218"/>
      <c r="CX288" s="1218"/>
      <c r="CY288" s="1218"/>
      <c r="CZ288" s="1218"/>
      <c r="DA288" s="1220"/>
      <c r="DB288" s="1220"/>
      <c r="DC288" s="1220"/>
      <c r="DD288" s="1220"/>
      <c r="DE288" s="1220"/>
      <c r="DF288" s="1220"/>
      <c r="DG288" s="1220"/>
      <c r="DH288" s="1220"/>
      <c r="DI288" s="1220"/>
      <c r="DJ288" s="1220"/>
      <c r="DK288" s="1220"/>
      <c r="DL288" s="1220"/>
      <c r="DM288" s="1220"/>
      <c r="DN288" s="1220"/>
      <c r="DO288" s="1220"/>
      <c r="DP288" s="1220"/>
      <c r="DQ288" s="1220"/>
      <c r="DR288" s="1220"/>
      <c r="DS288" s="1220"/>
      <c r="DT288" s="1220"/>
      <c r="DU288" s="1220"/>
      <c r="DV288" s="1220"/>
      <c r="DW288" s="1220"/>
      <c r="DX288" s="1220"/>
      <c r="DY288" s="1220"/>
      <c r="DZ288" s="1220"/>
    </row>
    <row r="289" spans="1:130" s="459" customFormat="1" x14ac:dyDescent="0.35">
      <c r="A289" s="7337"/>
      <c r="B289" s="4372" t="s">
        <v>373</v>
      </c>
      <c r="C289" s="4373">
        <f t="shared" si="33"/>
        <v>0</v>
      </c>
      <c r="D289" s="4374">
        <f t="shared" si="38"/>
        <v>0</v>
      </c>
      <c r="E289" s="4375">
        <f t="shared" si="38"/>
        <v>0</v>
      </c>
      <c r="F289" s="1242"/>
      <c r="G289" s="353"/>
      <c r="H289" s="1242"/>
      <c r="I289" s="353"/>
      <c r="J289" s="1242"/>
      <c r="K289" s="353"/>
      <c r="L289" s="1242"/>
      <c r="M289" s="353"/>
      <c r="N289" s="1242"/>
      <c r="O289" s="353"/>
      <c r="P289" s="1242"/>
      <c r="Q289" s="353"/>
      <c r="R289" s="1242"/>
      <c r="S289" s="353"/>
      <c r="T289" s="1242"/>
      <c r="U289" s="353"/>
      <c r="V289" s="1242"/>
      <c r="W289" s="353"/>
      <c r="X289" s="1242"/>
      <c r="Y289" s="353"/>
      <c r="Z289" s="1242"/>
      <c r="AA289" s="353"/>
      <c r="AB289" s="1242"/>
      <c r="AC289" s="353"/>
      <c r="AD289" s="1242"/>
      <c r="AE289" s="353"/>
      <c r="AF289" s="1242"/>
      <c r="AG289" s="353"/>
      <c r="AH289" s="1242"/>
      <c r="AI289" s="353"/>
      <c r="AJ289" s="1242"/>
      <c r="AK289" s="353"/>
      <c r="AL289" s="1242"/>
      <c r="AM289" s="4376"/>
      <c r="AN289" s="4394"/>
      <c r="AO289" s="4394"/>
      <c r="AP289" s="4395"/>
      <c r="AQ289" s="4396"/>
      <c r="AR289" s="4395"/>
      <c r="AS289" s="4396"/>
      <c r="AT289" s="4395"/>
      <c r="AU289" s="4397"/>
      <c r="AV289" s="4377"/>
      <c r="AW289" s="4377"/>
      <c r="AX289" s="4398"/>
      <c r="AY289" s="461"/>
      <c r="AZ289" s="460"/>
      <c r="BA289" s="461"/>
      <c r="BB289" s="461"/>
      <c r="BC289" s="461"/>
      <c r="BD289" s="461"/>
      <c r="BE289" s="461"/>
      <c r="BF289" s="461"/>
      <c r="BG289" s="461"/>
      <c r="BH289" s="461"/>
      <c r="BI289" s="461"/>
      <c r="BJ289" s="461"/>
      <c r="BK289" s="461"/>
      <c r="BL289" s="461"/>
      <c r="BM289" s="461"/>
      <c r="BN289" s="461"/>
      <c r="BO289" s="461"/>
      <c r="BP289" s="461"/>
      <c r="BQ289" s="461"/>
      <c r="BR289" s="461"/>
      <c r="BS289" s="461"/>
      <c r="BT289" s="461"/>
      <c r="BU289" s="461"/>
      <c r="BV289" s="461"/>
      <c r="BW289" s="461"/>
      <c r="BX289" s="461"/>
      <c r="BY289" s="460"/>
      <c r="BZ289" s="460"/>
      <c r="CA289" s="1218"/>
      <c r="CB289" s="1218"/>
      <c r="CC289" s="1218"/>
      <c r="CD289" s="1218"/>
      <c r="CE289" s="1218"/>
      <c r="CF289" s="1218"/>
      <c r="CG289" s="1218"/>
      <c r="CH289" s="1218"/>
      <c r="CI289" s="1218"/>
      <c r="CJ289" s="1218"/>
      <c r="CK289" s="1218"/>
      <c r="CL289" s="1218"/>
      <c r="CM289" s="1218"/>
      <c r="CN289" s="1218"/>
      <c r="CO289" s="1218"/>
      <c r="CP289" s="1218"/>
      <c r="CQ289" s="1218"/>
      <c r="CR289" s="1218"/>
      <c r="CS289" s="1218"/>
      <c r="CT289" s="1218"/>
      <c r="CU289" s="1218"/>
      <c r="CV289" s="1218"/>
      <c r="CW289" s="1218"/>
      <c r="CX289" s="1218"/>
      <c r="CY289" s="1218"/>
      <c r="CZ289" s="1218"/>
      <c r="DA289" s="1220"/>
      <c r="DB289" s="1220"/>
      <c r="DC289" s="1220"/>
      <c r="DD289" s="1220"/>
      <c r="DE289" s="1220"/>
      <c r="DF289" s="1220"/>
      <c r="DG289" s="1220"/>
      <c r="DH289" s="1220"/>
      <c r="DI289" s="1220"/>
      <c r="DJ289" s="1220"/>
      <c r="DK289" s="1220"/>
      <c r="DL289" s="1220"/>
      <c r="DM289" s="1220"/>
      <c r="DN289" s="1220"/>
      <c r="DO289" s="1220"/>
      <c r="DP289" s="1220"/>
      <c r="DQ289" s="1220"/>
      <c r="DR289" s="1220"/>
      <c r="DS289" s="1220"/>
      <c r="DT289" s="1220"/>
      <c r="DU289" s="1220"/>
      <c r="DV289" s="1220"/>
      <c r="DW289" s="1220"/>
      <c r="DX289" s="1220"/>
      <c r="DY289" s="1220"/>
      <c r="DZ289" s="1220"/>
    </row>
    <row r="290" spans="1:130" s="459" customFormat="1" x14ac:dyDescent="0.35">
      <c r="A290" s="7337"/>
      <c r="B290" s="4399" t="s">
        <v>376</v>
      </c>
      <c r="C290" s="4400">
        <f t="shared" si="33"/>
        <v>0</v>
      </c>
      <c r="D290" s="4401">
        <f t="shared" si="38"/>
        <v>0</v>
      </c>
      <c r="E290" s="4402">
        <f t="shared" si="38"/>
        <v>0</v>
      </c>
      <c r="F290" s="4353"/>
      <c r="G290" s="1672"/>
      <c r="H290" s="4353"/>
      <c r="I290" s="1672"/>
      <c r="J290" s="4353"/>
      <c r="K290" s="1672"/>
      <c r="L290" s="4353"/>
      <c r="M290" s="1672"/>
      <c r="N290" s="4353"/>
      <c r="O290" s="1672"/>
      <c r="P290" s="4353"/>
      <c r="Q290" s="1672"/>
      <c r="R290" s="4353"/>
      <c r="S290" s="1672"/>
      <c r="T290" s="4353"/>
      <c r="U290" s="1672"/>
      <c r="V290" s="4353"/>
      <c r="W290" s="1672"/>
      <c r="X290" s="4353"/>
      <c r="Y290" s="1672"/>
      <c r="Z290" s="4353"/>
      <c r="AA290" s="1672"/>
      <c r="AB290" s="4353"/>
      <c r="AC290" s="1672"/>
      <c r="AD290" s="4353"/>
      <c r="AE290" s="1672"/>
      <c r="AF290" s="4353"/>
      <c r="AG290" s="1672"/>
      <c r="AH290" s="4353"/>
      <c r="AI290" s="1672"/>
      <c r="AJ290" s="4353"/>
      <c r="AK290" s="1672"/>
      <c r="AL290" s="4353"/>
      <c r="AM290" s="4403"/>
      <c r="AN290" s="4404"/>
      <c r="AO290" s="4404"/>
      <c r="AP290" s="4405"/>
      <c r="AQ290" s="4406"/>
      <c r="AR290" s="4405"/>
      <c r="AS290" s="4406"/>
      <c r="AT290" s="4405"/>
      <c r="AU290" s="4407"/>
      <c r="AV290" s="4408"/>
      <c r="AW290" s="4408"/>
      <c r="AX290" s="4409"/>
      <c r="AY290" s="461"/>
      <c r="AZ290" s="460"/>
      <c r="BA290" s="461"/>
      <c r="BB290" s="461"/>
      <c r="BC290" s="461"/>
      <c r="BD290" s="461"/>
      <c r="BE290" s="461"/>
      <c r="BF290" s="461"/>
      <c r="BG290" s="461"/>
      <c r="BH290" s="461"/>
      <c r="BI290" s="461"/>
      <c r="BJ290" s="461"/>
      <c r="BK290" s="461"/>
      <c r="BL290" s="461"/>
      <c r="BM290" s="461"/>
      <c r="BN290" s="461"/>
      <c r="BO290" s="461"/>
      <c r="BP290" s="461"/>
      <c r="BQ290" s="461"/>
      <c r="BR290" s="461"/>
      <c r="BS290" s="461"/>
      <c r="BT290" s="461"/>
      <c r="BU290" s="461"/>
      <c r="BV290" s="461"/>
      <c r="BW290" s="461"/>
      <c r="BX290" s="461"/>
      <c r="BY290" s="460"/>
      <c r="BZ290" s="460"/>
      <c r="CA290" s="1218"/>
      <c r="CB290" s="1218"/>
      <c r="CC290" s="1218"/>
      <c r="CD290" s="1218"/>
      <c r="CE290" s="1218"/>
      <c r="CF290" s="1218"/>
      <c r="CG290" s="1218"/>
      <c r="CH290" s="1218"/>
      <c r="CI290" s="1218"/>
      <c r="CJ290" s="1218"/>
      <c r="CK290" s="1218"/>
      <c r="CL290" s="1218"/>
      <c r="CM290" s="1218"/>
      <c r="CN290" s="1218"/>
      <c r="CO290" s="1218"/>
      <c r="CP290" s="1218"/>
      <c r="CQ290" s="1218"/>
      <c r="CR290" s="1218"/>
      <c r="CS290" s="1218"/>
      <c r="CT290" s="1218"/>
      <c r="CU290" s="1218"/>
      <c r="CV290" s="1218"/>
      <c r="CW290" s="1218"/>
      <c r="CX290" s="1218"/>
      <c r="CY290" s="1218"/>
      <c r="CZ290" s="1218"/>
      <c r="DA290" s="1220"/>
      <c r="DB290" s="1220"/>
      <c r="DC290" s="1220"/>
      <c r="DD290" s="1220"/>
      <c r="DE290" s="1220"/>
      <c r="DF290" s="1220"/>
      <c r="DG290" s="1220"/>
      <c r="DH290" s="1220"/>
      <c r="DI290" s="1220"/>
      <c r="DJ290" s="1220"/>
      <c r="DK290" s="1220"/>
      <c r="DL290" s="1220"/>
      <c r="DM290" s="1220"/>
      <c r="DN290" s="1220"/>
      <c r="DO290" s="1220"/>
      <c r="DP290" s="1220"/>
      <c r="DQ290" s="1220"/>
      <c r="DR290" s="1220"/>
      <c r="DS290" s="1220"/>
      <c r="DT290" s="1220"/>
      <c r="DU290" s="1220"/>
      <c r="DV290" s="1220"/>
      <c r="DW290" s="1220"/>
      <c r="DX290" s="1220"/>
      <c r="DY290" s="1220"/>
      <c r="DZ290" s="1220"/>
    </row>
    <row r="291" spans="1:130" s="459" customFormat="1" x14ac:dyDescent="0.35">
      <c r="A291" s="7337"/>
      <c r="B291" s="4399" t="s">
        <v>377</v>
      </c>
      <c r="C291" s="4400">
        <f t="shared" si="33"/>
        <v>0</v>
      </c>
      <c r="D291" s="4401">
        <f t="shared" si="38"/>
        <v>0</v>
      </c>
      <c r="E291" s="4402">
        <f t="shared" si="38"/>
        <v>0</v>
      </c>
      <c r="F291" s="4353"/>
      <c r="G291" s="1672"/>
      <c r="H291" s="4353"/>
      <c r="I291" s="1672"/>
      <c r="J291" s="4353"/>
      <c r="K291" s="1672"/>
      <c r="L291" s="4353"/>
      <c r="M291" s="1672"/>
      <c r="N291" s="4353"/>
      <c r="O291" s="1672"/>
      <c r="P291" s="4353"/>
      <c r="Q291" s="1672"/>
      <c r="R291" s="4353"/>
      <c r="S291" s="1672"/>
      <c r="T291" s="4353"/>
      <c r="U291" s="1672"/>
      <c r="V291" s="4353"/>
      <c r="W291" s="1672"/>
      <c r="X291" s="4353"/>
      <c r="Y291" s="1672"/>
      <c r="Z291" s="4353"/>
      <c r="AA291" s="1672"/>
      <c r="AB291" s="4353"/>
      <c r="AC291" s="1672"/>
      <c r="AD291" s="4353"/>
      <c r="AE291" s="1672"/>
      <c r="AF291" s="4353"/>
      <c r="AG291" s="1672"/>
      <c r="AH291" s="4353"/>
      <c r="AI291" s="1672"/>
      <c r="AJ291" s="4353"/>
      <c r="AK291" s="1672"/>
      <c r="AL291" s="4353"/>
      <c r="AM291" s="4403"/>
      <c r="AN291" s="4404"/>
      <c r="AO291" s="4404"/>
      <c r="AP291" s="4405"/>
      <c r="AQ291" s="4406"/>
      <c r="AR291" s="4405"/>
      <c r="AS291" s="4406"/>
      <c r="AT291" s="4405"/>
      <c r="AU291" s="4407"/>
      <c r="AV291" s="4408"/>
      <c r="AW291" s="4408"/>
      <c r="AX291" s="4409"/>
      <c r="AY291" s="461"/>
      <c r="AZ291" s="460"/>
      <c r="BA291" s="461"/>
      <c r="BB291" s="461"/>
      <c r="BC291" s="461"/>
      <c r="BD291" s="461"/>
      <c r="BE291" s="461"/>
      <c r="BF291" s="461"/>
      <c r="BG291" s="461"/>
      <c r="BH291" s="461"/>
      <c r="BI291" s="461"/>
      <c r="BJ291" s="461"/>
      <c r="BK291" s="461"/>
      <c r="BL291" s="461"/>
      <c r="BM291" s="461"/>
      <c r="BN291" s="461"/>
      <c r="BO291" s="461"/>
      <c r="BP291" s="461"/>
      <c r="BQ291" s="461"/>
      <c r="BR291" s="461"/>
      <c r="BS291" s="461"/>
      <c r="BT291" s="461"/>
      <c r="BU291" s="461"/>
      <c r="BV291" s="461"/>
      <c r="BW291" s="461"/>
      <c r="BX291" s="461"/>
      <c r="BY291" s="460"/>
      <c r="BZ291" s="460"/>
      <c r="CA291" s="1218"/>
      <c r="CB291" s="1218"/>
      <c r="CC291" s="1218"/>
      <c r="CD291" s="1218"/>
      <c r="CE291" s="1218"/>
      <c r="CF291" s="1218"/>
      <c r="CG291" s="1218"/>
      <c r="CH291" s="1218"/>
      <c r="CI291" s="1218"/>
      <c r="CJ291" s="1218"/>
      <c r="CK291" s="1218"/>
      <c r="CL291" s="1218"/>
      <c r="CM291" s="1218"/>
      <c r="CN291" s="1218"/>
      <c r="CO291" s="1218"/>
      <c r="CP291" s="1218"/>
      <c r="CQ291" s="1218"/>
      <c r="CR291" s="1218"/>
      <c r="CS291" s="1218"/>
      <c r="CT291" s="1218"/>
      <c r="CU291" s="1218"/>
      <c r="CV291" s="1218"/>
      <c r="CW291" s="1218"/>
      <c r="CX291" s="1218"/>
      <c r="CY291" s="1218"/>
      <c r="CZ291" s="1218"/>
      <c r="DA291" s="1220"/>
      <c r="DB291" s="1220"/>
      <c r="DC291" s="1220"/>
      <c r="DD291" s="1220"/>
      <c r="DE291" s="1220"/>
      <c r="DF291" s="1220"/>
      <c r="DG291" s="1220"/>
      <c r="DH291" s="1220"/>
      <c r="DI291" s="1220"/>
      <c r="DJ291" s="1220"/>
      <c r="DK291" s="1220"/>
      <c r="DL291" s="1220"/>
      <c r="DM291" s="1220"/>
      <c r="DN291" s="1220"/>
      <c r="DO291" s="1220"/>
      <c r="DP291" s="1220"/>
      <c r="DQ291" s="1220"/>
      <c r="DR291" s="1220"/>
      <c r="DS291" s="1220"/>
      <c r="DT291" s="1220"/>
      <c r="DU291" s="1220"/>
      <c r="DV291" s="1220"/>
      <c r="DW291" s="1220"/>
      <c r="DX291" s="1220"/>
      <c r="DY291" s="1220"/>
      <c r="DZ291" s="1220"/>
    </row>
    <row r="292" spans="1:130" s="459" customFormat="1" x14ac:dyDescent="0.35">
      <c r="A292" s="7337"/>
      <c r="B292" s="4399" t="s">
        <v>378</v>
      </c>
      <c r="C292" s="4400">
        <f t="shared" si="33"/>
        <v>0</v>
      </c>
      <c r="D292" s="4401">
        <f t="shared" si="38"/>
        <v>0</v>
      </c>
      <c r="E292" s="4402">
        <f t="shared" si="38"/>
        <v>0</v>
      </c>
      <c r="F292" s="4353"/>
      <c r="G292" s="1672"/>
      <c r="H292" s="4353"/>
      <c r="I292" s="1672"/>
      <c r="J292" s="4353"/>
      <c r="K292" s="1672"/>
      <c r="L292" s="4353"/>
      <c r="M292" s="1672"/>
      <c r="N292" s="4353"/>
      <c r="O292" s="1672"/>
      <c r="P292" s="4353"/>
      <c r="Q292" s="1672"/>
      <c r="R292" s="4353"/>
      <c r="S292" s="1672"/>
      <c r="T292" s="4353"/>
      <c r="U292" s="1672"/>
      <c r="V292" s="4353"/>
      <c r="W292" s="1672"/>
      <c r="X292" s="4353"/>
      <c r="Y292" s="1672"/>
      <c r="Z292" s="4353"/>
      <c r="AA292" s="1672"/>
      <c r="AB292" s="4353"/>
      <c r="AC292" s="1672"/>
      <c r="AD292" s="4353"/>
      <c r="AE292" s="1672"/>
      <c r="AF292" s="4353"/>
      <c r="AG292" s="1672"/>
      <c r="AH292" s="4353"/>
      <c r="AI292" s="1672"/>
      <c r="AJ292" s="4353"/>
      <c r="AK292" s="1672"/>
      <c r="AL292" s="4353"/>
      <c r="AM292" s="4403"/>
      <c r="AN292" s="4404"/>
      <c r="AO292" s="4404"/>
      <c r="AP292" s="4405"/>
      <c r="AQ292" s="4406"/>
      <c r="AR292" s="4405"/>
      <c r="AS292" s="4406"/>
      <c r="AT292" s="4405"/>
      <c r="AU292" s="4407"/>
      <c r="AV292" s="4408"/>
      <c r="AW292" s="4408"/>
      <c r="AX292" s="4409"/>
      <c r="AY292" s="461"/>
      <c r="AZ292" s="460"/>
      <c r="BA292" s="461"/>
      <c r="BB292" s="461"/>
      <c r="BC292" s="461"/>
      <c r="BD292" s="461"/>
      <c r="BE292" s="461"/>
      <c r="BF292" s="461"/>
      <c r="BG292" s="461"/>
      <c r="BH292" s="461"/>
      <c r="BI292" s="461"/>
      <c r="BJ292" s="461"/>
      <c r="BK292" s="461"/>
      <c r="BL292" s="461"/>
      <c r="BM292" s="461"/>
      <c r="BN292" s="461"/>
      <c r="BO292" s="461"/>
      <c r="BP292" s="461"/>
      <c r="BQ292" s="461"/>
      <c r="BR292" s="461"/>
      <c r="BS292" s="461"/>
      <c r="BT292" s="461"/>
      <c r="BU292" s="461"/>
      <c r="BV292" s="461"/>
      <c r="BW292" s="461"/>
      <c r="BX292" s="461"/>
      <c r="BY292" s="460"/>
      <c r="BZ292" s="460"/>
      <c r="CA292" s="1218"/>
      <c r="CB292" s="1218"/>
      <c r="CC292" s="1218"/>
      <c r="CD292" s="1218"/>
      <c r="CE292" s="1218"/>
      <c r="CF292" s="1218"/>
      <c r="CG292" s="1218"/>
      <c r="CH292" s="1218"/>
      <c r="CI292" s="1218"/>
      <c r="CJ292" s="1218"/>
      <c r="CK292" s="1218"/>
      <c r="CL292" s="1218"/>
      <c r="CM292" s="1218"/>
      <c r="CN292" s="1218"/>
      <c r="CO292" s="1218"/>
      <c r="CP292" s="1218"/>
      <c r="CQ292" s="1218"/>
      <c r="CR292" s="1218"/>
      <c r="CS292" s="1218"/>
      <c r="CT292" s="1218"/>
      <c r="CU292" s="1218"/>
      <c r="CV292" s="1218"/>
      <c r="CW292" s="1218"/>
      <c r="CX292" s="1218"/>
      <c r="CY292" s="1218"/>
      <c r="CZ292" s="1218"/>
      <c r="DA292" s="1220"/>
      <c r="DB292" s="1220"/>
      <c r="DC292" s="1220"/>
      <c r="DD292" s="1220"/>
      <c r="DE292" s="1220"/>
      <c r="DF292" s="1220"/>
      <c r="DG292" s="1220"/>
      <c r="DH292" s="1220"/>
      <c r="DI292" s="1220"/>
      <c r="DJ292" s="1220"/>
      <c r="DK292" s="1220"/>
      <c r="DL292" s="1220"/>
      <c r="DM292" s="1220"/>
      <c r="DN292" s="1220"/>
      <c r="DO292" s="1220"/>
      <c r="DP292" s="1220"/>
      <c r="DQ292" s="1220"/>
      <c r="DR292" s="1220"/>
      <c r="DS292" s="1220"/>
      <c r="DT292" s="1220"/>
      <c r="DU292" s="1220"/>
      <c r="DV292" s="1220"/>
      <c r="DW292" s="1220"/>
      <c r="DX292" s="1220"/>
      <c r="DY292" s="1220"/>
      <c r="DZ292" s="1220"/>
    </row>
    <row r="293" spans="1:130" s="459" customFormat="1" x14ac:dyDescent="0.35">
      <c r="A293" s="7337"/>
      <c r="B293" s="4399" t="s">
        <v>382</v>
      </c>
      <c r="C293" s="4400">
        <f t="shared" si="33"/>
        <v>0</v>
      </c>
      <c r="D293" s="4401">
        <f t="shared" si="38"/>
        <v>0</v>
      </c>
      <c r="E293" s="4402">
        <f t="shared" si="38"/>
        <v>0</v>
      </c>
      <c r="F293" s="4353"/>
      <c r="G293" s="1672"/>
      <c r="H293" s="4353"/>
      <c r="I293" s="1672"/>
      <c r="J293" s="4353"/>
      <c r="K293" s="1672"/>
      <c r="L293" s="4353"/>
      <c r="M293" s="1672"/>
      <c r="N293" s="4353"/>
      <c r="O293" s="1672"/>
      <c r="P293" s="4353"/>
      <c r="Q293" s="1672"/>
      <c r="R293" s="4353"/>
      <c r="S293" s="1672"/>
      <c r="T293" s="4353"/>
      <c r="U293" s="1672"/>
      <c r="V293" s="4353"/>
      <c r="W293" s="1672"/>
      <c r="X293" s="4353"/>
      <c r="Y293" s="1672"/>
      <c r="Z293" s="4353"/>
      <c r="AA293" s="1672"/>
      <c r="AB293" s="4353"/>
      <c r="AC293" s="1672"/>
      <c r="AD293" s="4353"/>
      <c r="AE293" s="1672"/>
      <c r="AF293" s="4353"/>
      <c r="AG293" s="1672"/>
      <c r="AH293" s="4353"/>
      <c r="AI293" s="1672"/>
      <c r="AJ293" s="4353"/>
      <c r="AK293" s="1672"/>
      <c r="AL293" s="4353"/>
      <c r="AM293" s="4403"/>
      <c r="AN293" s="4404"/>
      <c r="AO293" s="4404"/>
      <c r="AP293" s="4405"/>
      <c r="AQ293" s="4406"/>
      <c r="AR293" s="4405"/>
      <c r="AS293" s="4406"/>
      <c r="AT293" s="4405"/>
      <c r="AU293" s="4407"/>
      <c r="AV293" s="4408"/>
      <c r="AW293" s="4408"/>
      <c r="AX293" s="4409"/>
      <c r="AY293" s="461"/>
      <c r="AZ293" s="460"/>
      <c r="BA293" s="461"/>
      <c r="BB293" s="461"/>
      <c r="BC293" s="461"/>
      <c r="BD293" s="461"/>
      <c r="BE293" s="461"/>
      <c r="BF293" s="461"/>
      <c r="BG293" s="461"/>
      <c r="BH293" s="461"/>
      <c r="BI293" s="461"/>
      <c r="BJ293" s="461"/>
      <c r="BK293" s="461"/>
      <c r="BL293" s="461"/>
      <c r="BM293" s="461"/>
      <c r="BN293" s="461"/>
      <c r="BO293" s="461"/>
      <c r="BP293" s="461"/>
      <c r="BQ293" s="461"/>
      <c r="BR293" s="461"/>
      <c r="BS293" s="461"/>
      <c r="BT293" s="461"/>
      <c r="BU293" s="461"/>
      <c r="BV293" s="461"/>
      <c r="BW293" s="461"/>
      <c r="BX293" s="461"/>
      <c r="BY293" s="460"/>
      <c r="BZ293" s="460"/>
      <c r="CA293" s="1218"/>
      <c r="CB293" s="1218"/>
      <c r="CC293" s="1218"/>
      <c r="CD293" s="1218"/>
      <c r="CE293" s="1218"/>
      <c r="CF293" s="1218"/>
      <c r="CG293" s="1218"/>
      <c r="CH293" s="1218"/>
      <c r="CI293" s="1218"/>
      <c r="CJ293" s="1218"/>
      <c r="CK293" s="1218"/>
      <c r="CL293" s="1218"/>
      <c r="CM293" s="1218"/>
      <c r="CN293" s="1218"/>
      <c r="CO293" s="1218"/>
      <c r="CP293" s="1218"/>
      <c r="CQ293" s="1218"/>
      <c r="CR293" s="1218"/>
      <c r="CS293" s="1218"/>
      <c r="CT293" s="1218"/>
      <c r="CU293" s="1218"/>
      <c r="CV293" s="1218"/>
      <c r="CW293" s="1218"/>
      <c r="CX293" s="1218"/>
      <c r="CY293" s="1218"/>
      <c r="CZ293" s="1218"/>
      <c r="DA293" s="1220"/>
      <c r="DB293" s="1220"/>
      <c r="DC293" s="1220"/>
      <c r="DD293" s="1220"/>
      <c r="DE293" s="1220"/>
      <c r="DF293" s="1220"/>
      <c r="DG293" s="1220"/>
      <c r="DH293" s="1220"/>
      <c r="DI293" s="1220"/>
      <c r="DJ293" s="1220"/>
      <c r="DK293" s="1220"/>
      <c r="DL293" s="1220"/>
      <c r="DM293" s="1220"/>
      <c r="DN293" s="1220"/>
      <c r="DO293" s="1220"/>
      <c r="DP293" s="1220"/>
      <c r="DQ293" s="1220"/>
      <c r="DR293" s="1220"/>
      <c r="DS293" s="1220"/>
      <c r="DT293" s="1220"/>
      <c r="DU293" s="1220"/>
      <c r="DV293" s="1220"/>
      <c r="DW293" s="1220"/>
      <c r="DX293" s="1220"/>
      <c r="DY293" s="1220"/>
      <c r="DZ293" s="1220"/>
    </row>
    <row r="294" spans="1:130" s="459" customFormat="1" x14ac:dyDescent="0.35">
      <c r="A294" s="7337"/>
      <c r="B294" s="4399" t="s">
        <v>383</v>
      </c>
      <c r="C294" s="4400">
        <f t="shared" si="33"/>
        <v>0</v>
      </c>
      <c r="D294" s="4401">
        <f t="shared" si="38"/>
        <v>0</v>
      </c>
      <c r="E294" s="4402">
        <f t="shared" si="38"/>
        <v>0</v>
      </c>
      <c r="F294" s="4353"/>
      <c r="G294" s="1672"/>
      <c r="H294" s="4353"/>
      <c r="I294" s="1672"/>
      <c r="J294" s="4353"/>
      <c r="K294" s="1672"/>
      <c r="L294" s="4353"/>
      <c r="M294" s="1672"/>
      <c r="N294" s="4353"/>
      <c r="O294" s="1672"/>
      <c r="P294" s="4353"/>
      <c r="Q294" s="1672"/>
      <c r="R294" s="4353"/>
      <c r="S294" s="1672"/>
      <c r="T294" s="4353"/>
      <c r="U294" s="1672"/>
      <c r="V294" s="4353"/>
      <c r="W294" s="1672"/>
      <c r="X294" s="4353"/>
      <c r="Y294" s="1672"/>
      <c r="Z294" s="4353"/>
      <c r="AA294" s="1672"/>
      <c r="AB294" s="4353"/>
      <c r="AC294" s="1672"/>
      <c r="AD294" s="4353"/>
      <c r="AE294" s="1672"/>
      <c r="AF294" s="4353"/>
      <c r="AG294" s="1672"/>
      <c r="AH294" s="4353"/>
      <c r="AI294" s="1672"/>
      <c r="AJ294" s="4353"/>
      <c r="AK294" s="1672"/>
      <c r="AL294" s="4353"/>
      <c r="AM294" s="4403"/>
      <c r="AN294" s="4404"/>
      <c r="AO294" s="4404"/>
      <c r="AP294" s="4405"/>
      <c r="AQ294" s="4406"/>
      <c r="AR294" s="4405"/>
      <c r="AS294" s="4406"/>
      <c r="AT294" s="4405"/>
      <c r="AU294" s="4407"/>
      <c r="AV294" s="4408"/>
      <c r="AW294" s="4408"/>
      <c r="AX294" s="4409"/>
      <c r="AY294" s="461"/>
      <c r="AZ294" s="460"/>
      <c r="BA294" s="461"/>
      <c r="BB294" s="461"/>
      <c r="BC294" s="461"/>
      <c r="BD294" s="461"/>
      <c r="BE294" s="461"/>
      <c r="BF294" s="461"/>
      <c r="BG294" s="461"/>
      <c r="BH294" s="461"/>
      <c r="BI294" s="461"/>
      <c r="BJ294" s="461"/>
      <c r="BK294" s="461"/>
      <c r="BL294" s="461"/>
      <c r="BM294" s="461"/>
      <c r="BN294" s="461"/>
      <c r="BO294" s="461"/>
      <c r="BP294" s="461"/>
      <c r="BQ294" s="461"/>
      <c r="BR294" s="461"/>
      <c r="BS294" s="461"/>
      <c r="BT294" s="461"/>
      <c r="BU294" s="461"/>
      <c r="BV294" s="461"/>
      <c r="BW294" s="461"/>
      <c r="BX294" s="461"/>
      <c r="BY294" s="460"/>
      <c r="BZ294" s="460"/>
      <c r="CA294" s="1218"/>
      <c r="CB294" s="1218"/>
      <c r="CC294" s="1218"/>
      <c r="CD294" s="1218"/>
      <c r="CE294" s="1218"/>
      <c r="CF294" s="1218"/>
      <c r="CG294" s="1218"/>
      <c r="CH294" s="1218"/>
      <c r="CI294" s="1218"/>
      <c r="CJ294" s="1218"/>
      <c r="CK294" s="1218"/>
      <c r="CL294" s="1218"/>
      <c r="CM294" s="1218"/>
      <c r="CN294" s="1218"/>
      <c r="CO294" s="1218"/>
      <c r="CP294" s="1218"/>
      <c r="CQ294" s="1218"/>
      <c r="CR294" s="1218"/>
      <c r="CS294" s="1218"/>
      <c r="CT294" s="1218"/>
      <c r="CU294" s="1218"/>
      <c r="CV294" s="1218"/>
      <c r="CW294" s="1218"/>
      <c r="CX294" s="1218"/>
      <c r="CY294" s="1218"/>
      <c r="CZ294" s="1218"/>
      <c r="DA294" s="1220"/>
      <c r="DB294" s="1220"/>
      <c r="DC294" s="1220"/>
      <c r="DD294" s="1220"/>
      <c r="DE294" s="1220"/>
      <c r="DF294" s="1220"/>
      <c r="DG294" s="1220"/>
      <c r="DH294" s="1220"/>
      <c r="DI294" s="1220"/>
      <c r="DJ294" s="1220"/>
      <c r="DK294" s="1220"/>
      <c r="DL294" s="1220"/>
      <c r="DM294" s="1220"/>
      <c r="DN294" s="1220"/>
      <c r="DO294" s="1220"/>
      <c r="DP294" s="1220"/>
      <c r="DQ294" s="1220"/>
      <c r="DR294" s="1220"/>
      <c r="DS294" s="1220"/>
      <c r="DT294" s="1220"/>
      <c r="DU294" s="1220"/>
      <c r="DV294" s="1220"/>
      <c r="DW294" s="1220"/>
      <c r="DX294" s="1220"/>
      <c r="DY294" s="1220"/>
      <c r="DZ294" s="1220"/>
    </row>
    <row r="295" spans="1:130" s="459" customFormat="1" x14ac:dyDescent="0.35">
      <c r="A295" s="7337"/>
      <c r="B295" s="4399" t="s">
        <v>384</v>
      </c>
      <c r="C295" s="4400">
        <f t="shared" si="33"/>
        <v>0</v>
      </c>
      <c r="D295" s="4401">
        <f t="shared" si="38"/>
        <v>0</v>
      </c>
      <c r="E295" s="4402">
        <f t="shared" si="38"/>
        <v>0</v>
      </c>
      <c r="F295" s="4353"/>
      <c r="G295" s="1672"/>
      <c r="H295" s="4353"/>
      <c r="I295" s="1672"/>
      <c r="J295" s="4353"/>
      <c r="K295" s="1672"/>
      <c r="L295" s="4353"/>
      <c r="M295" s="1672"/>
      <c r="N295" s="4353"/>
      <c r="O295" s="1672"/>
      <c r="P295" s="4353"/>
      <c r="Q295" s="1672"/>
      <c r="R295" s="4353"/>
      <c r="S295" s="1672"/>
      <c r="T295" s="4353"/>
      <c r="U295" s="1672"/>
      <c r="V295" s="4353"/>
      <c r="W295" s="1672"/>
      <c r="X295" s="4353"/>
      <c r="Y295" s="1672"/>
      <c r="Z295" s="4353"/>
      <c r="AA295" s="1672"/>
      <c r="AB295" s="4353"/>
      <c r="AC295" s="1672"/>
      <c r="AD295" s="4353"/>
      <c r="AE295" s="1672"/>
      <c r="AF295" s="4353"/>
      <c r="AG295" s="1672"/>
      <c r="AH295" s="4353"/>
      <c r="AI295" s="1672"/>
      <c r="AJ295" s="4353"/>
      <c r="AK295" s="1672"/>
      <c r="AL295" s="4353"/>
      <c r="AM295" s="4403"/>
      <c r="AN295" s="4404"/>
      <c r="AO295" s="4404"/>
      <c r="AP295" s="4405"/>
      <c r="AQ295" s="4406"/>
      <c r="AR295" s="4405"/>
      <c r="AS295" s="4406"/>
      <c r="AT295" s="4405"/>
      <c r="AU295" s="4407"/>
      <c r="AV295" s="4408"/>
      <c r="AW295" s="4408"/>
      <c r="AX295" s="4409"/>
      <c r="AY295" s="461"/>
      <c r="AZ295" s="460"/>
      <c r="BA295" s="461"/>
      <c r="BB295" s="461"/>
      <c r="BC295" s="461"/>
      <c r="BD295" s="461"/>
      <c r="BE295" s="461"/>
      <c r="BF295" s="461"/>
      <c r="BG295" s="461"/>
      <c r="BH295" s="461"/>
      <c r="BI295" s="461"/>
      <c r="BJ295" s="461"/>
      <c r="BK295" s="461"/>
      <c r="BL295" s="461"/>
      <c r="BM295" s="461"/>
      <c r="BN295" s="461"/>
      <c r="BO295" s="461"/>
      <c r="BP295" s="461"/>
      <c r="BQ295" s="461"/>
      <c r="BR295" s="461"/>
      <c r="BS295" s="461"/>
      <c r="BT295" s="461"/>
      <c r="BU295" s="461"/>
      <c r="BV295" s="461"/>
      <c r="BW295" s="461"/>
      <c r="BX295" s="461"/>
      <c r="BY295" s="460"/>
      <c r="BZ295" s="460"/>
      <c r="CA295" s="1218"/>
      <c r="CB295" s="1218"/>
      <c r="CC295" s="1218"/>
      <c r="CD295" s="1218"/>
      <c r="CE295" s="1218"/>
      <c r="CF295" s="1218"/>
      <c r="CG295" s="1218"/>
      <c r="CH295" s="1218"/>
      <c r="CI295" s="1218"/>
      <c r="CJ295" s="1218"/>
      <c r="CK295" s="1218"/>
      <c r="CL295" s="1218"/>
      <c r="CM295" s="1218"/>
      <c r="CN295" s="1218"/>
      <c r="CO295" s="1218"/>
      <c r="CP295" s="1218"/>
      <c r="CQ295" s="1218"/>
      <c r="CR295" s="1218"/>
      <c r="CS295" s="1218"/>
      <c r="CT295" s="1218"/>
      <c r="CU295" s="1218"/>
      <c r="CV295" s="1218"/>
      <c r="CW295" s="1218"/>
      <c r="CX295" s="1218"/>
      <c r="CY295" s="1218"/>
      <c r="CZ295" s="1218"/>
      <c r="DA295" s="1220"/>
      <c r="DB295" s="1220"/>
      <c r="DC295" s="1220"/>
      <c r="DD295" s="1220"/>
      <c r="DE295" s="1220"/>
      <c r="DF295" s="1220"/>
      <c r="DG295" s="1220"/>
      <c r="DH295" s="1220"/>
      <c r="DI295" s="1220"/>
      <c r="DJ295" s="1220"/>
      <c r="DK295" s="1220"/>
      <c r="DL295" s="1220"/>
      <c r="DM295" s="1220"/>
      <c r="DN295" s="1220"/>
      <c r="DO295" s="1220"/>
      <c r="DP295" s="1220"/>
      <c r="DQ295" s="1220"/>
      <c r="DR295" s="1220"/>
      <c r="DS295" s="1220"/>
      <c r="DT295" s="1220"/>
      <c r="DU295" s="1220"/>
      <c r="DV295" s="1220"/>
      <c r="DW295" s="1220"/>
      <c r="DX295" s="1220"/>
      <c r="DY295" s="1220"/>
      <c r="DZ295" s="1220"/>
    </row>
    <row r="296" spans="1:130" s="459" customFormat="1" x14ac:dyDescent="0.35">
      <c r="A296" s="7337"/>
      <c r="B296" s="4399" t="s">
        <v>61</v>
      </c>
      <c r="C296" s="4400">
        <f t="shared" si="33"/>
        <v>0</v>
      </c>
      <c r="D296" s="4401">
        <f t="shared" si="38"/>
        <v>0</v>
      </c>
      <c r="E296" s="4402">
        <f t="shared" si="38"/>
        <v>0</v>
      </c>
      <c r="F296" s="4353"/>
      <c r="G296" s="1672"/>
      <c r="H296" s="4353"/>
      <c r="I296" s="1672"/>
      <c r="J296" s="4353"/>
      <c r="K296" s="1672"/>
      <c r="L296" s="4353"/>
      <c r="M296" s="1672"/>
      <c r="N296" s="4353"/>
      <c r="O296" s="1672"/>
      <c r="P296" s="4353"/>
      <c r="Q296" s="1672"/>
      <c r="R296" s="4353"/>
      <c r="S296" s="1672"/>
      <c r="T296" s="4353"/>
      <c r="U296" s="1672"/>
      <c r="V296" s="4353"/>
      <c r="W296" s="1672"/>
      <c r="X296" s="4353"/>
      <c r="Y296" s="1672"/>
      <c r="Z296" s="4353"/>
      <c r="AA296" s="1672"/>
      <c r="AB296" s="4353"/>
      <c r="AC296" s="1672"/>
      <c r="AD296" s="4353"/>
      <c r="AE296" s="1672"/>
      <c r="AF296" s="4353"/>
      <c r="AG296" s="1672"/>
      <c r="AH296" s="4353"/>
      <c r="AI296" s="1672"/>
      <c r="AJ296" s="4353"/>
      <c r="AK296" s="1672"/>
      <c r="AL296" s="4353"/>
      <c r="AM296" s="4403"/>
      <c r="AN296" s="4404"/>
      <c r="AO296" s="4404"/>
      <c r="AP296" s="4405"/>
      <c r="AQ296" s="4406"/>
      <c r="AR296" s="4405"/>
      <c r="AS296" s="4406"/>
      <c r="AT296" s="4405"/>
      <c r="AU296" s="4407"/>
      <c r="AV296" s="4408"/>
      <c r="AW296" s="4408"/>
      <c r="AX296" s="4409"/>
      <c r="AY296" s="461"/>
      <c r="AZ296" s="460"/>
      <c r="BA296" s="461"/>
      <c r="BB296" s="461"/>
      <c r="BC296" s="461"/>
      <c r="BD296" s="461"/>
      <c r="BE296" s="461"/>
      <c r="BF296" s="461"/>
      <c r="BG296" s="461"/>
      <c r="BH296" s="461"/>
      <c r="BI296" s="461"/>
      <c r="BJ296" s="461"/>
      <c r="BK296" s="461"/>
      <c r="BL296" s="461"/>
      <c r="BM296" s="461"/>
      <c r="BN296" s="461"/>
      <c r="BO296" s="461"/>
      <c r="BP296" s="461"/>
      <c r="BQ296" s="461"/>
      <c r="BR296" s="461"/>
      <c r="BS296" s="461"/>
      <c r="BT296" s="461"/>
      <c r="BU296" s="461"/>
      <c r="BV296" s="461"/>
      <c r="BW296" s="461"/>
      <c r="BX296" s="461"/>
      <c r="BY296" s="460"/>
      <c r="BZ296" s="460"/>
      <c r="CA296" s="1218"/>
      <c r="CB296" s="1218"/>
      <c r="CC296" s="1218"/>
      <c r="CD296" s="1218"/>
      <c r="CE296" s="1218"/>
      <c r="CF296" s="1218"/>
      <c r="CG296" s="1218"/>
      <c r="CH296" s="1218"/>
      <c r="CI296" s="1218"/>
      <c r="CJ296" s="1218"/>
      <c r="CK296" s="1218"/>
      <c r="CL296" s="1218"/>
      <c r="CM296" s="1218"/>
      <c r="CN296" s="1218"/>
      <c r="CO296" s="1218"/>
      <c r="CP296" s="1218"/>
      <c r="CQ296" s="1218"/>
      <c r="CR296" s="1218"/>
      <c r="CS296" s="1218"/>
      <c r="CT296" s="1218"/>
      <c r="CU296" s="1218"/>
      <c r="CV296" s="1218"/>
      <c r="CW296" s="1218"/>
      <c r="CX296" s="1218"/>
      <c r="CY296" s="1218"/>
      <c r="CZ296" s="1218"/>
      <c r="DA296" s="1220"/>
      <c r="DB296" s="1220"/>
      <c r="DC296" s="1220"/>
      <c r="DD296" s="1220"/>
      <c r="DE296" s="1220"/>
      <c r="DF296" s="1220"/>
      <c r="DG296" s="1220"/>
      <c r="DH296" s="1220"/>
      <c r="DI296" s="1220"/>
      <c r="DJ296" s="1220"/>
      <c r="DK296" s="1220"/>
      <c r="DL296" s="1220"/>
      <c r="DM296" s="1220"/>
      <c r="DN296" s="1220"/>
      <c r="DO296" s="1220"/>
      <c r="DP296" s="1220"/>
      <c r="DQ296" s="1220"/>
      <c r="DR296" s="1220"/>
      <c r="DS296" s="1220"/>
      <c r="DT296" s="1220"/>
      <c r="DU296" s="1220"/>
      <c r="DV296" s="1220"/>
      <c r="DW296" s="1220"/>
      <c r="DX296" s="1220"/>
      <c r="DY296" s="1220"/>
      <c r="DZ296" s="1220"/>
    </row>
    <row r="297" spans="1:130" s="459" customFormat="1" x14ac:dyDescent="0.35">
      <c r="A297" s="7337"/>
      <c r="B297" s="4399" t="s">
        <v>385</v>
      </c>
      <c r="C297" s="4400">
        <f t="shared" si="33"/>
        <v>0</v>
      </c>
      <c r="D297" s="4401">
        <f t="shared" si="38"/>
        <v>0</v>
      </c>
      <c r="E297" s="4402">
        <f t="shared" si="38"/>
        <v>0</v>
      </c>
      <c r="F297" s="4353"/>
      <c r="G297" s="1672"/>
      <c r="H297" s="4353"/>
      <c r="I297" s="1672"/>
      <c r="J297" s="4353"/>
      <c r="K297" s="1672"/>
      <c r="L297" s="4353"/>
      <c r="M297" s="1672"/>
      <c r="N297" s="4353"/>
      <c r="O297" s="1672"/>
      <c r="P297" s="4353"/>
      <c r="Q297" s="1672"/>
      <c r="R297" s="4353"/>
      <c r="S297" s="1672"/>
      <c r="T297" s="4353"/>
      <c r="U297" s="1672"/>
      <c r="V297" s="4353"/>
      <c r="W297" s="1672"/>
      <c r="X297" s="4353"/>
      <c r="Y297" s="1672"/>
      <c r="Z297" s="4353"/>
      <c r="AA297" s="1672"/>
      <c r="AB297" s="4353"/>
      <c r="AC297" s="1672"/>
      <c r="AD297" s="4353"/>
      <c r="AE297" s="1672"/>
      <c r="AF297" s="4353"/>
      <c r="AG297" s="1672"/>
      <c r="AH297" s="4353"/>
      <c r="AI297" s="1672"/>
      <c r="AJ297" s="4353"/>
      <c r="AK297" s="1672"/>
      <c r="AL297" s="4353"/>
      <c r="AM297" s="4403"/>
      <c r="AN297" s="4404"/>
      <c r="AO297" s="4404"/>
      <c r="AP297" s="4405"/>
      <c r="AQ297" s="4406"/>
      <c r="AR297" s="4405"/>
      <c r="AS297" s="4406"/>
      <c r="AT297" s="4405"/>
      <c r="AU297" s="4407"/>
      <c r="AV297" s="4408"/>
      <c r="AW297" s="4408"/>
      <c r="AX297" s="4409"/>
      <c r="AY297" s="461"/>
      <c r="AZ297" s="460"/>
      <c r="BA297" s="461"/>
      <c r="BB297" s="461"/>
      <c r="BC297" s="461"/>
      <c r="BD297" s="461"/>
      <c r="BE297" s="461"/>
      <c r="BF297" s="461"/>
      <c r="BG297" s="461"/>
      <c r="BH297" s="461"/>
      <c r="BI297" s="461"/>
      <c r="BJ297" s="461"/>
      <c r="BK297" s="461"/>
      <c r="BL297" s="461"/>
      <c r="BM297" s="461"/>
      <c r="BN297" s="461"/>
      <c r="BO297" s="461"/>
      <c r="BP297" s="461"/>
      <c r="BQ297" s="461"/>
      <c r="BR297" s="461"/>
      <c r="BS297" s="461"/>
      <c r="BT297" s="461"/>
      <c r="BU297" s="461"/>
      <c r="BV297" s="461"/>
      <c r="BW297" s="461"/>
      <c r="BX297" s="461"/>
      <c r="BY297" s="460"/>
      <c r="BZ297" s="460"/>
      <c r="CA297" s="1218"/>
      <c r="CB297" s="1218"/>
      <c r="CC297" s="1218"/>
      <c r="CD297" s="1218"/>
      <c r="CE297" s="1218"/>
      <c r="CF297" s="1218"/>
      <c r="CG297" s="1218"/>
      <c r="CH297" s="1218"/>
      <c r="CI297" s="1218"/>
      <c r="CJ297" s="1218"/>
      <c r="CK297" s="1218"/>
      <c r="CL297" s="1218"/>
      <c r="CM297" s="1218"/>
      <c r="CN297" s="1218"/>
      <c r="CO297" s="1218"/>
      <c r="CP297" s="1218"/>
      <c r="CQ297" s="1218"/>
      <c r="CR297" s="1218"/>
      <c r="CS297" s="1218"/>
      <c r="CT297" s="1218"/>
      <c r="CU297" s="1218"/>
      <c r="CV297" s="1218"/>
      <c r="CW297" s="1218"/>
      <c r="CX297" s="1218"/>
      <c r="CY297" s="1218"/>
      <c r="CZ297" s="1218"/>
      <c r="DA297" s="1220"/>
      <c r="DB297" s="1220"/>
      <c r="DC297" s="1220"/>
      <c r="DD297" s="1220"/>
      <c r="DE297" s="1220"/>
      <c r="DF297" s="1220"/>
      <c r="DG297" s="1220"/>
      <c r="DH297" s="1220"/>
      <c r="DI297" s="1220"/>
      <c r="DJ297" s="1220"/>
      <c r="DK297" s="1220"/>
      <c r="DL297" s="1220"/>
      <c r="DM297" s="1220"/>
      <c r="DN297" s="1220"/>
      <c r="DO297" s="1220"/>
      <c r="DP297" s="1220"/>
      <c r="DQ297" s="1220"/>
      <c r="DR297" s="1220"/>
      <c r="DS297" s="1220"/>
      <c r="DT297" s="1220"/>
      <c r="DU297" s="1220"/>
      <c r="DV297" s="1220"/>
      <c r="DW297" s="1220"/>
      <c r="DX297" s="1220"/>
      <c r="DY297" s="1220"/>
      <c r="DZ297" s="1220"/>
    </row>
    <row r="298" spans="1:130" s="459" customFormat="1" x14ac:dyDescent="0.35">
      <c r="A298" s="7337"/>
      <c r="B298" s="4399" t="s">
        <v>379</v>
      </c>
      <c r="C298" s="4400">
        <f>SUM(D298,E298)</f>
        <v>0</v>
      </c>
      <c r="D298" s="4401">
        <f t="shared" si="38"/>
        <v>0</v>
      </c>
      <c r="E298" s="4402">
        <f t="shared" si="38"/>
        <v>0</v>
      </c>
      <c r="F298" s="4353"/>
      <c r="G298" s="1672"/>
      <c r="H298" s="4353"/>
      <c r="I298" s="1672"/>
      <c r="J298" s="4353"/>
      <c r="K298" s="1672"/>
      <c r="L298" s="4353"/>
      <c r="M298" s="1672"/>
      <c r="N298" s="4353"/>
      <c r="O298" s="1672"/>
      <c r="P298" s="4353"/>
      <c r="Q298" s="1672"/>
      <c r="R298" s="4353"/>
      <c r="S298" s="1672"/>
      <c r="T298" s="4353"/>
      <c r="U298" s="1672"/>
      <c r="V298" s="4353"/>
      <c r="W298" s="1672"/>
      <c r="X298" s="4353"/>
      <c r="Y298" s="1672"/>
      <c r="Z298" s="4353"/>
      <c r="AA298" s="1672"/>
      <c r="AB298" s="4353"/>
      <c r="AC298" s="1672"/>
      <c r="AD298" s="4353"/>
      <c r="AE298" s="1672"/>
      <c r="AF298" s="4353"/>
      <c r="AG298" s="1672"/>
      <c r="AH298" s="4353"/>
      <c r="AI298" s="1672"/>
      <c r="AJ298" s="4353"/>
      <c r="AK298" s="1672"/>
      <c r="AL298" s="4353"/>
      <c r="AM298" s="4403"/>
      <c r="AN298" s="4404"/>
      <c r="AO298" s="4404"/>
      <c r="AP298" s="4405"/>
      <c r="AQ298" s="4406"/>
      <c r="AR298" s="4405"/>
      <c r="AS298" s="4406"/>
      <c r="AT298" s="4405"/>
      <c r="AU298" s="4407"/>
      <c r="AV298" s="4408"/>
      <c r="AW298" s="4408"/>
      <c r="AX298" s="4409"/>
      <c r="AY298" s="461"/>
      <c r="AZ298" s="460"/>
      <c r="BA298" s="461"/>
      <c r="BB298" s="461"/>
      <c r="BC298" s="461"/>
      <c r="BD298" s="461"/>
      <c r="BE298" s="461"/>
      <c r="BF298" s="461"/>
      <c r="BG298" s="461"/>
      <c r="BH298" s="461"/>
      <c r="BI298" s="461"/>
      <c r="BJ298" s="461"/>
      <c r="BK298" s="461"/>
      <c r="BL298" s="461"/>
      <c r="BM298" s="461"/>
      <c r="BN298" s="461"/>
      <c r="BO298" s="461"/>
      <c r="BP298" s="461"/>
      <c r="BQ298" s="461"/>
      <c r="BR298" s="461"/>
      <c r="BS298" s="461"/>
      <c r="BT298" s="461"/>
      <c r="BU298" s="461"/>
      <c r="BV298" s="461"/>
      <c r="BW298" s="461"/>
      <c r="BX298" s="461"/>
      <c r="BY298" s="460"/>
      <c r="BZ298" s="460"/>
      <c r="CA298" s="1218"/>
      <c r="CB298" s="1218"/>
      <c r="CC298" s="1218"/>
      <c r="CD298" s="1218"/>
      <c r="CE298" s="1218"/>
      <c r="CF298" s="1218"/>
      <c r="CG298" s="1218"/>
      <c r="CH298" s="1218"/>
      <c r="CI298" s="1218"/>
      <c r="CJ298" s="1218"/>
      <c r="CK298" s="1218"/>
      <c r="CL298" s="1218"/>
      <c r="CM298" s="1218"/>
      <c r="CN298" s="1218"/>
      <c r="CO298" s="1218"/>
      <c r="CP298" s="1218"/>
      <c r="CQ298" s="1218"/>
      <c r="CR298" s="1218"/>
      <c r="CS298" s="1218"/>
      <c r="CT298" s="1218"/>
      <c r="CU298" s="1218"/>
      <c r="CV298" s="1218"/>
      <c r="CW298" s="1218"/>
      <c r="CX298" s="1218"/>
      <c r="CY298" s="1218"/>
      <c r="CZ298" s="1218"/>
      <c r="DA298" s="1220"/>
      <c r="DB298" s="1220"/>
      <c r="DC298" s="1220"/>
      <c r="DD298" s="1220"/>
      <c r="DE298" s="1220"/>
      <c r="DF298" s="1220"/>
      <c r="DG298" s="1220"/>
      <c r="DH298" s="1220"/>
      <c r="DI298" s="1220"/>
      <c r="DJ298" s="1220"/>
      <c r="DK298" s="1220"/>
      <c r="DL298" s="1220"/>
      <c r="DM298" s="1220"/>
      <c r="DN298" s="1220"/>
      <c r="DO298" s="1220"/>
      <c r="DP298" s="1220"/>
      <c r="DQ298" s="1220"/>
      <c r="DR298" s="1220"/>
      <c r="DS298" s="1220"/>
      <c r="DT298" s="1220"/>
      <c r="DU298" s="1220"/>
      <c r="DV298" s="1220"/>
      <c r="DW298" s="1220"/>
      <c r="DX298" s="1220"/>
      <c r="DY298" s="1220"/>
      <c r="DZ298" s="1220"/>
    </row>
    <row r="299" spans="1:130" s="459" customFormat="1" x14ac:dyDescent="0.35">
      <c r="A299" s="7338"/>
      <c r="B299" s="4379" t="s">
        <v>374</v>
      </c>
      <c r="C299" s="4380">
        <f>SUM(D299,E299)</f>
        <v>0</v>
      </c>
      <c r="D299" s="4381">
        <f t="shared" si="38"/>
        <v>0</v>
      </c>
      <c r="E299" s="4382">
        <f t="shared" si="38"/>
        <v>0</v>
      </c>
      <c r="F299" s="4383">
        <f t="shared" ref="F299:AM299" si="40">SUM(F288:F298)</f>
        <v>0</v>
      </c>
      <c r="G299" s="4384">
        <f t="shared" si="40"/>
        <v>0</v>
      </c>
      <c r="H299" s="4383">
        <f t="shared" si="40"/>
        <v>0</v>
      </c>
      <c r="I299" s="4384">
        <f t="shared" si="40"/>
        <v>0</v>
      </c>
      <c r="J299" s="4383">
        <f t="shared" si="40"/>
        <v>0</v>
      </c>
      <c r="K299" s="4385">
        <f t="shared" si="40"/>
        <v>0</v>
      </c>
      <c r="L299" s="4383">
        <f t="shared" si="40"/>
        <v>0</v>
      </c>
      <c r="M299" s="4385">
        <f t="shared" si="40"/>
        <v>0</v>
      </c>
      <c r="N299" s="4383">
        <f t="shared" si="40"/>
        <v>0</v>
      </c>
      <c r="O299" s="4385">
        <f t="shared" si="40"/>
        <v>0</v>
      </c>
      <c r="P299" s="4383">
        <f t="shared" si="40"/>
        <v>0</v>
      </c>
      <c r="Q299" s="4385">
        <f t="shared" si="40"/>
        <v>0</v>
      </c>
      <c r="R299" s="4383">
        <f t="shared" si="40"/>
        <v>0</v>
      </c>
      <c r="S299" s="4385">
        <f t="shared" si="40"/>
        <v>0</v>
      </c>
      <c r="T299" s="4383">
        <f t="shared" si="40"/>
        <v>0</v>
      </c>
      <c r="U299" s="4385">
        <f t="shared" si="40"/>
        <v>0</v>
      </c>
      <c r="V299" s="4383">
        <f t="shared" si="40"/>
        <v>0</v>
      </c>
      <c r="W299" s="4385">
        <f t="shared" si="40"/>
        <v>0</v>
      </c>
      <c r="X299" s="4383">
        <f t="shared" si="40"/>
        <v>0</v>
      </c>
      <c r="Y299" s="4385">
        <f t="shared" si="40"/>
        <v>0</v>
      </c>
      <c r="Z299" s="4383">
        <f t="shared" si="40"/>
        <v>0</v>
      </c>
      <c r="AA299" s="4385">
        <f t="shared" si="40"/>
        <v>0</v>
      </c>
      <c r="AB299" s="4383">
        <f t="shared" si="40"/>
        <v>0</v>
      </c>
      <c r="AC299" s="4385">
        <f t="shared" si="40"/>
        <v>0</v>
      </c>
      <c r="AD299" s="4383">
        <f t="shared" si="40"/>
        <v>0</v>
      </c>
      <c r="AE299" s="4385">
        <f t="shared" si="40"/>
        <v>0</v>
      </c>
      <c r="AF299" s="4383">
        <f t="shared" si="40"/>
        <v>0</v>
      </c>
      <c r="AG299" s="4385">
        <f t="shared" si="40"/>
        <v>0</v>
      </c>
      <c r="AH299" s="4383">
        <f t="shared" si="40"/>
        <v>0</v>
      </c>
      <c r="AI299" s="4385">
        <f t="shared" si="40"/>
        <v>0</v>
      </c>
      <c r="AJ299" s="4383">
        <f t="shared" si="40"/>
        <v>0</v>
      </c>
      <c r="AK299" s="4385">
        <f t="shared" si="40"/>
        <v>0</v>
      </c>
      <c r="AL299" s="4386">
        <f t="shared" si="40"/>
        <v>0</v>
      </c>
      <c r="AM299" s="4387">
        <f t="shared" si="40"/>
        <v>0</v>
      </c>
      <c r="AN299" s="4410"/>
      <c r="AO299" s="4410"/>
      <c r="AP299" s="4411"/>
      <c r="AQ299" s="4412"/>
      <c r="AR299" s="4411"/>
      <c r="AS299" s="4412"/>
      <c r="AT299" s="4413"/>
      <c r="AU299" s="4414"/>
      <c r="AV299" s="4415"/>
      <c r="AW299" s="4415"/>
      <c r="AX299" s="4416"/>
      <c r="AY299" s="461"/>
      <c r="AZ299" s="460"/>
      <c r="BA299" s="461"/>
      <c r="BB299" s="461"/>
      <c r="BC299" s="461"/>
      <c r="BD299" s="461"/>
      <c r="BE299" s="461"/>
      <c r="BF299" s="461"/>
      <c r="BG299" s="461"/>
      <c r="BH299" s="461"/>
      <c r="BI299" s="461"/>
      <c r="BJ299" s="461"/>
      <c r="BK299" s="461"/>
      <c r="BL299" s="461"/>
      <c r="BM299" s="461"/>
      <c r="BN299" s="461"/>
      <c r="BO299" s="461"/>
      <c r="BP299" s="461"/>
      <c r="BQ299" s="461"/>
      <c r="BR299" s="461"/>
      <c r="BS299" s="461"/>
      <c r="BT299" s="461"/>
      <c r="BU299" s="461"/>
      <c r="BV299" s="461"/>
      <c r="BW299" s="461"/>
      <c r="BX299" s="461"/>
      <c r="BY299" s="460"/>
      <c r="BZ299" s="460"/>
      <c r="CA299" s="1218"/>
      <c r="CB299" s="1218"/>
      <c r="CC299" s="1218"/>
      <c r="CD299" s="1218"/>
      <c r="CE299" s="1218"/>
      <c r="CF299" s="1218"/>
      <c r="CG299" s="1218"/>
      <c r="CH299" s="1218"/>
      <c r="CI299" s="1218"/>
      <c r="CJ299" s="1218"/>
      <c r="CK299" s="1218"/>
      <c r="CL299" s="1218"/>
      <c r="CM299" s="1218"/>
      <c r="CN299" s="1218"/>
      <c r="CO299" s="1218"/>
      <c r="CP299" s="1218"/>
      <c r="CQ299" s="1218"/>
      <c r="CR299" s="1218"/>
      <c r="CS299" s="1218"/>
      <c r="CT299" s="1218"/>
      <c r="CU299" s="1218"/>
      <c r="CV299" s="1218"/>
      <c r="CW299" s="1218"/>
      <c r="CX299" s="1218"/>
      <c r="CY299" s="1218"/>
      <c r="CZ299" s="1218"/>
      <c r="DA299" s="1220"/>
      <c r="DB299" s="1220"/>
      <c r="DC299" s="1220"/>
      <c r="DD299" s="1220"/>
      <c r="DE299" s="1220"/>
      <c r="DF299" s="1220"/>
      <c r="DG299" s="1220"/>
      <c r="DH299" s="1220"/>
      <c r="DI299" s="1220"/>
      <c r="DJ299" s="1220"/>
      <c r="DK299" s="1220"/>
      <c r="DL299" s="1220"/>
      <c r="DM299" s="1220"/>
      <c r="DN299" s="1220"/>
      <c r="DO299" s="1220"/>
      <c r="DP299" s="1220"/>
      <c r="DQ299" s="1220"/>
      <c r="DR299" s="1220"/>
      <c r="DS299" s="1220"/>
      <c r="DT299" s="1220"/>
      <c r="DU299" s="1220"/>
      <c r="DV299" s="1220"/>
      <c r="DW299" s="1220"/>
      <c r="DX299" s="1220"/>
      <c r="DY299" s="1220"/>
      <c r="DZ299" s="1220"/>
    </row>
    <row r="300" spans="1:130" s="459" customFormat="1" hidden="1" x14ac:dyDescent="0.35">
      <c r="A300" s="7336" t="s">
        <v>386</v>
      </c>
      <c r="B300" s="4364" t="s">
        <v>387</v>
      </c>
      <c r="C300" s="4365">
        <f>SUM(D300,E300)</f>
        <v>0</v>
      </c>
      <c r="D300" s="4366">
        <f t="shared" si="38"/>
        <v>0</v>
      </c>
      <c r="E300" s="4367">
        <f t="shared" si="38"/>
        <v>0</v>
      </c>
      <c r="F300" s="4156"/>
      <c r="G300" s="4347"/>
      <c r="H300" s="4156"/>
      <c r="I300" s="4347"/>
      <c r="J300" s="4156"/>
      <c r="K300" s="4347"/>
      <c r="L300" s="4156"/>
      <c r="M300" s="4347"/>
      <c r="N300" s="4156"/>
      <c r="O300" s="4347"/>
      <c r="P300" s="4156"/>
      <c r="Q300" s="4347"/>
      <c r="R300" s="4156"/>
      <c r="S300" s="4347"/>
      <c r="T300" s="4156"/>
      <c r="U300" s="4347"/>
      <c r="V300" s="4156"/>
      <c r="W300" s="4347"/>
      <c r="X300" s="4156"/>
      <c r="Y300" s="4347"/>
      <c r="Z300" s="4156"/>
      <c r="AA300" s="4347"/>
      <c r="AB300" s="4156"/>
      <c r="AC300" s="4347"/>
      <c r="AD300" s="4156"/>
      <c r="AE300" s="4347"/>
      <c r="AF300" s="4156"/>
      <c r="AG300" s="4347"/>
      <c r="AH300" s="4156"/>
      <c r="AI300" s="4347"/>
      <c r="AJ300" s="4156"/>
      <c r="AK300" s="4347"/>
      <c r="AL300" s="4156"/>
      <c r="AM300" s="4368"/>
      <c r="AN300" s="4389"/>
      <c r="AO300" s="4389"/>
      <c r="AP300" s="4390"/>
      <c r="AQ300" s="4391"/>
      <c r="AR300" s="4390"/>
      <c r="AS300" s="4391"/>
      <c r="AT300" s="4390"/>
      <c r="AU300" s="4392"/>
      <c r="AV300" s="4369"/>
      <c r="AW300" s="4369"/>
      <c r="AX300" s="4393"/>
      <c r="AY300" s="461"/>
      <c r="AZ300" s="460"/>
      <c r="BA300" s="461"/>
      <c r="BB300" s="461"/>
      <c r="BC300" s="461"/>
      <c r="BD300" s="461"/>
      <c r="BE300" s="461"/>
      <c r="BF300" s="461"/>
      <c r="BG300" s="461"/>
      <c r="BH300" s="461"/>
      <c r="BI300" s="461"/>
      <c r="BJ300" s="461"/>
      <c r="BK300" s="461"/>
      <c r="BL300" s="461"/>
      <c r="BM300" s="461"/>
      <c r="BN300" s="461"/>
      <c r="BO300" s="461"/>
      <c r="BP300" s="461"/>
      <c r="BQ300" s="461"/>
      <c r="BR300" s="461"/>
      <c r="BS300" s="461"/>
      <c r="BT300" s="461"/>
      <c r="BU300" s="461"/>
      <c r="BV300" s="461"/>
      <c r="BW300" s="461"/>
      <c r="BX300" s="461"/>
      <c r="BY300" s="460"/>
      <c r="BZ300" s="460"/>
      <c r="CA300" s="1218"/>
      <c r="CB300" s="1218"/>
      <c r="CC300" s="1218"/>
      <c r="CD300" s="1218"/>
      <c r="CE300" s="1218"/>
      <c r="CF300" s="1218"/>
      <c r="CG300" s="1218"/>
      <c r="CH300" s="1218"/>
      <c r="CI300" s="1218"/>
      <c r="CJ300" s="1218"/>
      <c r="CK300" s="1218"/>
      <c r="CL300" s="1218"/>
      <c r="CM300" s="1218"/>
      <c r="CN300" s="1218"/>
      <c r="CO300" s="1218"/>
      <c r="CP300" s="1218"/>
      <c r="CQ300" s="1218"/>
      <c r="CR300" s="1218"/>
      <c r="CS300" s="1218"/>
      <c r="CT300" s="1218"/>
      <c r="CU300" s="1218"/>
      <c r="CV300" s="1218"/>
      <c r="CW300" s="1218"/>
      <c r="CX300" s="1218"/>
      <c r="CY300" s="1218"/>
      <c r="CZ300" s="1218"/>
      <c r="DA300" s="1220"/>
      <c r="DB300" s="1220"/>
      <c r="DC300" s="1220"/>
      <c r="DD300" s="1220"/>
      <c r="DE300" s="1220"/>
      <c r="DF300" s="1220"/>
      <c r="DG300" s="1220"/>
      <c r="DH300" s="1220"/>
      <c r="DI300" s="1220"/>
      <c r="DJ300" s="1220"/>
      <c r="DK300" s="1220"/>
      <c r="DL300" s="1220"/>
      <c r="DM300" s="1220"/>
      <c r="DN300" s="1220"/>
      <c r="DO300" s="1220"/>
      <c r="DP300" s="1220"/>
      <c r="DQ300" s="1220"/>
      <c r="DR300" s="1220"/>
      <c r="DS300" s="1220"/>
      <c r="DT300" s="1220"/>
      <c r="DU300" s="1220"/>
      <c r="DV300" s="1220"/>
      <c r="DW300" s="1220"/>
      <c r="DX300" s="1220"/>
      <c r="DY300" s="1220"/>
      <c r="DZ300" s="1220"/>
    </row>
    <row r="301" spans="1:130" s="459" customFormat="1" hidden="1" x14ac:dyDescent="0.35">
      <c r="A301" s="7337"/>
      <c r="B301" s="4372" t="s">
        <v>373</v>
      </c>
      <c r="C301" s="4373">
        <f>SUM(D301,E301)</f>
        <v>0</v>
      </c>
      <c r="D301" s="4374">
        <f t="shared" si="38"/>
        <v>0</v>
      </c>
      <c r="E301" s="4375">
        <f t="shared" si="38"/>
        <v>0</v>
      </c>
      <c r="F301" s="1242"/>
      <c r="G301" s="353"/>
      <c r="H301" s="1242"/>
      <c r="I301" s="353"/>
      <c r="J301" s="1242"/>
      <c r="K301" s="353"/>
      <c r="L301" s="1242"/>
      <c r="M301" s="353"/>
      <c r="N301" s="1242"/>
      <c r="O301" s="353"/>
      <c r="P301" s="1242"/>
      <c r="Q301" s="353"/>
      <c r="R301" s="1242"/>
      <c r="S301" s="353"/>
      <c r="T301" s="1242"/>
      <c r="U301" s="353"/>
      <c r="V301" s="1242"/>
      <c r="W301" s="353"/>
      <c r="X301" s="1242"/>
      <c r="Y301" s="353"/>
      <c r="Z301" s="1242"/>
      <c r="AA301" s="353"/>
      <c r="AB301" s="1242"/>
      <c r="AC301" s="353"/>
      <c r="AD301" s="1242"/>
      <c r="AE301" s="353"/>
      <c r="AF301" s="1242"/>
      <c r="AG301" s="353"/>
      <c r="AH301" s="1242"/>
      <c r="AI301" s="353"/>
      <c r="AJ301" s="1242"/>
      <c r="AK301" s="353"/>
      <c r="AL301" s="1242"/>
      <c r="AM301" s="4376"/>
      <c r="AN301" s="4394"/>
      <c r="AO301" s="4394"/>
      <c r="AP301" s="4395"/>
      <c r="AQ301" s="4396"/>
      <c r="AR301" s="4395"/>
      <c r="AS301" s="4396"/>
      <c r="AT301" s="4395"/>
      <c r="AU301" s="4397"/>
      <c r="AV301" s="4377"/>
      <c r="AW301" s="4377"/>
      <c r="AX301" s="4398"/>
      <c r="AY301" s="461"/>
      <c r="AZ301" s="460"/>
      <c r="BA301" s="461"/>
      <c r="BB301" s="461"/>
      <c r="BC301" s="461"/>
      <c r="BD301" s="461"/>
      <c r="BE301" s="461"/>
      <c r="BF301" s="461"/>
      <c r="BG301" s="461"/>
      <c r="BH301" s="461"/>
      <c r="BI301" s="461"/>
      <c r="BJ301" s="461"/>
      <c r="BK301" s="461"/>
      <c r="BL301" s="461"/>
      <c r="BM301" s="461"/>
      <c r="BN301" s="461"/>
      <c r="BO301" s="461"/>
      <c r="BP301" s="461"/>
      <c r="BQ301" s="461"/>
      <c r="BR301" s="461"/>
      <c r="BS301" s="461"/>
      <c r="BT301" s="461"/>
      <c r="BU301" s="461"/>
      <c r="BV301" s="461"/>
      <c r="BW301" s="461"/>
      <c r="BX301" s="461"/>
      <c r="BY301" s="460"/>
      <c r="BZ301" s="460"/>
      <c r="CA301" s="1218"/>
      <c r="CB301" s="1218"/>
      <c r="CC301" s="1218"/>
      <c r="CD301" s="1218"/>
      <c r="CE301" s="1218"/>
      <c r="CF301" s="1218"/>
      <c r="CG301" s="1218"/>
      <c r="CH301" s="1218"/>
      <c r="CI301" s="1218"/>
      <c r="CJ301" s="1218"/>
      <c r="CK301" s="1218"/>
      <c r="CL301" s="1218"/>
      <c r="CM301" s="1218"/>
      <c r="CN301" s="1218"/>
      <c r="CO301" s="1218"/>
      <c r="CP301" s="1218"/>
      <c r="CQ301" s="1218"/>
      <c r="CR301" s="1218"/>
      <c r="CS301" s="1218"/>
      <c r="CT301" s="1218"/>
      <c r="CU301" s="1218"/>
      <c r="CV301" s="1218"/>
      <c r="CW301" s="1218"/>
      <c r="CX301" s="1218"/>
      <c r="CY301" s="1218"/>
      <c r="CZ301" s="1218"/>
      <c r="DA301" s="1220"/>
      <c r="DB301" s="1220"/>
      <c r="DC301" s="1220"/>
      <c r="DD301" s="1220"/>
      <c r="DE301" s="1220"/>
      <c r="DF301" s="1220"/>
      <c r="DG301" s="1220"/>
      <c r="DH301" s="1220"/>
      <c r="DI301" s="1220"/>
      <c r="DJ301" s="1220"/>
      <c r="DK301" s="1220"/>
      <c r="DL301" s="1220"/>
      <c r="DM301" s="1220"/>
      <c r="DN301" s="1220"/>
      <c r="DO301" s="1220"/>
      <c r="DP301" s="1220"/>
      <c r="DQ301" s="1220"/>
      <c r="DR301" s="1220"/>
      <c r="DS301" s="1220"/>
      <c r="DT301" s="1220"/>
      <c r="DU301" s="1220"/>
      <c r="DV301" s="1220"/>
      <c r="DW301" s="1220"/>
      <c r="DX301" s="1220"/>
      <c r="DY301" s="1220"/>
      <c r="DZ301" s="1220"/>
    </row>
    <row r="302" spans="1:130" s="1302" customFormat="1" hidden="1" x14ac:dyDescent="0.35">
      <c r="A302" s="7337"/>
      <c r="B302" s="4399" t="s">
        <v>388</v>
      </c>
      <c r="C302" s="4400">
        <f>SUM(D302,E302)</f>
        <v>0</v>
      </c>
      <c r="D302" s="4401">
        <f t="shared" si="38"/>
        <v>0</v>
      </c>
      <c r="E302" s="4402">
        <f t="shared" si="38"/>
        <v>0</v>
      </c>
      <c r="F302" s="4353"/>
      <c r="G302" s="1672"/>
      <c r="H302" s="4353"/>
      <c r="I302" s="1672"/>
      <c r="J302" s="4353"/>
      <c r="K302" s="1672"/>
      <c r="L302" s="4353"/>
      <c r="M302" s="1672"/>
      <c r="N302" s="4353"/>
      <c r="O302" s="1672"/>
      <c r="P302" s="4353"/>
      <c r="Q302" s="1672"/>
      <c r="R302" s="4353"/>
      <c r="S302" s="1672"/>
      <c r="T302" s="4353"/>
      <c r="U302" s="1672"/>
      <c r="V302" s="4353"/>
      <c r="W302" s="1672"/>
      <c r="X302" s="4353"/>
      <c r="Y302" s="1672"/>
      <c r="Z302" s="4353"/>
      <c r="AA302" s="1672"/>
      <c r="AB302" s="4353"/>
      <c r="AC302" s="1672"/>
      <c r="AD302" s="4353"/>
      <c r="AE302" s="1672"/>
      <c r="AF302" s="4353"/>
      <c r="AG302" s="1672"/>
      <c r="AH302" s="4353"/>
      <c r="AI302" s="1672"/>
      <c r="AJ302" s="4353"/>
      <c r="AK302" s="1672"/>
      <c r="AL302" s="4353"/>
      <c r="AM302" s="4403"/>
      <c r="AN302" s="4404"/>
      <c r="AO302" s="4404"/>
      <c r="AP302" s="4405"/>
      <c r="AQ302" s="4406"/>
      <c r="AR302" s="4405"/>
      <c r="AS302" s="4406"/>
      <c r="AT302" s="4405"/>
      <c r="AU302" s="4407"/>
      <c r="AV302" s="4408"/>
      <c r="AW302" s="4408"/>
      <c r="AX302" s="4409"/>
      <c r="AY302" s="1301"/>
      <c r="BA302" s="1301"/>
      <c r="BB302" s="1301"/>
      <c r="BC302" s="1301"/>
      <c r="BD302" s="1301"/>
      <c r="BE302" s="1301"/>
      <c r="BF302" s="1301"/>
      <c r="BG302" s="1301"/>
      <c r="BH302" s="1301"/>
      <c r="BI302" s="1301"/>
      <c r="BJ302" s="1301"/>
      <c r="BK302" s="1301"/>
      <c r="BL302" s="1301"/>
      <c r="BM302" s="1301"/>
      <c r="BN302" s="1301"/>
      <c r="BO302" s="1301"/>
      <c r="BP302" s="1301"/>
      <c r="BQ302" s="1301"/>
      <c r="BR302" s="1301"/>
      <c r="BS302" s="1301"/>
      <c r="BT302" s="1301"/>
      <c r="BU302" s="1301"/>
      <c r="BV302" s="1301"/>
      <c r="BW302" s="1301"/>
      <c r="BX302" s="1301"/>
      <c r="BY302" s="460"/>
      <c r="BZ302" s="460"/>
      <c r="CA302" s="1218"/>
      <c r="CB302" s="1218"/>
      <c r="CC302" s="1218"/>
      <c r="CD302" s="1218"/>
      <c r="CE302" s="1218"/>
      <c r="CF302" s="1218"/>
      <c r="CG302" s="1218"/>
      <c r="CH302" s="1218"/>
      <c r="CI302" s="1218"/>
      <c r="CJ302" s="1218"/>
      <c r="CK302" s="1218"/>
      <c r="CL302" s="1218"/>
      <c r="CM302" s="1218"/>
      <c r="CN302" s="1218"/>
      <c r="CO302" s="1218"/>
      <c r="CP302" s="1218"/>
      <c r="CQ302" s="1218"/>
      <c r="CR302" s="1218"/>
      <c r="CS302" s="1218"/>
      <c r="CT302" s="1218"/>
      <c r="CU302" s="1218"/>
      <c r="CV302" s="1218"/>
      <c r="CW302" s="1218"/>
      <c r="CX302" s="1218"/>
      <c r="CY302" s="1218"/>
      <c r="CZ302" s="1218"/>
      <c r="DA302" s="1220"/>
      <c r="DB302" s="1220"/>
      <c r="DC302" s="1220"/>
      <c r="DD302" s="1220"/>
      <c r="DE302" s="1220"/>
      <c r="DF302" s="1220"/>
      <c r="DG302" s="1220"/>
      <c r="DH302" s="1220"/>
      <c r="DI302" s="1220"/>
      <c r="DJ302" s="1220"/>
      <c r="DK302" s="1220"/>
      <c r="DL302" s="1220"/>
      <c r="DM302" s="1220"/>
      <c r="DN302" s="1220"/>
      <c r="DO302" s="1220"/>
      <c r="DP302" s="1220"/>
      <c r="DQ302" s="1220"/>
      <c r="DR302" s="1220"/>
      <c r="DS302" s="1220"/>
      <c r="DT302" s="1220"/>
      <c r="DU302" s="1220"/>
      <c r="DV302" s="1220"/>
      <c r="DW302" s="1220"/>
      <c r="DX302" s="1220"/>
      <c r="DY302" s="1220"/>
      <c r="DZ302" s="1220"/>
    </row>
    <row r="303" spans="1:130" s="459" customFormat="1" hidden="1" x14ac:dyDescent="0.35">
      <c r="A303" s="7337"/>
      <c r="B303" s="4399" t="s">
        <v>389</v>
      </c>
      <c r="C303" s="4400">
        <f t="shared" ref="C303:C318" si="41">SUM(D303,E303)</f>
        <v>0</v>
      </c>
      <c r="D303" s="4401">
        <f t="shared" ref="D303:E318" si="42">SUM(F303,H303,J303,L303,N303,P303,R303,T303,V303,X303,Z303,AB303,AD303,AF303,AH303,AJ303,AL303)</f>
        <v>0</v>
      </c>
      <c r="E303" s="4402">
        <f t="shared" si="42"/>
        <v>0</v>
      </c>
      <c r="F303" s="4353"/>
      <c r="G303" s="1672"/>
      <c r="H303" s="4353"/>
      <c r="I303" s="1672"/>
      <c r="J303" s="4353"/>
      <c r="K303" s="1672"/>
      <c r="L303" s="4353"/>
      <c r="M303" s="1672"/>
      <c r="N303" s="4353"/>
      <c r="O303" s="1672"/>
      <c r="P303" s="4353"/>
      <c r="Q303" s="1672"/>
      <c r="R303" s="4353"/>
      <c r="S303" s="1672"/>
      <c r="T303" s="4353"/>
      <c r="U303" s="1672"/>
      <c r="V303" s="4353"/>
      <c r="W303" s="1672"/>
      <c r="X303" s="4353"/>
      <c r="Y303" s="1672"/>
      <c r="Z303" s="4353"/>
      <c r="AA303" s="1672"/>
      <c r="AB303" s="4353"/>
      <c r="AC303" s="1672"/>
      <c r="AD303" s="4353"/>
      <c r="AE303" s="1672"/>
      <c r="AF303" s="4353"/>
      <c r="AG303" s="1672"/>
      <c r="AH303" s="4353"/>
      <c r="AI303" s="1672"/>
      <c r="AJ303" s="4353"/>
      <c r="AK303" s="1672"/>
      <c r="AL303" s="4353"/>
      <c r="AM303" s="4403"/>
      <c r="AN303" s="4404"/>
      <c r="AO303" s="4404"/>
      <c r="AP303" s="4405"/>
      <c r="AQ303" s="4406"/>
      <c r="AR303" s="4405"/>
      <c r="AS303" s="4406"/>
      <c r="AT303" s="4405"/>
      <c r="AU303" s="4407"/>
      <c r="AV303" s="4408"/>
      <c r="AW303" s="4408"/>
      <c r="AX303" s="4409"/>
      <c r="AY303" s="461"/>
      <c r="AZ303" s="460"/>
      <c r="BA303" s="461"/>
      <c r="BB303" s="461"/>
      <c r="BC303" s="461"/>
      <c r="BD303" s="461"/>
      <c r="BE303" s="461"/>
      <c r="BF303" s="461"/>
      <c r="BG303" s="461"/>
      <c r="BH303" s="461"/>
      <c r="BI303" s="461"/>
      <c r="BJ303" s="461"/>
      <c r="BK303" s="461"/>
      <c r="BL303" s="461"/>
      <c r="BM303" s="461"/>
      <c r="BN303" s="461"/>
      <c r="BO303" s="461"/>
      <c r="BP303" s="461"/>
      <c r="BQ303" s="461"/>
      <c r="BR303" s="461"/>
      <c r="BS303" s="461"/>
      <c r="BT303" s="461"/>
      <c r="BU303" s="461"/>
      <c r="BV303" s="461"/>
      <c r="BW303" s="461"/>
      <c r="BX303" s="461"/>
      <c r="BY303" s="460"/>
      <c r="BZ303" s="460"/>
      <c r="CA303" s="1218"/>
      <c r="CB303" s="1218"/>
      <c r="CC303" s="1218"/>
      <c r="CD303" s="1218"/>
      <c r="CE303" s="1218"/>
      <c r="CF303" s="1218"/>
      <c r="CG303" s="1218"/>
      <c r="CH303" s="1218"/>
      <c r="CI303" s="1218"/>
      <c r="CJ303" s="1218"/>
      <c r="CK303" s="1218"/>
      <c r="CL303" s="1218"/>
      <c r="CM303" s="1218"/>
      <c r="CN303" s="1218"/>
      <c r="CO303" s="1218"/>
      <c r="CP303" s="1218"/>
      <c r="CQ303" s="1218"/>
      <c r="CR303" s="1218"/>
      <c r="CS303" s="1218"/>
      <c r="CT303" s="1218"/>
      <c r="CU303" s="1218"/>
      <c r="CV303" s="1218"/>
      <c r="CW303" s="1218"/>
      <c r="CX303" s="1218"/>
      <c r="CY303" s="1218"/>
      <c r="CZ303" s="1218"/>
      <c r="DA303" s="1220"/>
      <c r="DB303" s="1220"/>
      <c r="DC303" s="1220"/>
      <c r="DD303" s="1220"/>
      <c r="DE303" s="1220"/>
      <c r="DF303" s="1220"/>
      <c r="DG303" s="1220"/>
      <c r="DH303" s="1220"/>
      <c r="DI303" s="1220"/>
      <c r="DJ303" s="1220"/>
      <c r="DK303" s="1220"/>
      <c r="DL303" s="1220"/>
      <c r="DM303" s="1220"/>
      <c r="DN303" s="1220"/>
      <c r="DO303" s="1220"/>
      <c r="DP303" s="1220"/>
      <c r="DQ303" s="1220"/>
      <c r="DR303" s="1220"/>
      <c r="DS303" s="1220"/>
      <c r="DT303" s="1220"/>
      <c r="DU303" s="1220"/>
      <c r="DV303" s="1220"/>
      <c r="DW303" s="1220"/>
      <c r="DX303" s="1220"/>
      <c r="DY303" s="1220"/>
      <c r="DZ303" s="1220"/>
    </row>
    <row r="304" spans="1:130" s="459" customFormat="1" x14ac:dyDescent="0.35">
      <c r="A304" s="7337"/>
      <c r="B304" s="4399" t="s">
        <v>378</v>
      </c>
      <c r="C304" s="4400">
        <f t="shared" si="41"/>
        <v>0</v>
      </c>
      <c r="D304" s="4401">
        <f t="shared" si="42"/>
        <v>0</v>
      </c>
      <c r="E304" s="4402">
        <f t="shared" si="42"/>
        <v>0</v>
      </c>
      <c r="F304" s="4353"/>
      <c r="G304" s="1672"/>
      <c r="H304" s="4353"/>
      <c r="I304" s="1672"/>
      <c r="J304" s="4353"/>
      <c r="K304" s="1672"/>
      <c r="L304" s="4353"/>
      <c r="M304" s="1672"/>
      <c r="N304" s="4353"/>
      <c r="O304" s="1672"/>
      <c r="P304" s="4353"/>
      <c r="Q304" s="1672"/>
      <c r="R304" s="4353"/>
      <c r="S304" s="1672"/>
      <c r="T304" s="4353"/>
      <c r="U304" s="1672"/>
      <c r="V304" s="4353"/>
      <c r="W304" s="1672"/>
      <c r="X304" s="4353"/>
      <c r="Y304" s="1672"/>
      <c r="Z304" s="4353"/>
      <c r="AA304" s="1672"/>
      <c r="AB304" s="4353"/>
      <c r="AC304" s="1672"/>
      <c r="AD304" s="4353"/>
      <c r="AE304" s="1672"/>
      <c r="AF304" s="4353"/>
      <c r="AG304" s="1672"/>
      <c r="AH304" s="4353"/>
      <c r="AI304" s="1672"/>
      <c r="AJ304" s="4353"/>
      <c r="AK304" s="1672"/>
      <c r="AL304" s="4353"/>
      <c r="AM304" s="4403"/>
      <c r="AN304" s="4404"/>
      <c r="AO304" s="4404"/>
      <c r="AP304" s="4405"/>
      <c r="AQ304" s="4406"/>
      <c r="AR304" s="4405"/>
      <c r="AS304" s="4406"/>
      <c r="AT304" s="4405"/>
      <c r="AU304" s="4407"/>
      <c r="AV304" s="4408"/>
      <c r="AW304" s="4408"/>
      <c r="AX304" s="4409"/>
      <c r="AY304" s="461"/>
      <c r="AZ304" s="460"/>
      <c r="BA304" s="461"/>
      <c r="BB304" s="461"/>
      <c r="BC304" s="461"/>
      <c r="BD304" s="461"/>
      <c r="BE304" s="461"/>
      <c r="BF304" s="461"/>
      <c r="BG304" s="461"/>
      <c r="BH304" s="461"/>
      <c r="BI304" s="461"/>
      <c r="BJ304" s="461"/>
      <c r="BK304" s="461"/>
      <c r="BL304" s="461"/>
      <c r="BM304" s="461"/>
      <c r="BN304" s="461"/>
      <c r="BO304" s="461"/>
      <c r="BP304" s="461"/>
      <c r="BQ304" s="461"/>
      <c r="BR304" s="461"/>
      <c r="BS304" s="461"/>
      <c r="BT304" s="461"/>
      <c r="BU304" s="461"/>
      <c r="BV304" s="461"/>
      <c r="BW304" s="461"/>
      <c r="BX304" s="461"/>
      <c r="BY304" s="460"/>
      <c r="BZ304" s="460"/>
      <c r="CA304" s="1218"/>
      <c r="CB304" s="1218"/>
      <c r="CC304" s="1218"/>
      <c r="CD304" s="1218"/>
      <c r="CE304" s="1218"/>
      <c r="CF304" s="1218"/>
      <c r="CG304" s="1218"/>
      <c r="CH304" s="1218"/>
      <c r="CI304" s="1218"/>
      <c r="CJ304" s="1218"/>
      <c r="CK304" s="1218"/>
      <c r="CL304" s="1218"/>
      <c r="CM304" s="1218"/>
      <c r="CN304" s="1218"/>
      <c r="CO304" s="1218"/>
      <c r="CP304" s="1218"/>
      <c r="CQ304" s="1218"/>
      <c r="CR304" s="1218"/>
      <c r="CS304" s="1218"/>
      <c r="CT304" s="1218"/>
      <c r="CU304" s="1218"/>
      <c r="CV304" s="1218"/>
      <c r="CW304" s="1218"/>
      <c r="CX304" s="1218"/>
      <c r="CY304" s="1218"/>
      <c r="CZ304" s="1218"/>
      <c r="DA304" s="1220"/>
      <c r="DB304" s="1220"/>
      <c r="DC304" s="1220"/>
      <c r="DD304" s="1220"/>
      <c r="DE304" s="1220"/>
      <c r="DF304" s="1220"/>
      <c r="DG304" s="1220"/>
      <c r="DH304" s="1220"/>
      <c r="DI304" s="1220"/>
      <c r="DJ304" s="1220"/>
      <c r="DK304" s="1220"/>
      <c r="DL304" s="1220"/>
      <c r="DM304" s="1220"/>
      <c r="DN304" s="1220"/>
      <c r="DO304" s="1220"/>
      <c r="DP304" s="1220"/>
      <c r="DQ304" s="1220"/>
      <c r="DR304" s="1220"/>
      <c r="DS304" s="1220"/>
      <c r="DT304" s="1220"/>
      <c r="DU304" s="1220"/>
      <c r="DV304" s="1220"/>
      <c r="DW304" s="1220"/>
      <c r="DX304" s="1220"/>
      <c r="DY304" s="1220"/>
      <c r="DZ304" s="1220"/>
    </row>
    <row r="305" spans="1:130" s="459" customFormat="1" x14ac:dyDescent="0.35">
      <c r="A305" s="7337"/>
      <c r="B305" s="4399" t="s">
        <v>382</v>
      </c>
      <c r="C305" s="4400">
        <f t="shared" si="41"/>
        <v>0</v>
      </c>
      <c r="D305" s="4401">
        <f t="shared" si="42"/>
        <v>0</v>
      </c>
      <c r="E305" s="4402">
        <f t="shared" si="42"/>
        <v>0</v>
      </c>
      <c r="F305" s="4353"/>
      <c r="G305" s="1672"/>
      <c r="H305" s="4353"/>
      <c r="I305" s="1672"/>
      <c r="J305" s="4353"/>
      <c r="K305" s="1672"/>
      <c r="L305" s="4353"/>
      <c r="M305" s="1672"/>
      <c r="N305" s="4353"/>
      <c r="O305" s="1672"/>
      <c r="P305" s="4353"/>
      <c r="Q305" s="1672"/>
      <c r="R305" s="4353"/>
      <c r="S305" s="1672"/>
      <c r="T305" s="4353"/>
      <c r="U305" s="1672"/>
      <c r="V305" s="4353"/>
      <c r="W305" s="1672"/>
      <c r="X305" s="4353"/>
      <c r="Y305" s="1672"/>
      <c r="Z305" s="4353"/>
      <c r="AA305" s="1672"/>
      <c r="AB305" s="4353"/>
      <c r="AC305" s="1672"/>
      <c r="AD305" s="4353"/>
      <c r="AE305" s="1672"/>
      <c r="AF305" s="4353"/>
      <c r="AG305" s="1672"/>
      <c r="AH305" s="4353"/>
      <c r="AI305" s="1672"/>
      <c r="AJ305" s="4353"/>
      <c r="AK305" s="1672"/>
      <c r="AL305" s="4353"/>
      <c r="AM305" s="4403"/>
      <c r="AN305" s="4404"/>
      <c r="AO305" s="4404"/>
      <c r="AP305" s="4405"/>
      <c r="AQ305" s="4406"/>
      <c r="AR305" s="4405"/>
      <c r="AS305" s="4406"/>
      <c r="AT305" s="4405"/>
      <c r="AU305" s="4407"/>
      <c r="AV305" s="4408"/>
      <c r="AW305" s="4408"/>
      <c r="AX305" s="4409"/>
      <c r="AY305" s="461"/>
      <c r="AZ305" s="460"/>
      <c r="BA305" s="461"/>
      <c r="BB305" s="461"/>
      <c r="BC305" s="461"/>
      <c r="BD305" s="461"/>
      <c r="BE305" s="461"/>
      <c r="BF305" s="461"/>
      <c r="BG305" s="461"/>
      <c r="BH305" s="461"/>
      <c r="BI305" s="461"/>
      <c r="BJ305" s="461"/>
      <c r="BK305" s="461"/>
      <c r="BL305" s="461"/>
      <c r="BM305" s="461"/>
      <c r="BN305" s="461"/>
      <c r="BO305" s="461"/>
      <c r="BP305" s="461"/>
      <c r="BQ305" s="461"/>
      <c r="BR305" s="461"/>
      <c r="BS305" s="461"/>
      <c r="BT305" s="461"/>
      <c r="BU305" s="461"/>
      <c r="BV305" s="461"/>
      <c r="BW305" s="461"/>
      <c r="BX305" s="461"/>
      <c r="BY305" s="460"/>
      <c r="BZ305" s="460"/>
      <c r="CA305" s="1218"/>
      <c r="CB305" s="1218"/>
      <c r="CC305" s="1218"/>
      <c r="CD305" s="1218"/>
      <c r="CE305" s="1218"/>
      <c r="CF305" s="1218"/>
      <c r="CG305" s="1218"/>
      <c r="CH305" s="1218"/>
      <c r="CI305" s="1218"/>
      <c r="CJ305" s="1218"/>
      <c r="CK305" s="1218"/>
      <c r="CL305" s="1218"/>
      <c r="CM305" s="1218"/>
      <c r="CN305" s="1218"/>
      <c r="CO305" s="1218"/>
      <c r="CP305" s="1218"/>
      <c r="CQ305" s="1218"/>
      <c r="CR305" s="1218"/>
      <c r="CS305" s="1218"/>
      <c r="CT305" s="1218"/>
      <c r="CU305" s="1218"/>
      <c r="CV305" s="1218"/>
      <c r="CW305" s="1218"/>
      <c r="CX305" s="1218"/>
      <c r="CY305" s="1218"/>
      <c r="CZ305" s="1218"/>
      <c r="DA305" s="1220"/>
      <c r="DB305" s="1220"/>
      <c r="DC305" s="1220"/>
      <c r="DD305" s="1220"/>
      <c r="DE305" s="1220"/>
      <c r="DF305" s="1220"/>
      <c r="DG305" s="1220"/>
      <c r="DH305" s="1220"/>
      <c r="DI305" s="1220"/>
      <c r="DJ305" s="1220"/>
      <c r="DK305" s="1220"/>
      <c r="DL305" s="1220"/>
      <c r="DM305" s="1220"/>
      <c r="DN305" s="1220"/>
      <c r="DO305" s="1220"/>
      <c r="DP305" s="1220"/>
      <c r="DQ305" s="1220"/>
      <c r="DR305" s="1220"/>
      <c r="DS305" s="1220"/>
      <c r="DT305" s="1220"/>
      <c r="DU305" s="1220"/>
      <c r="DV305" s="1220"/>
      <c r="DW305" s="1220"/>
      <c r="DX305" s="1220"/>
      <c r="DY305" s="1220"/>
      <c r="DZ305" s="1220"/>
    </row>
    <row r="306" spans="1:130" s="459" customFormat="1" x14ac:dyDescent="0.35">
      <c r="A306" s="7337"/>
      <c r="B306" s="4399" t="s">
        <v>383</v>
      </c>
      <c r="C306" s="4400">
        <f t="shared" si="41"/>
        <v>0</v>
      </c>
      <c r="D306" s="4401">
        <f t="shared" si="42"/>
        <v>0</v>
      </c>
      <c r="E306" s="4402">
        <f t="shared" si="42"/>
        <v>0</v>
      </c>
      <c r="F306" s="4353"/>
      <c r="G306" s="1672"/>
      <c r="H306" s="4353"/>
      <c r="I306" s="1672"/>
      <c r="J306" s="4353"/>
      <c r="K306" s="1672"/>
      <c r="L306" s="4353"/>
      <c r="M306" s="1672"/>
      <c r="N306" s="4353"/>
      <c r="O306" s="1672"/>
      <c r="P306" s="4353"/>
      <c r="Q306" s="1672"/>
      <c r="R306" s="4353"/>
      <c r="S306" s="1672"/>
      <c r="T306" s="4353"/>
      <c r="U306" s="1672"/>
      <c r="V306" s="4353"/>
      <c r="W306" s="1672"/>
      <c r="X306" s="4353"/>
      <c r="Y306" s="1672"/>
      <c r="Z306" s="4353"/>
      <c r="AA306" s="1672"/>
      <c r="AB306" s="4353"/>
      <c r="AC306" s="1672"/>
      <c r="AD306" s="4353"/>
      <c r="AE306" s="1672"/>
      <c r="AF306" s="4353"/>
      <c r="AG306" s="1672"/>
      <c r="AH306" s="4353"/>
      <c r="AI306" s="1672"/>
      <c r="AJ306" s="4353"/>
      <c r="AK306" s="1672"/>
      <c r="AL306" s="4353"/>
      <c r="AM306" s="4403"/>
      <c r="AN306" s="4404"/>
      <c r="AO306" s="4404"/>
      <c r="AP306" s="4405"/>
      <c r="AQ306" s="4406"/>
      <c r="AR306" s="4405"/>
      <c r="AS306" s="4406"/>
      <c r="AT306" s="4405"/>
      <c r="AU306" s="4407"/>
      <c r="AV306" s="4408"/>
      <c r="AW306" s="4408"/>
      <c r="AX306" s="4409"/>
      <c r="AY306" s="461"/>
      <c r="AZ306" s="460"/>
      <c r="BA306" s="461"/>
      <c r="BB306" s="461"/>
      <c r="BC306" s="461"/>
      <c r="BD306" s="461"/>
      <c r="BE306" s="461"/>
      <c r="BF306" s="461"/>
      <c r="BG306" s="461"/>
      <c r="BH306" s="461"/>
      <c r="BI306" s="461"/>
      <c r="BJ306" s="461"/>
      <c r="BK306" s="461"/>
      <c r="BL306" s="461"/>
      <c r="BM306" s="461"/>
      <c r="BN306" s="461"/>
      <c r="BO306" s="461"/>
      <c r="BP306" s="461"/>
      <c r="BQ306" s="461"/>
      <c r="BR306" s="461"/>
      <c r="BS306" s="461"/>
      <c r="BT306" s="461"/>
      <c r="BU306" s="461"/>
      <c r="BV306" s="461"/>
      <c r="BW306" s="461"/>
      <c r="BX306" s="461"/>
      <c r="BY306" s="460"/>
      <c r="BZ306" s="460"/>
      <c r="CA306" s="1218"/>
      <c r="CB306" s="1218"/>
      <c r="CC306" s="1218"/>
      <c r="CD306" s="1218"/>
      <c r="CE306" s="1218"/>
      <c r="CF306" s="1218"/>
      <c r="CG306" s="1218"/>
      <c r="CH306" s="1218"/>
      <c r="CI306" s="1218"/>
      <c r="CJ306" s="1218"/>
      <c r="CK306" s="1218"/>
      <c r="CL306" s="1218"/>
      <c r="CM306" s="1218"/>
      <c r="CN306" s="1218"/>
      <c r="CO306" s="1218"/>
      <c r="CP306" s="1218"/>
      <c r="CQ306" s="1218"/>
      <c r="CR306" s="1218"/>
      <c r="CS306" s="1218"/>
      <c r="CT306" s="1218"/>
      <c r="CU306" s="1218"/>
      <c r="CV306" s="1218"/>
      <c r="CW306" s="1218"/>
      <c r="CX306" s="1218"/>
      <c r="CY306" s="1218"/>
      <c r="CZ306" s="1218"/>
      <c r="DA306" s="1220"/>
      <c r="DB306" s="1220"/>
      <c r="DC306" s="1220"/>
      <c r="DD306" s="1220"/>
      <c r="DE306" s="1220"/>
      <c r="DF306" s="1220"/>
      <c r="DG306" s="1220"/>
      <c r="DH306" s="1220"/>
      <c r="DI306" s="1220"/>
      <c r="DJ306" s="1220"/>
      <c r="DK306" s="1220"/>
      <c r="DL306" s="1220"/>
      <c r="DM306" s="1220"/>
      <c r="DN306" s="1220"/>
      <c r="DO306" s="1220"/>
      <c r="DP306" s="1220"/>
      <c r="DQ306" s="1220"/>
      <c r="DR306" s="1220"/>
      <c r="DS306" s="1220"/>
      <c r="DT306" s="1220"/>
      <c r="DU306" s="1220"/>
      <c r="DV306" s="1220"/>
      <c r="DW306" s="1220"/>
      <c r="DX306" s="1220"/>
      <c r="DY306" s="1220"/>
      <c r="DZ306" s="1220"/>
    </row>
    <row r="307" spans="1:130" s="459" customFormat="1" x14ac:dyDescent="0.35">
      <c r="A307" s="7337"/>
      <c r="B307" s="4399" t="s">
        <v>384</v>
      </c>
      <c r="C307" s="4400">
        <f t="shared" si="41"/>
        <v>0</v>
      </c>
      <c r="D307" s="4401">
        <f t="shared" si="42"/>
        <v>0</v>
      </c>
      <c r="E307" s="4402">
        <f t="shared" si="42"/>
        <v>0</v>
      </c>
      <c r="F307" s="4353"/>
      <c r="G307" s="1672"/>
      <c r="H307" s="4353"/>
      <c r="I307" s="1672"/>
      <c r="J307" s="4353"/>
      <c r="K307" s="1672"/>
      <c r="L307" s="4353"/>
      <c r="M307" s="1672"/>
      <c r="N307" s="4353"/>
      <c r="O307" s="1672"/>
      <c r="P307" s="4353"/>
      <c r="Q307" s="1672"/>
      <c r="R307" s="4353"/>
      <c r="S307" s="1672"/>
      <c r="T307" s="4353"/>
      <c r="U307" s="1672"/>
      <c r="V307" s="4353"/>
      <c r="W307" s="1672"/>
      <c r="X307" s="4353"/>
      <c r="Y307" s="1672"/>
      <c r="Z307" s="4353"/>
      <c r="AA307" s="1672"/>
      <c r="AB307" s="4353"/>
      <c r="AC307" s="1672"/>
      <c r="AD307" s="4353"/>
      <c r="AE307" s="1672"/>
      <c r="AF307" s="4353"/>
      <c r="AG307" s="1672"/>
      <c r="AH307" s="4353"/>
      <c r="AI307" s="1672"/>
      <c r="AJ307" s="4353"/>
      <c r="AK307" s="1672"/>
      <c r="AL307" s="4353"/>
      <c r="AM307" s="4403"/>
      <c r="AN307" s="4404"/>
      <c r="AO307" s="4404"/>
      <c r="AP307" s="4405"/>
      <c r="AQ307" s="4406"/>
      <c r="AR307" s="4405"/>
      <c r="AS307" s="4406"/>
      <c r="AT307" s="4405"/>
      <c r="AU307" s="4407"/>
      <c r="AV307" s="4408"/>
      <c r="AW307" s="4408"/>
      <c r="AX307" s="4409"/>
      <c r="AY307" s="461"/>
      <c r="AZ307" s="460"/>
      <c r="BA307" s="461"/>
      <c r="BB307" s="461"/>
      <c r="BC307" s="461"/>
      <c r="BD307" s="461"/>
      <c r="BE307" s="461"/>
      <c r="BF307" s="461"/>
      <c r="BG307" s="461"/>
      <c r="BH307" s="461"/>
      <c r="BI307" s="461"/>
      <c r="BJ307" s="461"/>
      <c r="BK307" s="461"/>
      <c r="BL307" s="461"/>
      <c r="BM307" s="461"/>
      <c r="BN307" s="461"/>
      <c r="BO307" s="461"/>
      <c r="BP307" s="461"/>
      <c r="BQ307" s="461"/>
      <c r="BR307" s="461"/>
      <c r="BS307" s="461"/>
      <c r="BT307" s="461"/>
      <c r="BU307" s="461"/>
      <c r="BV307" s="461"/>
      <c r="BW307" s="461"/>
      <c r="BX307" s="461"/>
      <c r="BY307" s="460"/>
      <c r="BZ307" s="460"/>
      <c r="CA307" s="1218"/>
      <c r="CB307" s="1218"/>
      <c r="CC307" s="1218"/>
      <c r="CD307" s="1218"/>
      <c r="CE307" s="1218"/>
      <c r="CF307" s="1218"/>
      <c r="CG307" s="1218"/>
      <c r="CH307" s="1218"/>
      <c r="CI307" s="1218"/>
      <c r="CJ307" s="1218"/>
      <c r="CK307" s="1218"/>
      <c r="CL307" s="1218"/>
      <c r="CM307" s="1218"/>
      <c r="CN307" s="1218"/>
      <c r="CO307" s="1218"/>
      <c r="CP307" s="1218"/>
      <c r="CQ307" s="1218"/>
      <c r="CR307" s="1218"/>
      <c r="CS307" s="1218"/>
      <c r="CT307" s="1218"/>
      <c r="CU307" s="1218"/>
      <c r="CV307" s="1218"/>
      <c r="CW307" s="1218"/>
      <c r="CX307" s="1218"/>
      <c r="CY307" s="1218"/>
      <c r="CZ307" s="1218"/>
      <c r="DA307" s="1220"/>
      <c r="DB307" s="1220"/>
      <c r="DC307" s="1220"/>
      <c r="DD307" s="1220"/>
      <c r="DE307" s="1220"/>
      <c r="DF307" s="1220"/>
      <c r="DG307" s="1220"/>
      <c r="DH307" s="1220"/>
      <c r="DI307" s="1220"/>
      <c r="DJ307" s="1220"/>
      <c r="DK307" s="1220"/>
      <c r="DL307" s="1220"/>
      <c r="DM307" s="1220"/>
      <c r="DN307" s="1220"/>
      <c r="DO307" s="1220"/>
      <c r="DP307" s="1220"/>
      <c r="DQ307" s="1220"/>
      <c r="DR307" s="1220"/>
      <c r="DS307" s="1220"/>
      <c r="DT307" s="1220"/>
      <c r="DU307" s="1220"/>
      <c r="DV307" s="1220"/>
      <c r="DW307" s="1220"/>
      <c r="DX307" s="1220"/>
      <c r="DY307" s="1220"/>
      <c r="DZ307" s="1220"/>
    </row>
    <row r="308" spans="1:130" s="459" customFormat="1" x14ac:dyDescent="0.35">
      <c r="A308" s="7337"/>
      <c r="B308" s="4399" t="s">
        <v>61</v>
      </c>
      <c r="C308" s="4400">
        <f t="shared" si="41"/>
        <v>0</v>
      </c>
      <c r="D308" s="4401">
        <f t="shared" si="42"/>
        <v>0</v>
      </c>
      <c r="E308" s="4402">
        <f t="shared" si="42"/>
        <v>0</v>
      </c>
      <c r="F308" s="4353"/>
      <c r="G308" s="1672"/>
      <c r="H308" s="4353"/>
      <c r="I308" s="1672"/>
      <c r="J308" s="4353"/>
      <c r="K308" s="1672"/>
      <c r="L308" s="4353"/>
      <c r="M308" s="1672"/>
      <c r="N308" s="4353"/>
      <c r="O308" s="1672"/>
      <c r="P308" s="4353"/>
      <c r="Q308" s="1672"/>
      <c r="R308" s="4353"/>
      <c r="S308" s="1672"/>
      <c r="T308" s="4353"/>
      <c r="U308" s="1672"/>
      <c r="V308" s="4353"/>
      <c r="W308" s="1672"/>
      <c r="X308" s="4353"/>
      <c r="Y308" s="1672"/>
      <c r="Z308" s="4353"/>
      <c r="AA308" s="1672"/>
      <c r="AB308" s="4353"/>
      <c r="AC308" s="1672"/>
      <c r="AD308" s="4353"/>
      <c r="AE308" s="1672"/>
      <c r="AF308" s="4353"/>
      <c r="AG308" s="1672"/>
      <c r="AH308" s="4353"/>
      <c r="AI308" s="1672"/>
      <c r="AJ308" s="4353"/>
      <c r="AK308" s="1672"/>
      <c r="AL308" s="4353"/>
      <c r="AM308" s="4403"/>
      <c r="AN308" s="4404"/>
      <c r="AO308" s="4404"/>
      <c r="AP308" s="4405"/>
      <c r="AQ308" s="4406"/>
      <c r="AR308" s="4405"/>
      <c r="AS308" s="4406"/>
      <c r="AT308" s="4405"/>
      <c r="AU308" s="4407"/>
      <c r="AV308" s="4408"/>
      <c r="AW308" s="4408"/>
      <c r="AX308" s="4409"/>
      <c r="AY308" s="461"/>
      <c r="AZ308" s="460"/>
      <c r="BA308" s="461"/>
      <c r="BB308" s="461"/>
      <c r="BC308" s="461"/>
      <c r="BD308" s="461"/>
      <c r="BE308" s="461"/>
      <c r="BF308" s="461"/>
      <c r="BG308" s="461"/>
      <c r="BH308" s="461"/>
      <c r="BI308" s="461"/>
      <c r="BJ308" s="461"/>
      <c r="BK308" s="461"/>
      <c r="BL308" s="461"/>
      <c r="BM308" s="461"/>
      <c r="BN308" s="461"/>
      <c r="BO308" s="461"/>
      <c r="BP308" s="461"/>
      <c r="BQ308" s="461"/>
      <c r="BR308" s="461"/>
      <c r="BS308" s="461"/>
      <c r="BT308" s="461"/>
      <c r="BU308" s="461"/>
      <c r="BV308" s="461"/>
      <c r="BW308" s="461"/>
      <c r="BX308" s="461"/>
      <c r="BY308" s="460"/>
      <c r="BZ308" s="460"/>
      <c r="CA308" s="1218"/>
      <c r="CB308" s="1218"/>
      <c r="CC308" s="1218"/>
      <c r="CD308" s="1218"/>
      <c r="CE308" s="1218"/>
      <c r="CF308" s="1218"/>
      <c r="CG308" s="1218"/>
      <c r="CH308" s="1218"/>
      <c r="CI308" s="1218"/>
      <c r="CJ308" s="1218"/>
      <c r="CK308" s="1218"/>
      <c r="CL308" s="1218"/>
      <c r="CM308" s="1218"/>
      <c r="CN308" s="1218"/>
      <c r="CO308" s="1218"/>
      <c r="CP308" s="1218"/>
      <c r="CQ308" s="1218"/>
      <c r="CR308" s="1218"/>
      <c r="CS308" s="1218"/>
      <c r="CT308" s="1218"/>
      <c r="CU308" s="1218"/>
      <c r="CV308" s="1218"/>
      <c r="CW308" s="1218"/>
      <c r="CX308" s="1218"/>
      <c r="CY308" s="1218"/>
      <c r="CZ308" s="1218"/>
      <c r="DA308" s="1220"/>
      <c r="DB308" s="1220"/>
      <c r="DC308" s="1220"/>
      <c r="DD308" s="1220"/>
      <c r="DE308" s="1220"/>
      <c r="DF308" s="1220"/>
      <c r="DG308" s="1220"/>
      <c r="DH308" s="1220"/>
      <c r="DI308" s="1220"/>
      <c r="DJ308" s="1220"/>
      <c r="DK308" s="1220"/>
      <c r="DL308" s="1220"/>
      <c r="DM308" s="1220"/>
      <c r="DN308" s="1220"/>
      <c r="DO308" s="1220"/>
      <c r="DP308" s="1220"/>
      <c r="DQ308" s="1220"/>
      <c r="DR308" s="1220"/>
      <c r="DS308" s="1220"/>
      <c r="DT308" s="1220"/>
      <c r="DU308" s="1220"/>
      <c r="DV308" s="1220"/>
      <c r="DW308" s="1220"/>
      <c r="DX308" s="1220"/>
      <c r="DY308" s="1220"/>
      <c r="DZ308" s="1220"/>
    </row>
    <row r="309" spans="1:130" s="459" customFormat="1" x14ac:dyDescent="0.35">
      <c r="A309" s="7337"/>
      <c r="B309" s="4399" t="s">
        <v>385</v>
      </c>
      <c r="C309" s="4400">
        <f t="shared" si="41"/>
        <v>0</v>
      </c>
      <c r="D309" s="4401">
        <f t="shared" si="42"/>
        <v>0</v>
      </c>
      <c r="E309" s="4402">
        <f t="shared" si="42"/>
        <v>0</v>
      </c>
      <c r="F309" s="4353"/>
      <c r="G309" s="1672"/>
      <c r="H309" s="4353"/>
      <c r="I309" s="1672"/>
      <c r="J309" s="4353"/>
      <c r="K309" s="1672"/>
      <c r="L309" s="4353"/>
      <c r="M309" s="1672"/>
      <c r="N309" s="4353"/>
      <c r="O309" s="1672"/>
      <c r="P309" s="4353"/>
      <c r="Q309" s="1672"/>
      <c r="R309" s="4353"/>
      <c r="S309" s="1672"/>
      <c r="T309" s="4353"/>
      <c r="U309" s="1672"/>
      <c r="V309" s="4353"/>
      <c r="W309" s="1672"/>
      <c r="X309" s="4353"/>
      <c r="Y309" s="1672"/>
      <c r="Z309" s="4353"/>
      <c r="AA309" s="1672"/>
      <c r="AB309" s="4353"/>
      <c r="AC309" s="1672"/>
      <c r="AD309" s="4353"/>
      <c r="AE309" s="1672"/>
      <c r="AF309" s="4353"/>
      <c r="AG309" s="1672"/>
      <c r="AH309" s="4353"/>
      <c r="AI309" s="1672"/>
      <c r="AJ309" s="4353"/>
      <c r="AK309" s="1672"/>
      <c r="AL309" s="4353"/>
      <c r="AM309" s="4403"/>
      <c r="AN309" s="4404"/>
      <c r="AO309" s="4404"/>
      <c r="AP309" s="4405"/>
      <c r="AQ309" s="4406"/>
      <c r="AR309" s="4405"/>
      <c r="AS309" s="4406"/>
      <c r="AT309" s="4405"/>
      <c r="AU309" s="4407"/>
      <c r="AV309" s="4408"/>
      <c r="AW309" s="4408"/>
      <c r="AX309" s="4409"/>
      <c r="AY309" s="461"/>
      <c r="AZ309" s="460"/>
      <c r="BA309" s="461"/>
      <c r="BB309" s="461"/>
      <c r="BC309" s="461"/>
      <c r="BD309" s="461"/>
      <c r="BE309" s="461"/>
      <c r="BF309" s="461"/>
      <c r="BG309" s="461"/>
      <c r="BH309" s="461"/>
      <c r="BI309" s="461"/>
      <c r="BJ309" s="461"/>
      <c r="BK309" s="461"/>
      <c r="BL309" s="461"/>
      <c r="BM309" s="461"/>
      <c r="BN309" s="461"/>
      <c r="BO309" s="461"/>
      <c r="BP309" s="461"/>
      <c r="BQ309" s="461"/>
      <c r="BR309" s="461"/>
      <c r="BS309" s="461"/>
      <c r="BT309" s="461"/>
      <c r="BU309" s="461"/>
      <c r="BV309" s="461"/>
      <c r="BW309" s="461"/>
      <c r="BX309" s="461"/>
      <c r="BY309" s="460"/>
      <c r="BZ309" s="460"/>
      <c r="CA309" s="1218"/>
      <c r="CB309" s="1218"/>
      <c r="CC309" s="1218"/>
      <c r="CD309" s="1218"/>
      <c r="CE309" s="1218"/>
      <c r="CF309" s="1218"/>
      <c r="CG309" s="1218"/>
      <c r="CH309" s="1218"/>
      <c r="CI309" s="1218"/>
      <c r="CJ309" s="1218"/>
      <c r="CK309" s="1218"/>
      <c r="CL309" s="1218"/>
      <c r="CM309" s="1218"/>
      <c r="CN309" s="1218"/>
      <c r="CO309" s="1218"/>
      <c r="CP309" s="1218"/>
      <c r="CQ309" s="1218"/>
      <c r="CR309" s="1218"/>
      <c r="CS309" s="1218"/>
      <c r="CT309" s="1218"/>
      <c r="CU309" s="1218"/>
      <c r="CV309" s="1218"/>
      <c r="CW309" s="1218"/>
      <c r="CX309" s="1218"/>
      <c r="CY309" s="1218"/>
      <c r="CZ309" s="1218"/>
      <c r="DA309" s="1220"/>
      <c r="DB309" s="1220"/>
      <c r="DC309" s="1220"/>
      <c r="DD309" s="1220"/>
      <c r="DE309" s="1220"/>
      <c r="DF309" s="1220"/>
      <c r="DG309" s="1220"/>
      <c r="DH309" s="1220"/>
      <c r="DI309" s="1220"/>
      <c r="DJ309" s="1220"/>
      <c r="DK309" s="1220"/>
      <c r="DL309" s="1220"/>
      <c r="DM309" s="1220"/>
      <c r="DN309" s="1220"/>
      <c r="DO309" s="1220"/>
      <c r="DP309" s="1220"/>
      <c r="DQ309" s="1220"/>
      <c r="DR309" s="1220"/>
      <c r="DS309" s="1220"/>
      <c r="DT309" s="1220"/>
      <c r="DU309" s="1220"/>
      <c r="DV309" s="1220"/>
      <c r="DW309" s="1220"/>
      <c r="DX309" s="1220"/>
      <c r="DY309" s="1220"/>
      <c r="DZ309" s="1220"/>
    </row>
    <row r="310" spans="1:130" s="459" customFormat="1" x14ac:dyDescent="0.35">
      <c r="A310" s="7337"/>
      <c r="B310" s="4399" t="s">
        <v>379</v>
      </c>
      <c r="C310" s="4400">
        <f t="shared" si="41"/>
        <v>0</v>
      </c>
      <c r="D310" s="4401">
        <f t="shared" si="42"/>
        <v>0</v>
      </c>
      <c r="E310" s="4402">
        <f t="shared" si="42"/>
        <v>0</v>
      </c>
      <c r="F310" s="4353"/>
      <c r="G310" s="1672"/>
      <c r="H310" s="4353"/>
      <c r="I310" s="1672"/>
      <c r="J310" s="4353"/>
      <c r="K310" s="1672"/>
      <c r="L310" s="4353"/>
      <c r="M310" s="1672"/>
      <c r="N310" s="4353"/>
      <c r="O310" s="1672"/>
      <c r="P310" s="4353"/>
      <c r="Q310" s="1672"/>
      <c r="R310" s="4353"/>
      <c r="S310" s="1672"/>
      <c r="T310" s="4353"/>
      <c r="U310" s="1672"/>
      <c r="V310" s="4353"/>
      <c r="W310" s="1672"/>
      <c r="X310" s="4353"/>
      <c r="Y310" s="1672"/>
      <c r="Z310" s="4353"/>
      <c r="AA310" s="1672"/>
      <c r="AB310" s="4353"/>
      <c r="AC310" s="1672"/>
      <c r="AD310" s="4353"/>
      <c r="AE310" s="1672"/>
      <c r="AF310" s="4353"/>
      <c r="AG310" s="1672"/>
      <c r="AH310" s="4353"/>
      <c r="AI310" s="1672"/>
      <c r="AJ310" s="4353"/>
      <c r="AK310" s="1672"/>
      <c r="AL310" s="4353"/>
      <c r="AM310" s="4403"/>
      <c r="AN310" s="4404"/>
      <c r="AO310" s="4404"/>
      <c r="AP310" s="4405"/>
      <c r="AQ310" s="4406"/>
      <c r="AR310" s="4405"/>
      <c r="AS310" s="4406"/>
      <c r="AT310" s="4405"/>
      <c r="AU310" s="4407"/>
      <c r="AV310" s="4408"/>
      <c r="AW310" s="4408"/>
      <c r="AX310" s="4409"/>
      <c r="AY310" s="461"/>
      <c r="AZ310" s="460"/>
      <c r="BA310" s="461"/>
      <c r="BB310" s="461"/>
      <c r="BC310" s="461"/>
      <c r="BD310" s="461"/>
      <c r="BE310" s="461"/>
      <c r="BF310" s="461"/>
      <c r="BG310" s="461"/>
      <c r="BH310" s="461"/>
      <c r="BI310" s="461"/>
      <c r="BJ310" s="461"/>
      <c r="BK310" s="461"/>
      <c r="BL310" s="461"/>
      <c r="BM310" s="461"/>
      <c r="BN310" s="461"/>
      <c r="BO310" s="461"/>
      <c r="BP310" s="461"/>
      <c r="BQ310" s="461"/>
      <c r="BR310" s="461"/>
      <c r="BS310" s="461"/>
      <c r="BT310" s="461"/>
      <c r="BU310" s="461"/>
      <c r="BV310" s="461"/>
      <c r="BW310" s="461"/>
      <c r="BX310" s="461"/>
      <c r="BY310" s="460"/>
      <c r="BZ310" s="460"/>
      <c r="CA310" s="1218"/>
      <c r="CB310" s="1218"/>
      <c r="CC310" s="1218"/>
      <c r="CD310" s="1218"/>
      <c r="CE310" s="1218"/>
      <c r="CF310" s="1218"/>
      <c r="CG310" s="1218"/>
      <c r="CH310" s="1218"/>
      <c r="CI310" s="1218"/>
      <c r="CJ310" s="1218"/>
      <c r="CK310" s="1218"/>
      <c r="CL310" s="1218"/>
      <c r="CM310" s="1218"/>
      <c r="CN310" s="1218"/>
      <c r="CO310" s="1218"/>
      <c r="CP310" s="1218"/>
      <c r="CQ310" s="1218"/>
      <c r="CR310" s="1218"/>
      <c r="CS310" s="1218"/>
      <c r="CT310" s="1218"/>
      <c r="CU310" s="1218"/>
      <c r="CV310" s="1218"/>
      <c r="CW310" s="1218"/>
      <c r="CX310" s="1218"/>
      <c r="CY310" s="1218"/>
      <c r="CZ310" s="1218"/>
      <c r="DA310" s="1220"/>
      <c r="DB310" s="1220"/>
      <c r="DC310" s="1220"/>
      <c r="DD310" s="1220"/>
      <c r="DE310" s="1220"/>
      <c r="DF310" s="1220"/>
      <c r="DG310" s="1220"/>
      <c r="DH310" s="1220"/>
      <c r="DI310" s="1220"/>
      <c r="DJ310" s="1220"/>
      <c r="DK310" s="1220"/>
      <c r="DL310" s="1220"/>
      <c r="DM310" s="1220"/>
      <c r="DN310" s="1220"/>
      <c r="DO310" s="1220"/>
      <c r="DP310" s="1220"/>
      <c r="DQ310" s="1220"/>
      <c r="DR310" s="1220"/>
      <c r="DS310" s="1220"/>
      <c r="DT310" s="1220"/>
      <c r="DU310" s="1220"/>
      <c r="DV310" s="1220"/>
      <c r="DW310" s="1220"/>
      <c r="DX310" s="1220"/>
      <c r="DY310" s="1220"/>
      <c r="DZ310" s="1220"/>
    </row>
    <row r="311" spans="1:130" s="459" customFormat="1" x14ac:dyDescent="0.35">
      <c r="A311" s="7338"/>
      <c r="B311" s="4379" t="s">
        <v>374</v>
      </c>
      <c r="C311" s="4380">
        <f t="shared" si="41"/>
        <v>0</v>
      </c>
      <c r="D311" s="4381">
        <f>SUM(F311,H311,J311,L311,N311,P311,R311,T311,V311,X311,Z311,AB311,AD311,AF311,AH311,AJ311,AL311)</f>
        <v>0</v>
      </c>
      <c r="E311" s="4382">
        <f t="shared" si="42"/>
        <v>0</v>
      </c>
      <c r="F311" s="4383">
        <f t="shared" ref="F311:AM311" si="43">SUM(F300:F310)</f>
        <v>0</v>
      </c>
      <c r="G311" s="4384">
        <f t="shared" si="43"/>
        <v>0</v>
      </c>
      <c r="H311" s="4383">
        <f t="shared" si="43"/>
        <v>0</v>
      </c>
      <c r="I311" s="4384">
        <f t="shared" si="43"/>
        <v>0</v>
      </c>
      <c r="J311" s="4383">
        <f t="shared" si="43"/>
        <v>0</v>
      </c>
      <c r="K311" s="4385">
        <f t="shared" si="43"/>
        <v>0</v>
      </c>
      <c r="L311" s="4383">
        <f t="shared" si="43"/>
        <v>0</v>
      </c>
      <c r="M311" s="4385">
        <f t="shared" si="43"/>
        <v>0</v>
      </c>
      <c r="N311" s="4383">
        <f t="shared" si="43"/>
        <v>0</v>
      </c>
      <c r="O311" s="4385">
        <f t="shared" si="43"/>
        <v>0</v>
      </c>
      <c r="P311" s="4383">
        <f t="shared" si="43"/>
        <v>0</v>
      </c>
      <c r="Q311" s="4385">
        <f t="shared" si="43"/>
        <v>0</v>
      </c>
      <c r="R311" s="4383">
        <f t="shared" si="43"/>
        <v>0</v>
      </c>
      <c r="S311" s="4385">
        <f t="shared" si="43"/>
        <v>0</v>
      </c>
      <c r="T311" s="4383">
        <f t="shared" si="43"/>
        <v>0</v>
      </c>
      <c r="U311" s="4385">
        <f t="shared" si="43"/>
        <v>0</v>
      </c>
      <c r="V311" s="4383">
        <f t="shared" si="43"/>
        <v>0</v>
      </c>
      <c r="W311" s="4385">
        <f t="shared" si="43"/>
        <v>0</v>
      </c>
      <c r="X311" s="4383">
        <f t="shared" si="43"/>
        <v>0</v>
      </c>
      <c r="Y311" s="4385">
        <f t="shared" si="43"/>
        <v>0</v>
      </c>
      <c r="Z311" s="4383">
        <f t="shared" si="43"/>
        <v>0</v>
      </c>
      <c r="AA311" s="4385">
        <f t="shared" si="43"/>
        <v>0</v>
      </c>
      <c r="AB311" s="4383">
        <f t="shared" si="43"/>
        <v>0</v>
      </c>
      <c r="AC311" s="4385">
        <f t="shared" si="43"/>
        <v>0</v>
      </c>
      <c r="AD311" s="4383">
        <f t="shared" si="43"/>
        <v>0</v>
      </c>
      <c r="AE311" s="4385">
        <f t="shared" si="43"/>
        <v>0</v>
      </c>
      <c r="AF311" s="4383">
        <f t="shared" si="43"/>
        <v>0</v>
      </c>
      <c r="AG311" s="4385">
        <f t="shared" si="43"/>
        <v>0</v>
      </c>
      <c r="AH311" s="4383">
        <f t="shared" si="43"/>
        <v>0</v>
      </c>
      <c r="AI311" s="4385">
        <f t="shared" si="43"/>
        <v>0</v>
      </c>
      <c r="AJ311" s="4383">
        <f t="shared" si="43"/>
        <v>0</v>
      </c>
      <c r="AK311" s="4385">
        <f t="shared" si="43"/>
        <v>0</v>
      </c>
      <c r="AL311" s="4386">
        <f t="shared" si="43"/>
        <v>0</v>
      </c>
      <c r="AM311" s="4387">
        <f t="shared" si="43"/>
        <v>0</v>
      </c>
      <c r="AN311" s="4410"/>
      <c r="AO311" s="4410"/>
      <c r="AP311" s="4411"/>
      <c r="AQ311" s="4412"/>
      <c r="AR311" s="4411"/>
      <c r="AS311" s="4412"/>
      <c r="AT311" s="4413"/>
      <c r="AU311" s="4414"/>
      <c r="AV311" s="4415"/>
      <c r="AW311" s="4415"/>
      <c r="AX311" s="4416"/>
      <c r="AY311" s="461"/>
      <c r="AZ311" s="460"/>
      <c r="BA311" s="461"/>
      <c r="BB311" s="461"/>
      <c r="BC311" s="461"/>
      <c r="BD311" s="461"/>
      <c r="BE311" s="461"/>
      <c r="BF311" s="461"/>
      <c r="BG311" s="461"/>
      <c r="BH311" s="461"/>
      <c r="BI311" s="461"/>
      <c r="BJ311" s="461"/>
      <c r="BK311" s="461"/>
      <c r="BL311" s="461"/>
      <c r="BM311" s="461"/>
      <c r="BN311" s="461"/>
      <c r="BO311" s="461"/>
      <c r="BP311" s="461"/>
      <c r="BQ311" s="461"/>
      <c r="BR311" s="461"/>
      <c r="BS311" s="461"/>
      <c r="BT311" s="461"/>
      <c r="BU311" s="461"/>
      <c r="BV311" s="461"/>
      <c r="BW311" s="461"/>
      <c r="BX311" s="461"/>
      <c r="BY311" s="460"/>
      <c r="BZ311" s="460"/>
      <c r="CA311" s="1218"/>
      <c r="CB311" s="1218"/>
      <c r="CC311" s="1218"/>
      <c r="CD311" s="1218"/>
      <c r="CE311" s="1218"/>
      <c r="CF311" s="1218"/>
      <c r="CG311" s="1218"/>
      <c r="CH311" s="1218"/>
      <c r="CI311" s="1218"/>
      <c r="CJ311" s="1218"/>
      <c r="CK311" s="1218"/>
      <c r="CL311" s="1218"/>
      <c r="CM311" s="1218"/>
      <c r="CN311" s="1218"/>
      <c r="CO311" s="1218"/>
      <c r="CP311" s="1218"/>
      <c r="CQ311" s="1218"/>
      <c r="CR311" s="1218"/>
      <c r="CS311" s="1218"/>
      <c r="CT311" s="1218"/>
      <c r="CU311" s="1218"/>
      <c r="CV311" s="1218"/>
      <c r="CW311" s="1218"/>
      <c r="CX311" s="1218"/>
      <c r="CY311" s="1218"/>
      <c r="CZ311" s="1218"/>
      <c r="DA311" s="1220"/>
      <c r="DB311" s="1220"/>
      <c r="DC311" s="1220"/>
      <c r="DD311" s="1220"/>
      <c r="DE311" s="1220"/>
      <c r="DF311" s="1220"/>
      <c r="DG311" s="1220"/>
      <c r="DH311" s="1220"/>
      <c r="DI311" s="1220"/>
      <c r="DJ311" s="1220"/>
      <c r="DK311" s="1220"/>
      <c r="DL311" s="1220"/>
      <c r="DM311" s="1220"/>
      <c r="DN311" s="1220"/>
      <c r="DO311" s="1220"/>
      <c r="DP311" s="1220"/>
      <c r="DQ311" s="1220"/>
      <c r="DR311" s="1220"/>
      <c r="DS311" s="1220"/>
      <c r="DT311" s="1220"/>
      <c r="DU311" s="1220"/>
      <c r="DV311" s="1220"/>
      <c r="DW311" s="1220"/>
      <c r="DX311" s="1220"/>
      <c r="DY311" s="1220"/>
      <c r="DZ311" s="1220"/>
    </row>
    <row r="312" spans="1:130" s="459" customFormat="1" x14ac:dyDescent="0.35">
      <c r="A312" s="7336" t="s">
        <v>390</v>
      </c>
      <c r="B312" s="4364" t="s">
        <v>372</v>
      </c>
      <c r="C312" s="4365">
        <f t="shared" si="41"/>
        <v>0</v>
      </c>
      <c r="D312" s="4366">
        <f t="shared" si="42"/>
        <v>0</v>
      </c>
      <c r="E312" s="4367">
        <f t="shared" si="42"/>
        <v>0</v>
      </c>
      <c r="F312" s="4156"/>
      <c r="G312" s="4347"/>
      <c r="H312" s="4156"/>
      <c r="I312" s="4347"/>
      <c r="J312" s="4156"/>
      <c r="K312" s="4347"/>
      <c r="L312" s="4156"/>
      <c r="M312" s="4347"/>
      <c r="N312" s="4156"/>
      <c r="O312" s="4347"/>
      <c r="P312" s="4156"/>
      <c r="Q312" s="4347"/>
      <c r="R312" s="4156"/>
      <c r="S312" s="4347"/>
      <c r="T312" s="4156"/>
      <c r="U312" s="4347"/>
      <c r="V312" s="4156"/>
      <c r="W312" s="4347"/>
      <c r="X312" s="4156"/>
      <c r="Y312" s="4347"/>
      <c r="Z312" s="4156"/>
      <c r="AA312" s="4347"/>
      <c r="AB312" s="4156"/>
      <c r="AC312" s="4347"/>
      <c r="AD312" s="4156"/>
      <c r="AE312" s="4347"/>
      <c r="AF312" s="4156"/>
      <c r="AG312" s="4347"/>
      <c r="AH312" s="4156"/>
      <c r="AI312" s="4347"/>
      <c r="AJ312" s="4156"/>
      <c r="AK312" s="4347"/>
      <c r="AL312" s="4156"/>
      <c r="AM312" s="4368"/>
      <c r="AN312" s="4389"/>
      <c r="AO312" s="4389"/>
      <c r="AP312" s="4390"/>
      <c r="AQ312" s="4391"/>
      <c r="AR312" s="4390"/>
      <c r="AS312" s="4391"/>
      <c r="AT312" s="4390"/>
      <c r="AU312" s="4392"/>
      <c r="AV312" s="4369"/>
      <c r="AW312" s="4369"/>
      <c r="AX312" s="4393"/>
      <c r="AY312" s="461"/>
      <c r="AZ312" s="460"/>
      <c r="BA312" s="461"/>
      <c r="BB312" s="461"/>
      <c r="BC312" s="461"/>
      <c r="BD312" s="461"/>
      <c r="BE312" s="461"/>
      <c r="BF312" s="461"/>
      <c r="BG312" s="461"/>
      <c r="BH312" s="461"/>
      <c r="BI312" s="461"/>
      <c r="BJ312" s="461"/>
      <c r="BK312" s="461"/>
      <c r="BL312" s="461"/>
      <c r="BM312" s="461"/>
      <c r="BN312" s="461"/>
      <c r="BO312" s="461"/>
      <c r="BP312" s="461"/>
      <c r="BQ312" s="461"/>
      <c r="BR312" s="461"/>
      <c r="BS312" s="461"/>
      <c r="BT312" s="461"/>
      <c r="BU312" s="461"/>
      <c r="BV312" s="461"/>
      <c r="BW312" s="461"/>
      <c r="BX312" s="461"/>
      <c r="BY312" s="460"/>
      <c r="BZ312" s="460"/>
      <c r="CA312" s="1218"/>
      <c r="CB312" s="1218"/>
      <c r="CC312" s="1218"/>
      <c r="CD312" s="1218"/>
      <c r="CE312" s="1218"/>
      <c r="CF312" s="1218"/>
      <c r="CG312" s="1218"/>
      <c r="CH312" s="1218"/>
      <c r="CI312" s="1218"/>
      <c r="CJ312" s="1218"/>
      <c r="CK312" s="1218"/>
      <c r="CL312" s="1218"/>
      <c r="CM312" s="1218"/>
      <c r="CN312" s="1218"/>
      <c r="CO312" s="1218"/>
      <c r="CP312" s="1218"/>
      <c r="CQ312" s="1218"/>
      <c r="CR312" s="1218"/>
      <c r="CS312" s="1218"/>
      <c r="CT312" s="1218"/>
      <c r="CU312" s="1218"/>
      <c r="CV312" s="1218"/>
      <c r="CW312" s="1218"/>
      <c r="CX312" s="1218"/>
      <c r="CY312" s="1218"/>
      <c r="CZ312" s="1218"/>
      <c r="DA312" s="1220"/>
      <c r="DB312" s="1220"/>
      <c r="DC312" s="1220"/>
      <c r="DD312" s="1220"/>
      <c r="DE312" s="1220"/>
      <c r="DF312" s="1220"/>
      <c r="DG312" s="1220"/>
      <c r="DH312" s="1220"/>
      <c r="DI312" s="1220"/>
      <c r="DJ312" s="1220"/>
      <c r="DK312" s="1220"/>
      <c r="DL312" s="1220"/>
      <c r="DM312" s="1220"/>
      <c r="DN312" s="1220"/>
      <c r="DO312" s="1220"/>
      <c r="DP312" s="1220"/>
      <c r="DQ312" s="1220"/>
      <c r="DR312" s="1220"/>
      <c r="DS312" s="1220"/>
      <c r="DT312" s="1220"/>
      <c r="DU312" s="1220"/>
      <c r="DV312" s="1220"/>
      <c r="DW312" s="1220"/>
      <c r="DX312" s="1220"/>
      <c r="DY312" s="1220"/>
      <c r="DZ312" s="1220"/>
    </row>
    <row r="313" spans="1:130" s="459" customFormat="1" x14ac:dyDescent="0.35">
      <c r="A313" s="7337"/>
      <c r="B313" s="4372" t="s">
        <v>373</v>
      </c>
      <c r="C313" s="4373">
        <f t="shared" si="41"/>
        <v>0</v>
      </c>
      <c r="D313" s="4374">
        <f t="shared" si="42"/>
        <v>0</v>
      </c>
      <c r="E313" s="4375">
        <f t="shared" si="42"/>
        <v>0</v>
      </c>
      <c r="F313" s="1242"/>
      <c r="G313" s="353"/>
      <c r="H313" s="1242"/>
      <c r="I313" s="353"/>
      <c r="J313" s="1242"/>
      <c r="K313" s="353"/>
      <c r="L313" s="1242"/>
      <c r="M313" s="353"/>
      <c r="N313" s="1242"/>
      <c r="O313" s="353"/>
      <c r="P313" s="1242"/>
      <c r="Q313" s="353"/>
      <c r="R313" s="1242"/>
      <c r="S313" s="353"/>
      <c r="T313" s="1242"/>
      <c r="U313" s="353"/>
      <c r="V313" s="1242"/>
      <c r="W313" s="353"/>
      <c r="X313" s="1242"/>
      <c r="Y313" s="353"/>
      <c r="Z313" s="1242"/>
      <c r="AA313" s="353"/>
      <c r="AB313" s="1242"/>
      <c r="AC313" s="353"/>
      <c r="AD313" s="1242"/>
      <c r="AE313" s="353"/>
      <c r="AF313" s="1242"/>
      <c r="AG313" s="353"/>
      <c r="AH313" s="1242"/>
      <c r="AI313" s="353"/>
      <c r="AJ313" s="1242"/>
      <c r="AK313" s="353"/>
      <c r="AL313" s="1242"/>
      <c r="AM313" s="4376"/>
      <c r="AN313" s="4394"/>
      <c r="AO313" s="4394"/>
      <c r="AP313" s="4395"/>
      <c r="AQ313" s="4396"/>
      <c r="AR313" s="4395"/>
      <c r="AS313" s="4396"/>
      <c r="AT313" s="4395"/>
      <c r="AU313" s="4397"/>
      <c r="AV313" s="4377"/>
      <c r="AW313" s="4377"/>
      <c r="AX313" s="4398"/>
      <c r="AY313" s="461"/>
      <c r="AZ313" s="460"/>
      <c r="BA313" s="461"/>
      <c r="BB313" s="461"/>
      <c r="BC313" s="461"/>
      <c r="BD313" s="461"/>
      <c r="BE313" s="461"/>
      <c r="BF313" s="461"/>
      <c r="BG313" s="461"/>
      <c r="BH313" s="461"/>
      <c r="BI313" s="461"/>
      <c r="BJ313" s="461"/>
      <c r="BK313" s="461"/>
      <c r="BL313" s="461"/>
      <c r="BM313" s="461"/>
      <c r="BN313" s="461"/>
      <c r="BO313" s="461"/>
      <c r="BP313" s="461"/>
      <c r="BQ313" s="461"/>
      <c r="BR313" s="461"/>
      <c r="BS313" s="461"/>
      <c r="BT313" s="461"/>
      <c r="BU313" s="461"/>
      <c r="BV313" s="461"/>
      <c r="BW313" s="461"/>
      <c r="BX313" s="461"/>
      <c r="BY313" s="460"/>
      <c r="BZ313" s="460"/>
      <c r="CA313" s="1218"/>
      <c r="CB313" s="1218"/>
      <c r="CC313" s="1218"/>
      <c r="CD313" s="1218"/>
      <c r="CE313" s="1218"/>
      <c r="CF313" s="1218"/>
      <c r="CG313" s="1218"/>
      <c r="CH313" s="1218"/>
      <c r="CI313" s="1218"/>
      <c r="CJ313" s="1218"/>
      <c r="CK313" s="1218"/>
      <c r="CL313" s="1218"/>
      <c r="CM313" s="1218"/>
      <c r="CN313" s="1218"/>
      <c r="CO313" s="1218"/>
      <c r="CP313" s="1218"/>
      <c r="CQ313" s="1218"/>
      <c r="CR313" s="1218"/>
      <c r="CS313" s="1218"/>
      <c r="CT313" s="1218"/>
      <c r="CU313" s="1218"/>
      <c r="CV313" s="1218"/>
      <c r="CW313" s="1218"/>
      <c r="CX313" s="1218"/>
      <c r="CY313" s="1218"/>
      <c r="CZ313" s="1218"/>
      <c r="DA313" s="1220"/>
      <c r="DB313" s="1220"/>
      <c r="DC313" s="1220"/>
      <c r="DD313" s="1220"/>
      <c r="DE313" s="1220"/>
      <c r="DF313" s="1220"/>
      <c r="DG313" s="1220"/>
      <c r="DH313" s="1220"/>
      <c r="DI313" s="1220"/>
      <c r="DJ313" s="1220"/>
      <c r="DK313" s="1220"/>
      <c r="DL313" s="1220"/>
      <c r="DM313" s="1220"/>
      <c r="DN313" s="1220"/>
      <c r="DO313" s="1220"/>
      <c r="DP313" s="1220"/>
      <c r="DQ313" s="1220"/>
      <c r="DR313" s="1220"/>
      <c r="DS313" s="1220"/>
      <c r="DT313" s="1220"/>
      <c r="DU313" s="1220"/>
      <c r="DV313" s="1220"/>
      <c r="DW313" s="1220"/>
      <c r="DX313" s="1220"/>
      <c r="DY313" s="1220"/>
      <c r="DZ313" s="1220"/>
    </row>
    <row r="314" spans="1:130" s="459" customFormat="1" x14ac:dyDescent="0.35">
      <c r="A314" s="7337"/>
      <c r="B314" s="4399" t="s">
        <v>376</v>
      </c>
      <c r="C314" s="4400">
        <f t="shared" si="41"/>
        <v>0</v>
      </c>
      <c r="D314" s="4401">
        <f t="shared" si="42"/>
        <v>0</v>
      </c>
      <c r="E314" s="4402">
        <f t="shared" si="42"/>
        <v>0</v>
      </c>
      <c r="F314" s="4353"/>
      <c r="G314" s="1672"/>
      <c r="H314" s="4353"/>
      <c r="I314" s="1672"/>
      <c r="J314" s="4353"/>
      <c r="K314" s="1672"/>
      <c r="L314" s="4353"/>
      <c r="M314" s="1672"/>
      <c r="N314" s="4353"/>
      <c r="O314" s="1672"/>
      <c r="P314" s="4353"/>
      <c r="Q314" s="1672"/>
      <c r="R314" s="4353"/>
      <c r="S314" s="1672"/>
      <c r="T314" s="4353"/>
      <c r="U314" s="1672"/>
      <c r="V314" s="4353"/>
      <c r="W314" s="1672"/>
      <c r="X314" s="4353"/>
      <c r="Y314" s="1672"/>
      <c r="Z314" s="4353"/>
      <c r="AA314" s="1672"/>
      <c r="AB314" s="4353"/>
      <c r="AC314" s="1672"/>
      <c r="AD314" s="4353"/>
      <c r="AE314" s="1672"/>
      <c r="AF314" s="4353"/>
      <c r="AG314" s="1672"/>
      <c r="AH314" s="4353"/>
      <c r="AI314" s="1672"/>
      <c r="AJ314" s="4353"/>
      <c r="AK314" s="1672"/>
      <c r="AL314" s="4353"/>
      <c r="AM314" s="4403"/>
      <c r="AN314" s="4404"/>
      <c r="AO314" s="4404"/>
      <c r="AP314" s="4405"/>
      <c r="AQ314" s="4406"/>
      <c r="AR314" s="4405"/>
      <c r="AS314" s="4406"/>
      <c r="AT314" s="4405"/>
      <c r="AU314" s="4407"/>
      <c r="AV314" s="4408"/>
      <c r="AW314" s="4408"/>
      <c r="AX314" s="4409"/>
      <c r="AY314" s="461"/>
      <c r="AZ314" s="460"/>
      <c r="BA314" s="461"/>
      <c r="BB314" s="461"/>
      <c r="BC314" s="461"/>
      <c r="BD314" s="461"/>
      <c r="BE314" s="461"/>
      <c r="BF314" s="461"/>
      <c r="BG314" s="461"/>
      <c r="BH314" s="461"/>
      <c r="BI314" s="461"/>
      <c r="BJ314" s="461"/>
      <c r="BK314" s="461"/>
      <c r="BL314" s="461"/>
      <c r="BM314" s="461"/>
      <c r="BN314" s="461"/>
      <c r="BO314" s="461"/>
      <c r="BP314" s="461"/>
      <c r="BQ314" s="461"/>
      <c r="BR314" s="461"/>
      <c r="BS314" s="461"/>
      <c r="BT314" s="461"/>
      <c r="BU314" s="461"/>
      <c r="BV314" s="461"/>
      <c r="BW314" s="461"/>
      <c r="BX314" s="461"/>
      <c r="BY314" s="460"/>
      <c r="BZ314" s="460"/>
      <c r="CA314" s="1218"/>
      <c r="CB314" s="1218"/>
      <c r="CC314" s="1218"/>
      <c r="CD314" s="1218"/>
      <c r="CE314" s="1218"/>
      <c r="CF314" s="1218"/>
      <c r="CG314" s="1218"/>
      <c r="CH314" s="1218"/>
      <c r="CI314" s="1218"/>
      <c r="CJ314" s="1218"/>
      <c r="CK314" s="1218"/>
      <c r="CL314" s="1218"/>
      <c r="CM314" s="1218"/>
      <c r="CN314" s="1218"/>
      <c r="CO314" s="1218"/>
      <c r="CP314" s="1218"/>
      <c r="CQ314" s="1218"/>
      <c r="CR314" s="1218"/>
      <c r="CS314" s="1218"/>
      <c r="CT314" s="1218"/>
      <c r="CU314" s="1218"/>
      <c r="CV314" s="1218"/>
      <c r="CW314" s="1218"/>
      <c r="CX314" s="1218"/>
      <c r="CY314" s="1218"/>
      <c r="CZ314" s="1218"/>
      <c r="DA314" s="1220"/>
      <c r="DB314" s="1220"/>
      <c r="DC314" s="1220"/>
      <c r="DD314" s="1220"/>
      <c r="DE314" s="1220"/>
      <c r="DF314" s="1220"/>
      <c r="DG314" s="1220"/>
      <c r="DH314" s="1220"/>
      <c r="DI314" s="1220"/>
      <c r="DJ314" s="1220"/>
      <c r="DK314" s="1220"/>
      <c r="DL314" s="1220"/>
      <c r="DM314" s="1220"/>
      <c r="DN314" s="1220"/>
      <c r="DO314" s="1220"/>
      <c r="DP314" s="1220"/>
      <c r="DQ314" s="1220"/>
      <c r="DR314" s="1220"/>
      <c r="DS314" s="1220"/>
      <c r="DT314" s="1220"/>
      <c r="DU314" s="1220"/>
      <c r="DV314" s="1220"/>
      <c r="DW314" s="1220"/>
      <c r="DX314" s="1220"/>
      <c r="DY314" s="1220"/>
      <c r="DZ314" s="1220"/>
    </row>
    <row r="315" spans="1:130" s="459" customFormat="1" x14ac:dyDescent="0.35">
      <c r="A315" s="7337"/>
      <c r="B315" s="4399" t="s">
        <v>377</v>
      </c>
      <c r="C315" s="4400">
        <f t="shared" si="41"/>
        <v>0</v>
      </c>
      <c r="D315" s="4401">
        <f t="shared" si="42"/>
        <v>0</v>
      </c>
      <c r="E315" s="4402">
        <f t="shared" si="42"/>
        <v>0</v>
      </c>
      <c r="F315" s="4353"/>
      <c r="G315" s="1672"/>
      <c r="H315" s="4353"/>
      <c r="I315" s="1672"/>
      <c r="J315" s="4353"/>
      <c r="K315" s="1672"/>
      <c r="L315" s="4353"/>
      <c r="M315" s="1672"/>
      <c r="N315" s="4353"/>
      <c r="O315" s="1672"/>
      <c r="P315" s="4353"/>
      <c r="Q315" s="1672"/>
      <c r="R315" s="4353"/>
      <c r="S315" s="1672"/>
      <c r="T315" s="4353"/>
      <c r="U315" s="1672"/>
      <c r="V315" s="4353"/>
      <c r="W315" s="1672"/>
      <c r="X315" s="4353"/>
      <c r="Y315" s="1672"/>
      <c r="Z315" s="4353"/>
      <c r="AA315" s="1672"/>
      <c r="AB315" s="4353"/>
      <c r="AC315" s="1672"/>
      <c r="AD315" s="4353"/>
      <c r="AE315" s="1672"/>
      <c r="AF315" s="4353"/>
      <c r="AG315" s="1672"/>
      <c r="AH315" s="4353"/>
      <c r="AI315" s="1672"/>
      <c r="AJ315" s="4353"/>
      <c r="AK315" s="1672"/>
      <c r="AL315" s="4353"/>
      <c r="AM315" s="4403"/>
      <c r="AN315" s="4404"/>
      <c r="AO315" s="4404"/>
      <c r="AP315" s="4405"/>
      <c r="AQ315" s="4406"/>
      <c r="AR315" s="4405"/>
      <c r="AS315" s="4406"/>
      <c r="AT315" s="4405"/>
      <c r="AU315" s="4407"/>
      <c r="AV315" s="4408"/>
      <c r="AW315" s="4408"/>
      <c r="AX315" s="4409"/>
      <c r="AY315" s="461"/>
      <c r="AZ315" s="460"/>
      <c r="BA315" s="461"/>
      <c r="BB315" s="461"/>
      <c r="BC315" s="461"/>
      <c r="BD315" s="461"/>
      <c r="BE315" s="461"/>
      <c r="BF315" s="461"/>
      <c r="BG315" s="461"/>
      <c r="BH315" s="461"/>
      <c r="BI315" s="461"/>
      <c r="BJ315" s="461"/>
      <c r="BK315" s="461"/>
      <c r="BL315" s="461"/>
      <c r="BM315" s="461"/>
      <c r="BN315" s="461"/>
      <c r="BO315" s="461"/>
      <c r="BP315" s="461"/>
      <c r="BQ315" s="461"/>
      <c r="BR315" s="461"/>
      <c r="BS315" s="461"/>
      <c r="BT315" s="461"/>
      <c r="BU315" s="461"/>
      <c r="BV315" s="461"/>
      <c r="BW315" s="461"/>
      <c r="BX315" s="461"/>
      <c r="BY315" s="460"/>
      <c r="BZ315" s="460"/>
      <c r="CA315" s="1218"/>
      <c r="CB315" s="1218"/>
      <c r="CC315" s="1218"/>
      <c r="CD315" s="1218"/>
      <c r="CE315" s="1218"/>
      <c r="CF315" s="1218"/>
      <c r="CG315" s="1218"/>
      <c r="CH315" s="1218"/>
      <c r="CI315" s="1218"/>
      <c r="CJ315" s="1218"/>
      <c r="CK315" s="1218"/>
      <c r="CL315" s="1218"/>
      <c r="CM315" s="1218"/>
      <c r="CN315" s="1218"/>
      <c r="CO315" s="1218"/>
      <c r="CP315" s="1218"/>
      <c r="CQ315" s="1218"/>
      <c r="CR315" s="1218"/>
      <c r="CS315" s="1218"/>
      <c r="CT315" s="1218"/>
      <c r="CU315" s="1218"/>
      <c r="CV315" s="1218"/>
      <c r="CW315" s="1218"/>
      <c r="CX315" s="1218"/>
      <c r="CY315" s="1218"/>
      <c r="CZ315" s="1218"/>
      <c r="DA315" s="1220"/>
      <c r="DB315" s="1220"/>
      <c r="DC315" s="1220"/>
      <c r="DD315" s="1220"/>
      <c r="DE315" s="1220"/>
      <c r="DF315" s="1220"/>
      <c r="DG315" s="1220"/>
      <c r="DH315" s="1220"/>
      <c r="DI315" s="1220"/>
      <c r="DJ315" s="1220"/>
      <c r="DK315" s="1220"/>
      <c r="DL315" s="1220"/>
      <c r="DM315" s="1220"/>
      <c r="DN315" s="1220"/>
      <c r="DO315" s="1220"/>
      <c r="DP315" s="1220"/>
      <c r="DQ315" s="1220"/>
      <c r="DR315" s="1220"/>
      <c r="DS315" s="1220"/>
      <c r="DT315" s="1220"/>
      <c r="DU315" s="1220"/>
      <c r="DV315" s="1220"/>
      <c r="DW315" s="1220"/>
      <c r="DX315" s="1220"/>
      <c r="DY315" s="1220"/>
      <c r="DZ315" s="1220"/>
    </row>
    <row r="316" spans="1:130" s="459" customFormat="1" x14ac:dyDescent="0.35">
      <c r="A316" s="7337"/>
      <c r="B316" s="4399" t="s">
        <v>378</v>
      </c>
      <c r="C316" s="4400">
        <f t="shared" si="41"/>
        <v>0</v>
      </c>
      <c r="D316" s="4401">
        <f t="shared" si="42"/>
        <v>0</v>
      </c>
      <c r="E316" s="4402">
        <f t="shared" si="42"/>
        <v>0</v>
      </c>
      <c r="F316" s="4353"/>
      <c r="G316" s="1672"/>
      <c r="H316" s="4353"/>
      <c r="I316" s="1672"/>
      <c r="J316" s="4353"/>
      <c r="K316" s="1672"/>
      <c r="L316" s="4353"/>
      <c r="M316" s="1672"/>
      <c r="N316" s="4353"/>
      <c r="O316" s="1672"/>
      <c r="P316" s="4353"/>
      <c r="Q316" s="1672"/>
      <c r="R316" s="4353"/>
      <c r="S316" s="1672"/>
      <c r="T316" s="4353"/>
      <c r="U316" s="1672"/>
      <c r="V316" s="4353"/>
      <c r="W316" s="1672"/>
      <c r="X316" s="4353"/>
      <c r="Y316" s="1672"/>
      <c r="Z316" s="4353"/>
      <c r="AA316" s="1672"/>
      <c r="AB316" s="4353"/>
      <c r="AC316" s="1672"/>
      <c r="AD316" s="4353"/>
      <c r="AE316" s="1672"/>
      <c r="AF316" s="4353"/>
      <c r="AG316" s="1672"/>
      <c r="AH316" s="4353"/>
      <c r="AI316" s="1672"/>
      <c r="AJ316" s="4353"/>
      <c r="AK316" s="1672"/>
      <c r="AL316" s="4353"/>
      <c r="AM316" s="4403"/>
      <c r="AN316" s="4404"/>
      <c r="AO316" s="4404"/>
      <c r="AP316" s="4405"/>
      <c r="AQ316" s="4406"/>
      <c r="AR316" s="4405"/>
      <c r="AS316" s="4406"/>
      <c r="AT316" s="4405"/>
      <c r="AU316" s="4407"/>
      <c r="AV316" s="4408"/>
      <c r="AW316" s="4408"/>
      <c r="AX316" s="4409"/>
      <c r="AY316" s="461"/>
      <c r="AZ316" s="460"/>
      <c r="BA316" s="461"/>
      <c r="BB316" s="461"/>
      <c r="BC316" s="461"/>
      <c r="BD316" s="461"/>
      <c r="BE316" s="461"/>
      <c r="BF316" s="461"/>
      <c r="BG316" s="461"/>
      <c r="BH316" s="461"/>
      <c r="BI316" s="461"/>
      <c r="BJ316" s="461"/>
      <c r="BK316" s="461"/>
      <c r="BL316" s="461"/>
      <c r="BM316" s="461"/>
      <c r="BN316" s="461"/>
      <c r="BO316" s="461"/>
      <c r="BP316" s="461"/>
      <c r="BQ316" s="461"/>
      <c r="BR316" s="461"/>
      <c r="BS316" s="461"/>
      <c r="BT316" s="461"/>
      <c r="BU316" s="461"/>
      <c r="BV316" s="461"/>
      <c r="BW316" s="461"/>
      <c r="BX316" s="461"/>
      <c r="BY316" s="460"/>
      <c r="BZ316" s="460"/>
      <c r="CA316" s="1218"/>
      <c r="CB316" s="1218"/>
      <c r="CC316" s="1218"/>
      <c r="CD316" s="1218"/>
      <c r="CE316" s="1218"/>
      <c r="CF316" s="1218"/>
      <c r="CG316" s="1218"/>
      <c r="CH316" s="1218"/>
      <c r="CI316" s="1218"/>
      <c r="CJ316" s="1218"/>
      <c r="CK316" s="1218"/>
      <c r="CL316" s="1218"/>
      <c r="CM316" s="1218"/>
      <c r="CN316" s="1218"/>
      <c r="CO316" s="1218"/>
      <c r="CP316" s="1218"/>
      <c r="CQ316" s="1218"/>
      <c r="CR316" s="1218"/>
      <c r="CS316" s="1218"/>
      <c r="CT316" s="1218"/>
      <c r="CU316" s="1218"/>
      <c r="CV316" s="1218"/>
      <c r="CW316" s="1218"/>
      <c r="CX316" s="1218"/>
      <c r="CY316" s="1218"/>
      <c r="CZ316" s="1218"/>
      <c r="DA316" s="1220"/>
      <c r="DB316" s="1220"/>
      <c r="DC316" s="1220"/>
      <c r="DD316" s="1220"/>
      <c r="DE316" s="1220"/>
      <c r="DF316" s="1220"/>
      <c r="DG316" s="1220"/>
      <c r="DH316" s="1220"/>
      <c r="DI316" s="1220"/>
      <c r="DJ316" s="1220"/>
      <c r="DK316" s="1220"/>
      <c r="DL316" s="1220"/>
      <c r="DM316" s="1220"/>
      <c r="DN316" s="1220"/>
      <c r="DO316" s="1220"/>
      <c r="DP316" s="1220"/>
      <c r="DQ316" s="1220"/>
      <c r="DR316" s="1220"/>
      <c r="DS316" s="1220"/>
      <c r="DT316" s="1220"/>
      <c r="DU316" s="1220"/>
      <c r="DV316" s="1220"/>
      <c r="DW316" s="1220"/>
      <c r="DX316" s="1220"/>
      <c r="DY316" s="1220"/>
      <c r="DZ316" s="1220"/>
    </row>
    <row r="317" spans="1:130" s="459" customFormat="1" x14ac:dyDescent="0.35">
      <c r="A317" s="7337"/>
      <c r="B317" s="4399" t="s">
        <v>379</v>
      </c>
      <c r="C317" s="4400">
        <f t="shared" si="41"/>
        <v>0</v>
      </c>
      <c r="D317" s="4401">
        <f t="shared" si="42"/>
        <v>0</v>
      </c>
      <c r="E317" s="4402">
        <f t="shared" si="42"/>
        <v>0</v>
      </c>
      <c r="F317" s="4353"/>
      <c r="G317" s="1672"/>
      <c r="H317" s="4353"/>
      <c r="I317" s="1672"/>
      <c r="J317" s="4353"/>
      <c r="K317" s="1672"/>
      <c r="L317" s="4353"/>
      <c r="M317" s="1672"/>
      <c r="N317" s="4353"/>
      <c r="O317" s="1672"/>
      <c r="P317" s="4353"/>
      <c r="Q317" s="1672"/>
      <c r="R317" s="4353"/>
      <c r="S317" s="1672"/>
      <c r="T317" s="4353"/>
      <c r="U317" s="1672"/>
      <c r="V317" s="4353"/>
      <c r="W317" s="1672"/>
      <c r="X317" s="4353"/>
      <c r="Y317" s="1672"/>
      <c r="Z317" s="4353"/>
      <c r="AA317" s="1672"/>
      <c r="AB317" s="4353"/>
      <c r="AC317" s="1672"/>
      <c r="AD317" s="4353"/>
      <c r="AE317" s="1672"/>
      <c r="AF317" s="4353"/>
      <c r="AG317" s="1672"/>
      <c r="AH317" s="4353"/>
      <c r="AI317" s="1672"/>
      <c r="AJ317" s="4353"/>
      <c r="AK317" s="1672"/>
      <c r="AL317" s="4353"/>
      <c r="AM317" s="4403"/>
      <c r="AN317" s="4404"/>
      <c r="AO317" s="4404"/>
      <c r="AP317" s="4405"/>
      <c r="AQ317" s="4406"/>
      <c r="AR317" s="4405"/>
      <c r="AS317" s="4406"/>
      <c r="AT317" s="4405"/>
      <c r="AU317" s="4407"/>
      <c r="AV317" s="4408"/>
      <c r="AW317" s="4408"/>
      <c r="AX317" s="4409"/>
      <c r="AY317" s="461"/>
      <c r="AZ317" s="460"/>
      <c r="BA317" s="461"/>
      <c r="BB317" s="461"/>
      <c r="BC317" s="461"/>
      <c r="BD317" s="461"/>
      <c r="BE317" s="461"/>
      <c r="BF317" s="461"/>
      <c r="BG317" s="461"/>
      <c r="BH317" s="461"/>
      <c r="BI317" s="461"/>
      <c r="BJ317" s="461"/>
      <c r="BK317" s="461"/>
      <c r="BL317" s="461"/>
      <c r="BM317" s="461"/>
      <c r="BN317" s="461"/>
      <c r="BO317" s="461"/>
      <c r="BP317" s="461"/>
      <c r="BQ317" s="461"/>
      <c r="BR317" s="461"/>
      <c r="BS317" s="461"/>
      <c r="BT317" s="461"/>
      <c r="BU317" s="461"/>
      <c r="BV317" s="461"/>
      <c r="BW317" s="461"/>
      <c r="BX317" s="461"/>
      <c r="BY317" s="460"/>
      <c r="BZ317" s="460"/>
      <c r="CA317" s="1218"/>
      <c r="CB317" s="1218"/>
      <c r="CC317" s="1218"/>
      <c r="CD317" s="1218"/>
      <c r="CE317" s="1218"/>
      <c r="CF317" s="1218"/>
      <c r="CG317" s="1218"/>
      <c r="CH317" s="1218"/>
      <c r="CI317" s="1218"/>
      <c r="CJ317" s="1218"/>
      <c r="CK317" s="1218"/>
      <c r="CL317" s="1218"/>
      <c r="CM317" s="1218"/>
      <c r="CN317" s="1218"/>
      <c r="CO317" s="1218"/>
      <c r="CP317" s="1218"/>
      <c r="CQ317" s="1218"/>
      <c r="CR317" s="1218"/>
      <c r="CS317" s="1218"/>
      <c r="CT317" s="1218"/>
      <c r="CU317" s="1218"/>
      <c r="CV317" s="1218"/>
      <c r="CW317" s="1218"/>
      <c r="CX317" s="1218"/>
      <c r="CY317" s="1218"/>
      <c r="CZ317" s="1218"/>
      <c r="DA317" s="1220"/>
      <c r="DB317" s="1220"/>
      <c r="DC317" s="1220"/>
      <c r="DD317" s="1220"/>
      <c r="DE317" s="1220"/>
      <c r="DF317" s="1220"/>
      <c r="DG317" s="1220"/>
      <c r="DH317" s="1220"/>
      <c r="DI317" s="1220"/>
      <c r="DJ317" s="1220"/>
      <c r="DK317" s="1220"/>
      <c r="DL317" s="1220"/>
      <c r="DM317" s="1220"/>
      <c r="DN317" s="1220"/>
      <c r="DO317" s="1220"/>
      <c r="DP317" s="1220"/>
      <c r="DQ317" s="1220"/>
      <c r="DR317" s="1220"/>
      <c r="DS317" s="1220"/>
      <c r="DT317" s="1220"/>
      <c r="DU317" s="1220"/>
      <c r="DV317" s="1220"/>
      <c r="DW317" s="1220"/>
      <c r="DX317" s="1220"/>
      <c r="DY317" s="1220"/>
      <c r="DZ317" s="1220"/>
    </row>
    <row r="318" spans="1:130" s="459" customFormat="1" ht="15" thickBot="1" x14ac:dyDescent="0.4">
      <c r="A318" s="7338"/>
      <c r="B318" s="4379" t="s">
        <v>374</v>
      </c>
      <c r="C318" s="4380">
        <f t="shared" si="41"/>
        <v>0</v>
      </c>
      <c r="D318" s="4381">
        <f t="shared" si="42"/>
        <v>0</v>
      </c>
      <c r="E318" s="4417">
        <f t="shared" si="42"/>
        <v>0</v>
      </c>
      <c r="F318" s="4418">
        <f t="shared" ref="F318:AL318" si="44">SUM(F312:F317)</f>
        <v>0</v>
      </c>
      <c r="G318" s="4385">
        <f t="shared" si="44"/>
        <v>0</v>
      </c>
      <c r="H318" s="4418">
        <f t="shared" si="44"/>
        <v>0</v>
      </c>
      <c r="I318" s="4385">
        <f t="shared" si="44"/>
        <v>0</v>
      </c>
      <c r="J318" s="4418">
        <f t="shared" si="44"/>
        <v>0</v>
      </c>
      <c r="K318" s="4385">
        <f t="shared" si="44"/>
        <v>0</v>
      </c>
      <c r="L318" s="4418">
        <f t="shared" si="44"/>
        <v>0</v>
      </c>
      <c r="M318" s="4385">
        <f t="shared" si="44"/>
        <v>0</v>
      </c>
      <c r="N318" s="4418">
        <f t="shared" si="44"/>
        <v>0</v>
      </c>
      <c r="O318" s="4385">
        <f t="shared" si="44"/>
        <v>0</v>
      </c>
      <c r="P318" s="4418">
        <f t="shared" si="44"/>
        <v>0</v>
      </c>
      <c r="Q318" s="4385">
        <f t="shared" si="44"/>
        <v>0</v>
      </c>
      <c r="R318" s="4418">
        <f t="shared" si="44"/>
        <v>0</v>
      </c>
      <c r="S318" s="4385">
        <f t="shared" si="44"/>
        <v>0</v>
      </c>
      <c r="T318" s="4418">
        <f t="shared" si="44"/>
        <v>0</v>
      </c>
      <c r="U318" s="4385">
        <f t="shared" si="44"/>
        <v>0</v>
      </c>
      <c r="V318" s="4418">
        <f t="shared" si="44"/>
        <v>0</v>
      </c>
      <c r="W318" s="4385">
        <f t="shared" si="44"/>
        <v>0</v>
      </c>
      <c r="X318" s="4418">
        <f t="shared" si="44"/>
        <v>0</v>
      </c>
      <c r="Y318" s="4385">
        <f t="shared" si="44"/>
        <v>0</v>
      </c>
      <c r="Z318" s="4418">
        <f t="shared" si="44"/>
        <v>0</v>
      </c>
      <c r="AA318" s="4385">
        <f t="shared" si="44"/>
        <v>0</v>
      </c>
      <c r="AB318" s="4418">
        <f t="shared" si="44"/>
        <v>0</v>
      </c>
      <c r="AC318" s="4385">
        <f t="shared" si="44"/>
        <v>0</v>
      </c>
      <c r="AD318" s="4418">
        <f t="shared" si="44"/>
        <v>0</v>
      </c>
      <c r="AE318" s="4385">
        <f t="shared" si="44"/>
        <v>0</v>
      </c>
      <c r="AF318" s="4418">
        <f t="shared" si="44"/>
        <v>0</v>
      </c>
      <c r="AG318" s="4385">
        <f t="shared" si="44"/>
        <v>0</v>
      </c>
      <c r="AH318" s="4418">
        <f t="shared" si="44"/>
        <v>0</v>
      </c>
      <c r="AI318" s="4385">
        <f t="shared" si="44"/>
        <v>0</v>
      </c>
      <c r="AJ318" s="4418">
        <f t="shared" si="44"/>
        <v>0</v>
      </c>
      <c r="AK318" s="4385">
        <f t="shared" si="44"/>
        <v>0</v>
      </c>
      <c r="AL318" s="4419">
        <f t="shared" si="44"/>
        <v>0</v>
      </c>
      <c r="AM318" s="4387">
        <f>SUM(AM312:AM317)</f>
        <v>0</v>
      </c>
      <c r="AN318" s="4420"/>
      <c r="AO318" s="4420"/>
      <c r="AP318" s="4421"/>
      <c r="AQ318" s="4422"/>
      <c r="AR318" s="4421"/>
      <c r="AS318" s="4422"/>
      <c r="AT318" s="4423"/>
      <c r="AU318" s="4424"/>
      <c r="AV318" s="4425"/>
      <c r="AW318" s="4426"/>
      <c r="AX318" s="4427"/>
      <c r="AY318" s="461"/>
      <c r="AZ318" s="460"/>
      <c r="BA318" s="461"/>
      <c r="BB318" s="461"/>
      <c r="BC318" s="461"/>
      <c r="BD318" s="461"/>
      <c r="BE318" s="461"/>
      <c r="BF318" s="461"/>
      <c r="BG318" s="461"/>
      <c r="BH318" s="461"/>
      <c r="BI318" s="461"/>
      <c r="BJ318" s="461"/>
      <c r="BK318" s="461"/>
      <c r="BL318" s="461"/>
      <c r="BM318" s="461"/>
      <c r="BN318" s="461"/>
      <c r="BO318" s="461"/>
      <c r="BP318" s="461"/>
      <c r="BQ318" s="461"/>
      <c r="BR318" s="461"/>
      <c r="BS318" s="461"/>
      <c r="BT318" s="461"/>
      <c r="BU318" s="461"/>
      <c r="BV318" s="461"/>
      <c r="BW318" s="461"/>
      <c r="BX318" s="461"/>
      <c r="BY318" s="460"/>
      <c r="BZ318" s="460"/>
      <c r="CA318" s="1218"/>
      <c r="CB318" s="1218"/>
      <c r="CC318" s="1218"/>
      <c r="CD318" s="1218"/>
      <c r="CE318" s="1218"/>
      <c r="CF318" s="1218"/>
      <c r="CG318" s="1218"/>
      <c r="CH318" s="1218"/>
      <c r="CI318" s="1218"/>
      <c r="CJ318" s="1218"/>
      <c r="CK318" s="1218"/>
      <c r="CL318" s="1218"/>
      <c r="CM318" s="1218"/>
      <c r="CN318" s="1218"/>
      <c r="CO318" s="1218"/>
      <c r="CP318" s="1218"/>
      <c r="CQ318" s="1218"/>
      <c r="CR318" s="1218"/>
      <c r="CS318" s="1218"/>
      <c r="CT318" s="1218"/>
      <c r="CU318" s="1218"/>
      <c r="CV318" s="1218"/>
      <c r="CW318" s="1218"/>
      <c r="CX318" s="1218"/>
      <c r="CY318" s="1218"/>
      <c r="CZ318" s="1218"/>
      <c r="DA318" s="1220"/>
      <c r="DB318" s="1220"/>
      <c r="DC318" s="1220"/>
      <c r="DD318" s="1220"/>
      <c r="DE318" s="1220"/>
      <c r="DF318" s="1220"/>
      <c r="DG318" s="1220"/>
      <c r="DH318" s="1220"/>
      <c r="DI318" s="1220"/>
      <c r="DJ318" s="1220"/>
      <c r="DK318" s="1220"/>
      <c r="DL318" s="1220"/>
      <c r="DM318" s="1220"/>
      <c r="DN318" s="1220"/>
      <c r="DO318" s="1220"/>
      <c r="DP318" s="1220"/>
      <c r="DQ318" s="1220"/>
      <c r="DR318" s="1220"/>
      <c r="DS318" s="1220"/>
      <c r="DT318" s="1220"/>
      <c r="DU318" s="1220"/>
      <c r="DV318" s="1220"/>
      <c r="DW318" s="1220"/>
      <c r="DX318" s="1220"/>
      <c r="DY318" s="1220"/>
      <c r="DZ318" s="1220"/>
    </row>
    <row r="319" spans="1:130" s="459" customFormat="1" ht="20.5" customHeight="1" thickTop="1" x14ac:dyDescent="0.35">
      <c r="A319" s="7339" t="s">
        <v>391</v>
      </c>
      <c r="B319" s="7339"/>
      <c r="C319" s="4428">
        <f>SUM(D319,E319)</f>
        <v>0</v>
      </c>
      <c r="D319" s="4429">
        <f>SUM(F319,H319,J319,L319,N319,P319,R319,T319,V319,X319,Z319,AB319,AD319,AF319,AH319,AJ319,AL319)</f>
        <v>0</v>
      </c>
      <c r="E319" s="4430">
        <f>SUM(G319,I319,K319,M319,O319,Q319,S319,U319,W319,Y319,AA319,AC319,AE319,AG319,AI319,AK319,AM319)</f>
        <v>0</v>
      </c>
      <c r="F319" s="4431">
        <f>MIN(F273,F280,F287,F299,F311,F318)</f>
        <v>0</v>
      </c>
      <c r="G319" s="4430">
        <f t="shared" ref="G319:AM319" si="45">MIN(G273,G280,G287,G299,G311,G318)</f>
        <v>0</v>
      </c>
      <c r="H319" s="4431">
        <f>MIN(H273,H280,H287,H299,H311,H318)</f>
        <v>0</v>
      </c>
      <c r="I319" s="4430">
        <f t="shared" si="45"/>
        <v>0</v>
      </c>
      <c r="J319" s="4431">
        <f t="shared" si="45"/>
        <v>0</v>
      </c>
      <c r="K319" s="4430">
        <f t="shared" si="45"/>
        <v>0</v>
      </c>
      <c r="L319" s="4431">
        <f t="shared" si="45"/>
        <v>0</v>
      </c>
      <c r="M319" s="4430">
        <f t="shared" si="45"/>
        <v>0</v>
      </c>
      <c r="N319" s="4431">
        <f t="shared" si="45"/>
        <v>0</v>
      </c>
      <c r="O319" s="4430">
        <f t="shared" si="45"/>
        <v>0</v>
      </c>
      <c r="P319" s="4431">
        <f t="shared" si="45"/>
        <v>0</v>
      </c>
      <c r="Q319" s="4430">
        <f t="shared" si="45"/>
        <v>0</v>
      </c>
      <c r="R319" s="4431">
        <f t="shared" si="45"/>
        <v>0</v>
      </c>
      <c r="S319" s="4430">
        <f t="shared" si="45"/>
        <v>0</v>
      </c>
      <c r="T319" s="4431">
        <f t="shared" si="45"/>
        <v>0</v>
      </c>
      <c r="U319" s="4430">
        <f t="shared" si="45"/>
        <v>0</v>
      </c>
      <c r="V319" s="4431">
        <f t="shared" si="45"/>
        <v>0</v>
      </c>
      <c r="W319" s="4385">
        <f t="shared" si="45"/>
        <v>0</v>
      </c>
      <c r="X319" s="4431">
        <f t="shared" si="45"/>
        <v>0</v>
      </c>
      <c r="Y319" s="4430">
        <f t="shared" si="45"/>
        <v>0</v>
      </c>
      <c r="Z319" s="4431">
        <f t="shared" si="45"/>
        <v>0</v>
      </c>
      <c r="AA319" s="4430">
        <f t="shared" si="45"/>
        <v>0</v>
      </c>
      <c r="AB319" s="4431">
        <f t="shared" si="45"/>
        <v>0</v>
      </c>
      <c r="AC319" s="4430">
        <f t="shared" si="45"/>
        <v>0</v>
      </c>
      <c r="AD319" s="4431">
        <f t="shared" si="45"/>
        <v>0</v>
      </c>
      <c r="AE319" s="4430">
        <f t="shared" si="45"/>
        <v>0</v>
      </c>
      <c r="AF319" s="4431">
        <f t="shared" si="45"/>
        <v>0</v>
      </c>
      <c r="AG319" s="4430">
        <f t="shared" si="45"/>
        <v>0</v>
      </c>
      <c r="AH319" s="4431">
        <f t="shared" si="45"/>
        <v>0</v>
      </c>
      <c r="AI319" s="4430">
        <f t="shared" si="45"/>
        <v>0</v>
      </c>
      <c r="AJ319" s="4431">
        <f t="shared" si="45"/>
        <v>0</v>
      </c>
      <c r="AK319" s="4430">
        <f t="shared" si="45"/>
        <v>0</v>
      </c>
      <c r="AL319" s="4431">
        <f t="shared" si="45"/>
        <v>0</v>
      </c>
      <c r="AM319" s="4432">
        <f t="shared" si="45"/>
        <v>0</v>
      </c>
      <c r="AN319" s="4433">
        <f>SUM(AN273)</f>
        <v>0</v>
      </c>
      <c r="AO319" s="4433">
        <f t="shared" ref="AO319:AX319" si="46">SUM(AO273)</f>
        <v>0</v>
      </c>
      <c r="AP319" s="4431">
        <f t="shared" si="46"/>
        <v>0</v>
      </c>
      <c r="AQ319" s="4430">
        <f t="shared" si="46"/>
        <v>0</v>
      </c>
      <c r="AR319" s="4431">
        <f>SUM(AR273)</f>
        <v>0</v>
      </c>
      <c r="AS319" s="4430">
        <f t="shared" si="46"/>
        <v>0</v>
      </c>
      <c r="AT319" s="4431">
        <f t="shared" si="46"/>
        <v>0</v>
      </c>
      <c r="AU319" s="4432">
        <f t="shared" si="46"/>
        <v>0</v>
      </c>
      <c r="AV319" s="4434">
        <f t="shared" si="46"/>
        <v>0</v>
      </c>
      <c r="AW319" s="4435">
        <f t="shared" si="46"/>
        <v>0</v>
      </c>
      <c r="AX319" s="4433">
        <f t="shared" si="46"/>
        <v>0</v>
      </c>
      <c r="AY319" s="461"/>
      <c r="AZ319" s="460"/>
      <c r="BA319" s="461"/>
      <c r="BB319" s="461"/>
      <c r="BC319" s="461"/>
      <c r="BD319" s="461"/>
      <c r="BE319" s="461"/>
      <c r="BF319" s="461"/>
      <c r="BG319" s="461"/>
      <c r="BH319" s="461"/>
      <c r="BI319" s="461"/>
      <c r="BJ319" s="461"/>
      <c r="BK319" s="461"/>
      <c r="BL319" s="461"/>
      <c r="BM319" s="461"/>
      <c r="BN319" s="461"/>
      <c r="BO319" s="461"/>
      <c r="BP319" s="461"/>
      <c r="BQ319" s="461"/>
      <c r="BR319" s="461"/>
      <c r="BS319" s="461"/>
      <c r="BT319" s="461"/>
      <c r="BU319" s="461"/>
      <c r="BV319" s="461"/>
      <c r="BW319" s="461"/>
      <c r="BX319" s="461"/>
      <c r="BY319" s="460"/>
      <c r="BZ319" s="460"/>
      <c r="CA319" s="1218"/>
      <c r="CB319" s="1218"/>
      <c r="CC319" s="1218"/>
      <c r="CD319" s="1218"/>
      <c r="CE319" s="1218"/>
      <c r="CF319" s="1218"/>
      <c r="CG319" s="1218"/>
      <c r="CH319" s="1218"/>
      <c r="CI319" s="1218"/>
      <c r="CJ319" s="1218"/>
      <c r="CK319" s="1218"/>
      <c r="CL319" s="1218"/>
      <c r="CM319" s="1218"/>
      <c r="CN319" s="1218"/>
      <c r="CO319" s="1218"/>
      <c r="CP319" s="1218"/>
      <c r="CQ319" s="1218"/>
      <c r="CR319" s="1218"/>
      <c r="CS319" s="1218"/>
      <c r="CT319" s="1218"/>
      <c r="CU319" s="1218"/>
      <c r="CV319" s="1218"/>
      <c r="CW319" s="1218"/>
      <c r="CX319" s="1218"/>
      <c r="CY319" s="1218"/>
      <c r="CZ319" s="1218"/>
      <c r="DA319" s="1220"/>
      <c r="DB319" s="1220"/>
      <c r="DC319" s="1220"/>
      <c r="DD319" s="1220"/>
      <c r="DE319" s="1220"/>
      <c r="DF319" s="1220"/>
      <c r="DG319" s="1220"/>
      <c r="DH319" s="1220"/>
      <c r="DI319" s="1220"/>
      <c r="DJ319" s="1220"/>
      <c r="DK319" s="1220"/>
      <c r="DL319" s="1220"/>
      <c r="DM319" s="1220"/>
      <c r="DN319" s="1220"/>
      <c r="DO319" s="1220"/>
      <c r="DP319" s="1220"/>
      <c r="DQ319" s="1220"/>
      <c r="DR319" s="1220"/>
      <c r="DS319" s="1220"/>
      <c r="DT319" s="1220"/>
      <c r="DU319" s="1220"/>
      <c r="DV319" s="1220"/>
      <c r="DW319" s="1220"/>
      <c r="DX319" s="1220"/>
      <c r="DY319" s="1220"/>
      <c r="DZ319" s="1220"/>
    </row>
    <row r="320" spans="1:130" s="459" customFormat="1" x14ac:dyDescent="0.35">
      <c r="A320" s="1237"/>
      <c r="B320" s="1237"/>
      <c r="C320" s="1237"/>
      <c r="D320" s="1237"/>
      <c r="E320" s="1237"/>
      <c r="F320" s="1237"/>
      <c r="G320" s="1237"/>
      <c r="H320" s="1237"/>
      <c r="I320" s="1237"/>
      <c r="J320" s="1237"/>
      <c r="K320" s="1237"/>
      <c r="L320" s="1237"/>
      <c r="M320" s="1237"/>
      <c r="N320" s="1237"/>
      <c r="O320" s="1237"/>
      <c r="P320" s="1237"/>
      <c r="Q320" s="1237"/>
      <c r="R320" s="1237"/>
      <c r="S320" s="1237"/>
      <c r="T320" s="1237"/>
      <c r="U320" s="1237"/>
      <c r="V320" s="1237"/>
      <c r="W320" s="1237"/>
      <c r="X320" s="1237"/>
      <c r="Y320" s="1237"/>
      <c r="Z320" s="1231"/>
      <c r="AA320" s="1231"/>
      <c r="AB320" s="1231"/>
      <c r="AC320" s="1231"/>
      <c r="AD320" s="1231"/>
      <c r="AE320" s="1231"/>
      <c r="AF320" s="1231"/>
      <c r="AG320" s="1231"/>
      <c r="AH320" s="1231"/>
      <c r="AI320" s="1231"/>
      <c r="AJ320" s="1231"/>
      <c r="AK320" s="1231"/>
      <c r="AL320" s="1231"/>
      <c r="AM320" s="1231"/>
      <c r="AN320" s="460"/>
      <c r="AO320" s="460"/>
      <c r="AP320" s="460"/>
      <c r="AQ320" s="460"/>
      <c r="AR320" s="460"/>
      <c r="AS320" s="460"/>
      <c r="AT320" s="460"/>
      <c r="AU320" s="460"/>
      <c r="AV320" s="460"/>
      <c r="AW320" s="460"/>
      <c r="AX320" s="460"/>
      <c r="AY320" s="460"/>
      <c r="AZ320" s="460"/>
      <c r="BA320" s="461"/>
      <c r="BB320" s="461"/>
      <c r="BC320" s="461"/>
      <c r="BD320" s="461"/>
      <c r="BE320" s="461"/>
      <c r="BF320" s="461"/>
      <c r="BG320" s="461"/>
      <c r="BH320" s="461"/>
      <c r="BI320" s="461"/>
      <c r="BJ320" s="461"/>
      <c r="BK320" s="461"/>
      <c r="BL320" s="461"/>
      <c r="BM320" s="461"/>
      <c r="BN320" s="461"/>
      <c r="BO320" s="461"/>
      <c r="BP320" s="461"/>
      <c r="BQ320" s="461"/>
      <c r="BR320" s="461"/>
      <c r="BS320" s="461"/>
      <c r="BT320" s="461"/>
      <c r="BU320" s="461"/>
      <c r="BV320" s="461"/>
      <c r="BW320" s="461"/>
      <c r="BX320" s="461"/>
      <c r="BY320" s="460"/>
      <c r="BZ320" s="460"/>
      <c r="CA320" s="1218"/>
      <c r="CB320" s="1218"/>
      <c r="CC320" s="1218"/>
      <c r="CD320" s="1218"/>
      <c r="CE320" s="1218"/>
      <c r="CF320" s="1218"/>
      <c r="CG320" s="1218"/>
      <c r="CH320" s="1218"/>
      <c r="CI320" s="1218"/>
      <c r="CJ320" s="1218"/>
      <c r="CK320" s="1218"/>
      <c r="CL320" s="1218"/>
      <c r="CM320" s="1218"/>
      <c r="CN320" s="1218"/>
      <c r="CO320" s="1218"/>
      <c r="CP320" s="1218"/>
      <c r="CQ320" s="1218"/>
      <c r="CR320" s="1218"/>
      <c r="CS320" s="1218"/>
      <c r="CT320" s="1218"/>
      <c r="CU320" s="1218"/>
      <c r="CV320" s="1218"/>
      <c r="CW320" s="1218"/>
      <c r="CX320" s="1218"/>
      <c r="CY320" s="1218"/>
      <c r="CZ320" s="1218"/>
      <c r="DA320" s="1220"/>
      <c r="DB320" s="1220"/>
      <c r="DC320" s="1220"/>
      <c r="DD320" s="1220"/>
      <c r="DE320" s="1220"/>
      <c r="DF320" s="1220"/>
      <c r="DG320" s="1220"/>
      <c r="DH320" s="1220"/>
      <c r="DI320" s="1220"/>
      <c r="DJ320" s="1220"/>
      <c r="DK320" s="1220"/>
      <c r="DL320" s="1220"/>
      <c r="DM320" s="1220"/>
      <c r="DN320" s="1220"/>
      <c r="DO320" s="1220"/>
      <c r="DP320" s="1220"/>
      <c r="DQ320" s="1220"/>
      <c r="DR320" s="1220"/>
      <c r="DS320" s="1220"/>
      <c r="DT320" s="1220"/>
      <c r="DU320" s="1220"/>
      <c r="DV320" s="1220"/>
      <c r="DW320" s="1220"/>
      <c r="DX320" s="1220"/>
      <c r="DY320" s="1220"/>
      <c r="DZ320" s="1220"/>
    </row>
  </sheetData>
  <protectedRanges>
    <protectedRange sqref="F312:AM317" name="Rango6"/>
    <protectedRange sqref="F288:AM298" name="Rango4"/>
    <protectedRange sqref="F274:AM279" name="Rango2_1"/>
    <protectedRange sqref="F271:AM272 AP271:AU272 AW271:AX272" name="Rango1_1"/>
    <protectedRange sqref="F281:AM286" name="Rango3_1"/>
    <protectedRange sqref="F300:AM310" name="Rango5"/>
  </protectedRanges>
  <mergeCells count="325">
    <mergeCell ref="A288:A299"/>
    <mergeCell ref="A300:A311"/>
    <mergeCell ref="A312:A318"/>
    <mergeCell ref="A319:B319"/>
    <mergeCell ref="AL269:AM269"/>
    <mergeCell ref="AN269:AO269"/>
    <mergeCell ref="AP269:AQ269"/>
    <mergeCell ref="A271:A273"/>
    <mergeCell ref="Z269:AA269"/>
    <mergeCell ref="AB269:AC269"/>
    <mergeCell ref="AD269:AE269"/>
    <mergeCell ref="AF269:AG269"/>
    <mergeCell ref="AH269:AI269"/>
    <mergeCell ref="AJ269:AK269"/>
    <mergeCell ref="A274:A280"/>
    <mergeCell ref="A281:A287"/>
    <mergeCell ref="AN268:AU268"/>
    <mergeCell ref="AV268:AV270"/>
    <mergeCell ref="AW268:AW270"/>
    <mergeCell ref="AX268:AX270"/>
    <mergeCell ref="F269:G269"/>
    <mergeCell ref="H269:I269"/>
    <mergeCell ref="J269:K269"/>
    <mergeCell ref="L269:M269"/>
    <mergeCell ref="N269:O269"/>
    <mergeCell ref="P269:Q269"/>
    <mergeCell ref="AR269:AS269"/>
    <mergeCell ref="AT269:AU269"/>
    <mergeCell ref="A261:A263"/>
    <mergeCell ref="A264:A266"/>
    <mergeCell ref="A268:A270"/>
    <mergeCell ref="B268:B270"/>
    <mergeCell ref="C268:E269"/>
    <mergeCell ref="F268:AM268"/>
    <mergeCell ref="R269:S269"/>
    <mergeCell ref="T269:U269"/>
    <mergeCell ref="V269:W269"/>
    <mergeCell ref="X269:Y269"/>
    <mergeCell ref="A253:B253"/>
    <mergeCell ref="A254:A256"/>
    <mergeCell ref="A258:B260"/>
    <mergeCell ref="C258:E259"/>
    <mergeCell ref="F258:O258"/>
    <mergeCell ref="F259:G259"/>
    <mergeCell ref="H259:I259"/>
    <mergeCell ref="J259:K259"/>
    <mergeCell ref="L259:M259"/>
    <mergeCell ref="N259:O259"/>
    <mergeCell ref="A247:B247"/>
    <mergeCell ref="A248:B248"/>
    <mergeCell ref="A249:B249"/>
    <mergeCell ref="A250:B250"/>
    <mergeCell ref="A251:B251"/>
    <mergeCell ref="A252:B252"/>
    <mergeCell ref="N245:O245"/>
    <mergeCell ref="P245:Q245"/>
    <mergeCell ref="R245:S245"/>
    <mergeCell ref="T245:U245"/>
    <mergeCell ref="V245:W245"/>
    <mergeCell ref="X245:Y245"/>
    <mergeCell ref="A240:B240"/>
    <mergeCell ref="A241:B241"/>
    <mergeCell ref="A243:M243"/>
    <mergeCell ref="A244:B246"/>
    <mergeCell ref="C244:E245"/>
    <mergeCell ref="F244:Y244"/>
    <mergeCell ref="F245:G245"/>
    <mergeCell ref="H245:I245"/>
    <mergeCell ref="J245:K245"/>
    <mergeCell ref="L245:M245"/>
    <mergeCell ref="C234:E234"/>
    <mergeCell ref="C235:C236"/>
    <mergeCell ref="D235:E235"/>
    <mergeCell ref="A237:B237"/>
    <mergeCell ref="A238:B238"/>
    <mergeCell ref="A239:B239"/>
    <mergeCell ref="A223:B223"/>
    <mergeCell ref="A224:B224"/>
    <mergeCell ref="A225:B225"/>
    <mergeCell ref="A226:A229"/>
    <mergeCell ref="A230:A232"/>
    <mergeCell ref="A234:B236"/>
    <mergeCell ref="W217:W218"/>
    <mergeCell ref="A219:B219"/>
    <mergeCell ref="A221:B222"/>
    <mergeCell ref="C221:D221"/>
    <mergeCell ref="E221:E222"/>
    <mergeCell ref="F221:F222"/>
    <mergeCell ref="R216:S217"/>
    <mergeCell ref="T216:W216"/>
    <mergeCell ref="F217:G217"/>
    <mergeCell ref="H217:I217"/>
    <mergeCell ref="J217:K217"/>
    <mergeCell ref="L217:M217"/>
    <mergeCell ref="N217:O217"/>
    <mergeCell ref="T217:T218"/>
    <mergeCell ref="U217:U218"/>
    <mergeCell ref="V217:V218"/>
    <mergeCell ref="A212:A213"/>
    <mergeCell ref="A214:B214"/>
    <mergeCell ref="A216:B218"/>
    <mergeCell ref="C216:E217"/>
    <mergeCell ref="F216:O216"/>
    <mergeCell ref="P216:Q217"/>
    <mergeCell ref="AI209:AI211"/>
    <mergeCell ref="F210:G210"/>
    <mergeCell ref="H210:I210"/>
    <mergeCell ref="J210:K210"/>
    <mergeCell ref="L210:M210"/>
    <mergeCell ref="N210:O210"/>
    <mergeCell ref="P210:Q210"/>
    <mergeCell ref="R210:S210"/>
    <mergeCell ref="T210:U210"/>
    <mergeCell ref="V210:W210"/>
    <mergeCell ref="A209:B211"/>
    <mergeCell ref="C209:E210"/>
    <mergeCell ref="F209:AC209"/>
    <mergeCell ref="AD209:AE210"/>
    <mergeCell ref="AF209:AG210"/>
    <mergeCell ref="AH209:AH211"/>
    <mergeCell ref="X210:Y210"/>
    <mergeCell ref="Z210:AA210"/>
    <mergeCell ref="AB210:AC210"/>
    <mergeCell ref="P201:Q201"/>
    <mergeCell ref="A203:B203"/>
    <mergeCell ref="A204:B204"/>
    <mergeCell ref="A205:B205"/>
    <mergeCell ref="A206:B206"/>
    <mergeCell ref="A207:B207"/>
    <mergeCell ref="A196:B196"/>
    <mergeCell ref="A197:B197"/>
    <mergeCell ref="A200:B202"/>
    <mergeCell ref="C200:E201"/>
    <mergeCell ref="F200:Q200"/>
    <mergeCell ref="F201:G201"/>
    <mergeCell ref="H201:I201"/>
    <mergeCell ref="J201:K201"/>
    <mergeCell ref="L201:M201"/>
    <mergeCell ref="N201:O201"/>
    <mergeCell ref="J192:K192"/>
    <mergeCell ref="L192:M192"/>
    <mergeCell ref="N192:O192"/>
    <mergeCell ref="P192:Q192"/>
    <mergeCell ref="A194:B194"/>
    <mergeCell ref="A195:B195"/>
    <mergeCell ref="J181:K181"/>
    <mergeCell ref="L181:M181"/>
    <mergeCell ref="N181:O181"/>
    <mergeCell ref="A183:A185"/>
    <mergeCell ref="A186:A188"/>
    <mergeCell ref="A191:B193"/>
    <mergeCell ref="C191:E192"/>
    <mergeCell ref="F191:Q191"/>
    <mergeCell ref="F192:G192"/>
    <mergeCell ref="H192:I192"/>
    <mergeCell ref="AJ171:AK171"/>
    <mergeCell ref="AL171:AM171"/>
    <mergeCell ref="A173:A175"/>
    <mergeCell ref="A176:A178"/>
    <mergeCell ref="A180:A182"/>
    <mergeCell ref="B180:B182"/>
    <mergeCell ref="C180:E181"/>
    <mergeCell ref="F180:O180"/>
    <mergeCell ref="F181:G181"/>
    <mergeCell ref="H181:I181"/>
    <mergeCell ref="X171:Y171"/>
    <mergeCell ref="Z171:AA171"/>
    <mergeCell ref="AB171:AC171"/>
    <mergeCell ref="AD171:AE171"/>
    <mergeCell ref="AF171:AG171"/>
    <mergeCell ref="AH171:AI171"/>
    <mergeCell ref="C170:E171"/>
    <mergeCell ref="F170:AM170"/>
    <mergeCell ref="H171:I171"/>
    <mergeCell ref="J171:K171"/>
    <mergeCell ref="L171:M171"/>
    <mergeCell ref="N171:O171"/>
    <mergeCell ref="P171:Q171"/>
    <mergeCell ref="R171:S171"/>
    <mergeCell ref="T171:U171"/>
    <mergeCell ref="V171:W171"/>
    <mergeCell ref="A151:A155"/>
    <mergeCell ref="A156:B156"/>
    <mergeCell ref="A157:A161"/>
    <mergeCell ref="A162:A166"/>
    <mergeCell ref="A167:B167"/>
    <mergeCell ref="A170:B172"/>
    <mergeCell ref="Z124:AA124"/>
    <mergeCell ref="A126:A130"/>
    <mergeCell ref="A131:A135"/>
    <mergeCell ref="A136:A140"/>
    <mergeCell ref="A141:A145"/>
    <mergeCell ref="A146:A150"/>
    <mergeCell ref="A117:B117"/>
    <mergeCell ref="A118:B118"/>
    <mergeCell ref="A119:A121"/>
    <mergeCell ref="A123:A125"/>
    <mergeCell ref="B123:B125"/>
    <mergeCell ref="C123:E124"/>
    <mergeCell ref="R111:S111"/>
    <mergeCell ref="T111:U111"/>
    <mergeCell ref="A113:B113"/>
    <mergeCell ref="A114:B114"/>
    <mergeCell ref="A115:B115"/>
    <mergeCell ref="A116:B116"/>
    <mergeCell ref="F123:AA123"/>
    <mergeCell ref="H124:I124"/>
    <mergeCell ref="J124:K124"/>
    <mergeCell ref="L124:M124"/>
    <mergeCell ref="N124:O124"/>
    <mergeCell ref="P124:Q124"/>
    <mergeCell ref="R124:S124"/>
    <mergeCell ref="T124:U124"/>
    <mergeCell ref="V124:W124"/>
    <mergeCell ref="X124:Y124"/>
    <mergeCell ref="A106:B106"/>
    <mergeCell ref="A110:B112"/>
    <mergeCell ref="C110:E111"/>
    <mergeCell ref="F110:U110"/>
    <mergeCell ref="F111:G111"/>
    <mergeCell ref="H111:I111"/>
    <mergeCell ref="J111:K111"/>
    <mergeCell ref="L111:M111"/>
    <mergeCell ref="N111:O111"/>
    <mergeCell ref="P111:Q111"/>
    <mergeCell ref="H99:I99"/>
    <mergeCell ref="A101:B101"/>
    <mergeCell ref="A102:B102"/>
    <mergeCell ref="A103:B103"/>
    <mergeCell ref="A104:B104"/>
    <mergeCell ref="A105:B105"/>
    <mergeCell ref="A93:B93"/>
    <mergeCell ref="A94:A95"/>
    <mergeCell ref="A96:A97"/>
    <mergeCell ref="A99:B100"/>
    <mergeCell ref="C99:E99"/>
    <mergeCell ref="F99:G99"/>
    <mergeCell ref="A84:B84"/>
    <mergeCell ref="A85:B85"/>
    <mergeCell ref="A86:B86"/>
    <mergeCell ref="A88:B88"/>
    <mergeCell ref="A89:B89"/>
    <mergeCell ref="A90:B90"/>
    <mergeCell ref="K72:K73"/>
    <mergeCell ref="L72:L73"/>
    <mergeCell ref="A80:B81"/>
    <mergeCell ref="C80:C81"/>
    <mergeCell ref="A82:B82"/>
    <mergeCell ref="A83:B83"/>
    <mergeCell ref="A69:B69"/>
    <mergeCell ref="A71:A73"/>
    <mergeCell ref="B71:D72"/>
    <mergeCell ref="E71:H71"/>
    <mergeCell ref="I71:J71"/>
    <mergeCell ref="K71:L71"/>
    <mergeCell ref="E72:F72"/>
    <mergeCell ref="G72:H72"/>
    <mergeCell ref="I72:I73"/>
    <mergeCell ref="J72:J73"/>
    <mergeCell ref="A63:B63"/>
    <mergeCell ref="A64:B64"/>
    <mergeCell ref="A65:B65"/>
    <mergeCell ref="A66:B66"/>
    <mergeCell ref="A67:B67"/>
    <mergeCell ref="A68:B68"/>
    <mergeCell ref="A59:B59"/>
    <mergeCell ref="A61:B62"/>
    <mergeCell ref="C61:C62"/>
    <mergeCell ref="D61:I61"/>
    <mergeCell ref="J61:J62"/>
    <mergeCell ref="K61:K62"/>
    <mergeCell ref="F53:I53"/>
    <mergeCell ref="F54:G54"/>
    <mergeCell ref="H54:I54"/>
    <mergeCell ref="A56:B56"/>
    <mergeCell ref="A57:B57"/>
    <mergeCell ref="A58:B58"/>
    <mergeCell ref="A47:B47"/>
    <mergeCell ref="A48:B48"/>
    <mergeCell ref="A49:B49"/>
    <mergeCell ref="A50:B50"/>
    <mergeCell ref="A53:B55"/>
    <mergeCell ref="C53:E54"/>
    <mergeCell ref="A39:A41"/>
    <mergeCell ref="A44:B46"/>
    <mergeCell ref="C44:E45"/>
    <mergeCell ref="F44:Q44"/>
    <mergeCell ref="F45:G45"/>
    <mergeCell ref="H45:I45"/>
    <mergeCell ref="J45:K45"/>
    <mergeCell ref="L45:M45"/>
    <mergeCell ref="N45:O45"/>
    <mergeCell ref="P45:Q45"/>
    <mergeCell ref="N18:O18"/>
    <mergeCell ref="P18:Q18"/>
    <mergeCell ref="A20:B20"/>
    <mergeCell ref="A21:A24"/>
    <mergeCell ref="A25:A36"/>
    <mergeCell ref="A37:A38"/>
    <mergeCell ref="A17:A19"/>
    <mergeCell ref="B17:B19"/>
    <mergeCell ref="C17:E18"/>
    <mergeCell ref="F17:Q17"/>
    <mergeCell ref="R17:R19"/>
    <mergeCell ref="S17:S19"/>
    <mergeCell ref="F18:G18"/>
    <mergeCell ref="H18:I18"/>
    <mergeCell ref="J18:K18"/>
    <mergeCell ref="L18:M18"/>
    <mergeCell ref="R10:S10"/>
    <mergeCell ref="T10:U10"/>
    <mergeCell ref="V10:W10"/>
    <mergeCell ref="X10:Y10"/>
    <mergeCell ref="A12:B12"/>
    <mergeCell ref="A13:A14"/>
    <mergeCell ref="A6:Y6"/>
    <mergeCell ref="A9:B11"/>
    <mergeCell ref="C9:E10"/>
    <mergeCell ref="F9:Y9"/>
    <mergeCell ref="F10:G10"/>
    <mergeCell ref="H10:I10"/>
    <mergeCell ref="J10:K10"/>
    <mergeCell ref="L10:M10"/>
    <mergeCell ref="N10:O10"/>
    <mergeCell ref="P10:Q10"/>
  </mergeCells>
  <dataValidations count="8">
    <dataValidation type="whole" allowBlank="1" showInputMessage="1" showErrorMessage="1" sqref="AV268:AX318 C268:E318 F268:AM268 F270:AU318" xr:uid="{05FB27F9-B395-4B15-9972-997F4FC40C82}">
      <formula1>0</formula1>
      <formula2>1E+30</formula2>
    </dataValidation>
    <dataValidation type="decimal" allowBlank="1" showErrorMessage="1" error="Error - Favor ingresar Números." sqref="F247:Y256" xr:uid="{77A32299-E08C-497F-A818-7713E4DBD7E5}">
      <formula1>0</formula1>
      <formula2>1E+29</formula2>
    </dataValidation>
    <dataValidation operator="greaterThanOrEqual" allowBlank="1" showInputMessage="1" showErrorMessage="1" error="Valor no Permitido" sqref="B34 B39 B31:B32 F93:F95 T208:U208" xr:uid="{2AB80196-9393-4963-9BFE-7294DEF41B80}"/>
    <dataValidation type="whole" allowBlank="1" showInputMessage="1" showErrorMessage="1" errorTitle="Error de ingreso" error="Debe ingresar sólo números." sqref="F25:Q36 F113:O118 G194:Q195 F194:F196" xr:uid="{C07CA6D5-13A8-4A7F-ADA4-80B9A76D47A9}">
      <formula1>0</formula1>
      <formula2>99999</formula2>
    </dataValidation>
    <dataValidation type="whole" allowBlank="1" showInputMessage="1" showErrorMessage="1" errorTitle="Error" error="Favor ingresar Números." sqref="F89 C90:F90 F92 P113:U121 F212:AI213 F219:W219 C237:E241 R20:S41 D63:K69 C74:L76 F203:Q206 C223:D232 F261:O266 C257:E266" xr:uid="{0DF03221-31F0-4D41-BBD7-80D9DE039339}">
      <formula1>0</formula1>
      <formula2>1E+29</formula2>
    </dataValidation>
    <dataValidation type="whole" allowBlank="1" showInputMessage="1" showErrorMessage="1" errorTitle="ERROR" error="Por favor ingrese solo Números." sqref="A113:B114 C173:E178 G198:Q198 A208:F208" xr:uid="{10947FA0-6312-456E-BB09-812106A43229}">
      <formula1>0</formula1>
      <formula2>1000000000000</formula2>
    </dataValidation>
    <dataValidation type="whole" allowBlank="1" showInputMessage="1" showErrorMessage="1" errorTitle="Error de ingreso" error="Debe ingresar sólo números enteros positivos." sqref="F173:AM178" xr:uid="{76985C8D-40D5-4C47-A7A5-15A173DC359F}">
      <formula1>0</formula1>
      <formula2>1000000</formula2>
    </dataValidation>
    <dataValidation type="whole" allowBlank="1" showInputMessage="1" showErrorMessage="1" sqref="A209:E214 F209:F211 G210:AC211 F214:AI214 AI211 AD211:AG211" xr:uid="{8AB707D5-DAB2-4844-BDB5-E185A3E1D19C}">
      <formula1>0</formula1>
      <formula2>1E+29</formula2>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E14C-A42F-4CE5-8B2A-004FB72BF0C8}">
  <dimension ref="A1:EE155"/>
  <sheetViews>
    <sheetView zoomScaleNormal="100" workbookViewId="0">
      <selection activeCell="AR115" sqref="AR115:AR117"/>
    </sheetView>
  </sheetViews>
  <sheetFormatPr baseColWidth="10" defaultColWidth="11.453125" defaultRowHeight="14.5" x14ac:dyDescent="0.35"/>
  <cols>
    <col min="1" max="1" width="46.26953125" customWidth="1"/>
    <col min="2" max="2" width="25.7265625" customWidth="1"/>
    <col min="3" max="3" width="15.453125" customWidth="1"/>
    <col min="4" max="4" width="15.54296875" customWidth="1"/>
    <col min="5" max="5" width="15.81640625" customWidth="1"/>
    <col min="6" max="6" width="16.7265625" customWidth="1"/>
    <col min="7" max="7" width="13.26953125" customWidth="1"/>
    <col min="8" max="8" width="12.81640625" customWidth="1"/>
    <col min="9" max="9" width="17.81640625" customWidth="1"/>
    <col min="10" max="10" width="13.54296875" customWidth="1"/>
    <col min="11" max="11" width="22.54296875" customWidth="1"/>
    <col min="12" max="12" width="20.453125" customWidth="1"/>
    <col min="13" max="13" width="14" customWidth="1"/>
    <col min="14" max="14" width="16.54296875" customWidth="1"/>
    <col min="15" max="15" width="16" customWidth="1"/>
    <col min="41" max="41" width="18.81640625" customWidth="1"/>
    <col min="42" max="42" width="13" customWidth="1"/>
    <col min="43" max="43" width="16.26953125" customWidth="1"/>
    <col min="44" max="44" width="14.81640625" customWidth="1"/>
  </cols>
  <sheetData>
    <row r="1" spans="1:135" s="358" customFormat="1" ht="13.5" x14ac:dyDescent="0.25">
      <c r="A1" s="95" t="s">
        <v>0</v>
      </c>
      <c r="BX1" s="605"/>
    </row>
    <row r="2" spans="1:135" s="358" customFormat="1" ht="13.5" x14ac:dyDescent="0.25">
      <c r="A2" s="95" t="s">
        <v>69</v>
      </c>
      <c r="BX2" s="605"/>
    </row>
    <row r="3" spans="1:135" s="358" customFormat="1" ht="13.5" x14ac:dyDescent="0.25">
      <c r="A3" s="95" t="s">
        <v>70</v>
      </c>
      <c r="BX3" s="605"/>
    </row>
    <row r="4" spans="1:135" s="358" customFormat="1" ht="13.5" x14ac:dyDescent="0.25">
      <c r="A4" s="95" t="s">
        <v>71</v>
      </c>
      <c r="BX4" s="605"/>
    </row>
    <row r="5" spans="1:135" s="358" customFormat="1" ht="13.5" x14ac:dyDescent="0.25">
      <c r="A5" s="95" t="s">
        <v>72</v>
      </c>
      <c r="BX5" s="605"/>
    </row>
    <row r="6" spans="1:135" s="358" customFormat="1" ht="15" x14ac:dyDescent="0.25">
      <c r="A6" s="7508" t="s">
        <v>392</v>
      </c>
      <c r="B6" s="7508"/>
      <c r="C6" s="7508"/>
      <c r="D6" s="7508"/>
      <c r="E6" s="7508"/>
      <c r="F6" s="7508"/>
      <c r="G6" s="7508"/>
      <c r="H6" s="7508"/>
      <c r="I6" s="7508"/>
      <c r="J6" s="7508"/>
      <c r="K6" s="7508"/>
      <c r="L6" s="7508"/>
      <c r="M6" s="7508"/>
      <c r="N6" s="7508"/>
      <c r="O6" s="7508"/>
      <c r="P6" s="7508"/>
      <c r="Q6" s="7508"/>
      <c r="R6" s="7508"/>
      <c r="S6" s="7508"/>
      <c r="T6" s="7508"/>
      <c r="U6" s="7508"/>
      <c r="V6" s="7508"/>
      <c r="W6" s="7508"/>
      <c r="X6" s="1303"/>
      <c r="Y6" s="146"/>
      <c r="Z6" s="146"/>
      <c r="AA6" s="146"/>
      <c r="AB6" s="146"/>
      <c r="AC6" s="146"/>
      <c r="AD6" s="146"/>
      <c r="AE6" s="146"/>
      <c r="AF6" s="146"/>
      <c r="AG6" s="146"/>
      <c r="AH6" s="146"/>
      <c r="AI6" s="146"/>
      <c r="AJ6" s="146"/>
      <c r="AK6" s="146"/>
      <c r="AL6" s="146"/>
      <c r="AM6" s="146"/>
      <c r="AN6" s="146"/>
      <c r="AO6" s="146"/>
      <c r="AP6" s="146"/>
      <c r="AQ6" s="146"/>
      <c r="AR6" s="146"/>
      <c r="BX6" s="605"/>
    </row>
    <row r="7" spans="1:135" s="358" customFormat="1" ht="15" x14ac:dyDescent="0.25">
      <c r="A7" s="149"/>
      <c r="B7" s="149"/>
      <c r="C7" s="149"/>
      <c r="D7" s="149"/>
      <c r="E7" s="149"/>
      <c r="F7" s="149"/>
      <c r="G7" s="149"/>
      <c r="H7" s="149"/>
      <c r="I7" s="149"/>
      <c r="J7" s="149"/>
      <c r="K7" s="149"/>
      <c r="L7" s="149"/>
      <c r="M7" s="149"/>
      <c r="N7" s="149"/>
      <c r="O7" s="149"/>
      <c r="P7" s="149"/>
      <c r="Q7" s="149"/>
      <c r="R7" s="149"/>
      <c r="S7" s="149"/>
      <c r="T7" s="149"/>
      <c r="U7" s="149"/>
      <c r="V7" s="149"/>
      <c r="W7" s="149"/>
      <c r="X7" s="1303"/>
      <c r="Y7" s="146"/>
      <c r="Z7" s="146"/>
      <c r="AA7" s="146"/>
      <c r="AB7" s="146"/>
      <c r="AC7" s="146"/>
      <c r="AD7" s="146"/>
      <c r="AE7" s="146"/>
      <c r="AF7" s="146"/>
      <c r="AG7" s="146"/>
      <c r="AH7" s="146"/>
      <c r="AI7" s="146"/>
      <c r="AJ7" s="146"/>
      <c r="AK7" s="146"/>
      <c r="AL7" s="146"/>
      <c r="AM7" s="146"/>
      <c r="AN7" s="146"/>
      <c r="AO7" s="146"/>
      <c r="AP7" s="146"/>
      <c r="AQ7" s="146"/>
      <c r="AR7" s="146"/>
      <c r="BX7" s="605"/>
    </row>
    <row r="8" spans="1:135" s="363" customFormat="1" ht="13.5" x14ac:dyDescent="0.25">
      <c r="A8" s="100" t="s">
        <v>393</v>
      </c>
      <c r="B8" s="362"/>
      <c r="C8" s="362"/>
      <c r="D8" s="362"/>
      <c r="E8" s="362"/>
      <c r="F8" s="362"/>
      <c r="G8" s="362"/>
      <c r="H8" s="362"/>
      <c r="I8" s="362"/>
      <c r="J8" s="362"/>
      <c r="K8" s="362"/>
      <c r="L8" s="362"/>
      <c r="M8" s="362"/>
      <c r="N8" s="362"/>
      <c r="O8" s="362"/>
      <c r="P8" s="362"/>
      <c r="Q8" s="362"/>
      <c r="R8" s="362"/>
      <c r="S8" s="362"/>
      <c r="T8" s="362"/>
      <c r="U8" s="362"/>
      <c r="V8" s="362"/>
      <c r="W8" s="362"/>
      <c r="X8" s="362"/>
      <c r="Y8" s="1304"/>
      <c r="Z8" s="1304"/>
      <c r="AA8" s="146"/>
      <c r="AB8" s="146"/>
      <c r="AC8" s="146"/>
      <c r="AD8" s="146"/>
      <c r="AE8" s="146"/>
      <c r="AF8" s="146"/>
      <c r="AG8" s="146"/>
      <c r="AH8" s="146"/>
      <c r="AI8" s="146"/>
      <c r="AJ8" s="146"/>
      <c r="AK8" s="146"/>
      <c r="AL8" s="146"/>
      <c r="AM8" s="146"/>
      <c r="AN8" s="146"/>
      <c r="AO8" s="146"/>
      <c r="AP8" s="146"/>
      <c r="AQ8" s="146"/>
      <c r="AR8" s="146"/>
      <c r="BX8" s="610"/>
    </row>
    <row r="9" spans="1:135" s="358" customFormat="1" ht="24" customHeight="1" x14ac:dyDescent="0.25">
      <c r="A9" s="7481" t="s">
        <v>394</v>
      </c>
      <c r="B9" s="7482" t="s">
        <v>3</v>
      </c>
      <c r="C9" s="7477"/>
      <c r="D9" s="7483"/>
      <c r="E9" s="7485" t="s">
        <v>395</v>
      </c>
      <c r="F9" s="7486"/>
      <c r="G9" s="7486"/>
      <c r="H9" s="7486"/>
      <c r="I9" s="7486"/>
      <c r="J9" s="7486"/>
      <c r="K9" s="7486"/>
      <c r="L9" s="7486"/>
      <c r="M9" s="7486"/>
      <c r="N9" s="7486"/>
      <c r="O9" s="7486"/>
      <c r="P9" s="7486"/>
      <c r="Q9" s="7486"/>
      <c r="R9" s="7486"/>
      <c r="S9" s="7486"/>
      <c r="T9" s="7486"/>
      <c r="U9" s="7486"/>
      <c r="V9" s="7486"/>
      <c r="W9" s="7486"/>
      <c r="X9" s="7486"/>
      <c r="Y9" s="7486"/>
      <c r="Z9" s="7486"/>
      <c r="AA9" s="7486"/>
      <c r="AB9" s="7486"/>
      <c r="AC9" s="7486"/>
      <c r="AD9" s="7486"/>
      <c r="AE9" s="7486"/>
      <c r="AF9" s="7486"/>
      <c r="AG9" s="7486"/>
      <c r="AH9" s="7486"/>
      <c r="AI9" s="7486"/>
      <c r="AJ9" s="7486"/>
      <c r="AK9" s="7486"/>
      <c r="AL9" s="7486"/>
      <c r="AM9" s="7486"/>
      <c r="AN9" s="7487"/>
      <c r="AO9" s="7498" t="s">
        <v>9</v>
      </c>
      <c r="AP9" s="7498" t="s">
        <v>10</v>
      </c>
      <c r="AQ9" s="7501" t="s">
        <v>396</v>
      </c>
      <c r="AR9" s="7398" t="s">
        <v>8</v>
      </c>
      <c r="AS9" s="7504" t="s">
        <v>397</v>
      </c>
      <c r="BX9" s="605"/>
    </row>
    <row r="10" spans="1:135" s="358" customFormat="1" ht="13.5" x14ac:dyDescent="0.25">
      <c r="A10" s="7384"/>
      <c r="B10" s="7389"/>
      <c r="C10" s="7478"/>
      <c r="D10" s="7484"/>
      <c r="E10" s="7497" t="s">
        <v>398</v>
      </c>
      <c r="F10" s="7453"/>
      <c r="G10" s="7506" t="s">
        <v>399</v>
      </c>
      <c r="H10" s="7507"/>
      <c r="I10" s="7506" t="s">
        <v>400</v>
      </c>
      <c r="J10" s="7507"/>
      <c r="K10" s="7506" t="s">
        <v>401</v>
      </c>
      <c r="L10" s="7507"/>
      <c r="M10" s="7506" t="s">
        <v>83</v>
      </c>
      <c r="N10" s="7507"/>
      <c r="O10" s="7506" t="s">
        <v>84</v>
      </c>
      <c r="P10" s="7507"/>
      <c r="Q10" s="7506" t="s">
        <v>45</v>
      </c>
      <c r="R10" s="7507"/>
      <c r="S10" s="7506" t="s">
        <v>46</v>
      </c>
      <c r="T10" s="7507"/>
      <c r="U10" s="7506" t="s">
        <v>47</v>
      </c>
      <c r="V10" s="7507"/>
      <c r="W10" s="7506" t="s">
        <v>48</v>
      </c>
      <c r="X10" s="7507"/>
      <c r="Y10" s="7506" t="s">
        <v>49</v>
      </c>
      <c r="Z10" s="7507"/>
      <c r="AA10" s="7506" t="s">
        <v>50</v>
      </c>
      <c r="AB10" s="7507"/>
      <c r="AC10" s="7506" t="s">
        <v>51</v>
      </c>
      <c r="AD10" s="7507"/>
      <c r="AE10" s="7506" t="s">
        <v>52</v>
      </c>
      <c r="AF10" s="7507"/>
      <c r="AG10" s="7506" t="s">
        <v>53</v>
      </c>
      <c r="AH10" s="7507"/>
      <c r="AI10" s="7506" t="s">
        <v>54</v>
      </c>
      <c r="AJ10" s="7507"/>
      <c r="AK10" s="7506" t="s">
        <v>55</v>
      </c>
      <c r="AL10" s="7507"/>
      <c r="AM10" s="7497" t="s">
        <v>56</v>
      </c>
      <c r="AN10" s="7453"/>
      <c r="AO10" s="7499"/>
      <c r="AP10" s="7499"/>
      <c r="AQ10" s="7407"/>
      <c r="AR10" s="7399"/>
      <c r="AS10" s="7412"/>
      <c r="BX10" s="605"/>
    </row>
    <row r="11" spans="1:135" s="358" customFormat="1" ht="13.5" x14ac:dyDescent="0.25">
      <c r="A11" s="7385"/>
      <c r="B11" s="1702" t="s">
        <v>32</v>
      </c>
      <c r="C11" s="1702" t="s">
        <v>33</v>
      </c>
      <c r="D11" s="1703" t="s">
        <v>34</v>
      </c>
      <c r="E11" s="1704" t="s">
        <v>33</v>
      </c>
      <c r="F11" s="1705" t="s">
        <v>34</v>
      </c>
      <c r="G11" s="1704" t="s">
        <v>33</v>
      </c>
      <c r="H11" s="1705" t="s">
        <v>34</v>
      </c>
      <c r="I11" s="1704" t="s">
        <v>33</v>
      </c>
      <c r="J11" s="1705" t="s">
        <v>34</v>
      </c>
      <c r="K11" s="1704" t="s">
        <v>33</v>
      </c>
      <c r="L11" s="1705" t="s">
        <v>34</v>
      </c>
      <c r="M11" s="1704" t="s">
        <v>33</v>
      </c>
      <c r="N11" s="1705" t="s">
        <v>34</v>
      </c>
      <c r="O11" s="1704" t="s">
        <v>33</v>
      </c>
      <c r="P11" s="1705" t="s">
        <v>34</v>
      </c>
      <c r="Q11" s="1704" t="s">
        <v>33</v>
      </c>
      <c r="R11" s="1705" t="s">
        <v>34</v>
      </c>
      <c r="S11" s="1704" t="s">
        <v>33</v>
      </c>
      <c r="T11" s="1705" t="s">
        <v>34</v>
      </c>
      <c r="U11" s="1704" t="s">
        <v>33</v>
      </c>
      <c r="V11" s="1705" t="s">
        <v>34</v>
      </c>
      <c r="W11" s="1704" t="s">
        <v>33</v>
      </c>
      <c r="X11" s="1705" t="s">
        <v>34</v>
      </c>
      <c r="Y11" s="1704" t="s">
        <v>33</v>
      </c>
      <c r="Z11" s="1705" t="s">
        <v>34</v>
      </c>
      <c r="AA11" s="1704" t="s">
        <v>33</v>
      </c>
      <c r="AB11" s="1705" t="s">
        <v>34</v>
      </c>
      <c r="AC11" s="1704" t="s">
        <v>33</v>
      </c>
      <c r="AD11" s="1705" t="s">
        <v>34</v>
      </c>
      <c r="AE11" s="1704" t="s">
        <v>33</v>
      </c>
      <c r="AF11" s="1705" t="s">
        <v>34</v>
      </c>
      <c r="AG11" s="1704" t="s">
        <v>33</v>
      </c>
      <c r="AH11" s="1705" t="s">
        <v>34</v>
      </c>
      <c r="AI11" s="1704" t="s">
        <v>33</v>
      </c>
      <c r="AJ11" s="1705" t="s">
        <v>34</v>
      </c>
      <c r="AK11" s="1704" t="s">
        <v>33</v>
      </c>
      <c r="AL11" s="1705" t="s">
        <v>34</v>
      </c>
      <c r="AM11" s="1704" t="s">
        <v>33</v>
      </c>
      <c r="AN11" s="1705" t="s">
        <v>34</v>
      </c>
      <c r="AO11" s="7500"/>
      <c r="AP11" s="7500"/>
      <c r="AQ11" s="7408"/>
      <c r="AR11" s="7476"/>
      <c r="AS11" s="7505"/>
      <c r="BX11" s="605"/>
    </row>
    <row r="12" spans="1:135" s="358" customFormat="1" ht="13.5" x14ac:dyDescent="0.25">
      <c r="A12" s="1706" t="s">
        <v>30</v>
      </c>
      <c r="B12" s="1707"/>
      <c r="C12" s="1707"/>
      <c r="D12" s="1708"/>
      <c r="E12" s="1704"/>
      <c r="F12" s="1305"/>
      <c r="G12" s="1306"/>
      <c r="H12" s="1305"/>
      <c r="I12" s="1704"/>
      <c r="J12" s="1305"/>
      <c r="K12" s="1704"/>
      <c r="L12" s="1305"/>
      <c r="M12" s="1704"/>
      <c r="N12" s="1305"/>
      <c r="O12" s="1704"/>
      <c r="P12" s="1305"/>
      <c r="Q12" s="1704"/>
      <c r="R12" s="1305"/>
      <c r="S12" s="1704"/>
      <c r="T12" s="1305"/>
      <c r="U12" s="1704"/>
      <c r="V12" s="1305"/>
      <c r="W12" s="1704"/>
      <c r="X12" s="1305"/>
      <c r="Y12" s="1704"/>
      <c r="Z12" s="1305"/>
      <c r="AA12" s="1704"/>
      <c r="AB12" s="1305"/>
      <c r="AC12" s="1704"/>
      <c r="AD12" s="1305"/>
      <c r="AE12" s="1704"/>
      <c r="AF12" s="1305"/>
      <c r="AG12" s="1306"/>
      <c r="AH12" s="1306"/>
      <c r="AI12" s="1306"/>
      <c r="AJ12" s="1306"/>
      <c r="AK12" s="1306"/>
      <c r="AL12" s="1306"/>
      <c r="AM12" s="1306"/>
      <c r="AN12" s="1306"/>
      <c r="AO12" s="1307">
        <f>SUM(AO13:AO26)</f>
        <v>0</v>
      </c>
      <c r="AP12" s="1709">
        <f>SUM(AP13:AP26)</f>
        <v>0</v>
      </c>
      <c r="AQ12" s="1705">
        <f>SUM(AQ13:AQ26)</f>
        <v>0</v>
      </c>
      <c r="AR12" s="1705">
        <f>SUM(AR13:AR26)</f>
        <v>0</v>
      </c>
      <c r="AS12" s="1705">
        <f>SUM(AS13:AS26)</f>
        <v>0</v>
      </c>
      <c r="BX12" s="605"/>
    </row>
    <row r="13" spans="1:135" s="358" customFormat="1" ht="13.5" x14ac:dyDescent="0.25">
      <c r="A13" s="1308" t="s">
        <v>402</v>
      </c>
      <c r="B13" s="1710"/>
      <c r="C13" s="1707"/>
      <c r="D13" s="1711"/>
      <c r="E13" s="1679"/>
      <c r="F13" s="1712"/>
      <c r="G13" s="1679"/>
      <c r="H13" s="1712"/>
      <c r="I13" s="1679"/>
      <c r="J13" s="1713"/>
      <c r="K13" s="1679"/>
      <c r="L13" s="1713"/>
      <c r="M13" s="1679"/>
      <c r="N13" s="1713"/>
      <c r="O13" s="1679"/>
      <c r="P13" s="1713"/>
      <c r="Q13" s="1679"/>
      <c r="R13" s="1713"/>
      <c r="S13" s="1679"/>
      <c r="T13" s="1713"/>
      <c r="U13" s="1679"/>
      <c r="V13" s="1713"/>
      <c r="W13" s="1679"/>
      <c r="X13" s="1713"/>
      <c r="Y13" s="1679"/>
      <c r="Z13" s="1713"/>
      <c r="AA13" s="1679"/>
      <c r="AB13" s="1713"/>
      <c r="AC13" s="1679"/>
      <c r="AD13" s="1713"/>
      <c r="AE13" s="1679"/>
      <c r="AF13" s="1713"/>
      <c r="AG13" s="1679"/>
      <c r="AH13" s="1713"/>
      <c r="AI13" s="1679"/>
      <c r="AJ13" s="1713"/>
      <c r="AK13" s="1679"/>
      <c r="AL13" s="1713"/>
      <c r="AM13" s="1680"/>
      <c r="AN13" s="1713"/>
      <c r="AO13" s="1714"/>
      <c r="AP13" s="1714"/>
      <c r="AQ13" s="1715"/>
      <c r="AR13" s="1715"/>
      <c r="AS13" s="1716"/>
      <c r="BX13" s="605"/>
    </row>
    <row r="14" spans="1:135" s="358" customFormat="1" ht="13.5" x14ac:dyDescent="0.25">
      <c r="A14" s="1309" t="s">
        <v>403</v>
      </c>
      <c r="B14" s="1710"/>
      <c r="C14" s="1707"/>
      <c r="D14" s="1711"/>
      <c r="E14" s="829"/>
      <c r="F14" s="854"/>
      <c r="G14" s="829"/>
      <c r="H14" s="854"/>
      <c r="I14" s="829"/>
      <c r="J14" s="1438"/>
      <c r="K14" s="856"/>
      <c r="L14" s="1441"/>
      <c r="M14" s="856"/>
      <c r="N14" s="1441"/>
      <c r="O14" s="856"/>
      <c r="P14" s="1441"/>
      <c r="Q14" s="856"/>
      <c r="R14" s="1441"/>
      <c r="S14" s="856"/>
      <c r="T14" s="1441"/>
      <c r="U14" s="856"/>
      <c r="V14" s="1441"/>
      <c r="W14" s="856"/>
      <c r="X14" s="1441"/>
      <c r="Y14" s="856"/>
      <c r="Z14" s="1441"/>
      <c r="AA14" s="856"/>
      <c r="AB14" s="1441"/>
      <c r="AC14" s="856"/>
      <c r="AD14" s="1441"/>
      <c r="AE14" s="856"/>
      <c r="AF14" s="1441"/>
      <c r="AG14" s="856"/>
      <c r="AH14" s="1441"/>
      <c r="AI14" s="856"/>
      <c r="AJ14" s="1441"/>
      <c r="AK14" s="856"/>
      <c r="AL14" s="1441"/>
      <c r="AM14" s="856"/>
      <c r="AN14" s="1441"/>
      <c r="AO14" s="885"/>
      <c r="AP14" s="885"/>
      <c r="AQ14" s="887"/>
      <c r="AR14" s="887"/>
      <c r="AS14" s="1716"/>
      <c r="BX14" s="605"/>
    </row>
    <row r="15" spans="1:135" s="358" customFormat="1" ht="13.5" x14ac:dyDescent="0.25">
      <c r="A15" s="1310" t="s">
        <v>404</v>
      </c>
      <c r="B15" s="1311"/>
      <c r="C15" s="1707"/>
      <c r="D15" s="1711"/>
      <c r="E15" s="829"/>
      <c r="F15" s="854"/>
      <c r="G15" s="829"/>
      <c r="H15" s="854"/>
      <c r="I15" s="829"/>
      <c r="J15" s="1438"/>
      <c r="K15" s="829"/>
      <c r="L15" s="1438"/>
      <c r="M15" s="829"/>
      <c r="N15" s="1438"/>
      <c r="O15" s="829"/>
      <c r="P15" s="1438"/>
      <c r="Q15" s="829"/>
      <c r="R15" s="1438"/>
      <c r="S15" s="829"/>
      <c r="T15" s="1438"/>
      <c r="U15" s="829"/>
      <c r="V15" s="1438"/>
      <c r="W15" s="829"/>
      <c r="X15" s="1438"/>
      <c r="Y15" s="829"/>
      <c r="Z15" s="1438"/>
      <c r="AA15" s="829"/>
      <c r="AB15" s="1438"/>
      <c r="AC15" s="829"/>
      <c r="AD15" s="1438"/>
      <c r="AE15" s="829"/>
      <c r="AF15" s="1438"/>
      <c r="AG15" s="829"/>
      <c r="AH15" s="1438"/>
      <c r="AI15" s="829"/>
      <c r="AJ15" s="1438"/>
      <c r="AK15" s="829"/>
      <c r="AL15" s="1438"/>
      <c r="AM15" s="1114"/>
      <c r="AN15" s="1438"/>
      <c r="AO15" s="885"/>
      <c r="AP15" s="885"/>
      <c r="AQ15" s="887"/>
      <c r="AR15" s="887"/>
      <c r="AS15" s="1716"/>
      <c r="BX15" s="605"/>
    </row>
    <row r="16" spans="1:135" s="358" customFormat="1" ht="13.5" x14ac:dyDescent="0.25">
      <c r="A16" s="1118" t="s">
        <v>405</v>
      </c>
      <c r="B16" s="1312"/>
      <c r="C16" s="1717"/>
      <c r="D16" s="1711"/>
      <c r="E16" s="856"/>
      <c r="F16" s="1441"/>
      <c r="G16" s="1631"/>
      <c r="H16" s="1313"/>
      <c r="I16" s="829"/>
      <c r="J16" s="1438"/>
      <c r="K16" s="829"/>
      <c r="L16" s="1438"/>
      <c r="M16" s="829"/>
      <c r="N16" s="1438"/>
      <c r="O16" s="829"/>
      <c r="P16" s="1438"/>
      <c r="Q16" s="829"/>
      <c r="R16" s="1438"/>
      <c r="S16" s="829"/>
      <c r="T16" s="1438"/>
      <c r="U16" s="829"/>
      <c r="V16" s="1438"/>
      <c r="W16" s="829"/>
      <c r="X16" s="1438"/>
      <c r="Y16" s="829"/>
      <c r="Z16" s="1438"/>
      <c r="AA16" s="829"/>
      <c r="AB16" s="1438"/>
      <c r="AC16" s="829"/>
      <c r="AD16" s="1438"/>
      <c r="AE16" s="829"/>
      <c r="AF16" s="1438"/>
      <c r="AG16" s="829"/>
      <c r="AH16" s="1438"/>
      <c r="AI16" s="829"/>
      <c r="AJ16" s="1438"/>
      <c r="AK16" s="829"/>
      <c r="AL16" s="1438"/>
      <c r="AM16" s="1114"/>
      <c r="AN16" s="1438"/>
      <c r="AO16" s="885"/>
      <c r="AP16" s="885"/>
      <c r="AQ16" s="887"/>
      <c r="AR16" s="887"/>
      <c r="AS16" s="1716"/>
      <c r="BV16" s="604"/>
      <c r="BW16" s="604"/>
      <c r="BX16" s="684"/>
      <c r="BY16" s="604"/>
      <c r="BZ16" s="604"/>
      <c r="CA16" s="604"/>
      <c r="CB16" s="604"/>
      <c r="CC16" s="604"/>
      <c r="CD16" s="604"/>
      <c r="CE16" s="604"/>
      <c r="CF16" s="604"/>
      <c r="CG16" s="604"/>
      <c r="CH16" s="604"/>
      <c r="CI16" s="604"/>
      <c r="CJ16" s="604"/>
      <c r="CK16" s="604"/>
      <c r="CL16" s="604"/>
      <c r="CM16" s="604"/>
      <c r="CN16" s="604"/>
      <c r="CO16" s="604"/>
      <c r="CP16" s="604"/>
      <c r="CQ16" s="604"/>
      <c r="CR16" s="604"/>
      <c r="CS16" s="604"/>
      <c r="CT16" s="604"/>
      <c r="CU16" s="604"/>
      <c r="CV16" s="604"/>
      <c r="CW16" s="604"/>
      <c r="CX16" s="604"/>
      <c r="CY16" s="604"/>
      <c r="CZ16" s="604"/>
      <c r="DA16" s="604"/>
      <c r="DB16" s="604"/>
      <c r="DC16" s="604"/>
      <c r="DD16" s="604"/>
      <c r="DE16" s="604"/>
      <c r="DF16" s="604"/>
      <c r="DG16" s="604"/>
      <c r="DH16" s="604"/>
      <c r="DI16" s="604"/>
      <c r="DJ16" s="604"/>
      <c r="DK16" s="604"/>
      <c r="DL16" s="604"/>
      <c r="DM16" s="604"/>
      <c r="DN16" s="604"/>
      <c r="DO16" s="604"/>
      <c r="DP16" s="604"/>
      <c r="DQ16" s="604"/>
      <c r="DR16" s="604"/>
      <c r="DS16" s="604"/>
      <c r="DT16" s="604"/>
      <c r="DU16" s="604"/>
      <c r="DV16" s="604"/>
      <c r="DW16" s="604"/>
      <c r="DX16" s="604"/>
      <c r="DY16" s="604"/>
      <c r="DZ16" s="604"/>
      <c r="EA16" s="604"/>
      <c r="EB16" s="604"/>
      <c r="EC16" s="604"/>
      <c r="ED16" s="604"/>
      <c r="EE16" s="604"/>
    </row>
    <row r="17" spans="1:135" s="358" customFormat="1" ht="13.5" x14ac:dyDescent="0.25">
      <c r="A17" s="1314" t="s">
        <v>406</v>
      </c>
      <c r="B17" s="1311"/>
      <c r="C17" s="1707"/>
      <c r="D17" s="1711"/>
      <c r="E17" s="856"/>
      <c r="F17" s="857"/>
      <c r="G17" s="856"/>
      <c r="H17" s="857"/>
      <c r="I17" s="856"/>
      <c r="J17" s="1441"/>
      <c r="K17" s="856"/>
      <c r="L17" s="1441"/>
      <c r="M17" s="856"/>
      <c r="N17" s="1441"/>
      <c r="O17" s="856"/>
      <c r="P17" s="1441"/>
      <c r="Q17" s="856"/>
      <c r="R17" s="1441"/>
      <c r="S17" s="856"/>
      <c r="T17" s="1441"/>
      <c r="U17" s="829"/>
      <c r="V17" s="1438"/>
      <c r="W17" s="829"/>
      <c r="X17" s="1438"/>
      <c r="Y17" s="829"/>
      <c r="Z17" s="1438"/>
      <c r="AA17" s="829"/>
      <c r="AB17" s="1438"/>
      <c r="AC17" s="829"/>
      <c r="AD17" s="1438"/>
      <c r="AE17" s="829"/>
      <c r="AF17" s="1438"/>
      <c r="AG17" s="829"/>
      <c r="AH17" s="1438"/>
      <c r="AI17" s="829"/>
      <c r="AJ17" s="1438"/>
      <c r="AK17" s="829"/>
      <c r="AL17" s="1438"/>
      <c r="AM17" s="1114"/>
      <c r="AN17" s="1438"/>
      <c r="AO17" s="885"/>
      <c r="AP17" s="885"/>
      <c r="AQ17" s="887"/>
      <c r="AR17" s="887"/>
      <c r="AS17" s="1716"/>
      <c r="BV17" s="604"/>
      <c r="BW17" s="604"/>
      <c r="BX17" s="684"/>
      <c r="BY17" s="604"/>
      <c r="BZ17" s="604"/>
      <c r="CA17" s="604"/>
      <c r="CB17" s="604"/>
      <c r="CC17" s="604"/>
      <c r="CD17" s="604"/>
      <c r="CE17" s="604"/>
      <c r="CF17" s="604"/>
      <c r="CG17" s="604"/>
      <c r="CH17" s="604"/>
      <c r="CI17" s="604"/>
      <c r="CJ17" s="604"/>
      <c r="CK17" s="604"/>
      <c r="CL17" s="604"/>
      <c r="CM17" s="604"/>
      <c r="CN17" s="604"/>
      <c r="CO17" s="604"/>
      <c r="CP17" s="604"/>
      <c r="CQ17" s="604"/>
      <c r="CR17" s="604"/>
      <c r="CS17" s="604"/>
      <c r="CT17" s="604"/>
      <c r="CU17" s="604"/>
      <c r="CV17" s="604"/>
      <c r="CW17" s="604"/>
      <c r="CX17" s="604"/>
      <c r="CY17" s="604"/>
      <c r="CZ17" s="604"/>
      <c r="DA17" s="604"/>
      <c r="DB17" s="604"/>
      <c r="DC17" s="604"/>
      <c r="DD17" s="604"/>
      <c r="DE17" s="604"/>
      <c r="DF17" s="604"/>
      <c r="DG17" s="604"/>
      <c r="DH17" s="604"/>
      <c r="DI17" s="604"/>
      <c r="DJ17" s="604"/>
      <c r="DK17" s="604"/>
      <c r="DL17" s="604"/>
      <c r="DM17" s="604"/>
      <c r="DN17" s="604"/>
      <c r="DO17" s="604"/>
      <c r="DP17" s="604"/>
      <c r="DQ17" s="604"/>
      <c r="DR17" s="604"/>
      <c r="DS17" s="604"/>
      <c r="DT17" s="604"/>
      <c r="DU17" s="604"/>
      <c r="DV17" s="604"/>
      <c r="DW17" s="604"/>
      <c r="DX17" s="604"/>
      <c r="DY17" s="604"/>
      <c r="DZ17" s="604"/>
      <c r="EA17" s="604"/>
      <c r="EB17" s="604"/>
      <c r="EC17" s="604"/>
      <c r="ED17" s="604"/>
      <c r="EE17" s="604"/>
    </row>
    <row r="18" spans="1:135" s="358" customFormat="1" ht="13.5" x14ac:dyDescent="0.25">
      <c r="A18" s="1315" t="s">
        <v>407</v>
      </c>
      <c r="B18" s="1311"/>
      <c r="C18" s="1707"/>
      <c r="D18" s="1711"/>
      <c r="E18" s="829"/>
      <c r="F18" s="854"/>
      <c r="G18" s="829"/>
      <c r="H18" s="854"/>
      <c r="I18" s="829"/>
      <c r="J18" s="1438"/>
      <c r="K18" s="294"/>
      <c r="L18" s="1438"/>
      <c r="M18" s="829"/>
      <c r="N18" s="1438"/>
      <c r="O18" s="829"/>
      <c r="P18" s="1438"/>
      <c r="Q18" s="829"/>
      <c r="R18" s="1438"/>
      <c r="S18" s="829"/>
      <c r="T18" s="1438"/>
      <c r="U18" s="829"/>
      <c r="V18" s="1438"/>
      <c r="W18" s="829"/>
      <c r="X18" s="1438"/>
      <c r="Y18" s="829"/>
      <c r="Z18" s="1438"/>
      <c r="AA18" s="829"/>
      <c r="AB18" s="1438"/>
      <c r="AC18" s="829"/>
      <c r="AD18" s="1438"/>
      <c r="AE18" s="829"/>
      <c r="AF18" s="1438"/>
      <c r="AG18" s="829"/>
      <c r="AH18" s="1438"/>
      <c r="AI18" s="829"/>
      <c r="AJ18" s="1438"/>
      <c r="AK18" s="829"/>
      <c r="AL18" s="1438"/>
      <c r="AM18" s="1114"/>
      <c r="AN18" s="1438"/>
      <c r="AO18" s="885"/>
      <c r="AP18" s="885"/>
      <c r="AQ18" s="887"/>
      <c r="AR18" s="887"/>
      <c r="AS18" s="1718"/>
      <c r="BV18" s="604"/>
      <c r="BW18" s="604"/>
      <c r="BX18" s="684"/>
      <c r="BY18" s="604"/>
      <c r="BZ18" s="604"/>
      <c r="CA18" s="604"/>
      <c r="CB18" s="604"/>
      <c r="CC18" s="604"/>
      <c r="CD18" s="604"/>
      <c r="CE18" s="604"/>
      <c r="CF18" s="604"/>
      <c r="CG18" s="604"/>
      <c r="CH18" s="604"/>
      <c r="CI18" s="604"/>
      <c r="CJ18" s="604"/>
      <c r="CK18" s="604"/>
      <c r="CL18" s="604"/>
      <c r="CM18" s="604"/>
      <c r="CN18" s="604"/>
      <c r="CO18" s="604"/>
      <c r="CP18" s="604"/>
      <c r="CQ18" s="604"/>
      <c r="CR18" s="604"/>
      <c r="CS18" s="604"/>
      <c r="CT18" s="604"/>
      <c r="CU18" s="604"/>
      <c r="CV18" s="604"/>
      <c r="CW18" s="604"/>
      <c r="CX18" s="604"/>
      <c r="CY18" s="604"/>
      <c r="CZ18" s="604"/>
      <c r="DA18" s="604"/>
      <c r="DB18" s="604"/>
      <c r="DC18" s="604"/>
      <c r="DD18" s="604"/>
      <c r="DE18" s="604"/>
      <c r="DF18" s="604"/>
      <c r="DG18" s="604"/>
      <c r="DH18" s="604"/>
      <c r="DI18" s="604"/>
      <c r="DJ18" s="604"/>
      <c r="DK18" s="604"/>
      <c r="DL18" s="604"/>
      <c r="DM18" s="604"/>
      <c r="DN18" s="604"/>
      <c r="DO18" s="604"/>
      <c r="DP18" s="604"/>
      <c r="DQ18" s="604"/>
      <c r="DR18" s="604"/>
      <c r="DS18" s="604"/>
      <c r="DT18" s="604"/>
      <c r="DU18" s="604"/>
      <c r="DV18" s="604"/>
      <c r="DW18" s="604"/>
      <c r="DX18" s="604"/>
      <c r="DY18" s="604"/>
      <c r="DZ18" s="604"/>
      <c r="EA18" s="604"/>
      <c r="EB18" s="604"/>
      <c r="EC18" s="604"/>
      <c r="ED18" s="604"/>
      <c r="EE18" s="604"/>
    </row>
    <row r="19" spans="1:135" s="358" customFormat="1" ht="13.5" x14ac:dyDescent="0.25">
      <c r="A19" s="1719" t="s">
        <v>408</v>
      </c>
      <c r="B19" s="1720"/>
      <c r="C19" s="1721"/>
      <c r="D19" s="1711"/>
      <c r="E19" s="1631"/>
      <c r="F19" s="1313"/>
      <c r="G19" s="1631"/>
      <c r="H19" s="1313"/>
      <c r="I19" s="1631"/>
      <c r="J19" s="1062"/>
      <c r="K19" s="856"/>
      <c r="L19" s="817"/>
      <c r="M19" s="1316"/>
      <c r="N19" s="817"/>
      <c r="O19" s="1316"/>
      <c r="P19" s="817"/>
      <c r="Q19" s="1316"/>
      <c r="R19" s="817"/>
      <c r="S19" s="1316"/>
      <c r="T19" s="817"/>
      <c r="U19" s="1316"/>
      <c r="V19" s="817"/>
      <c r="W19" s="1316"/>
      <c r="X19" s="817"/>
      <c r="Y19" s="1316"/>
      <c r="Z19" s="817"/>
      <c r="AA19" s="1316"/>
      <c r="AB19" s="817"/>
      <c r="AC19" s="1316"/>
      <c r="AD19" s="817"/>
      <c r="AE19" s="1316"/>
      <c r="AF19" s="817"/>
      <c r="AG19" s="1631"/>
      <c r="AH19" s="1062"/>
      <c r="AI19" s="1631"/>
      <c r="AJ19" s="1062"/>
      <c r="AK19" s="1631"/>
      <c r="AL19" s="1062"/>
      <c r="AM19" s="1317"/>
      <c r="AN19" s="1441"/>
      <c r="AO19" s="1722"/>
      <c r="AP19" s="1722"/>
      <c r="AQ19" s="890"/>
      <c r="AR19" s="890"/>
      <c r="AS19" s="1723"/>
      <c r="BV19" s="604"/>
      <c r="BW19" s="604"/>
      <c r="BX19" s="684"/>
      <c r="BY19" s="604"/>
      <c r="BZ19" s="604"/>
      <c r="CA19" s="604"/>
      <c r="CB19" s="604"/>
      <c r="CC19" s="604"/>
      <c r="CD19" s="604"/>
      <c r="CE19" s="604"/>
      <c r="CF19" s="604"/>
      <c r="CG19" s="604"/>
      <c r="CH19" s="604"/>
      <c r="CI19" s="604"/>
      <c r="CJ19" s="604"/>
      <c r="CK19" s="604"/>
      <c r="CL19" s="604"/>
      <c r="CM19" s="604"/>
      <c r="CN19" s="604"/>
      <c r="CO19" s="604"/>
      <c r="CP19" s="604"/>
      <c r="CQ19" s="604"/>
      <c r="CR19" s="604"/>
      <c r="CS19" s="604"/>
      <c r="CT19" s="604"/>
      <c r="CU19" s="604"/>
      <c r="CV19" s="604"/>
      <c r="CW19" s="604"/>
      <c r="CX19" s="604"/>
      <c r="CY19" s="604"/>
      <c r="CZ19" s="604"/>
      <c r="DA19" s="604"/>
      <c r="DB19" s="604"/>
      <c r="DC19" s="604"/>
      <c r="DD19" s="604"/>
      <c r="DE19" s="604"/>
      <c r="DF19" s="604"/>
      <c r="DG19" s="604"/>
      <c r="DH19" s="604"/>
      <c r="DI19" s="604"/>
      <c r="DJ19" s="604"/>
      <c r="DK19" s="604"/>
      <c r="DL19" s="604"/>
      <c r="DM19" s="604"/>
      <c r="DN19" s="604"/>
      <c r="DO19" s="604"/>
      <c r="DP19" s="604"/>
      <c r="DQ19" s="604"/>
      <c r="DR19" s="604"/>
      <c r="DS19" s="604"/>
      <c r="DT19" s="604"/>
      <c r="DU19" s="604"/>
      <c r="DV19" s="604"/>
      <c r="DW19" s="604"/>
      <c r="DX19" s="604"/>
      <c r="DY19" s="604"/>
      <c r="DZ19" s="604"/>
      <c r="EA19" s="604"/>
      <c r="EB19" s="604"/>
      <c r="EC19" s="604"/>
      <c r="ED19" s="604"/>
      <c r="EE19" s="604"/>
    </row>
    <row r="20" spans="1:135" s="358" customFormat="1" ht="13.5" x14ac:dyDescent="0.25">
      <c r="A20" s="1719" t="s">
        <v>409</v>
      </c>
      <c r="B20" s="1720"/>
      <c r="C20" s="1721"/>
      <c r="D20" s="1711"/>
      <c r="E20" s="1631"/>
      <c r="F20" s="854"/>
      <c r="G20" s="1631"/>
      <c r="H20" s="854"/>
      <c r="I20" s="1631"/>
      <c r="J20" s="817"/>
      <c r="K20" s="1631"/>
      <c r="L20" s="817"/>
      <c r="M20" s="1316"/>
      <c r="N20" s="817"/>
      <c r="O20" s="1316"/>
      <c r="P20" s="817"/>
      <c r="Q20" s="1316"/>
      <c r="R20" s="817"/>
      <c r="S20" s="1316"/>
      <c r="T20" s="817"/>
      <c r="U20" s="1316"/>
      <c r="V20" s="817"/>
      <c r="W20" s="1316"/>
      <c r="X20" s="817"/>
      <c r="Y20" s="1316"/>
      <c r="Z20" s="817"/>
      <c r="AA20" s="1316"/>
      <c r="AB20" s="817"/>
      <c r="AC20" s="1316"/>
      <c r="AD20" s="817"/>
      <c r="AE20" s="1316"/>
      <c r="AF20" s="817"/>
      <c r="AG20" s="1316"/>
      <c r="AH20" s="817"/>
      <c r="AI20" s="1316"/>
      <c r="AJ20" s="817"/>
      <c r="AK20" s="1316"/>
      <c r="AL20" s="817"/>
      <c r="AM20" s="1316"/>
      <c r="AN20" s="817"/>
      <c r="AO20" s="1722"/>
      <c r="AP20" s="1722"/>
      <c r="AQ20" s="890"/>
      <c r="AR20" s="890"/>
      <c r="AS20" s="1723"/>
      <c r="BV20" s="604"/>
      <c r="BW20" s="604"/>
      <c r="BX20" s="684"/>
      <c r="BY20" s="604"/>
      <c r="BZ20" s="604"/>
      <c r="CA20" s="604"/>
      <c r="CB20" s="604"/>
      <c r="CC20" s="604"/>
      <c r="CD20" s="604"/>
      <c r="CE20" s="604"/>
      <c r="CF20" s="604"/>
      <c r="CG20" s="604"/>
      <c r="CH20" s="604"/>
      <c r="CI20" s="604"/>
      <c r="CJ20" s="604"/>
      <c r="CK20" s="604"/>
      <c r="CL20" s="604"/>
      <c r="CM20" s="604"/>
      <c r="CN20" s="604"/>
      <c r="CO20" s="604"/>
      <c r="CP20" s="604"/>
      <c r="CQ20" s="604"/>
      <c r="CR20" s="604"/>
      <c r="CS20" s="604"/>
      <c r="CT20" s="604"/>
      <c r="CU20" s="604"/>
      <c r="CV20" s="604"/>
      <c r="CW20" s="604"/>
      <c r="CX20" s="604"/>
      <c r="CY20" s="604"/>
      <c r="CZ20" s="604"/>
      <c r="DA20" s="604"/>
      <c r="DB20" s="604"/>
      <c r="DC20" s="604"/>
      <c r="DD20" s="604"/>
      <c r="DE20" s="604"/>
      <c r="DF20" s="604"/>
      <c r="DG20" s="604"/>
      <c r="DH20" s="604"/>
      <c r="DI20" s="604"/>
      <c r="DJ20" s="604"/>
      <c r="DK20" s="604"/>
      <c r="DL20" s="604"/>
      <c r="DM20" s="604"/>
      <c r="DN20" s="604"/>
      <c r="DO20" s="604"/>
      <c r="DP20" s="604"/>
      <c r="DQ20" s="604"/>
      <c r="DR20" s="604"/>
      <c r="DS20" s="604"/>
      <c r="DT20" s="604"/>
      <c r="DU20" s="604"/>
      <c r="DV20" s="604"/>
      <c r="DW20" s="604"/>
      <c r="DX20" s="604"/>
      <c r="DY20" s="604"/>
      <c r="DZ20" s="604"/>
      <c r="EA20" s="604"/>
      <c r="EB20" s="604"/>
      <c r="EC20" s="604"/>
      <c r="ED20" s="604"/>
      <c r="EE20" s="604"/>
    </row>
    <row r="21" spans="1:135" s="358" customFormat="1" ht="13.5" x14ac:dyDescent="0.25">
      <c r="A21" s="1719" t="s">
        <v>410</v>
      </c>
      <c r="B21" s="1311"/>
      <c r="C21" s="1707"/>
      <c r="D21" s="1711"/>
      <c r="E21" s="1631"/>
      <c r="F21" s="1313"/>
      <c r="G21" s="1631"/>
      <c r="H21" s="1313"/>
      <c r="I21" s="1631"/>
      <c r="J21" s="1062"/>
      <c r="K21" s="856"/>
      <c r="L21" s="1062"/>
      <c r="M21" s="1631"/>
      <c r="N21" s="1062"/>
      <c r="O21" s="1664"/>
      <c r="P21" s="817"/>
      <c r="Q21" s="1664"/>
      <c r="R21" s="817"/>
      <c r="S21" s="1664"/>
      <c r="T21" s="817"/>
      <c r="U21" s="1664"/>
      <c r="V21" s="817"/>
      <c r="W21" s="1664"/>
      <c r="X21" s="817"/>
      <c r="Y21" s="1664"/>
      <c r="Z21" s="817"/>
      <c r="AA21" s="1664"/>
      <c r="AB21" s="817"/>
      <c r="AC21" s="1631"/>
      <c r="AD21" s="1062"/>
      <c r="AE21" s="1631"/>
      <c r="AF21" s="1062"/>
      <c r="AG21" s="1316"/>
      <c r="AH21" s="1062"/>
      <c r="AI21" s="1631"/>
      <c r="AJ21" s="1062"/>
      <c r="AK21" s="1631"/>
      <c r="AL21" s="1062"/>
      <c r="AM21" s="1317"/>
      <c r="AN21" s="1441"/>
      <c r="AO21" s="1722"/>
      <c r="AP21" s="1722"/>
      <c r="AQ21" s="890"/>
      <c r="AR21" s="890"/>
      <c r="AS21" s="1718"/>
      <c r="BV21" s="604"/>
      <c r="BW21" s="604"/>
      <c r="BX21" s="684"/>
      <c r="BY21" s="604"/>
      <c r="BZ21" s="604"/>
      <c r="CA21" s="604"/>
      <c r="CB21" s="604"/>
      <c r="CC21" s="604"/>
      <c r="CD21" s="604"/>
      <c r="CE21" s="604"/>
      <c r="CF21" s="604"/>
      <c r="CG21" s="604"/>
      <c r="CH21" s="604"/>
      <c r="CI21" s="604"/>
      <c r="CJ21" s="604"/>
      <c r="CK21" s="604"/>
      <c r="CL21" s="604"/>
      <c r="CM21" s="604"/>
      <c r="CN21" s="604"/>
      <c r="CO21" s="604"/>
      <c r="CP21" s="604"/>
      <c r="CQ21" s="604"/>
      <c r="CR21" s="604"/>
      <c r="CS21" s="604"/>
      <c r="CT21" s="604"/>
      <c r="CU21" s="604"/>
      <c r="CV21" s="604"/>
      <c r="CW21" s="604"/>
      <c r="CX21" s="604"/>
      <c r="CY21" s="604"/>
      <c r="CZ21" s="604"/>
      <c r="DA21" s="604"/>
      <c r="DB21" s="604"/>
      <c r="DC21" s="604"/>
      <c r="DD21" s="604"/>
      <c r="DE21" s="604"/>
      <c r="DF21" s="604"/>
      <c r="DG21" s="604"/>
      <c r="DH21" s="604"/>
      <c r="DI21" s="604"/>
      <c r="DJ21" s="604"/>
      <c r="DK21" s="604"/>
      <c r="DL21" s="604"/>
      <c r="DM21" s="604"/>
      <c r="DN21" s="604"/>
      <c r="DO21" s="604"/>
      <c r="DP21" s="604"/>
      <c r="DQ21" s="604"/>
      <c r="DR21" s="604"/>
      <c r="DS21" s="604"/>
      <c r="DT21" s="604"/>
      <c r="DU21" s="604"/>
      <c r="DV21" s="604"/>
      <c r="DW21" s="604"/>
      <c r="DX21" s="604"/>
      <c r="DY21" s="604"/>
      <c r="DZ21" s="604"/>
      <c r="EA21" s="604"/>
      <c r="EB21" s="604"/>
      <c r="EC21" s="604"/>
      <c r="ED21" s="604"/>
      <c r="EE21" s="604"/>
    </row>
    <row r="22" spans="1:135" s="358" customFormat="1" ht="13.5" x14ac:dyDescent="0.25">
      <c r="A22" s="1724" t="s">
        <v>411</v>
      </c>
      <c r="B22" s="1318"/>
      <c r="C22" s="1707"/>
      <c r="D22" s="1711"/>
      <c r="E22" s="1664"/>
      <c r="F22" s="878"/>
      <c r="G22" s="1664"/>
      <c r="H22" s="878"/>
      <c r="I22" s="1664"/>
      <c r="J22" s="817"/>
      <c r="K22" s="294"/>
      <c r="L22" s="817"/>
      <c r="M22" s="1664"/>
      <c r="N22" s="817"/>
      <c r="O22" s="1664"/>
      <c r="P22" s="817"/>
      <c r="Q22" s="1664"/>
      <c r="R22" s="817"/>
      <c r="S22" s="1664"/>
      <c r="T22" s="817"/>
      <c r="U22" s="1664"/>
      <c r="V22" s="817"/>
      <c r="W22" s="1664"/>
      <c r="X22" s="817"/>
      <c r="Y22" s="1664"/>
      <c r="Z22" s="817"/>
      <c r="AA22" s="1664"/>
      <c r="AB22" s="817"/>
      <c r="AC22" s="1664"/>
      <c r="AD22" s="817"/>
      <c r="AE22" s="1664"/>
      <c r="AF22" s="817"/>
      <c r="AG22" s="1664"/>
      <c r="AH22" s="817"/>
      <c r="AI22" s="1664"/>
      <c r="AJ22" s="817"/>
      <c r="AK22" s="1664"/>
      <c r="AL22" s="817"/>
      <c r="AM22" s="1205"/>
      <c r="AN22" s="817"/>
      <c r="AO22" s="1722"/>
      <c r="AP22" s="1722"/>
      <c r="AQ22" s="890"/>
      <c r="AR22" s="890"/>
      <c r="AS22" s="1716"/>
      <c r="BV22" s="604"/>
      <c r="BW22" s="604"/>
      <c r="BX22" s="684"/>
      <c r="BY22" s="604"/>
      <c r="BZ22" s="604"/>
      <c r="CA22" s="604"/>
      <c r="CB22" s="604"/>
      <c r="CC22" s="604"/>
      <c r="CD22" s="604"/>
      <c r="CE22" s="604"/>
      <c r="CF22" s="604"/>
      <c r="CG22" s="604"/>
      <c r="CH22" s="604"/>
      <c r="CI22" s="604"/>
      <c r="CJ22" s="604"/>
      <c r="CK22" s="604"/>
      <c r="CL22" s="604"/>
      <c r="CM22" s="604"/>
      <c r="CN22" s="604"/>
      <c r="CO22" s="604"/>
      <c r="CP22" s="604"/>
      <c r="CQ22" s="604"/>
      <c r="CR22" s="604"/>
      <c r="CS22" s="604"/>
      <c r="CT22" s="604"/>
      <c r="CU22" s="604"/>
      <c r="CV22" s="604"/>
      <c r="CW22" s="604"/>
      <c r="CX22" s="604"/>
      <c r="CY22" s="604"/>
      <c r="CZ22" s="604"/>
      <c r="DA22" s="604"/>
      <c r="DB22" s="604"/>
      <c r="DC22" s="604"/>
      <c r="DD22" s="604"/>
      <c r="DE22" s="604"/>
      <c r="DF22" s="604"/>
      <c r="DG22" s="604"/>
      <c r="DH22" s="604"/>
      <c r="DI22" s="604"/>
      <c r="DJ22" s="604"/>
      <c r="DK22" s="604"/>
      <c r="DL22" s="604"/>
      <c r="DM22" s="604"/>
      <c r="DN22" s="604"/>
      <c r="DO22" s="604"/>
      <c r="DP22" s="604"/>
      <c r="DQ22" s="604"/>
      <c r="DR22" s="604"/>
      <c r="DS22" s="604"/>
      <c r="DT22" s="604"/>
      <c r="DU22" s="604"/>
      <c r="DV22" s="604"/>
      <c r="DW22" s="604"/>
      <c r="DX22" s="604"/>
      <c r="DY22" s="604"/>
      <c r="DZ22" s="604"/>
      <c r="EA22" s="604"/>
      <c r="EB22" s="604"/>
      <c r="EC22" s="604"/>
      <c r="ED22" s="604"/>
      <c r="EE22" s="604"/>
    </row>
    <row r="23" spans="1:135" s="358" customFormat="1" ht="13.5" x14ac:dyDescent="0.25">
      <c r="A23" s="1724" t="s">
        <v>412</v>
      </c>
      <c r="B23" s="1318"/>
      <c r="C23" s="1707"/>
      <c r="D23" s="1711"/>
      <c r="E23" s="1664"/>
      <c r="F23" s="878"/>
      <c r="G23" s="1664"/>
      <c r="H23" s="878"/>
      <c r="I23" s="1664"/>
      <c r="J23" s="817"/>
      <c r="K23" s="294"/>
      <c r="L23" s="817"/>
      <c r="M23" s="1664"/>
      <c r="N23" s="817"/>
      <c r="O23" s="1664"/>
      <c r="P23" s="817"/>
      <c r="Q23" s="1664"/>
      <c r="R23" s="817"/>
      <c r="S23" s="1664"/>
      <c r="T23" s="817"/>
      <c r="U23" s="1664"/>
      <c r="V23" s="817"/>
      <c r="W23" s="1664"/>
      <c r="X23" s="817"/>
      <c r="Y23" s="1664"/>
      <c r="Z23" s="817"/>
      <c r="AA23" s="1664"/>
      <c r="AB23" s="817"/>
      <c r="AC23" s="1664"/>
      <c r="AD23" s="817"/>
      <c r="AE23" s="1664"/>
      <c r="AF23" s="817"/>
      <c r="AG23" s="1664"/>
      <c r="AH23" s="817"/>
      <c r="AI23" s="1664"/>
      <c r="AJ23" s="817"/>
      <c r="AK23" s="1664"/>
      <c r="AL23" s="817"/>
      <c r="AM23" s="1205"/>
      <c r="AN23" s="817"/>
      <c r="AO23" s="1722"/>
      <c r="AP23" s="1722"/>
      <c r="AQ23" s="890"/>
      <c r="AR23" s="890"/>
      <c r="AS23" s="1716"/>
      <c r="BV23" s="604"/>
      <c r="BW23" s="604"/>
      <c r="BX23" s="684"/>
      <c r="BY23" s="604"/>
      <c r="BZ23" s="604"/>
      <c r="CA23" s="604"/>
      <c r="CB23" s="604"/>
      <c r="CC23" s="604"/>
      <c r="CD23" s="604"/>
      <c r="CE23" s="604"/>
      <c r="CF23" s="604"/>
      <c r="CG23" s="604"/>
      <c r="CH23" s="604"/>
      <c r="CI23" s="604"/>
      <c r="CJ23" s="604"/>
      <c r="CK23" s="604"/>
      <c r="CL23" s="604"/>
      <c r="CM23" s="604"/>
      <c r="CN23" s="604"/>
      <c r="CO23" s="604"/>
      <c r="CP23" s="604"/>
      <c r="CQ23" s="604"/>
      <c r="CR23" s="604"/>
      <c r="CS23" s="604"/>
      <c r="CT23" s="604"/>
      <c r="CU23" s="604"/>
      <c r="CV23" s="604"/>
      <c r="CW23" s="604"/>
      <c r="CX23" s="604"/>
      <c r="CY23" s="604"/>
      <c r="CZ23" s="604"/>
      <c r="DA23" s="604"/>
      <c r="DB23" s="604"/>
      <c r="DC23" s="604"/>
      <c r="DD23" s="604"/>
      <c r="DE23" s="604"/>
      <c r="DF23" s="604"/>
      <c r="DG23" s="604"/>
      <c r="DH23" s="604"/>
      <c r="DI23" s="604"/>
      <c r="DJ23" s="604"/>
      <c r="DK23" s="604"/>
      <c r="DL23" s="604"/>
      <c r="DM23" s="604"/>
      <c r="DN23" s="604"/>
      <c r="DO23" s="604"/>
      <c r="DP23" s="604"/>
      <c r="DQ23" s="604"/>
      <c r="DR23" s="604"/>
      <c r="DS23" s="604"/>
      <c r="DT23" s="604"/>
      <c r="DU23" s="604"/>
      <c r="DV23" s="604"/>
      <c r="DW23" s="604"/>
      <c r="DX23" s="604"/>
      <c r="DY23" s="604"/>
      <c r="DZ23" s="604"/>
      <c r="EA23" s="604"/>
      <c r="EB23" s="604"/>
      <c r="EC23" s="604"/>
      <c r="ED23" s="604"/>
      <c r="EE23" s="604"/>
    </row>
    <row r="24" spans="1:135" s="358" customFormat="1" ht="13.5" x14ac:dyDescent="0.25">
      <c r="A24" s="1724" t="s">
        <v>413</v>
      </c>
      <c r="B24" s="1319"/>
      <c r="C24" s="1707"/>
      <c r="D24" s="1711"/>
      <c r="E24" s="856"/>
      <c r="F24" s="1441"/>
      <c r="G24" s="1664"/>
      <c r="H24" s="878"/>
      <c r="I24" s="1664"/>
      <c r="J24" s="817"/>
      <c r="K24" s="294"/>
      <c r="L24" s="817"/>
      <c r="M24" s="1664"/>
      <c r="N24" s="817"/>
      <c r="O24" s="1664"/>
      <c r="P24" s="817"/>
      <c r="Q24" s="1664"/>
      <c r="R24" s="817"/>
      <c r="S24" s="1664"/>
      <c r="T24" s="817"/>
      <c r="U24" s="1664"/>
      <c r="V24" s="817"/>
      <c r="W24" s="1664"/>
      <c r="X24" s="817"/>
      <c r="Y24" s="1664"/>
      <c r="Z24" s="817"/>
      <c r="AA24" s="1664"/>
      <c r="AB24" s="817"/>
      <c r="AC24" s="1664"/>
      <c r="AD24" s="817"/>
      <c r="AE24" s="1664"/>
      <c r="AF24" s="817"/>
      <c r="AG24" s="1664"/>
      <c r="AH24" s="817"/>
      <c r="AI24" s="1664"/>
      <c r="AJ24" s="817"/>
      <c r="AK24" s="1664"/>
      <c r="AL24" s="817"/>
      <c r="AM24" s="1205"/>
      <c r="AN24" s="817"/>
      <c r="AO24" s="1722"/>
      <c r="AP24" s="1722"/>
      <c r="AQ24" s="890"/>
      <c r="AR24" s="890"/>
      <c r="AS24" s="1716"/>
      <c r="BV24" s="604"/>
      <c r="BW24" s="604"/>
      <c r="BX24" s="684"/>
      <c r="BY24" s="604"/>
      <c r="BZ24" s="604"/>
      <c r="CA24" s="604"/>
      <c r="CB24" s="604"/>
      <c r="CC24" s="604"/>
      <c r="CD24" s="604"/>
      <c r="CE24" s="604"/>
      <c r="CF24" s="604"/>
      <c r="CG24" s="604"/>
      <c r="CH24" s="604"/>
      <c r="CI24" s="604"/>
      <c r="CJ24" s="604"/>
      <c r="CK24" s="604"/>
      <c r="CL24" s="604"/>
      <c r="CM24" s="604"/>
      <c r="CN24" s="604"/>
      <c r="CO24" s="604"/>
      <c r="CP24" s="604"/>
      <c r="CQ24" s="604"/>
      <c r="CR24" s="604"/>
      <c r="CS24" s="604"/>
      <c r="CT24" s="604"/>
      <c r="CU24" s="604"/>
      <c r="CV24" s="604"/>
      <c r="CW24" s="604"/>
      <c r="CX24" s="604"/>
      <c r="CY24" s="604"/>
      <c r="CZ24" s="604"/>
      <c r="DA24" s="604"/>
      <c r="DB24" s="604"/>
      <c r="DC24" s="604"/>
      <c r="DD24" s="604"/>
      <c r="DE24" s="604"/>
      <c r="DF24" s="604"/>
      <c r="DG24" s="604"/>
      <c r="DH24" s="604"/>
      <c r="DI24" s="604"/>
      <c r="DJ24" s="604"/>
      <c r="DK24" s="604"/>
      <c r="DL24" s="604"/>
      <c r="DM24" s="604"/>
      <c r="DN24" s="604"/>
      <c r="DO24" s="604"/>
      <c r="DP24" s="604"/>
      <c r="DQ24" s="604"/>
      <c r="DR24" s="604"/>
      <c r="DS24" s="604"/>
      <c r="DT24" s="604"/>
      <c r="DU24" s="604"/>
      <c r="DV24" s="604"/>
      <c r="DW24" s="604"/>
      <c r="DX24" s="604"/>
      <c r="DY24" s="604"/>
      <c r="DZ24" s="604"/>
      <c r="EA24" s="604"/>
      <c r="EB24" s="604"/>
      <c r="EC24" s="604"/>
      <c r="ED24" s="604"/>
      <c r="EE24" s="604"/>
    </row>
    <row r="25" spans="1:135" s="676" customFormat="1" ht="16.149999999999999" customHeight="1" x14ac:dyDescent="0.25">
      <c r="A25" s="1320" t="s">
        <v>414</v>
      </c>
      <c r="B25" s="1321"/>
      <c r="C25" s="1725"/>
      <c r="D25" s="1725"/>
      <c r="E25" s="285"/>
      <c r="F25" s="1062"/>
      <c r="G25" s="1631"/>
      <c r="H25" s="1313"/>
      <c r="I25" s="1062"/>
      <c r="J25" s="1062"/>
      <c r="K25" s="1062"/>
      <c r="L25" s="1062"/>
      <c r="M25" s="1664"/>
      <c r="N25" s="817"/>
      <c r="O25" s="1664"/>
      <c r="P25" s="817"/>
      <c r="Q25" s="1664"/>
      <c r="R25" s="817"/>
      <c r="S25" s="1664"/>
      <c r="T25" s="817"/>
      <c r="U25" s="1664"/>
      <c r="V25" s="817"/>
      <c r="W25" s="1664"/>
      <c r="X25" s="817"/>
      <c r="Y25" s="1664"/>
      <c r="Z25" s="817"/>
      <c r="AA25" s="1664"/>
      <c r="AB25" s="817"/>
      <c r="AC25" s="1664"/>
      <c r="AD25" s="817"/>
      <c r="AE25" s="1664"/>
      <c r="AF25" s="817"/>
      <c r="AG25" s="1664"/>
      <c r="AH25" s="817"/>
      <c r="AI25" s="1664"/>
      <c r="AJ25" s="817"/>
      <c r="AK25" s="1664"/>
      <c r="AL25" s="817"/>
      <c r="AM25" s="1205"/>
      <c r="AN25" s="817"/>
      <c r="AO25" s="1722"/>
      <c r="AP25" s="1722"/>
      <c r="AQ25" s="890"/>
      <c r="AR25" s="890"/>
      <c r="AS25" s="1723"/>
      <c r="AT25" s="1322"/>
      <c r="AU25" s="1322"/>
      <c r="AV25" s="1322"/>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c r="BT25" s="358"/>
      <c r="BU25" s="358"/>
      <c r="BV25" s="604"/>
      <c r="BW25" s="604"/>
      <c r="BX25" s="604"/>
      <c r="BY25" s="385"/>
      <c r="BZ25" s="385"/>
      <c r="CA25" s="385"/>
      <c r="CB25" s="385"/>
      <c r="CC25" s="385"/>
      <c r="CD25" s="385"/>
      <c r="CE25" s="385"/>
      <c r="CF25" s="385"/>
      <c r="CG25" s="385"/>
      <c r="CH25" s="385"/>
      <c r="CI25" s="385"/>
      <c r="CJ25" s="385"/>
      <c r="CK25" s="385"/>
      <c r="CL25" s="385"/>
      <c r="CM25" s="385"/>
      <c r="CN25" s="385"/>
      <c r="CO25" s="385"/>
      <c r="CP25" s="385"/>
      <c r="CQ25" s="385"/>
      <c r="CR25" s="385"/>
      <c r="CS25" s="385"/>
      <c r="CT25" s="385"/>
      <c r="CU25" s="385"/>
      <c r="CV25" s="385"/>
      <c r="CW25" s="385"/>
      <c r="CX25" s="385"/>
      <c r="CY25" s="385"/>
      <c r="CZ25" s="385"/>
      <c r="DA25" s="385"/>
      <c r="DB25" s="385"/>
      <c r="DC25" s="385"/>
      <c r="DD25" s="385"/>
      <c r="DE25" s="385"/>
      <c r="DF25" s="385"/>
      <c r="DG25" s="385"/>
      <c r="DH25" s="385"/>
      <c r="DI25" s="385"/>
      <c r="DJ25" s="385"/>
      <c r="DK25" s="385"/>
      <c r="DL25" s="385"/>
      <c r="DM25" s="385"/>
      <c r="DN25" s="385"/>
      <c r="DO25" s="385"/>
      <c r="DP25" s="385"/>
      <c r="DQ25" s="385"/>
      <c r="DR25" s="385"/>
      <c r="DS25" s="385"/>
      <c r="DT25" s="385"/>
      <c r="DU25" s="385"/>
      <c r="DV25" s="385"/>
      <c r="DW25" s="385"/>
      <c r="DX25" s="385"/>
      <c r="DY25" s="385"/>
      <c r="DZ25" s="385"/>
      <c r="EA25" s="385"/>
      <c r="EB25" s="385"/>
      <c r="EC25" s="385"/>
      <c r="ED25" s="385"/>
      <c r="EE25" s="385"/>
    </row>
    <row r="26" spans="1:135" s="358" customFormat="1" ht="16.149999999999999" customHeight="1" x14ac:dyDescent="0.25">
      <c r="A26" s="1323" t="s">
        <v>415</v>
      </c>
      <c r="B26" s="1726"/>
      <c r="C26" s="1717"/>
      <c r="D26" s="1711"/>
      <c r="E26" s="1727"/>
      <c r="F26" s="838"/>
      <c r="G26" s="837"/>
      <c r="H26" s="872"/>
      <c r="I26" s="837"/>
      <c r="J26" s="838"/>
      <c r="K26" s="1671"/>
      <c r="L26" s="838"/>
      <c r="M26" s="837"/>
      <c r="N26" s="838"/>
      <c r="O26" s="837"/>
      <c r="P26" s="838"/>
      <c r="Q26" s="837"/>
      <c r="R26" s="838"/>
      <c r="S26" s="837"/>
      <c r="T26" s="838"/>
      <c r="U26" s="837"/>
      <c r="V26" s="838"/>
      <c r="W26" s="837"/>
      <c r="X26" s="838"/>
      <c r="Y26" s="837"/>
      <c r="Z26" s="838"/>
      <c r="AA26" s="837"/>
      <c r="AB26" s="838"/>
      <c r="AC26" s="837"/>
      <c r="AD26" s="838"/>
      <c r="AE26" s="837"/>
      <c r="AF26" s="838"/>
      <c r="AG26" s="837"/>
      <c r="AH26" s="838"/>
      <c r="AI26" s="837"/>
      <c r="AJ26" s="838"/>
      <c r="AK26" s="837"/>
      <c r="AL26" s="838"/>
      <c r="AM26" s="1204"/>
      <c r="AN26" s="838"/>
      <c r="AO26" s="901"/>
      <c r="AP26" s="901"/>
      <c r="AQ26" s="900"/>
      <c r="AR26" s="900"/>
      <c r="AS26" s="1728"/>
      <c r="BV26" s="604"/>
      <c r="BW26" s="604"/>
      <c r="BX26" s="68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c r="CW26" s="604"/>
      <c r="CX26" s="604"/>
      <c r="CY26" s="604"/>
      <c r="CZ26" s="604"/>
      <c r="DA26" s="604"/>
      <c r="DB26" s="604"/>
      <c r="DC26" s="604"/>
      <c r="DD26" s="604"/>
      <c r="DE26" s="604"/>
      <c r="DF26" s="604"/>
      <c r="DG26" s="604"/>
      <c r="DH26" s="604"/>
      <c r="DI26" s="604"/>
      <c r="DJ26" s="604"/>
      <c r="DK26" s="604"/>
      <c r="DL26" s="604"/>
      <c r="DM26" s="604"/>
      <c r="DN26" s="604"/>
      <c r="DO26" s="604"/>
      <c r="DP26" s="604"/>
      <c r="DQ26" s="604"/>
      <c r="DR26" s="604"/>
      <c r="DS26" s="604"/>
      <c r="DT26" s="604"/>
      <c r="DU26" s="604"/>
      <c r="DV26" s="604"/>
      <c r="DW26" s="604"/>
      <c r="DX26" s="604"/>
      <c r="DY26" s="604"/>
      <c r="DZ26" s="604"/>
      <c r="EA26" s="604"/>
      <c r="EB26" s="604"/>
      <c r="EC26" s="604"/>
      <c r="ED26" s="604"/>
      <c r="EE26" s="604"/>
    </row>
    <row r="27" spans="1:135" s="363" customFormat="1" ht="13.5" x14ac:dyDescent="0.25">
      <c r="A27" s="100" t="s">
        <v>416</v>
      </c>
      <c r="B27" s="362"/>
      <c r="C27" s="362"/>
      <c r="D27" s="362"/>
      <c r="E27" s="362"/>
      <c r="F27" s="1729"/>
      <c r="G27" s="1729" t="s">
        <v>268</v>
      </c>
      <c r="H27" s="1730"/>
      <c r="I27" s="1730"/>
      <c r="J27" s="1729"/>
      <c r="K27" s="1729"/>
      <c r="L27" s="1729"/>
      <c r="M27" s="1729"/>
      <c r="N27" s="1729"/>
      <c r="O27" s="1729"/>
      <c r="P27" s="1729"/>
      <c r="Q27" s="1729"/>
      <c r="R27" s="1729"/>
      <c r="S27" s="1729"/>
      <c r="T27" s="1729"/>
      <c r="U27" s="1729"/>
      <c r="V27" s="1729"/>
      <c r="W27" s="1729"/>
      <c r="X27" s="1729"/>
      <c r="Y27" s="1731"/>
      <c r="Z27" s="1731"/>
      <c r="AA27" s="1731"/>
      <c r="AB27" s="1731"/>
      <c r="AC27" s="1731"/>
      <c r="AD27" s="1731"/>
      <c r="AE27" s="1731"/>
      <c r="AF27" s="1731"/>
      <c r="AG27" s="1731"/>
      <c r="AH27" s="1731"/>
      <c r="AI27" s="1731"/>
      <c r="AJ27" s="1731"/>
      <c r="AK27" s="1731"/>
      <c r="AL27" s="1731"/>
      <c r="AM27" s="1731"/>
      <c r="AN27" s="1731"/>
      <c r="AO27" s="1731"/>
      <c r="AP27" s="1732"/>
      <c r="AQ27" s="1733"/>
      <c r="AR27" s="406"/>
      <c r="BV27" s="118"/>
      <c r="BW27" s="118"/>
      <c r="BX27" s="60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row>
    <row r="28" spans="1:135" s="358" customFormat="1" ht="14.25" customHeight="1" x14ac:dyDescent="0.25">
      <c r="A28" s="7481" t="s">
        <v>2</v>
      </c>
      <c r="B28" s="7482" t="s">
        <v>3</v>
      </c>
      <c r="C28" s="7477"/>
      <c r="D28" s="7483"/>
      <c r="E28" s="7497" t="s">
        <v>395</v>
      </c>
      <c r="F28" s="7491"/>
      <c r="G28" s="7491"/>
      <c r="H28" s="7491"/>
      <c r="I28" s="7491"/>
      <c r="J28" s="7491"/>
      <c r="K28" s="7491"/>
      <c r="L28" s="7491"/>
      <c r="M28" s="7491"/>
      <c r="N28" s="7491"/>
      <c r="O28" s="7491"/>
      <c r="P28" s="7491"/>
      <c r="Q28" s="7491"/>
      <c r="R28" s="7491"/>
      <c r="S28" s="7491"/>
      <c r="T28" s="7491"/>
      <c r="U28" s="7491"/>
      <c r="V28" s="7491"/>
      <c r="W28" s="7491"/>
      <c r="X28" s="7491"/>
      <c r="Y28" s="7491"/>
      <c r="Z28" s="7491"/>
      <c r="AA28" s="7491"/>
      <c r="AB28" s="7491"/>
      <c r="AC28" s="7491"/>
      <c r="AD28" s="7491"/>
      <c r="AE28" s="7491"/>
      <c r="AF28" s="7491"/>
      <c r="AG28" s="7491"/>
      <c r="AH28" s="7491"/>
      <c r="AI28" s="7491"/>
      <c r="AJ28" s="7491"/>
      <c r="AK28" s="7491"/>
      <c r="AL28" s="7491"/>
      <c r="AM28" s="7491"/>
      <c r="AN28" s="7453"/>
      <c r="AO28" s="7498" t="s">
        <v>9</v>
      </c>
      <c r="AP28" s="7498" t="s">
        <v>10</v>
      </c>
      <c r="AQ28" s="7498" t="s">
        <v>417</v>
      </c>
      <c r="AR28" s="7501" t="s">
        <v>396</v>
      </c>
      <c r="AS28" s="7398" t="s">
        <v>8</v>
      </c>
      <c r="BV28" s="604"/>
      <c r="BW28" s="68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c r="CW28" s="604"/>
      <c r="CX28" s="604"/>
      <c r="CY28" s="604"/>
      <c r="CZ28" s="604"/>
      <c r="DA28" s="604"/>
      <c r="DB28" s="604"/>
      <c r="DC28" s="604"/>
      <c r="DD28" s="604"/>
      <c r="DE28" s="604"/>
      <c r="DF28" s="604"/>
      <c r="DG28" s="604"/>
      <c r="DH28" s="604"/>
      <c r="DI28" s="604"/>
      <c r="DJ28" s="604"/>
      <c r="DK28" s="604"/>
      <c r="DL28" s="604"/>
      <c r="DM28" s="604"/>
      <c r="DN28" s="604"/>
      <c r="DO28" s="604"/>
      <c r="DP28" s="604"/>
      <c r="DQ28" s="604"/>
      <c r="DR28" s="604"/>
      <c r="DS28" s="604"/>
      <c r="DT28" s="604"/>
      <c r="DU28" s="604"/>
      <c r="DV28" s="604"/>
      <c r="DW28" s="604"/>
      <c r="DX28" s="604"/>
      <c r="DY28" s="604"/>
      <c r="DZ28" s="604"/>
      <c r="EA28" s="604"/>
      <c r="EB28" s="604"/>
      <c r="EC28" s="604"/>
      <c r="ED28" s="604"/>
      <c r="EE28" s="604"/>
    </row>
    <row r="29" spans="1:135" s="358" customFormat="1" ht="13.5" x14ac:dyDescent="0.25">
      <c r="A29" s="7384"/>
      <c r="B29" s="7389"/>
      <c r="C29" s="7478"/>
      <c r="D29" s="7484"/>
      <c r="E29" s="7497" t="s">
        <v>398</v>
      </c>
      <c r="F29" s="7453"/>
      <c r="G29" s="7497" t="s">
        <v>399</v>
      </c>
      <c r="H29" s="7453"/>
      <c r="I29" s="7497" t="s">
        <v>400</v>
      </c>
      <c r="J29" s="7453"/>
      <c r="K29" s="7497" t="s">
        <v>401</v>
      </c>
      <c r="L29" s="7453"/>
      <c r="M29" s="7497" t="s">
        <v>83</v>
      </c>
      <c r="N29" s="7453"/>
      <c r="O29" s="7497" t="s">
        <v>84</v>
      </c>
      <c r="P29" s="7453"/>
      <c r="Q29" s="7491" t="s">
        <v>45</v>
      </c>
      <c r="R29" s="7453"/>
      <c r="S29" s="7497" t="s">
        <v>46</v>
      </c>
      <c r="T29" s="7453"/>
      <c r="U29" s="7491" t="s">
        <v>47</v>
      </c>
      <c r="V29" s="7502"/>
      <c r="W29" s="7503" t="s">
        <v>48</v>
      </c>
      <c r="X29" s="7502"/>
      <c r="Y29" s="7503" t="s">
        <v>49</v>
      </c>
      <c r="Z29" s="7491"/>
      <c r="AA29" s="7497" t="s">
        <v>50</v>
      </c>
      <c r="AB29" s="7453"/>
      <c r="AC29" s="7491" t="s">
        <v>51</v>
      </c>
      <c r="AD29" s="7491"/>
      <c r="AE29" s="7497" t="s">
        <v>52</v>
      </c>
      <c r="AF29" s="7453"/>
      <c r="AG29" s="7497" t="s">
        <v>53</v>
      </c>
      <c r="AH29" s="7453"/>
      <c r="AI29" s="7497" t="s">
        <v>54</v>
      </c>
      <c r="AJ29" s="7453"/>
      <c r="AK29" s="7497" t="s">
        <v>55</v>
      </c>
      <c r="AL29" s="7453"/>
      <c r="AM29" s="7491" t="s">
        <v>56</v>
      </c>
      <c r="AN29" s="7453"/>
      <c r="AO29" s="7499"/>
      <c r="AP29" s="7499"/>
      <c r="AQ29" s="7499"/>
      <c r="AR29" s="7407"/>
      <c r="AS29" s="7399"/>
      <c r="BV29" s="604"/>
      <c r="BW29" s="68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c r="CW29" s="604"/>
      <c r="CX29" s="604"/>
      <c r="CY29" s="604"/>
      <c r="CZ29" s="604"/>
      <c r="DA29" s="604"/>
      <c r="DB29" s="604"/>
      <c r="DC29" s="604"/>
      <c r="DD29" s="604"/>
      <c r="DE29" s="604"/>
      <c r="DF29" s="604"/>
      <c r="DG29" s="604"/>
      <c r="DH29" s="604"/>
      <c r="DI29" s="604"/>
      <c r="DJ29" s="604"/>
      <c r="DK29" s="604"/>
      <c r="DL29" s="604"/>
      <c r="DM29" s="604"/>
      <c r="DN29" s="604"/>
      <c r="DO29" s="604"/>
      <c r="DP29" s="604"/>
      <c r="DQ29" s="604"/>
      <c r="DR29" s="604"/>
      <c r="DS29" s="604"/>
      <c r="DT29" s="604"/>
      <c r="DU29" s="604"/>
      <c r="DV29" s="604"/>
      <c r="DW29" s="604"/>
      <c r="DX29" s="604"/>
      <c r="DY29" s="604"/>
      <c r="DZ29" s="604"/>
      <c r="EA29" s="604"/>
      <c r="EB29" s="604"/>
      <c r="EC29" s="604"/>
      <c r="ED29" s="604"/>
      <c r="EE29" s="604"/>
    </row>
    <row r="30" spans="1:135" s="358" customFormat="1" ht="25.5" customHeight="1" x14ac:dyDescent="0.25">
      <c r="A30" s="7385"/>
      <c r="B30" s="1668" t="s">
        <v>32</v>
      </c>
      <c r="C30" s="1702" t="s">
        <v>33</v>
      </c>
      <c r="D30" s="1399" t="s">
        <v>34</v>
      </c>
      <c r="E30" s="1676" t="s">
        <v>33</v>
      </c>
      <c r="F30" s="1678" t="s">
        <v>34</v>
      </c>
      <c r="G30" s="1676" t="s">
        <v>33</v>
      </c>
      <c r="H30" s="1678" t="s">
        <v>34</v>
      </c>
      <c r="I30" s="1676" t="s">
        <v>33</v>
      </c>
      <c r="J30" s="1678" t="s">
        <v>34</v>
      </c>
      <c r="K30" s="1676" t="s">
        <v>33</v>
      </c>
      <c r="L30" s="1678" t="s">
        <v>34</v>
      </c>
      <c r="M30" s="1676" t="s">
        <v>33</v>
      </c>
      <c r="N30" s="1678" t="s">
        <v>34</v>
      </c>
      <c r="O30" s="1676" t="s">
        <v>33</v>
      </c>
      <c r="P30" s="1678" t="s">
        <v>34</v>
      </c>
      <c r="Q30" s="1677" t="s">
        <v>33</v>
      </c>
      <c r="R30" s="1678" t="s">
        <v>34</v>
      </c>
      <c r="S30" s="1676" t="s">
        <v>33</v>
      </c>
      <c r="T30" s="1678" t="s">
        <v>34</v>
      </c>
      <c r="U30" s="1677" t="s">
        <v>33</v>
      </c>
      <c r="V30" s="1734" t="s">
        <v>34</v>
      </c>
      <c r="W30" s="1676" t="s">
        <v>33</v>
      </c>
      <c r="X30" s="1734" t="s">
        <v>34</v>
      </c>
      <c r="Y30" s="1676" t="s">
        <v>33</v>
      </c>
      <c r="Z30" s="1734" t="s">
        <v>34</v>
      </c>
      <c r="AA30" s="1676" t="s">
        <v>33</v>
      </c>
      <c r="AB30" s="1734" t="s">
        <v>34</v>
      </c>
      <c r="AC30" s="1676" t="s">
        <v>33</v>
      </c>
      <c r="AD30" s="1734" t="s">
        <v>34</v>
      </c>
      <c r="AE30" s="1676" t="s">
        <v>33</v>
      </c>
      <c r="AF30" s="1734" t="s">
        <v>34</v>
      </c>
      <c r="AG30" s="1676" t="s">
        <v>33</v>
      </c>
      <c r="AH30" s="1734" t="s">
        <v>34</v>
      </c>
      <c r="AI30" s="1676" t="s">
        <v>33</v>
      </c>
      <c r="AJ30" s="1734" t="s">
        <v>34</v>
      </c>
      <c r="AK30" s="1676" t="s">
        <v>33</v>
      </c>
      <c r="AL30" s="1734" t="s">
        <v>34</v>
      </c>
      <c r="AM30" s="1676" t="s">
        <v>33</v>
      </c>
      <c r="AN30" s="1678" t="s">
        <v>34</v>
      </c>
      <c r="AO30" s="7500"/>
      <c r="AP30" s="7500"/>
      <c r="AQ30" s="7500"/>
      <c r="AR30" s="7408"/>
      <c r="AS30" s="7476"/>
      <c r="BV30" s="604"/>
      <c r="BW30" s="68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c r="CW30" s="604"/>
      <c r="CX30" s="604"/>
      <c r="CY30" s="604"/>
      <c r="CZ30" s="604"/>
      <c r="DA30" s="604"/>
      <c r="DB30" s="604"/>
      <c r="DC30" s="604"/>
      <c r="DD30" s="604"/>
      <c r="DE30" s="604"/>
      <c r="DF30" s="604"/>
      <c r="DG30" s="604"/>
      <c r="DH30" s="604"/>
      <c r="DI30" s="604"/>
      <c r="DJ30" s="604"/>
      <c r="DK30" s="604"/>
      <c r="DL30" s="604"/>
      <c r="DM30" s="604"/>
      <c r="DN30" s="604"/>
      <c r="DO30" s="604"/>
      <c r="DP30" s="604"/>
      <c r="DQ30" s="604"/>
      <c r="DR30" s="604"/>
      <c r="DS30" s="604"/>
      <c r="DT30" s="604"/>
      <c r="DU30" s="604"/>
      <c r="DV30" s="604"/>
      <c r="DW30" s="604"/>
      <c r="DX30" s="604"/>
      <c r="DY30" s="604"/>
      <c r="DZ30" s="604"/>
      <c r="EA30" s="604"/>
      <c r="EB30" s="604"/>
      <c r="EC30" s="604"/>
      <c r="ED30" s="604"/>
      <c r="EE30" s="604"/>
    </row>
    <row r="31" spans="1:135" s="358" customFormat="1" ht="13.5" x14ac:dyDescent="0.25">
      <c r="A31" s="1735" t="s">
        <v>78</v>
      </c>
      <c r="B31" s="1736"/>
      <c r="C31" s="1737"/>
      <c r="D31" s="1738"/>
      <c r="E31" s="1679"/>
      <c r="F31" s="1712"/>
      <c r="G31" s="1679"/>
      <c r="H31" s="1713"/>
      <c r="I31" s="1679"/>
      <c r="J31" s="1713"/>
      <c r="K31" s="1679"/>
      <c r="L31" s="1713"/>
      <c r="M31" s="1679"/>
      <c r="N31" s="1713"/>
      <c r="O31" s="1679"/>
      <c r="P31" s="1713"/>
      <c r="Q31" s="1739"/>
      <c r="R31" s="1713"/>
      <c r="S31" s="1679"/>
      <c r="T31" s="1713"/>
      <c r="U31" s="1739"/>
      <c r="V31" s="316"/>
      <c r="W31" s="316"/>
      <c r="X31" s="316"/>
      <c r="Y31" s="316"/>
      <c r="Z31" s="316"/>
      <c r="AA31" s="316"/>
      <c r="AB31" s="316"/>
      <c r="AC31" s="316"/>
      <c r="AD31" s="316"/>
      <c r="AE31" s="316"/>
      <c r="AF31" s="316"/>
      <c r="AG31" s="316"/>
      <c r="AH31" s="316"/>
      <c r="AI31" s="316"/>
      <c r="AJ31" s="316"/>
      <c r="AK31" s="316"/>
      <c r="AL31" s="1691"/>
      <c r="AM31" s="1691"/>
      <c r="AN31" s="1713"/>
      <c r="AO31" s="1324"/>
      <c r="AP31" s="1324"/>
      <c r="AQ31" s="1737"/>
      <c r="AR31" s="1715"/>
      <c r="AS31" s="1715"/>
      <c r="BV31" s="604"/>
      <c r="BW31" s="68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c r="CW31" s="604"/>
      <c r="CX31" s="604"/>
      <c r="CY31" s="604"/>
      <c r="CZ31" s="604"/>
      <c r="DA31" s="604"/>
      <c r="DB31" s="604"/>
      <c r="DC31" s="604"/>
      <c r="DD31" s="604"/>
      <c r="DE31" s="604"/>
      <c r="DF31" s="604"/>
      <c r="DG31" s="604"/>
      <c r="DH31" s="604"/>
      <c r="DI31" s="604"/>
      <c r="DJ31" s="604"/>
      <c r="DK31" s="604"/>
      <c r="DL31" s="604"/>
      <c r="DM31" s="604"/>
      <c r="DN31" s="604"/>
      <c r="DO31" s="604"/>
      <c r="DP31" s="604"/>
      <c r="DQ31" s="604"/>
      <c r="DR31" s="604"/>
      <c r="DS31" s="604"/>
      <c r="DT31" s="604"/>
      <c r="DU31" s="604"/>
      <c r="DV31" s="604"/>
      <c r="DW31" s="604"/>
      <c r="DX31" s="604"/>
      <c r="DY31" s="604"/>
      <c r="DZ31" s="604"/>
      <c r="EA31" s="604"/>
      <c r="EB31" s="604"/>
      <c r="EC31" s="604"/>
      <c r="ED31" s="604"/>
      <c r="EE31" s="604"/>
    </row>
    <row r="32" spans="1:135" s="358" customFormat="1" ht="13.5" x14ac:dyDescent="0.25">
      <c r="A32" s="1325" t="s">
        <v>418</v>
      </c>
      <c r="B32" s="1326"/>
      <c r="C32" s="1327"/>
      <c r="D32" s="1328"/>
      <c r="E32" s="829"/>
      <c r="F32" s="854"/>
      <c r="G32" s="829"/>
      <c r="H32" s="1438"/>
      <c r="I32" s="829"/>
      <c r="J32" s="1438"/>
      <c r="K32" s="829"/>
      <c r="L32" s="1438"/>
      <c r="M32" s="829"/>
      <c r="N32" s="1438"/>
      <c r="O32" s="829"/>
      <c r="P32" s="1438"/>
      <c r="Q32" s="833"/>
      <c r="R32" s="1438"/>
      <c r="S32" s="829"/>
      <c r="T32" s="1438"/>
      <c r="U32" s="833"/>
      <c r="V32" s="1439"/>
      <c r="W32" s="1439"/>
      <c r="X32" s="1439"/>
      <c r="Y32" s="1439"/>
      <c r="Z32" s="1439"/>
      <c r="AA32" s="1439"/>
      <c r="AB32" s="1439"/>
      <c r="AC32" s="1439"/>
      <c r="AD32" s="1439"/>
      <c r="AE32" s="1439"/>
      <c r="AF32" s="1439"/>
      <c r="AG32" s="1439"/>
      <c r="AH32" s="1439"/>
      <c r="AI32" s="1439"/>
      <c r="AJ32" s="1439"/>
      <c r="AK32" s="1439"/>
      <c r="AL32" s="1692"/>
      <c r="AM32" s="1692"/>
      <c r="AN32" s="1438"/>
      <c r="AO32" s="1324"/>
      <c r="AP32" s="1324"/>
      <c r="AQ32" s="1327"/>
      <c r="AR32" s="438"/>
      <c r="AS32" s="438"/>
      <c r="BV32" s="604"/>
      <c r="BW32" s="68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c r="CW32" s="604"/>
      <c r="CX32" s="604"/>
      <c r="CY32" s="604"/>
      <c r="CZ32" s="604"/>
      <c r="DA32" s="604"/>
      <c r="DB32" s="604"/>
      <c r="DC32" s="604"/>
      <c r="DD32" s="604"/>
      <c r="DE32" s="604"/>
      <c r="DF32" s="604"/>
      <c r="DG32" s="604"/>
      <c r="DH32" s="604"/>
      <c r="DI32" s="604"/>
      <c r="DJ32" s="604"/>
      <c r="DK32" s="604"/>
      <c r="DL32" s="604"/>
      <c r="DM32" s="604"/>
      <c r="DN32" s="604"/>
      <c r="DO32" s="604"/>
      <c r="DP32" s="604"/>
      <c r="DQ32" s="604"/>
      <c r="DR32" s="604"/>
      <c r="DS32" s="604"/>
      <c r="DT32" s="604"/>
      <c r="DU32" s="604"/>
      <c r="DV32" s="604"/>
      <c r="DW32" s="604"/>
      <c r="DX32" s="604"/>
      <c r="DY32" s="604"/>
      <c r="DZ32" s="604"/>
      <c r="EA32" s="604"/>
      <c r="EB32" s="604"/>
      <c r="EC32" s="604"/>
      <c r="ED32" s="604"/>
      <c r="EE32" s="604"/>
    </row>
    <row r="33" spans="1:135" s="358" customFormat="1" ht="13.5" x14ac:dyDescent="0.25">
      <c r="A33" s="307" t="s">
        <v>419</v>
      </c>
      <c r="B33" s="1326"/>
      <c r="C33" s="1327"/>
      <c r="D33" s="1329"/>
      <c r="E33" s="829"/>
      <c r="F33" s="854"/>
      <c r="G33" s="829"/>
      <c r="H33" s="1438"/>
      <c r="I33" s="829"/>
      <c r="J33" s="1438"/>
      <c r="K33" s="829"/>
      <c r="L33" s="1438"/>
      <c r="M33" s="829"/>
      <c r="N33" s="1438"/>
      <c r="O33" s="829"/>
      <c r="P33" s="1438"/>
      <c r="Q33" s="833"/>
      <c r="R33" s="1438"/>
      <c r="S33" s="829"/>
      <c r="T33" s="1438"/>
      <c r="U33" s="833"/>
      <c r="V33" s="1439"/>
      <c r="W33" s="1439"/>
      <c r="X33" s="1439"/>
      <c r="Y33" s="1439"/>
      <c r="Z33" s="1439"/>
      <c r="AA33" s="1439"/>
      <c r="AB33" s="1439"/>
      <c r="AC33" s="1439"/>
      <c r="AD33" s="1439"/>
      <c r="AE33" s="1439"/>
      <c r="AF33" s="1439"/>
      <c r="AG33" s="1439"/>
      <c r="AH33" s="1439"/>
      <c r="AI33" s="1439"/>
      <c r="AJ33" s="1439"/>
      <c r="AK33" s="1439"/>
      <c r="AL33" s="1692"/>
      <c r="AM33" s="1692"/>
      <c r="AN33" s="1438"/>
      <c r="AO33" s="1324"/>
      <c r="AP33" s="1324"/>
      <c r="AQ33" s="1327"/>
      <c r="AR33" s="887"/>
      <c r="AS33" s="887"/>
      <c r="BV33" s="604"/>
      <c r="BW33" s="68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c r="CW33" s="604"/>
      <c r="CX33" s="604"/>
      <c r="CY33" s="604"/>
      <c r="CZ33" s="604"/>
      <c r="DA33" s="604"/>
      <c r="DB33" s="604"/>
      <c r="DC33" s="604"/>
      <c r="DD33" s="604"/>
      <c r="DE33" s="604"/>
      <c r="DF33" s="604"/>
      <c r="DG33" s="604"/>
      <c r="DH33" s="604"/>
      <c r="DI33" s="604"/>
      <c r="DJ33" s="604"/>
      <c r="DK33" s="604"/>
      <c r="DL33" s="604"/>
      <c r="DM33" s="604"/>
      <c r="DN33" s="604"/>
      <c r="DO33" s="604"/>
      <c r="DP33" s="604"/>
      <c r="DQ33" s="604"/>
      <c r="DR33" s="604"/>
      <c r="DS33" s="604"/>
      <c r="DT33" s="604"/>
      <c r="DU33" s="604"/>
      <c r="DV33" s="604"/>
      <c r="DW33" s="604"/>
      <c r="DX33" s="604"/>
      <c r="DY33" s="604"/>
      <c r="DZ33" s="604"/>
      <c r="EA33" s="604"/>
      <c r="EB33" s="604"/>
      <c r="EC33" s="604"/>
      <c r="ED33" s="604"/>
      <c r="EE33" s="604"/>
    </row>
    <row r="34" spans="1:135" s="358" customFormat="1" ht="13.5" x14ac:dyDescent="0.25">
      <c r="A34" s="307" t="s">
        <v>420</v>
      </c>
      <c r="B34" s="1326"/>
      <c r="C34" s="1327"/>
      <c r="D34" s="1329"/>
      <c r="E34" s="1631"/>
      <c r="F34" s="1313"/>
      <c r="G34" s="1631"/>
      <c r="H34" s="1062"/>
      <c r="I34" s="1631"/>
      <c r="J34" s="1062"/>
      <c r="K34" s="1631"/>
      <c r="L34" s="1062"/>
      <c r="M34" s="1631"/>
      <c r="N34" s="1062"/>
      <c r="O34" s="829"/>
      <c r="P34" s="1438"/>
      <c r="Q34" s="833"/>
      <c r="R34" s="1438"/>
      <c r="S34" s="829"/>
      <c r="T34" s="1438"/>
      <c r="U34" s="833"/>
      <c r="V34" s="1439"/>
      <c r="W34" s="1439"/>
      <c r="X34" s="1439"/>
      <c r="Y34" s="1439"/>
      <c r="Z34" s="1439"/>
      <c r="AA34" s="1439"/>
      <c r="AB34" s="852"/>
      <c r="AC34" s="1316"/>
      <c r="AD34" s="1316"/>
      <c r="AE34" s="1316"/>
      <c r="AF34" s="1316"/>
      <c r="AG34" s="1316"/>
      <c r="AH34" s="1316"/>
      <c r="AI34" s="1316"/>
      <c r="AJ34" s="1316"/>
      <c r="AK34" s="1316"/>
      <c r="AL34" s="1330"/>
      <c r="AM34" s="1330"/>
      <c r="AN34" s="1441"/>
      <c r="AO34" s="1324"/>
      <c r="AP34" s="1324"/>
      <c r="AQ34" s="1327"/>
      <c r="AR34" s="887"/>
      <c r="AS34" s="887"/>
      <c r="BV34" s="604"/>
      <c r="BW34" s="68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c r="CW34" s="604"/>
      <c r="CX34" s="604"/>
      <c r="CY34" s="604"/>
      <c r="CZ34" s="604"/>
      <c r="DA34" s="604"/>
      <c r="DB34" s="604"/>
      <c r="DC34" s="604"/>
      <c r="DD34" s="604"/>
      <c r="DE34" s="604"/>
      <c r="DF34" s="604"/>
      <c r="DG34" s="604"/>
      <c r="DH34" s="604"/>
      <c r="DI34" s="604"/>
      <c r="DJ34" s="604"/>
      <c r="DK34" s="604"/>
      <c r="DL34" s="604"/>
      <c r="DM34" s="604"/>
      <c r="DN34" s="604"/>
      <c r="DO34" s="604"/>
      <c r="DP34" s="604"/>
      <c r="DQ34" s="604"/>
      <c r="DR34" s="604"/>
      <c r="DS34" s="604"/>
      <c r="DT34" s="604"/>
      <c r="DU34" s="604"/>
      <c r="DV34" s="604"/>
      <c r="DW34" s="604"/>
      <c r="DX34" s="604"/>
      <c r="DY34" s="604"/>
      <c r="DZ34" s="604"/>
      <c r="EA34" s="604"/>
      <c r="EB34" s="604"/>
      <c r="EC34" s="604"/>
      <c r="ED34" s="604"/>
      <c r="EE34" s="604"/>
    </row>
    <row r="35" spans="1:135" s="358" customFormat="1" ht="13.5" x14ac:dyDescent="0.25">
      <c r="A35" s="307" t="s">
        <v>421</v>
      </c>
      <c r="B35" s="1331"/>
      <c r="C35" s="1332"/>
      <c r="D35" s="1329"/>
      <c r="E35" s="829"/>
      <c r="F35" s="854"/>
      <c r="G35" s="829"/>
      <c r="H35" s="1438"/>
      <c r="I35" s="829"/>
      <c r="J35" s="1438"/>
      <c r="K35" s="829"/>
      <c r="L35" s="1438"/>
      <c r="M35" s="829"/>
      <c r="N35" s="1438"/>
      <c r="O35" s="829"/>
      <c r="P35" s="1438"/>
      <c r="Q35" s="833"/>
      <c r="R35" s="1438"/>
      <c r="S35" s="829"/>
      <c r="T35" s="1438"/>
      <c r="U35" s="833"/>
      <c r="V35" s="1439"/>
      <c r="W35" s="1439"/>
      <c r="X35" s="1439"/>
      <c r="Y35" s="1439"/>
      <c r="Z35" s="1439"/>
      <c r="AA35" s="1439"/>
      <c r="AB35" s="1439"/>
      <c r="AC35" s="1439"/>
      <c r="AD35" s="1439"/>
      <c r="AE35" s="1439"/>
      <c r="AF35" s="1439"/>
      <c r="AG35" s="1439"/>
      <c r="AH35" s="1439"/>
      <c r="AI35" s="1439"/>
      <c r="AJ35" s="1439"/>
      <c r="AK35" s="1439"/>
      <c r="AL35" s="1692"/>
      <c r="AM35" s="1692"/>
      <c r="AN35" s="1438"/>
      <c r="AO35" s="1324"/>
      <c r="AP35" s="1324"/>
      <c r="AQ35" s="1332"/>
      <c r="AR35" s="438"/>
      <c r="AS35" s="438"/>
      <c r="BV35" s="604"/>
      <c r="BW35" s="684"/>
      <c r="BX35" s="604"/>
      <c r="BY35" s="604"/>
      <c r="BZ35" s="604"/>
      <c r="CA35" s="604"/>
      <c r="CB35" s="604"/>
      <c r="CC35" s="604"/>
      <c r="CD35" s="604"/>
      <c r="CE35" s="604"/>
      <c r="CF35" s="604"/>
      <c r="CG35" s="604"/>
      <c r="CH35" s="604"/>
      <c r="CI35" s="604"/>
      <c r="CJ35" s="604"/>
      <c r="CK35" s="604"/>
      <c r="CL35" s="604"/>
      <c r="CM35" s="604"/>
      <c r="CN35" s="604"/>
      <c r="CO35" s="604"/>
      <c r="CP35" s="604"/>
      <c r="CQ35" s="604"/>
      <c r="CR35" s="604"/>
      <c r="CS35" s="604"/>
      <c r="CT35" s="604"/>
      <c r="CU35" s="604"/>
      <c r="CV35" s="604"/>
      <c r="CW35" s="604"/>
      <c r="CX35" s="604"/>
      <c r="CY35" s="604"/>
      <c r="CZ35" s="604"/>
      <c r="DA35" s="604"/>
      <c r="DB35" s="604"/>
      <c r="DC35" s="604"/>
      <c r="DD35" s="604"/>
      <c r="DE35" s="604"/>
      <c r="DF35" s="604"/>
      <c r="DG35" s="604"/>
      <c r="DH35" s="604"/>
      <c r="DI35" s="604"/>
      <c r="DJ35" s="604"/>
      <c r="DK35" s="604"/>
      <c r="DL35" s="604"/>
      <c r="DM35" s="604"/>
      <c r="DN35" s="604"/>
      <c r="DO35" s="604"/>
      <c r="DP35" s="604"/>
      <c r="DQ35" s="604"/>
      <c r="DR35" s="604"/>
      <c r="DS35" s="604"/>
      <c r="DT35" s="604"/>
      <c r="DU35" s="604"/>
      <c r="DV35" s="604"/>
      <c r="DW35" s="604"/>
      <c r="DX35" s="604"/>
      <c r="DY35" s="604"/>
      <c r="DZ35" s="604"/>
      <c r="EA35" s="604"/>
      <c r="EB35" s="604"/>
      <c r="EC35" s="604"/>
      <c r="ED35" s="604"/>
      <c r="EE35" s="604"/>
    </row>
    <row r="36" spans="1:135" s="358" customFormat="1" ht="13.5" x14ac:dyDescent="0.25">
      <c r="A36" s="308" t="s">
        <v>422</v>
      </c>
      <c r="B36" s="1331"/>
      <c r="C36" s="1332"/>
      <c r="D36" s="1329"/>
      <c r="E36" s="1631"/>
      <c r="F36" s="1631"/>
      <c r="G36" s="1631"/>
      <c r="H36" s="1631"/>
      <c r="I36" s="1631"/>
      <c r="J36" s="1631"/>
      <c r="K36" s="829"/>
      <c r="L36" s="1438"/>
      <c r="M36" s="829"/>
      <c r="N36" s="1438"/>
      <c r="O36" s="829"/>
      <c r="P36" s="1438"/>
      <c r="Q36" s="833"/>
      <c r="R36" s="1438"/>
      <c r="S36" s="829"/>
      <c r="T36" s="1438"/>
      <c r="U36" s="833"/>
      <c r="V36" s="1439"/>
      <c r="W36" s="1439"/>
      <c r="X36" s="1439"/>
      <c r="Y36" s="1439"/>
      <c r="Z36" s="1439"/>
      <c r="AA36" s="1439"/>
      <c r="AB36" s="1439"/>
      <c r="AC36" s="1439"/>
      <c r="AD36" s="1439"/>
      <c r="AE36" s="1439"/>
      <c r="AF36" s="1439"/>
      <c r="AG36" s="1439"/>
      <c r="AH36" s="1439"/>
      <c r="AI36" s="1439"/>
      <c r="AJ36" s="1439"/>
      <c r="AK36" s="1439"/>
      <c r="AL36" s="1692"/>
      <c r="AM36" s="1692"/>
      <c r="AN36" s="1438"/>
      <c r="AO36" s="1324"/>
      <c r="AP36" s="1324"/>
      <c r="AQ36" s="1332"/>
      <c r="AR36" s="438"/>
      <c r="AS36" s="438"/>
      <c r="BV36" s="604"/>
      <c r="BW36" s="684"/>
      <c r="BX36" s="604"/>
      <c r="BY36" s="604"/>
      <c r="BZ36" s="604"/>
      <c r="CA36" s="604"/>
      <c r="CB36" s="604"/>
      <c r="CC36" s="604"/>
      <c r="CD36" s="604"/>
      <c r="CE36" s="604"/>
      <c r="CF36" s="604"/>
      <c r="CG36" s="604"/>
      <c r="CH36" s="604"/>
      <c r="CI36" s="604"/>
      <c r="CJ36" s="604"/>
      <c r="CK36" s="604"/>
      <c r="CL36" s="604"/>
      <c r="CM36" s="604"/>
      <c r="CN36" s="604"/>
      <c r="CO36" s="604"/>
      <c r="CP36" s="604"/>
      <c r="CQ36" s="604"/>
      <c r="CR36" s="604"/>
      <c r="CS36" s="604"/>
      <c r="CT36" s="604"/>
      <c r="CU36" s="604"/>
      <c r="CV36" s="604"/>
      <c r="CW36" s="604"/>
      <c r="CX36" s="604"/>
      <c r="CY36" s="604"/>
      <c r="CZ36" s="604"/>
      <c r="DA36" s="604"/>
      <c r="DB36" s="604"/>
      <c r="DC36" s="604"/>
      <c r="DD36" s="604"/>
      <c r="DE36" s="604"/>
      <c r="DF36" s="604"/>
      <c r="DG36" s="604"/>
      <c r="DH36" s="604"/>
      <c r="DI36" s="604"/>
      <c r="DJ36" s="604"/>
      <c r="DK36" s="604"/>
      <c r="DL36" s="604"/>
      <c r="DM36" s="604"/>
      <c r="DN36" s="604"/>
      <c r="DO36" s="604"/>
      <c r="DP36" s="604"/>
      <c r="DQ36" s="604"/>
      <c r="DR36" s="604"/>
      <c r="DS36" s="604"/>
      <c r="DT36" s="604"/>
      <c r="DU36" s="604"/>
      <c r="DV36" s="604"/>
      <c r="DW36" s="604"/>
      <c r="DX36" s="604"/>
      <c r="DY36" s="604"/>
      <c r="DZ36" s="604"/>
      <c r="EA36" s="604"/>
      <c r="EB36" s="604"/>
      <c r="EC36" s="604"/>
      <c r="ED36" s="604"/>
      <c r="EE36" s="604"/>
    </row>
    <row r="37" spans="1:135" s="358" customFormat="1" ht="13.5" x14ac:dyDescent="0.25">
      <c r="A37" s="308" t="s">
        <v>423</v>
      </c>
      <c r="B37" s="1331"/>
      <c r="C37" s="1332"/>
      <c r="D37" s="1329"/>
      <c r="E37" s="1631"/>
      <c r="F37" s="1333"/>
      <c r="G37" s="1631"/>
      <c r="H37" s="1333"/>
      <c r="I37" s="1631"/>
      <c r="J37" s="1333"/>
      <c r="K37" s="829"/>
      <c r="L37" s="1438"/>
      <c r="M37" s="829"/>
      <c r="N37" s="1438"/>
      <c r="O37" s="829"/>
      <c r="P37" s="1438"/>
      <c r="Q37" s="833"/>
      <c r="R37" s="1438"/>
      <c r="S37" s="829"/>
      <c r="T37" s="1438"/>
      <c r="U37" s="833"/>
      <c r="V37" s="1439"/>
      <c r="W37" s="1439"/>
      <c r="X37" s="1439"/>
      <c r="Y37" s="1439"/>
      <c r="Z37" s="1439"/>
      <c r="AA37" s="1439"/>
      <c r="AB37" s="1439"/>
      <c r="AC37" s="1439"/>
      <c r="AD37" s="1439"/>
      <c r="AE37" s="1439"/>
      <c r="AF37" s="1439"/>
      <c r="AG37" s="1439"/>
      <c r="AH37" s="1439"/>
      <c r="AI37" s="1439"/>
      <c r="AJ37" s="1439"/>
      <c r="AK37" s="1439"/>
      <c r="AL37" s="1692"/>
      <c r="AM37" s="1692"/>
      <c r="AN37" s="1438"/>
      <c r="AO37" s="1324"/>
      <c r="AP37" s="1324"/>
      <c r="AQ37" s="1332"/>
      <c r="AR37" s="438"/>
      <c r="AS37" s="438"/>
      <c r="BV37" s="604"/>
      <c r="BW37" s="684"/>
      <c r="BX37" s="604"/>
      <c r="BY37" s="604"/>
      <c r="BZ37" s="604"/>
      <c r="CA37" s="604"/>
      <c r="CB37" s="604"/>
      <c r="CC37" s="604"/>
      <c r="CD37" s="604"/>
      <c r="CE37" s="604"/>
      <c r="CF37" s="604"/>
      <c r="CG37" s="604"/>
      <c r="CH37" s="604"/>
      <c r="CI37" s="604"/>
      <c r="CJ37" s="604"/>
      <c r="CK37" s="604"/>
      <c r="CL37" s="604"/>
      <c r="CM37" s="604"/>
      <c r="CN37" s="604"/>
      <c r="CO37" s="604"/>
      <c r="CP37" s="604"/>
      <c r="CQ37" s="604"/>
      <c r="CR37" s="604"/>
      <c r="CS37" s="604"/>
      <c r="CT37" s="604"/>
      <c r="CU37" s="604"/>
      <c r="CV37" s="604"/>
      <c r="CW37" s="604"/>
      <c r="CX37" s="604"/>
      <c r="CY37" s="604"/>
      <c r="CZ37" s="604"/>
      <c r="DA37" s="604"/>
      <c r="DB37" s="604"/>
      <c r="DC37" s="604"/>
      <c r="DD37" s="604"/>
      <c r="DE37" s="604"/>
      <c r="DF37" s="604"/>
      <c r="DG37" s="604"/>
      <c r="DH37" s="604"/>
      <c r="DI37" s="604"/>
      <c r="DJ37" s="604"/>
      <c r="DK37" s="604"/>
      <c r="DL37" s="604"/>
      <c r="DM37" s="604"/>
      <c r="DN37" s="604"/>
      <c r="DO37" s="604"/>
      <c r="DP37" s="604"/>
      <c r="DQ37" s="604"/>
      <c r="DR37" s="604"/>
      <c r="DS37" s="604"/>
      <c r="DT37" s="604"/>
      <c r="DU37" s="604"/>
      <c r="DV37" s="604"/>
      <c r="DW37" s="604"/>
      <c r="DX37" s="604"/>
      <c r="DY37" s="604"/>
      <c r="DZ37" s="604"/>
      <c r="EA37" s="604"/>
      <c r="EB37" s="604"/>
      <c r="EC37" s="604"/>
      <c r="ED37" s="604"/>
      <c r="EE37" s="604"/>
    </row>
    <row r="38" spans="1:135" s="358" customFormat="1" ht="13.5" x14ac:dyDescent="0.25">
      <c r="A38" s="1320" t="s">
        <v>424</v>
      </c>
      <c r="B38" s="1334"/>
      <c r="C38" s="1327"/>
      <c r="D38" s="1328"/>
      <c r="E38" s="829"/>
      <c r="F38" s="854"/>
      <c r="G38" s="829"/>
      <c r="H38" s="1438"/>
      <c r="I38" s="829"/>
      <c r="J38" s="1438"/>
      <c r="K38" s="829"/>
      <c r="L38" s="1438"/>
      <c r="M38" s="829"/>
      <c r="N38" s="1438"/>
      <c r="O38" s="829"/>
      <c r="P38" s="1438"/>
      <c r="Q38" s="833"/>
      <c r="R38" s="1438"/>
      <c r="S38" s="829"/>
      <c r="T38" s="1438"/>
      <c r="U38" s="833"/>
      <c r="V38" s="1439"/>
      <c r="W38" s="1439"/>
      <c r="X38" s="1439"/>
      <c r="Y38" s="1439"/>
      <c r="Z38" s="1439"/>
      <c r="AA38" s="1439"/>
      <c r="AB38" s="1439"/>
      <c r="AC38" s="1439"/>
      <c r="AD38" s="1439"/>
      <c r="AE38" s="1439"/>
      <c r="AF38" s="1439"/>
      <c r="AG38" s="1439"/>
      <c r="AH38" s="1439"/>
      <c r="AI38" s="1439"/>
      <c r="AJ38" s="1439"/>
      <c r="AK38" s="1439"/>
      <c r="AL38" s="1692"/>
      <c r="AM38" s="1692"/>
      <c r="AN38" s="1438"/>
      <c r="AO38" s="1324"/>
      <c r="AP38" s="1324"/>
      <c r="AQ38" s="1327"/>
      <c r="AR38" s="887"/>
      <c r="AS38" s="887"/>
      <c r="BV38" s="604"/>
      <c r="BW38" s="684"/>
      <c r="BX38" s="604"/>
      <c r="BY38" s="604"/>
      <c r="BZ38" s="604"/>
      <c r="CA38" s="604"/>
      <c r="CB38" s="604"/>
      <c r="CC38" s="604"/>
      <c r="CD38" s="604"/>
      <c r="CE38" s="604"/>
      <c r="CF38" s="604"/>
      <c r="CG38" s="604"/>
      <c r="CH38" s="604"/>
      <c r="CI38" s="604"/>
      <c r="CJ38" s="604"/>
      <c r="CK38" s="604"/>
      <c r="CL38" s="604"/>
      <c r="CM38" s="604"/>
      <c r="CN38" s="604"/>
      <c r="CO38" s="604"/>
      <c r="CP38" s="604"/>
      <c r="CQ38" s="604"/>
      <c r="CR38" s="604"/>
      <c r="CS38" s="604"/>
      <c r="CT38" s="604"/>
      <c r="CU38" s="604"/>
      <c r="CV38" s="604"/>
      <c r="CW38" s="604"/>
      <c r="CX38" s="604"/>
      <c r="CY38" s="604"/>
      <c r="CZ38" s="604"/>
      <c r="DA38" s="604"/>
      <c r="DB38" s="604"/>
      <c r="DC38" s="604"/>
      <c r="DD38" s="604"/>
      <c r="DE38" s="604"/>
      <c r="DF38" s="604"/>
      <c r="DG38" s="604"/>
      <c r="DH38" s="604"/>
      <c r="DI38" s="604"/>
      <c r="DJ38" s="604"/>
      <c r="DK38" s="604"/>
      <c r="DL38" s="604"/>
      <c r="DM38" s="604"/>
      <c r="DN38" s="604"/>
      <c r="DO38" s="604"/>
      <c r="DP38" s="604"/>
      <c r="DQ38" s="604"/>
      <c r="DR38" s="604"/>
      <c r="DS38" s="604"/>
      <c r="DT38" s="604"/>
      <c r="DU38" s="604"/>
      <c r="DV38" s="604"/>
      <c r="DW38" s="604"/>
      <c r="DX38" s="604"/>
      <c r="DY38" s="604"/>
      <c r="DZ38" s="604"/>
      <c r="EA38" s="604"/>
      <c r="EB38" s="604"/>
      <c r="EC38" s="604"/>
      <c r="ED38" s="604"/>
      <c r="EE38" s="604"/>
    </row>
    <row r="39" spans="1:135" s="358" customFormat="1" ht="13.5" x14ac:dyDescent="0.25">
      <c r="A39" s="1320" t="s">
        <v>425</v>
      </c>
      <c r="B39" s="1334"/>
      <c r="C39" s="1327"/>
      <c r="D39" s="1328"/>
      <c r="E39" s="829"/>
      <c r="F39" s="854"/>
      <c r="G39" s="829"/>
      <c r="H39" s="1438"/>
      <c r="I39" s="829"/>
      <c r="J39" s="1438"/>
      <c r="K39" s="829"/>
      <c r="L39" s="1438"/>
      <c r="M39" s="829"/>
      <c r="N39" s="1438"/>
      <c r="O39" s="829"/>
      <c r="P39" s="1438"/>
      <c r="Q39" s="833"/>
      <c r="R39" s="1438"/>
      <c r="S39" s="829"/>
      <c r="T39" s="1438"/>
      <c r="U39" s="833"/>
      <c r="V39" s="1439"/>
      <c r="W39" s="1439"/>
      <c r="X39" s="1439"/>
      <c r="Y39" s="1439"/>
      <c r="Z39" s="1439"/>
      <c r="AA39" s="1439"/>
      <c r="AB39" s="1439"/>
      <c r="AC39" s="1439"/>
      <c r="AD39" s="1439"/>
      <c r="AE39" s="1439"/>
      <c r="AF39" s="1439"/>
      <c r="AG39" s="1439"/>
      <c r="AH39" s="1439"/>
      <c r="AI39" s="1439"/>
      <c r="AJ39" s="1439"/>
      <c r="AK39" s="1439"/>
      <c r="AL39" s="1692"/>
      <c r="AM39" s="1692"/>
      <c r="AN39" s="1438"/>
      <c r="AO39" s="1324"/>
      <c r="AP39" s="1324"/>
      <c r="AQ39" s="1335"/>
      <c r="AR39" s="887"/>
      <c r="AS39" s="887"/>
      <c r="BV39" s="604"/>
      <c r="BW39" s="684"/>
      <c r="BX39" s="604"/>
      <c r="BY39" s="604"/>
      <c r="BZ39" s="604"/>
      <c r="CA39" s="604"/>
      <c r="CB39" s="604"/>
      <c r="CC39" s="604"/>
      <c r="CD39" s="604"/>
      <c r="CE39" s="604"/>
      <c r="CF39" s="604"/>
      <c r="CG39" s="604"/>
      <c r="CH39" s="604"/>
      <c r="CI39" s="604"/>
      <c r="CJ39" s="604"/>
      <c r="CK39" s="604"/>
      <c r="CL39" s="604"/>
      <c r="CM39" s="604"/>
      <c r="CN39" s="604"/>
      <c r="CO39" s="604"/>
      <c r="CP39" s="604"/>
      <c r="CQ39" s="604"/>
      <c r="CR39" s="604"/>
      <c r="CS39" s="604"/>
      <c r="CT39" s="604"/>
      <c r="CU39" s="604"/>
      <c r="CV39" s="604"/>
      <c r="CW39" s="604"/>
      <c r="CX39" s="604"/>
      <c r="CY39" s="604"/>
      <c r="CZ39" s="604"/>
      <c r="DA39" s="604"/>
      <c r="DB39" s="604"/>
      <c r="DC39" s="604"/>
      <c r="DD39" s="604"/>
      <c r="DE39" s="604"/>
      <c r="DF39" s="604"/>
      <c r="DG39" s="604"/>
      <c r="DH39" s="604"/>
      <c r="DI39" s="604"/>
      <c r="DJ39" s="604"/>
      <c r="DK39" s="604"/>
      <c r="DL39" s="604"/>
      <c r="DM39" s="604"/>
      <c r="DN39" s="604"/>
      <c r="DO39" s="604"/>
      <c r="DP39" s="604"/>
      <c r="DQ39" s="604"/>
      <c r="DR39" s="604"/>
      <c r="DS39" s="604"/>
      <c r="DT39" s="604"/>
      <c r="DU39" s="604"/>
      <c r="DV39" s="604"/>
      <c r="DW39" s="604"/>
      <c r="DX39" s="604"/>
      <c r="DY39" s="604"/>
      <c r="DZ39" s="604"/>
      <c r="EA39" s="604"/>
      <c r="EB39" s="604"/>
      <c r="EC39" s="604"/>
      <c r="ED39" s="604"/>
      <c r="EE39" s="604"/>
    </row>
    <row r="40" spans="1:135" s="358" customFormat="1" ht="13.5" x14ac:dyDescent="0.25">
      <c r="A40" s="1320" t="s">
        <v>426</v>
      </c>
      <c r="B40" s="1334"/>
      <c r="C40" s="1327"/>
      <c r="D40" s="1328"/>
      <c r="E40" s="829"/>
      <c r="F40" s="854"/>
      <c r="G40" s="829"/>
      <c r="H40" s="1438"/>
      <c r="I40" s="829"/>
      <c r="J40" s="1438"/>
      <c r="K40" s="829"/>
      <c r="L40" s="1438"/>
      <c r="M40" s="829"/>
      <c r="N40" s="1438"/>
      <c r="O40" s="829"/>
      <c r="P40" s="1438"/>
      <c r="Q40" s="833"/>
      <c r="R40" s="1438"/>
      <c r="S40" s="829"/>
      <c r="T40" s="1438"/>
      <c r="U40" s="833"/>
      <c r="V40" s="1439"/>
      <c r="W40" s="1439"/>
      <c r="X40" s="1439"/>
      <c r="Y40" s="1439"/>
      <c r="Z40" s="1439"/>
      <c r="AA40" s="1439"/>
      <c r="AB40" s="1439"/>
      <c r="AC40" s="1439"/>
      <c r="AD40" s="1439"/>
      <c r="AE40" s="1439"/>
      <c r="AF40" s="1439"/>
      <c r="AG40" s="1439"/>
      <c r="AH40" s="1439"/>
      <c r="AI40" s="1439"/>
      <c r="AJ40" s="1439"/>
      <c r="AK40" s="1439"/>
      <c r="AL40" s="1692"/>
      <c r="AM40" s="1692"/>
      <c r="AN40" s="1438"/>
      <c r="AO40" s="1324"/>
      <c r="AP40" s="1324"/>
      <c r="AQ40" s="1335"/>
      <c r="AR40" s="887"/>
      <c r="AS40" s="887"/>
      <c r="BV40" s="604"/>
      <c r="BW40" s="684"/>
      <c r="BX40" s="604"/>
      <c r="BY40" s="604"/>
      <c r="BZ40" s="604"/>
      <c r="CA40" s="604"/>
      <c r="CB40" s="604"/>
      <c r="CC40" s="604"/>
      <c r="CD40" s="604"/>
      <c r="CE40" s="604"/>
      <c r="CF40" s="604"/>
      <c r="CG40" s="604"/>
      <c r="CH40" s="604"/>
      <c r="CI40" s="604"/>
      <c r="CJ40" s="604"/>
      <c r="CK40" s="604"/>
      <c r="CL40" s="604"/>
      <c r="CM40" s="604"/>
      <c r="CN40" s="604"/>
      <c r="CO40" s="604"/>
      <c r="CP40" s="604"/>
      <c r="CQ40" s="604"/>
      <c r="CR40" s="604"/>
      <c r="CS40" s="604"/>
      <c r="CT40" s="604"/>
      <c r="CU40" s="604"/>
      <c r="CV40" s="604"/>
      <c r="CW40" s="604"/>
      <c r="CX40" s="604"/>
      <c r="CY40" s="604"/>
      <c r="CZ40" s="604"/>
      <c r="DA40" s="604"/>
      <c r="DB40" s="604"/>
      <c r="DC40" s="604"/>
      <c r="DD40" s="604"/>
      <c r="DE40" s="604"/>
      <c r="DF40" s="604"/>
      <c r="DG40" s="604"/>
      <c r="DH40" s="604"/>
      <c r="DI40" s="604"/>
      <c r="DJ40" s="604"/>
      <c r="DK40" s="604"/>
      <c r="DL40" s="604"/>
      <c r="DM40" s="604"/>
      <c r="DN40" s="604"/>
      <c r="DO40" s="604"/>
      <c r="DP40" s="604"/>
      <c r="DQ40" s="604"/>
      <c r="DR40" s="604"/>
      <c r="DS40" s="604"/>
      <c r="DT40" s="604"/>
      <c r="DU40" s="604"/>
      <c r="DV40" s="604"/>
      <c r="DW40" s="604"/>
      <c r="DX40" s="604"/>
      <c r="DY40" s="604"/>
      <c r="DZ40" s="604"/>
      <c r="EA40" s="604"/>
      <c r="EB40" s="604"/>
      <c r="EC40" s="604"/>
      <c r="ED40" s="604"/>
      <c r="EE40" s="604"/>
    </row>
    <row r="41" spans="1:135" s="358" customFormat="1" ht="13.5" x14ac:dyDescent="0.25">
      <c r="A41" s="1336" t="s">
        <v>373</v>
      </c>
      <c r="B41" s="1326"/>
      <c r="C41" s="1327"/>
      <c r="D41" s="1328"/>
      <c r="E41" s="829"/>
      <c r="F41" s="854"/>
      <c r="G41" s="829"/>
      <c r="H41" s="1438"/>
      <c r="I41" s="829"/>
      <c r="J41" s="1438"/>
      <c r="K41" s="829"/>
      <c r="L41" s="1438"/>
      <c r="M41" s="829"/>
      <c r="N41" s="1438"/>
      <c r="O41" s="829"/>
      <c r="P41" s="1438"/>
      <c r="Q41" s="833"/>
      <c r="R41" s="1438"/>
      <c r="S41" s="829"/>
      <c r="T41" s="1438"/>
      <c r="U41" s="833"/>
      <c r="V41" s="1439"/>
      <c r="W41" s="1439"/>
      <c r="X41" s="1439"/>
      <c r="Y41" s="1439"/>
      <c r="Z41" s="1439"/>
      <c r="AA41" s="1439"/>
      <c r="AB41" s="1439"/>
      <c r="AC41" s="1439"/>
      <c r="AD41" s="1439"/>
      <c r="AE41" s="1439"/>
      <c r="AF41" s="1439"/>
      <c r="AG41" s="1439"/>
      <c r="AH41" s="1439"/>
      <c r="AI41" s="1439"/>
      <c r="AJ41" s="1439"/>
      <c r="AK41" s="1439"/>
      <c r="AL41" s="1692"/>
      <c r="AM41" s="1692"/>
      <c r="AN41" s="1438"/>
      <c r="AO41" s="1324"/>
      <c r="AP41" s="1324"/>
      <c r="AQ41" s="1327"/>
      <c r="AR41" s="887"/>
      <c r="AS41" s="887"/>
      <c r="BV41" s="604"/>
      <c r="BW41" s="684"/>
      <c r="BX41" s="604"/>
      <c r="BY41" s="604"/>
      <c r="BZ41" s="604"/>
      <c r="CA41" s="604"/>
      <c r="CB41" s="604"/>
      <c r="CC41" s="604"/>
      <c r="CD41" s="604"/>
      <c r="CE41" s="604"/>
      <c r="CF41" s="604"/>
      <c r="CG41" s="604"/>
      <c r="CH41" s="604"/>
      <c r="CI41" s="604"/>
      <c r="CJ41" s="604"/>
      <c r="CK41" s="604"/>
      <c r="CL41" s="604"/>
      <c r="CM41" s="604"/>
      <c r="CN41" s="604"/>
      <c r="CO41" s="604"/>
      <c r="CP41" s="604"/>
      <c r="CQ41" s="604"/>
      <c r="CR41" s="604"/>
      <c r="CS41" s="604"/>
      <c r="CT41" s="604"/>
      <c r="CU41" s="604"/>
      <c r="CV41" s="604"/>
      <c r="CW41" s="604"/>
      <c r="CX41" s="604"/>
      <c r="CY41" s="604"/>
      <c r="CZ41" s="604"/>
      <c r="DA41" s="604"/>
      <c r="DB41" s="604"/>
      <c r="DC41" s="604"/>
      <c r="DD41" s="604"/>
      <c r="DE41" s="604"/>
      <c r="DF41" s="604"/>
      <c r="DG41" s="604"/>
      <c r="DH41" s="604"/>
      <c r="DI41" s="604"/>
      <c r="DJ41" s="604"/>
      <c r="DK41" s="604"/>
      <c r="DL41" s="604"/>
      <c r="DM41" s="604"/>
      <c r="DN41" s="604"/>
      <c r="DO41" s="604"/>
      <c r="DP41" s="604"/>
      <c r="DQ41" s="604"/>
      <c r="DR41" s="604"/>
      <c r="DS41" s="604"/>
      <c r="DT41" s="604"/>
      <c r="DU41" s="604"/>
      <c r="DV41" s="604"/>
      <c r="DW41" s="604"/>
      <c r="DX41" s="604"/>
      <c r="DY41" s="604"/>
      <c r="DZ41" s="604"/>
      <c r="EA41" s="604"/>
      <c r="EB41" s="604"/>
      <c r="EC41" s="604"/>
      <c r="ED41" s="604"/>
      <c r="EE41" s="604"/>
    </row>
    <row r="42" spans="1:135" s="358" customFormat="1" ht="13.5" x14ac:dyDescent="0.25">
      <c r="A42" s="992" t="s">
        <v>427</v>
      </c>
      <c r="B42" s="1326"/>
      <c r="C42" s="1327"/>
      <c r="D42" s="1328"/>
      <c r="E42" s="829"/>
      <c r="F42" s="854"/>
      <c r="G42" s="829"/>
      <c r="H42" s="1438"/>
      <c r="I42" s="829"/>
      <c r="J42" s="1438"/>
      <c r="K42" s="829"/>
      <c r="L42" s="1438"/>
      <c r="M42" s="829"/>
      <c r="N42" s="1438"/>
      <c r="O42" s="829"/>
      <c r="P42" s="1438"/>
      <c r="Q42" s="833"/>
      <c r="R42" s="1438"/>
      <c r="S42" s="829"/>
      <c r="T42" s="1438"/>
      <c r="U42" s="833"/>
      <c r="V42" s="1439"/>
      <c r="W42" s="1439"/>
      <c r="X42" s="1439"/>
      <c r="Y42" s="1439"/>
      <c r="Z42" s="1439"/>
      <c r="AA42" s="1439"/>
      <c r="AB42" s="1439"/>
      <c r="AC42" s="1439"/>
      <c r="AD42" s="1439"/>
      <c r="AE42" s="1439"/>
      <c r="AF42" s="1439"/>
      <c r="AG42" s="1439"/>
      <c r="AH42" s="1439"/>
      <c r="AI42" s="1439"/>
      <c r="AJ42" s="1439"/>
      <c r="AK42" s="1439"/>
      <c r="AL42" s="1692"/>
      <c r="AM42" s="1692"/>
      <c r="AN42" s="1438"/>
      <c r="AO42" s="1324"/>
      <c r="AP42" s="1324"/>
      <c r="AQ42" s="1327"/>
      <c r="AR42" s="890"/>
      <c r="AS42" s="890"/>
      <c r="BV42" s="604"/>
      <c r="BW42" s="684"/>
      <c r="BX42" s="604"/>
      <c r="BY42" s="604"/>
      <c r="BZ42" s="604"/>
      <c r="CA42" s="604"/>
      <c r="CB42" s="604"/>
      <c r="CC42" s="604"/>
      <c r="CD42" s="604"/>
      <c r="CE42" s="604"/>
      <c r="CF42" s="604"/>
      <c r="CG42" s="604"/>
      <c r="CH42" s="604"/>
      <c r="CI42" s="604"/>
      <c r="CJ42" s="604"/>
      <c r="CK42" s="604"/>
      <c r="CL42" s="604"/>
      <c r="CM42" s="604"/>
      <c r="CN42" s="604"/>
      <c r="CO42" s="604"/>
      <c r="CP42" s="604"/>
      <c r="CQ42" s="604"/>
      <c r="CR42" s="604"/>
      <c r="CS42" s="604"/>
      <c r="CT42" s="604"/>
      <c r="CU42" s="604"/>
      <c r="CV42" s="604"/>
      <c r="CW42" s="604"/>
      <c r="CX42" s="604"/>
      <c r="CY42" s="604"/>
      <c r="CZ42" s="604"/>
      <c r="DA42" s="604"/>
      <c r="DB42" s="604"/>
      <c r="DC42" s="604"/>
      <c r="DD42" s="604"/>
      <c r="DE42" s="604"/>
      <c r="DF42" s="604"/>
      <c r="DG42" s="604"/>
      <c r="DH42" s="604"/>
      <c r="DI42" s="604"/>
      <c r="DJ42" s="604"/>
      <c r="DK42" s="604"/>
      <c r="DL42" s="604"/>
      <c r="DM42" s="604"/>
      <c r="DN42" s="604"/>
      <c r="DO42" s="604"/>
      <c r="DP42" s="604"/>
      <c r="DQ42" s="604"/>
      <c r="DR42" s="604"/>
      <c r="DS42" s="604"/>
      <c r="DT42" s="604"/>
      <c r="DU42" s="604"/>
      <c r="DV42" s="604"/>
      <c r="DW42" s="604"/>
      <c r="DX42" s="604"/>
      <c r="DY42" s="604"/>
      <c r="DZ42" s="604"/>
      <c r="EA42" s="604"/>
      <c r="EB42" s="604"/>
      <c r="EC42" s="604"/>
      <c r="ED42" s="604"/>
      <c r="EE42" s="604"/>
    </row>
    <row r="43" spans="1:135" s="358" customFormat="1" ht="13.5" x14ac:dyDescent="0.25">
      <c r="A43" s="1336" t="s">
        <v>384</v>
      </c>
      <c r="B43" s="1326"/>
      <c r="C43" s="1327"/>
      <c r="D43" s="1328"/>
      <c r="E43" s="829"/>
      <c r="F43" s="854"/>
      <c r="G43" s="829"/>
      <c r="H43" s="1438"/>
      <c r="I43" s="829"/>
      <c r="J43" s="1438"/>
      <c r="K43" s="829"/>
      <c r="L43" s="1438"/>
      <c r="M43" s="829"/>
      <c r="N43" s="1438"/>
      <c r="O43" s="829"/>
      <c r="P43" s="1438"/>
      <c r="Q43" s="833"/>
      <c r="R43" s="1438"/>
      <c r="S43" s="829"/>
      <c r="T43" s="1438"/>
      <c r="U43" s="833"/>
      <c r="V43" s="1439"/>
      <c r="W43" s="1439"/>
      <c r="X43" s="1439"/>
      <c r="Y43" s="1439"/>
      <c r="Z43" s="1439"/>
      <c r="AA43" s="1439"/>
      <c r="AB43" s="1439"/>
      <c r="AC43" s="1439"/>
      <c r="AD43" s="1439"/>
      <c r="AE43" s="1439"/>
      <c r="AF43" s="1439"/>
      <c r="AG43" s="1439"/>
      <c r="AH43" s="1439"/>
      <c r="AI43" s="1439"/>
      <c r="AJ43" s="1439"/>
      <c r="AK43" s="1439"/>
      <c r="AL43" s="1692"/>
      <c r="AM43" s="1692"/>
      <c r="AN43" s="1438"/>
      <c r="AO43" s="1324"/>
      <c r="AP43" s="1324"/>
      <c r="AQ43" s="1327"/>
      <c r="AR43" s="890"/>
      <c r="AS43" s="890"/>
      <c r="BV43" s="604"/>
      <c r="BW43" s="684"/>
      <c r="BX43" s="604"/>
      <c r="BY43" s="604"/>
      <c r="BZ43" s="604"/>
      <c r="CA43" s="604"/>
      <c r="CB43" s="604"/>
      <c r="CC43" s="604"/>
      <c r="CD43" s="604"/>
      <c r="CE43" s="604"/>
      <c r="CF43" s="604"/>
      <c r="CG43" s="604"/>
      <c r="CH43" s="604"/>
      <c r="CI43" s="604"/>
      <c r="CJ43" s="604"/>
      <c r="CK43" s="604"/>
      <c r="CL43" s="604"/>
      <c r="CM43" s="604"/>
      <c r="CN43" s="604"/>
      <c r="CO43" s="604"/>
      <c r="CP43" s="604"/>
      <c r="CQ43" s="604"/>
      <c r="CR43" s="604"/>
      <c r="CS43" s="604"/>
      <c r="CT43" s="604"/>
      <c r="CU43" s="604"/>
      <c r="CV43" s="604"/>
      <c r="CW43" s="604"/>
      <c r="CX43" s="604"/>
      <c r="CY43" s="604"/>
      <c r="CZ43" s="604"/>
      <c r="DA43" s="604"/>
      <c r="DB43" s="604"/>
      <c r="DC43" s="604"/>
      <c r="DD43" s="604"/>
      <c r="DE43" s="604"/>
      <c r="DF43" s="604"/>
      <c r="DG43" s="604"/>
      <c r="DH43" s="604"/>
      <c r="DI43" s="604"/>
      <c r="DJ43" s="604"/>
      <c r="DK43" s="604"/>
      <c r="DL43" s="604"/>
      <c r="DM43" s="604"/>
      <c r="DN43" s="604"/>
      <c r="DO43" s="604"/>
      <c r="DP43" s="604"/>
      <c r="DQ43" s="604"/>
      <c r="DR43" s="604"/>
      <c r="DS43" s="604"/>
      <c r="DT43" s="604"/>
      <c r="DU43" s="604"/>
      <c r="DV43" s="604"/>
      <c r="DW43" s="604"/>
      <c r="DX43" s="604"/>
      <c r="DY43" s="604"/>
      <c r="DZ43" s="604"/>
      <c r="EA43" s="604"/>
      <c r="EB43" s="604"/>
      <c r="EC43" s="604"/>
      <c r="ED43" s="604"/>
      <c r="EE43" s="604"/>
    </row>
    <row r="44" spans="1:135" s="358" customFormat="1" ht="13.5" x14ac:dyDescent="0.25">
      <c r="A44" s="992" t="s">
        <v>428</v>
      </c>
      <c r="B44" s="1326"/>
      <c r="C44" s="1327"/>
      <c r="D44" s="1328"/>
      <c r="E44" s="829"/>
      <c r="F44" s="854"/>
      <c r="G44" s="829"/>
      <c r="H44" s="1438"/>
      <c r="I44" s="829"/>
      <c r="J44" s="1438"/>
      <c r="K44" s="829"/>
      <c r="L44" s="1438"/>
      <c r="M44" s="829"/>
      <c r="N44" s="1438"/>
      <c r="O44" s="829"/>
      <c r="P44" s="1438"/>
      <c r="Q44" s="833"/>
      <c r="R44" s="1438"/>
      <c r="S44" s="829"/>
      <c r="T44" s="1438"/>
      <c r="U44" s="833"/>
      <c r="V44" s="1439"/>
      <c r="W44" s="1439"/>
      <c r="X44" s="1439"/>
      <c r="Y44" s="1439"/>
      <c r="Z44" s="1439"/>
      <c r="AA44" s="1439"/>
      <c r="AB44" s="1439"/>
      <c r="AC44" s="1439"/>
      <c r="AD44" s="1439"/>
      <c r="AE44" s="1439"/>
      <c r="AF44" s="1439"/>
      <c r="AG44" s="1439"/>
      <c r="AH44" s="1439"/>
      <c r="AI44" s="1439"/>
      <c r="AJ44" s="1439"/>
      <c r="AK44" s="1439"/>
      <c r="AL44" s="1692"/>
      <c r="AM44" s="1692"/>
      <c r="AN44" s="1438"/>
      <c r="AO44" s="1324"/>
      <c r="AP44" s="1324"/>
      <c r="AQ44" s="1327"/>
      <c r="AR44" s="890"/>
      <c r="AS44" s="890"/>
      <c r="BV44" s="604"/>
      <c r="BW44" s="684"/>
      <c r="BX44" s="604"/>
      <c r="BY44" s="604"/>
      <c r="BZ44" s="604"/>
      <c r="CA44" s="604"/>
      <c r="CB44" s="604"/>
      <c r="CC44" s="604"/>
      <c r="CD44" s="604"/>
      <c r="CE44" s="604"/>
      <c r="CF44" s="604"/>
      <c r="CG44" s="604"/>
      <c r="CH44" s="604"/>
      <c r="CI44" s="604"/>
      <c r="CJ44" s="604"/>
      <c r="CK44" s="604"/>
      <c r="CL44" s="604"/>
      <c r="CM44" s="604"/>
      <c r="CN44" s="604"/>
      <c r="CO44" s="604"/>
      <c r="CP44" s="604"/>
      <c r="CQ44" s="604"/>
      <c r="CR44" s="604"/>
      <c r="CS44" s="604"/>
      <c r="CT44" s="604"/>
      <c r="CU44" s="604"/>
      <c r="CV44" s="604"/>
      <c r="CW44" s="604"/>
      <c r="CX44" s="604"/>
      <c r="CY44" s="604"/>
      <c r="CZ44" s="604"/>
      <c r="DA44" s="604"/>
      <c r="DB44" s="604"/>
      <c r="DC44" s="604"/>
      <c r="DD44" s="604"/>
      <c r="DE44" s="604"/>
      <c r="DF44" s="604"/>
      <c r="DG44" s="604"/>
      <c r="DH44" s="604"/>
      <c r="DI44" s="604"/>
      <c r="DJ44" s="604"/>
      <c r="DK44" s="604"/>
      <c r="DL44" s="604"/>
      <c r="DM44" s="604"/>
      <c r="DN44" s="604"/>
      <c r="DO44" s="604"/>
      <c r="DP44" s="604"/>
      <c r="DQ44" s="604"/>
      <c r="DR44" s="604"/>
      <c r="DS44" s="604"/>
      <c r="DT44" s="604"/>
      <c r="DU44" s="604"/>
      <c r="DV44" s="604"/>
      <c r="DW44" s="604"/>
      <c r="DX44" s="604"/>
      <c r="DY44" s="604"/>
      <c r="DZ44" s="604"/>
      <c r="EA44" s="604"/>
      <c r="EB44" s="604"/>
      <c r="EC44" s="604"/>
      <c r="ED44" s="604"/>
      <c r="EE44" s="604"/>
    </row>
    <row r="45" spans="1:135" s="358" customFormat="1" ht="13.5" x14ac:dyDescent="0.25">
      <c r="A45" s="1027" t="s">
        <v>429</v>
      </c>
      <c r="B45" s="1337"/>
      <c r="C45" s="1338"/>
      <c r="D45" s="1339"/>
      <c r="E45" s="837"/>
      <c r="F45" s="872"/>
      <c r="G45" s="837"/>
      <c r="H45" s="838"/>
      <c r="I45" s="837"/>
      <c r="J45" s="838"/>
      <c r="K45" s="837"/>
      <c r="L45" s="838"/>
      <c r="M45" s="837"/>
      <c r="N45" s="838"/>
      <c r="O45" s="837"/>
      <c r="P45" s="838"/>
      <c r="Q45" s="842"/>
      <c r="R45" s="838"/>
      <c r="S45" s="837"/>
      <c r="T45" s="838"/>
      <c r="U45" s="842"/>
      <c r="V45" s="870"/>
      <c r="W45" s="870"/>
      <c r="X45" s="870"/>
      <c r="Y45" s="870"/>
      <c r="Z45" s="870"/>
      <c r="AA45" s="870"/>
      <c r="AB45" s="870"/>
      <c r="AC45" s="870"/>
      <c r="AD45" s="870"/>
      <c r="AE45" s="870"/>
      <c r="AF45" s="870"/>
      <c r="AG45" s="870"/>
      <c r="AH45" s="870"/>
      <c r="AI45" s="870"/>
      <c r="AJ45" s="870"/>
      <c r="AK45" s="870"/>
      <c r="AL45" s="1284"/>
      <c r="AM45" s="1284"/>
      <c r="AN45" s="838"/>
      <c r="AO45" s="1324"/>
      <c r="AP45" s="1324"/>
      <c r="AQ45" s="1338"/>
      <c r="AR45" s="900"/>
      <c r="AS45" s="900"/>
      <c r="BV45" s="604"/>
      <c r="BW45" s="684"/>
      <c r="BX45" s="604"/>
      <c r="BY45" s="604"/>
      <c r="BZ45" s="604"/>
      <c r="CA45" s="604"/>
      <c r="CB45" s="604"/>
      <c r="CC45" s="604"/>
      <c r="CD45" s="604"/>
      <c r="CE45" s="604"/>
      <c r="CF45" s="604"/>
      <c r="CG45" s="604"/>
      <c r="CH45" s="604"/>
      <c r="CI45" s="604"/>
      <c r="CJ45" s="604"/>
      <c r="CK45" s="604"/>
      <c r="CL45" s="604"/>
      <c r="CM45" s="604"/>
      <c r="CN45" s="604"/>
      <c r="CO45" s="604"/>
      <c r="CP45" s="604"/>
      <c r="CQ45" s="604"/>
      <c r="CR45" s="604"/>
      <c r="CS45" s="604"/>
      <c r="CT45" s="604"/>
      <c r="CU45" s="604"/>
      <c r="CV45" s="604"/>
      <c r="CW45" s="604"/>
      <c r="CX45" s="604"/>
      <c r="CY45" s="604"/>
      <c r="CZ45" s="604"/>
      <c r="DA45" s="604"/>
      <c r="DB45" s="604"/>
      <c r="DC45" s="604"/>
      <c r="DD45" s="604"/>
      <c r="DE45" s="604"/>
      <c r="DF45" s="604"/>
      <c r="DG45" s="604"/>
      <c r="DH45" s="604"/>
      <c r="DI45" s="604"/>
      <c r="DJ45" s="604"/>
      <c r="DK45" s="604"/>
      <c r="DL45" s="604"/>
      <c r="DM45" s="604"/>
      <c r="DN45" s="604"/>
      <c r="DO45" s="604"/>
      <c r="DP45" s="604"/>
      <c r="DQ45" s="604"/>
      <c r="DR45" s="604"/>
      <c r="DS45" s="604"/>
      <c r="DT45" s="604"/>
      <c r="DU45" s="604"/>
      <c r="DV45" s="604"/>
      <c r="DW45" s="604"/>
      <c r="DX45" s="604"/>
      <c r="DY45" s="604"/>
      <c r="DZ45" s="604"/>
      <c r="EA45" s="604"/>
      <c r="EB45" s="604"/>
      <c r="EC45" s="604"/>
      <c r="ED45" s="604"/>
      <c r="EE45" s="604"/>
    </row>
    <row r="46" spans="1:135" s="363" customFormat="1" ht="28.5" customHeight="1" x14ac:dyDescent="0.25">
      <c r="A46" s="301" t="s">
        <v>430</v>
      </c>
      <c r="B46" s="100"/>
      <c r="C46" s="100"/>
      <c r="D46" s="100"/>
      <c r="E46" s="100"/>
      <c r="F46" s="100"/>
      <c r="G46" s="100"/>
      <c r="H46" s="100"/>
      <c r="I46" s="362"/>
      <c r="J46" s="362"/>
      <c r="K46" s="362"/>
      <c r="L46" s="362"/>
      <c r="M46" s="362"/>
      <c r="N46" s="146"/>
      <c r="O46" s="146"/>
      <c r="P46" s="146"/>
      <c r="Q46" s="146"/>
      <c r="R46" s="146"/>
      <c r="S46" s="146"/>
      <c r="T46" s="146"/>
      <c r="U46" s="146"/>
      <c r="V46" s="146"/>
      <c r="W46" s="146"/>
      <c r="X46" s="362"/>
      <c r="Y46" s="362"/>
      <c r="Z46" s="362"/>
      <c r="AA46" s="362"/>
      <c r="AB46" s="362"/>
      <c r="AC46" s="362"/>
      <c r="AD46" s="362"/>
      <c r="AE46" s="362"/>
      <c r="AF46" s="362"/>
      <c r="AG46" s="362"/>
      <c r="AH46" s="362"/>
      <c r="AI46" s="362"/>
      <c r="AJ46" s="362"/>
      <c r="AK46" s="362"/>
      <c r="AL46" s="362"/>
      <c r="AM46" s="362"/>
      <c r="AN46" s="362"/>
      <c r="AO46" s="125"/>
      <c r="AP46" s="1340"/>
      <c r="AQ46" s="1341"/>
      <c r="AR46" s="1342"/>
      <c r="BV46" s="118"/>
      <c r="BW46" s="118"/>
      <c r="BX46" s="60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c r="DJ46" s="118"/>
      <c r="DK46" s="118"/>
      <c r="DL46" s="118"/>
      <c r="DM46" s="118"/>
      <c r="DN46" s="118"/>
      <c r="DO46" s="118"/>
      <c r="DP46" s="118"/>
      <c r="DQ46" s="118"/>
      <c r="DR46" s="118"/>
      <c r="DS46" s="118"/>
      <c r="DT46" s="118"/>
      <c r="DU46" s="118"/>
      <c r="DV46" s="118"/>
      <c r="DW46" s="118"/>
      <c r="DX46" s="118"/>
      <c r="DY46" s="118"/>
      <c r="DZ46" s="118"/>
      <c r="EA46" s="118"/>
      <c r="EB46" s="118"/>
      <c r="EC46" s="118"/>
      <c r="ED46" s="118"/>
      <c r="EE46" s="118"/>
    </row>
    <row r="47" spans="1:135" s="358" customFormat="1" ht="19.5" x14ac:dyDescent="0.35">
      <c r="A47" s="7481" t="s">
        <v>2</v>
      </c>
      <c r="B47" s="7479" t="s">
        <v>3</v>
      </c>
      <c r="C47" s="7492" t="s">
        <v>431</v>
      </c>
      <c r="D47" s="7493"/>
      <c r="E47" s="7493"/>
      <c r="F47" s="7494"/>
      <c r="G47" s="7492" t="s">
        <v>432</v>
      </c>
      <c r="H47" s="7493"/>
      <c r="I47" s="7493"/>
      <c r="J47" s="7494"/>
      <c r="K47" s="7495" t="s">
        <v>9</v>
      </c>
      <c r="L47" s="7495" t="s">
        <v>10</v>
      </c>
      <c r="M47" s="7495" t="s">
        <v>417</v>
      </c>
      <c r="N47" s="1343"/>
      <c r="O47" s="1343"/>
      <c r="P47" s="1343"/>
      <c r="Q47" s="1343"/>
      <c r="R47" s="1343"/>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344"/>
      <c r="AR47" s="1345"/>
      <c r="BV47" s="604"/>
      <c r="BW47" s="604"/>
      <c r="BX47" s="684"/>
      <c r="BY47" s="604"/>
      <c r="BZ47" s="604"/>
      <c r="CA47" s="604"/>
      <c r="CB47" s="604"/>
      <c r="CC47" s="604"/>
      <c r="CD47" s="604"/>
      <c r="CE47" s="604"/>
      <c r="CF47" s="604"/>
      <c r="CG47" s="604"/>
      <c r="CH47" s="604"/>
      <c r="CI47" s="604"/>
      <c r="CJ47" s="604"/>
      <c r="CK47" s="604"/>
      <c r="CL47" s="604"/>
      <c r="CM47" s="604"/>
      <c r="CN47" s="604"/>
      <c r="CO47" s="604"/>
      <c r="CP47" s="604"/>
      <c r="CQ47" s="604"/>
      <c r="CR47" s="604"/>
      <c r="CS47" s="604"/>
      <c r="CT47" s="604"/>
      <c r="CU47" s="604"/>
      <c r="CV47" s="604"/>
      <c r="CW47" s="604"/>
      <c r="CX47" s="604"/>
      <c r="CY47" s="604"/>
      <c r="CZ47" s="604"/>
      <c r="DA47" s="604"/>
      <c r="DB47" s="604"/>
      <c r="DC47" s="604"/>
      <c r="DD47" s="604"/>
      <c r="DE47" s="604"/>
      <c r="DF47" s="604"/>
      <c r="DG47" s="604"/>
      <c r="DH47" s="604"/>
      <c r="DI47" s="604"/>
      <c r="DJ47" s="604"/>
      <c r="DK47" s="604"/>
      <c r="DL47" s="604"/>
      <c r="DM47" s="604"/>
      <c r="DN47" s="604"/>
      <c r="DO47" s="604"/>
      <c r="DP47" s="604"/>
      <c r="DQ47" s="604"/>
      <c r="DR47" s="604"/>
      <c r="DS47" s="604"/>
      <c r="DT47" s="604"/>
      <c r="DU47" s="604"/>
      <c r="DV47" s="604"/>
      <c r="DW47" s="604"/>
      <c r="DX47" s="604"/>
      <c r="DY47" s="604"/>
      <c r="DZ47" s="604"/>
      <c r="EA47" s="604"/>
      <c r="EB47" s="604"/>
      <c r="EC47" s="604"/>
      <c r="ED47" s="604"/>
      <c r="EE47" s="604"/>
    </row>
    <row r="48" spans="1:135" s="358" customFormat="1" ht="13.5" x14ac:dyDescent="0.25">
      <c r="A48" s="7385"/>
      <c r="B48" s="7480"/>
      <c r="C48" s="1740" t="s">
        <v>231</v>
      </c>
      <c r="D48" s="1740" t="s">
        <v>11</v>
      </c>
      <c r="E48" s="1741" t="s">
        <v>106</v>
      </c>
      <c r="F48" s="1741" t="s">
        <v>433</v>
      </c>
      <c r="G48" s="1740" t="s">
        <v>231</v>
      </c>
      <c r="H48" s="1740" t="s">
        <v>11</v>
      </c>
      <c r="I48" s="1741" t="s">
        <v>106</v>
      </c>
      <c r="J48" s="1741" t="s">
        <v>433</v>
      </c>
      <c r="K48" s="7496"/>
      <c r="L48" s="7496"/>
      <c r="M48" s="7496"/>
      <c r="N48" s="1742"/>
      <c r="O48" s="1743"/>
      <c r="P48" s="1743"/>
      <c r="Q48" s="1743"/>
      <c r="R48" s="1743"/>
      <c r="S48" s="1743"/>
      <c r="T48" s="1743"/>
      <c r="U48" s="1743"/>
      <c r="V48" s="1743"/>
      <c r="W48" s="1743"/>
      <c r="X48" s="1743"/>
      <c r="Y48" s="1743"/>
      <c r="Z48" s="1743"/>
      <c r="AA48" s="1743"/>
      <c r="AB48" s="1743"/>
      <c r="AC48" s="1743"/>
      <c r="AD48" s="1743"/>
      <c r="AE48" s="1743"/>
      <c r="AF48" s="1743"/>
      <c r="AG48" s="1743"/>
      <c r="AH48" s="1743"/>
      <c r="AI48" s="1743"/>
      <c r="AJ48" s="1743"/>
      <c r="AK48" s="1743"/>
      <c r="AL48" s="1743"/>
      <c r="AM48" s="1743"/>
      <c r="AN48" s="1743"/>
      <c r="AO48" s="1743"/>
      <c r="AP48" s="1743"/>
      <c r="AQ48" s="1744"/>
      <c r="AR48" s="1744"/>
      <c r="BV48" s="604"/>
      <c r="BW48" s="604"/>
      <c r="BX48" s="684"/>
      <c r="BY48" s="604"/>
      <c r="BZ48" s="604"/>
      <c r="CA48" s="604"/>
      <c r="CB48" s="604"/>
      <c r="CC48" s="604"/>
      <c r="CD48" s="604"/>
      <c r="CE48" s="604"/>
      <c r="CF48" s="604"/>
      <c r="CG48" s="604"/>
      <c r="CH48" s="604"/>
      <c r="CI48" s="604"/>
      <c r="CJ48" s="604"/>
      <c r="CK48" s="604"/>
      <c r="CL48" s="604"/>
      <c r="CM48" s="604"/>
      <c r="CN48" s="604"/>
      <c r="CO48" s="604"/>
      <c r="CP48" s="604"/>
      <c r="CQ48" s="604"/>
      <c r="CR48" s="604"/>
      <c r="CS48" s="604"/>
      <c r="CT48" s="604"/>
      <c r="CU48" s="604"/>
      <c r="CV48" s="604"/>
      <c r="CW48" s="604"/>
      <c r="CX48" s="604"/>
      <c r="CY48" s="604"/>
      <c r="CZ48" s="604"/>
      <c r="DA48" s="604"/>
      <c r="DB48" s="604"/>
      <c r="DC48" s="604"/>
      <c r="DD48" s="604"/>
      <c r="DE48" s="604"/>
      <c r="DF48" s="604"/>
      <c r="DG48" s="604"/>
      <c r="DH48" s="604"/>
      <c r="DI48" s="604"/>
      <c r="DJ48" s="604"/>
      <c r="DK48" s="604"/>
      <c r="DL48" s="604"/>
      <c r="DM48" s="604"/>
      <c r="DN48" s="604"/>
      <c r="DO48" s="604"/>
      <c r="DP48" s="604"/>
      <c r="DQ48" s="604"/>
      <c r="DR48" s="604"/>
      <c r="DS48" s="604"/>
      <c r="DT48" s="604"/>
      <c r="DU48" s="604"/>
      <c r="DV48" s="604"/>
      <c r="DW48" s="604"/>
      <c r="DX48" s="604"/>
      <c r="DY48" s="604"/>
      <c r="DZ48" s="604"/>
      <c r="EA48" s="604"/>
      <c r="EB48" s="604"/>
      <c r="EC48" s="604"/>
      <c r="ED48" s="604"/>
      <c r="EE48" s="604"/>
    </row>
    <row r="49" spans="1:135" s="358" customFormat="1" ht="13.5" x14ac:dyDescent="0.25">
      <c r="A49" s="851" t="s">
        <v>27</v>
      </c>
      <c r="B49" s="1346"/>
      <c r="C49" s="1745"/>
      <c r="D49" s="1347"/>
      <c r="E49" s="1746"/>
      <c r="F49" s="1746"/>
      <c r="G49" s="1747"/>
      <c r="H49" s="1347"/>
      <c r="I49" s="1347"/>
      <c r="J49" s="1746"/>
      <c r="K49" s="1712"/>
      <c r="L49" s="1712"/>
      <c r="M49" s="1712"/>
      <c r="N49" s="1748"/>
      <c r="O49" s="1743"/>
      <c r="P49" s="1743"/>
      <c r="Q49" s="1743"/>
      <c r="R49" s="1743"/>
      <c r="S49" s="1743"/>
      <c r="T49" s="1743"/>
      <c r="U49" s="1743"/>
      <c r="V49" s="1743"/>
      <c r="W49" s="1743"/>
      <c r="X49" s="1749"/>
      <c r="Y49" s="1750"/>
      <c r="Z49" s="1750"/>
      <c r="AA49" s="1750"/>
      <c r="AB49" s="1750"/>
      <c r="AC49" s="1750"/>
      <c r="AD49" s="1750"/>
      <c r="AE49" s="1750"/>
      <c r="AF49" s="1750"/>
      <c r="AG49" s="1750"/>
      <c r="AH49" s="1750"/>
      <c r="AI49" s="1750"/>
      <c r="AJ49" s="1750"/>
      <c r="AK49" s="1750"/>
      <c r="AL49" s="1750"/>
      <c r="AM49" s="1750"/>
      <c r="AN49" s="1750"/>
      <c r="AO49" s="1750"/>
      <c r="AP49" s="1750"/>
      <c r="AQ49" s="1744"/>
      <c r="AR49" s="1744"/>
      <c r="BV49" s="604"/>
      <c r="BW49" s="604"/>
      <c r="BX49" s="68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c r="DJ49" s="604"/>
      <c r="DK49" s="604"/>
      <c r="DL49" s="604"/>
      <c r="DM49" s="604"/>
      <c r="DN49" s="604"/>
      <c r="DO49" s="604"/>
      <c r="DP49" s="604"/>
      <c r="DQ49" s="604"/>
      <c r="DR49" s="604"/>
      <c r="DS49" s="604"/>
      <c r="DT49" s="604"/>
      <c r="DU49" s="604"/>
      <c r="DV49" s="604"/>
      <c r="DW49" s="604"/>
      <c r="DX49" s="604"/>
      <c r="DY49" s="604"/>
      <c r="DZ49" s="604"/>
      <c r="EA49" s="604"/>
      <c r="EB49" s="604"/>
      <c r="EC49" s="604"/>
      <c r="ED49" s="604"/>
      <c r="EE49" s="604"/>
    </row>
    <row r="50" spans="1:135" s="358" customFormat="1" ht="13.5" x14ac:dyDescent="0.25">
      <c r="A50" s="1323" t="s">
        <v>29</v>
      </c>
      <c r="B50" s="1348"/>
      <c r="C50" s="1349"/>
      <c r="D50" s="1350"/>
      <c r="E50" s="1351"/>
      <c r="F50" s="1351"/>
      <c r="G50" s="1352"/>
      <c r="H50" s="1350"/>
      <c r="I50" s="1350"/>
      <c r="J50" s="1351"/>
      <c r="K50" s="872"/>
      <c r="L50" s="872"/>
      <c r="M50" s="872"/>
      <c r="N50" s="1751"/>
      <c r="O50" s="1743"/>
      <c r="P50" s="1743"/>
      <c r="Q50" s="1743"/>
      <c r="R50" s="1743"/>
      <c r="S50" s="1743"/>
      <c r="T50" s="1743"/>
      <c r="U50" s="1743"/>
      <c r="V50" s="1743"/>
      <c r="W50" s="1743"/>
      <c r="X50" s="1749"/>
      <c r="Y50" s="1750"/>
      <c r="Z50" s="1750"/>
      <c r="AA50" s="1750"/>
      <c r="AB50" s="1750"/>
      <c r="AC50" s="1750"/>
      <c r="AD50" s="1750"/>
      <c r="AE50" s="1750"/>
      <c r="AF50" s="1750"/>
      <c r="AG50" s="1750"/>
      <c r="AH50" s="1750"/>
      <c r="AI50" s="1750"/>
      <c r="AJ50" s="1750"/>
      <c r="AK50" s="1750"/>
      <c r="AL50" s="1750"/>
      <c r="AM50" s="1750"/>
      <c r="AN50" s="1750"/>
      <c r="AO50" s="1750"/>
      <c r="AP50" s="1750"/>
      <c r="AQ50" s="1744"/>
      <c r="AR50" s="1744"/>
      <c r="BV50" s="604"/>
      <c r="BW50" s="604"/>
      <c r="BX50" s="68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c r="DJ50" s="604"/>
      <c r="DK50" s="604"/>
      <c r="DL50" s="604"/>
      <c r="DM50" s="604"/>
      <c r="DN50" s="604"/>
      <c r="DO50" s="604"/>
      <c r="DP50" s="604"/>
      <c r="DQ50" s="604"/>
      <c r="DR50" s="604"/>
      <c r="DS50" s="604"/>
      <c r="DT50" s="604"/>
      <c r="DU50" s="604"/>
      <c r="DV50" s="604"/>
      <c r="DW50" s="604"/>
      <c r="DX50" s="604"/>
      <c r="DY50" s="604"/>
      <c r="DZ50" s="604"/>
      <c r="EA50" s="604"/>
      <c r="EB50" s="604"/>
      <c r="EC50" s="604"/>
      <c r="ED50" s="604"/>
      <c r="EE50" s="604"/>
    </row>
    <row r="51" spans="1:135" s="363" customFormat="1" ht="13.5" x14ac:dyDescent="0.25">
      <c r="A51" s="1634" t="s">
        <v>434</v>
      </c>
      <c r="B51" s="1661"/>
      <c r="C51" s="1661"/>
      <c r="D51" s="1661"/>
      <c r="E51" s="1661"/>
      <c r="F51" s="1661"/>
      <c r="G51" s="1752"/>
      <c r="H51" s="1752"/>
      <c r="I51" s="1752"/>
      <c r="J51" s="1752"/>
      <c r="K51" s="1752"/>
      <c r="L51" s="1752"/>
      <c r="M51" s="1752"/>
      <c r="N51" s="1752"/>
      <c r="O51" s="1753"/>
      <c r="P51" s="1661"/>
      <c r="Q51" s="1752"/>
      <c r="R51" s="1752"/>
      <c r="S51" s="1753"/>
      <c r="T51" s="1661"/>
      <c r="U51" s="1752"/>
      <c r="V51" s="1753"/>
      <c r="W51" s="1661"/>
      <c r="X51" s="146"/>
      <c r="Y51" s="146"/>
      <c r="Z51" s="146"/>
      <c r="AA51" s="146"/>
      <c r="AB51" s="146"/>
      <c r="AC51" s="146"/>
      <c r="AD51" s="146"/>
      <c r="AE51" s="146"/>
      <c r="AF51" s="146"/>
      <c r="AG51" s="146"/>
      <c r="AH51" s="146"/>
      <c r="AI51" s="146"/>
      <c r="AJ51" s="146"/>
      <c r="AK51" s="146"/>
      <c r="AL51" s="1750"/>
      <c r="AM51" s="1744"/>
      <c r="AN51" s="1744"/>
      <c r="BV51" s="118"/>
      <c r="BW51" s="118"/>
      <c r="BX51" s="60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row>
    <row r="52" spans="1:135" s="358" customFormat="1" ht="13.5" x14ac:dyDescent="0.25">
      <c r="A52" s="7481" t="s">
        <v>435</v>
      </c>
      <c r="B52" s="7482" t="s">
        <v>30</v>
      </c>
      <c r="C52" s="7477"/>
      <c r="D52" s="7483"/>
      <c r="E52" s="7485" t="s">
        <v>395</v>
      </c>
      <c r="F52" s="7486"/>
      <c r="G52" s="7486"/>
      <c r="H52" s="7486"/>
      <c r="I52" s="7486"/>
      <c r="J52" s="7486"/>
      <c r="K52" s="7486"/>
      <c r="L52" s="7486"/>
      <c r="M52" s="7486"/>
      <c r="N52" s="7486"/>
      <c r="O52" s="7486"/>
      <c r="P52" s="7486"/>
      <c r="Q52" s="7486"/>
      <c r="R52" s="7486"/>
      <c r="S52" s="7486"/>
      <c r="T52" s="7486"/>
      <c r="U52" s="7486"/>
      <c r="V52" s="7487"/>
      <c r="W52" s="7488" t="s">
        <v>9</v>
      </c>
      <c r="X52" s="7488" t="s">
        <v>10</v>
      </c>
      <c r="BV52" s="604"/>
      <c r="BW52" s="604"/>
      <c r="BX52" s="68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c r="CU52" s="604"/>
      <c r="CV52" s="604"/>
      <c r="CW52" s="604"/>
      <c r="CX52" s="604"/>
      <c r="CY52" s="604"/>
      <c r="CZ52" s="604"/>
      <c r="DA52" s="604"/>
      <c r="DB52" s="604"/>
      <c r="DC52" s="604"/>
      <c r="DD52" s="604"/>
      <c r="DE52" s="604"/>
      <c r="DF52" s="604"/>
      <c r="DG52" s="604"/>
      <c r="DH52" s="604"/>
      <c r="DI52" s="604"/>
      <c r="DJ52" s="604"/>
      <c r="DK52" s="604"/>
      <c r="DL52" s="604"/>
      <c r="DM52" s="604"/>
      <c r="DN52" s="604"/>
      <c r="DO52" s="604"/>
      <c r="DP52" s="604"/>
      <c r="DQ52" s="604"/>
      <c r="DR52" s="604"/>
      <c r="DS52" s="604"/>
      <c r="DT52" s="604"/>
      <c r="DU52" s="604"/>
      <c r="DV52" s="604"/>
      <c r="DW52" s="604"/>
      <c r="DX52" s="604"/>
      <c r="DY52" s="604"/>
      <c r="DZ52" s="604"/>
      <c r="EA52" s="604"/>
      <c r="EB52" s="604"/>
      <c r="EC52" s="604"/>
      <c r="ED52" s="604"/>
      <c r="EE52" s="604"/>
    </row>
    <row r="53" spans="1:135" s="358" customFormat="1" ht="13.5" x14ac:dyDescent="0.25">
      <c r="A53" s="7384"/>
      <c r="B53" s="7389"/>
      <c r="C53" s="7478"/>
      <c r="D53" s="7484"/>
      <c r="E53" s="7479" t="s">
        <v>398</v>
      </c>
      <c r="F53" s="7477" t="s">
        <v>399</v>
      </c>
      <c r="G53" s="7479" t="s">
        <v>400</v>
      </c>
      <c r="H53" s="7477" t="s">
        <v>401</v>
      </c>
      <c r="I53" s="7479" t="s">
        <v>83</v>
      </c>
      <c r="J53" s="7477" t="s">
        <v>84</v>
      </c>
      <c r="K53" s="7479" t="s">
        <v>45</v>
      </c>
      <c r="L53" s="7477" t="s">
        <v>46</v>
      </c>
      <c r="M53" s="7479" t="s">
        <v>47</v>
      </c>
      <c r="N53" s="7477" t="s">
        <v>48</v>
      </c>
      <c r="O53" s="7479" t="s">
        <v>49</v>
      </c>
      <c r="P53" s="7477" t="s">
        <v>50</v>
      </c>
      <c r="Q53" s="7479" t="s">
        <v>51</v>
      </c>
      <c r="R53" s="7477" t="s">
        <v>52</v>
      </c>
      <c r="S53" s="7479" t="s">
        <v>53</v>
      </c>
      <c r="T53" s="7477" t="s">
        <v>54</v>
      </c>
      <c r="U53" s="7479" t="s">
        <v>55</v>
      </c>
      <c r="V53" s="7483" t="s">
        <v>56</v>
      </c>
      <c r="W53" s="7489"/>
      <c r="X53" s="7489"/>
      <c r="BV53" s="604"/>
      <c r="BW53" s="604"/>
      <c r="BX53" s="684"/>
      <c r="BY53" s="604"/>
      <c r="BZ53" s="604"/>
      <c r="CA53" s="604"/>
      <c r="CB53" s="604"/>
      <c r="CC53" s="604"/>
      <c r="CD53" s="604"/>
      <c r="CE53" s="604"/>
      <c r="CF53" s="604"/>
      <c r="CG53" s="604"/>
      <c r="CH53" s="604"/>
      <c r="CI53" s="604"/>
      <c r="CJ53" s="604"/>
      <c r="CK53" s="604"/>
      <c r="CL53" s="604"/>
      <c r="CM53" s="604"/>
      <c r="CN53" s="604"/>
      <c r="CO53" s="604"/>
      <c r="CP53" s="604"/>
      <c r="CQ53" s="604"/>
      <c r="CR53" s="604"/>
      <c r="CS53" s="604"/>
      <c r="CT53" s="604"/>
      <c r="CU53" s="604"/>
      <c r="CV53" s="604"/>
      <c r="CW53" s="604"/>
      <c r="CX53" s="604"/>
      <c r="CY53" s="604"/>
      <c r="CZ53" s="604"/>
      <c r="DA53" s="604"/>
      <c r="DB53" s="604"/>
      <c r="DC53" s="604"/>
      <c r="DD53" s="604"/>
      <c r="DE53" s="604"/>
      <c r="DF53" s="604"/>
      <c r="DG53" s="604"/>
      <c r="DH53" s="604"/>
      <c r="DI53" s="604"/>
      <c r="DJ53" s="604"/>
      <c r="DK53" s="604"/>
      <c r="DL53" s="604"/>
      <c r="DM53" s="604"/>
      <c r="DN53" s="604"/>
      <c r="DO53" s="604"/>
      <c r="DP53" s="604"/>
      <c r="DQ53" s="604"/>
      <c r="DR53" s="604"/>
      <c r="DS53" s="604"/>
      <c r="DT53" s="604"/>
      <c r="DU53" s="604"/>
      <c r="DV53" s="604"/>
      <c r="DW53" s="604"/>
      <c r="DX53" s="604"/>
      <c r="DY53" s="604"/>
      <c r="DZ53" s="604"/>
      <c r="EA53" s="604"/>
      <c r="EB53" s="604"/>
      <c r="EC53" s="604"/>
      <c r="ED53" s="604"/>
      <c r="EE53" s="604"/>
    </row>
    <row r="54" spans="1:135" s="358" customFormat="1" ht="13.5" x14ac:dyDescent="0.25">
      <c r="A54" s="7385"/>
      <c r="B54" s="1702" t="s">
        <v>32</v>
      </c>
      <c r="C54" s="1494" t="s">
        <v>33</v>
      </c>
      <c r="D54" s="1702" t="s">
        <v>34</v>
      </c>
      <c r="E54" s="7480"/>
      <c r="F54" s="7478"/>
      <c r="G54" s="7480"/>
      <c r="H54" s="7478"/>
      <c r="I54" s="7480"/>
      <c r="J54" s="7478"/>
      <c r="K54" s="7480"/>
      <c r="L54" s="7478"/>
      <c r="M54" s="7480"/>
      <c r="N54" s="7478"/>
      <c r="O54" s="7480"/>
      <c r="P54" s="7478"/>
      <c r="Q54" s="7480"/>
      <c r="R54" s="7478"/>
      <c r="S54" s="7480"/>
      <c r="T54" s="7478"/>
      <c r="U54" s="7480"/>
      <c r="V54" s="7484"/>
      <c r="W54" s="7490"/>
      <c r="X54" s="7490"/>
      <c r="BV54" s="604"/>
      <c r="BW54" s="604"/>
      <c r="BX54" s="684"/>
      <c r="BY54" s="604"/>
      <c r="BZ54" s="604"/>
      <c r="CA54" s="604"/>
      <c r="CB54" s="604"/>
      <c r="CC54" s="604"/>
      <c r="CD54" s="604"/>
      <c r="CE54" s="604"/>
      <c r="CF54" s="604"/>
      <c r="CG54" s="604"/>
      <c r="CH54" s="604"/>
      <c r="CI54" s="604"/>
      <c r="CJ54" s="604"/>
      <c r="CK54" s="604"/>
      <c r="CL54" s="604"/>
      <c r="CM54" s="604"/>
      <c r="CN54" s="604"/>
      <c r="CO54" s="604"/>
      <c r="CP54" s="604"/>
      <c r="CQ54" s="604"/>
      <c r="CR54" s="604"/>
      <c r="CS54" s="604"/>
      <c r="CT54" s="604"/>
      <c r="CU54" s="604"/>
      <c r="CV54" s="604"/>
      <c r="CW54" s="604"/>
      <c r="CX54" s="604"/>
      <c r="CY54" s="604"/>
      <c r="CZ54" s="604"/>
      <c r="DA54" s="604"/>
      <c r="DB54" s="604"/>
      <c r="DC54" s="604"/>
      <c r="DD54" s="604"/>
      <c r="DE54" s="604"/>
      <c r="DF54" s="604"/>
      <c r="DG54" s="604"/>
      <c r="DH54" s="604"/>
      <c r="DI54" s="604"/>
      <c r="DJ54" s="604"/>
      <c r="DK54" s="604"/>
      <c r="DL54" s="604"/>
      <c r="DM54" s="604"/>
      <c r="DN54" s="604"/>
      <c r="DO54" s="604"/>
      <c r="DP54" s="604"/>
      <c r="DQ54" s="604"/>
      <c r="DR54" s="604"/>
      <c r="DS54" s="604"/>
      <c r="DT54" s="604"/>
      <c r="DU54" s="604"/>
      <c r="DV54" s="604"/>
      <c r="DW54" s="604"/>
      <c r="DX54" s="604"/>
      <c r="DY54" s="604"/>
      <c r="DZ54" s="604"/>
      <c r="EA54" s="604"/>
      <c r="EB54" s="604"/>
      <c r="EC54" s="604"/>
      <c r="ED54" s="604"/>
      <c r="EE54" s="604"/>
    </row>
    <row r="55" spans="1:135" s="358" customFormat="1" ht="13.5" x14ac:dyDescent="0.25">
      <c r="A55" s="1754" t="s">
        <v>436</v>
      </c>
      <c r="B55" s="1755"/>
      <c r="C55" s="1756"/>
      <c r="D55" s="1757"/>
      <c r="E55" s="1684"/>
      <c r="F55" s="1687"/>
      <c r="G55" s="1684"/>
      <c r="H55" s="1687"/>
      <c r="I55" s="1684"/>
      <c r="J55" s="1687"/>
      <c r="K55" s="1684"/>
      <c r="L55" s="1687"/>
      <c r="M55" s="1684"/>
      <c r="N55" s="1687"/>
      <c r="O55" s="1684"/>
      <c r="P55" s="1687"/>
      <c r="Q55" s="1684"/>
      <c r="R55" s="1687"/>
      <c r="S55" s="1684"/>
      <c r="T55" s="1687"/>
      <c r="U55" s="1684"/>
      <c r="V55" s="1687"/>
      <c r="W55" s="1675">
        <f>SUM(W56:W57)</f>
        <v>0</v>
      </c>
      <c r="X55" s="1675">
        <f>SUM(X56:X57)</f>
        <v>0</v>
      </c>
      <c r="BV55" s="604"/>
      <c r="BW55" s="604"/>
      <c r="BX55" s="684"/>
      <c r="BY55" s="604"/>
      <c r="BZ55" s="604"/>
      <c r="CA55" s="604"/>
      <c r="CB55" s="604"/>
      <c r="CC55" s="604"/>
      <c r="CD55" s="604"/>
      <c r="CE55" s="604"/>
      <c r="CF55" s="604"/>
      <c r="CG55" s="604"/>
      <c r="CH55" s="604"/>
      <c r="CI55" s="604"/>
      <c r="CJ55" s="604"/>
      <c r="CK55" s="604"/>
      <c r="CL55" s="604"/>
      <c r="CM55" s="604"/>
      <c r="CN55" s="604"/>
      <c r="CO55" s="604"/>
      <c r="CP55" s="604"/>
      <c r="CQ55" s="604"/>
      <c r="CR55" s="604"/>
      <c r="CS55" s="604"/>
      <c r="CT55" s="604"/>
      <c r="CU55" s="604"/>
      <c r="CV55" s="604"/>
      <c r="CW55" s="604"/>
      <c r="CX55" s="604"/>
      <c r="CY55" s="604"/>
      <c r="CZ55" s="604"/>
      <c r="DA55" s="604"/>
      <c r="DB55" s="604"/>
      <c r="DC55" s="604"/>
      <c r="DD55" s="604"/>
      <c r="DE55" s="604"/>
      <c r="DF55" s="604"/>
      <c r="DG55" s="604"/>
      <c r="DH55" s="604"/>
      <c r="DI55" s="604"/>
      <c r="DJ55" s="604"/>
      <c r="DK55" s="604"/>
      <c r="DL55" s="604"/>
      <c r="DM55" s="604"/>
      <c r="DN55" s="604"/>
      <c r="DO55" s="604"/>
      <c r="DP55" s="604"/>
      <c r="DQ55" s="604"/>
      <c r="DR55" s="604"/>
      <c r="DS55" s="604"/>
      <c r="DT55" s="604"/>
      <c r="DU55" s="604"/>
      <c r="DV55" s="604"/>
      <c r="DW55" s="604"/>
      <c r="DX55" s="604"/>
      <c r="DY55" s="604"/>
      <c r="DZ55" s="604"/>
      <c r="EA55" s="604"/>
      <c r="EB55" s="604"/>
      <c r="EC55" s="604"/>
      <c r="ED55" s="604"/>
      <c r="EE55" s="604"/>
    </row>
    <row r="56" spans="1:135" s="358" customFormat="1" ht="13.5" x14ac:dyDescent="0.25">
      <c r="A56" s="1353" t="s">
        <v>27</v>
      </c>
      <c r="B56" s="1354"/>
      <c r="C56" s="1758"/>
      <c r="D56" s="1759"/>
      <c r="E56" s="950"/>
      <c r="F56" s="1355"/>
      <c r="G56" s="950"/>
      <c r="H56" s="1355"/>
      <c r="I56" s="950"/>
      <c r="J56" s="1355"/>
      <c r="K56" s="950"/>
      <c r="L56" s="1355"/>
      <c r="M56" s="950"/>
      <c r="N56" s="1355"/>
      <c r="O56" s="950"/>
      <c r="P56" s="1355"/>
      <c r="Q56" s="950"/>
      <c r="R56" s="1355"/>
      <c r="S56" s="950"/>
      <c r="T56" s="1355"/>
      <c r="U56" s="950"/>
      <c r="V56" s="1355"/>
      <c r="W56" s="282"/>
      <c r="X56" s="282"/>
      <c r="BV56" s="604"/>
      <c r="BW56" s="604"/>
      <c r="BX56" s="684"/>
      <c r="BY56" s="604"/>
      <c r="BZ56" s="604"/>
      <c r="CA56" s="604"/>
      <c r="CB56" s="604"/>
      <c r="CC56" s="604"/>
      <c r="CD56" s="604"/>
      <c r="CE56" s="604"/>
      <c r="CF56" s="604"/>
      <c r="CG56" s="604"/>
      <c r="CH56" s="604"/>
      <c r="CI56" s="604"/>
      <c r="CJ56" s="604"/>
      <c r="CK56" s="604"/>
      <c r="CL56" s="604"/>
      <c r="CM56" s="604"/>
      <c r="CN56" s="604"/>
      <c r="CO56" s="604"/>
      <c r="CP56" s="604"/>
      <c r="CQ56" s="604"/>
      <c r="CR56" s="604"/>
      <c r="CS56" s="604"/>
      <c r="CT56" s="604"/>
      <c r="CU56" s="604"/>
      <c r="CV56" s="604"/>
      <c r="CW56" s="604"/>
      <c r="CX56" s="604"/>
      <c r="CY56" s="604"/>
      <c r="CZ56" s="604"/>
      <c r="DA56" s="604"/>
      <c r="DB56" s="604"/>
      <c r="DC56" s="604"/>
      <c r="DD56" s="604"/>
      <c r="DE56" s="604"/>
      <c r="DF56" s="604"/>
      <c r="DG56" s="604"/>
      <c r="DH56" s="604"/>
      <c r="DI56" s="604"/>
      <c r="DJ56" s="604"/>
      <c r="DK56" s="604"/>
      <c r="DL56" s="604"/>
      <c r="DM56" s="604"/>
      <c r="DN56" s="604"/>
      <c r="DO56" s="604"/>
      <c r="DP56" s="604"/>
      <c r="DQ56" s="604"/>
      <c r="DR56" s="604"/>
      <c r="DS56" s="604"/>
      <c r="DT56" s="604"/>
      <c r="DU56" s="604"/>
      <c r="DV56" s="604"/>
      <c r="DW56" s="604"/>
      <c r="DX56" s="604"/>
      <c r="DY56" s="604"/>
      <c r="DZ56" s="604"/>
      <c r="EA56" s="604"/>
      <c r="EB56" s="604"/>
      <c r="EC56" s="604"/>
      <c r="ED56" s="604"/>
      <c r="EE56" s="604"/>
    </row>
    <row r="57" spans="1:135" s="358" customFormat="1" ht="13.5" x14ac:dyDescent="0.25">
      <c r="A57" s="1356" t="s">
        <v>437</v>
      </c>
      <c r="B57" s="1357"/>
      <c r="C57" s="1760"/>
      <c r="D57" s="1761"/>
      <c r="E57" s="971"/>
      <c r="F57" s="1358"/>
      <c r="G57" s="971"/>
      <c r="H57" s="1358"/>
      <c r="I57" s="971"/>
      <c r="J57" s="1358"/>
      <c r="K57" s="971"/>
      <c r="L57" s="1358"/>
      <c r="M57" s="971"/>
      <c r="N57" s="1358"/>
      <c r="O57" s="971"/>
      <c r="P57" s="1358"/>
      <c r="Q57" s="971"/>
      <c r="R57" s="1358"/>
      <c r="S57" s="971"/>
      <c r="T57" s="1358"/>
      <c r="U57" s="971"/>
      <c r="V57" s="1358"/>
      <c r="W57" s="873"/>
      <c r="X57" s="873"/>
      <c r="BV57" s="604"/>
      <c r="BW57" s="604"/>
      <c r="BX57" s="684"/>
      <c r="BY57" s="604"/>
      <c r="BZ57" s="604"/>
      <c r="CA57" s="604"/>
      <c r="CB57" s="604"/>
      <c r="CC57" s="604"/>
      <c r="CD57" s="604"/>
      <c r="CE57" s="604"/>
      <c r="CF57" s="604"/>
      <c r="CG57" s="604"/>
      <c r="CH57" s="604"/>
      <c r="CI57" s="604"/>
      <c r="CJ57" s="604"/>
      <c r="CK57" s="604"/>
      <c r="CL57" s="604"/>
      <c r="CM57" s="604"/>
      <c r="CN57" s="604"/>
      <c r="CO57" s="604"/>
      <c r="CP57" s="604"/>
      <c r="CQ57" s="604"/>
      <c r="CR57" s="604"/>
      <c r="CS57" s="604"/>
      <c r="CT57" s="604"/>
      <c r="CU57" s="604"/>
      <c r="CV57" s="604"/>
      <c r="CW57" s="604"/>
      <c r="CX57" s="604"/>
      <c r="CY57" s="604"/>
      <c r="CZ57" s="604"/>
      <c r="DA57" s="604"/>
      <c r="DB57" s="604"/>
      <c r="DC57" s="604"/>
      <c r="DD57" s="604"/>
      <c r="DE57" s="604"/>
      <c r="DF57" s="604"/>
      <c r="DG57" s="604"/>
      <c r="DH57" s="604"/>
      <c r="DI57" s="604"/>
      <c r="DJ57" s="604"/>
      <c r="DK57" s="604"/>
      <c r="DL57" s="604"/>
      <c r="DM57" s="604"/>
      <c r="DN57" s="604"/>
      <c r="DO57" s="604"/>
      <c r="DP57" s="604"/>
      <c r="DQ57" s="604"/>
      <c r="DR57" s="604"/>
      <c r="DS57" s="604"/>
      <c r="DT57" s="604"/>
      <c r="DU57" s="604"/>
      <c r="DV57" s="604"/>
      <c r="DW57" s="604"/>
      <c r="DX57" s="604"/>
      <c r="DY57" s="604"/>
      <c r="DZ57" s="604"/>
      <c r="EA57" s="604"/>
      <c r="EB57" s="604"/>
      <c r="EC57" s="604"/>
      <c r="ED57" s="604"/>
      <c r="EE57" s="604"/>
    </row>
    <row r="58" spans="1:135" s="358" customFormat="1" ht="13.9" customHeight="1" x14ac:dyDescent="0.25">
      <c r="A58" s="1359" t="s">
        <v>438</v>
      </c>
      <c r="B58" s="1360"/>
      <c r="C58" s="1361"/>
      <c r="D58" s="1200"/>
      <c r="E58" s="292"/>
      <c r="F58" s="1268"/>
      <c r="G58" s="292"/>
      <c r="H58" s="1268"/>
      <c r="I58" s="292"/>
      <c r="J58" s="1268"/>
      <c r="K58" s="292"/>
      <c r="L58" s="1268"/>
      <c r="M58" s="292"/>
      <c r="N58" s="1268"/>
      <c r="O58" s="292"/>
      <c r="P58" s="1268"/>
      <c r="Q58" s="292"/>
      <c r="R58" s="1268"/>
      <c r="S58" s="292"/>
      <c r="T58" s="1268"/>
      <c r="U58" s="292"/>
      <c r="V58" s="1268"/>
      <c r="W58" s="1675">
        <f>SUM(W59:W60)</f>
        <v>0</v>
      </c>
      <c r="X58" s="1675">
        <f>SUM(X59:X60)</f>
        <v>0</v>
      </c>
      <c r="BV58" s="604"/>
      <c r="BW58" s="604"/>
      <c r="BX58" s="684"/>
      <c r="BY58" s="604"/>
      <c r="BZ58" s="604"/>
      <c r="CA58" s="604"/>
      <c r="CB58" s="604"/>
      <c r="CC58" s="604"/>
      <c r="CD58" s="604"/>
      <c r="CE58" s="604"/>
      <c r="CF58" s="604"/>
      <c r="CG58" s="604"/>
      <c r="CH58" s="604"/>
      <c r="CI58" s="604"/>
      <c r="CJ58" s="604"/>
      <c r="CK58" s="604"/>
      <c r="CL58" s="604"/>
      <c r="CM58" s="604"/>
      <c r="CN58" s="604"/>
      <c r="CO58" s="604"/>
      <c r="CP58" s="604"/>
      <c r="CQ58" s="604"/>
      <c r="CR58" s="604"/>
      <c r="CS58" s="604"/>
      <c r="CT58" s="604"/>
      <c r="CU58" s="604"/>
      <c r="CV58" s="604"/>
      <c r="CW58" s="604"/>
      <c r="CX58" s="604"/>
      <c r="CY58" s="604"/>
      <c r="CZ58" s="604"/>
      <c r="DA58" s="604"/>
      <c r="DB58" s="604"/>
      <c r="DC58" s="604"/>
      <c r="DD58" s="604"/>
      <c r="DE58" s="604"/>
      <c r="DF58" s="604"/>
      <c r="DG58" s="604"/>
      <c r="DH58" s="604"/>
      <c r="DI58" s="604"/>
      <c r="DJ58" s="604"/>
      <c r="DK58" s="604"/>
      <c r="DL58" s="604"/>
      <c r="DM58" s="604"/>
      <c r="DN58" s="604"/>
      <c r="DO58" s="604"/>
      <c r="DP58" s="604"/>
      <c r="DQ58" s="604"/>
      <c r="DR58" s="604"/>
      <c r="DS58" s="604"/>
      <c r="DT58" s="604"/>
      <c r="DU58" s="604"/>
      <c r="DV58" s="604"/>
      <c r="DW58" s="604"/>
      <c r="DX58" s="604"/>
      <c r="DY58" s="604"/>
      <c r="DZ58" s="604"/>
      <c r="EA58" s="604"/>
      <c r="EB58" s="604"/>
      <c r="EC58" s="604"/>
      <c r="ED58" s="604"/>
      <c r="EE58" s="604"/>
    </row>
    <row r="59" spans="1:135" s="358" customFormat="1" ht="13.5" x14ac:dyDescent="0.25">
      <c r="A59" s="1353" t="s">
        <v>27</v>
      </c>
      <c r="B59" s="1354"/>
      <c r="C59" s="1758"/>
      <c r="D59" s="1759"/>
      <c r="E59" s="950"/>
      <c r="F59" s="1355"/>
      <c r="G59" s="950"/>
      <c r="H59" s="1355"/>
      <c r="I59" s="950"/>
      <c r="J59" s="1355"/>
      <c r="K59" s="950"/>
      <c r="L59" s="1355"/>
      <c r="M59" s="950"/>
      <c r="N59" s="1355"/>
      <c r="O59" s="950"/>
      <c r="P59" s="1355"/>
      <c r="Q59" s="950"/>
      <c r="R59" s="1355"/>
      <c r="S59" s="950"/>
      <c r="T59" s="1355"/>
      <c r="U59" s="950"/>
      <c r="V59" s="1355"/>
      <c r="W59" s="282"/>
      <c r="X59" s="282"/>
      <c r="BV59" s="604"/>
      <c r="BW59" s="604"/>
      <c r="BX59" s="68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row>
    <row r="60" spans="1:135" s="358" customFormat="1" ht="13.5" x14ac:dyDescent="0.25">
      <c r="A60" s="1356" t="s">
        <v>437</v>
      </c>
      <c r="B60" s="1357"/>
      <c r="C60" s="1760"/>
      <c r="D60" s="1762"/>
      <c r="E60" s="971"/>
      <c r="F60" s="1358"/>
      <c r="G60" s="971"/>
      <c r="H60" s="1358"/>
      <c r="I60" s="971"/>
      <c r="J60" s="1358"/>
      <c r="K60" s="971"/>
      <c r="L60" s="1358"/>
      <c r="M60" s="971"/>
      <c r="N60" s="1358"/>
      <c r="O60" s="971"/>
      <c r="P60" s="1358"/>
      <c r="Q60" s="971"/>
      <c r="R60" s="1358"/>
      <c r="S60" s="971"/>
      <c r="T60" s="1358"/>
      <c r="U60" s="971"/>
      <c r="V60" s="1358"/>
      <c r="W60" s="873"/>
      <c r="X60" s="873"/>
      <c r="BV60" s="604"/>
      <c r="BW60" s="604"/>
      <c r="BX60" s="684"/>
      <c r="BY60" s="604"/>
      <c r="BZ60" s="604"/>
      <c r="CA60" s="604"/>
      <c r="CB60" s="604"/>
      <c r="CC60" s="604"/>
      <c r="CD60" s="604"/>
      <c r="CE60" s="604"/>
      <c r="CF60" s="604"/>
      <c r="CG60" s="604"/>
      <c r="CH60" s="604"/>
      <c r="CI60" s="604"/>
      <c r="CJ60" s="604"/>
      <c r="CK60" s="604"/>
      <c r="CL60" s="604"/>
      <c r="CM60" s="604"/>
      <c r="CN60" s="604"/>
      <c r="CO60" s="604"/>
      <c r="CP60" s="604"/>
      <c r="CQ60" s="604"/>
      <c r="CR60" s="604"/>
      <c r="CS60" s="604"/>
      <c r="CT60" s="604"/>
      <c r="CU60" s="604"/>
      <c r="CV60" s="604"/>
      <c r="CW60" s="604"/>
      <c r="CX60" s="604"/>
      <c r="CY60" s="604"/>
      <c r="CZ60" s="604"/>
      <c r="DA60" s="604"/>
      <c r="DB60" s="604"/>
      <c r="DC60" s="604"/>
      <c r="DD60" s="604"/>
      <c r="DE60" s="604"/>
      <c r="DF60" s="604"/>
      <c r="DG60" s="604"/>
      <c r="DH60" s="604"/>
      <c r="DI60" s="604"/>
      <c r="DJ60" s="604"/>
      <c r="DK60" s="604"/>
      <c r="DL60" s="604"/>
      <c r="DM60" s="604"/>
      <c r="DN60" s="604"/>
      <c r="DO60" s="604"/>
      <c r="DP60" s="604"/>
      <c r="DQ60" s="604"/>
      <c r="DR60" s="604"/>
      <c r="DS60" s="604"/>
      <c r="DT60" s="604"/>
      <c r="DU60" s="604"/>
      <c r="DV60" s="604"/>
      <c r="DW60" s="604"/>
      <c r="DX60" s="604"/>
      <c r="DY60" s="604"/>
      <c r="DZ60" s="604"/>
      <c r="EA60" s="604"/>
      <c r="EB60" s="604"/>
      <c r="EC60" s="604"/>
      <c r="ED60" s="604"/>
      <c r="EE60" s="604"/>
    </row>
    <row r="61" spans="1:135" s="272" customFormat="1" ht="31.4" customHeight="1" x14ac:dyDescent="0.25">
      <c r="A61" s="4006" t="s">
        <v>439</v>
      </c>
      <c r="B61" s="280"/>
      <c r="C61" s="280"/>
      <c r="D61" s="280"/>
      <c r="E61" s="1362"/>
      <c r="F61" s="1362"/>
      <c r="G61" s="1362"/>
      <c r="H61" s="278"/>
      <c r="I61" s="278"/>
      <c r="J61" s="1670"/>
      <c r="K61" s="1670"/>
      <c r="L61" s="1670"/>
      <c r="M61" s="1670"/>
      <c r="N61" s="1670"/>
      <c r="O61" s="1670"/>
      <c r="P61" s="1670"/>
      <c r="Q61" s="1670"/>
      <c r="R61" s="1670"/>
      <c r="S61" s="1670"/>
      <c r="T61" s="1670"/>
      <c r="U61" s="1670"/>
      <c r="V61" s="1763"/>
      <c r="W61" s="1763"/>
      <c r="X61" s="1764"/>
      <c r="Y61" s="1764"/>
      <c r="Z61" s="1764"/>
      <c r="AA61" s="1764"/>
      <c r="AB61" s="1764"/>
      <c r="AC61" s="1764"/>
      <c r="AD61" s="1764"/>
      <c r="AE61" s="1764"/>
      <c r="AF61" s="1764"/>
      <c r="AG61" s="1764"/>
      <c r="AH61" s="1764"/>
      <c r="AI61" s="1764"/>
      <c r="AJ61" s="1764"/>
      <c r="AK61" s="1764"/>
      <c r="AL61" s="1764"/>
      <c r="AM61" s="1764"/>
      <c r="AN61" s="1764"/>
      <c r="AO61" s="1764"/>
      <c r="AP61" s="1765"/>
      <c r="AQ61" s="1765"/>
      <c r="AR61" s="1765"/>
      <c r="BV61" s="273"/>
      <c r="BW61" s="273"/>
      <c r="BX61" s="273"/>
      <c r="BY61" s="273"/>
      <c r="BZ61" s="273"/>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284"/>
      <c r="CX61" s="284"/>
      <c r="CY61" s="284"/>
      <c r="CZ61" s="284"/>
      <c r="DA61" s="284"/>
      <c r="DB61" s="284"/>
      <c r="DC61" s="284"/>
      <c r="DD61" s="284"/>
      <c r="DE61" s="284"/>
      <c r="DF61" s="284"/>
      <c r="DG61" s="284"/>
      <c r="DH61" s="284"/>
      <c r="DI61" s="284"/>
      <c r="DJ61" s="284"/>
      <c r="DK61" s="284"/>
      <c r="DL61" s="284"/>
      <c r="DM61" s="284"/>
      <c r="DN61" s="284"/>
      <c r="DO61" s="284"/>
      <c r="DP61" s="284"/>
      <c r="DQ61" s="284"/>
      <c r="DR61" s="284"/>
      <c r="DS61" s="284"/>
      <c r="DT61" s="284"/>
      <c r="DU61" s="284"/>
      <c r="DV61" s="284"/>
      <c r="DW61" s="284"/>
      <c r="DX61" s="284"/>
      <c r="DY61" s="284"/>
      <c r="DZ61" s="284"/>
      <c r="EA61" s="273"/>
      <c r="EB61" s="273"/>
      <c r="EC61" s="273"/>
      <c r="ED61" s="273"/>
      <c r="EE61" s="273"/>
    </row>
    <row r="62" spans="1:135" s="272" customFormat="1" ht="16.399999999999999" customHeight="1" x14ac:dyDescent="0.25">
      <c r="A62" s="4002" t="s">
        <v>2</v>
      </c>
      <c r="B62" s="4002" t="s">
        <v>30</v>
      </c>
      <c r="C62" s="937"/>
      <c r="D62" s="321"/>
      <c r="E62" s="321"/>
      <c r="F62" s="321"/>
      <c r="G62" s="321"/>
      <c r="H62" s="278"/>
      <c r="I62" s="278"/>
      <c r="J62" s="1670"/>
      <c r="K62" s="1670"/>
      <c r="L62" s="1766"/>
      <c r="M62" s="1766"/>
      <c r="N62" s="1670"/>
      <c r="O62" s="1670"/>
      <c r="P62" s="1670"/>
      <c r="Q62" s="1670"/>
      <c r="R62" s="1670"/>
      <c r="S62" s="1670"/>
      <c r="T62" s="1670"/>
      <c r="U62" s="1670"/>
      <c r="V62" s="1763"/>
      <c r="W62" s="1763"/>
      <c r="X62" s="1764"/>
      <c r="Y62" s="1764"/>
      <c r="Z62" s="1764"/>
      <c r="AA62" s="1764"/>
      <c r="AB62" s="1764"/>
      <c r="AC62" s="1764"/>
      <c r="AD62" s="1764"/>
      <c r="AE62" s="1764"/>
      <c r="AF62" s="1764"/>
      <c r="AG62" s="1764"/>
      <c r="AH62" s="1764"/>
      <c r="AI62" s="1764"/>
      <c r="AJ62" s="1764"/>
      <c r="AK62" s="1764"/>
      <c r="AL62" s="1764"/>
      <c r="AM62" s="1764"/>
      <c r="AN62" s="1764"/>
      <c r="AO62" s="1764"/>
      <c r="AP62" s="1765"/>
      <c r="AQ62" s="1765"/>
      <c r="AR62" s="1765"/>
      <c r="BV62" s="273"/>
      <c r="BW62" s="273"/>
      <c r="BX62" s="273"/>
      <c r="BY62" s="273"/>
      <c r="BZ62" s="273"/>
      <c r="CA62" s="284"/>
      <c r="CB62" s="284"/>
      <c r="CC62" s="284"/>
      <c r="CD62" s="284"/>
      <c r="CE62" s="284"/>
      <c r="CF62" s="284"/>
      <c r="CG62" s="284"/>
      <c r="CH62" s="284"/>
      <c r="CI62" s="284"/>
      <c r="CJ62" s="284"/>
      <c r="CK62" s="284"/>
      <c r="CL62" s="284"/>
      <c r="CM62" s="284"/>
      <c r="CN62" s="284"/>
      <c r="CO62" s="284"/>
      <c r="CP62" s="284"/>
      <c r="CQ62" s="284"/>
      <c r="CR62" s="284"/>
      <c r="CS62" s="284"/>
      <c r="CT62" s="284"/>
      <c r="CU62" s="284"/>
      <c r="CV62" s="284"/>
      <c r="CW62" s="284"/>
      <c r="CX62" s="284"/>
      <c r="CY62" s="284"/>
      <c r="CZ62" s="284"/>
      <c r="DA62" s="284"/>
      <c r="DB62" s="284"/>
      <c r="DC62" s="284"/>
      <c r="DD62" s="284"/>
      <c r="DE62" s="284"/>
      <c r="DF62" s="284"/>
      <c r="DG62" s="284"/>
      <c r="DH62" s="284"/>
      <c r="DI62" s="284"/>
      <c r="DJ62" s="284"/>
      <c r="DK62" s="284"/>
      <c r="DL62" s="284"/>
      <c r="DM62" s="284"/>
      <c r="DN62" s="284"/>
      <c r="DO62" s="284"/>
      <c r="DP62" s="284"/>
      <c r="DQ62" s="284"/>
      <c r="DR62" s="284"/>
      <c r="DS62" s="284"/>
      <c r="DT62" s="284"/>
      <c r="DU62" s="284"/>
      <c r="DV62" s="284"/>
      <c r="DW62" s="284"/>
      <c r="DX62" s="284"/>
      <c r="DY62" s="284"/>
      <c r="DZ62" s="284"/>
      <c r="EA62" s="273"/>
      <c r="EB62" s="273"/>
      <c r="EC62" s="273"/>
      <c r="ED62" s="273"/>
      <c r="EE62" s="273"/>
    </row>
    <row r="63" spans="1:135" s="272" customFormat="1" ht="16.399999999999999" customHeight="1" x14ac:dyDescent="0.25">
      <c r="A63" s="4003" t="s">
        <v>27</v>
      </c>
      <c r="B63" s="4004"/>
      <c r="C63" s="937"/>
      <c r="D63" s="321"/>
      <c r="E63" s="321"/>
      <c r="F63" s="321"/>
      <c r="G63" s="321"/>
      <c r="H63" s="277"/>
      <c r="I63" s="306"/>
      <c r="J63" s="1763"/>
      <c r="K63" s="1763"/>
      <c r="L63" s="1767"/>
      <c r="M63" s="1767"/>
      <c r="N63" s="1763"/>
      <c r="O63" s="1763"/>
      <c r="P63" s="1763"/>
      <c r="Q63" s="1763"/>
      <c r="R63" s="1763"/>
      <c r="S63" s="1763"/>
      <c r="T63" s="1763"/>
      <c r="U63" s="1763"/>
      <c r="V63" s="1763"/>
      <c r="W63" s="1763"/>
      <c r="X63" s="1764"/>
      <c r="Y63" s="1764"/>
      <c r="Z63" s="1764"/>
      <c r="AA63" s="1764"/>
      <c r="AB63" s="1764"/>
      <c r="AC63" s="1764"/>
      <c r="AD63" s="1764"/>
      <c r="AE63" s="1764"/>
      <c r="AF63" s="1764"/>
      <c r="AG63" s="1764"/>
      <c r="AH63" s="1764"/>
      <c r="AI63" s="1764"/>
      <c r="AJ63" s="1764"/>
      <c r="AK63" s="1764"/>
      <c r="AL63" s="1764"/>
      <c r="AM63" s="1764"/>
      <c r="AN63" s="1764"/>
      <c r="AO63" s="1764"/>
      <c r="AP63" s="1765"/>
      <c r="AQ63" s="1765"/>
      <c r="AR63" s="1765"/>
      <c r="BV63" s="273"/>
      <c r="BW63" s="273"/>
      <c r="BX63" s="273"/>
      <c r="BY63" s="273"/>
      <c r="BZ63" s="273"/>
      <c r="CA63" s="284"/>
      <c r="CB63" s="284"/>
      <c r="CC63" s="284"/>
      <c r="CD63" s="284"/>
      <c r="CE63" s="284"/>
      <c r="CF63" s="284"/>
      <c r="CG63" s="284"/>
      <c r="CH63" s="284"/>
      <c r="CI63" s="284"/>
      <c r="CJ63" s="284"/>
      <c r="CK63" s="284"/>
      <c r="CL63" s="284"/>
      <c r="CM63" s="284"/>
      <c r="CN63" s="284"/>
      <c r="CO63" s="284"/>
      <c r="CP63" s="284"/>
      <c r="CQ63" s="284"/>
      <c r="CR63" s="284"/>
      <c r="CS63" s="284"/>
      <c r="CT63" s="284"/>
      <c r="CU63" s="284"/>
      <c r="CV63" s="284"/>
      <c r="CW63" s="284"/>
      <c r="CX63" s="284"/>
      <c r="CY63" s="284"/>
      <c r="CZ63" s="284"/>
      <c r="DA63" s="284"/>
      <c r="DB63" s="284"/>
      <c r="DC63" s="284"/>
      <c r="DD63" s="284"/>
      <c r="DE63" s="284"/>
      <c r="DF63" s="284"/>
      <c r="DG63" s="284"/>
      <c r="DH63" s="284"/>
      <c r="DI63" s="284"/>
      <c r="DJ63" s="284"/>
      <c r="DK63" s="284"/>
      <c r="DL63" s="284"/>
      <c r="DM63" s="284"/>
      <c r="DN63" s="284"/>
      <c r="DO63" s="284"/>
      <c r="DP63" s="284"/>
      <c r="DQ63" s="284"/>
      <c r="DR63" s="284"/>
      <c r="DS63" s="284"/>
      <c r="DT63" s="284"/>
      <c r="DU63" s="284"/>
      <c r="DV63" s="284"/>
      <c r="DW63" s="284"/>
      <c r="DX63" s="284"/>
      <c r="DY63" s="284"/>
      <c r="DZ63" s="284"/>
      <c r="EA63" s="273"/>
      <c r="EB63" s="273"/>
      <c r="EC63" s="273"/>
      <c r="ED63" s="273"/>
      <c r="EE63" s="273"/>
    </row>
    <row r="64" spans="1:135" s="272" customFormat="1" ht="16.399999999999999" customHeight="1" x14ac:dyDescent="0.25">
      <c r="A64" s="879" t="s">
        <v>440</v>
      </c>
      <c r="B64" s="4005"/>
      <c r="C64" s="301"/>
      <c r="D64" s="324"/>
      <c r="E64" s="301"/>
      <c r="F64" s="1363"/>
      <c r="G64" s="1364"/>
      <c r="H64" s="277"/>
      <c r="I64" s="277"/>
      <c r="J64" s="1763"/>
      <c r="K64" s="1763"/>
      <c r="L64" s="1763"/>
      <c r="M64" s="1763"/>
      <c r="N64" s="1763"/>
      <c r="O64" s="1763"/>
      <c r="P64" s="1763"/>
      <c r="Q64" s="1763"/>
      <c r="R64" s="1763"/>
      <c r="S64" s="1763"/>
      <c r="T64" s="1763"/>
      <c r="U64" s="1763"/>
      <c r="V64" s="1763"/>
      <c r="W64" s="1763"/>
      <c r="X64" s="1764"/>
      <c r="Y64" s="1764"/>
      <c r="Z64" s="1764"/>
      <c r="AA64" s="1764"/>
      <c r="AB64" s="1764"/>
      <c r="AC64" s="1764"/>
      <c r="AD64" s="1764"/>
      <c r="AE64" s="1764"/>
      <c r="AF64" s="1764"/>
      <c r="AG64" s="1764"/>
      <c r="AH64" s="1764"/>
      <c r="AI64" s="1764"/>
      <c r="AJ64" s="1764"/>
      <c r="AK64" s="1764"/>
      <c r="AL64" s="1764"/>
      <c r="AM64" s="1764"/>
      <c r="AN64" s="1764"/>
      <c r="AO64" s="1764"/>
      <c r="AP64" s="1765"/>
      <c r="AQ64" s="1765"/>
      <c r="AR64" s="1765"/>
      <c r="BV64" s="273"/>
      <c r="BW64" s="273"/>
      <c r="BX64" s="273"/>
      <c r="BY64" s="273"/>
      <c r="BZ64" s="273"/>
      <c r="CA64" s="284"/>
      <c r="CB64" s="284"/>
      <c r="CC64" s="284"/>
      <c r="CD64" s="284"/>
      <c r="CE64" s="284"/>
      <c r="CF64" s="284"/>
      <c r="CG64" s="284"/>
      <c r="CH64" s="284"/>
      <c r="CI64" s="284"/>
      <c r="CJ64" s="284"/>
      <c r="CK64" s="284"/>
      <c r="CL64" s="284"/>
      <c r="CM64" s="284"/>
      <c r="CN64" s="284"/>
      <c r="CO64" s="284"/>
      <c r="CP64" s="284"/>
      <c r="CQ64" s="284"/>
      <c r="CR64" s="284"/>
      <c r="CS64" s="284"/>
      <c r="CT64" s="284"/>
      <c r="CU64" s="284"/>
      <c r="CV64" s="284"/>
      <c r="CW64" s="284"/>
      <c r="CX64" s="284"/>
      <c r="CY64" s="284"/>
      <c r="CZ64" s="284"/>
      <c r="DA64" s="284"/>
      <c r="DB64" s="284"/>
      <c r="DC64" s="284"/>
      <c r="DD64" s="284"/>
      <c r="DE64" s="284"/>
      <c r="DF64" s="284"/>
      <c r="DG64" s="284"/>
      <c r="DH64" s="284"/>
      <c r="DI64" s="284"/>
      <c r="DJ64" s="284"/>
      <c r="DK64" s="284"/>
      <c r="DL64" s="284"/>
      <c r="DM64" s="284"/>
      <c r="DN64" s="284"/>
      <c r="DO64" s="284"/>
      <c r="DP64" s="284"/>
      <c r="DQ64" s="284"/>
      <c r="DR64" s="284"/>
      <c r="DS64" s="284"/>
      <c r="DT64" s="284"/>
      <c r="DU64" s="284"/>
      <c r="DV64" s="284"/>
      <c r="DW64" s="284"/>
      <c r="DX64" s="284"/>
      <c r="DY64" s="284"/>
      <c r="DZ64" s="284"/>
      <c r="EA64" s="273"/>
      <c r="EB64" s="273"/>
      <c r="EC64" s="273"/>
      <c r="ED64" s="273"/>
      <c r="EE64" s="273"/>
    </row>
    <row r="65" spans="1:135" s="272" customFormat="1" ht="24" customHeight="1" x14ac:dyDescent="0.35">
      <c r="A65" s="496" t="s">
        <v>441</v>
      </c>
      <c r="B65" s="4010"/>
      <c r="C65" s="496"/>
      <c r="D65" s="301"/>
      <c r="E65" s="301"/>
      <c r="F65" s="301"/>
      <c r="G65" s="301"/>
      <c r="H65" s="277"/>
      <c r="I65" s="277"/>
      <c r="J65" s="1768"/>
      <c r="K65" s="1768"/>
      <c r="L65" s="1768"/>
      <c r="M65" s="1768"/>
      <c r="N65" s="1768"/>
      <c r="O65" s="1768"/>
      <c r="P65" s="1768"/>
      <c r="Q65" s="1768"/>
      <c r="R65" s="1768"/>
      <c r="S65" s="1768"/>
      <c r="T65" s="1763"/>
      <c r="U65" s="1763"/>
      <c r="V65" s="1763"/>
      <c r="W65" s="1769"/>
      <c r="X65" s="1764"/>
      <c r="Y65" s="1764"/>
      <c r="Z65" s="1764"/>
      <c r="AA65" s="1764"/>
      <c r="AB65" s="1764"/>
      <c r="AC65" s="1764"/>
      <c r="AD65" s="1764"/>
      <c r="AE65" s="1764"/>
      <c r="AF65" s="1770"/>
      <c r="AG65" s="1764"/>
      <c r="AH65" s="1771"/>
      <c r="AI65" s="1764"/>
      <c r="AJ65" s="1764"/>
      <c r="AK65" s="1764"/>
      <c r="AL65" s="1764"/>
      <c r="AM65" s="1764"/>
      <c r="AN65" s="1764"/>
      <c r="AO65" s="1764"/>
      <c r="AP65" s="1765"/>
      <c r="AQ65" s="1765"/>
      <c r="AR65" s="1765"/>
      <c r="BV65" s="273"/>
      <c r="BW65" s="273"/>
      <c r="BX65" s="273"/>
      <c r="BY65" s="273"/>
      <c r="BZ65" s="273"/>
      <c r="CA65" s="284"/>
      <c r="CB65" s="284"/>
      <c r="CC65" s="284"/>
      <c r="CD65" s="284"/>
      <c r="CE65" s="284"/>
      <c r="CF65" s="284"/>
      <c r="CG65" s="284"/>
      <c r="CH65" s="284"/>
      <c r="CI65" s="284"/>
      <c r="CJ65" s="284"/>
      <c r="CK65" s="284"/>
      <c r="CL65" s="284"/>
      <c r="CM65" s="284"/>
      <c r="CN65" s="284"/>
      <c r="CO65" s="284"/>
      <c r="CP65" s="284"/>
      <c r="CQ65" s="284"/>
      <c r="CR65" s="284"/>
      <c r="CS65" s="284"/>
      <c r="CT65" s="284"/>
      <c r="CU65" s="284"/>
      <c r="CV65" s="284"/>
      <c r="CW65" s="284"/>
      <c r="CX65" s="284"/>
      <c r="CY65" s="284"/>
      <c r="CZ65" s="284"/>
      <c r="DA65" s="284"/>
      <c r="DB65" s="284"/>
      <c r="DC65" s="284"/>
      <c r="DD65" s="284"/>
      <c r="DE65" s="284"/>
      <c r="DF65" s="284"/>
      <c r="DG65" s="284"/>
      <c r="DH65" s="284"/>
      <c r="DI65" s="284"/>
      <c r="DJ65" s="284"/>
      <c r="DK65" s="284"/>
      <c r="DL65" s="284"/>
      <c r="DM65" s="284"/>
      <c r="DN65" s="284"/>
      <c r="DO65" s="284"/>
      <c r="DP65" s="284"/>
      <c r="DQ65" s="284"/>
      <c r="DR65" s="284"/>
      <c r="DS65" s="284"/>
      <c r="DT65" s="284"/>
      <c r="DU65" s="284"/>
      <c r="DV65" s="284"/>
      <c r="DW65" s="284"/>
      <c r="DX65" s="284"/>
      <c r="DY65" s="284"/>
      <c r="DZ65" s="284"/>
      <c r="EA65" s="273"/>
      <c r="EB65" s="273"/>
      <c r="EC65" s="273"/>
      <c r="ED65" s="273"/>
      <c r="EE65" s="273"/>
    </row>
    <row r="66" spans="1:135" s="272" customFormat="1" ht="16.399999999999999" customHeight="1" x14ac:dyDescent="0.25">
      <c r="A66" s="4002" t="s">
        <v>2</v>
      </c>
      <c r="B66" s="4002" t="s">
        <v>30</v>
      </c>
      <c r="C66" s="301"/>
      <c r="D66" s="301"/>
      <c r="E66" s="301"/>
      <c r="F66" s="301"/>
      <c r="G66" s="301"/>
      <c r="H66" s="277"/>
      <c r="I66" s="277"/>
      <c r="J66" s="1768"/>
      <c r="K66" s="1768"/>
      <c r="L66" s="1768"/>
      <c r="M66" s="1768"/>
      <c r="N66" s="1768"/>
      <c r="O66" s="1768"/>
      <c r="P66" s="1768"/>
      <c r="Q66" s="1768"/>
      <c r="R66" s="1768"/>
      <c r="S66" s="1768"/>
      <c r="T66" s="1763"/>
      <c r="U66" s="1763"/>
      <c r="V66" s="1763"/>
      <c r="W66" s="1769"/>
      <c r="X66" s="1764"/>
      <c r="Y66" s="1764"/>
      <c r="Z66" s="1764"/>
      <c r="AA66" s="1764"/>
      <c r="AB66" s="1764"/>
      <c r="AC66" s="1764"/>
      <c r="AD66" s="1764"/>
      <c r="AE66" s="1764"/>
      <c r="AF66" s="1770"/>
      <c r="AG66" s="1764"/>
      <c r="AH66" s="1771"/>
      <c r="AI66" s="1764"/>
      <c r="AJ66" s="1764"/>
      <c r="AK66" s="1764"/>
      <c r="AL66" s="1764"/>
      <c r="AM66" s="1764"/>
      <c r="AN66" s="1764"/>
      <c r="AO66" s="1764"/>
      <c r="AP66" s="1765"/>
      <c r="AQ66" s="1765"/>
      <c r="AR66" s="1765"/>
      <c r="BV66" s="273"/>
      <c r="BW66" s="273"/>
      <c r="BX66" s="273"/>
      <c r="BY66" s="273"/>
      <c r="BZ66" s="273"/>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c r="CY66" s="284"/>
      <c r="CZ66" s="284"/>
      <c r="DA66" s="284"/>
      <c r="DB66" s="284"/>
      <c r="DC66" s="284"/>
      <c r="DD66" s="284"/>
      <c r="DE66" s="284"/>
      <c r="DF66" s="284"/>
      <c r="DG66" s="284"/>
      <c r="DH66" s="284"/>
      <c r="DI66" s="284"/>
      <c r="DJ66" s="284"/>
      <c r="DK66" s="284"/>
      <c r="DL66" s="284"/>
      <c r="DM66" s="284"/>
      <c r="DN66" s="284"/>
      <c r="DO66" s="284"/>
      <c r="DP66" s="284"/>
      <c r="DQ66" s="284"/>
      <c r="DR66" s="284"/>
      <c r="DS66" s="284"/>
      <c r="DT66" s="284"/>
      <c r="DU66" s="284"/>
      <c r="DV66" s="284"/>
      <c r="DW66" s="284"/>
      <c r="DX66" s="284"/>
      <c r="DY66" s="284"/>
      <c r="DZ66" s="284"/>
      <c r="EA66" s="273"/>
      <c r="EB66" s="273"/>
      <c r="EC66" s="273"/>
      <c r="ED66" s="273"/>
      <c r="EE66" s="273"/>
    </row>
    <row r="67" spans="1:135" s="272" customFormat="1" ht="16.399999999999999" customHeight="1" x14ac:dyDescent="0.25">
      <c r="A67" s="4007" t="s">
        <v>372</v>
      </c>
      <c r="B67" s="4008"/>
      <c r="C67" s="301"/>
      <c r="D67" s="301"/>
      <c r="E67" s="301"/>
      <c r="F67" s="301"/>
      <c r="G67" s="301"/>
      <c r="H67" s="277"/>
      <c r="I67" s="277"/>
      <c r="J67" s="1768"/>
      <c r="K67" s="1768"/>
      <c r="L67" s="1768"/>
      <c r="M67" s="1768"/>
      <c r="N67" s="1768"/>
      <c r="O67" s="1768"/>
      <c r="P67" s="1768"/>
      <c r="Q67" s="1768"/>
      <c r="R67" s="1768"/>
      <c r="S67" s="1768"/>
      <c r="T67" s="1763"/>
      <c r="U67" s="1763"/>
      <c r="V67" s="1763"/>
      <c r="W67" s="1769"/>
      <c r="X67" s="1764"/>
      <c r="Y67" s="1764"/>
      <c r="Z67" s="1764"/>
      <c r="AA67" s="1764"/>
      <c r="AB67" s="1764"/>
      <c r="AC67" s="1764"/>
      <c r="AD67" s="1764"/>
      <c r="AE67" s="1764"/>
      <c r="AF67" s="1770"/>
      <c r="AG67" s="1764"/>
      <c r="AH67" s="1771"/>
      <c r="AI67" s="1764"/>
      <c r="AJ67" s="1764"/>
      <c r="AK67" s="1764"/>
      <c r="AL67" s="1764"/>
      <c r="AM67" s="1764"/>
      <c r="AN67" s="1764"/>
      <c r="AO67" s="1764"/>
      <c r="AP67" s="1765"/>
      <c r="AQ67" s="1765"/>
      <c r="AR67" s="1765"/>
      <c r="BV67" s="273"/>
      <c r="BW67" s="273"/>
      <c r="BX67" s="273"/>
      <c r="BY67" s="273"/>
      <c r="BZ67" s="273"/>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c r="CY67" s="284"/>
      <c r="CZ67" s="284"/>
      <c r="DA67" s="284"/>
      <c r="DB67" s="284"/>
      <c r="DC67" s="284"/>
      <c r="DD67" s="284"/>
      <c r="DE67" s="284"/>
      <c r="DF67" s="284"/>
      <c r="DG67" s="284"/>
      <c r="DH67" s="284"/>
      <c r="DI67" s="284"/>
      <c r="DJ67" s="284"/>
      <c r="DK67" s="284"/>
      <c r="DL67" s="284"/>
      <c r="DM67" s="284"/>
      <c r="DN67" s="284"/>
      <c r="DO67" s="284"/>
      <c r="DP67" s="284"/>
      <c r="DQ67" s="284"/>
      <c r="DR67" s="284"/>
      <c r="DS67" s="284"/>
      <c r="DT67" s="284"/>
      <c r="DU67" s="284"/>
      <c r="DV67" s="284"/>
      <c r="DW67" s="284"/>
      <c r="DX67" s="284"/>
      <c r="DY67" s="284"/>
      <c r="DZ67" s="284"/>
      <c r="EA67" s="273"/>
      <c r="EB67" s="273"/>
      <c r="EC67" s="273"/>
      <c r="ED67" s="273"/>
      <c r="EE67" s="273"/>
    </row>
    <row r="68" spans="1:135" s="272" customFormat="1" ht="16.399999999999999" customHeight="1" x14ac:dyDescent="0.25">
      <c r="A68" s="343" t="s">
        <v>373</v>
      </c>
      <c r="B68" s="4008"/>
      <c r="C68" s="301"/>
      <c r="D68" s="301"/>
      <c r="E68" s="301"/>
      <c r="F68" s="301"/>
      <c r="G68" s="301"/>
      <c r="H68" s="277"/>
      <c r="I68" s="277"/>
      <c r="J68" s="1768"/>
      <c r="K68" s="1768"/>
      <c r="L68" s="1768"/>
      <c r="M68" s="1768"/>
      <c r="N68" s="1768"/>
      <c r="O68" s="1768"/>
      <c r="P68" s="1768"/>
      <c r="Q68" s="1768"/>
      <c r="R68" s="1768"/>
      <c r="S68" s="1768"/>
      <c r="T68" s="1763"/>
      <c r="U68" s="1763"/>
      <c r="V68" s="1763"/>
      <c r="W68" s="1769"/>
      <c r="X68" s="1764"/>
      <c r="Y68" s="1764"/>
      <c r="Z68" s="1764"/>
      <c r="AA68" s="1764"/>
      <c r="AB68" s="1764"/>
      <c r="AC68" s="1764"/>
      <c r="AD68" s="1764"/>
      <c r="AE68" s="1764"/>
      <c r="AF68" s="1770"/>
      <c r="AG68" s="1764"/>
      <c r="AH68" s="1771"/>
      <c r="AI68" s="1764"/>
      <c r="AJ68" s="1764"/>
      <c r="AK68" s="1764"/>
      <c r="AL68" s="1764"/>
      <c r="AM68" s="1764"/>
      <c r="AN68" s="1764"/>
      <c r="AO68" s="1764"/>
      <c r="AP68" s="1765"/>
      <c r="AQ68" s="1765"/>
      <c r="AR68" s="1765"/>
      <c r="BV68" s="273"/>
      <c r="BW68" s="273"/>
      <c r="BX68" s="273"/>
      <c r="BY68" s="273"/>
      <c r="BZ68" s="273"/>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c r="CY68" s="284"/>
      <c r="CZ68" s="284"/>
      <c r="DA68" s="284"/>
      <c r="DB68" s="284"/>
      <c r="DC68" s="284"/>
      <c r="DD68" s="284"/>
      <c r="DE68" s="284"/>
      <c r="DF68" s="284"/>
      <c r="DG68" s="284"/>
      <c r="DH68" s="284"/>
      <c r="DI68" s="284"/>
      <c r="DJ68" s="284"/>
      <c r="DK68" s="284"/>
      <c r="DL68" s="284"/>
      <c r="DM68" s="284"/>
      <c r="DN68" s="284"/>
      <c r="DO68" s="284"/>
      <c r="DP68" s="284"/>
      <c r="DQ68" s="284"/>
      <c r="DR68" s="284"/>
      <c r="DS68" s="284"/>
      <c r="DT68" s="284"/>
      <c r="DU68" s="284"/>
      <c r="DV68" s="284"/>
      <c r="DW68" s="284"/>
      <c r="DX68" s="284"/>
      <c r="DY68" s="284"/>
      <c r="DZ68" s="284"/>
      <c r="EA68" s="273"/>
      <c r="EB68" s="273"/>
      <c r="EC68" s="273"/>
      <c r="ED68" s="273"/>
      <c r="EE68" s="273"/>
    </row>
    <row r="69" spans="1:135" s="272" customFormat="1" ht="16.399999999999999" customHeight="1" x14ac:dyDescent="0.25">
      <c r="A69" s="343" t="s">
        <v>382</v>
      </c>
      <c r="B69" s="4008"/>
      <c r="C69" s="301"/>
      <c r="D69" s="301"/>
      <c r="E69" s="301"/>
      <c r="F69" s="301"/>
      <c r="G69" s="301"/>
      <c r="H69" s="277"/>
      <c r="I69" s="277"/>
      <c r="J69" s="1768"/>
      <c r="K69" s="1768"/>
      <c r="L69" s="1768"/>
      <c r="M69" s="1768"/>
      <c r="N69" s="1768"/>
      <c r="O69" s="1768"/>
      <c r="P69" s="1768"/>
      <c r="Q69" s="1768"/>
      <c r="R69" s="1768"/>
      <c r="S69" s="1768"/>
      <c r="T69" s="1763"/>
      <c r="U69" s="1763"/>
      <c r="V69" s="1763"/>
      <c r="W69" s="1769"/>
      <c r="X69" s="1764"/>
      <c r="Y69" s="1764"/>
      <c r="Z69" s="1764"/>
      <c r="AA69" s="1764"/>
      <c r="AB69" s="1764"/>
      <c r="AC69" s="1764"/>
      <c r="AD69" s="1764"/>
      <c r="AE69" s="1764"/>
      <c r="AF69" s="1770"/>
      <c r="AG69" s="1764"/>
      <c r="AH69" s="1771"/>
      <c r="AI69" s="1764"/>
      <c r="AJ69" s="1764"/>
      <c r="AK69" s="1764"/>
      <c r="AL69" s="1764"/>
      <c r="AM69" s="1764"/>
      <c r="AN69" s="1764"/>
      <c r="AO69" s="1764"/>
      <c r="AP69" s="1765"/>
      <c r="AQ69" s="1765"/>
      <c r="AR69" s="1765"/>
      <c r="BV69" s="273"/>
      <c r="BW69" s="273"/>
      <c r="BX69" s="273"/>
      <c r="BY69" s="273"/>
      <c r="BZ69" s="273"/>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c r="CY69" s="284"/>
      <c r="CZ69" s="284"/>
      <c r="DA69" s="284"/>
      <c r="DB69" s="284"/>
      <c r="DC69" s="284"/>
      <c r="DD69" s="284"/>
      <c r="DE69" s="284"/>
      <c r="DF69" s="284"/>
      <c r="DG69" s="284"/>
      <c r="DH69" s="284"/>
      <c r="DI69" s="284"/>
      <c r="DJ69" s="284"/>
      <c r="DK69" s="284"/>
      <c r="DL69" s="284"/>
      <c r="DM69" s="284"/>
      <c r="DN69" s="284"/>
      <c r="DO69" s="284"/>
      <c r="DP69" s="284"/>
      <c r="DQ69" s="284"/>
      <c r="DR69" s="284"/>
      <c r="DS69" s="284"/>
      <c r="DT69" s="284"/>
      <c r="DU69" s="284"/>
      <c r="DV69" s="284"/>
      <c r="DW69" s="284"/>
      <c r="DX69" s="284"/>
      <c r="DY69" s="284"/>
      <c r="DZ69" s="284"/>
      <c r="EA69" s="273"/>
      <c r="EB69" s="273"/>
      <c r="EC69" s="273"/>
      <c r="ED69" s="273"/>
      <c r="EE69" s="273"/>
    </row>
    <row r="70" spans="1:135" s="272" customFormat="1" ht="16.399999999999999" customHeight="1" x14ac:dyDescent="0.25">
      <c r="A70" s="343" t="s">
        <v>383</v>
      </c>
      <c r="B70" s="4008"/>
      <c r="C70" s="301"/>
      <c r="D70" s="301"/>
      <c r="E70" s="301"/>
      <c r="F70" s="301"/>
      <c r="G70" s="301"/>
      <c r="H70" s="277"/>
      <c r="I70" s="277"/>
      <c r="J70" s="1768"/>
      <c r="K70" s="1768"/>
      <c r="L70" s="1768"/>
      <c r="M70" s="1768"/>
      <c r="N70" s="1768"/>
      <c r="O70" s="1768"/>
      <c r="P70" s="1768"/>
      <c r="Q70" s="1768"/>
      <c r="R70" s="1768"/>
      <c r="S70" s="1768"/>
      <c r="T70" s="1763"/>
      <c r="U70" s="1763"/>
      <c r="V70" s="1763"/>
      <c r="W70" s="1769"/>
      <c r="X70" s="1764"/>
      <c r="Y70" s="1764"/>
      <c r="Z70" s="1764"/>
      <c r="AA70" s="1764"/>
      <c r="AB70" s="1764"/>
      <c r="AC70" s="1764"/>
      <c r="AD70" s="1764"/>
      <c r="AE70" s="1764"/>
      <c r="AF70" s="1770"/>
      <c r="AG70" s="1764"/>
      <c r="AH70" s="1771"/>
      <c r="AI70" s="1764"/>
      <c r="AJ70" s="1764"/>
      <c r="AK70" s="1764"/>
      <c r="AL70" s="1764"/>
      <c r="AM70" s="1764"/>
      <c r="AN70" s="1764"/>
      <c r="AO70" s="1764"/>
      <c r="AP70" s="1765"/>
      <c r="AQ70" s="1765"/>
      <c r="AR70" s="1765"/>
      <c r="BV70" s="273"/>
      <c r="BW70" s="273"/>
      <c r="BX70" s="273"/>
      <c r="BY70" s="273"/>
      <c r="BZ70" s="273"/>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73"/>
      <c r="EB70" s="273"/>
      <c r="EC70" s="273"/>
      <c r="ED70" s="273"/>
      <c r="EE70" s="273"/>
    </row>
    <row r="71" spans="1:135" s="272" customFormat="1" ht="16.399999999999999" customHeight="1" x14ac:dyDescent="0.25">
      <c r="A71" s="343" t="s">
        <v>384</v>
      </c>
      <c r="B71" s="4008"/>
      <c r="C71" s="301"/>
      <c r="D71" s="301"/>
      <c r="E71" s="301"/>
      <c r="F71" s="301"/>
      <c r="G71" s="301"/>
      <c r="H71" s="277"/>
      <c r="I71" s="277"/>
      <c r="J71" s="1768"/>
      <c r="K71" s="1768"/>
      <c r="L71" s="1768"/>
      <c r="M71" s="1768"/>
      <c r="N71" s="1768"/>
      <c r="O71" s="1768"/>
      <c r="P71" s="1768"/>
      <c r="Q71" s="1768"/>
      <c r="R71" s="1768"/>
      <c r="S71" s="1768"/>
      <c r="T71" s="1763"/>
      <c r="U71" s="1763"/>
      <c r="V71" s="1763"/>
      <c r="W71" s="1769"/>
      <c r="X71" s="1764"/>
      <c r="Y71" s="1764"/>
      <c r="Z71" s="1764"/>
      <c r="AA71" s="1764"/>
      <c r="AB71" s="1764"/>
      <c r="AC71" s="1764"/>
      <c r="AD71" s="1764"/>
      <c r="AE71" s="1764"/>
      <c r="AF71" s="1770"/>
      <c r="AG71" s="1764"/>
      <c r="AH71" s="1771"/>
      <c r="AI71" s="1764"/>
      <c r="AJ71" s="1764"/>
      <c r="AK71" s="1764"/>
      <c r="AL71" s="1764"/>
      <c r="AM71" s="1764"/>
      <c r="AN71" s="1764"/>
      <c r="AO71" s="1764"/>
      <c r="AP71" s="1765"/>
      <c r="AQ71" s="1765"/>
      <c r="AR71" s="1765"/>
      <c r="BV71" s="273"/>
      <c r="BW71" s="273"/>
      <c r="BX71" s="273"/>
      <c r="BY71" s="273"/>
      <c r="BZ71" s="273"/>
      <c r="CA71" s="284"/>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73"/>
      <c r="EB71" s="273"/>
      <c r="EC71" s="273"/>
      <c r="ED71" s="273"/>
      <c r="EE71" s="273"/>
    </row>
    <row r="72" spans="1:135" s="272" customFormat="1" ht="16.399999999999999" customHeight="1" x14ac:dyDescent="0.25">
      <c r="A72" s="343" t="s">
        <v>61</v>
      </c>
      <c r="B72" s="4008"/>
      <c r="C72" s="301"/>
      <c r="D72" s="301"/>
      <c r="E72" s="301"/>
      <c r="F72" s="301"/>
      <c r="G72" s="301"/>
      <c r="H72" s="277"/>
      <c r="I72" s="277"/>
      <c r="J72" s="1768"/>
      <c r="K72" s="1768"/>
      <c r="L72" s="1768"/>
      <c r="M72" s="1768"/>
      <c r="N72" s="1768"/>
      <c r="O72" s="1768"/>
      <c r="P72" s="1768"/>
      <c r="Q72" s="1768"/>
      <c r="R72" s="1768"/>
      <c r="S72" s="1768"/>
      <c r="T72" s="1763"/>
      <c r="U72" s="1763"/>
      <c r="V72" s="1763"/>
      <c r="W72" s="1769"/>
      <c r="X72" s="1764"/>
      <c r="Y72" s="1764"/>
      <c r="Z72" s="1764"/>
      <c r="AA72" s="1764"/>
      <c r="AB72" s="1764"/>
      <c r="AC72" s="1764"/>
      <c r="AD72" s="1764"/>
      <c r="AE72" s="1764"/>
      <c r="AF72" s="1770"/>
      <c r="AG72" s="1764"/>
      <c r="AH72" s="1771"/>
      <c r="AI72" s="1764"/>
      <c r="AJ72" s="1764"/>
      <c r="AK72" s="1764"/>
      <c r="AL72" s="1764"/>
      <c r="AM72" s="1764"/>
      <c r="AN72" s="1764"/>
      <c r="AO72" s="1764"/>
      <c r="AP72" s="1765"/>
      <c r="AQ72" s="1765"/>
      <c r="AR72" s="1765"/>
      <c r="BV72" s="273"/>
      <c r="BW72" s="273"/>
      <c r="BX72" s="273"/>
      <c r="BY72" s="273"/>
      <c r="BZ72" s="273"/>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73"/>
      <c r="EB72" s="273"/>
      <c r="EC72" s="273"/>
      <c r="ED72" s="273"/>
      <c r="EE72" s="273"/>
    </row>
    <row r="73" spans="1:135" s="272" customFormat="1" ht="16.399999999999999" customHeight="1" x14ac:dyDescent="0.25">
      <c r="A73" s="343" t="s">
        <v>385</v>
      </c>
      <c r="B73" s="4008"/>
      <c r="C73" s="301"/>
      <c r="D73" s="301"/>
      <c r="E73" s="301"/>
      <c r="F73" s="301"/>
      <c r="G73" s="301"/>
      <c r="H73" s="277"/>
      <c r="I73" s="277"/>
      <c r="J73" s="1768"/>
      <c r="K73" s="1768"/>
      <c r="L73" s="1768"/>
      <c r="M73" s="1768"/>
      <c r="N73" s="1768"/>
      <c r="O73" s="1768"/>
      <c r="P73" s="1768"/>
      <c r="Q73" s="1768"/>
      <c r="R73" s="1768"/>
      <c r="S73" s="1768"/>
      <c r="T73" s="1763"/>
      <c r="U73" s="1763"/>
      <c r="V73" s="1763"/>
      <c r="W73" s="1769"/>
      <c r="X73" s="1764"/>
      <c r="Y73" s="1764"/>
      <c r="Z73" s="1764"/>
      <c r="AA73" s="1764"/>
      <c r="AB73" s="1764"/>
      <c r="AC73" s="1764"/>
      <c r="AD73" s="1764"/>
      <c r="AE73" s="1764"/>
      <c r="AF73" s="1770"/>
      <c r="AG73" s="1764"/>
      <c r="AH73" s="1771"/>
      <c r="AI73" s="1764"/>
      <c r="AJ73" s="1764"/>
      <c r="AK73" s="1764"/>
      <c r="AL73" s="1764"/>
      <c r="AM73" s="1764"/>
      <c r="AN73" s="1764"/>
      <c r="AO73" s="1764"/>
      <c r="AP73" s="1765"/>
      <c r="AQ73" s="1765"/>
      <c r="AR73" s="1765"/>
      <c r="BV73" s="273"/>
      <c r="BW73" s="273"/>
      <c r="BX73" s="273"/>
      <c r="BY73" s="273"/>
      <c r="BZ73" s="273"/>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73"/>
      <c r="EB73" s="273"/>
      <c r="EC73" s="273"/>
      <c r="ED73" s="273"/>
      <c r="EE73" s="273"/>
    </row>
    <row r="74" spans="1:135" s="272" customFormat="1" ht="16.399999999999999" customHeight="1" x14ac:dyDescent="0.25">
      <c r="A74" s="4009" t="s">
        <v>379</v>
      </c>
      <c r="B74" s="4008"/>
      <c r="C74" s="301"/>
      <c r="D74" s="301"/>
      <c r="E74" s="301"/>
      <c r="F74" s="301"/>
      <c r="G74" s="301"/>
      <c r="H74" s="277"/>
      <c r="I74" s="277"/>
      <c r="J74" s="1768"/>
      <c r="K74" s="1768"/>
      <c r="L74" s="1768"/>
      <c r="M74" s="1768"/>
      <c r="N74" s="1768"/>
      <c r="O74" s="1768"/>
      <c r="P74" s="1768"/>
      <c r="Q74" s="1768"/>
      <c r="R74" s="1768"/>
      <c r="S74" s="1768"/>
      <c r="T74" s="1763"/>
      <c r="U74" s="1763"/>
      <c r="V74" s="1763"/>
      <c r="W74" s="1769"/>
      <c r="X74" s="1764"/>
      <c r="Y74" s="1764"/>
      <c r="Z74" s="1764"/>
      <c r="AA74" s="1764"/>
      <c r="AB74" s="1764"/>
      <c r="AC74" s="1764"/>
      <c r="AD74" s="1764"/>
      <c r="AE74" s="1764"/>
      <c r="AF74" s="1770"/>
      <c r="AG74" s="1764"/>
      <c r="AH74" s="1771"/>
      <c r="AI74" s="1764"/>
      <c r="AJ74" s="1764"/>
      <c r="AK74" s="1764"/>
      <c r="AL74" s="1764"/>
      <c r="AM74" s="1764"/>
      <c r="AN74" s="1764"/>
      <c r="AO74" s="1764"/>
      <c r="AP74" s="1765"/>
      <c r="AQ74" s="1765"/>
      <c r="AR74" s="1765"/>
      <c r="BV74" s="273"/>
      <c r="BW74" s="273"/>
      <c r="BX74" s="273"/>
      <c r="BY74" s="273"/>
      <c r="BZ74" s="273"/>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73"/>
      <c r="EB74" s="273"/>
      <c r="EC74" s="273"/>
      <c r="ED74" s="273"/>
      <c r="EE74" s="273"/>
    </row>
    <row r="75" spans="1:135" s="363" customFormat="1" ht="27" customHeight="1" x14ac:dyDescent="0.25">
      <c r="A75" s="496" t="s">
        <v>442</v>
      </c>
      <c r="B75" s="137"/>
      <c r="C75" s="1772"/>
      <c r="D75" s="1772"/>
      <c r="E75" s="146"/>
      <c r="F75" s="146"/>
      <c r="G75" s="146"/>
      <c r="H75" s="146"/>
      <c r="I75" s="146"/>
      <c r="J75" s="1743"/>
      <c r="K75" s="1743"/>
      <c r="L75" s="1743"/>
      <c r="M75" s="1743"/>
      <c r="N75" s="1743"/>
      <c r="O75" s="1743"/>
      <c r="P75" s="1743"/>
      <c r="Q75" s="1743"/>
      <c r="R75" s="1743"/>
      <c r="S75" s="1743"/>
      <c r="T75" s="1743"/>
      <c r="U75" s="1743"/>
      <c r="V75" s="1743"/>
      <c r="W75" s="1773"/>
      <c r="X75" s="1750"/>
      <c r="Y75" s="1750"/>
      <c r="Z75" s="1750"/>
      <c r="AA75" s="1750"/>
      <c r="AB75" s="1750"/>
      <c r="AC75" s="1750"/>
      <c r="AD75" s="1750"/>
      <c r="AE75" s="1750"/>
      <c r="AF75" s="1774"/>
      <c r="AG75" s="1750"/>
      <c r="AH75" s="1775"/>
      <c r="AI75" s="1750"/>
      <c r="AJ75" s="1750"/>
      <c r="AK75" s="1750"/>
      <c r="AL75" s="1750"/>
      <c r="AM75" s="1750"/>
      <c r="AN75" s="1750"/>
      <c r="AO75" s="1750"/>
      <c r="AP75" s="1744"/>
      <c r="AQ75" s="1744"/>
      <c r="AR75" s="1744"/>
      <c r="BV75" s="118"/>
      <c r="BW75" s="118"/>
      <c r="BX75" s="60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row>
    <row r="76" spans="1:135" s="272" customFormat="1" ht="19.899999999999999" customHeight="1" x14ac:dyDescent="0.25">
      <c r="A76" s="7469" t="s">
        <v>207</v>
      </c>
      <c r="B76" s="7471" t="s">
        <v>30</v>
      </c>
      <c r="C76" s="7473" t="s">
        <v>443</v>
      </c>
      <c r="D76" s="7474"/>
      <c r="E76" s="7474"/>
      <c r="F76" s="7474"/>
      <c r="G76" s="7474"/>
      <c r="H76" s="7474"/>
      <c r="I76" s="7474"/>
      <c r="J76" s="7474"/>
      <c r="K76" s="7474"/>
      <c r="L76" s="7474"/>
      <c r="M76" s="7474"/>
      <c r="N76" s="7474"/>
      <c r="O76" s="7474"/>
      <c r="P76" s="7474"/>
      <c r="Q76" s="7474"/>
      <c r="R76" s="7474"/>
      <c r="S76" s="7475"/>
      <c r="T76" s="7398" t="s">
        <v>9</v>
      </c>
      <c r="U76" s="7398" t="s">
        <v>444</v>
      </c>
      <c r="V76" s="277"/>
      <c r="W76" s="277"/>
      <c r="X76" s="277"/>
      <c r="Y76" s="277"/>
      <c r="Z76" s="277"/>
      <c r="AA76" s="277"/>
      <c r="AB76" s="277"/>
      <c r="AC76" s="277"/>
      <c r="AD76" s="277"/>
      <c r="AE76" s="277"/>
      <c r="AF76" s="277"/>
      <c r="AG76" s="277"/>
      <c r="AH76" s="277"/>
      <c r="AI76" s="277"/>
      <c r="AJ76" s="277"/>
      <c r="AK76" s="277"/>
      <c r="AL76" s="277"/>
      <c r="AM76" s="277"/>
      <c r="AN76" s="277"/>
      <c r="AO76" s="1764"/>
      <c r="AP76" s="1764"/>
      <c r="AQ76" s="1764"/>
      <c r="AR76" s="1764"/>
      <c r="AS76" s="1764"/>
      <c r="AT76" s="1764"/>
      <c r="AU76" s="1764"/>
      <c r="AV76" s="1764"/>
      <c r="AW76" s="1770"/>
      <c r="AX76" s="1764"/>
      <c r="AY76" s="1764"/>
      <c r="AZ76" s="1764"/>
      <c r="BA76" s="1764"/>
      <c r="BB76" s="1764"/>
      <c r="BC76" s="1764"/>
      <c r="BD76" s="1764"/>
      <c r="BE76" s="1764"/>
      <c r="BF76" s="1764"/>
      <c r="BG76" s="1765"/>
      <c r="BH76" s="1765"/>
      <c r="BI76" s="1765"/>
      <c r="BV76" s="273"/>
      <c r="BW76" s="273"/>
      <c r="BX76" s="273"/>
      <c r="BY76" s="273"/>
      <c r="BZ76" s="273"/>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73"/>
      <c r="EB76" s="273"/>
      <c r="EC76" s="273"/>
      <c r="ED76" s="273"/>
      <c r="EE76" s="273"/>
    </row>
    <row r="77" spans="1:135" s="272" customFormat="1" ht="16.399999999999999" customHeight="1" x14ac:dyDescent="0.25">
      <c r="A77" s="7470"/>
      <c r="B77" s="7472"/>
      <c r="C77" s="4011" t="s">
        <v>250</v>
      </c>
      <c r="D77" s="4012" t="s">
        <v>445</v>
      </c>
      <c r="E77" s="4012" t="s">
        <v>231</v>
      </c>
      <c r="F77" s="4013" t="s">
        <v>11</v>
      </c>
      <c r="G77" s="4014" t="s">
        <v>106</v>
      </c>
      <c r="H77" s="4014" t="s">
        <v>252</v>
      </c>
      <c r="I77" s="4014" t="s">
        <v>253</v>
      </c>
      <c r="J77" s="4012" t="s">
        <v>15</v>
      </c>
      <c r="K77" s="4012" t="s">
        <v>16</v>
      </c>
      <c r="L77" s="4015" t="s">
        <v>17</v>
      </c>
      <c r="M77" s="4012" t="s">
        <v>18</v>
      </c>
      <c r="N77" s="4012" t="s">
        <v>19</v>
      </c>
      <c r="O77" s="4012" t="s">
        <v>20</v>
      </c>
      <c r="P77" s="4012" t="s">
        <v>21</v>
      </c>
      <c r="Q77" s="4012" t="s">
        <v>22</v>
      </c>
      <c r="R77" s="4012" t="s">
        <v>23</v>
      </c>
      <c r="S77" s="4016" t="s">
        <v>446</v>
      </c>
      <c r="T77" s="7476"/>
      <c r="U77" s="7476"/>
      <c r="V77" s="277"/>
      <c r="W77" s="277"/>
      <c r="X77" s="277"/>
      <c r="Y77" s="277"/>
      <c r="Z77" s="277"/>
      <c r="AA77" s="277"/>
      <c r="AB77" s="277"/>
      <c r="AC77" s="277"/>
      <c r="AD77" s="277"/>
      <c r="AE77" s="277"/>
      <c r="AF77" s="277"/>
      <c r="AG77" s="277"/>
      <c r="AH77" s="277"/>
      <c r="AI77" s="277"/>
      <c r="AJ77" s="277"/>
      <c r="AK77" s="277"/>
      <c r="AL77" s="277"/>
      <c r="AM77" s="277"/>
      <c r="AN77" s="277"/>
      <c r="AO77" s="1777"/>
      <c r="AP77" s="1777"/>
      <c r="AQ77" s="1777"/>
      <c r="AR77" s="1777"/>
      <c r="AS77" s="1777"/>
      <c r="AT77" s="1777"/>
      <c r="AU77" s="1777"/>
      <c r="AV77" s="1777"/>
      <c r="AW77" s="1778"/>
      <c r="AX77" s="1779"/>
      <c r="AY77" s="1779"/>
      <c r="AZ77" s="1777"/>
      <c r="BA77" s="1777"/>
      <c r="BB77" s="1777"/>
      <c r="BC77" s="1777"/>
      <c r="BD77" s="1777"/>
      <c r="BE77" s="1777"/>
      <c r="BF77" s="1777"/>
      <c r="BG77" s="1780"/>
      <c r="BH77" s="1780"/>
      <c r="BI77" s="1780"/>
      <c r="BV77" s="273"/>
      <c r="BW77" s="273"/>
      <c r="BX77" s="273"/>
      <c r="BY77" s="273"/>
      <c r="BZ77" s="273"/>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73"/>
      <c r="EB77" s="273"/>
      <c r="EC77" s="273"/>
      <c r="ED77" s="273"/>
      <c r="EE77" s="273"/>
    </row>
    <row r="78" spans="1:135" s="272" customFormat="1" ht="25.5" customHeight="1" x14ac:dyDescent="0.25">
      <c r="A78" s="4017" t="s">
        <v>447</v>
      </c>
      <c r="B78" s="1186">
        <f>SUM(C78:S78)</f>
        <v>0</v>
      </c>
      <c r="C78" s="4018"/>
      <c r="D78" s="4019"/>
      <c r="E78" s="4019"/>
      <c r="F78" s="4019"/>
      <c r="G78" s="4019"/>
      <c r="H78" s="4019"/>
      <c r="I78" s="4019"/>
      <c r="J78" s="4019"/>
      <c r="K78" s="4019"/>
      <c r="L78" s="4019"/>
      <c r="M78" s="4019"/>
      <c r="N78" s="4019"/>
      <c r="O78" s="4019"/>
      <c r="P78" s="4019"/>
      <c r="Q78" s="4019"/>
      <c r="R78" s="4019"/>
      <c r="S78" s="4020"/>
      <c r="T78" s="4021"/>
      <c r="U78" s="4022"/>
      <c r="V78" s="31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1781"/>
      <c r="BA78" s="1781"/>
      <c r="BB78" s="1781"/>
      <c r="BC78" s="1781"/>
      <c r="BD78" s="1781"/>
      <c r="BE78" s="1781"/>
      <c r="BF78" s="1781"/>
      <c r="BG78" s="1780"/>
      <c r="BH78" s="1780"/>
      <c r="BI78" s="1780"/>
      <c r="BV78" s="273"/>
      <c r="BW78" s="273"/>
      <c r="BX78" s="273"/>
      <c r="BY78" s="273"/>
      <c r="BZ78" s="273"/>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v>0</v>
      </c>
      <c r="DC78" s="284"/>
      <c r="DD78" s="284">
        <v>0</v>
      </c>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73"/>
      <c r="EB78" s="273"/>
      <c r="EC78" s="273"/>
      <c r="ED78" s="273"/>
      <c r="EE78" s="273"/>
    </row>
    <row r="79" spans="1:135" s="363" customFormat="1" ht="30.75" customHeight="1" x14ac:dyDescent="0.25">
      <c r="A79" s="7454" t="s">
        <v>448</v>
      </c>
      <c r="B79" s="7454"/>
      <c r="C79" s="7454"/>
      <c r="D79" s="7454"/>
      <c r="E79" s="7454"/>
      <c r="F79" s="7454"/>
      <c r="G79" s="7454"/>
      <c r="H79" s="362"/>
      <c r="I79" s="362"/>
      <c r="J79" s="362"/>
      <c r="K79" s="362"/>
      <c r="L79" s="362"/>
      <c r="M79" s="362"/>
      <c r="N79" s="146"/>
      <c r="O79" s="146"/>
      <c r="P79" s="146"/>
      <c r="Q79" s="1365"/>
      <c r="R79" s="1365"/>
      <c r="S79" s="1365"/>
      <c r="T79" s="1365"/>
      <c r="U79" s="1365"/>
      <c r="V79" s="1365"/>
      <c r="W79" s="146"/>
      <c r="X79" s="1365"/>
      <c r="Y79" s="1365"/>
      <c r="Z79" s="1345"/>
      <c r="AA79" s="1782"/>
      <c r="AB79" s="1782"/>
      <c r="AC79" s="1782"/>
      <c r="AD79" s="1782"/>
      <c r="AE79" s="1783"/>
      <c r="AF79" s="1783"/>
      <c r="AG79" s="1783"/>
      <c r="AH79" s="1784"/>
      <c r="AI79" s="1785"/>
      <c r="AJ79" s="1785"/>
      <c r="AK79" s="1785"/>
      <c r="AL79" s="1785"/>
      <c r="AM79" s="1785"/>
      <c r="AN79" s="1785"/>
      <c r="AO79" s="1785"/>
      <c r="AP79" s="1785"/>
      <c r="AQ79" s="1785"/>
      <c r="AR79" s="1785"/>
      <c r="BV79" s="118"/>
      <c r="BW79" s="118"/>
      <c r="BX79" s="60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row>
    <row r="80" spans="1:135" s="358" customFormat="1" ht="13.5" x14ac:dyDescent="0.25">
      <c r="A80" s="7455" t="s">
        <v>2</v>
      </c>
      <c r="B80" s="7458" t="s">
        <v>449</v>
      </c>
      <c r="C80" s="7461" t="s">
        <v>30</v>
      </c>
      <c r="D80" s="7462"/>
      <c r="E80" s="7463"/>
      <c r="F80" s="7452" t="s">
        <v>395</v>
      </c>
      <c r="G80" s="7464"/>
      <c r="H80" s="7464"/>
      <c r="I80" s="7464"/>
      <c r="J80" s="7464"/>
      <c r="K80" s="7464"/>
      <c r="L80" s="7464"/>
      <c r="M80" s="7464"/>
      <c r="N80" s="7464"/>
      <c r="O80" s="7464"/>
      <c r="P80" s="7464"/>
      <c r="Q80" s="7464"/>
      <c r="R80" s="7464"/>
      <c r="S80" s="7464"/>
      <c r="T80" s="7464"/>
      <c r="U80" s="7464"/>
      <c r="V80" s="7464"/>
      <c r="W80" s="7464"/>
      <c r="X80" s="7464"/>
      <c r="Y80" s="7464"/>
      <c r="Z80" s="7464"/>
      <c r="AA80" s="7464"/>
      <c r="AB80" s="7464"/>
      <c r="AC80" s="7464"/>
      <c r="AD80" s="7464"/>
      <c r="AE80" s="7464"/>
      <c r="AF80" s="7464"/>
      <c r="AG80" s="7464"/>
      <c r="AH80" s="7464"/>
      <c r="AI80" s="7465"/>
      <c r="AJ80" s="7466" t="s">
        <v>450</v>
      </c>
      <c r="AK80" s="7411" t="s">
        <v>451</v>
      </c>
      <c r="AL80" s="7414" t="s">
        <v>9</v>
      </c>
      <c r="AM80" s="7414" t="s">
        <v>10</v>
      </c>
      <c r="AN80" s="7449" t="s">
        <v>6</v>
      </c>
      <c r="AO80" s="1785"/>
      <c r="AP80" s="1785"/>
      <c r="AQ80" s="1785"/>
      <c r="AR80" s="1785"/>
      <c r="BV80" s="604"/>
      <c r="BW80" s="604"/>
      <c r="BX80" s="684"/>
      <c r="BY80" s="604"/>
      <c r="BZ80" s="604"/>
      <c r="CA80" s="604"/>
      <c r="CB80" s="604"/>
      <c r="CC80" s="604"/>
      <c r="CD80" s="604"/>
      <c r="CE80" s="604"/>
      <c r="CF80" s="604"/>
      <c r="CG80" s="604"/>
      <c r="CH80" s="604"/>
      <c r="CI80" s="604"/>
      <c r="CJ80" s="604"/>
      <c r="CK80" s="604"/>
      <c r="CL80" s="604"/>
      <c r="CM80" s="604"/>
      <c r="CN80" s="604"/>
      <c r="CO80" s="604"/>
      <c r="CP80" s="604"/>
      <c r="CQ80" s="604"/>
      <c r="CR80" s="604"/>
      <c r="CS80" s="604"/>
      <c r="CT80" s="604"/>
      <c r="CU80" s="604"/>
      <c r="CV80" s="604"/>
      <c r="CW80" s="604"/>
      <c r="CX80" s="604"/>
      <c r="CY80" s="604"/>
      <c r="CZ80" s="604"/>
      <c r="DA80" s="604"/>
      <c r="DB80" s="604"/>
      <c r="DC80" s="604"/>
      <c r="DD80" s="604"/>
      <c r="DE80" s="604"/>
      <c r="DF80" s="604"/>
      <c r="DG80" s="604"/>
      <c r="DH80" s="604"/>
      <c r="DI80" s="604"/>
      <c r="DJ80" s="604"/>
      <c r="DK80" s="604"/>
      <c r="DL80" s="604"/>
      <c r="DM80" s="604"/>
      <c r="DN80" s="604"/>
      <c r="DO80" s="604"/>
      <c r="DP80" s="604"/>
      <c r="DQ80" s="604"/>
      <c r="DR80" s="604"/>
      <c r="DS80" s="604"/>
      <c r="DT80" s="604"/>
      <c r="DU80" s="604"/>
      <c r="DV80" s="604"/>
      <c r="DW80" s="604"/>
      <c r="DX80" s="604"/>
      <c r="DY80" s="604"/>
      <c r="DZ80" s="604"/>
      <c r="EA80" s="604"/>
      <c r="EB80" s="604"/>
      <c r="EC80" s="604"/>
      <c r="ED80" s="604"/>
      <c r="EE80" s="604"/>
    </row>
    <row r="81" spans="1:135" s="358" customFormat="1" ht="13.5" x14ac:dyDescent="0.25">
      <c r="A81" s="7456"/>
      <c r="B81" s="7459"/>
      <c r="C81" s="7389"/>
      <c r="D81" s="7390"/>
      <c r="E81" s="7391"/>
      <c r="F81" s="7452" t="s">
        <v>452</v>
      </c>
      <c r="G81" s="7453"/>
      <c r="H81" s="7452" t="s">
        <v>453</v>
      </c>
      <c r="I81" s="7453"/>
      <c r="J81" s="7452" t="s">
        <v>400</v>
      </c>
      <c r="K81" s="7453"/>
      <c r="L81" s="7452" t="s">
        <v>401</v>
      </c>
      <c r="M81" s="7453"/>
      <c r="N81" s="7452" t="s">
        <v>454</v>
      </c>
      <c r="O81" s="7453"/>
      <c r="P81" s="7452">
        <v>19</v>
      </c>
      <c r="Q81" s="7453"/>
      <c r="R81" s="7452" t="s">
        <v>84</v>
      </c>
      <c r="S81" s="7453"/>
      <c r="T81" s="7452" t="s">
        <v>45</v>
      </c>
      <c r="U81" s="7453"/>
      <c r="V81" s="7452" t="s">
        <v>46</v>
      </c>
      <c r="W81" s="7453"/>
      <c r="X81" s="7452" t="s">
        <v>47</v>
      </c>
      <c r="Y81" s="7453"/>
      <c r="Z81" s="7452" t="s">
        <v>48</v>
      </c>
      <c r="AA81" s="7453"/>
      <c r="AB81" s="7452" t="s">
        <v>49</v>
      </c>
      <c r="AC81" s="7453"/>
      <c r="AD81" s="7452" t="s">
        <v>50</v>
      </c>
      <c r="AE81" s="7453"/>
      <c r="AF81" s="7452" t="s">
        <v>51</v>
      </c>
      <c r="AG81" s="7453"/>
      <c r="AH81" s="7452" t="s">
        <v>52</v>
      </c>
      <c r="AI81" s="7465"/>
      <c r="AJ81" s="7467"/>
      <c r="AK81" s="7412"/>
      <c r="AL81" s="7399"/>
      <c r="AM81" s="7399"/>
      <c r="AN81" s="7450"/>
      <c r="AO81" s="1785"/>
      <c r="AP81" s="1785"/>
      <c r="AQ81" s="1785"/>
      <c r="AR81" s="1785"/>
      <c r="BV81" s="604"/>
      <c r="BW81" s="604"/>
      <c r="BX81" s="684"/>
      <c r="BY81" s="604"/>
      <c r="BZ81" s="604"/>
      <c r="CA81" s="604"/>
      <c r="CB81" s="604"/>
      <c r="CC81" s="604"/>
      <c r="CD81" s="604"/>
      <c r="CE81" s="604"/>
      <c r="CF81" s="604"/>
      <c r="CG81" s="604"/>
      <c r="CH81" s="604"/>
      <c r="CI81" s="604"/>
      <c r="CJ81" s="604"/>
      <c r="CK81" s="604"/>
      <c r="CL81" s="604"/>
      <c r="CM81" s="604"/>
      <c r="CN81" s="604"/>
      <c r="CO81" s="604"/>
      <c r="CP81" s="604"/>
      <c r="CQ81" s="604"/>
      <c r="CR81" s="604"/>
      <c r="CS81" s="604"/>
      <c r="CT81" s="604"/>
      <c r="CU81" s="604"/>
      <c r="CV81" s="604"/>
      <c r="CW81" s="604"/>
      <c r="CX81" s="604"/>
      <c r="CY81" s="604"/>
      <c r="CZ81" s="604"/>
      <c r="DA81" s="604"/>
      <c r="DB81" s="604"/>
      <c r="DC81" s="604"/>
      <c r="DD81" s="604"/>
      <c r="DE81" s="604"/>
      <c r="DF81" s="604"/>
      <c r="DG81" s="604"/>
      <c r="DH81" s="604"/>
      <c r="DI81" s="604"/>
      <c r="DJ81" s="604"/>
      <c r="DK81" s="604"/>
      <c r="DL81" s="604"/>
      <c r="DM81" s="604"/>
      <c r="DN81" s="604"/>
      <c r="DO81" s="604"/>
      <c r="DP81" s="604"/>
      <c r="DQ81" s="604"/>
      <c r="DR81" s="604"/>
      <c r="DS81" s="604"/>
      <c r="DT81" s="604"/>
      <c r="DU81" s="604"/>
      <c r="DV81" s="604"/>
      <c r="DW81" s="604"/>
      <c r="DX81" s="604"/>
      <c r="DY81" s="604"/>
      <c r="DZ81" s="604"/>
      <c r="EA81" s="604"/>
      <c r="EB81" s="604"/>
      <c r="EC81" s="604"/>
      <c r="ED81" s="604"/>
      <c r="EE81" s="604"/>
    </row>
    <row r="82" spans="1:135" s="358" customFormat="1" ht="13.5" x14ac:dyDescent="0.25">
      <c r="A82" s="7457"/>
      <c r="B82" s="7460"/>
      <c r="C82" s="1786" t="s">
        <v>32</v>
      </c>
      <c r="D82" s="1786" t="s">
        <v>33</v>
      </c>
      <c r="E82" s="1703" t="s">
        <v>34</v>
      </c>
      <c r="F82" s="1696" t="s">
        <v>33</v>
      </c>
      <c r="G82" s="322" t="s">
        <v>34</v>
      </c>
      <c r="H82" s="1776" t="s">
        <v>33</v>
      </c>
      <c r="I82" s="322" t="s">
        <v>34</v>
      </c>
      <c r="J82" s="1696" t="s">
        <v>33</v>
      </c>
      <c r="K82" s="322" t="s">
        <v>34</v>
      </c>
      <c r="L82" s="1696" t="s">
        <v>33</v>
      </c>
      <c r="M82" s="322" t="s">
        <v>34</v>
      </c>
      <c r="N82" s="1696" t="s">
        <v>33</v>
      </c>
      <c r="O82" s="322" t="s">
        <v>34</v>
      </c>
      <c r="P82" s="1696" t="s">
        <v>33</v>
      </c>
      <c r="Q82" s="322" t="s">
        <v>34</v>
      </c>
      <c r="R82" s="1696" t="s">
        <v>33</v>
      </c>
      <c r="S82" s="322" t="s">
        <v>34</v>
      </c>
      <c r="T82" s="1696" t="s">
        <v>33</v>
      </c>
      <c r="U82" s="322" t="s">
        <v>34</v>
      </c>
      <c r="V82" s="1696" t="s">
        <v>33</v>
      </c>
      <c r="W82" s="322" t="s">
        <v>34</v>
      </c>
      <c r="X82" s="1696" t="s">
        <v>33</v>
      </c>
      <c r="Y82" s="322" t="s">
        <v>34</v>
      </c>
      <c r="Z82" s="1696" t="s">
        <v>33</v>
      </c>
      <c r="AA82" s="322" t="s">
        <v>34</v>
      </c>
      <c r="AB82" s="1696" t="s">
        <v>33</v>
      </c>
      <c r="AC82" s="322" t="s">
        <v>34</v>
      </c>
      <c r="AD82" s="1696" t="s">
        <v>33</v>
      </c>
      <c r="AE82" s="322" t="s">
        <v>34</v>
      </c>
      <c r="AF82" s="1696" t="s">
        <v>33</v>
      </c>
      <c r="AG82" s="322" t="s">
        <v>34</v>
      </c>
      <c r="AH82" s="1696" t="s">
        <v>33</v>
      </c>
      <c r="AI82" s="1662" t="s">
        <v>34</v>
      </c>
      <c r="AJ82" s="7468"/>
      <c r="AK82" s="7413"/>
      <c r="AL82" s="7400"/>
      <c r="AM82" s="7400"/>
      <c r="AN82" s="7451"/>
      <c r="AO82" s="1785"/>
      <c r="AP82" s="1785"/>
      <c r="AQ82" s="1785"/>
      <c r="AR82" s="1785"/>
      <c r="BV82" s="604"/>
      <c r="BW82" s="604"/>
      <c r="BX82" s="684"/>
      <c r="BY82" s="604"/>
      <c r="BZ82" s="604"/>
      <c r="CA82" s="604"/>
      <c r="CB82" s="604"/>
      <c r="CC82" s="604"/>
      <c r="CD82" s="604"/>
      <c r="CE82" s="604"/>
      <c r="CF82" s="604"/>
      <c r="CG82" s="604"/>
      <c r="CH82" s="604"/>
      <c r="CI82" s="604"/>
      <c r="CJ82" s="604"/>
      <c r="CK82" s="604"/>
      <c r="CL82" s="604"/>
      <c r="CM82" s="604"/>
      <c r="CN82" s="604"/>
      <c r="CO82" s="604"/>
      <c r="CP82" s="604"/>
      <c r="CQ82" s="604"/>
      <c r="CR82" s="604"/>
      <c r="CS82" s="604"/>
      <c r="CT82" s="604"/>
      <c r="CU82" s="604"/>
      <c r="CV82" s="604"/>
      <c r="CW82" s="604"/>
      <c r="CX82" s="604"/>
      <c r="CY82" s="604"/>
      <c r="CZ82" s="604"/>
      <c r="DA82" s="604"/>
      <c r="DB82" s="604"/>
      <c r="DC82" s="604"/>
      <c r="DD82" s="604"/>
      <c r="DE82" s="604"/>
      <c r="DF82" s="604"/>
      <c r="DG82" s="604"/>
      <c r="DH82" s="604"/>
      <c r="DI82" s="604"/>
      <c r="DJ82" s="604"/>
      <c r="DK82" s="604"/>
      <c r="DL82" s="604"/>
      <c r="DM82" s="604"/>
      <c r="DN82" s="604"/>
      <c r="DO82" s="604"/>
      <c r="DP82" s="604"/>
      <c r="DQ82" s="604"/>
      <c r="DR82" s="604"/>
      <c r="DS82" s="604"/>
      <c r="DT82" s="604"/>
      <c r="DU82" s="604"/>
      <c r="DV82" s="604"/>
      <c r="DW82" s="604"/>
      <c r="DX82" s="604"/>
      <c r="DY82" s="604"/>
      <c r="DZ82" s="604"/>
      <c r="EA82" s="604"/>
      <c r="EB82" s="604"/>
      <c r="EC82" s="604"/>
      <c r="ED82" s="604"/>
      <c r="EE82" s="604"/>
    </row>
    <row r="83" spans="1:135" s="358" customFormat="1" ht="13.5" x14ac:dyDescent="0.25">
      <c r="A83" s="1787" t="s">
        <v>455</v>
      </c>
      <c r="B83" s="1788" t="s">
        <v>309</v>
      </c>
      <c r="C83" s="1789"/>
      <c r="D83" s="1707"/>
      <c r="E83" s="1790"/>
      <c r="F83" s="1791"/>
      <c r="G83" s="1792"/>
      <c r="H83" s="1793"/>
      <c r="I83" s="1792"/>
      <c r="J83" s="1791"/>
      <c r="K83" s="1794"/>
      <c r="L83" s="1791"/>
      <c r="M83" s="1794"/>
      <c r="N83" s="1791"/>
      <c r="O83" s="1794"/>
      <c r="P83" s="1791"/>
      <c r="Q83" s="1794"/>
      <c r="R83" s="1791"/>
      <c r="S83" s="1794"/>
      <c r="T83" s="1791"/>
      <c r="U83" s="1794"/>
      <c r="V83" s="1791"/>
      <c r="W83" s="1794"/>
      <c r="X83" s="1791"/>
      <c r="Y83" s="1794"/>
      <c r="Z83" s="1791"/>
      <c r="AA83" s="1794"/>
      <c r="AB83" s="1791"/>
      <c r="AC83" s="1794"/>
      <c r="AD83" s="1791"/>
      <c r="AE83" s="1794"/>
      <c r="AF83" s="1791"/>
      <c r="AG83" s="1794"/>
      <c r="AH83" s="1791"/>
      <c r="AI83" s="1366"/>
      <c r="AJ83" s="1795"/>
      <c r="AK83" s="1796"/>
      <c r="AL83" s="1792"/>
      <c r="AM83" s="1792"/>
      <c r="AN83" s="1792"/>
      <c r="AO83" s="1785"/>
      <c r="AP83" s="1785"/>
      <c r="AQ83" s="1785"/>
      <c r="AR83" s="1785"/>
      <c r="BV83" s="604"/>
      <c r="BW83" s="604"/>
      <c r="BX83" s="684"/>
      <c r="BY83" s="604"/>
      <c r="BZ83" s="604"/>
      <c r="CA83" s="604"/>
      <c r="CB83" s="604"/>
      <c r="CC83" s="604"/>
      <c r="CD83" s="604"/>
      <c r="CE83" s="604"/>
      <c r="CF83" s="604"/>
      <c r="CG83" s="604"/>
      <c r="CH83" s="604"/>
      <c r="CI83" s="604"/>
      <c r="CJ83" s="604"/>
      <c r="CK83" s="604"/>
      <c r="CL83" s="604"/>
      <c r="CM83" s="604"/>
      <c r="CN83" s="604"/>
      <c r="CO83" s="604"/>
      <c r="CP83" s="604"/>
      <c r="CQ83" s="604"/>
      <c r="CR83" s="604"/>
      <c r="CS83" s="604"/>
      <c r="CT83" s="604"/>
      <c r="CU83" s="604"/>
      <c r="CV83" s="604"/>
      <c r="CW83" s="604"/>
      <c r="CX83" s="604"/>
      <c r="CY83" s="604"/>
      <c r="CZ83" s="604"/>
      <c r="DA83" s="604"/>
      <c r="DB83" s="604"/>
      <c r="DC83" s="604"/>
      <c r="DD83" s="604"/>
      <c r="DE83" s="604"/>
      <c r="DF83" s="604"/>
      <c r="DG83" s="604"/>
      <c r="DH83" s="604"/>
      <c r="DI83" s="604"/>
      <c r="DJ83" s="604"/>
      <c r="DK83" s="604"/>
      <c r="DL83" s="604"/>
      <c r="DM83" s="604"/>
      <c r="DN83" s="604"/>
      <c r="DO83" s="604"/>
      <c r="DP83" s="604"/>
      <c r="DQ83" s="604"/>
      <c r="DR83" s="604"/>
      <c r="DS83" s="604"/>
      <c r="DT83" s="604"/>
      <c r="DU83" s="604"/>
      <c r="DV83" s="604"/>
      <c r="DW83" s="604"/>
      <c r="DX83" s="604"/>
      <c r="DY83" s="604"/>
      <c r="DZ83" s="604"/>
      <c r="EA83" s="604"/>
      <c r="EB83" s="604"/>
      <c r="EC83" s="604"/>
      <c r="ED83" s="604"/>
      <c r="EE83" s="604"/>
    </row>
    <row r="84" spans="1:135" s="358" customFormat="1" ht="13.5" x14ac:dyDescent="0.25">
      <c r="A84" s="7410" t="s">
        <v>60</v>
      </c>
      <c r="B84" s="1797" t="s">
        <v>456</v>
      </c>
      <c r="C84" s="1367"/>
      <c r="D84" s="672"/>
      <c r="E84" s="1200"/>
      <c r="F84" s="419"/>
      <c r="G84" s="420"/>
      <c r="H84" s="588"/>
      <c r="I84" s="420"/>
      <c r="J84" s="419"/>
      <c r="K84" s="421"/>
      <c r="L84" s="419"/>
      <c r="M84" s="421"/>
      <c r="N84" s="419"/>
      <c r="O84" s="421"/>
      <c r="P84" s="419"/>
      <c r="Q84" s="421"/>
      <c r="R84" s="419"/>
      <c r="S84" s="421"/>
      <c r="T84" s="419"/>
      <c r="U84" s="421"/>
      <c r="V84" s="419"/>
      <c r="W84" s="421"/>
      <c r="X84" s="419"/>
      <c r="Y84" s="421"/>
      <c r="Z84" s="419"/>
      <c r="AA84" s="421"/>
      <c r="AB84" s="419"/>
      <c r="AC84" s="421"/>
      <c r="AD84" s="419"/>
      <c r="AE84" s="421"/>
      <c r="AF84" s="419"/>
      <c r="AG84" s="421"/>
      <c r="AH84" s="419"/>
      <c r="AI84" s="1368"/>
      <c r="AJ84" s="1369"/>
      <c r="AK84" s="1368"/>
      <c r="AL84" s="420"/>
      <c r="AM84" s="420"/>
      <c r="AN84" s="420"/>
      <c r="AO84" s="1785"/>
      <c r="AP84" s="1785"/>
      <c r="AQ84" s="1785"/>
      <c r="AR84" s="1785"/>
      <c r="BV84" s="604"/>
      <c r="BW84" s="604"/>
      <c r="BX84" s="684"/>
      <c r="BY84" s="604"/>
      <c r="BZ84" s="604"/>
      <c r="CA84" s="604"/>
      <c r="CB84" s="604"/>
      <c r="CC84" s="604"/>
      <c r="CD84" s="604"/>
      <c r="CE84" s="604"/>
      <c r="CF84" s="604"/>
      <c r="CG84" s="604"/>
      <c r="CH84" s="604"/>
      <c r="CI84" s="604"/>
      <c r="CJ84" s="604"/>
      <c r="CK84" s="604"/>
      <c r="CL84" s="604"/>
      <c r="CM84" s="604"/>
      <c r="CN84" s="604"/>
      <c r="CO84" s="604"/>
      <c r="CP84" s="604"/>
      <c r="CQ84" s="604"/>
      <c r="CR84" s="604"/>
      <c r="CS84" s="604"/>
      <c r="CT84" s="604"/>
      <c r="CU84" s="604"/>
      <c r="CV84" s="604"/>
      <c r="CW84" s="604"/>
      <c r="CX84" s="604"/>
      <c r="CY84" s="604"/>
      <c r="CZ84" s="604"/>
      <c r="DA84" s="604"/>
      <c r="DB84" s="604"/>
      <c r="DC84" s="604"/>
      <c r="DD84" s="604"/>
      <c r="DE84" s="604"/>
      <c r="DF84" s="604"/>
      <c r="DG84" s="604"/>
      <c r="DH84" s="604"/>
      <c r="DI84" s="604"/>
      <c r="DJ84" s="604"/>
      <c r="DK84" s="604"/>
      <c r="DL84" s="604"/>
      <c r="DM84" s="604"/>
      <c r="DN84" s="604"/>
      <c r="DO84" s="604"/>
      <c r="DP84" s="604"/>
      <c r="DQ84" s="604"/>
      <c r="DR84" s="604"/>
      <c r="DS84" s="604"/>
      <c r="DT84" s="604"/>
      <c r="DU84" s="604"/>
      <c r="DV84" s="604"/>
      <c r="DW84" s="604"/>
      <c r="DX84" s="604"/>
      <c r="DY84" s="604"/>
      <c r="DZ84" s="604"/>
      <c r="EA84" s="604"/>
      <c r="EB84" s="604"/>
      <c r="EC84" s="604"/>
      <c r="ED84" s="604"/>
      <c r="EE84" s="604"/>
    </row>
    <row r="85" spans="1:135" s="358" customFormat="1" ht="20" x14ac:dyDescent="0.25">
      <c r="A85" s="7410"/>
      <c r="B85" s="1370" t="s">
        <v>457</v>
      </c>
      <c r="C85" s="1371"/>
      <c r="D85" s="1327"/>
      <c r="E85" s="1203"/>
      <c r="F85" s="1798"/>
      <c r="G85" s="1372"/>
      <c r="H85" s="1373"/>
      <c r="I85" s="1372"/>
      <c r="J85" s="1798"/>
      <c r="K85" s="1374"/>
      <c r="L85" s="1798"/>
      <c r="M85" s="1374"/>
      <c r="N85" s="1798"/>
      <c r="O85" s="1374"/>
      <c r="P85" s="1798"/>
      <c r="Q85" s="1374"/>
      <c r="R85" s="1798"/>
      <c r="S85" s="1374"/>
      <c r="T85" s="1798"/>
      <c r="U85" s="1374"/>
      <c r="V85" s="1798"/>
      <c r="W85" s="1374"/>
      <c r="X85" s="1798"/>
      <c r="Y85" s="1374"/>
      <c r="Z85" s="1798"/>
      <c r="AA85" s="1374"/>
      <c r="AB85" s="1798"/>
      <c r="AC85" s="1374"/>
      <c r="AD85" s="1798"/>
      <c r="AE85" s="1374"/>
      <c r="AF85" s="1798"/>
      <c r="AG85" s="1374"/>
      <c r="AH85" s="1798"/>
      <c r="AI85" s="1375"/>
      <c r="AJ85" s="1376"/>
      <c r="AK85" s="1377"/>
      <c r="AL85" s="1372"/>
      <c r="AM85" s="1372"/>
      <c r="AN85" s="1372"/>
      <c r="AO85" s="1785"/>
      <c r="AP85" s="1785"/>
      <c r="AQ85" s="1785"/>
      <c r="AR85" s="1785"/>
      <c r="BV85" s="604"/>
      <c r="BW85" s="604"/>
      <c r="BX85" s="684"/>
      <c r="BY85" s="604"/>
      <c r="BZ85" s="604"/>
      <c r="CA85" s="604"/>
      <c r="CB85" s="604"/>
      <c r="CC85" s="604"/>
      <c r="CD85" s="604"/>
      <c r="CE85" s="604"/>
      <c r="CF85" s="604"/>
      <c r="CG85" s="604"/>
      <c r="CH85" s="604"/>
      <c r="CI85" s="604"/>
      <c r="CJ85" s="604"/>
      <c r="CK85" s="604"/>
      <c r="CL85" s="604"/>
      <c r="CM85" s="604"/>
      <c r="CN85" s="604"/>
      <c r="CO85" s="604"/>
      <c r="CP85" s="604"/>
      <c r="CQ85" s="604"/>
      <c r="CR85" s="604"/>
      <c r="CS85" s="604"/>
      <c r="CT85" s="604"/>
      <c r="CU85" s="604"/>
      <c r="CV85" s="604"/>
      <c r="CW85" s="604"/>
      <c r="CX85" s="604"/>
      <c r="CY85" s="604"/>
      <c r="CZ85" s="604"/>
      <c r="DA85" s="604"/>
      <c r="DB85" s="604"/>
      <c r="DC85" s="604"/>
      <c r="DD85" s="604"/>
      <c r="DE85" s="604"/>
      <c r="DF85" s="604"/>
      <c r="DG85" s="604"/>
      <c r="DH85" s="604"/>
      <c r="DI85" s="604"/>
      <c r="DJ85" s="604"/>
      <c r="DK85" s="604"/>
      <c r="DL85" s="604"/>
      <c r="DM85" s="604"/>
      <c r="DN85" s="604"/>
      <c r="DO85" s="604"/>
      <c r="DP85" s="604"/>
      <c r="DQ85" s="604"/>
      <c r="DR85" s="604"/>
      <c r="DS85" s="604"/>
      <c r="DT85" s="604"/>
      <c r="DU85" s="604"/>
      <c r="DV85" s="604"/>
      <c r="DW85" s="604"/>
      <c r="DX85" s="604"/>
      <c r="DY85" s="604"/>
      <c r="DZ85" s="604"/>
      <c r="EA85" s="604"/>
      <c r="EB85" s="604"/>
      <c r="EC85" s="604"/>
      <c r="ED85" s="604"/>
      <c r="EE85" s="604"/>
    </row>
    <row r="86" spans="1:135" s="358" customFormat="1" ht="13.5" x14ac:dyDescent="0.25">
      <c r="A86" s="1693" t="s">
        <v>373</v>
      </c>
      <c r="B86" s="1799" t="s">
        <v>458</v>
      </c>
      <c r="C86" s="1800"/>
      <c r="D86" s="1801"/>
      <c r="E86" s="1802"/>
      <c r="F86" s="1803"/>
      <c r="G86" s="1804"/>
      <c r="H86" s="1805"/>
      <c r="I86" s="1804"/>
      <c r="J86" s="1803"/>
      <c r="K86" s="1806"/>
      <c r="L86" s="1803"/>
      <c r="M86" s="1806"/>
      <c r="N86" s="1803"/>
      <c r="O86" s="1806"/>
      <c r="P86" s="1803"/>
      <c r="Q86" s="1806"/>
      <c r="R86" s="1803"/>
      <c r="S86" s="1806"/>
      <c r="T86" s="1803"/>
      <c r="U86" s="1806"/>
      <c r="V86" s="1803"/>
      <c r="W86" s="1806"/>
      <c r="X86" s="1803"/>
      <c r="Y86" s="1806"/>
      <c r="Z86" s="1803"/>
      <c r="AA86" s="1806"/>
      <c r="AB86" s="1803"/>
      <c r="AC86" s="1806"/>
      <c r="AD86" s="1803"/>
      <c r="AE86" s="1806"/>
      <c r="AF86" s="1803"/>
      <c r="AG86" s="1806"/>
      <c r="AH86" s="1803"/>
      <c r="AI86" s="1796"/>
      <c r="AJ86" s="1807"/>
      <c r="AK86" s="1366"/>
      <c r="AL86" s="1804"/>
      <c r="AM86" s="1804"/>
      <c r="AN86" s="1804"/>
      <c r="AO86" s="1785"/>
      <c r="AP86" s="1785"/>
      <c r="AQ86" s="1785"/>
      <c r="AR86" s="1785"/>
      <c r="BV86" s="604"/>
      <c r="BW86" s="604"/>
      <c r="BX86" s="684"/>
      <c r="BY86" s="604"/>
      <c r="BZ86" s="604"/>
      <c r="CA86" s="604"/>
      <c r="CB86" s="604"/>
      <c r="CC86" s="604"/>
      <c r="CD86" s="604"/>
      <c r="CE86" s="604"/>
      <c r="CF86" s="604"/>
      <c r="CG86" s="604"/>
      <c r="CH86" s="604"/>
      <c r="CI86" s="604"/>
      <c r="CJ86" s="604"/>
      <c r="CK86" s="604"/>
      <c r="CL86" s="604"/>
      <c r="CM86" s="604"/>
      <c r="CN86" s="604"/>
      <c r="CO86" s="604"/>
      <c r="CP86" s="604"/>
      <c r="CQ86" s="604"/>
      <c r="CR86" s="604"/>
      <c r="CS86" s="604"/>
      <c r="CT86" s="604"/>
      <c r="CU86" s="604"/>
      <c r="CV86" s="604"/>
      <c r="CW86" s="604"/>
      <c r="CX86" s="604"/>
      <c r="CY86" s="604"/>
      <c r="CZ86" s="604"/>
      <c r="DA86" s="604"/>
      <c r="DB86" s="604"/>
      <c r="DC86" s="604"/>
      <c r="DD86" s="604"/>
      <c r="DE86" s="604"/>
      <c r="DF86" s="604"/>
      <c r="DG86" s="604"/>
      <c r="DH86" s="604"/>
      <c r="DI86" s="604"/>
      <c r="DJ86" s="604"/>
      <c r="DK86" s="604"/>
      <c r="DL86" s="604"/>
      <c r="DM86" s="604"/>
      <c r="DN86" s="604"/>
      <c r="DO86" s="604"/>
      <c r="DP86" s="604"/>
      <c r="DQ86" s="604"/>
      <c r="DR86" s="604"/>
      <c r="DS86" s="604"/>
      <c r="DT86" s="604"/>
      <c r="DU86" s="604"/>
      <c r="DV86" s="604"/>
      <c r="DW86" s="604"/>
      <c r="DX86" s="604"/>
      <c r="DY86" s="604"/>
      <c r="DZ86" s="604"/>
      <c r="EA86" s="604"/>
      <c r="EB86" s="604"/>
      <c r="EC86" s="604"/>
      <c r="ED86" s="604"/>
      <c r="EE86" s="604"/>
    </row>
    <row r="87" spans="1:135" s="363" customFormat="1" ht="13.5" x14ac:dyDescent="0.25">
      <c r="A87" s="100" t="s">
        <v>459</v>
      </c>
      <c r="B87" s="100"/>
      <c r="C87" s="125"/>
      <c r="D87" s="146"/>
      <c r="E87" s="146"/>
      <c r="F87" s="146"/>
      <c r="G87" s="146"/>
      <c r="H87" s="146"/>
      <c r="I87" s="146"/>
      <c r="J87" s="146"/>
      <c r="K87" s="146"/>
      <c r="L87" s="146"/>
      <c r="M87" s="146"/>
      <c r="N87" s="146"/>
      <c r="O87" s="146"/>
      <c r="P87" s="146"/>
      <c r="Q87" s="1365"/>
      <c r="R87" s="1365"/>
      <c r="S87" s="1365"/>
      <c r="T87" s="1365"/>
      <c r="U87" s="1365"/>
      <c r="V87" s="1365"/>
      <c r="W87" s="146"/>
      <c r="X87" s="1365"/>
      <c r="Y87" s="1365"/>
      <c r="Z87" s="1344"/>
      <c r="AA87" s="1345"/>
      <c r="AB87" s="1342"/>
      <c r="AC87" s="1342"/>
      <c r="AD87" s="1342"/>
      <c r="AE87" s="1342"/>
      <c r="AF87" s="1342"/>
      <c r="AG87" s="1342"/>
      <c r="AH87" s="1345"/>
      <c r="AI87" s="1785"/>
      <c r="AJ87" s="1341"/>
      <c r="AK87" s="1341"/>
      <c r="AL87" s="1785"/>
      <c r="AM87" s="1785"/>
      <c r="AN87" s="1785"/>
      <c r="AO87" s="1785"/>
      <c r="AP87" s="1785"/>
      <c r="AQ87" s="1785"/>
      <c r="AR87" s="1785"/>
      <c r="BV87" s="118"/>
      <c r="BW87" s="118"/>
      <c r="BX87" s="60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c r="DX87" s="118"/>
      <c r="DY87" s="118"/>
      <c r="DZ87" s="118"/>
      <c r="EA87" s="118"/>
      <c r="EB87" s="118"/>
      <c r="EC87" s="118"/>
      <c r="ED87" s="118"/>
      <c r="EE87" s="118"/>
    </row>
    <row r="88" spans="1:135" s="363" customFormat="1" ht="14.25" customHeight="1" x14ac:dyDescent="0.25">
      <c r="A88" s="7410" t="s">
        <v>207</v>
      </c>
      <c r="B88" s="7433" t="s">
        <v>30</v>
      </c>
      <c r="C88" s="7433" t="s">
        <v>460</v>
      </c>
      <c r="D88" s="7433" t="s">
        <v>461</v>
      </c>
      <c r="E88" s="7434" t="s">
        <v>462</v>
      </c>
      <c r="F88" s="7435" t="s">
        <v>463</v>
      </c>
      <c r="G88" s="146"/>
      <c r="H88" s="1808"/>
      <c r="I88" s="1808"/>
      <c r="J88" s="1808"/>
      <c r="K88" s="1808"/>
      <c r="L88" s="1808"/>
      <c r="M88" s="1808"/>
      <c r="N88" s="1808"/>
      <c r="O88" s="1808"/>
      <c r="P88" s="1809"/>
      <c r="Q88" s="1809"/>
      <c r="R88" s="1809"/>
      <c r="S88" s="1809"/>
      <c r="T88" s="1809"/>
      <c r="U88" s="1809"/>
      <c r="V88" s="1809"/>
      <c r="W88" s="1808"/>
      <c r="X88" s="1809"/>
      <c r="Y88" s="1785"/>
      <c r="Z88" s="1785"/>
      <c r="AA88" s="1785"/>
      <c r="AB88" s="1785"/>
      <c r="AC88" s="1785"/>
      <c r="AD88" s="1785"/>
      <c r="AE88" s="1785"/>
      <c r="AF88" s="1785"/>
      <c r="AG88" s="1785"/>
      <c r="AH88" s="1785"/>
      <c r="AI88" s="1785"/>
      <c r="AJ88" s="1785"/>
      <c r="AK88" s="1785"/>
      <c r="AL88" s="1785"/>
      <c r="AM88" s="1785"/>
      <c r="AN88" s="1785"/>
      <c r="AO88" s="1785"/>
      <c r="AP88" s="1785"/>
      <c r="AQ88" s="1785"/>
      <c r="AR88" s="1785"/>
      <c r="BV88" s="118"/>
      <c r="BW88" s="118"/>
      <c r="BX88" s="60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row>
    <row r="89" spans="1:135" s="363" customFormat="1" ht="57.75" customHeight="1" x14ac:dyDescent="0.25">
      <c r="A89" s="7410"/>
      <c r="B89" s="7433"/>
      <c r="C89" s="7433"/>
      <c r="D89" s="7433"/>
      <c r="E89" s="7434"/>
      <c r="F89" s="7435"/>
      <c r="G89" s="146"/>
      <c r="H89" s="1808"/>
      <c r="I89" s="1808"/>
      <c r="J89" s="1808"/>
      <c r="K89" s="1808"/>
      <c r="L89" s="1808"/>
      <c r="M89" s="1808"/>
      <c r="N89" s="1808"/>
      <c r="O89" s="1808"/>
      <c r="P89" s="1809"/>
      <c r="Q89" s="1809"/>
      <c r="R89" s="1809"/>
      <c r="S89" s="1809"/>
      <c r="T89" s="1809"/>
      <c r="U89" s="1809"/>
      <c r="V89" s="1809"/>
      <c r="W89" s="1808"/>
      <c r="X89" s="1809"/>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BV89" s="118"/>
      <c r="BW89" s="118"/>
      <c r="BX89" s="60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row>
    <row r="90" spans="1:135" s="363" customFormat="1" ht="13.5" x14ac:dyDescent="0.25">
      <c r="A90" s="7415" t="s">
        <v>464</v>
      </c>
      <c r="B90" s="7416"/>
      <c r="C90" s="7416"/>
      <c r="D90" s="7417"/>
      <c r="E90" s="986"/>
      <c r="F90" s="146"/>
      <c r="G90" s="146"/>
      <c r="H90" s="1808"/>
      <c r="I90" s="1808"/>
      <c r="J90" s="1808"/>
      <c r="K90" s="1808"/>
      <c r="L90" s="1808"/>
      <c r="M90" s="1808"/>
      <c r="N90" s="1808"/>
      <c r="O90" s="1808"/>
      <c r="P90" s="1809"/>
      <c r="Q90" s="1809"/>
      <c r="R90" s="1809"/>
      <c r="S90" s="1809"/>
      <c r="T90" s="1809"/>
      <c r="U90" s="1809"/>
      <c r="V90" s="1809"/>
      <c r="W90" s="1808"/>
      <c r="X90" s="1809"/>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BV90" s="118"/>
      <c r="BW90" s="118"/>
      <c r="BX90" s="60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c r="CZ90" s="118"/>
      <c r="DA90" s="118"/>
      <c r="DB90" s="118"/>
      <c r="DC90" s="118"/>
      <c r="DD90" s="118"/>
      <c r="DE90" s="118"/>
      <c r="DF90" s="118"/>
      <c r="DG90" s="118"/>
      <c r="DH90" s="118"/>
      <c r="DI90" s="118"/>
      <c r="DJ90" s="118"/>
      <c r="DK90" s="118"/>
      <c r="DL90" s="118"/>
      <c r="DM90" s="118"/>
      <c r="DN90" s="118"/>
      <c r="DO90" s="118"/>
      <c r="DP90" s="118"/>
      <c r="DQ90" s="118"/>
      <c r="DR90" s="118"/>
      <c r="DS90" s="118"/>
      <c r="DT90" s="118"/>
      <c r="DU90" s="118"/>
      <c r="DV90" s="118"/>
      <c r="DW90" s="118"/>
      <c r="DX90" s="118"/>
      <c r="DY90" s="118"/>
      <c r="DZ90" s="118"/>
      <c r="EA90" s="118"/>
      <c r="EB90" s="118"/>
      <c r="EC90" s="118"/>
      <c r="ED90" s="118"/>
      <c r="EE90" s="118"/>
    </row>
    <row r="91" spans="1:135" s="363" customFormat="1" ht="13.5" x14ac:dyDescent="0.25">
      <c r="A91" s="1810" t="s">
        <v>465</v>
      </c>
      <c r="B91" s="1811"/>
      <c r="C91" s="1812"/>
      <c r="D91" s="1812"/>
      <c r="E91" s="1813"/>
      <c r="F91" s="1812"/>
      <c r="G91" s="146"/>
      <c r="H91" s="1808"/>
      <c r="I91" s="1808"/>
      <c r="J91" s="1808"/>
      <c r="K91" s="1808"/>
      <c r="L91" s="1808"/>
      <c r="M91" s="1808"/>
      <c r="N91" s="1808"/>
      <c r="O91" s="1808"/>
      <c r="P91" s="1809"/>
      <c r="Q91" s="1809"/>
      <c r="R91" s="1809"/>
      <c r="S91" s="1809"/>
      <c r="T91" s="1809"/>
      <c r="U91" s="1809"/>
      <c r="V91" s="1809"/>
      <c r="W91" s="1808"/>
      <c r="X91" s="1809"/>
      <c r="Y91" s="1785"/>
      <c r="Z91" s="1785"/>
      <c r="AA91" s="1785"/>
      <c r="AB91" s="1785"/>
      <c r="AC91" s="1785"/>
      <c r="AD91" s="1785"/>
      <c r="AE91" s="1785"/>
      <c r="AF91" s="1785"/>
      <c r="AG91" s="1785"/>
      <c r="AH91" s="1785"/>
      <c r="AI91" s="1785"/>
      <c r="AJ91" s="1785"/>
      <c r="AK91" s="1785"/>
      <c r="AL91" s="1785"/>
      <c r="AM91" s="1785"/>
      <c r="AN91" s="1785"/>
      <c r="AO91" s="1785"/>
      <c r="AP91" s="1785"/>
      <c r="AQ91" s="1785"/>
      <c r="AR91" s="1785"/>
      <c r="BV91" s="118"/>
      <c r="BW91" s="118"/>
      <c r="BX91" s="60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c r="CZ91" s="118"/>
      <c r="DA91" s="118"/>
      <c r="DB91" s="118"/>
      <c r="DC91" s="118"/>
      <c r="DD91" s="118"/>
      <c r="DE91" s="118"/>
      <c r="DF91" s="118"/>
      <c r="DG91" s="118"/>
      <c r="DH91" s="118"/>
      <c r="DI91" s="118"/>
      <c r="DJ91" s="118"/>
      <c r="DK91" s="118"/>
      <c r="DL91" s="118"/>
      <c r="DM91" s="118"/>
      <c r="DN91" s="118"/>
      <c r="DO91" s="118"/>
      <c r="DP91" s="118"/>
      <c r="DQ91" s="118"/>
      <c r="DR91" s="118"/>
      <c r="DS91" s="118"/>
      <c r="DT91" s="118"/>
      <c r="DU91" s="118"/>
      <c r="DV91" s="118"/>
      <c r="DW91" s="118"/>
      <c r="DX91" s="118"/>
      <c r="DY91" s="118"/>
      <c r="DZ91" s="118"/>
      <c r="EA91" s="118"/>
      <c r="EB91" s="118"/>
      <c r="EC91" s="118"/>
      <c r="ED91" s="118"/>
      <c r="EE91" s="118"/>
    </row>
    <row r="92" spans="1:135" s="363" customFormat="1" ht="13.5" x14ac:dyDescent="0.25">
      <c r="A92" s="1378" t="s">
        <v>466</v>
      </c>
      <c r="B92" s="1370"/>
      <c r="C92" s="855"/>
      <c r="D92" s="855"/>
      <c r="E92" s="854"/>
      <c r="F92" s="855"/>
      <c r="G92" s="146"/>
      <c r="H92" s="1808"/>
      <c r="I92" s="1808"/>
      <c r="J92" s="1808"/>
      <c r="K92" s="1808"/>
      <c r="L92" s="1808"/>
      <c r="M92" s="1808"/>
      <c r="N92" s="1808"/>
      <c r="O92" s="1808"/>
      <c r="P92" s="1809"/>
      <c r="Q92" s="1809"/>
      <c r="R92" s="1809"/>
      <c r="S92" s="1809"/>
      <c r="T92" s="1809"/>
      <c r="U92" s="1809"/>
      <c r="V92" s="1809"/>
      <c r="W92" s="1808"/>
      <c r="X92" s="1809"/>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BV92" s="118"/>
      <c r="BW92" s="118"/>
      <c r="BX92" s="60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row>
    <row r="93" spans="1:135" s="363" customFormat="1" ht="13.5" x14ac:dyDescent="0.25">
      <c r="A93" s="1378" t="s">
        <v>467</v>
      </c>
      <c r="B93" s="1370"/>
      <c r="C93" s="855"/>
      <c r="D93" s="855"/>
      <c r="E93" s="854"/>
      <c r="F93" s="855"/>
      <c r="G93" s="146"/>
      <c r="H93" s="1808"/>
      <c r="I93" s="1808"/>
      <c r="J93" s="1808"/>
      <c r="K93" s="1808"/>
      <c r="L93" s="1808"/>
      <c r="M93" s="1808"/>
      <c r="N93" s="1808"/>
      <c r="O93" s="1808"/>
      <c r="P93" s="1809"/>
      <c r="Q93" s="1809"/>
      <c r="R93" s="1809"/>
      <c r="S93" s="1809"/>
      <c r="T93" s="1809"/>
      <c r="U93" s="1809"/>
      <c r="V93" s="1809"/>
      <c r="W93" s="1808"/>
      <c r="X93" s="1809"/>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BV93" s="118"/>
      <c r="BW93" s="118"/>
      <c r="BX93" s="60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row>
    <row r="94" spans="1:135" s="363" customFormat="1" ht="13.5" x14ac:dyDescent="0.25">
      <c r="A94" s="1378" t="s">
        <v>468</v>
      </c>
      <c r="B94" s="1370"/>
      <c r="C94" s="855"/>
      <c r="D94" s="855"/>
      <c r="E94" s="854"/>
      <c r="F94" s="855"/>
      <c r="G94" s="146"/>
      <c r="H94" s="1808"/>
      <c r="I94" s="1808"/>
      <c r="J94" s="1808"/>
      <c r="K94" s="1808"/>
      <c r="L94" s="1808"/>
      <c r="M94" s="1808"/>
      <c r="N94" s="1808"/>
      <c r="O94" s="1808"/>
      <c r="P94" s="1809"/>
      <c r="Q94" s="1809"/>
      <c r="R94" s="1809"/>
      <c r="S94" s="1809"/>
      <c r="T94" s="1809"/>
      <c r="U94" s="1809"/>
      <c r="V94" s="1809"/>
      <c r="W94" s="1808"/>
      <c r="X94" s="1809"/>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BV94" s="118"/>
      <c r="BW94" s="118"/>
      <c r="BX94" s="60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row>
    <row r="95" spans="1:135" s="363" customFormat="1" ht="13.5" x14ac:dyDescent="0.25">
      <c r="A95" s="1379" t="s">
        <v>469</v>
      </c>
      <c r="B95" s="103"/>
      <c r="C95" s="282"/>
      <c r="D95" s="282"/>
      <c r="E95" s="156"/>
      <c r="F95" s="282"/>
      <c r="G95" s="146"/>
      <c r="H95" s="1808"/>
      <c r="I95" s="1808"/>
      <c r="J95" s="1808"/>
      <c r="K95" s="1808"/>
      <c r="L95" s="1808"/>
      <c r="M95" s="1808"/>
      <c r="N95" s="1808"/>
      <c r="O95" s="1808"/>
      <c r="P95" s="1809"/>
      <c r="Q95" s="1809"/>
      <c r="R95" s="1809"/>
      <c r="S95" s="1809"/>
      <c r="T95" s="1809"/>
      <c r="U95" s="1809"/>
      <c r="V95" s="1809"/>
      <c r="W95" s="1808"/>
      <c r="X95" s="1809"/>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BV95" s="118"/>
      <c r="BW95" s="118"/>
      <c r="BX95" s="60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row>
    <row r="96" spans="1:135" s="363" customFormat="1" ht="13.5" x14ac:dyDescent="0.25">
      <c r="A96" s="7418" t="s">
        <v>470</v>
      </c>
      <c r="B96" s="7416"/>
      <c r="C96" s="7416"/>
      <c r="D96" s="7417"/>
      <c r="E96" s="986"/>
      <c r="F96" s="146"/>
      <c r="G96" s="146"/>
      <c r="H96" s="1814"/>
      <c r="I96" s="1814"/>
      <c r="J96" s="1814"/>
      <c r="K96" s="1814"/>
      <c r="L96" s="1814"/>
      <c r="M96" s="1814"/>
      <c r="N96" s="1814"/>
      <c r="O96" s="1814"/>
      <c r="P96" s="1815"/>
      <c r="Q96" s="1815"/>
      <c r="R96" s="1815"/>
      <c r="S96" s="1815"/>
      <c r="T96" s="1815"/>
      <c r="U96" s="1815"/>
      <c r="V96" s="1815"/>
      <c r="W96" s="1814"/>
      <c r="X96" s="1815"/>
      <c r="Y96" s="1816"/>
      <c r="Z96" s="1816"/>
      <c r="AA96" s="1816"/>
      <c r="AB96" s="1816"/>
      <c r="AC96" s="1816"/>
      <c r="AD96" s="1816"/>
      <c r="AE96" s="1816"/>
      <c r="AF96" s="1816"/>
      <c r="AG96" s="1816"/>
      <c r="AH96" s="1816"/>
      <c r="AI96" s="1816"/>
      <c r="AJ96" s="1816"/>
      <c r="AK96" s="1816"/>
      <c r="AL96" s="1816"/>
      <c r="AM96" s="1816"/>
      <c r="AN96" s="1816"/>
      <c r="AO96" s="1816"/>
      <c r="AP96" s="1816"/>
      <c r="AQ96" s="1816"/>
      <c r="AR96" s="1816"/>
      <c r="BV96" s="118"/>
      <c r="BW96" s="118"/>
      <c r="BX96" s="60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row>
    <row r="97" spans="1:135" s="363" customFormat="1" ht="27.75" customHeight="1" x14ac:dyDescent="0.25">
      <c r="A97" s="1817" t="s">
        <v>471</v>
      </c>
      <c r="B97" s="1818"/>
      <c r="C97" s="1819"/>
      <c r="D97" s="1819"/>
      <c r="E97" s="1813"/>
      <c r="F97" s="1820"/>
      <c r="G97" s="146"/>
      <c r="H97" s="1808"/>
      <c r="I97" s="1808"/>
      <c r="J97" s="1808"/>
      <c r="K97" s="1808"/>
      <c r="L97" s="1808"/>
      <c r="M97" s="1808"/>
      <c r="N97" s="1808"/>
      <c r="O97" s="1808"/>
      <c r="P97" s="1809"/>
      <c r="Q97" s="1809"/>
      <c r="R97" s="1809"/>
      <c r="S97" s="1809"/>
      <c r="T97" s="1809"/>
      <c r="U97" s="1809"/>
      <c r="V97" s="1809"/>
      <c r="W97" s="1808"/>
      <c r="X97" s="1809"/>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BV97" s="118"/>
      <c r="BW97" s="118"/>
      <c r="BX97" s="60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row>
    <row r="98" spans="1:135" s="363" customFormat="1" ht="13.5" x14ac:dyDescent="0.25">
      <c r="A98" s="1821" t="s">
        <v>472</v>
      </c>
      <c r="B98" s="1380"/>
      <c r="C98" s="855"/>
      <c r="D98" s="855"/>
      <c r="E98" s="854"/>
      <c r="F98" s="855"/>
      <c r="G98" s="146"/>
      <c r="H98" s="1808"/>
      <c r="I98" s="1808"/>
      <c r="J98" s="1808"/>
      <c r="K98" s="1808"/>
      <c r="L98" s="1808"/>
      <c r="M98" s="1808"/>
      <c r="N98" s="1808"/>
      <c r="O98" s="1808"/>
      <c r="P98" s="1809"/>
      <c r="Q98" s="1809"/>
      <c r="R98" s="1809"/>
      <c r="S98" s="1809"/>
      <c r="T98" s="1809"/>
      <c r="U98" s="1809"/>
      <c r="V98" s="1809"/>
      <c r="W98" s="1808"/>
      <c r="X98" s="1809"/>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BV98" s="118"/>
      <c r="BW98" s="118"/>
      <c r="BX98" s="60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row>
    <row r="99" spans="1:135" s="363" customFormat="1" ht="24.75" customHeight="1" x14ac:dyDescent="0.25">
      <c r="A99" s="1821" t="s">
        <v>473</v>
      </c>
      <c r="B99" s="1822"/>
      <c r="C99" s="1674"/>
      <c r="D99" s="1674"/>
      <c r="E99" s="1823"/>
      <c r="F99" s="1674"/>
      <c r="G99" s="146"/>
      <c r="H99" s="1808"/>
      <c r="I99" s="1808"/>
      <c r="J99" s="1808"/>
      <c r="K99" s="1808"/>
      <c r="L99" s="1808"/>
      <c r="M99" s="1808"/>
      <c r="N99" s="1808"/>
      <c r="O99" s="1808"/>
      <c r="P99" s="1809"/>
      <c r="Q99" s="1809"/>
      <c r="R99" s="1809"/>
      <c r="S99" s="1809"/>
      <c r="T99" s="1809"/>
      <c r="U99" s="1809"/>
      <c r="V99" s="1809"/>
      <c r="W99" s="1808"/>
      <c r="X99" s="1809"/>
      <c r="Y99" s="1785"/>
      <c r="Z99" s="1785"/>
      <c r="AA99" s="1785"/>
      <c r="AB99" s="1785"/>
      <c r="AC99" s="1785"/>
      <c r="AD99" s="1785"/>
      <c r="AE99" s="1785"/>
      <c r="AF99" s="1785"/>
      <c r="AG99" s="1785"/>
      <c r="AH99" s="1785"/>
      <c r="AI99" s="1785"/>
      <c r="AJ99" s="1785"/>
      <c r="AK99" s="1785"/>
      <c r="AL99" s="1785"/>
      <c r="AM99" s="1785"/>
      <c r="AN99" s="1785"/>
      <c r="AO99" s="1785"/>
      <c r="AP99" s="1785"/>
      <c r="AQ99" s="1785"/>
      <c r="AR99" s="1785"/>
      <c r="BV99" s="118"/>
      <c r="BW99" s="118"/>
      <c r="BX99" s="60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row>
    <row r="100" spans="1:135" s="101" customFormat="1" ht="29.25" customHeight="1" x14ac:dyDescent="0.25">
      <c r="A100" s="7419" t="s">
        <v>474</v>
      </c>
      <c r="B100" s="7419"/>
      <c r="C100" s="7419"/>
      <c r="D100" s="7419"/>
      <c r="E100" s="7419"/>
      <c r="F100" s="7419"/>
      <c r="G100" s="1824"/>
      <c r="H100" s="1824"/>
      <c r="I100" s="1824"/>
      <c r="J100" s="1824"/>
      <c r="K100" s="1824"/>
      <c r="L100" s="1824"/>
      <c r="M100" s="1824"/>
      <c r="N100" s="1824"/>
      <c r="O100" s="1824"/>
      <c r="P100" s="1824"/>
      <c r="Q100" s="1785"/>
      <c r="R100" s="1785"/>
      <c r="S100" s="1785"/>
      <c r="T100" s="1785"/>
      <c r="U100" s="1785"/>
      <c r="V100" s="1785"/>
      <c r="W100" s="1824"/>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BV100" s="118"/>
      <c r="BW100" s="118"/>
      <c r="BX100" s="60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row>
    <row r="101" spans="1:135" s="272" customFormat="1" ht="16.399999999999999" customHeight="1" x14ac:dyDescent="0.25">
      <c r="A101" s="7420" t="s">
        <v>475</v>
      </c>
      <c r="B101" s="7423" t="s">
        <v>476</v>
      </c>
      <c r="C101" s="7424"/>
      <c r="D101" s="7425"/>
      <c r="E101" s="7429" t="s">
        <v>477</v>
      </c>
      <c r="F101" s="7430"/>
      <c r="G101" s="7436" t="s">
        <v>478</v>
      </c>
      <c r="H101" s="7437"/>
      <c r="I101" s="7440" t="s">
        <v>479</v>
      </c>
      <c r="J101" s="7441"/>
      <c r="K101" s="7444" t="s">
        <v>480</v>
      </c>
      <c r="L101" s="7447" t="s">
        <v>481</v>
      </c>
      <c r="M101" s="7444"/>
      <c r="N101" s="7447" t="s">
        <v>482</v>
      </c>
      <c r="O101" s="7444"/>
      <c r="P101" s="277"/>
      <c r="Q101" s="401"/>
      <c r="R101" s="401"/>
      <c r="S101" s="401"/>
      <c r="T101" s="401"/>
      <c r="U101" s="401"/>
      <c r="V101" s="401"/>
      <c r="W101" s="277"/>
      <c r="X101" s="401"/>
      <c r="Y101" s="1825"/>
      <c r="Z101" s="1826"/>
      <c r="AA101" s="1826"/>
      <c r="AB101" s="1826"/>
      <c r="AC101" s="1826"/>
      <c r="AD101" s="1826"/>
      <c r="AE101" s="1826"/>
      <c r="AF101" s="1826"/>
      <c r="AG101" s="1826"/>
      <c r="AH101" s="1826"/>
      <c r="AI101" s="1826"/>
      <c r="AJ101" s="1827"/>
      <c r="AK101" s="1827"/>
      <c r="AL101" s="1827"/>
      <c r="AM101" s="1827"/>
      <c r="AN101" s="1827"/>
      <c r="AO101" s="1827"/>
      <c r="AP101" s="1827"/>
      <c r="AQ101" s="1827"/>
      <c r="AR101" s="1827"/>
      <c r="AS101" s="1827"/>
      <c r="BV101" s="273"/>
      <c r="BW101" s="273"/>
      <c r="BX101" s="273"/>
      <c r="BY101" s="273"/>
      <c r="BZ101" s="273"/>
      <c r="CA101" s="284"/>
      <c r="CB101" s="284"/>
      <c r="CC101" s="284"/>
      <c r="CD101" s="284"/>
      <c r="CE101" s="284"/>
      <c r="CF101" s="284"/>
      <c r="CG101" s="284"/>
      <c r="CH101" s="284"/>
      <c r="CI101" s="284"/>
      <c r="CJ101" s="284"/>
      <c r="CK101" s="284"/>
      <c r="CL101" s="284"/>
      <c r="CM101" s="284"/>
      <c r="CN101" s="284"/>
      <c r="CO101" s="284"/>
      <c r="CP101" s="284"/>
      <c r="CQ101" s="284"/>
      <c r="CR101" s="284"/>
      <c r="CS101" s="284"/>
      <c r="CT101" s="284"/>
      <c r="CU101" s="284"/>
      <c r="CV101" s="284"/>
      <c r="CW101" s="284"/>
      <c r="CX101" s="284"/>
      <c r="CY101" s="284"/>
      <c r="CZ101" s="284"/>
      <c r="DA101" s="284"/>
      <c r="DB101" s="284"/>
      <c r="DC101" s="284"/>
      <c r="DD101" s="284"/>
      <c r="DE101" s="284"/>
      <c r="DF101" s="284"/>
      <c r="DG101" s="284"/>
      <c r="DH101" s="284"/>
      <c r="DI101" s="284"/>
      <c r="DJ101" s="284"/>
      <c r="DK101" s="284"/>
      <c r="DL101" s="284"/>
      <c r="DM101" s="284"/>
      <c r="DN101" s="284"/>
      <c r="DO101" s="284"/>
      <c r="DP101" s="284"/>
      <c r="DQ101" s="284"/>
      <c r="DR101" s="284"/>
      <c r="DS101" s="284"/>
      <c r="DT101" s="284"/>
      <c r="DU101" s="284"/>
      <c r="DV101" s="284"/>
      <c r="DW101" s="284"/>
      <c r="DX101" s="284"/>
      <c r="DY101" s="284"/>
      <c r="DZ101" s="284"/>
      <c r="EA101" s="273"/>
      <c r="EB101" s="273"/>
      <c r="EC101" s="273"/>
      <c r="ED101" s="273"/>
      <c r="EE101" s="273"/>
    </row>
    <row r="102" spans="1:135" s="272" customFormat="1" ht="39" customHeight="1" x14ac:dyDescent="0.25">
      <c r="A102" s="7421"/>
      <c r="B102" s="7426"/>
      <c r="C102" s="7427"/>
      <c r="D102" s="7428"/>
      <c r="E102" s="7431"/>
      <c r="F102" s="7432"/>
      <c r="G102" s="7438"/>
      <c r="H102" s="7439"/>
      <c r="I102" s="7442"/>
      <c r="J102" s="7443"/>
      <c r="K102" s="7445"/>
      <c r="L102" s="7448"/>
      <c r="M102" s="7446"/>
      <c r="N102" s="7448"/>
      <c r="O102" s="7446"/>
      <c r="P102" s="277"/>
      <c r="Q102" s="401"/>
      <c r="R102" s="401"/>
      <c r="S102" s="401"/>
      <c r="T102" s="401"/>
      <c r="U102" s="401"/>
      <c r="V102" s="401"/>
      <c r="W102" s="277"/>
      <c r="X102" s="401"/>
      <c r="Y102" s="1828"/>
      <c r="Z102" s="1827"/>
      <c r="AA102" s="1827"/>
      <c r="AB102" s="1827"/>
      <c r="AC102" s="1827"/>
      <c r="AD102" s="1827"/>
      <c r="AE102" s="1827"/>
      <c r="AF102" s="1827"/>
      <c r="AG102" s="1827"/>
      <c r="AH102" s="1827"/>
      <c r="AI102" s="1827"/>
      <c r="AJ102" s="1827"/>
      <c r="AK102" s="1827"/>
      <c r="AL102" s="1827"/>
      <c r="AM102" s="1827"/>
      <c r="AN102" s="1827"/>
      <c r="AO102" s="1827"/>
      <c r="AP102" s="1827"/>
      <c r="AQ102" s="1827"/>
      <c r="AR102" s="1827"/>
      <c r="AS102" s="1827"/>
      <c r="BV102" s="273"/>
      <c r="BW102" s="273"/>
      <c r="BX102" s="273"/>
      <c r="BY102" s="273"/>
      <c r="BZ102" s="273"/>
      <c r="CA102" s="284"/>
      <c r="CB102" s="284"/>
      <c r="CC102" s="284"/>
      <c r="CD102" s="284"/>
      <c r="CE102" s="284"/>
      <c r="CF102" s="284"/>
      <c r="CG102" s="284"/>
      <c r="CH102" s="284"/>
      <c r="CI102" s="284"/>
      <c r="CJ102" s="284"/>
      <c r="CK102" s="284"/>
      <c r="CL102" s="284"/>
      <c r="CM102" s="284"/>
      <c r="CN102" s="284"/>
      <c r="CO102" s="284"/>
      <c r="CP102" s="284"/>
      <c r="CQ102" s="284"/>
      <c r="CR102" s="284"/>
      <c r="CS102" s="284"/>
      <c r="CT102" s="284"/>
      <c r="CU102" s="284"/>
      <c r="CV102" s="284"/>
      <c r="CW102" s="284"/>
      <c r="CX102" s="284"/>
      <c r="CY102" s="284"/>
      <c r="CZ102" s="284"/>
      <c r="DA102" s="284"/>
      <c r="DB102" s="284"/>
      <c r="DC102" s="284"/>
      <c r="DD102" s="284"/>
      <c r="DE102" s="284"/>
      <c r="DF102" s="284"/>
      <c r="DG102" s="284"/>
      <c r="DH102" s="284"/>
      <c r="DI102" s="284"/>
      <c r="DJ102" s="284"/>
      <c r="DK102" s="284"/>
      <c r="DL102" s="284"/>
      <c r="DM102" s="284"/>
      <c r="DN102" s="284"/>
      <c r="DO102" s="284"/>
      <c r="DP102" s="284"/>
      <c r="DQ102" s="284"/>
      <c r="DR102" s="284"/>
      <c r="DS102" s="284"/>
      <c r="DT102" s="284"/>
      <c r="DU102" s="284"/>
      <c r="DV102" s="284"/>
      <c r="DW102" s="284"/>
      <c r="DX102" s="284"/>
      <c r="DY102" s="284"/>
      <c r="DZ102" s="284"/>
      <c r="EA102" s="273"/>
      <c r="EB102" s="273"/>
      <c r="EC102" s="273"/>
      <c r="ED102" s="273"/>
      <c r="EE102" s="273"/>
    </row>
    <row r="103" spans="1:135" s="272" customFormat="1" ht="40.5" customHeight="1" x14ac:dyDescent="0.25">
      <c r="A103" s="7422"/>
      <c r="B103" s="1829" t="s">
        <v>483</v>
      </c>
      <c r="C103" s="1829" t="s">
        <v>484</v>
      </c>
      <c r="D103" s="1830" t="s">
        <v>485</v>
      </c>
      <c r="E103" s="4023" t="s">
        <v>486</v>
      </c>
      <c r="F103" s="4024" t="s">
        <v>487</v>
      </c>
      <c r="G103" s="4033" t="s">
        <v>488</v>
      </c>
      <c r="H103" s="4034" t="s">
        <v>489</v>
      </c>
      <c r="I103" s="4023" t="s">
        <v>486</v>
      </c>
      <c r="J103" s="4035" t="s">
        <v>487</v>
      </c>
      <c r="K103" s="7446"/>
      <c r="L103" s="1829" t="s">
        <v>483</v>
      </c>
      <c r="M103" s="1831" t="s">
        <v>485</v>
      </c>
      <c r="N103" s="1829" t="s">
        <v>488</v>
      </c>
      <c r="O103" s="1831" t="s">
        <v>490</v>
      </c>
      <c r="P103" s="277"/>
      <c r="Q103" s="401"/>
      <c r="R103" s="401"/>
      <c r="S103" s="401"/>
      <c r="T103" s="401"/>
      <c r="U103" s="401"/>
      <c r="V103" s="401"/>
      <c r="W103" s="277"/>
      <c r="X103" s="401"/>
      <c r="Y103" s="1828"/>
      <c r="Z103" s="1827"/>
      <c r="AA103" s="1827"/>
      <c r="AB103" s="1827"/>
      <c r="AC103" s="1827"/>
      <c r="AD103" s="1827"/>
      <c r="AE103" s="1827"/>
      <c r="AF103" s="1827"/>
      <c r="AG103" s="1827"/>
      <c r="AH103" s="1827"/>
      <c r="AI103" s="1827"/>
      <c r="AJ103" s="1827"/>
      <c r="AK103" s="1827"/>
      <c r="AL103" s="1827"/>
      <c r="AM103" s="1827"/>
      <c r="AN103" s="1827"/>
      <c r="AO103" s="1827"/>
      <c r="AP103" s="1827"/>
      <c r="AQ103" s="1827"/>
      <c r="AR103" s="1827"/>
      <c r="AS103" s="1827"/>
      <c r="BV103" s="273"/>
      <c r="BW103" s="273"/>
      <c r="BX103" s="273"/>
      <c r="BY103" s="273"/>
      <c r="BZ103" s="273"/>
      <c r="CA103" s="284"/>
      <c r="CB103" s="284"/>
      <c r="CC103" s="284"/>
      <c r="CD103" s="284"/>
      <c r="CE103" s="284"/>
      <c r="CF103" s="284"/>
      <c r="CG103" s="284"/>
      <c r="CH103" s="284"/>
      <c r="CI103" s="284"/>
      <c r="CJ103" s="284"/>
      <c r="CK103" s="284"/>
      <c r="CL103" s="284"/>
      <c r="CM103" s="284"/>
      <c r="CN103" s="284"/>
      <c r="CO103" s="284"/>
      <c r="CP103" s="284"/>
      <c r="CQ103" s="284"/>
      <c r="CR103" s="284"/>
      <c r="CS103" s="284"/>
      <c r="CT103" s="284"/>
      <c r="CU103" s="284"/>
      <c r="CV103" s="284"/>
      <c r="CW103" s="284"/>
      <c r="CX103" s="284"/>
      <c r="CY103" s="284"/>
      <c r="CZ103" s="284"/>
      <c r="DA103" s="284"/>
      <c r="DB103" s="284"/>
      <c r="DC103" s="284"/>
      <c r="DD103" s="284"/>
      <c r="DE103" s="284"/>
      <c r="DF103" s="284"/>
      <c r="DG103" s="284"/>
      <c r="DH103" s="284"/>
      <c r="DI103" s="284"/>
      <c r="DJ103" s="284"/>
      <c r="DK103" s="284"/>
      <c r="DL103" s="284"/>
      <c r="DM103" s="284"/>
      <c r="DN103" s="284"/>
      <c r="DO103" s="284"/>
      <c r="DP103" s="284"/>
      <c r="DQ103" s="284"/>
      <c r="DR103" s="284"/>
      <c r="DS103" s="284"/>
      <c r="DT103" s="284"/>
      <c r="DU103" s="284"/>
      <c r="DV103" s="284"/>
      <c r="DW103" s="284"/>
      <c r="DX103" s="284"/>
      <c r="DY103" s="284"/>
      <c r="DZ103" s="284"/>
      <c r="EA103" s="273"/>
      <c r="EB103" s="273"/>
      <c r="EC103" s="273"/>
      <c r="ED103" s="273"/>
      <c r="EE103" s="273"/>
    </row>
    <row r="104" spans="1:135" s="272" customFormat="1" ht="16.399999999999999" customHeight="1" x14ac:dyDescent="0.25">
      <c r="A104" s="1832" t="s">
        <v>491</v>
      </c>
      <c r="B104" s="1833">
        <f>SUM(C104:D104)</f>
        <v>0</v>
      </c>
      <c r="C104" s="1834"/>
      <c r="D104" s="1835"/>
      <c r="E104" s="4025"/>
      <c r="F104" s="4026"/>
      <c r="G104" s="4036"/>
      <c r="H104" s="4037"/>
      <c r="I104" s="4025"/>
      <c r="J104" s="4026"/>
      <c r="K104" s="1835"/>
      <c r="L104" s="1834"/>
      <c r="M104" s="1836"/>
      <c r="N104" s="1834"/>
      <c r="O104" s="1836"/>
      <c r="P104" s="277" t="str">
        <f>CB104&amp;CC104&amp;CD104&amp;CE104</f>
        <v/>
      </c>
      <c r="Q104" s="401"/>
      <c r="R104" s="401"/>
      <c r="S104" s="401"/>
      <c r="T104" s="401"/>
      <c r="U104" s="401"/>
      <c r="V104" s="401"/>
      <c r="W104" s="277"/>
      <c r="X104" s="401"/>
      <c r="Y104" s="1837"/>
      <c r="Z104" s="1838"/>
      <c r="AA104" s="1838"/>
      <c r="AB104" s="1838"/>
      <c r="AC104" s="1838"/>
      <c r="AD104" s="1838"/>
      <c r="AE104" s="1838"/>
      <c r="AF104" s="1838"/>
      <c r="AG104" s="1838"/>
      <c r="AH104" s="1838"/>
      <c r="AI104" s="1838"/>
      <c r="AJ104" s="1838"/>
      <c r="AK104" s="1838"/>
      <c r="AL104" s="1838"/>
      <c r="AM104" s="1838"/>
      <c r="AN104" s="1838"/>
      <c r="AO104" s="1838"/>
      <c r="AP104" s="1838"/>
      <c r="AQ104" s="1838"/>
      <c r="AR104" s="1838"/>
      <c r="AS104" s="1838"/>
      <c r="BV104" s="273"/>
      <c r="BW104" s="273"/>
      <c r="BX104" s="273"/>
      <c r="BY104" s="273"/>
      <c r="BZ104" s="273"/>
      <c r="CA104" s="284"/>
      <c r="CB104" s="284"/>
      <c r="CC104" s="284"/>
      <c r="CD104" s="284"/>
      <c r="CE104" s="284"/>
      <c r="CF104" s="284"/>
      <c r="CG104" s="284"/>
      <c r="CH104" s="284"/>
      <c r="CI104" s="284"/>
      <c r="CJ104" s="284"/>
      <c r="CK104" s="284"/>
      <c r="CL104" s="284"/>
      <c r="CM104" s="284"/>
      <c r="CN104" s="284"/>
      <c r="CO104" s="284"/>
      <c r="CP104" s="284"/>
      <c r="CQ104" s="284"/>
      <c r="CR104" s="284"/>
      <c r="CS104" s="284"/>
      <c r="CT104" s="284"/>
      <c r="CU104" s="284"/>
      <c r="CV104" s="284"/>
      <c r="CW104" s="284"/>
      <c r="CX104" s="284"/>
      <c r="CY104" s="284"/>
      <c r="CZ104" s="284"/>
      <c r="DA104" s="284"/>
      <c r="DB104" s="284"/>
      <c r="DC104" s="284"/>
      <c r="DD104" s="284"/>
      <c r="DE104" s="284"/>
      <c r="DF104" s="284"/>
      <c r="DG104" s="284"/>
      <c r="DH104" s="284"/>
      <c r="DI104" s="284"/>
      <c r="DJ104" s="284"/>
      <c r="DK104" s="284"/>
      <c r="DL104" s="284"/>
      <c r="DM104" s="284"/>
      <c r="DN104" s="284"/>
      <c r="DO104" s="284"/>
      <c r="DP104" s="284"/>
      <c r="DQ104" s="284"/>
      <c r="DR104" s="284"/>
      <c r="DS104" s="284"/>
      <c r="DT104" s="284"/>
      <c r="DU104" s="284"/>
      <c r="DV104" s="284"/>
      <c r="DW104" s="284"/>
      <c r="DX104" s="284"/>
      <c r="DY104" s="284"/>
      <c r="DZ104" s="284"/>
      <c r="EA104" s="273"/>
      <c r="EB104" s="273"/>
      <c r="EC104" s="273"/>
      <c r="ED104" s="273"/>
      <c r="EE104" s="273"/>
    </row>
    <row r="105" spans="1:135" s="272" customFormat="1" ht="16.399999999999999" customHeight="1" x14ac:dyDescent="0.25">
      <c r="A105" s="1381" t="s">
        <v>492</v>
      </c>
      <c r="B105" s="1382">
        <f>SUM(C105:D105)</f>
        <v>0</v>
      </c>
      <c r="C105" s="1383"/>
      <c r="D105" s="1384"/>
      <c r="E105" s="4027"/>
      <c r="F105" s="4028"/>
      <c r="G105" s="4038"/>
      <c r="H105" s="4039"/>
      <c r="I105" s="4027"/>
      <c r="J105" s="4028"/>
      <c r="K105" s="1384"/>
      <c r="L105" s="1385"/>
      <c r="M105" s="1386"/>
      <c r="N105" s="1385"/>
      <c r="O105" s="1386"/>
      <c r="P105" s="277"/>
      <c r="Q105" s="401"/>
      <c r="R105" s="401"/>
      <c r="S105" s="401"/>
      <c r="T105" s="401"/>
      <c r="U105" s="401"/>
      <c r="V105" s="401"/>
      <c r="W105" s="277"/>
      <c r="X105" s="401"/>
      <c r="Y105" s="1828"/>
      <c r="Z105" s="1827"/>
      <c r="AA105" s="1827"/>
      <c r="AB105" s="1827"/>
      <c r="AC105" s="1827"/>
      <c r="AD105" s="1827"/>
      <c r="AE105" s="1827"/>
      <c r="AF105" s="1827"/>
      <c r="AG105" s="1827"/>
      <c r="AH105" s="1827"/>
      <c r="AI105" s="1827"/>
      <c r="AJ105" s="1827"/>
      <c r="AK105" s="1827"/>
      <c r="AL105" s="1827"/>
      <c r="AM105" s="1827"/>
      <c r="AN105" s="1827"/>
      <c r="AO105" s="1827"/>
      <c r="AP105" s="1827"/>
      <c r="AQ105" s="1827"/>
      <c r="AR105" s="1827"/>
      <c r="AS105" s="1827"/>
      <c r="BV105" s="273"/>
      <c r="BW105" s="273"/>
      <c r="BX105" s="273"/>
      <c r="BY105" s="273"/>
      <c r="BZ105" s="273"/>
      <c r="CA105" s="284"/>
      <c r="CB105" s="284"/>
      <c r="CC105" s="284"/>
      <c r="CD105" s="284"/>
      <c r="CE105" s="284"/>
      <c r="CF105" s="284"/>
      <c r="CG105" s="284"/>
      <c r="CH105" s="284"/>
      <c r="CI105" s="284"/>
      <c r="CJ105" s="284"/>
      <c r="CK105" s="284"/>
      <c r="CL105" s="284"/>
      <c r="CM105" s="284"/>
      <c r="CN105" s="284"/>
      <c r="CO105" s="284"/>
      <c r="CP105" s="284"/>
      <c r="CQ105" s="284"/>
      <c r="CR105" s="284"/>
      <c r="CS105" s="284"/>
      <c r="CT105" s="284"/>
      <c r="CU105" s="284"/>
      <c r="CV105" s="284"/>
      <c r="CW105" s="284"/>
      <c r="CX105" s="284"/>
      <c r="CY105" s="284"/>
      <c r="CZ105" s="284"/>
      <c r="DA105" s="284"/>
      <c r="DB105" s="284"/>
      <c r="DC105" s="284"/>
      <c r="DD105" s="284"/>
      <c r="DE105" s="284"/>
      <c r="DF105" s="284"/>
      <c r="DG105" s="284"/>
      <c r="DH105" s="284"/>
      <c r="DI105" s="284"/>
      <c r="DJ105" s="284"/>
      <c r="DK105" s="284"/>
      <c r="DL105" s="284"/>
      <c r="DM105" s="284"/>
      <c r="DN105" s="284"/>
      <c r="DO105" s="284"/>
      <c r="DP105" s="284"/>
      <c r="DQ105" s="284"/>
      <c r="DR105" s="284"/>
      <c r="DS105" s="284"/>
      <c r="DT105" s="284"/>
      <c r="DU105" s="284"/>
      <c r="DV105" s="284"/>
      <c r="DW105" s="284"/>
      <c r="DX105" s="284"/>
      <c r="DY105" s="284"/>
      <c r="DZ105" s="284"/>
      <c r="EA105" s="273"/>
      <c r="EB105" s="273"/>
      <c r="EC105" s="273"/>
      <c r="ED105" s="273"/>
      <c r="EE105" s="273"/>
    </row>
    <row r="106" spans="1:135" s="272" customFormat="1" ht="16.399999999999999" customHeight="1" x14ac:dyDescent="0.25">
      <c r="A106" s="1381" t="s">
        <v>493</v>
      </c>
      <c r="B106" s="1387">
        <f>SUM(C106:D106)</f>
        <v>0</v>
      </c>
      <c r="C106" s="1388"/>
      <c r="D106" s="1389"/>
      <c r="E106" s="4029"/>
      <c r="F106" s="4030"/>
      <c r="G106" s="4040"/>
      <c r="H106" s="4041"/>
      <c r="I106" s="4029"/>
      <c r="J106" s="4030"/>
      <c r="K106" s="1389"/>
      <c r="L106" s="1390"/>
      <c r="M106" s="1839"/>
      <c r="N106" s="1390"/>
      <c r="O106" s="1839"/>
      <c r="P106" s="277"/>
      <c r="Q106" s="401"/>
      <c r="R106" s="401"/>
      <c r="S106" s="401"/>
      <c r="T106" s="401"/>
      <c r="U106" s="401"/>
      <c r="V106" s="401"/>
      <c r="W106" s="277"/>
      <c r="X106" s="401"/>
      <c r="Y106" s="1828"/>
      <c r="Z106" s="1827"/>
      <c r="AA106" s="1827"/>
      <c r="AB106" s="1827"/>
      <c r="AC106" s="1827"/>
      <c r="AD106" s="1827"/>
      <c r="AE106" s="1827"/>
      <c r="AF106" s="1827"/>
      <c r="AG106" s="1827"/>
      <c r="AH106" s="1827"/>
      <c r="AI106" s="1827"/>
      <c r="AJ106" s="1827"/>
      <c r="AK106" s="1827"/>
      <c r="AL106" s="1827"/>
      <c r="AM106" s="1827"/>
      <c r="AN106" s="1827"/>
      <c r="AO106" s="1827"/>
      <c r="AP106" s="1827"/>
      <c r="AQ106" s="1827"/>
      <c r="AR106" s="1827"/>
      <c r="AS106" s="1827"/>
      <c r="BV106" s="273"/>
      <c r="BW106" s="273"/>
      <c r="BX106" s="273"/>
      <c r="BY106" s="273"/>
      <c r="BZ106" s="273"/>
      <c r="CA106" s="284"/>
      <c r="CB106" s="284"/>
      <c r="CC106" s="284"/>
      <c r="CD106" s="284"/>
      <c r="CE106" s="284"/>
      <c r="CF106" s="284"/>
      <c r="CG106" s="284"/>
      <c r="CH106" s="284"/>
      <c r="CI106" s="284"/>
      <c r="CJ106" s="284"/>
      <c r="CK106" s="284"/>
      <c r="CL106" s="284"/>
      <c r="CM106" s="284"/>
      <c r="CN106" s="284"/>
      <c r="CO106" s="284"/>
      <c r="CP106" s="284"/>
      <c r="CQ106" s="284"/>
      <c r="CR106" s="284"/>
      <c r="CS106" s="284"/>
      <c r="CT106" s="284"/>
      <c r="CU106" s="284"/>
      <c r="CV106" s="284"/>
      <c r="CW106" s="284"/>
      <c r="CX106" s="284"/>
      <c r="CY106" s="284"/>
      <c r="CZ106" s="284"/>
      <c r="DA106" s="284"/>
      <c r="DB106" s="284"/>
      <c r="DC106" s="284"/>
      <c r="DD106" s="284"/>
      <c r="DE106" s="284"/>
      <c r="DF106" s="284"/>
      <c r="DG106" s="284"/>
      <c r="DH106" s="284"/>
      <c r="DI106" s="284"/>
      <c r="DJ106" s="284"/>
      <c r="DK106" s="284"/>
      <c r="DL106" s="284"/>
      <c r="DM106" s="284"/>
      <c r="DN106" s="284"/>
      <c r="DO106" s="284"/>
      <c r="DP106" s="284"/>
      <c r="DQ106" s="284"/>
      <c r="DR106" s="284"/>
      <c r="DS106" s="284"/>
      <c r="DT106" s="284"/>
      <c r="DU106" s="284"/>
      <c r="DV106" s="284"/>
      <c r="DW106" s="284"/>
      <c r="DX106" s="284"/>
      <c r="DY106" s="284"/>
      <c r="DZ106" s="284"/>
      <c r="EA106" s="273"/>
      <c r="EB106" s="273"/>
      <c r="EC106" s="273"/>
      <c r="ED106" s="273"/>
      <c r="EE106" s="273"/>
    </row>
    <row r="107" spans="1:135" s="272" customFormat="1" ht="16.399999999999999" customHeight="1" x14ac:dyDescent="0.25">
      <c r="A107" s="1840" t="s">
        <v>30</v>
      </c>
      <c r="B107" s="1841">
        <f>SUM(C107:D107)</f>
        <v>0</v>
      </c>
      <c r="C107" s="1841">
        <f t="shared" ref="C107:K107" si="0">SUM(C104:C106)</f>
        <v>0</v>
      </c>
      <c r="D107" s="1842">
        <f t="shared" si="0"/>
        <v>0</v>
      </c>
      <c r="E107" s="4031">
        <f t="shared" si="0"/>
        <v>0</v>
      </c>
      <c r="F107" s="4032">
        <f t="shared" si="0"/>
        <v>0</v>
      </c>
      <c r="G107" s="4042">
        <f t="shared" si="0"/>
        <v>0</v>
      </c>
      <c r="H107" s="4043">
        <f t="shared" si="0"/>
        <v>0</v>
      </c>
      <c r="I107" s="4031">
        <f t="shared" si="0"/>
        <v>0</v>
      </c>
      <c r="J107" s="4032">
        <f t="shared" si="0"/>
        <v>0</v>
      </c>
      <c r="K107" s="1842">
        <f t="shared" si="0"/>
        <v>0</v>
      </c>
      <c r="L107" s="1841">
        <f>+L104</f>
        <v>0</v>
      </c>
      <c r="M107" s="1843">
        <f>+M104</f>
        <v>0</v>
      </c>
      <c r="N107" s="1841">
        <f>+N104</f>
        <v>0</v>
      </c>
      <c r="O107" s="1843">
        <f>+O104</f>
        <v>0</v>
      </c>
      <c r="P107" s="277"/>
      <c r="Q107" s="401"/>
      <c r="R107" s="401"/>
      <c r="S107" s="401"/>
      <c r="T107" s="401"/>
      <c r="U107" s="401"/>
      <c r="V107" s="401"/>
      <c r="W107" s="277"/>
      <c r="X107" s="401"/>
      <c r="Y107" s="1828"/>
      <c r="Z107" s="1827"/>
      <c r="AA107" s="1827"/>
      <c r="AB107" s="1827"/>
      <c r="AC107" s="1827"/>
      <c r="AD107" s="1827"/>
      <c r="AE107" s="1827"/>
      <c r="AF107" s="1827"/>
      <c r="AG107" s="1827"/>
      <c r="AH107" s="1827"/>
      <c r="AI107" s="1827"/>
      <c r="AJ107" s="1827"/>
      <c r="AK107" s="1827"/>
      <c r="AL107" s="1827"/>
      <c r="AM107" s="1827"/>
      <c r="AN107" s="1827"/>
      <c r="AO107" s="1827"/>
      <c r="AP107" s="1827"/>
      <c r="AQ107" s="1827"/>
      <c r="AR107" s="1827"/>
      <c r="AS107" s="1827"/>
      <c r="BV107" s="273"/>
      <c r="BW107" s="273"/>
      <c r="BX107" s="273"/>
      <c r="BY107" s="273"/>
      <c r="BZ107" s="273"/>
      <c r="CA107" s="284"/>
      <c r="CB107" s="284"/>
      <c r="CC107" s="284"/>
      <c r="CD107" s="284"/>
      <c r="CE107" s="284"/>
      <c r="CF107" s="284"/>
      <c r="CG107" s="284"/>
      <c r="CH107" s="284"/>
      <c r="CI107" s="284"/>
      <c r="CJ107" s="284"/>
      <c r="CK107" s="284"/>
      <c r="CL107" s="284"/>
      <c r="CM107" s="284"/>
      <c r="CN107" s="284"/>
      <c r="CO107" s="284"/>
      <c r="CP107" s="284"/>
      <c r="CQ107" s="284"/>
      <c r="CR107" s="284"/>
      <c r="CS107" s="284"/>
      <c r="CT107" s="284"/>
      <c r="CU107" s="284"/>
      <c r="CV107" s="284"/>
      <c r="CW107" s="284"/>
      <c r="CX107" s="284"/>
      <c r="CY107" s="284"/>
      <c r="CZ107" s="284"/>
      <c r="DA107" s="284"/>
      <c r="DB107" s="284"/>
      <c r="DC107" s="284"/>
      <c r="DD107" s="284"/>
      <c r="DE107" s="284"/>
      <c r="DF107" s="284"/>
      <c r="DG107" s="284"/>
      <c r="DH107" s="284"/>
      <c r="DI107" s="284"/>
      <c r="DJ107" s="284"/>
      <c r="DK107" s="284"/>
      <c r="DL107" s="284"/>
      <c r="DM107" s="284"/>
      <c r="DN107" s="284"/>
      <c r="DO107" s="284"/>
      <c r="DP107" s="284"/>
      <c r="DQ107" s="284"/>
      <c r="DR107" s="284"/>
      <c r="DS107" s="284"/>
      <c r="DT107" s="284"/>
      <c r="DU107" s="284"/>
      <c r="DV107" s="284"/>
      <c r="DW107" s="284"/>
      <c r="DX107" s="284"/>
      <c r="DY107" s="284"/>
      <c r="DZ107" s="284"/>
      <c r="EA107" s="273"/>
      <c r="EB107" s="273"/>
      <c r="EC107" s="273"/>
      <c r="ED107" s="273"/>
      <c r="EE107" s="273"/>
    </row>
    <row r="108" spans="1:135" s="363" customFormat="1" ht="13.5" x14ac:dyDescent="0.25">
      <c r="A108" s="100" t="s">
        <v>494</v>
      </c>
      <c r="B108" s="101"/>
      <c r="C108" s="101"/>
      <c r="D108" s="101"/>
      <c r="E108" s="1844"/>
      <c r="F108" s="1844"/>
      <c r="G108" s="1391"/>
      <c r="H108" s="1391"/>
      <c r="I108" s="1392"/>
      <c r="J108" s="101"/>
      <c r="K108" s="1392"/>
      <c r="L108" s="101"/>
      <c r="M108" s="146"/>
      <c r="N108" s="146"/>
      <c r="O108" s="146"/>
      <c r="P108" s="146"/>
      <c r="Q108" s="1365"/>
      <c r="R108" s="1365"/>
      <c r="S108" s="1365"/>
      <c r="T108" s="1365"/>
      <c r="U108" s="1365"/>
      <c r="V108" s="1365"/>
      <c r="W108" s="146"/>
      <c r="X108" s="1809"/>
      <c r="Y108" s="1809"/>
      <c r="Z108" s="1785"/>
      <c r="AA108" s="1785"/>
      <c r="AB108" s="1785"/>
      <c r="AC108" s="1785"/>
      <c r="AD108" s="1785"/>
      <c r="AE108" s="1785"/>
      <c r="AF108" s="1785"/>
      <c r="AG108" s="1785"/>
      <c r="AH108" s="1785"/>
      <c r="AI108" s="1785"/>
      <c r="AJ108" s="1785"/>
      <c r="AK108" s="1785"/>
      <c r="AL108" s="1785"/>
      <c r="AM108" s="1785"/>
      <c r="AN108" s="1785"/>
      <c r="AO108" s="1785"/>
      <c r="AP108" s="1785"/>
      <c r="AQ108" s="1785"/>
      <c r="AR108" s="1785"/>
      <c r="BV108" s="118"/>
      <c r="BW108" s="118"/>
      <c r="BX108" s="60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row>
    <row r="109" spans="1:135" s="358" customFormat="1" ht="22.5" customHeight="1" x14ac:dyDescent="0.25">
      <c r="A109" s="7393" t="s">
        <v>495</v>
      </c>
      <c r="B109" s="7395" t="s">
        <v>496</v>
      </c>
      <c r="C109" s="7397" t="s">
        <v>497</v>
      </c>
      <c r="D109" s="7397"/>
      <c r="E109" s="7397"/>
      <c r="F109" s="7397"/>
      <c r="G109" s="7397"/>
      <c r="H109" s="7397"/>
      <c r="I109" s="7397"/>
      <c r="J109" s="7397"/>
      <c r="K109" s="7397"/>
      <c r="L109" s="7397"/>
      <c r="M109" s="7395" t="s">
        <v>498</v>
      </c>
      <c r="N109" s="1393"/>
      <c r="O109" s="1393"/>
      <c r="P109" s="1393"/>
      <c r="Q109" s="1365"/>
      <c r="R109" s="1365"/>
      <c r="S109" s="1365"/>
      <c r="T109" s="1365"/>
      <c r="U109" s="1365"/>
      <c r="V109" s="1365"/>
      <c r="W109" s="1365"/>
      <c r="X109" s="1394"/>
      <c r="Y109" s="1809"/>
      <c r="Z109" s="1785"/>
      <c r="AA109" s="1785"/>
      <c r="AB109" s="1785"/>
      <c r="AC109" s="1785"/>
      <c r="AD109" s="1785"/>
      <c r="AE109" s="1785"/>
      <c r="AF109" s="1785"/>
      <c r="AG109" s="1785"/>
      <c r="AH109" s="1785"/>
      <c r="AI109" s="1785"/>
      <c r="AJ109" s="1785"/>
      <c r="AK109" s="1785"/>
      <c r="AL109" s="1785"/>
      <c r="AM109" s="1785"/>
      <c r="AN109" s="1785"/>
      <c r="AO109" s="1785"/>
      <c r="AP109" s="1785"/>
      <c r="AQ109" s="1785"/>
      <c r="AR109" s="1785"/>
      <c r="AS109" s="1785"/>
      <c r="BV109" s="604"/>
      <c r="BW109" s="604"/>
      <c r="BX109" s="684"/>
      <c r="BY109" s="604"/>
      <c r="BZ109" s="604"/>
      <c r="CA109" s="604"/>
      <c r="CB109" s="604"/>
      <c r="CC109" s="604"/>
      <c r="CD109" s="604"/>
      <c r="CE109" s="604"/>
      <c r="CF109" s="604"/>
      <c r="CG109" s="604"/>
      <c r="CH109" s="604"/>
      <c r="CI109" s="604"/>
      <c r="CJ109" s="604"/>
      <c r="CK109" s="604"/>
      <c r="CL109" s="604"/>
      <c r="CM109" s="604"/>
      <c r="CN109" s="604"/>
      <c r="CO109" s="604"/>
      <c r="CP109" s="604"/>
      <c r="CQ109" s="604"/>
      <c r="CR109" s="604"/>
      <c r="CS109" s="604"/>
      <c r="CT109" s="604"/>
      <c r="CU109" s="604"/>
      <c r="CV109" s="604"/>
      <c r="CW109" s="604"/>
      <c r="CX109" s="604"/>
      <c r="CY109" s="604"/>
      <c r="CZ109" s="604"/>
      <c r="DA109" s="604"/>
      <c r="DB109" s="604"/>
      <c r="DC109" s="604"/>
      <c r="DD109" s="604"/>
      <c r="DE109" s="604"/>
      <c r="DF109" s="604"/>
      <c r="DG109" s="604"/>
      <c r="DH109" s="604"/>
      <c r="DI109" s="604"/>
      <c r="DJ109" s="604"/>
      <c r="DK109" s="604"/>
      <c r="DL109" s="604"/>
      <c r="DM109" s="604"/>
      <c r="DN109" s="604"/>
      <c r="DO109" s="604"/>
      <c r="DP109" s="604"/>
      <c r="DQ109" s="604"/>
      <c r="DR109" s="604"/>
      <c r="DS109" s="604"/>
      <c r="DT109" s="604"/>
      <c r="DU109" s="604"/>
      <c r="DV109" s="604"/>
      <c r="DW109" s="604"/>
      <c r="DX109" s="604"/>
      <c r="DY109" s="604"/>
      <c r="DZ109" s="604"/>
      <c r="EA109" s="604"/>
      <c r="EB109" s="604"/>
      <c r="EC109" s="604"/>
      <c r="ED109" s="604"/>
      <c r="EE109" s="604"/>
    </row>
    <row r="110" spans="1:135" s="358" customFormat="1" ht="33" customHeight="1" x14ac:dyDescent="0.25">
      <c r="A110" s="7394"/>
      <c r="B110" s="7396"/>
      <c r="C110" s="1845" t="s">
        <v>499</v>
      </c>
      <c r="D110" s="1845" t="s">
        <v>500</v>
      </c>
      <c r="E110" s="1845" t="s">
        <v>501</v>
      </c>
      <c r="F110" s="1845" t="s">
        <v>502</v>
      </c>
      <c r="G110" s="1845" t="s">
        <v>503</v>
      </c>
      <c r="H110" s="1846" t="s">
        <v>504</v>
      </c>
      <c r="I110" s="1846" t="s">
        <v>505</v>
      </c>
      <c r="J110" s="1847" t="s">
        <v>506</v>
      </c>
      <c r="K110" s="1846" t="s">
        <v>507</v>
      </c>
      <c r="L110" s="1845" t="s">
        <v>508</v>
      </c>
      <c r="M110" s="7396"/>
      <c r="N110" s="1393"/>
      <c r="O110" s="1393"/>
      <c r="P110" s="1393"/>
      <c r="Q110" s="1365"/>
      <c r="R110" s="1365"/>
      <c r="S110" s="1365"/>
      <c r="T110" s="1365"/>
      <c r="U110" s="1365"/>
      <c r="V110" s="1365"/>
      <c r="W110" s="1365"/>
      <c r="X110" s="1394"/>
      <c r="Y110" s="1815"/>
      <c r="Z110" s="1816"/>
      <c r="AA110" s="1816"/>
      <c r="AB110" s="1816"/>
      <c r="AC110" s="1816"/>
      <c r="AD110" s="1816"/>
      <c r="AE110" s="1816"/>
      <c r="AF110" s="1816"/>
      <c r="AG110" s="1816"/>
      <c r="AH110" s="1816"/>
      <c r="AI110" s="1816"/>
      <c r="AJ110" s="1816"/>
      <c r="AK110" s="1816"/>
      <c r="AL110" s="1816"/>
      <c r="AM110" s="1816"/>
      <c r="AN110" s="1816"/>
      <c r="AO110" s="1816"/>
      <c r="AP110" s="1816"/>
      <c r="AQ110" s="1816"/>
      <c r="AR110" s="1816"/>
      <c r="AS110" s="1816"/>
      <c r="BV110" s="604"/>
      <c r="BW110" s="604"/>
      <c r="BX110" s="684"/>
      <c r="BY110" s="604"/>
      <c r="BZ110" s="604"/>
      <c r="CA110" s="604"/>
      <c r="CB110" s="604"/>
      <c r="CC110" s="604"/>
      <c r="CD110" s="604"/>
      <c r="CE110" s="604"/>
      <c r="CF110" s="604"/>
      <c r="CG110" s="604"/>
      <c r="CH110" s="604"/>
      <c r="CI110" s="604"/>
      <c r="CJ110" s="604"/>
      <c r="CK110" s="604"/>
      <c r="CL110" s="604"/>
      <c r="CM110" s="604"/>
      <c r="CN110" s="604"/>
      <c r="CO110" s="604"/>
      <c r="CP110" s="604"/>
      <c r="CQ110" s="604"/>
      <c r="CR110" s="604"/>
      <c r="CS110" s="604"/>
      <c r="CT110" s="604"/>
      <c r="CU110" s="604"/>
      <c r="CV110" s="604"/>
      <c r="CW110" s="604"/>
      <c r="CX110" s="604"/>
      <c r="CY110" s="604"/>
      <c r="CZ110" s="604"/>
      <c r="DA110" s="604"/>
      <c r="DB110" s="604"/>
      <c r="DC110" s="604"/>
      <c r="DD110" s="604"/>
      <c r="DE110" s="604"/>
      <c r="DF110" s="604"/>
      <c r="DG110" s="604"/>
      <c r="DH110" s="604"/>
      <c r="DI110" s="604"/>
      <c r="DJ110" s="604"/>
      <c r="DK110" s="604"/>
      <c r="DL110" s="604"/>
      <c r="DM110" s="604"/>
      <c r="DN110" s="604"/>
      <c r="DO110" s="604"/>
      <c r="DP110" s="604"/>
      <c r="DQ110" s="604"/>
      <c r="DR110" s="604"/>
      <c r="DS110" s="604"/>
      <c r="DT110" s="604"/>
      <c r="DU110" s="604"/>
      <c r="DV110" s="604"/>
      <c r="DW110" s="604"/>
      <c r="DX110" s="604"/>
      <c r="DY110" s="604"/>
      <c r="DZ110" s="604"/>
      <c r="EA110" s="604"/>
      <c r="EB110" s="604"/>
      <c r="EC110" s="604"/>
      <c r="ED110" s="604"/>
      <c r="EE110" s="604"/>
    </row>
    <row r="111" spans="1:135" s="358" customFormat="1" ht="14.25" customHeight="1" x14ac:dyDescent="0.25">
      <c r="A111" s="1848" t="s">
        <v>509</v>
      </c>
      <c r="B111" s="1849"/>
      <c r="C111" s="1850"/>
      <c r="D111" s="1850"/>
      <c r="E111" s="1850"/>
      <c r="F111" s="1850"/>
      <c r="G111" s="1850"/>
      <c r="H111" s="1850"/>
      <c r="I111" s="1850"/>
      <c r="J111" s="1850"/>
      <c r="K111" s="1850"/>
      <c r="L111" s="1850"/>
      <c r="M111" s="1851"/>
      <c r="N111" s="1393"/>
      <c r="O111" s="1393"/>
      <c r="P111" s="1393"/>
      <c r="Q111" s="1365"/>
      <c r="R111" s="1365"/>
      <c r="S111" s="1365"/>
      <c r="T111" s="1365"/>
      <c r="U111" s="1365"/>
      <c r="V111" s="1365"/>
      <c r="W111" s="1365"/>
      <c r="X111" s="1394"/>
      <c r="Y111" s="1815"/>
      <c r="Z111" s="1816"/>
      <c r="AA111" s="1816"/>
      <c r="AB111" s="1816"/>
      <c r="AC111" s="1816"/>
      <c r="AD111" s="1816"/>
      <c r="AE111" s="1816"/>
      <c r="AF111" s="1816"/>
      <c r="AG111" s="1816"/>
      <c r="AH111" s="1816"/>
      <c r="AI111" s="1816"/>
      <c r="AJ111" s="1816"/>
      <c r="AK111" s="1816"/>
      <c r="AL111" s="1816"/>
      <c r="AM111" s="1816"/>
      <c r="AN111" s="1816"/>
      <c r="AO111" s="1816"/>
      <c r="AP111" s="1816"/>
      <c r="AQ111" s="1816"/>
      <c r="AR111" s="1816"/>
      <c r="AS111" s="1816"/>
      <c r="BV111" s="604"/>
      <c r="BW111" s="604"/>
      <c r="BX111" s="684"/>
      <c r="BY111" s="604"/>
      <c r="BZ111" s="604"/>
      <c r="CA111" s="604"/>
      <c r="CB111" s="604"/>
      <c r="CC111" s="604"/>
      <c r="CD111" s="604"/>
      <c r="CE111" s="604"/>
      <c r="CF111" s="604"/>
      <c r="CG111" s="604"/>
      <c r="CH111" s="604"/>
      <c r="CI111" s="604"/>
      <c r="CJ111" s="604"/>
      <c r="CK111" s="604"/>
      <c r="CL111" s="604"/>
      <c r="CM111" s="604"/>
      <c r="CN111" s="604"/>
      <c r="CO111" s="604"/>
      <c r="CP111" s="604"/>
      <c r="CQ111" s="604"/>
      <c r="CR111" s="604"/>
      <c r="CS111" s="604"/>
      <c r="CT111" s="604"/>
      <c r="CU111" s="604"/>
      <c r="CV111" s="604"/>
      <c r="CW111" s="604"/>
      <c r="CX111" s="604"/>
      <c r="CY111" s="604"/>
      <c r="CZ111" s="604"/>
      <c r="DA111" s="604"/>
      <c r="DB111" s="604"/>
      <c r="DC111" s="604"/>
      <c r="DD111" s="604"/>
      <c r="DE111" s="604"/>
      <c r="DF111" s="604"/>
      <c r="DG111" s="604"/>
      <c r="DH111" s="604"/>
      <c r="DI111" s="604"/>
      <c r="DJ111" s="604"/>
      <c r="DK111" s="604"/>
      <c r="DL111" s="604"/>
      <c r="DM111" s="604"/>
      <c r="DN111" s="604"/>
      <c r="DO111" s="604"/>
      <c r="DP111" s="604"/>
      <c r="DQ111" s="604"/>
      <c r="DR111" s="604"/>
      <c r="DS111" s="604"/>
      <c r="DT111" s="604"/>
      <c r="DU111" s="604"/>
      <c r="DV111" s="604"/>
      <c r="DW111" s="604"/>
      <c r="DX111" s="604"/>
      <c r="DY111" s="604"/>
      <c r="DZ111" s="604"/>
      <c r="EA111" s="604"/>
      <c r="EB111" s="604"/>
      <c r="EC111" s="604"/>
      <c r="ED111" s="604"/>
      <c r="EE111" s="604"/>
    </row>
    <row r="112" spans="1:135" s="358" customFormat="1" ht="14.25" customHeight="1" x14ac:dyDescent="0.25">
      <c r="A112" s="1852" t="s">
        <v>510</v>
      </c>
      <c r="B112" s="1395"/>
      <c r="C112" s="1396"/>
      <c r="D112" s="1396"/>
      <c r="E112" s="1396"/>
      <c r="F112" s="1396"/>
      <c r="G112" s="1396"/>
      <c r="H112" s="1396"/>
      <c r="I112" s="1396"/>
      <c r="J112" s="1396"/>
      <c r="K112" s="1396"/>
      <c r="L112" s="1396"/>
      <c r="M112" s="1397"/>
      <c r="N112" s="1393"/>
      <c r="O112" s="1393"/>
      <c r="P112" s="1393"/>
      <c r="Q112" s="1365"/>
      <c r="R112" s="1365"/>
      <c r="S112" s="1365"/>
      <c r="T112" s="1365"/>
      <c r="U112" s="1365"/>
      <c r="V112" s="1365"/>
      <c r="W112" s="1365"/>
      <c r="X112" s="1394"/>
      <c r="Y112" s="1815"/>
      <c r="Z112" s="1816"/>
      <c r="AA112" s="1816"/>
      <c r="AB112" s="1816"/>
      <c r="AC112" s="1816"/>
      <c r="AD112" s="1816"/>
      <c r="AE112" s="1816"/>
      <c r="AF112" s="1816"/>
      <c r="AG112" s="1816"/>
      <c r="AH112" s="1816"/>
      <c r="AI112" s="1816"/>
      <c r="AJ112" s="1816"/>
      <c r="AK112" s="1816"/>
      <c r="AL112" s="1816"/>
      <c r="AM112" s="1816"/>
      <c r="AN112" s="1816"/>
      <c r="AO112" s="1816"/>
      <c r="AP112" s="1816"/>
      <c r="AQ112" s="1816"/>
      <c r="AR112" s="1816"/>
      <c r="AS112" s="1816"/>
      <c r="BV112" s="604"/>
      <c r="BW112" s="604"/>
      <c r="BX112" s="684"/>
      <c r="BY112" s="604"/>
      <c r="BZ112" s="604"/>
      <c r="CA112" s="604"/>
      <c r="CB112" s="604"/>
      <c r="CC112" s="604"/>
      <c r="CD112" s="604"/>
      <c r="CE112" s="604"/>
      <c r="CF112" s="604"/>
      <c r="CG112" s="604"/>
      <c r="CH112" s="604"/>
      <c r="CI112" s="604"/>
      <c r="CJ112" s="604"/>
      <c r="CK112" s="604"/>
      <c r="CL112" s="604"/>
      <c r="CM112" s="604"/>
      <c r="CN112" s="604"/>
      <c r="CO112" s="604"/>
      <c r="CP112" s="604"/>
      <c r="CQ112" s="604"/>
      <c r="CR112" s="604"/>
      <c r="CS112" s="604"/>
      <c r="CT112" s="604"/>
      <c r="CU112" s="604"/>
      <c r="CV112" s="604"/>
      <c r="CW112" s="604"/>
      <c r="CX112" s="604"/>
      <c r="CY112" s="604"/>
      <c r="CZ112" s="604"/>
      <c r="DA112" s="604"/>
      <c r="DB112" s="604"/>
      <c r="DC112" s="604"/>
      <c r="DD112" s="604"/>
      <c r="DE112" s="604"/>
      <c r="DF112" s="604"/>
      <c r="DG112" s="604"/>
      <c r="DH112" s="604"/>
      <c r="DI112" s="604"/>
      <c r="DJ112" s="604"/>
      <c r="DK112" s="604"/>
      <c r="DL112" s="604"/>
      <c r="DM112" s="604"/>
      <c r="DN112" s="604"/>
      <c r="DO112" s="604"/>
      <c r="DP112" s="604"/>
      <c r="DQ112" s="604"/>
      <c r="DR112" s="604"/>
      <c r="DS112" s="604"/>
      <c r="DT112" s="604"/>
      <c r="DU112" s="604"/>
      <c r="DV112" s="604"/>
      <c r="DW112" s="604"/>
      <c r="DX112" s="604"/>
      <c r="DY112" s="604"/>
      <c r="DZ112" s="604"/>
      <c r="EA112" s="604"/>
      <c r="EB112" s="604"/>
      <c r="EC112" s="604"/>
      <c r="ED112" s="604"/>
      <c r="EE112" s="604"/>
    </row>
    <row r="113" spans="1:135" s="358" customFormat="1" ht="14.25" customHeight="1" x14ac:dyDescent="0.25">
      <c r="A113" s="1853" t="s">
        <v>511</v>
      </c>
      <c r="B113" s="1854"/>
      <c r="C113" s="1855"/>
      <c r="D113" s="1855"/>
      <c r="E113" s="1855"/>
      <c r="F113" s="1855"/>
      <c r="G113" s="1855"/>
      <c r="H113" s="1855"/>
      <c r="I113" s="1855"/>
      <c r="J113" s="1855"/>
      <c r="K113" s="1855"/>
      <c r="L113" s="1855"/>
      <c r="M113" s="1855"/>
      <c r="N113" s="1393"/>
      <c r="O113" s="1393"/>
      <c r="P113" s="1393"/>
      <c r="Q113" s="1365"/>
      <c r="R113" s="1365"/>
      <c r="S113" s="1365"/>
      <c r="T113" s="1365"/>
      <c r="U113" s="1365"/>
      <c r="V113" s="1365"/>
      <c r="W113" s="1365"/>
      <c r="X113" s="1394"/>
      <c r="Y113" s="1815"/>
      <c r="Z113" s="1816"/>
      <c r="AA113" s="1816"/>
      <c r="AB113" s="1816"/>
      <c r="AC113" s="1816"/>
      <c r="AD113" s="1816"/>
      <c r="AE113" s="1816"/>
      <c r="AF113" s="1816"/>
      <c r="AG113" s="1816"/>
      <c r="AH113" s="1816"/>
      <c r="AI113" s="1816"/>
      <c r="AJ113" s="1816"/>
      <c r="AK113" s="1816"/>
      <c r="AL113" s="1816"/>
      <c r="AM113" s="1816"/>
      <c r="AN113" s="1816"/>
      <c r="AO113" s="1816"/>
      <c r="AP113" s="1816"/>
      <c r="AQ113" s="1816"/>
      <c r="AR113" s="1816"/>
      <c r="AS113" s="1816"/>
      <c r="BV113" s="604"/>
      <c r="BW113" s="604"/>
      <c r="BX113" s="684"/>
      <c r="BY113" s="604"/>
      <c r="BZ113" s="604"/>
      <c r="CA113" s="604"/>
      <c r="CB113" s="604"/>
      <c r="CC113" s="604"/>
      <c r="CD113" s="604"/>
      <c r="CE113" s="604"/>
      <c r="CF113" s="604"/>
      <c r="CG113" s="604"/>
      <c r="CH113" s="604"/>
      <c r="CI113" s="604"/>
      <c r="CJ113" s="604"/>
      <c r="CK113" s="604"/>
      <c r="CL113" s="604"/>
      <c r="CM113" s="604"/>
      <c r="CN113" s="604"/>
      <c r="CO113" s="604"/>
      <c r="CP113" s="604"/>
      <c r="CQ113" s="604"/>
      <c r="CR113" s="604"/>
      <c r="CS113" s="604"/>
      <c r="CT113" s="604"/>
      <c r="CU113" s="604"/>
      <c r="CV113" s="604"/>
      <c r="CW113" s="604"/>
      <c r="CX113" s="604"/>
      <c r="CY113" s="604"/>
      <c r="CZ113" s="604"/>
      <c r="DA113" s="604"/>
      <c r="DB113" s="604"/>
      <c r="DC113" s="604"/>
      <c r="DD113" s="604"/>
      <c r="DE113" s="604"/>
      <c r="DF113" s="604"/>
      <c r="DG113" s="604"/>
      <c r="DH113" s="604"/>
      <c r="DI113" s="604"/>
      <c r="DJ113" s="604"/>
      <c r="DK113" s="604"/>
      <c r="DL113" s="604"/>
      <c r="DM113" s="604"/>
      <c r="DN113" s="604"/>
      <c r="DO113" s="604"/>
      <c r="DP113" s="604"/>
      <c r="DQ113" s="604"/>
      <c r="DR113" s="604"/>
      <c r="DS113" s="604"/>
      <c r="DT113" s="604"/>
      <c r="DU113" s="604"/>
      <c r="DV113" s="604"/>
      <c r="DW113" s="604"/>
      <c r="DX113" s="604"/>
      <c r="DY113" s="604"/>
      <c r="DZ113" s="604"/>
      <c r="EA113" s="604"/>
      <c r="EB113" s="604"/>
      <c r="EC113" s="604"/>
      <c r="ED113" s="604"/>
      <c r="EE113" s="604"/>
    </row>
    <row r="114" spans="1:135" s="358" customFormat="1" ht="13.5" x14ac:dyDescent="0.25">
      <c r="A114" s="1398" t="s">
        <v>512</v>
      </c>
      <c r="B114" s="1856"/>
      <c r="C114" s="1856"/>
      <c r="D114" s="1856"/>
      <c r="E114" s="1856"/>
      <c r="F114" s="1856"/>
      <c r="G114" s="1856"/>
      <c r="H114" s="1856"/>
      <c r="I114" s="1856"/>
      <c r="J114" s="1856"/>
      <c r="K114" s="1856"/>
      <c r="L114" s="1856"/>
      <c r="M114" s="1856"/>
      <c r="N114" s="1856"/>
      <c r="O114" s="1856"/>
      <c r="P114" s="1856"/>
      <c r="Q114" s="1856"/>
      <c r="R114" s="1856"/>
      <c r="S114" s="1856"/>
      <c r="T114" s="1856"/>
      <c r="U114" s="1856"/>
      <c r="V114" s="1856"/>
      <c r="W114" s="1856"/>
      <c r="X114" s="1856"/>
      <c r="Y114" s="1856"/>
      <c r="Z114" s="1856"/>
      <c r="AA114" s="1856"/>
      <c r="AB114" s="1856"/>
      <c r="AC114" s="1856"/>
      <c r="AD114" s="1856"/>
      <c r="AE114" s="1856"/>
      <c r="AF114" s="1856"/>
      <c r="AG114" s="1856"/>
      <c r="AH114" s="1856"/>
      <c r="AI114" s="1856"/>
      <c r="AJ114" s="1856"/>
      <c r="AK114" s="1856"/>
      <c r="AL114" s="1856"/>
      <c r="AM114" s="1856"/>
      <c r="AN114" s="1856"/>
      <c r="AO114" s="1857"/>
      <c r="AP114" s="1857"/>
      <c r="BV114" s="604"/>
      <c r="BW114" s="604"/>
      <c r="BX114" s="684"/>
      <c r="BY114" s="604"/>
      <c r="BZ114" s="604"/>
      <c r="CA114" s="604"/>
      <c r="CB114" s="604"/>
      <c r="CC114" s="604"/>
      <c r="CD114" s="604"/>
      <c r="CE114" s="604"/>
      <c r="CF114" s="604"/>
      <c r="CG114" s="604"/>
      <c r="CH114" s="604"/>
      <c r="CI114" s="604"/>
      <c r="CJ114" s="604"/>
      <c r="CK114" s="604"/>
      <c r="CL114" s="604"/>
      <c r="CM114" s="604"/>
      <c r="CN114" s="604"/>
      <c r="CO114" s="604"/>
      <c r="CP114" s="604"/>
      <c r="CQ114" s="604"/>
      <c r="CR114" s="604"/>
      <c r="CS114" s="604"/>
      <c r="CT114" s="604"/>
      <c r="CU114" s="604"/>
      <c r="CV114" s="604"/>
      <c r="CW114" s="604"/>
      <c r="CX114" s="604"/>
      <c r="CY114" s="604"/>
      <c r="CZ114" s="604"/>
      <c r="DA114" s="604"/>
      <c r="DB114" s="604"/>
      <c r="DC114" s="604"/>
      <c r="DD114" s="604"/>
      <c r="DE114" s="604"/>
      <c r="DF114" s="604"/>
      <c r="DG114" s="604"/>
      <c r="DH114" s="604"/>
      <c r="DI114" s="604"/>
      <c r="DJ114" s="604"/>
      <c r="DK114" s="604"/>
      <c r="DL114" s="604"/>
      <c r="DM114" s="604"/>
      <c r="DN114" s="604"/>
      <c r="DO114" s="604"/>
      <c r="DP114" s="604"/>
      <c r="DQ114" s="604"/>
      <c r="DR114" s="604"/>
      <c r="DS114" s="604"/>
      <c r="DT114" s="604"/>
      <c r="DU114" s="604"/>
      <c r="DV114" s="604"/>
      <c r="DW114" s="604"/>
      <c r="DX114" s="604"/>
      <c r="DY114" s="604"/>
      <c r="DZ114" s="604"/>
      <c r="EA114" s="604"/>
      <c r="EB114" s="604"/>
      <c r="EC114" s="604"/>
      <c r="ED114" s="604"/>
      <c r="EE114" s="604"/>
    </row>
    <row r="115" spans="1:135" s="358" customFormat="1" ht="14.25" customHeight="1" x14ac:dyDescent="0.25">
      <c r="A115" s="7383" t="s">
        <v>513</v>
      </c>
      <c r="B115" s="7386" t="s">
        <v>3</v>
      </c>
      <c r="C115" s="7387"/>
      <c r="D115" s="7388"/>
      <c r="E115" s="7402" t="s">
        <v>395</v>
      </c>
      <c r="F115" s="7403"/>
      <c r="G115" s="7403"/>
      <c r="H115" s="7403"/>
      <c r="I115" s="7403"/>
      <c r="J115" s="7403"/>
      <c r="K115" s="7403"/>
      <c r="L115" s="7403"/>
      <c r="M115" s="7403"/>
      <c r="N115" s="7403"/>
      <c r="O115" s="7403"/>
      <c r="P115" s="7403"/>
      <c r="Q115" s="7403"/>
      <c r="R115" s="7403"/>
      <c r="S115" s="7403"/>
      <c r="T115" s="7403"/>
      <c r="U115" s="7403"/>
      <c r="V115" s="7403"/>
      <c r="W115" s="7403"/>
      <c r="X115" s="7403"/>
      <c r="Y115" s="7403"/>
      <c r="Z115" s="7403"/>
      <c r="AA115" s="7403"/>
      <c r="AB115" s="7403"/>
      <c r="AC115" s="7403"/>
      <c r="AD115" s="7403"/>
      <c r="AE115" s="7403"/>
      <c r="AF115" s="7403"/>
      <c r="AG115" s="7403"/>
      <c r="AH115" s="7403"/>
      <c r="AI115" s="7403"/>
      <c r="AJ115" s="7403"/>
      <c r="AK115" s="7403"/>
      <c r="AL115" s="7403"/>
      <c r="AM115" s="7403"/>
      <c r="AN115" s="7404"/>
      <c r="AO115" s="7141" t="s">
        <v>363</v>
      </c>
      <c r="AP115" s="7141" t="s">
        <v>514</v>
      </c>
      <c r="AQ115" s="7406" t="s">
        <v>515</v>
      </c>
      <c r="AR115" s="7398" t="s">
        <v>8</v>
      </c>
      <c r="BV115" s="604"/>
      <c r="BW115" s="604"/>
      <c r="BX115" s="684"/>
      <c r="BY115" s="604"/>
      <c r="BZ115" s="604"/>
      <c r="CA115" s="604"/>
      <c r="CB115" s="604"/>
      <c r="CC115" s="604"/>
      <c r="CD115" s="604"/>
      <c r="CE115" s="604"/>
      <c r="CF115" s="604"/>
      <c r="CG115" s="604"/>
      <c r="CH115" s="604"/>
      <c r="CI115" s="604"/>
      <c r="CJ115" s="604"/>
      <c r="CK115" s="604"/>
      <c r="CL115" s="604"/>
      <c r="CM115" s="604"/>
      <c r="CN115" s="604"/>
      <c r="CO115" s="604"/>
      <c r="CP115" s="604"/>
      <c r="CQ115" s="604"/>
      <c r="CR115" s="604"/>
      <c r="CS115" s="604"/>
      <c r="CT115" s="604"/>
      <c r="CU115" s="604"/>
      <c r="CV115" s="604"/>
      <c r="CW115" s="604"/>
      <c r="CX115" s="604"/>
      <c r="CY115" s="604"/>
      <c r="CZ115" s="604"/>
      <c r="DA115" s="604"/>
      <c r="DB115" s="604"/>
      <c r="DC115" s="604"/>
      <c r="DD115" s="604"/>
      <c r="DE115" s="604"/>
      <c r="DF115" s="604"/>
      <c r="DG115" s="604"/>
      <c r="DH115" s="604"/>
      <c r="DI115" s="604"/>
      <c r="DJ115" s="604"/>
      <c r="DK115" s="604"/>
      <c r="DL115" s="604"/>
      <c r="DM115" s="604"/>
      <c r="DN115" s="604"/>
      <c r="DO115" s="604"/>
      <c r="DP115" s="604"/>
      <c r="DQ115" s="604"/>
      <c r="DR115" s="604"/>
      <c r="DS115" s="604"/>
      <c r="DT115" s="604"/>
      <c r="DU115" s="604"/>
      <c r="DV115" s="604"/>
      <c r="DW115" s="604"/>
      <c r="DX115" s="604"/>
      <c r="DY115" s="604"/>
      <c r="DZ115" s="604"/>
      <c r="EA115" s="604"/>
      <c r="EB115" s="604"/>
      <c r="EC115" s="604"/>
      <c r="ED115" s="604"/>
      <c r="EE115" s="604"/>
    </row>
    <row r="116" spans="1:135" s="358" customFormat="1" ht="13.5" x14ac:dyDescent="0.25">
      <c r="A116" s="7384"/>
      <c r="B116" s="7389"/>
      <c r="C116" s="7390"/>
      <c r="D116" s="7391"/>
      <c r="E116" s="7367" t="s">
        <v>398</v>
      </c>
      <c r="F116" s="7368"/>
      <c r="G116" s="7367" t="s">
        <v>399</v>
      </c>
      <c r="H116" s="7368"/>
      <c r="I116" s="7367" t="s">
        <v>400</v>
      </c>
      <c r="J116" s="7368"/>
      <c r="K116" s="7367" t="s">
        <v>401</v>
      </c>
      <c r="L116" s="7368"/>
      <c r="M116" s="7367" t="s">
        <v>83</v>
      </c>
      <c r="N116" s="7368"/>
      <c r="O116" s="7367" t="s">
        <v>84</v>
      </c>
      <c r="P116" s="7368"/>
      <c r="Q116" s="7369" t="s">
        <v>45</v>
      </c>
      <c r="R116" s="7368"/>
      <c r="S116" s="7367" t="s">
        <v>46</v>
      </c>
      <c r="T116" s="7368"/>
      <c r="U116" s="7369" t="s">
        <v>47</v>
      </c>
      <c r="V116" s="7401"/>
      <c r="W116" s="7409" t="s">
        <v>48</v>
      </c>
      <c r="X116" s="7401"/>
      <c r="Y116" s="7409" t="s">
        <v>49</v>
      </c>
      <c r="Z116" s="7369"/>
      <c r="AA116" s="7367" t="s">
        <v>50</v>
      </c>
      <c r="AB116" s="7368"/>
      <c r="AC116" s="7369" t="s">
        <v>51</v>
      </c>
      <c r="AD116" s="7369"/>
      <c r="AE116" s="7367" t="s">
        <v>52</v>
      </c>
      <c r="AF116" s="7368"/>
      <c r="AG116" s="7367" t="s">
        <v>53</v>
      </c>
      <c r="AH116" s="7368"/>
      <c r="AI116" s="7367" t="s">
        <v>54</v>
      </c>
      <c r="AJ116" s="7368"/>
      <c r="AK116" s="7367" t="s">
        <v>55</v>
      </c>
      <c r="AL116" s="7368"/>
      <c r="AM116" s="7369" t="s">
        <v>56</v>
      </c>
      <c r="AN116" s="7368"/>
      <c r="AO116" s="7141"/>
      <c r="AP116" s="7141"/>
      <c r="AQ116" s="7407"/>
      <c r="AR116" s="7399"/>
      <c r="BV116" s="604"/>
      <c r="BW116" s="604"/>
      <c r="BX116" s="684"/>
      <c r="BY116" s="604"/>
      <c r="BZ116" s="604"/>
      <c r="CA116" s="604"/>
      <c r="CB116" s="604"/>
      <c r="CC116" s="604"/>
      <c r="CD116" s="604"/>
      <c r="CE116" s="604"/>
      <c r="CF116" s="604"/>
      <c r="CG116" s="604"/>
      <c r="CH116" s="604"/>
      <c r="CI116" s="604"/>
      <c r="CJ116" s="604"/>
      <c r="CK116" s="604"/>
      <c r="CL116" s="604"/>
      <c r="CM116" s="604"/>
      <c r="CN116" s="604"/>
      <c r="CO116" s="604"/>
      <c r="CP116" s="604"/>
      <c r="CQ116" s="604"/>
      <c r="CR116" s="604"/>
      <c r="CS116" s="604"/>
      <c r="CT116" s="604"/>
      <c r="CU116" s="604"/>
      <c r="CV116" s="604"/>
      <c r="CW116" s="604"/>
      <c r="CX116" s="604"/>
      <c r="CY116" s="604"/>
      <c r="CZ116" s="604"/>
      <c r="DA116" s="604"/>
      <c r="DB116" s="604"/>
      <c r="DC116" s="604"/>
      <c r="DD116" s="604"/>
      <c r="DE116" s="604"/>
      <c r="DF116" s="604"/>
      <c r="DG116" s="604"/>
      <c r="DH116" s="604"/>
      <c r="DI116" s="604"/>
      <c r="DJ116" s="604"/>
      <c r="DK116" s="604"/>
      <c r="DL116" s="604"/>
      <c r="DM116" s="604"/>
      <c r="DN116" s="604"/>
      <c r="DO116" s="604"/>
      <c r="DP116" s="604"/>
      <c r="DQ116" s="604"/>
      <c r="DR116" s="604"/>
      <c r="DS116" s="604"/>
      <c r="DT116" s="604"/>
      <c r="DU116" s="604"/>
      <c r="DV116" s="604"/>
      <c r="DW116" s="604"/>
      <c r="DX116" s="604"/>
      <c r="DY116" s="604"/>
      <c r="DZ116" s="604"/>
      <c r="EA116" s="604"/>
      <c r="EB116" s="604"/>
      <c r="EC116" s="604"/>
      <c r="ED116" s="604"/>
      <c r="EE116" s="604"/>
    </row>
    <row r="117" spans="1:135" s="358" customFormat="1" ht="13.5" x14ac:dyDescent="0.25">
      <c r="A117" s="7385"/>
      <c r="B117" s="1668" t="s">
        <v>32</v>
      </c>
      <c r="C117" s="1858" t="s">
        <v>33</v>
      </c>
      <c r="D117" s="1859" t="s">
        <v>34</v>
      </c>
      <c r="E117" s="1860" t="s">
        <v>33</v>
      </c>
      <c r="F117" s="1861" t="s">
        <v>34</v>
      </c>
      <c r="G117" s="1860" t="s">
        <v>33</v>
      </c>
      <c r="H117" s="1861" t="s">
        <v>34</v>
      </c>
      <c r="I117" s="1860" t="s">
        <v>33</v>
      </c>
      <c r="J117" s="1861" t="s">
        <v>34</v>
      </c>
      <c r="K117" s="1860" t="s">
        <v>33</v>
      </c>
      <c r="L117" s="1861" t="s">
        <v>34</v>
      </c>
      <c r="M117" s="1860" t="s">
        <v>33</v>
      </c>
      <c r="N117" s="1861" t="s">
        <v>34</v>
      </c>
      <c r="O117" s="1860" t="s">
        <v>33</v>
      </c>
      <c r="P117" s="1861" t="s">
        <v>34</v>
      </c>
      <c r="Q117" s="1862" t="s">
        <v>33</v>
      </c>
      <c r="R117" s="1861" t="s">
        <v>34</v>
      </c>
      <c r="S117" s="1860" t="s">
        <v>33</v>
      </c>
      <c r="T117" s="1861" t="s">
        <v>34</v>
      </c>
      <c r="U117" s="1862" t="s">
        <v>33</v>
      </c>
      <c r="V117" s="1863" t="s">
        <v>34</v>
      </c>
      <c r="W117" s="1860" t="s">
        <v>33</v>
      </c>
      <c r="X117" s="1863" t="s">
        <v>34</v>
      </c>
      <c r="Y117" s="1860" t="s">
        <v>33</v>
      </c>
      <c r="Z117" s="1863" t="s">
        <v>34</v>
      </c>
      <c r="AA117" s="1860" t="s">
        <v>33</v>
      </c>
      <c r="AB117" s="1863" t="s">
        <v>34</v>
      </c>
      <c r="AC117" s="1860" t="s">
        <v>33</v>
      </c>
      <c r="AD117" s="1863" t="s">
        <v>34</v>
      </c>
      <c r="AE117" s="1860" t="s">
        <v>33</v>
      </c>
      <c r="AF117" s="1863" t="s">
        <v>34</v>
      </c>
      <c r="AG117" s="1860" t="s">
        <v>33</v>
      </c>
      <c r="AH117" s="1863" t="s">
        <v>34</v>
      </c>
      <c r="AI117" s="1860" t="s">
        <v>33</v>
      </c>
      <c r="AJ117" s="1863" t="s">
        <v>34</v>
      </c>
      <c r="AK117" s="1860" t="s">
        <v>33</v>
      </c>
      <c r="AL117" s="1863" t="s">
        <v>34</v>
      </c>
      <c r="AM117" s="1860" t="s">
        <v>33</v>
      </c>
      <c r="AN117" s="1861" t="s">
        <v>34</v>
      </c>
      <c r="AO117" s="7405"/>
      <c r="AP117" s="7405"/>
      <c r="AQ117" s="7408"/>
      <c r="AR117" s="7400"/>
      <c r="BV117" s="604"/>
      <c r="BW117" s="604"/>
      <c r="BX117" s="684"/>
      <c r="BY117" s="604"/>
      <c r="BZ117" s="604"/>
      <c r="CA117" s="604"/>
      <c r="CB117" s="604"/>
      <c r="CC117" s="604"/>
      <c r="CD117" s="604"/>
      <c r="CE117" s="604"/>
      <c r="CF117" s="604"/>
      <c r="CG117" s="604"/>
      <c r="CH117" s="604"/>
      <c r="CI117" s="604"/>
      <c r="CJ117" s="604"/>
      <c r="CK117" s="604"/>
      <c r="CL117" s="604"/>
      <c r="CM117" s="604"/>
      <c r="CN117" s="604"/>
      <c r="CO117" s="604"/>
      <c r="CP117" s="604"/>
      <c r="CQ117" s="604"/>
      <c r="CR117" s="604"/>
      <c r="CS117" s="604"/>
      <c r="CT117" s="604"/>
      <c r="CU117" s="604"/>
      <c r="CV117" s="604"/>
      <c r="CW117" s="604"/>
      <c r="CX117" s="604"/>
      <c r="CY117" s="604"/>
      <c r="CZ117" s="604"/>
      <c r="DA117" s="604"/>
      <c r="DB117" s="604"/>
      <c r="DC117" s="604"/>
      <c r="DD117" s="604"/>
      <c r="DE117" s="604"/>
      <c r="DF117" s="604"/>
      <c r="DG117" s="604"/>
      <c r="DH117" s="604"/>
      <c r="DI117" s="604"/>
      <c r="DJ117" s="604"/>
      <c r="DK117" s="604"/>
      <c r="DL117" s="604"/>
      <c r="DM117" s="604"/>
      <c r="DN117" s="604"/>
      <c r="DO117" s="604"/>
      <c r="DP117" s="604"/>
      <c r="DQ117" s="604"/>
      <c r="DR117" s="604"/>
      <c r="DS117" s="604"/>
      <c r="DT117" s="604"/>
      <c r="DU117" s="604"/>
      <c r="DV117" s="604"/>
      <c r="DW117" s="604"/>
      <c r="DX117" s="604"/>
      <c r="DY117" s="604"/>
      <c r="DZ117" s="604"/>
      <c r="EA117" s="604"/>
      <c r="EB117" s="604"/>
      <c r="EC117" s="604"/>
      <c r="ED117" s="604"/>
      <c r="EE117" s="604"/>
    </row>
    <row r="118" spans="1:135" s="358" customFormat="1" ht="20.5" x14ac:dyDescent="0.25">
      <c r="A118" s="1945" t="s">
        <v>516</v>
      </c>
      <c r="B118" s="1400"/>
      <c r="C118" s="978"/>
      <c r="D118" s="1401"/>
      <c r="E118" s="152"/>
      <c r="F118" s="159"/>
      <c r="G118" s="152"/>
      <c r="H118" s="154"/>
      <c r="I118" s="152"/>
      <c r="J118" s="154"/>
      <c r="K118" s="152"/>
      <c r="L118" s="154"/>
      <c r="M118" s="152"/>
      <c r="N118" s="154"/>
      <c r="O118" s="152"/>
      <c r="P118" s="154"/>
      <c r="Q118" s="160"/>
      <c r="R118" s="154"/>
      <c r="S118" s="152"/>
      <c r="T118" s="154"/>
      <c r="U118" s="160"/>
      <c r="V118" s="153"/>
      <c r="W118" s="153"/>
      <c r="X118" s="153"/>
      <c r="Y118" s="153"/>
      <c r="Z118" s="153"/>
      <c r="AA118" s="153"/>
      <c r="AB118" s="153"/>
      <c r="AC118" s="153"/>
      <c r="AD118" s="153"/>
      <c r="AE118" s="153"/>
      <c r="AF118" s="153"/>
      <c r="AG118" s="153"/>
      <c r="AH118" s="153"/>
      <c r="AI118" s="153"/>
      <c r="AJ118" s="153"/>
      <c r="AK118" s="153"/>
      <c r="AL118" s="161"/>
      <c r="AM118" s="161"/>
      <c r="AN118" s="154"/>
      <c r="AO118" s="1864"/>
      <c r="AP118" s="1864"/>
      <c r="AQ118" s="4045"/>
      <c r="AR118" s="4045"/>
      <c r="BV118" s="604"/>
      <c r="BW118" s="604"/>
      <c r="BX118" s="684"/>
      <c r="BY118" s="604"/>
      <c r="BZ118" s="604"/>
      <c r="CA118" s="604"/>
      <c r="CB118" s="604"/>
      <c r="CC118" s="604"/>
      <c r="CD118" s="604"/>
      <c r="CE118" s="604"/>
      <c r="CF118" s="604"/>
      <c r="CG118" s="604"/>
      <c r="CH118" s="604"/>
      <c r="CI118" s="604"/>
      <c r="CJ118" s="604"/>
      <c r="CK118" s="604"/>
      <c r="CL118" s="604"/>
      <c r="CM118" s="604"/>
      <c r="CN118" s="604"/>
      <c r="CO118" s="604"/>
      <c r="CP118" s="604"/>
      <c r="CQ118" s="604"/>
      <c r="CR118" s="604"/>
      <c r="CS118" s="604"/>
      <c r="CT118" s="604"/>
      <c r="CU118" s="604"/>
      <c r="CV118" s="604"/>
      <c r="CW118" s="604"/>
      <c r="CX118" s="604"/>
      <c r="CY118" s="604"/>
      <c r="CZ118" s="604"/>
      <c r="DA118" s="604"/>
      <c r="DB118" s="604"/>
      <c r="DC118" s="604"/>
      <c r="DD118" s="604"/>
      <c r="DE118" s="604"/>
      <c r="DF118" s="604"/>
      <c r="DG118" s="604"/>
      <c r="DH118" s="604"/>
      <c r="DI118" s="604"/>
      <c r="DJ118" s="604"/>
      <c r="DK118" s="604"/>
      <c r="DL118" s="604"/>
      <c r="DM118" s="604"/>
      <c r="DN118" s="604"/>
      <c r="DO118" s="604"/>
      <c r="DP118" s="604"/>
      <c r="DQ118" s="604"/>
      <c r="DR118" s="604"/>
      <c r="DS118" s="604"/>
      <c r="DT118" s="604"/>
      <c r="DU118" s="604"/>
      <c r="DV118" s="604"/>
      <c r="DW118" s="604"/>
      <c r="DX118" s="604"/>
      <c r="DY118" s="604"/>
      <c r="DZ118" s="604"/>
      <c r="EA118" s="604"/>
      <c r="EB118" s="604"/>
      <c r="EC118" s="604"/>
      <c r="ED118" s="604"/>
      <c r="EE118" s="604"/>
    </row>
    <row r="119" spans="1:135" s="358" customFormat="1" ht="13.5" x14ac:dyDescent="0.25">
      <c r="A119" s="4044" t="s">
        <v>517</v>
      </c>
      <c r="B119" s="1400" t="s">
        <v>268</v>
      </c>
      <c r="C119" s="978"/>
      <c r="D119" s="1402"/>
      <c r="E119" s="1403"/>
      <c r="F119" s="951"/>
      <c r="G119" s="1403"/>
      <c r="H119" s="1507"/>
      <c r="I119" s="1403"/>
      <c r="J119" s="1507"/>
      <c r="K119" s="1403"/>
      <c r="L119" s="1507"/>
      <c r="M119" s="1403"/>
      <c r="N119" s="1507"/>
      <c r="O119" s="1403"/>
      <c r="P119" s="1507"/>
      <c r="Q119" s="1404"/>
      <c r="R119" s="1507"/>
      <c r="S119" s="1403"/>
      <c r="T119" s="1507"/>
      <c r="U119" s="1404"/>
      <c r="V119" s="1506"/>
      <c r="W119" s="1506"/>
      <c r="X119" s="1506"/>
      <c r="Y119" s="1506"/>
      <c r="Z119" s="1506"/>
      <c r="AA119" s="1506"/>
      <c r="AB119" s="1506"/>
      <c r="AC119" s="1506"/>
      <c r="AD119" s="1506"/>
      <c r="AE119" s="1506"/>
      <c r="AF119" s="1506"/>
      <c r="AG119" s="1506"/>
      <c r="AH119" s="1506"/>
      <c r="AI119" s="1506"/>
      <c r="AJ119" s="1506"/>
      <c r="AK119" s="1506"/>
      <c r="AL119" s="1865"/>
      <c r="AM119" s="1865"/>
      <c r="AN119" s="1507"/>
      <c r="AO119" s="1864"/>
      <c r="AP119" s="1864"/>
      <c r="AQ119" s="4046"/>
      <c r="AR119" s="4046"/>
      <c r="BV119" s="604"/>
      <c r="BW119" s="604"/>
      <c r="BX119" s="684"/>
      <c r="BY119" s="604"/>
      <c r="BZ119" s="604"/>
      <c r="CA119" s="604"/>
      <c r="CB119" s="604"/>
      <c r="CC119" s="604"/>
      <c r="CD119" s="604"/>
      <c r="CE119" s="604"/>
      <c r="CF119" s="604"/>
      <c r="CG119" s="604"/>
      <c r="CH119" s="604"/>
      <c r="CI119" s="604"/>
      <c r="CJ119" s="604"/>
      <c r="CK119" s="604"/>
      <c r="CL119" s="604"/>
      <c r="CM119" s="604"/>
      <c r="CN119" s="604"/>
      <c r="CO119" s="604"/>
      <c r="CP119" s="604"/>
      <c r="CQ119" s="604"/>
      <c r="CR119" s="604"/>
      <c r="CS119" s="604"/>
      <c r="CT119" s="604"/>
      <c r="CU119" s="604"/>
      <c r="CV119" s="604"/>
      <c r="CW119" s="604"/>
      <c r="CX119" s="604"/>
      <c r="CY119" s="604"/>
      <c r="CZ119" s="604"/>
      <c r="DA119" s="604"/>
      <c r="DB119" s="604"/>
      <c r="DC119" s="604"/>
      <c r="DD119" s="604"/>
      <c r="DE119" s="604"/>
      <c r="DF119" s="604"/>
      <c r="DG119" s="604"/>
      <c r="DH119" s="604"/>
      <c r="DI119" s="604"/>
      <c r="DJ119" s="604"/>
      <c r="DK119" s="604"/>
      <c r="DL119" s="604"/>
      <c r="DM119" s="604"/>
      <c r="DN119" s="604"/>
      <c r="DO119" s="604"/>
      <c r="DP119" s="604"/>
      <c r="DQ119" s="604"/>
      <c r="DR119" s="604"/>
      <c r="DS119" s="604"/>
      <c r="DT119" s="604"/>
      <c r="DU119" s="604"/>
      <c r="DV119" s="604"/>
      <c r="DW119" s="604"/>
      <c r="DX119" s="604"/>
      <c r="DY119" s="604"/>
      <c r="DZ119" s="604"/>
      <c r="EA119" s="604"/>
      <c r="EB119" s="604"/>
      <c r="EC119" s="604"/>
      <c r="ED119" s="604"/>
      <c r="EE119" s="604"/>
    </row>
    <row r="120" spans="1:135" s="358" customFormat="1" ht="13.5" x14ac:dyDescent="0.25">
      <c r="A120" s="1866" t="s">
        <v>518</v>
      </c>
      <c r="B120" s="1405"/>
      <c r="C120" s="1270"/>
      <c r="D120" s="1406"/>
      <c r="E120" s="1352"/>
      <c r="F120" s="972"/>
      <c r="G120" s="1352"/>
      <c r="H120" s="1351"/>
      <c r="I120" s="1352"/>
      <c r="J120" s="1351"/>
      <c r="K120" s="1352"/>
      <c r="L120" s="1351"/>
      <c r="M120" s="1352"/>
      <c r="N120" s="1351"/>
      <c r="O120" s="1352"/>
      <c r="P120" s="1351"/>
      <c r="Q120" s="1407"/>
      <c r="R120" s="1351"/>
      <c r="S120" s="1352"/>
      <c r="T120" s="1351"/>
      <c r="U120" s="1407"/>
      <c r="V120" s="1350"/>
      <c r="W120" s="1350"/>
      <c r="X120" s="1350"/>
      <c r="Y120" s="1350"/>
      <c r="Z120" s="1350"/>
      <c r="AA120" s="1350"/>
      <c r="AB120" s="1350"/>
      <c r="AC120" s="1350"/>
      <c r="AD120" s="1350"/>
      <c r="AE120" s="1350"/>
      <c r="AF120" s="1350"/>
      <c r="AG120" s="1350"/>
      <c r="AH120" s="1350"/>
      <c r="AI120" s="1350"/>
      <c r="AJ120" s="1350"/>
      <c r="AK120" s="1350"/>
      <c r="AL120" s="1408"/>
      <c r="AM120" s="1408"/>
      <c r="AN120" s="1351"/>
      <c r="AO120" s="1867"/>
      <c r="AP120" s="1868"/>
      <c r="AQ120" s="4047"/>
      <c r="AR120" s="4048"/>
      <c r="BV120" s="604"/>
      <c r="BW120" s="604"/>
      <c r="BX120" s="684"/>
      <c r="BY120" s="604"/>
      <c r="BZ120" s="604"/>
      <c r="CA120" s="604"/>
      <c r="CB120" s="604"/>
      <c r="CC120" s="604"/>
      <c r="CD120" s="604"/>
      <c r="CE120" s="604"/>
      <c r="CF120" s="604"/>
      <c r="CG120" s="604"/>
      <c r="CH120" s="604"/>
      <c r="CI120" s="604"/>
      <c r="CJ120" s="604"/>
      <c r="CK120" s="604"/>
      <c r="CL120" s="604"/>
      <c r="CM120" s="604"/>
      <c r="CN120" s="604"/>
      <c r="CO120" s="604"/>
      <c r="CP120" s="604"/>
      <c r="CQ120" s="604"/>
      <c r="CR120" s="604"/>
      <c r="CS120" s="604"/>
      <c r="CT120" s="604"/>
      <c r="CU120" s="604"/>
      <c r="CV120" s="604"/>
      <c r="CW120" s="604"/>
      <c r="CX120" s="604"/>
      <c r="CY120" s="604"/>
      <c r="CZ120" s="604"/>
      <c r="DA120" s="604"/>
      <c r="DB120" s="604"/>
      <c r="DC120" s="604"/>
      <c r="DD120" s="604"/>
      <c r="DE120" s="604"/>
      <c r="DF120" s="604"/>
      <c r="DG120" s="604"/>
      <c r="DH120" s="604"/>
      <c r="DI120" s="604"/>
      <c r="DJ120" s="604"/>
      <c r="DK120" s="604"/>
      <c r="DL120" s="604"/>
      <c r="DM120" s="604"/>
      <c r="DN120" s="604"/>
      <c r="DO120" s="604"/>
      <c r="DP120" s="604"/>
      <c r="DQ120" s="604"/>
      <c r="DR120" s="604"/>
      <c r="DS120" s="604"/>
      <c r="DT120" s="604"/>
      <c r="DU120" s="604"/>
      <c r="DV120" s="604"/>
      <c r="DW120" s="604"/>
      <c r="DX120" s="604"/>
      <c r="DY120" s="604"/>
      <c r="DZ120" s="604"/>
      <c r="EA120" s="604"/>
      <c r="EB120" s="604"/>
      <c r="EC120" s="604"/>
      <c r="ED120" s="604"/>
      <c r="EE120" s="604"/>
    </row>
    <row r="121" spans="1:135" s="363" customFormat="1" ht="13.5" x14ac:dyDescent="0.25">
      <c r="A121" s="301" t="s">
        <v>519</v>
      </c>
      <c r="B121" s="1254"/>
      <c r="C121" s="1254"/>
      <c r="D121" s="1254"/>
      <c r="E121" s="1254"/>
      <c r="F121" s="1409"/>
      <c r="G121" s="1409"/>
      <c r="H121" s="1409"/>
      <c r="I121" s="1409"/>
      <c r="J121" s="1409"/>
      <c r="K121" s="1409"/>
      <c r="L121" s="1410"/>
      <c r="M121" s="1410"/>
      <c r="N121" s="1410"/>
      <c r="O121" s="1410"/>
      <c r="BV121" s="118"/>
      <c r="BW121" s="118"/>
      <c r="BX121" s="60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row>
    <row r="122" spans="1:135" s="272" customFormat="1" ht="13.5" x14ac:dyDescent="0.25">
      <c r="A122" s="7370" t="s">
        <v>520</v>
      </c>
      <c r="B122" s="7371"/>
      <c r="C122" s="7374" t="s">
        <v>30</v>
      </c>
      <c r="D122" s="7376" t="s">
        <v>4</v>
      </c>
      <c r="E122" s="7377"/>
      <c r="F122" s="7377"/>
      <c r="G122" s="7377"/>
      <c r="H122" s="7378"/>
      <c r="I122" s="7379" t="s">
        <v>450</v>
      </c>
      <c r="J122" s="7381" t="s">
        <v>9</v>
      </c>
      <c r="K122" s="7392" t="s">
        <v>10</v>
      </c>
      <c r="BV122" s="273"/>
      <c r="BW122" s="273"/>
      <c r="BX122" s="273"/>
      <c r="BY122" s="273"/>
      <c r="BZ122" s="273"/>
      <c r="CA122" s="284"/>
      <c r="CB122" s="284"/>
      <c r="CC122" s="284"/>
      <c r="CD122" s="284"/>
      <c r="CE122" s="284"/>
      <c r="CF122" s="284"/>
      <c r="CG122" s="284"/>
      <c r="CH122" s="284"/>
      <c r="CI122" s="284"/>
      <c r="CJ122" s="284"/>
      <c r="CK122" s="284"/>
      <c r="CL122" s="284"/>
      <c r="CM122" s="284"/>
      <c r="CN122" s="284"/>
      <c r="CO122" s="284"/>
      <c r="CP122" s="284"/>
      <c r="CQ122" s="284"/>
      <c r="CR122" s="284"/>
      <c r="CS122" s="284"/>
      <c r="CT122" s="284"/>
      <c r="CU122" s="284"/>
      <c r="CV122" s="284"/>
      <c r="CW122" s="284"/>
      <c r="CX122" s="284"/>
      <c r="CY122" s="284"/>
      <c r="CZ122" s="284"/>
      <c r="DA122" s="284"/>
      <c r="DB122" s="284"/>
      <c r="DC122" s="284"/>
      <c r="DD122" s="284"/>
      <c r="DE122" s="284"/>
      <c r="DF122" s="284"/>
      <c r="DG122" s="284"/>
      <c r="DH122" s="284"/>
      <c r="DI122" s="284"/>
      <c r="DJ122" s="284"/>
      <c r="DK122" s="284"/>
      <c r="DL122" s="284"/>
      <c r="DM122" s="284"/>
      <c r="DN122" s="284"/>
      <c r="DO122" s="284"/>
      <c r="DP122" s="284"/>
      <c r="DQ122" s="284"/>
      <c r="DR122" s="284"/>
      <c r="DS122" s="284"/>
      <c r="DT122" s="284"/>
      <c r="DU122" s="284"/>
      <c r="DV122" s="284"/>
      <c r="DW122" s="284"/>
      <c r="DX122" s="284"/>
      <c r="DY122" s="284"/>
      <c r="DZ122" s="284"/>
      <c r="EA122" s="273"/>
      <c r="EB122" s="273"/>
      <c r="EC122" s="273"/>
      <c r="ED122" s="273"/>
      <c r="EE122" s="273"/>
    </row>
    <row r="123" spans="1:135" s="272" customFormat="1" ht="30" x14ac:dyDescent="0.25">
      <c r="A123" s="7372"/>
      <c r="B123" s="7373"/>
      <c r="C123" s="7375"/>
      <c r="D123" s="1869" t="s">
        <v>521</v>
      </c>
      <c r="E123" s="1870" t="s">
        <v>522</v>
      </c>
      <c r="F123" s="1870" t="s">
        <v>523</v>
      </c>
      <c r="G123" s="1870" t="s">
        <v>524</v>
      </c>
      <c r="H123" s="1871" t="s">
        <v>525</v>
      </c>
      <c r="I123" s="7380"/>
      <c r="J123" s="7382"/>
      <c r="K123" s="7392"/>
      <c r="BV123" s="273"/>
      <c r="BW123" s="273"/>
      <c r="BX123" s="273"/>
      <c r="BY123" s="273"/>
      <c r="BZ123" s="273"/>
      <c r="CA123" s="284"/>
      <c r="CB123" s="284"/>
      <c r="CC123" s="284"/>
      <c r="CD123" s="284"/>
      <c r="CE123" s="284"/>
      <c r="CF123" s="284"/>
      <c r="CG123" s="284"/>
      <c r="CH123" s="284"/>
      <c r="CI123" s="284"/>
      <c r="CJ123" s="284"/>
      <c r="CK123" s="284"/>
      <c r="CL123" s="284"/>
      <c r="CM123" s="284"/>
      <c r="CN123" s="284"/>
      <c r="CO123" s="284"/>
      <c r="CP123" s="284"/>
      <c r="CQ123" s="284"/>
      <c r="CR123" s="284"/>
      <c r="CS123" s="284"/>
      <c r="CT123" s="284"/>
      <c r="CU123" s="284"/>
      <c r="CV123" s="284"/>
      <c r="CW123" s="284"/>
      <c r="CX123" s="284"/>
      <c r="CY123" s="284"/>
      <c r="CZ123" s="284"/>
      <c r="DA123" s="284"/>
      <c r="DB123" s="284"/>
      <c r="DC123" s="284"/>
      <c r="DD123" s="284"/>
      <c r="DE123" s="284"/>
      <c r="DF123" s="284"/>
      <c r="DG123" s="284"/>
      <c r="DH123" s="284"/>
      <c r="DI123" s="284"/>
      <c r="DJ123" s="284"/>
      <c r="DK123" s="284"/>
      <c r="DL123" s="284"/>
      <c r="DM123" s="284"/>
      <c r="DN123" s="284"/>
      <c r="DO123" s="284"/>
      <c r="DP123" s="284"/>
      <c r="DQ123" s="284"/>
      <c r="DR123" s="284"/>
      <c r="DS123" s="284"/>
      <c r="DT123" s="284"/>
      <c r="DU123" s="284"/>
      <c r="DV123" s="284"/>
      <c r="DW123" s="284"/>
      <c r="DX123" s="284"/>
      <c r="DY123" s="284"/>
      <c r="DZ123" s="284"/>
      <c r="EA123" s="273"/>
      <c r="EB123" s="273"/>
      <c r="EC123" s="273"/>
      <c r="ED123" s="273"/>
      <c r="EE123" s="273"/>
    </row>
    <row r="124" spans="1:135" s="272" customFormat="1" ht="28.15" customHeight="1" x14ac:dyDescent="0.25">
      <c r="A124" s="7361" t="s">
        <v>526</v>
      </c>
      <c r="B124" s="4049" t="s">
        <v>527</v>
      </c>
      <c r="C124" s="1694">
        <f>SUM(D124:H124)</f>
        <v>0</v>
      </c>
      <c r="D124" s="1872"/>
      <c r="E124" s="1873"/>
      <c r="F124" s="1873"/>
      <c r="G124" s="1873"/>
      <c r="H124" s="1874"/>
      <c r="I124" s="1411"/>
      <c r="J124" s="1875"/>
      <c r="K124" s="1876"/>
      <c r="BV124" s="273"/>
      <c r="BW124" s="273"/>
      <c r="BX124" s="273"/>
      <c r="BY124" s="273"/>
      <c r="BZ124" s="273"/>
      <c r="CA124" s="284"/>
      <c r="CB124" s="284"/>
      <c r="CC124" s="284"/>
      <c r="CD124" s="284"/>
      <c r="CE124" s="284"/>
      <c r="CF124" s="284"/>
      <c r="CG124" s="284"/>
      <c r="CH124" s="284"/>
      <c r="CI124" s="284"/>
      <c r="CJ124" s="284"/>
      <c r="CK124" s="284"/>
      <c r="CL124" s="284"/>
      <c r="CM124" s="284"/>
      <c r="CN124" s="284"/>
      <c r="CO124" s="284"/>
      <c r="CP124" s="284"/>
      <c r="CQ124" s="284"/>
      <c r="CR124" s="284"/>
      <c r="CS124" s="284"/>
      <c r="CT124" s="284"/>
      <c r="CU124" s="284"/>
      <c r="CV124" s="284"/>
      <c r="CW124" s="284"/>
      <c r="CX124" s="284"/>
      <c r="CY124" s="284"/>
      <c r="CZ124" s="284"/>
      <c r="DA124" s="284"/>
      <c r="DB124" s="284">
        <v>0</v>
      </c>
      <c r="DC124" s="284"/>
      <c r="DD124" s="284">
        <v>0</v>
      </c>
      <c r="DE124" s="284"/>
      <c r="DF124" s="284"/>
      <c r="DG124" s="284"/>
      <c r="DH124" s="284"/>
      <c r="DI124" s="284"/>
      <c r="DJ124" s="284"/>
      <c r="DK124" s="284"/>
      <c r="DL124" s="284"/>
      <c r="DM124" s="284"/>
      <c r="DN124" s="284"/>
      <c r="DO124" s="284"/>
      <c r="DP124" s="284"/>
      <c r="DQ124" s="284"/>
      <c r="DR124" s="284"/>
      <c r="DS124" s="284"/>
      <c r="DT124" s="284"/>
      <c r="DU124" s="284"/>
      <c r="DV124" s="284"/>
      <c r="DW124" s="284"/>
      <c r="DX124" s="284"/>
      <c r="DY124" s="284"/>
      <c r="DZ124" s="284"/>
      <c r="EA124" s="273"/>
      <c r="EB124" s="273"/>
      <c r="EC124" s="273"/>
      <c r="ED124" s="273"/>
      <c r="EE124" s="273"/>
    </row>
    <row r="125" spans="1:135" s="272" customFormat="1" ht="26.5" customHeight="1" x14ac:dyDescent="0.25">
      <c r="A125" s="7362"/>
      <c r="B125" s="2981" t="s">
        <v>528</v>
      </c>
      <c r="C125" s="831">
        <f>SUM(D125:H125)</f>
        <v>0</v>
      </c>
      <c r="D125" s="1878"/>
      <c r="E125" s="1879"/>
      <c r="F125" s="1879"/>
      <c r="G125" s="1879"/>
      <c r="H125" s="1880"/>
      <c r="I125" s="1411"/>
      <c r="J125" s="1881"/>
      <c r="K125" s="1882"/>
      <c r="BV125" s="273"/>
      <c r="BW125" s="273"/>
      <c r="BX125" s="273"/>
      <c r="BY125" s="273"/>
      <c r="BZ125" s="273"/>
      <c r="CA125" s="284"/>
      <c r="CB125" s="284"/>
      <c r="CC125" s="284"/>
      <c r="CD125" s="284"/>
      <c r="CE125" s="284"/>
      <c r="CF125" s="284"/>
      <c r="CG125" s="284"/>
      <c r="CH125" s="284"/>
      <c r="CI125" s="284"/>
      <c r="CJ125" s="284"/>
      <c r="CK125" s="284"/>
      <c r="CL125" s="284"/>
      <c r="CM125" s="284"/>
      <c r="CN125" s="284"/>
      <c r="CO125" s="284"/>
      <c r="CP125" s="284"/>
      <c r="CQ125" s="284"/>
      <c r="CR125" s="284"/>
      <c r="CS125" s="284"/>
      <c r="CT125" s="284"/>
      <c r="CU125" s="284"/>
      <c r="CV125" s="284"/>
      <c r="CW125" s="284"/>
      <c r="CX125" s="284"/>
      <c r="CY125" s="284"/>
      <c r="CZ125" s="284"/>
      <c r="DA125" s="284"/>
      <c r="DB125" s="284"/>
      <c r="DC125" s="284"/>
      <c r="DD125" s="284"/>
      <c r="DE125" s="284"/>
      <c r="DF125" s="284"/>
      <c r="DG125" s="284"/>
      <c r="DH125" s="284"/>
      <c r="DI125" s="284"/>
      <c r="DJ125" s="284"/>
      <c r="DK125" s="284"/>
      <c r="DL125" s="284"/>
      <c r="DM125" s="284"/>
      <c r="DN125" s="284"/>
      <c r="DO125" s="284"/>
      <c r="DP125" s="284"/>
      <c r="DQ125" s="284"/>
      <c r="DR125" s="284"/>
      <c r="DS125" s="284"/>
      <c r="DT125" s="284"/>
      <c r="DU125" s="284"/>
      <c r="DV125" s="284"/>
      <c r="DW125" s="284"/>
      <c r="DX125" s="284"/>
      <c r="DY125" s="284"/>
      <c r="DZ125" s="284"/>
      <c r="EA125" s="273"/>
      <c r="EB125" s="273"/>
      <c r="EC125" s="273"/>
      <c r="ED125" s="273"/>
      <c r="EE125" s="273"/>
    </row>
    <row r="126" spans="1:135" s="272" customFormat="1" ht="29.5" customHeight="1" x14ac:dyDescent="0.25">
      <c r="A126" s="7363"/>
      <c r="B126" s="4050" t="s">
        <v>529</v>
      </c>
      <c r="C126" s="1700">
        <f t="shared" ref="C126:C132" si="1">SUM(D126:H126)</f>
        <v>0</v>
      </c>
      <c r="D126" s="1883"/>
      <c r="E126" s="1884"/>
      <c r="F126" s="1884"/>
      <c r="G126" s="1884"/>
      <c r="H126" s="1885"/>
      <c r="I126" s="1411"/>
      <c r="J126" s="1886"/>
      <c r="K126" s="1887"/>
      <c r="BV126" s="273"/>
      <c r="BW126" s="273"/>
      <c r="BX126" s="273"/>
      <c r="BY126" s="273"/>
      <c r="BZ126" s="273"/>
      <c r="CA126" s="284"/>
      <c r="CB126" s="284"/>
      <c r="CC126" s="284"/>
      <c r="CD126" s="284"/>
      <c r="CE126" s="284"/>
      <c r="CF126" s="284"/>
      <c r="CG126" s="284"/>
      <c r="CH126" s="284"/>
      <c r="CI126" s="284"/>
      <c r="CJ126" s="284"/>
      <c r="CK126" s="284"/>
      <c r="CL126" s="284"/>
      <c r="CM126" s="284"/>
      <c r="CN126" s="284"/>
      <c r="CO126" s="284"/>
      <c r="CP126" s="284"/>
      <c r="CQ126" s="284"/>
      <c r="CR126" s="284"/>
      <c r="CS126" s="284"/>
      <c r="CT126" s="284"/>
      <c r="CU126" s="284"/>
      <c r="CV126" s="284"/>
      <c r="CW126" s="284"/>
      <c r="CX126" s="284"/>
      <c r="CY126" s="284"/>
      <c r="CZ126" s="284"/>
      <c r="DA126" s="284"/>
      <c r="DB126" s="284"/>
      <c r="DC126" s="284"/>
      <c r="DD126" s="284"/>
      <c r="DE126" s="284"/>
      <c r="DF126" s="284"/>
      <c r="DG126" s="284"/>
      <c r="DH126" s="284"/>
      <c r="DI126" s="284"/>
      <c r="DJ126" s="284"/>
      <c r="DK126" s="284"/>
      <c r="DL126" s="284"/>
      <c r="DM126" s="284"/>
      <c r="DN126" s="284"/>
      <c r="DO126" s="284"/>
      <c r="DP126" s="284"/>
      <c r="DQ126" s="284"/>
      <c r="DR126" s="284"/>
      <c r="DS126" s="284"/>
      <c r="DT126" s="284"/>
      <c r="DU126" s="284"/>
      <c r="DV126" s="284"/>
      <c r="DW126" s="284"/>
      <c r="DX126" s="284"/>
      <c r="DY126" s="284"/>
      <c r="DZ126" s="284"/>
      <c r="EA126" s="273"/>
      <c r="EB126" s="273"/>
      <c r="EC126" s="273"/>
      <c r="ED126" s="273"/>
      <c r="EE126" s="273"/>
    </row>
    <row r="127" spans="1:135" s="272" customFormat="1" ht="24.65" customHeight="1" x14ac:dyDescent="0.25">
      <c r="A127" s="7361" t="s">
        <v>530</v>
      </c>
      <c r="B127" s="4049" t="s">
        <v>531</v>
      </c>
      <c r="C127" s="1888">
        <f t="shared" si="1"/>
        <v>0</v>
      </c>
      <c r="D127" s="1889"/>
      <c r="E127" s="1890"/>
      <c r="F127" s="1890"/>
      <c r="G127" s="1890"/>
      <c r="H127" s="1891"/>
      <c r="I127" s="1892"/>
      <c r="J127" s="1893"/>
      <c r="K127" s="1894"/>
      <c r="BV127" s="273"/>
      <c r="BW127" s="273"/>
      <c r="BX127" s="273"/>
      <c r="BY127" s="273"/>
      <c r="BZ127" s="273"/>
      <c r="CA127" s="284"/>
      <c r="CB127" s="284"/>
      <c r="CC127" s="284"/>
      <c r="CD127" s="284"/>
      <c r="CE127" s="284"/>
      <c r="CF127" s="284"/>
      <c r="CG127" s="284"/>
      <c r="CH127" s="284"/>
      <c r="CI127" s="284"/>
      <c r="CJ127" s="284"/>
      <c r="CK127" s="284"/>
      <c r="CL127" s="284"/>
      <c r="CM127" s="284"/>
      <c r="CN127" s="284"/>
      <c r="CO127" s="284"/>
      <c r="CP127" s="284"/>
      <c r="CQ127" s="284"/>
      <c r="CR127" s="284"/>
      <c r="CS127" s="284"/>
      <c r="CT127" s="284"/>
      <c r="CU127" s="284"/>
      <c r="CV127" s="284"/>
      <c r="CW127" s="284"/>
      <c r="CX127" s="284"/>
      <c r="CY127" s="284"/>
      <c r="CZ127" s="284"/>
      <c r="DA127" s="284"/>
      <c r="DB127" s="284"/>
      <c r="DC127" s="284"/>
      <c r="DD127" s="284"/>
      <c r="DE127" s="284"/>
      <c r="DF127" s="284"/>
      <c r="DG127" s="284"/>
      <c r="DH127" s="284"/>
      <c r="DI127" s="284"/>
      <c r="DJ127" s="284"/>
      <c r="DK127" s="284"/>
      <c r="DL127" s="284"/>
      <c r="DM127" s="284"/>
      <c r="DN127" s="284"/>
      <c r="DO127" s="284"/>
      <c r="DP127" s="284"/>
      <c r="DQ127" s="284"/>
      <c r="DR127" s="284"/>
      <c r="DS127" s="284"/>
      <c r="DT127" s="284"/>
      <c r="DU127" s="284"/>
      <c r="DV127" s="284"/>
      <c r="DW127" s="284"/>
      <c r="DX127" s="284"/>
      <c r="DY127" s="284"/>
      <c r="DZ127" s="284"/>
      <c r="EA127" s="273"/>
      <c r="EB127" s="273"/>
      <c r="EC127" s="273"/>
      <c r="ED127" s="273"/>
      <c r="EE127" s="273"/>
    </row>
    <row r="128" spans="1:135" s="272" customFormat="1" ht="24.65" customHeight="1" x14ac:dyDescent="0.25">
      <c r="A128" s="7363"/>
      <c r="B128" s="4050" t="s">
        <v>532</v>
      </c>
      <c r="C128" s="1700">
        <f t="shared" si="1"/>
        <v>0</v>
      </c>
      <c r="D128" s="1895"/>
      <c r="E128" s="1896"/>
      <c r="F128" s="1896"/>
      <c r="G128" s="1896"/>
      <c r="H128" s="1897"/>
      <c r="I128" s="1898"/>
      <c r="J128" s="1899"/>
      <c r="K128" s="1900"/>
      <c r="BV128" s="273"/>
      <c r="BW128" s="273"/>
      <c r="BX128" s="273"/>
      <c r="BY128" s="273"/>
      <c r="BZ128" s="273"/>
      <c r="CA128" s="284"/>
      <c r="CB128" s="284"/>
      <c r="CC128" s="284"/>
      <c r="CD128" s="284"/>
      <c r="CE128" s="284"/>
      <c r="CF128" s="284"/>
      <c r="CG128" s="284"/>
      <c r="CH128" s="284"/>
      <c r="CI128" s="284"/>
      <c r="CJ128" s="284"/>
      <c r="CK128" s="284"/>
      <c r="CL128" s="284"/>
      <c r="CM128" s="284"/>
      <c r="CN128" s="284"/>
      <c r="CO128" s="284"/>
      <c r="CP128" s="284"/>
      <c r="CQ128" s="284"/>
      <c r="CR128" s="284"/>
      <c r="CS128" s="284"/>
      <c r="CT128" s="284"/>
      <c r="CU128" s="284"/>
      <c r="CV128" s="284"/>
      <c r="CW128" s="284"/>
      <c r="CX128" s="284"/>
      <c r="CY128" s="284"/>
      <c r="CZ128" s="284"/>
      <c r="DA128" s="284"/>
      <c r="DB128" s="284"/>
      <c r="DC128" s="284"/>
      <c r="DD128" s="284"/>
      <c r="DE128" s="284"/>
      <c r="DF128" s="284"/>
      <c r="DG128" s="284"/>
      <c r="DH128" s="284"/>
      <c r="DI128" s="284"/>
      <c r="DJ128" s="284"/>
      <c r="DK128" s="284"/>
      <c r="DL128" s="284"/>
      <c r="DM128" s="284"/>
      <c r="DN128" s="284"/>
      <c r="DO128" s="284"/>
      <c r="DP128" s="284"/>
      <c r="DQ128" s="284"/>
      <c r="DR128" s="284"/>
      <c r="DS128" s="284"/>
      <c r="DT128" s="284"/>
      <c r="DU128" s="284"/>
      <c r="DV128" s="284"/>
      <c r="DW128" s="284"/>
      <c r="DX128" s="284"/>
      <c r="DY128" s="284"/>
      <c r="DZ128" s="284"/>
      <c r="EA128" s="273"/>
      <c r="EB128" s="273"/>
      <c r="EC128" s="273"/>
      <c r="ED128" s="273"/>
      <c r="EE128" s="273"/>
    </row>
    <row r="129" spans="1:135" s="272" customFormat="1" ht="18.649999999999999" customHeight="1" x14ac:dyDescent="0.25">
      <c r="A129" s="7362" t="s">
        <v>533</v>
      </c>
      <c r="B129" s="502" t="s">
        <v>27</v>
      </c>
      <c r="C129" s="327">
        <f t="shared" si="1"/>
        <v>0</v>
      </c>
      <c r="D129" s="1901"/>
      <c r="E129" s="1902"/>
      <c r="F129" s="1902"/>
      <c r="G129" s="1902"/>
      <c r="H129" s="1903"/>
      <c r="I129" s="1904"/>
      <c r="J129" s="1905"/>
      <c r="K129" s="1906"/>
      <c r="BV129" s="273"/>
      <c r="BW129" s="273"/>
      <c r="BX129" s="273"/>
      <c r="BY129" s="273"/>
      <c r="BZ129" s="273"/>
      <c r="CA129" s="284"/>
      <c r="CB129" s="284"/>
      <c r="CC129" s="284"/>
      <c r="CD129" s="284"/>
      <c r="CE129" s="284"/>
      <c r="CF129" s="284"/>
      <c r="CG129" s="284"/>
      <c r="CH129" s="284"/>
      <c r="CI129" s="284"/>
      <c r="CJ129" s="284"/>
      <c r="CK129" s="284"/>
      <c r="CL129" s="284"/>
      <c r="CM129" s="284"/>
      <c r="CN129" s="284"/>
      <c r="CO129" s="284"/>
      <c r="CP129" s="284"/>
      <c r="CQ129" s="284"/>
      <c r="CR129" s="284"/>
      <c r="CS129" s="284"/>
      <c r="CT129" s="284"/>
      <c r="CU129" s="284"/>
      <c r="CV129" s="284"/>
      <c r="CW129" s="284"/>
      <c r="CX129" s="284"/>
      <c r="CY129" s="284"/>
      <c r="CZ129" s="284"/>
      <c r="DA129" s="284"/>
      <c r="DB129" s="284"/>
      <c r="DC129" s="284"/>
      <c r="DD129" s="284"/>
      <c r="DE129" s="284"/>
      <c r="DF129" s="284"/>
      <c r="DG129" s="284"/>
      <c r="DH129" s="284"/>
      <c r="DI129" s="284"/>
      <c r="DJ129" s="284"/>
      <c r="DK129" s="284"/>
      <c r="DL129" s="284"/>
      <c r="DM129" s="284"/>
      <c r="DN129" s="284"/>
      <c r="DO129" s="284"/>
      <c r="DP129" s="284"/>
      <c r="DQ129" s="284"/>
      <c r="DR129" s="284"/>
      <c r="DS129" s="284"/>
      <c r="DT129" s="284"/>
      <c r="DU129" s="284"/>
      <c r="DV129" s="284"/>
      <c r="DW129" s="284"/>
      <c r="DX129" s="284"/>
      <c r="DY129" s="284"/>
      <c r="DZ129" s="284"/>
      <c r="EA129" s="273"/>
      <c r="EB129" s="273"/>
      <c r="EC129" s="273"/>
      <c r="ED129" s="273"/>
      <c r="EE129" s="273"/>
    </row>
    <row r="130" spans="1:135" s="272" customFormat="1" ht="18.649999999999999" customHeight="1" x14ac:dyDescent="0.25">
      <c r="A130" s="7362"/>
      <c r="B130" s="497" t="s">
        <v>534</v>
      </c>
      <c r="C130" s="327">
        <f t="shared" si="1"/>
        <v>0</v>
      </c>
      <c r="D130" s="1901"/>
      <c r="E130" s="1902"/>
      <c r="F130" s="1902"/>
      <c r="G130" s="1902"/>
      <c r="H130" s="1903"/>
      <c r="I130" s="1904"/>
      <c r="J130" s="1905"/>
      <c r="K130" s="1906"/>
      <c r="BV130" s="273"/>
      <c r="BW130" s="273"/>
      <c r="BX130" s="273"/>
      <c r="BY130" s="273"/>
      <c r="BZ130" s="273"/>
      <c r="CA130" s="284"/>
      <c r="CB130" s="284"/>
      <c r="CC130" s="284"/>
      <c r="CD130" s="284"/>
      <c r="CE130" s="284"/>
      <c r="CF130" s="284"/>
      <c r="CG130" s="284"/>
      <c r="CH130" s="284"/>
      <c r="CI130" s="284"/>
      <c r="CJ130" s="284"/>
      <c r="CK130" s="284"/>
      <c r="CL130" s="284"/>
      <c r="CM130" s="284"/>
      <c r="CN130" s="284"/>
      <c r="CO130" s="284"/>
      <c r="CP130" s="284"/>
      <c r="CQ130" s="284"/>
      <c r="CR130" s="284"/>
      <c r="CS130" s="284"/>
      <c r="CT130" s="284"/>
      <c r="CU130" s="284"/>
      <c r="CV130" s="284"/>
      <c r="CW130" s="284"/>
      <c r="CX130" s="284"/>
      <c r="CY130" s="284"/>
      <c r="CZ130" s="284"/>
      <c r="DA130" s="284"/>
      <c r="DB130" s="284"/>
      <c r="DC130" s="284"/>
      <c r="DD130" s="284"/>
      <c r="DE130" s="284"/>
      <c r="DF130" s="284"/>
      <c r="DG130" s="284"/>
      <c r="DH130" s="284"/>
      <c r="DI130" s="284"/>
      <c r="DJ130" s="284"/>
      <c r="DK130" s="284"/>
      <c r="DL130" s="284"/>
      <c r="DM130" s="284"/>
      <c r="DN130" s="284"/>
      <c r="DO130" s="284"/>
      <c r="DP130" s="284"/>
      <c r="DQ130" s="284"/>
      <c r="DR130" s="284"/>
      <c r="DS130" s="284"/>
      <c r="DT130" s="284"/>
      <c r="DU130" s="284"/>
      <c r="DV130" s="284"/>
      <c r="DW130" s="284"/>
      <c r="DX130" s="284"/>
      <c r="DY130" s="284"/>
      <c r="DZ130" s="284"/>
      <c r="EA130" s="273"/>
      <c r="EB130" s="273"/>
      <c r="EC130" s="273"/>
      <c r="ED130" s="273"/>
      <c r="EE130" s="273"/>
    </row>
    <row r="131" spans="1:135" s="272" customFormat="1" ht="16.899999999999999" customHeight="1" x14ac:dyDescent="0.25">
      <c r="A131" s="7362"/>
      <c r="B131" s="1448" t="s">
        <v>58</v>
      </c>
      <c r="C131" s="831">
        <f t="shared" si="1"/>
        <v>0</v>
      </c>
      <c r="D131" s="1907"/>
      <c r="E131" s="1908"/>
      <c r="F131" s="1908"/>
      <c r="G131" s="1908"/>
      <c r="H131" s="1909"/>
      <c r="I131" s="1910"/>
      <c r="J131" s="1911"/>
      <c r="K131" s="1912"/>
      <c r="BV131" s="273"/>
      <c r="BW131" s="273"/>
      <c r="BX131" s="273"/>
      <c r="BY131" s="273"/>
      <c r="BZ131" s="273"/>
      <c r="CA131" s="284"/>
      <c r="CB131" s="284"/>
      <c r="CC131" s="284"/>
      <c r="CD131" s="284"/>
      <c r="CE131" s="284"/>
      <c r="CF131" s="284"/>
      <c r="CG131" s="284"/>
      <c r="CH131" s="284"/>
      <c r="CI131" s="284"/>
      <c r="CJ131" s="284"/>
      <c r="CK131" s="284"/>
      <c r="CL131" s="284"/>
      <c r="CM131" s="284"/>
      <c r="CN131" s="284"/>
      <c r="CO131" s="284"/>
      <c r="CP131" s="284"/>
      <c r="CQ131" s="284"/>
      <c r="CR131" s="284"/>
      <c r="CS131" s="284"/>
      <c r="CT131" s="284"/>
      <c r="CU131" s="284"/>
      <c r="CV131" s="284"/>
      <c r="CW131" s="284"/>
      <c r="CX131" s="284"/>
      <c r="CY131" s="284"/>
      <c r="CZ131" s="284"/>
      <c r="DA131" s="284"/>
      <c r="DB131" s="284"/>
      <c r="DC131" s="284"/>
      <c r="DD131" s="284"/>
      <c r="DE131" s="284"/>
      <c r="DF131" s="284"/>
      <c r="DG131" s="284"/>
      <c r="DH131" s="284"/>
      <c r="DI131" s="284"/>
      <c r="DJ131" s="284"/>
      <c r="DK131" s="284"/>
      <c r="DL131" s="284"/>
      <c r="DM131" s="284"/>
      <c r="DN131" s="284"/>
      <c r="DO131" s="284"/>
      <c r="DP131" s="284"/>
      <c r="DQ131" s="284"/>
      <c r="DR131" s="284"/>
      <c r="DS131" s="284"/>
      <c r="DT131" s="284"/>
      <c r="DU131" s="284"/>
      <c r="DV131" s="284"/>
      <c r="DW131" s="284"/>
      <c r="DX131" s="284"/>
      <c r="DY131" s="284"/>
      <c r="DZ131" s="284"/>
      <c r="EA131" s="273"/>
      <c r="EB131" s="273"/>
      <c r="EC131" s="273"/>
      <c r="ED131" s="273"/>
      <c r="EE131" s="273"/>
    </row>
    <row r="132" spans="1:135" s="272" customFormat="1" ht="17.5" customHeight="1" x14ac:dyDescent="0.25">
      <c r="A132" s="7363"/>
      <c r="B132" s="1413" t="s">
        <v>60</v>
      </c>
      <c r="C132" s="813">
        <f t="shared" si="1"/>
        <v>0</v>
      </c>
      <c r="D132" s="1913"/>
      <c r="E132" s="1914"/>
      <c r="F132" s="1914"/>
      <c r="G132" s="1914"/>
      <c r="H132" s="1915"/>
      <c r="I132" s="1916"/>
      <c r="J132" s="1899"/>
      <c r="K132" s="1900"/>
      <c r="BV132" s="273"/>
      <c r="BW132" s="273"/>
      <c r="BX132" s="273"/>
      <c r="BY132" s="273"/>
      <c r="BZ132" s="273"/>
      <c r="CA132" s="284"/>
      <c r="CB132" s="284"/>
      <c r="CC132" s="284"/>
      <c r="CD132" s="284"/>
      <c r="CE132" s="284"/>
      <c r="CF132" s="284"/>
      <c r="CG132" s="284"/>
      <c r="CH132" s="284"/>
      <c r="CI132" s="284"/>
      <c r="CJ132" s="284"/>
      <c r="CK132" s="284"/>
      <c r="CL132" s="284"/>
      <c r="CM132" s="284"/>
      <c r="CN132" s="284"/>
      <c r="CO132" s="284"/>
      <c r="CP132" s="284"/>
      <c r="CQ132" s="284"/>
      <c r="CR132" s="284"/>
      <c r="CS132" s="284"/>
      <c r="CT132" s="284"/>
      <c r="CU132" s="284"/>
      <c r="CV132" s="284"/>
      <c r="CW132" s="284"/>
      <c r="CX132" s="284"/>
      <c r="CY132" s="284"/>
      <c r="CZ132" s="284"/>
      <c r="DA132" s="284"/>
      <c r="DB132" s="284"/>
      <c r="DC132" s="284"/>
      <c r="DD132" s="284"/>
      <c r="DE132" s="284"/>
      <c r="DF132" s="284"/>
      <c r="DG132" s="284"/>
      <c r="DH132" s="284"/>
      <c r="DI132" s="284"/>
      <c r="DJ132" s="284"/>
      <c r="DK132" s="284"/>
      <c r="DL132" s="284"/>
      <c r="DM132" s="284"/>
      <c r="DN132" s="284"/>
      <c r="DO132" s="284"/>
      <c r="DP132" s="284"/>
      <c r="DQ132" s="284"/>
      <c r="DR132" s="284"/>
      <c r="DS132" s="284"/>
      <c r="DT132" s="284"/>
      <c r="DU132" s="284"/>
      <c r="DV132" s="284"/>
      <c r="DW132" s="284"/>
      <c r="DX132" s="284"/>
      <c r="DY132" s="284"/>
      <c r="DZ132" s="284"/>
      <c r="EA132" s="273"/>
      <c r="EB132" s="273"/>
      <c r="EC132" s="273"/>
      <c r="ED132" s="273"/>
      <c r="EE132" s="273"/>
    </row>
    <row r="133" spans="1:135" x14ac:dyDescent="0.35">
      <c r="BV133" s="1274"/>
      <c r="BW133" s="1274"/>
      <c r="BX133" s="1274"/>
      <c r="BY133" s="1274"/>
      <c r="BZ133" s="1274"/>
      <c r="CA133" s="1274"/>
      <c r="CB133" s="1274"/>
      <c r="CC133" s="1274"/>
      <c r="CD133" s="1274"/>
      <c r="CE133" s="1274"/>
      <c r="CF133" s="1274"/>
      <c r="CG133" s="1274"/>
      <c r="CH133" s="1274"/>
      <c r="CI133" s="1274"/>
      <c r="CJ133" s="1274"/>
      <c r="CK133" s="1274"/>
      <c r="CL133" s="1274"/>
      <c r="CM133" s="1274"/>
      <c r="CN133" s="1274"/>
      <c r="CO133" s="1274"/>
      <c r="CP133" s="1274"/>
      <c r="CQ133" s="1274"/>
      <c r="CR133" s="1274"/>
      <c r="CS133" s="1274"/>
      <c r="CT133" s="1274"/>
      <c r="CU133" s="1274"/>
      <c r="CV133" s="1274"/>
      <c r="CW133" s="1274"/>
      <c r="CX133" s="1274"/>
      <c r="CY133" s="1274"/>
      <c r="CZ133" s="1274"/>
      <c r="DA133" s="1274"/>
      <c r="DB133" s="1274"/>
      <c r="DC133" s="1274"/>
      <c r="DD133" s="1274"/>
      <c r="DE133" s="1274"/>
      <c r="DF133" s="1274"/>
      <c r="DG133" s="1274"/>
      <c r="DH133" s="1274"/>
      <c r="DI133" s="1274"/>
      <c r="DJ133" s="1274"/>
      <c r="DK133" s="1274"/>
      <c r="DL133" s="1274"/>
      <c r="DM133" s="1274"/>
      <c r="DN133" s="1274"/>
      <c r="DO133" s="1274"/>
      <c r="DP133" s="1274"/>
      <c r="DQ133" s="1274"/>
      <c r="DR133" s="1274"/>
      <c r="DS133" s="1274"/>
      <c r="DT133" s="1274"/>
      <c r="DU133" s="1274"/>
      <c r="DV133" s="1274"/>
      <c r="DW133" s="1274"/>
      <c r="DX133" s="1274"/>
      <c r="DY133" s="1274"/>
      <c r="DZ133" s="1274"/>
      <c r="EA133" s="1274"/>
      <c r="EB133" s="1274"/>
      <c r="EC133" s="1274"/>
      <c r="ED133" s="1274"/>
      <c r="EE133" s="1274"/>
    </row>
    <row r="134" spans="1:135" s="273" customFormat="1" ht="27" customHeight="1" x14ac:dyDescent="0.35">
      <c r="A134" s="547" t="s">
        <v>535</v>
      </c>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BX134" s="284"/>
    </row>
    <row r="135" spans="1:135" s="273" customFormat="1" ht="16.5" customHeight="1" x14ac:dyDescent="0.25">
      <c r="A135" s="7364" t="s">
        <v>2</v>
      </c>
      <c r="B135" s="7364" t="s">
        <v>536</v>
      </c>
      <c r="C135" s="7353" t="s">
        <v>32</v>
      </c>
      <c r="D135" s="7353" t="s">
        <v>33</v>
      </c>
      <c r="E135" s="7356" t="s">
        <v>34</v>
      </c>
      <c r="F135" s="7346" t="s">
        <v>537</v>
      </c>
      <c r="G135" s="7347"/>
      <c r="H135" s="7347"/>
      <c r="I135" s="7347"/>
      <c r="J135" s="7347"/>
      <c r="K135" s="7347"/>
      <c r="L135" s="7347"/>
      <c r="M135" s="7347"/>
      <c r="N135" s="7347"/>
      <c r="O135" s="7347"/>
      <c r="P135" s="7347"/>
      <c r="Q135" s="7347"/>
      <c r="R135" s="7347"/>
      <c r="S135" s="7347"/>
      <c r="T135" s="7347"/>
      <c r="U135" s="7347"/>
      <c r="V135" s="7347"/>
      <c r="W135" s="7347"/>
      <c r="X135" s="7347"/>
      <c r="Y135" s="7347"/>
      <c r="Z135" s="7347"/>
      <c r="AA135" s="7347"/>
      <c r="AB135" s="7347"/>
      <c r="AC135" s="7347"/>
      <c r="AD135" s="7347"/>
      <c r="AE135" s="7347"/>
      <c r="AF135" s="7347"/>
      <c r="AG135" s="7347"/>
      <c r="AH135" s="7347"/>
      <c r="AI135" s="7347"/>
      <c r="AJ135" s="7347"/>
      <c r="AK135" s="7347"/>
      <c r="AL135" s="7347"/>
      <c r="AM135" s="7348"/>
      <c r="AN135" s="7353" t="s">
        <v>9</v>
      </c>
      <c r="AO135" s="7356" t="s">
        <v>10</v>
      </c>
      <c r="BX135" s="284"/>
    </row>
    <row r="136" spans="1:135" s="273" customFormat="1" ht="15" customHeight="1" x14ac:dyDescent="0.25">
      <c r="A136" s="7365"/>
      <c r="B136" s="7365"/>
      <c r="C136" s="7354"/>
      <c r="D136" s="7354"/>
      <c r="E136" s="7357"/>
      <c r="F136" s="7351" t="s">
        <v>538</v>
      </c>
      <c r="G136" s="7359"/>
      <c r="H136" s="7351" t="s">
        <v>539</v>
      </c>
      <c r="I136" s="7359"/>
      <c r="J136" s="7351" t="s">
        <v>540</v>
      </c>
      <c r="K136" s="7359"/>
      <c r="L136" s="7351" t="s">
        <v>43</v>
      </c>
      <c r="M136" s="7359"/>
      <c r="N136" s="7351" t="s">
        <v>44</v>
      </c>
      <c r="O136" s="7359"/>
      <c r="P136" s="7351" t="s">
        <v>85</v>
      </c>
      <c r="Q136" s="7352"/>
      <c r="R136" s="7351" t="s">
        <v>86</v>
      </c>
      <c r="S136" s="7352"/>
      <c r="T136" s="7351" t="s">
        <v>87</v>
      </c>
      <c r="U136" s="7352"/>
      <c r="V136" s="7351" t="s">
        <v>88</v>
      </c>
      <c r="W136" s="7352"/>
      <c r="X136" s="7351" t="s">
        <v>89</v>
      </c>
      <c r="Y136" s="7352"/>
      <c r="Z136" s="7351" t="s">
        <v>90</v>
      </c>
      <c r="AA136" s="7352"/>
      <c r="AB136" s="7351" t="s">
        <v>91</v>
      </c>
      <c r="AC136" s="7352"/>
      <c r="AD136" s="7351" t="s">
        <v>92</v>
      </c>
      <c r="AE136" s="7352"/>
      <c r="AF136" s="7351" t="s">
        <v>93</v>
      </c>
      <c r="AG136" s="7352"/>
      <c r="AH136" s="7351" t="s">
        <v>94</v>
      </c>
      <c r="AI136" s="7352"/>
      <c r="AJ136" s="7351" t="s">
        <v>95</v>
      </c>
      <c r="AK136" s="7352"/>
      <c r="AL136" s="7351" t="s">
        <v>96</v>
      </c>
      <c r="AM136" s="7360"/>
      <c r="AN136" s="7354"/>
      <c r="AO136" s="7357"/>
      <c r="BX136" s="284"/>
    </row>
    <row r="137" spans="1:135" s="273" customFormat="1" ht="15.75" customHeight="1" x14ac:dyDescent="0.25">
      <c r="A137" s="7366"/>
      <c r="B137" s="7366"/>
      <c r="C137" s="7355"/>
      <c r="D137" s="7355"/>
      <c r="E137" s="7358"/>
      <c r="F137" s="1917" t="s">
        <v>541</v>
      </c>
      <c r="G137" s="1918" t="s">
        <v>34</v>
      </c>
      <c r="H137" s="1917" t="s">
        <v>541</v>
      </c>
      <c r="I137" s="1918" t="s">
        <v>34</v>
      </c>
      <c r="J137" s="1917" t="s">
        <v>541</v>
      </c>
      <c r="K137" s="1918" t="s">
        <v>34</v>
      </c>
      <c r="L137" s="1917" t="s">
        <v>541</v>
      </c>
      <c r="M137" s="1918" t="s">
        <v>34</v>
      </c>
      <c r="N137" s="1917" t="s">
        <v>541</v>
      </c>
      <c r="O137" s="1918" t="s">
        <v>34</v>
      </c>
      <c r="P137" s="1917" t="s">
        <v>541</v>
      </c>
      <c r="Q137" s="1918" t="s">
        <v>34</v>
      </c>
      <c r="R137" s="1917" t="s">
        <v>541</v>
      </c>
      <c r="S137" s="1918" t="s">
        <v>34</v>
      </c>
      <c r="T137" s="1917" t="s">
        <v>541</v>
      </c>
      <c r="U137" s="1918" t="s">
        <v>34</v>
      </c>
      <c r="V137" s="1917" t="s">
        <v>541</v>
      </c>
      <c r="W137" s="1918" t="s">
        <v>34</v>
      </c>
      <c r="X137" s="1917" t="s">
        <v>541</v>
      </c>
      <c r="Y137" s="1918" t="s">
        <v>34</v>
      </c>
      <c r="Z137" s="1917" t="s">
        <v>541</v>
      </c>
      <c r="AA137" s="1918" t="s">
        <v>34</v>
      </c>
      <c r="AB137" s="1917" t="s">
        <v>541</v>
      </c>
      <c r="AC137" s="1918" t="s">
        <v>34</v>
      </c>
      <c r="AD137" s="1917" t="s">
        <v>541</v>
      </c>
      <c r="AE137" s="1918" t="s">
        <v>34</v>
      </c>
      <c r="AF137" s="1917" t="s">
        <v>541</v>
      </c>
      <c r="AG137" s="1918" t="s">
        <v>34</v>
      </c>
      <c r="AH137" s="1917" t="s">
        <v>541</v>
      </c>
      <c r="AI137" s="1918" t="s">
        <v>34</v>
      </c>
      <c r="AJ137" s="1917" t="s">
        <v>541</v>
      </c>
      <c r="AK137" s="1918" t="s">
        <v>34</v>
      </c>
      <c r="AL137" s="1917" t="s">
        <v>541</v>
      </c>
      <c r="AM137" s="1919" t="s">
        <v>34</v>
      </c>
      <c r="AN137" s="7355"/>
      <c r="AO137" s="7358"/>
      <c r="BX137" s="284"/>
    </row>
    <row r="138" spans="1:135" s="273" customFormat="1" ht="13.5" x14ac:dyDescent="0.25">
      <c r="A138" s="7341" t="s">
        <v>77</v>
      </c>
      <c r="B138" s="1920" t="s">
        <v>542</v>
      </c>
      <c r="C138" s="1921"/>
      <c r="D138" s="1414"/>
      <c r="E138" s="1922"/>
      <c r="F138" s="1923"/>
      <c r="G138" s="1924"/>
      <c r="H138" s="1923"/>
      <c r="I138" s="1924"/>
      <c r="J138" s="1923"/>
      <c r="K138" s="1924"/>
      <c r="L138" s="1923"/>
      <c r="M138" s="1924"/>
      <c r="N138" s="1923"/>
      <c r="O138" s="1924"/>
      <c r="P138" s="1923"/>
      <c r="Q138" s="1924"/>
      <c r="R138" s="1923"/>
      <c r="S138" s="1924"/>
      <c r="T138" s="1923"/>
      <c r="U138" s="1924"/>
      <c r="V138" s="1923"/>
      <c r="W138" s="1924"/>
      <c r="X138" s="1923"/>
      <c r="Y138" s="1924"/>
      <c r="Z138" s="1923"/>
      <c r="AA138" s="1924"/>
      <c r="AB138" s="1923"/>
      <c r="AC138" s="1924"/>
      <c r="AD138" s="1923"/>
      <c r="AE138" s="1924"/>
      <c r="AF138" s="1923"/>
      <c r="AG138" s="1924"/>
      <c r="AH138" s="1923"/>
      <c r="AI138" s="1924"/>
      <c r="AJ138" s="1923"/>
      <c r="AK138" s="1924"/>
      <c r="AL138" s="1923"/>
      <c r="AM138" s="1925"/>
      <c r="AN138" s="1926"/>
      <c r="AO138" s="1924"/>
      <c r="AP138" s="284"/>
      <c r="BX138" s="284"/>
    </row>
    <row r="139" spans="1:135" s="273" customFormat="1" ht="13.5" x14ac:dyDescent="0.25">
      <c r="A139" s="7342"/>
      <c r="B139" s="1150" t="s">
        <v>543</v>
      </c>
      <c r="C139" s="1415"/>
      <c r="D139" s="1927"/>
      <c r="E139" s="1416"/>
      <c r="F139" s="530"/>
      <c r="G139" s="528"/>
      <c r="H139" s="530"/>
      <c r="I139" s="528"/>
      <c r="J139" s="530"/>
      <c r="K139" s="528"/>
      <c r="L139" s="530"/>
      <c r="M139" s="528"/>
      <c r="N139" s="530"/>
      <c r="O139" s="528"/>
      <c r="P139" s="530"/>
      <c r="Q139" s="528"/>
      <c r="R139" s="530"/>
      <c r="S139" s="528"/>
      <c r="T139" s="530"/>
      <c r="U139" s="528"/>
      <c r="V139" s="530"/>
      <c r="W139" s="528"/>
      <c r="X139" s="530"/>
      <c r="Y139" s="528"/>
      <c r="Z139" s="530"/>
      <c r="AA139" s="528"/>
      <c r="AB139" s="530"/>
      <c r="AC139" s="528"/>
      <c r="AD139" s="530"/>
      <c r="AE139" s="528"/>
      <c r="AF139" s="530"/>
      <c r="AG139" s="528"/>
      <c r="AH139" s="530"/>
      <c r="AI139" s="528"/>
      <c r="AJ139" s="530"/>
      <c r="AK139" s="528"/>
      <c r="AL139" s="530"/>
      <c r="AM139" s="1417"/>
      <c r="AN139" s="535"/>
      <c r="AO139" s="528"/>
      <c r="AP139" s="284"/>
      <c r="BX139" s="284"/>
    </row>
    <row r="140" spans="1:135" s="273" customFormat="1" ht="13.5" x14ac:dyDescent="0.25">
      <c r="A140" s="7342"/>
      <c r="B140" s="1150" t="s">
        <v>544</v>
      </c>
      <c r="C140" s="1415"/>
      <c r="D140" s="1927"/>
      <c r="E140" s="1416"/>
      <c r="F140" s="1418"/>
      <c r="G140" s="1419"/>
      <c r="H140" s="1418"/>
      <c r="I140" s="1419"/>
      <c r="J140" s="1418"/>
      <c r="K140" s="1419"/>
      <c r="L140" s="1418"/>
      <c r="M140" s="1419"/>
      <c r="N140" s="1418"/>
      <c r="O140" s="1419"/>
      <c r="P140" s="1418"/>
      <c r="Q140" s="1419"/>
      <c r="R140" s="1418"/>
      <c r="S140" s="1419"/>
      <c r="T140" s="1418"/>
      <c r="U140" s="1419"/>
      <c r="V140" s="1418"/>
      <c r="W140" s="1419"/>
      <c r="X140" s="1418"/>
      <c r="Y140" s="1419"/>
      <c r="Z140" s="1418"/>
      <c r="AA140" s="1419"/>
      <c r="AB140" s="1418"/>
      <c r="AC140" s="1419"/>
      <c r="AD140" s="1418"/>
      <c r="AE140" s="1419"/>
      <c r="AF140" s="1418"/>
      <c r="AG140" s="1419"/>
      <c r="AH140" s="1418"/>
      <c r="AI140" s="1419"/>
      <c r="AJ140" s="1418"/>
      <c r="AK140" s="1419"/>
      <c r="AL140" s="1418"/>
      <c r="AM140" s="1420"/>
      <c r="AN140" s="1421"/>
      <c r="AO140" s="1419"/>
      <c r="AP140" s="284"/>
      <c r="BX140" s="284"/>
    </row>
    <row r="141" spans="1:135" s="273" customFormat="1" ht="13.5" x14ac:dyDescent="0.25">
      <c r="A141" s="7342"/>
      <c r="B141" s="1150" t="s">
        <v>545</v>
      </c>
      <c r="C141" s="1415"/>
      <c r="D141" s="1927"/>
      <c r="E141" s="1416"/>
      <c r="F141" s="1418"/>
      <c r="G141" s="1419"/>
      <c r="H141" s="1418"/>
      <c r="I141" s="1419"/>
      <c r="J141" s="1418"/>
      <c r="K141" s="1419"/>
      <c r="L141" s="1418"/>
      <c r="M141" s="1419"/>
      <c r="N141" s="1418"/>
      <c r="O141" s="1419"/>
      <c r="P141" s="1418"/>
      <c r="Q141" s="1419"/>
      <c r="R141" s="1418"/>
      <c r="S141" s="1419"/>
      <c r="T141" s="1418"/>
      <c r="U141" s="1419"/>
      <c r="V141" s="1418"/>
      <c r="W141" s="1419"/>
      <c r="X141" s="1418"/>
      <c r="Y141" s="1419"/>
      <c r="Z141" s="1418"/>
      <c r="AA141" s="1419"/>
      <c r="AB141" s="1418"/>
      <c r="AC141" s="1419"/>
      <c r="AD141" s="1418"/>
      <c r="AE141" s="1419"/>
      <c r="AF141" s="1418"/>
      <c r="AG141" s="1419"/>
      <c r="AH141" s="1418"/>
      <c r="AI141" s="1419"/>
      <c r="AJ141" s="1418"/>
      <c r="AK141" s="1419"/>
      <c r="AL141" s="1418"/>
      <c r="AM141" s="1420"/>
      <c r="AN141" s="1421"/>
      <c r="AO141" s="1419"/>
      <c r="AP141" s="284"/>
      <c r="BX141" s="284"/>
    </row>
    <row r="142" spans="1:135" s="273" customFormat="1" ht="13.5" x14ac:dyDescent="0.25">
      <c r="A142" s="7342"/>
      <c r="B142" s="1422" t="s">
        <v>546</v>
      </c>
      <c r="C142" s="1415"/>
      <c r="D142" s="1927"/>
      <c r="E142" s="1416"/>
      <c r="F142" s="1418"/>
      <c r="G142" s="1419"/>
      <c r="H142" s="1418"/>
      <c r="I142" s="1419"/>
      <c r="J142" s="1418"/>
      <c r="K142" s="1419"/>
      <c r="L142" s="1418"/>
      <c r="M142" s="1419"/>
      <c r="N142" s="1418"/>
      <c r="O142" s="1419"/>
      <c r="P142" s="1418"/>
      <c r="Q142" s="1419"/>
      <c r="R142" s="1418"/>
      <c r="S142" s="1419"/>
      <c r="T142" s="1418"/>
      <c r="U142" s="1419"/>
      <c r="V142" s="1418"/>
      <c r="W142" s="1419"/>
      <c r="X142" s="1418"/>
      <c r="Y142" s="1419"/>
      <c r="Z142" s="1418"/>
      <c r="AA142" s="1419"/>
      <c r="AB142" s="1418"/>
      <c r="AC142" s="1419"/>
      <c r="AD142" s="1418"/>
      <c r="AE142" s="1419"/>
      <c r="AF142" s="1418"/>
      <c r="AG142" s="1419"/>
      <c r="AH142" s="1418"/>
      <c r="AI142" s="1419"/>
      <c r="AJ142" s="1418"/>
      <c r="AK142" s="1419"/>
      <c r="AL142" s="1418"/>
      <c r="AM142" s="1420"/>
      <c r="AN142" s="1421"/>
      <c r="AO142" s="1419"/>
      <c r="AP142" s="284"/>
      <c r="BX142" s="284"/>
    </row>
    <row r="143" spans="1:135" s="273" customFormat="1" ht="13.5" x14ac:dyDescent="0.25">
      <c r="A143" s="7342"/>
      <c r="B143" s="1150" t="s">
        <v>547</v>
      </c>
      <c r="C143" s="1415"/>
      <c r="D143" s="1927"/>
      <c r="E143" s="1416"/>
      <c r="F143" s="1928"/>
      <c r="G143" s="1423"/>
      <c r="H143" s="1928"/>
      <c r="I143" s="1423"/>
      <c r="J143" s="1928"/>
      <c r="K143" s="1423"/>
      <c r="L143" s="1928"/>
      <c r="M143" s="1423"/>
      <c r="N143" s="1928"/>
      <c r="O143" s="1423"/>
      <c r="P143" s="1928"/>
      <c r="Q143" s="1423"/>
      <c r="R143" s="1928"/>
      <c r="S143" s="1423"/>
      <c r="T143" s="1928"/>
      <c r="U143" s="1423"/>
      <c r="V143" s="1928"/>
      <c r="W143" s="1423"/>
      <c r="X143" s="1928"/>
      <c r="Y143" s="1423"/>
      <c r="Z143" s="1928"/>
      <c r="AA143" s="1423"/>
      <c r="AB143" s="1928"/>
      <c r="AC143" s="1423"/>
      <c r="AD143" s="1928"/>
      <c r="AE143" s="1423"/>
      <c r="AF143" s="1928"/>
      <c r="AG143" s="1423"/>
      <c r="AH143" s="1928"/>
      <c r="AI143" s="1423"/>
      <c r="AJ143" s="1928"/>
      <c r="AK143" s="1423"/>
      <c r="AL143" s="1928"/>
      <c r="AM143" s="1424"/>
      <c r="AN143" s="1425"/>
      <c r="AO143" s="1423"/>
      <c r="AP143" s="284"/>
      <c r="BX143" s="284"/>
    </row>
    <row r="144" spans="1:135" s="273" customFormat="1" ht="13.5" x14ac:dyDescent="0.25">
      <c r="A144" s="7342"/>
      <c r="B144" s="1150" t="s">
        <v>548</v>
      </c>
      <c r="C144" s="1415"/>
      <c r="D144" s="1927"/>
      <c r="E144" s="1416"/>
      <c r="F144" s="1928"/>
      <c r="G144" s="1423"/>
      <c r="H144" s="1928"/>
      <c r="I144" s="1423"/>
      <c r="J144" s="1928"/>
      <c r="K144" s="1423"/>
      <c r="L144" s="1928"/>
      <c r="M144" s="1423"/>
      <c r="N144" s="1928"/>
      <c r="O144" s="1423"/>
      <c r="P144" s="1928"/>
      <c r="Q144" s="1423"/>
      <c r="R144" s="1928"/>
      <c r="S144" s="1423"/>
      <c r="T144" s="1928"/>
      <c r="U144" s="1423"/>
      <c r="V144" s="1928"/>
      <c r="W144" s="1423"/>
      <c r="X144" s="1928"/>
      <c r="Y144" s="1423"/>
      <c r="Z144" s="1928"/>
      <c r="AA144" s="1423"/>
      <c r="AB144" s="1928"/>
      <c r="AC144" s="1423"/>
      <c r="AD144" s="1928"/>
      <c r="AE144" s="1423"/>
      <c r="AF144" s="1928"/>
      <c r="AG144" s="1423"/>
      <c r="AH144" s="1928"/>
      <c r="AI144" s="1423"/>
      <c r="AJ144" s="1928"/>
      <c r="AK144" s="1423"/>
      <c r="AL144" s="1928"/>
      <c r="AM144" s="1424"/>
      <c r="AN144" s="1425"/>
      <c r="AO144" s="1423"/>
      <c r="AP144" s="284"/>
      <c r="BX144" s="284"/>
    </row>
    <row r="145" spans="1:76" s="273" customFormat="1" ht="13.5" x14ac:dyDescent="0.25">
      <c r="A145" s="7343"/>
      <c r="B145" s="1151" t="s">
        <v>549</v>
      </c>
      <c r="C145" s="1426"/>
      <c r="D145" s="1427"/>
      <c r="E145" s="1428"/>
      <c r="F145" s="1429"/>
      <c r="G145" s="1430"/>
      <c r="H145" s="1429"/>
      <c r="I145" s="1430"/>
      <c r="J145" s="1429"/>
      <c r="K145" s="1430"/>
      <c r="L145" s="1429"/>
      <c r="M145" s="1430"/>
      <c r="N145" s="1429"/>
      <c r="O145" s="1430"/>
      <c r="P145" s="1429"/>
      <c r="Q145" s="1430"/>
      <c r="R145" s="1429"/>
      <c r="S145" s="1430"/>
      <c r="T145" s="1429"/>
      <c r="U145" s="1430"/>
      <c r="V145" s="1429"/>
      <c r="W145" s="1430"/>
      <c r="X145" s="1429"/>
      <c r="Y145" s="1430"/>
      <c r="Z145" s="1429"/>
      <c r="AA145" s="1430"/>
      <c r="AB145" s="1429"/>
      <c r="AC145" s="1430"/>
      <c r="AD145" s="1429"/>
      <c r="AE145" s="1430"/>
      <c r="AF145" s="1429"/>
      <c r="AG145" s="1430"/>
      <c r="AH145" s="1429"/>
      <c r="AI145" s="1430"/>
      <c r="AJ145" s="1429"/>
      <c r="AK145" s="1430"/>
      <c r="AL145" s="1429"/>
      <c r="AM145" s="1431"/>
      <c r="AN145" s="1432"/>
      <c r="AO145" s="1430"/>
      <c r="AP145" s="284"/>
      <c r="BX145" s="284"/>
    </row>
    <row r="146" spans="1:76" s="273" customFormat="1" ht="13.5" x14ac:dyDescent="0.25">
      <c r="A146" s="7341" t="s">
        <v>550</v>
      </c>
      <c r="B146" s="1920" t="s">
        <v>551</v>
      </c>
      <c r="C146" s="1921"/>
      <c r="D146" s="1414"/>
      <c r="E146" s="1922"/>
      <c r="F146" s="1923"/>
      <c r="G146" s="1924"/>
      <c r="H146" s="1923"/>
      <c r="I146" s="1924"/>
      <c r="J146" s="1923"/>
      <c r="K146" s="1924"/>
      <c r="L146" s="1923"/>
      <c r="M146" s="1924"/>
      <c r="N146" s="1923"/>
      <c r="O146" s="1924"/>
      <c r="P146" s="1923"/>
      <c r="Q146" s="1924"/>
      <c r="R146" s="1923"/>
      <c r="S146" s="1924"/>
      <c r="T146" s="1923"/>
      <c r="U146" s="1924"/>
      <c r="V146" s="1923"/>
      <c r="W146" s="1924"/>
      <c r="X146" s="1923"/>
      <c r="Y146" s="1924"/>
      <c r="Z146" s="1923"/>
      <c r="AA146" s="1924"/>
      <c r="AB146" s="1923"/>
      <c r="AC146" s="1924"/>
      <c r="AD146" s="1923"/>
      <c r="AE146" s="1924"/>
      <c r="AF146" s="1923"/>
      <c r="AG146" s="1924"/>
      <c r="AH146" s="1923"/>
      <c r="AI146" s="1924"/>
      <c r="AJ146" s="1923"/>
      <c r="AK146" s="1924"/>
      <c r="AL146" s="1923"/>
      <c r="AM146" s="1925"/>
      <c r="AN146" s="1926"/>
      <c r="AO146" s="1924"/>
      <c r="AP146" s="284"/>
      <c r="BX146" s="284"/>
    </row>
    <row r="147" spans="1:76" s="273" customFormat="1" ht="13.5" x14ac:dyDescent="0.25">
      <c r="A147" s="7342"/>
      <c r="B147" s="1150" t="s">
        <v>544</v>
      </c>
      <c r="C147" s="1415"/>
      <c r="D147" s="1927"/>
      <c r="E147" s="1416"/>
      <c r="F147" s="1418"/>
      <c r="G147" s="1419"/>
      <c r="H147" s="1418"/>
      <c r="I147" s="1419"/>
      <c r="J147" s="1418"/>
      <c r="K147" s="1419"/>
      <c r="L147" s="1418"/>
      <c r="M147" s="1419"/>
      <c r="N147" s="1418"/>
      <c r="O147" s="1419"/>
      <c r="P147" s="1418"/>
      <c r="Q147" s="1419"/>
      <c r="R147" s="1418"/>
      <c r="S147" s="1419"/>
      <c r="T147" s="1418"/>
      <c r="U147" s="1419"/>
      <c r="V147" s="1418"/>
      <c r="W147" s="1419"/>
      <c r="X147" s="1418"/>
      <c r="Y147" s="1419"/>
      <c r="Z147" s="1418"/>
      <c r="AA147" s="1419"/>
      <c r="AB147" s="1418"/>
      <c r="AC147" s="1419"/>
      <c r="AD147" s="1418"/>
      <c r="AE147" s="1419"/>
      <c r="AF147" s="1418"/>
      <c r="AG147" s="1419"/>
      <c r="AH147" s="1418"/>
      <c r="AI147" s="1419"/>
      <c r="AJ147" s="1418"/>
      <c r="AK147" s="1419"/>
      <c r="AL147" s="1418"/>
      <c r="AM147" s="1420"/>
      <c r="AN147" s="1421"/>
      <c r="AO147" s="1419"/>
      <c r="AP147" s="284"/>
      <c r="BX147" s="284"/>
    </row>
    <row r="148" spans="1:76" s="273" customFormat="1" ht="13.5" x14ac:dyDescent="0.25">
      <c r="A148" s="7342"/>
      <c r="B148" s="1150" t="s">
        <v>545</v>
      </c>
      <c r="C148" s="1415"/>
      <c r="D148" s="1927"/>
      <c r="E148" s="1416"/>
      <c r="F148" s="1418"/>
      <c r="G148" s="1419"/>
      <c r="H148" s="1418"/>
      <c r="I148" s="1419"/>
      <c r="J148" s="1418"/>
      <c r="K148" s="1419"/>
      <c r="L148" s="1418"/>
      <c r="M148" s="1419"/>
      <c r="N148" s="1418"/>
      <c r="O148" s="1419"/>
      <c r="P148" s="1418"/>
      <c r="Q148" s="1419"/>
      <c r="R148" s="1418"/>
      <c r="S148" s="1419"/>
      <c r="T148" s="1418"/>
      <c r="U148" s="1419"/>
      <c r="V148" s="1418"/>
      <c r="W148" s="1419"/>
      <c r="X148" s="1418"/>
      <c r="Y148" s="1419"/>
      <c r="Z148" s="1418"/>
      <c r="AA148" s="1419"/>
      <c r="AB148" s="1418"/>
      <c r="AC148" s="1419"/>
      <c r="AD148" s="1418"/>
      <c r="AE148" s="1419"/>
      <c r="AF148" s="1418"/>
      <c r="AG148" s="1419"/>
      <c r="AH148" s="1418"/>
      <c r="AI148" s="1419"/>
      <c r="AJ148" s="1418"/>
      <c r="AK148" s="1419"/>
      <c r="AL148" s="1418"/>
      <c r="AM148" s="1420"/>
      <c r="AN148" s="1421"/>
      <c r="AO148" s="1419"/>
      <c r="AP148" s="284"/>
      <c r="BX148" s="284"/>
    </row>
    <row r="149" spans="1:76" s="273" customFormat="1" ht="13.5" x14ac:dyDescent="0.25">
      <c r="A149" s="7342"/>
      <c r="B149" s="1422" t="s">
        <v>546</v>
      </c>
      <c r="C149" s="1415"/>
      <c r="D149" s="1927"/>
      <c r="E149" s="1416"/>
      <c r="F149" s="1418"/>
      <c r="G149" s="1419"/>
      <c r="H149" s="1418"/>
      <c r="I149" s="1419"/>
      <c r="J149" s="1418"/>
      <c r="K149" s="1419"/>
      <c r="L149" s="1418"/>
      <c r="M149" s="1419"/>
      <c r="N149" s="1418"/>
      <c r="O149" s="1419"/>
      <c r="P149" s="1418"/>
      <c r="Q149" s="1419"/>
      <c r="R149" s="1418"/>
      <c r="S149" s="1419"/>
      <c r="T149" s="1418"/>
      <c r="U149" s="1419"/>
      <c r="V149" s="1418"/>
      <c r="W149" s="1419"/>
      <c r="X149" s="1418"/>
      <c r="Y149" s="1419"/>
      <c r="Z149" s="1418"/>
      <c r="AA149" s="1419"/>
      <c r="AB149" s="1418"/>
      <c r="AC149" s="1419"/>
      <c r="AD149" s="1418"/>
      <c r="AE149" s="1419"/>
      <c r="AF149" s="1418"/>
      <c r="AG149" s="1419"/>
      <c r="AH149" s="1418"/>
      <c r="AI149" s="1419"/>
      <c r="AJ149" s="1418"/>
      <c r="AK149" s="1419"/>
      <c r="AL149" s="1418"/>
      <c r="AM149" s="1420"/>
      <c r="AN149" s="1421"/>
      <c r="AO149" s="1419"/>
      <c r="AP149" s="284"/>
      <c r="BX149" s="284"/>
    </row>
    <row r="150" spans="1:76" s="273" customFormat="1" ht="13.5" x14ac:dyDescent="0.25">
      <c r="A150" s="7342"/>
      <c r="B150" s="1150" t="s">
        <v>547</v>
      </c>
      <c r="C150" s="1929"/>
      <c r="D150" s="1433"/>
      <c r="E150" s="1434"/>
      <c r="F150" s="1928"/>
      <c r="G150" s="1423"/>
      <c r="H150" s="1928"/>
      <c r="I150" s="1423"/>
      <c r="J150" s="1928"/>
      <c r="K150" s="1423"/>
      <c r="L150" s="1928"/>
      <c r="M150" s="1423"/>
      <c r="N150" s="1928"/>
      <c r="O150" s="1423"/>
      <c r="P150" s="1928"/>
      <c r="Q150" s="1423"/>
      <c r="R150" s="1928"/>
      <c r="S150" s="1423"/>
      <c r="T150" s="1928"/>
      <c r="U150" s="1423"/>
      <c r="V150" s="1928"/>
      <c r="W150" s="1423"/>
      <c r="X150" s="1928"/>
      <c r="Y150" s="1423"/>
      <c r="Z150" s="1928"/>
      <c r="AA150" s="1423"/>
      <c r="AB150" s="1928"/>
      <c r="AC150" s="1423"/>
      <c r="AD150" s="1928"/>
      <c r="AE150" s="1423"/>
      <c r="AF150" s="1928"/>
      <c r="AG150" s="1423"/>
      <c r="AH150" s="1928"/>
      <c r="AI150" s="1423"/>
      <c r="AJ150" s="1928"/>
      <c r="AK150" s="1423"/>
      <c r="AL150" s="1928"/>
      <c r="AM150" s="1424"/>
      <c r="AN150" s="1425"/>
      <c r="AO150" s="1423"/>
      <c r="AP150" s="284"/>
      <c r="BX150" s="284"/>
    </row>
    <row r="151" spans="1:76" s="273" customFormat="1" ht="13.5" x14ac:dyDescent="0.25">
      <c r="A151" s="7343"/>
      <c r="B151" s="1151" t="s">
        <v>549</v>
      </c>
      <c r="C151" s="1426"/>
      <c r="D151" s="1427"/>
      <c r="E151" s="1428"/>
      <c r="F151" s="1429"/>
      <c r="G151" s="1430"/>
      <c r="H151" s="1429"/>
      <c r="I151" s="1430"/>
      <c r="J151" s="1429"/>
      <c r="K151" s="1430"/>
      <c r="L151" s="1429"/>
      <c r="M151" s="1430"/>
      <c r="N151" s="1429"/>
      <c r="O151" s="1430"/>
      <c r="P151" s="1429"/>
      <c r="Q151" s="1430"/>
      <c r="R151" s="1429"/>
      <c r="S151" s="1430"/>
      <c r="T151" s="1429"/>
      <c r="U151" s="1430"/>
      <c r="V151" s="1429"/>
      <c r="W151" s="1430"/>
      <c r="X151" s="1429"/>
      <c r="Y151" s="1430"/>
      <c r="Z151" s="1429"/>
      <c r="AA151" s="1430"/>
      <c r="AB151" s="1429"/>
      <c r="AC151" s="1430"/>
      <c r="AD151" s="1429"/>
      <c r="AE151" s="1430"/>
      <c r="AF151" s="1429"/>
      <c r="AG151" s="1430"/>
      <c r="AH151" s="1429"/>
      <c r="AI151" s="1430"/>
      <c r="AJ151" s="1429"/>
      <c r="AK151" s="1430"/>
      <c r="AL151" s="1429"/>
      <c r="AM151" s="1431"/>
      <c r="AN151" s="1432"/>
      <c r="AO151" s="1430"/>
      <c r="AP151" s="284"/>
      <c r="BX151" s="284"/>
    </row>
    <row r="152" spans="1:76" s="273" customFormat="1" ht="21.75" customHeight="1" x14ac:dyDescent="0.35">
      <c r="A152" s="547" t="s">
        <v>552</v>
      </c>
      <c r="B152" s="460"/>
      <c r="C152" s="460"/>
      <c r="D152" s="460"/>
      <c r="E152" s="460"/>
      <c r="F152" s="460"/>
      <c r="G152" s="460"/>
      <c r="H152" s="460"/>
      <c r="I152" s="460"/>
      <c r="J152" s="460"/>
      <c r="K152" s="460"/>
      <c r="L152" s="460"/>
      <c r="M152" s="460"/>
      <c r="N152" s="460"/>
      <c r="O152" s="460"/>
      <c r="P152" s="119"/>
      <c r="BX152" s="284"/>
    </row>
    <row r="153" spans="1:76" s="273" customFormat="1" ht="17.25" customHeight="1" x14ac:dyDescent="0.25">
      <c r="A153" s="7341" t="s">
        <v>553</v>
      </c>
      <c r="B153" s="7344" t="s">
        <v>30</v>
      </c>
      <c r="C153" s="7346" t="s">
        <v>537</v>
      </c>
      <c r="D153" s="7347"/>
      <c r="E153" s="7347"/>
      <c r="F153" s="7347"/>
      <c r="G153" s="7347"/>
      <c r="H153" s="7347"/>
      <c r="I153" s="7347"/>
      <c r="J153" s="7347"/>
      <c r="K153" s="7347"/>
      <c r="L153" s="7347"/>
      <c r="M153" s="7347"/>
      <c r="N153" s="7347"/>
      <c r="O153" s="7347"/>
      <c r="P153" s="7347"/>
      <c r="Q153" s="7347"/>
      <c r="R153" s="7347"/>
      <c r="S153" s="7348"/>
      <c r="T153" s="7349" t="s">
        <v>9</v>
      </c>
      <c r="U153" s="7350" t="s">
        <v>10</v>
      </c>
    </row>
    <row r="154" spans="1:76" s="273" customFormat="1" ht="24" customHeight="1" x14ac:dyDescent="0.25">
      <c r="A154" s="7343"/>
      <c r="B154" s="7345"/>
      <c r="C154" s="1930" t="s">
        <v>250</v>
      </c>
      <c r="D154" s="1931" t="s">
        <v>251</v>
      </c>
      <c r="E154" s="1931" t="s">
        <v>209</v>
      </c>
      <c r="F154" s="1931" t="s">
        <v>11</v>
      </c>
      <c r="G154" s="1931" t="s">
        <v>211</v>
      </c>
      <c r="H154" s="1931" t="s">
        <v>252</v>
      </c>
      <c r="I154" s="1931" t="s">
        <v>554</v>
      </c>
      <c r="J154" s="1931" t="s">
        <v>254</v>
      </c>
      <c r="K154" s="1931" t="s">
        <v>555</v>
      </c>
      <c r="L154" s="1931" t="s">
        <v>256</v>
      </c>
      <c r="M154" s="1931" t="s">
        <v>556</v>
      </c>
      <c r="N154" s="1931" t="s">
        <v>258</v>
      </c>
      <c r="O154" s="1931" t="s">
        <v>259</v>
      </c>
      <c r="P154" s="1931" t="s">
        <v>233</v>
      </c>
      <c r="Q154" s="1931" t="s">
        <v>260</v>
      </c>
      <c r="R154" s="1931" t="s">
        <v>261</v>
      </c>
      <c r="S154" s="1932" t="s">
        <v>557</v>
      </c>
      <c r="T154" s="7349"/>
      <c r="U154" s="7350"/>
    </row>
    <row r="155" spans="1:76" s="273" customFormat="1" ht="29.25" customHeight="1" x14ac:dyDescent="0.25">
      <c r="A155" s="1933" t="s">
        <v>558</v>
      </c>
      <c r="B155" s="1934"/>
      <c r="C155" s="1429"/>
      <c r="D155" s="1435"/>
      <c r="E155" s="1435"/>
      <c r="F155" s="1435"/>
      <c r="G155" s="1435"/>
      <c r="H155" s="1435"/>
      <c r="I155" s="1435"/>
      <c r="J155" s="1435"/>
      <c r="K155" s="1435"/>
      <c r="L155" s="1435"/>
      <c r="M155" s="1435"/>
      <c r="N155" s="1435"/>
      <c r="O155" s="1435"/>
      <c r="P155" s="1435"/>
      <c r="Q155" s="1435"/>
      <c r="R155" s="1435"/>
      <c r="S155" s="1431"/>
      <c r="T155" s="1432"/>
      <c r="U155" s="1436"/>
      <c r="V155" s="284"/>
    </row>
  </sheetData>
  <mergeCells count="201">
    <mergeCell ref="A6:W6"/>
    <mergeCell ref="A9:A11"/>
    <mergeCell ref="B9:D10"/>
    <mergeCell ref="E9:AN9"/>
    <mergeCell ref="AO9:AO11"/>
    <mergeCell ref="AP9:AP11"/>
    <mergeCell ref="S10:T10"/>
    <mergeCell ref="U10:V10"/>
    <mergeCell ref="W10:X10"/>
    <mergeCell ref="Y10:Z10"/>
    <mergeCell ref="AQ9:AQ11"/>
    <mergeCell ref="AR9:AR11"/>
    <mergeCell ref="AS9:AS11"/>
    <mergeCell ref="E10:F10"/>
    <mergeCell ref="G10:H10"/>
    <mergeCell ref="I10:J10"/>
    <mergeCell ref="K10:L10"/>
    <mergeCell ref="M10:N10"/>
    <mergeCell ref="O10:P10"/>
    <mergeCell ref="Q10:R10"/>
    <mergeCell ref="AM10:AN10"/>
    <mergeCell ref="AA10:AB10"/>
    <mergeCell ref="AC10:AD10"/>
    <mergeCell ref="AE10:AF10"/>
    <mergeCell ref="AG10:AH10"/>
    <mergeCell ref="AI10:AJ10"/>
    <mergeCell ref="AK10:AL10"/>
    <mergeCell ref="AQ28:AQ30"/>
    <mergeCell ref="AR28:AR30"/>
    <mergeCell ref="AS28:AS30"/>
    <mergeCell ref="E29:F29"/>
    <mergeCell ref="G29:H29"/>
    <mergeCell ref="I29:J29"/>
    <mergeCell ref="K29:L29"/>
    <mergeCell ref="M29:N29"/>
    <mergeCell ref="O29:P29"/>
    <mergeCell ref="Q29:R29"/>
    <mergeCell ref="E28:AN28"/>
    <mergeCell ref="AO28:AO30"/>
    <mergeCell ref="AP28:AP30"/>
    <mergeCell ref="S29:T29"/>
    <mergeCell ref="U29:V29"/>
    <mergeCell ref="W29:X29"/>
    <mergeCell ref="Y29:Z29"/>
    <mergeCell ref="W52:W54"/>
    <mergeCell ref="X52:X54"/>
    <mergeCell ref="E53:E54"/>
    <mergeCell ref="F53:F54"/>
    <mergeCell ref="G53:G54"/>
    <mergeCell ref="H53:H54"/>
    <mergeCell ref="I53:I54"/>
    <mergeCell ref="AM29:AN29"/>
    <mergeCell ref="A47:A48"/>
    <mergeCell ref="B47:B48"/>
    <mergeCell ref="C47:F47"/>
    <mergeCell ref="G47:J47"/>
    <mergeCell ref="K47:K48"/>
    <mergeCell ref="L47:L48"/>
    <mergeCell ref="M47:M48"/>
    <mergeCell ref="AA29:AB29"/>
    <mergeCell ref="AC29:AD29"/>
    <mergeCell ref="AE29:AF29"/>
    <mergeCell ref="AG29:AH29"/>
    <mergeCell ref="AI29:AJ29"/>
    <mergeCell ref="AK29:AL29"/>
    <mergeCell ref="V53:V54"/>
    <mergeCell ref="A28:A30"/>
    <mergeCell ref="B28:D29"/>
    <mergeCell ref="A76:A77"/>
    <mergeCell ref="B76:B77"/>
    <mergeCell ref="C76:S76"/>
    <mergeCell ref="T76:T77"/>
    <mergeCell ref="U76:U77"/>
    <mergeCell ref="P53:P54"/>
    <mergeCell ref="Q53:Q54"/>
    <mergeCell ref="R53:R54"/>
    <mergeCell ref="S53:S54"/>
    <mergeCell ref="T53:T54"/>
    <mergeCell ref="U53:U54"/>
    <mergeCell ref="J53:J54"/>
    <mergeCell ref="K53:K54"/>
    <mergeCell ref="L53:L54"/>
    <mergeCell ref="M53:M54"/>
    <mergeCell ref="N53:N54"/>
    <mergeCell ref="O53:O54"/>
    <mergeCell ref="A52:A54"/>
    <mergeCell ref="B52:D53"/>
    <mergeCell ref="E52:V52"/>
    <mergeCell ref="AN80:AN82"/>
    <mergeCell ref="F81:G81"/>
    <mergeCell ref="H81:I81"/>
    <mergeCell ref="J81:K81"/>
    <mergeCell ref="L81:M81"/>
    <mergeCell ref="N81:O81"/>
    <mergeCell ref="P81:Q81"/>
    <mergeCell ref="A79:G79"/>
    <mergeCell ref="A80:A82"/>
    <mergeCell ref="B80:B82"/>
    <mergeCell ref="C80:E81"/>
    <mergeCell ref="F80:AI80"/>
    <mergeCell ref="AJ80:AJ82"/>
    <mergeCell ref="R81:S81"/>
    <mergeCell ref="T81:U81"/>
    <mergeCell ref="V81:W81"/>
    <mergeCell ref="X81:Y81"/>
    <mergeCell ref="Z81:AA81"/>
    <mergeCell ref="AB81:AC81"/>
    <mergeCell ref="AD81:AE81"/>
    <mergeCell ref="AF81:AG81"/>
    <mergeCell ref="AH81:AI81"/>
    <mergeCell ref="A84:A85"/>
    <mergeCell ref="AK80:AK82"/>
    <mergeCell ref="AL80:AL82"/>
    <mergeCell ref="AM80:AM82"/>
    <mergeCell ref="A90:D90"/>
    <mergeCell ref="A96:D96"/>
    <mergeCell ref="A100:F100"/>
    <mergeCell ref="A101:A103"/>
    <mergeCell ref="B101:D102"/>
    <mergeCell ref="E101:F102"/>
    <mergeCell ref="A88:A89"/>
    <mergeCell ref="B88:B89"/>
    <mergeCell ref="C88:C89"/>
    <mergeCell ref="D88:D89"/>
    <mergeCell ref="E88:E89"/>
    <mergeCell ref="F88:F89"/>
    <mergeCell ref="G101:H102"/>
    <mergeCell ref="I101:J102"/>
    <mergeCell ref="K101:K103"/>
    <mergeCell ref="L101:M102"/>
    <mergeCell ref="N101:O102"/>
    <mergeCell ref="A109:A110"/>
    <mergeCell ref="B109:B110"/>
    <mergeCell ref="C109:L109"/>
    <mergeCell ref="M109:M110"/>
    <mergeCell ref="AR115:AR117"/>
    <mergeCell ref="E116:F116"/>
    <mergeCell ref="G116:H116"/>
    <mergeCell ref="I116:J116"/>
    <mergeCell ref="K116:L116"/>
    <mergeCell ref="M116:N116"/>
    <mergeCell ref="O116:P116"/>
    <mergeCell ref="Q116:R116"/>
    <mergeCell ref="S116:T116"/>
    <mergeCell ref="U116:V116"/>
    <mergeCell ref="E115:AN115"/>
    <mergeCell ref="AO115:AO117"/>
    <mergeCell ref="AP115:AP117"/>
    <mergeCell ref="AQ115:AQ117"/>
    <mergeCell ref="W116:X116"/>
    <mergeCell ref="Y116:Z116"/>
    <mergeCell ref="AA116:AB116"/>
    <mergeCell ref="AC116:AD116"/>
    <mergeCell ref="AE116:AF116"/>
    <mergeCell ref="AG116:AH116"/>
    <mergeCell ref="AI116:AJ116"/>
    <mergeCell ref="AK116:AL116"/>
    <mergeCell ref="AM116:AN116"/>
    <mergeCell ref="A122:B123"/>
    <mergeCell ref="C122:C123"/>
    <mergeCell ref="D122:H122"/>
    <mergeCell ref="I122:I123"/>
    <mergeCell ref="J122:J123"/>
    <mergeCell ref="A115:A117"/>
    <mergeCell ref="B115:D116"/>
    <mergeCell ref="K122:K123"/>
    <mergeCell ref="A124:A126"/>
    <mergeCell ref="A127:A128"/>
    <mergeCell ref="A129:A132"/>
    <mergeCell ref="A135:A137"/>
    <mergeCell ref="B135:B137"/>
    <mergeCell ref="C135:C137"/>
    <mergeCell ref="D135:D137"/>
    <mergeCell ref="E135:E137"/>
    <mergeCell ref="F135:AM135"/>
    <mergeCell ref="AN135:AN137"/>
    <mergeCell ref="AO135:AO137"/>
    <mergeCell ref="F136:G136"/>
    <mergeCell ref="H136:I136"/>
    <mergeCell ref="J136:K136"/>
    <mergeCell ref="L136:M136"/>
    <mergeCell ref="N136:O136"/>
    <mergeCell ref="P136:Q136"/>
    <mergeCell ref="R136:S136"/>
    <mergeCell ref="T136:U136"/>
    <mergeCell ref="AH136:AI136"/>
    <mergeCell ref="AJ136:AK136"/>
    <mergeCell ref="AL136:AM136"/>
    <mergeCell ref="Z136:AA136"/>
    <mergeCell ref="AB136:AC136"/>
    <mergeCell ref="AD136:AE136"/>
    <mergeCell ref="AF136:AG136"/>
    <mergeCell ref="A138:A145"/>
    <mergeCell ref="A146:A151"/>
    <mergeCell ref="A153:A154"/>
    <mergeCell ref="B153:B154"/>
    <mergeCell ref="C153:S153"/>
    <mergeCell ref="T153:T154"/>
    <mergeCell ref="U153:U154"/>
    <mergeCell ref="V136:W136"/>
    <mergeCell ref="X136:Y136"/>
  </mergeCells>
  <dataValidations count="5">
    <dataValidation type="whole" allowBlank="1" showInputMessage="1" showErrorMessage="1" sqref="C135:E135" xr:uid="{143D6E6F-EE0D-4B2B-83EF-B47E078459E1}">
      <formula1>0</formula1>
      <formula2>1E+30</formula2>
    </dataValidation>
    <dataValidation type="whole" operator="greaterThanOrEqual" allowBlank="1" showInputMessage="1" showErrorMessage="1" errorTitle="Error" error="Favor Ingrese sólo Números." sqref="E91:F95 E97:F99 AL83:AN86 B104:O106 AO13:AR26 AQ118:AR120 K49:M50 W56:X57 W59:X60 C155:U155 B65:B66 AR31:AS45 D124:K132 F138:AO151" xr:uid="{C3231A8C-6A37-40B2-953D-DFFC2AA1874C}">
      <formula1>0</formula1>
    </dataValidation>
    <dataValidation allowBlank="1" showInputMessage="1" showErrorMessage="1" errorTitle="Error de ingreso" error="Debe ingresar sólo números enteros positivos." sqref="E10:AN26 AQ28:AQ30 A98:D99 A88:D96 A80:B86 F80:F86 G81:AI86 AJ80:AK80 AJ83:AK86 A38:A40 A36 E28:AP45 AO9:AP11" xr:uid="{1009A3A0-DE18-4ACC-AFAF-84554EE1C91E}"/>
    <dataValidation type="whole" allowBlank="1" showInputMessage="1" showErrorMessage="1" errorTitle="Error de ingreso" error="Debe ingresar sólo números." sqref="AR27" xr:uid="{73A4D510-2D81-48D5-AAD4-139B64825E23}">
      <formula1>0</formula1>
      <formula2>99999</formula2>
    </dataValidation>
    <dataValidation type="whole" allowBlank="1" showInputMessage="1" showErrorMessage="1" errorTitle="Error" error="Por favor ingrese números enteros" sqref="B13:B24 AS13:AS24" xr:uid="{62E6C9DE-9BB2-451F-B2BB-6B8B089C92B9}">
      <formula1>0</formula1>
      <formula2>10000000000</formula2>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EC407-5587-4E95-AC11-4C5F0ABCC51C}">
  <sheetPr>
    <tabColor theme="0" tint="-0.14999847407452621"/>
  </sheetPr>
  <dimension ref="A1:EB383"/>
  <sheetViews>
    <sheetView topLeftCell="A371" zoomScale="96" zoomScaleNormal="96" workbookViewId="0">
      <selection activeCell="AH336" sqref="AH336:AM348"/>
    </sheetView>
  </sheetViews>
  <sheetFormatPr baseColWidth="10" defaultColWidth="11.453125" defaultRowHeight="14.5" x14ac:dyDescent="0.35"/>
  <cols>
    <col min="1" max="1" width="28.1796875" style="121" customWidth="1"/>
    <col min="2" max="2" width="37.1796875" style="121" customWidth="1"/>
    <col min="3" max="3" width="11.453125" style="121" customWidth="1"/>
    <col min="4" max="4" width="16.54296875" style="121" customWidth="1"/>
    <col min="5" max="5" width="16.26953125" style="121" customWidth="1"/>
    <col min="6" max="6" width="15.453125" style="121" customWidth="1"/>
    <col min="7" max="17" width="11.453125" style="121"/>
    <col min="18" max="18" width="14.453125" style="121" customWidth="1"/>
    <col min="19" max="19" width="11.453125" style="121"/>
    <col min="20" max="20" width="15.7265625" style="121" customWidth="1"/>
    <col min="21" max="21" width="14.26953125" style="121" customWidth="1"/>
    <col min="22" max="22" width="14.7265625" style="121" customWidth="1"/>
    <col min="23" max="23" width="11.453125" style="121"/>
    <col min="24" max="24" width="14.54296875" style="121" customWidth="1"/>
    <col min="25" max="34" width="11.453125" style="121"/>
    <col min="35" max="35" width="13.54296875" style="121" customWidth="1"/>
    <col min="36" max="44" width="11.453125" style="121"/>
    <col min="45" max="45" width="16.26953125" style="121" customWidth="1"/>
    <col min="46" max="47" width="11.453125" style="121"/>
    <col min="48" max="48" width="13.1796875" style="121" customWidth="1"/>
    <col min="49" max="16384" width="11.453125" style="121"/>
  </cols>
  <sheetData>
    <row r="1" spans="1:18" x14ac:dyDescent="0.35">
      <c r="A1" s="95" t="s">
        <v>0</v>
      </c>
      <c r="B1" s="363"/>
      <c r="C1" s="363"/>
      <c r="D1" s="363"/>
      <c r="E1" s="363"/>
      <c r="F1" s="363"/>
      <c r="G1" s="363"/>
      <c r="H1" s="363"/>
      <c r="I1" s="363"/>
      <c r="J1" s="363"/>
      <c r="K1" s="363"/>
      <c r="L1" s="363"/>
      <c r="M1" s="363"/>
      <c r="N1" s="363"/>
      <c r="O1" s="363"/>
      <c r="P1" s="363"/>
    </row>
    <row r="2" spans="1:18" x14ac:dyDescent="0.35">
      <c r="A2" s="95" t="s">
        <v>69</v>
      </c>
      <c r="B2" s="363"/>
      <c r="C2" s="363"/>
      <c r="D2" s="363"/>
      <c r="E2" s="363"/>
      <c r="F2" s="363"/>
      <c r="G2" s="363"/>
      <c r="H2" s="363"/>
      <c r="I2" s="363"/>
      <c r="J2" s="363"/>
      <c r="K2" s="363"/>
      <c r="L2" s="363"/>
      <c r="M2" s="363"/>
      <c r="N2" s="363"/>
      <c r="O2" s="363"/>
      <c r="P2" s="363"/>
    </row>
    <row r="3" spans="1:18" x14ac:dyDescent="0.35">
      <c r="A3" s="95" t="s">
        <v>70</v>
      </c>
      <c r="B3" s="363"/>
      <c r="C3" s="363"/>
      <c r="D3" s="363"/>
      <c r="E3" s="363"/>
      <c r="F3" s="363"/>
      <c r="G3" s="363"/>
      <c r="H3" s="363"/>
      <c r="I3" s="363"/>
      <c r="J3" s="363"/>
      <c r="K3" s="363"/>
      <c r="L3" s="363"/>
      <c r="M3" s="363"/>
      <c r="N3" s="363"/>
      <c r="O3" s="363"/>
      <c r="P3" s="363"/>
    </row>
    <row r="4" spans="1:18" x14ac:dyDescent="0.35">
      <c r="A4" s="95" t="s">
        <v>71</v>
      </c>
      <c r="B4" s="363"/>
      <c r="C4" s="363"/>
      <c r="D4" s="363"/>
      <c r="E4" s="363"/>
      <c r="F4" s="363"/>
      <c r="G4" s="363"/>
      <c r="H4" s="363"/>
      <c r="I4" s="363"/>
      <c r="J4" s="363"/>
      <c r="K4" s="363"/>
      <c r="L4" s="363"/>
      <c r="M4" s="363"/>
      <c r="N4" s="363"/>
      <c r="O4" s="363"/>
      <c r="P4" s="363"/>
    </row>
    <row r="5" spans="1:18" x14ac:dyDescent="0.35">
      <c r="A5" s="95" t="s">
        <v>72</v>
      </c>
      <c r="B5" s="363"/>
      <c r="C5" s="363"/>
      <c r="D5" s="363"/>
      <c r="E5" s="363"/>
      <c r="F5" s="363"/>
      <c r="G5" s="363"/>
      <c r="H5" s="363"/>
      <c r="I5" s="363"/>
      <c r="J5" s="363"/>
      <c r="K5" s="363"/>
      <c r="L5" s="363"/>
      <c r="M5" s="363"/>
      <c r="N5" s="363"/>
      <c r="O5" s="363"/>
      <c r="P5" s="363"/>
    </row>
    <row r="6" spans="1:18" ht="15" x14ac:dyDescent="0.35">
      <c r="A6" s="7508" t="s">
        <v>3774</v>
      </c>
      <c r="B6" s="7508"/>
      <c r="C6" s="7508"/>
      <c r="D6" s="7508"/>
      <c r="E6" s="7508"/>
      <c r="F6" s="7508"/>
      <c r="G6" s="7508"/>
      <c r="H6" s="7508"/>
      <c r="I6" s="7508"/>
      <c r="J6" s="7508"/>
      <c r="K6" s="7508"/>
      <c r="L6" s="7508"/>
      <c r="M6" s="7508"/>
      <c r="N6" s="7508"/>
      <c r="O6" s="7508"/>
      <c r="P6" s="7508"/>
    </row>
    <row r="7" spans="1:18" ht="15" x14ac:dyDescent="0.35">
      <c r="A7" s="5822"/>
      <c r="B7" s="5822"/>
      <c r="C7" s="5822"/>
      <c r="D7" s="5822"/>
      <c r="E7" s="5822"/>
      <c r="F7" s="5822"/>
      <c r="G7" s="5822"/>
      <c r="H7" s="5822"/>
      <c r="I7" s="5822"/>
      <c r="J7" s="5822"/>
      <c r="K7" s="5822"/>
      <c r="L7" s="5822"/>
      <c r="M7" s="5822"/>
      <c r="N7" s="5822"/>
      <c r="O7" s="5822"/>
      <c r="P7" s="5822"/>
    </row>
    <row r="8" spans="1:18" x14ac:dyDescent="0.35">
      <c r="A8" s="942" t="s">
        <v>3775</v>
      </c>
      <c r="B8" s="5827"/>
      <c r="C8" s="5827"/>
      <c r="D8" s="5828"/>
      <c r="E8" s="146"/>
      <c r="F8" s="146"/>
      <c r="G8" s="146"/>
      <c r="H8" s="146"/>
      <c r="I8" s="146"/>
      <c r="J8" s="363"/>
      <c r="K8" s="363"/>
      <c r="L8" s="363"/>
      <c r="M8" s="363"/>
      <c r="N8" s="363"/>
      <c r="O8" s="363"/>
      <c r="P8" s="363"/>
    </row>
    <row r="9" spans="1:18" ht="15" customHeight="1" x14ac:dyDescent="0.35">
      <c r="A9" s="7843" t="s">
        <v>559</v>
      </c>
      <c r="B9" s="7604"/>
      <c r="C9" s="7738" t="s">
        <v>3</v>
      </c>
      <c r="D9" s="7843" t="s">
        <v>395</v>
      </c>
      <c r="E9" s="7860"/>
      <c r="F9" s="7860"/>
      <c r="G9" s="7860"/>
      <c r="H9" s="7860"/>
      <c r="I9" s="7860"/>
      <c r="J9" s="7860"/>
      <c r="K9" s="7860"/>
      <c r="L9" s="7860"/>
      <c r="M9" s="7604"/>
      <c r="N9" s="7738" t="s">
        <v>3776</v>
      </c>
      <c r="O9" s="7844" t="s">
        <v>9</v>
      </c>
      <c r="P9" s="7844" t="s">
        <v>10</v>
      </c>
      <c r="Q9" s="7807" t="s">
        <v>3777</v>
      </c>
      <c r="R9" s="7807" t="s">
        <v>3778</v>
      </c>
    </row>
    <row r="10" spans="1:18" ht="20" x14ac:dyDescent="0.35">
      <c r="A10" s="7767"/>
      <c r="B10" s="7605"/>
      <c r="C10" s="7811"/>
      <c r="D10" s="5829" t="s">
        <v>3779</v>
      </c>
      <c r="E10" s="5830" t="s">
        <v>561</v>
      </c>
      <c r="F10" s="5830" t="s">
        <v>44</v>
      </c>
      <c r="G10" s="5830" t="s">
        <v>45</v>
      </c>
      <c r="H10" s="5830" t="s">
        <v>46</v>
      </c>
      <c r="I10" s="5830" t="s">
        <v>47</v>
      </c>
      <c r="J10" s="5830" t="s">
        <v>48</v>
      </c>
      <c r="K10" s="5830" t="s">
        <v>49</v>
      </c>
      <c r="L10" s="5831" t="s">
        <v>50</v>
      </c>
      <c r="M10" s="5832" t="s">
        <v>3780</v>
      </c>
      <c r="N10" s="7811"/>
      <c r="O10" s="7845"/>
      <c r="P10" s="7845"/>
      <c r="Q10" s="7808"/>
      <c r="R10" s="7808"/>
    </row>
    <row r="11" spans="1:18" x14ac:dyDescent="0.35">
      <c r="A11" s="7852" t="s">
        <v>3781</v>
      </c>
      <c r="B11" s="7852"/>
      <c r="C11" s="5833">
        <f>SUM(D11:L11)</f>
        <v>0</v>
      </c>
      <c r="D11" s="5834"/>
      <c r="E11" s="5835"/>
      <c r="F11" s="5835"/>
      <c r="G11" s="5835"/>
      <c r="H11" s="5835"/>
      <c r="I11" s="5835"/>
      <c r="J11" s="5835"/>
      <c r="K11" s="5835"/>
      <c r="L11" s="5836"/>
      <c r="M11" s="5836"/>
      <c r="N11" s="5837"/>
      <c r="O11" s="5838"/>
      <c r="P11" s="5838"/>
      <c r="Q11" s="5839"/>
      <c r="R11" s="5839"/>
    </row>
    <row r="12" spans="1:18" x14ac:dyDescent="0.35">
      <c r="A12" s="7853" t="s">
        <v>3782</v>
      </c>
      <c r="B12" s="7853"/>
      <c r="C12" s="5840">
        <f>SUM(D12:L12)</f>
        <v>0</v>
      </c>
      <c r="D12" s="5841"/>
      <c r="E12" s="5842"/>
      <c r="F12" s="5842"/>
      <c r="G12" s="5842"/>
      <c r="H12" s="5842"/>
      <c r="I12" s="5842"/>
      <c r="J12" s="5842"/>
      <c r="K12" s="5842"/>
      <c r="L12" s="5843"/>
      <c r="M12" s="5843"/>
      <c r="N12" s="5838"/>
      <c r="O12" s="5838"/>
      <c r="P12" s="5838"/>
      <c r="Q12" s="5844"/>
      <c r="R12" s="5844"/>
    </row>
    <row r="13" spans="1:18" x14ac:dyDescent="0.35">
      <c r="A13" s="7854" t="s">
        <v>3783</v>
      </c>
      <c r="B13" s="7855"/>
      <c r="C13" s="5840">
        <f>SUM(D13:L13)</f>
        <v>0</v>
      </c>
      <c r="D13" s="5841"/>
      <c r="E13" s="5842"/>
      <c r="F13" s="5842"/>
      <c r="G13" s="5842"/>
      <c r="H13" s="5842"/>
      <c r="I13" s="5842"/>
      <c r="J13" s="5842"/>
      <c r="K13" s="5842"/>
      <c r="L13" s="5843"/>
      <c r="M13" s="5843"/>
      <c r="N13" s="5838"/>
      <c r="O13" s="5838"/>
      <c r="P13" s="5838"/>
      <c r="Q13" s="5844"/>
      <c r="R13" s="5844"/>
    </row>
    <row r="14" spans="1:18" x14ac:dyDescent="0.35">
      <c r="A14" s="7841" t="s">
        <v>3784</v>
      </c>
      <c r="B14" s="7842"/>
      <c r="C14" s="5845">
        <f>SUM(D14:L14)</f>
        <v>0</v>
      </c>
      <c r="D14" s="5846"/>
      <c r="E14" s="5847"/>
      <c r="F14" s="5847"/>
      <c r="G14" s="5847"/>
      <c r="H14" s="5847"/>
      <c r="I14" s="5847"/>
      <c r="J14" s="5847"/>
      <c r="K14" s="5847"/>
      <c r="L14" s="5848"/>
      <c r="M14" s="5848"/>
      <c r="N14" s="5849"/>
      <c r="O14" s="5849"/>
      <c r="P14" s="5849"/>
      <c r="Q14" s="5850"/>
      <c r="R14" s="5850"/>
    </row>
    <row r="15" spans="1:18" x14ac:dyDescent="0.35">
      <c r="A15" s="362" t="s">
        <v>3785</v>
      </c>
      <c r="B15" s="362"/>
      <c r="C15" s="362"/>
      <c r="D15" s="362"/>
      <c r="E15" s="362"/>
      <c r="F15" s="362"/>
      <c r="G15" s="362"/>
      <c r="H15" s="362"/>
      <c r="I15" s="362"/>
      <c r="J15" s="362"/>
      <c r="K15" s="362"/>
      <c r="L15" s="362"/>
      <c r="M15" s="362"/>
      <c r="N15" s="362"/>
      <c r="O15" s="146"/>
      <c r="P15" s="146"/>
    </row>
    <row r="16" spans="1:18" x14ac:dyDescent="0.35">
      <c r="A16" s="7861" t="s">
        <v>562</v>
      </c>
      <c r="B16" s="7562"/>
      <c r="C16" s="7863" t="s">
        <v>3786</v>
      </c>
      <c r="D16" s="7738" t="s">
        <v>3787</v>
      </c>
      <c r="E16" s="7844" t="s">
        <v>9</v>
      </c>
      <c r="F16" s="7844" t="s">
        <v>10</v>
      </c>
      <c r="G16" s="146"/>
      <c r="H16" s="146"/>
      <c r="I16" s="146"/>
      <c r="J16" s="146"/>
      <c r="K16" s="146"/>
      <c r="L16" s="146"/>
      <c r="M16" s="146"/>
      <c r="N16" s="146"/>
      <c r="O16" s="146"/>
      <c r="P16" s="146"/>
    </row>
    <row r="17" spans="1:16" x14ac:dyDescent="0.35">
      <c r="A17" s="7862"/>
      <c r="B17" s="7565"/>
      <c r="C17" s="7864"/>
      <c r="D17" s="7811"/>
      <c r="E17" s="7845"/>
      <c r="F17" s="7845"/>
      <c r="G17" s="146"/>
      <c r="H17" s="146"/>
      <c r="I17" s="146"/>
      <c r="J17" s="146"/>
      <c r="K17" s="146"/>
      <c r="L17" s="146"/>
      <c r="M17" s="146"/>
      <c r="N17" s="146"/>
      <c r="O17" s="146"/>
      <c r="P17" s="146"/>
    </row>
    <row r="18" spans="1:16" x14ac:dyDescent="0.35">
      <c r="A18" s="7846" t="s">
        <v>3788</v>
      </c>
      <c r="B18" s="7847"/>
      <c r="C18" s="5851"/>
      <c r="D18" s="5851"/>
      <c r="E18" s="5851"/>
      <c r="F18" s="5851"/>
      <c r="G18" s="986" t="s">
        <v>563</v>
      </c>
      <c r="H18" s="5852"/>
      <c r="I18" s="5852"/>
      <c r="J18" s="5852"/>
      <c r="K18" s="146"/>
      <c r="L18" s="146"/>
      <c r="M18" s="146"/>
      <c r="N18" s="146"/>
      <c r="O18" s="146"/>
      <c r="P18" s="146"/>
    </row>
    <row r="19" spans="1:16" x14ac:dyDescent="0.35">
      <c r="A19" s="7856" t="s">
        <v>3789</v>
      </c>
      <c r="B19" s="7857"/>
      <c r="C19" s="208"/>
      <c r="D19" s="208"/>
      <c r="E19" s="208"/>
      <c r="F19" s="208"/>
      <c r="G19" s="986" t="s">
        <v>563</v>
      </c>
      <c r="H19" s="5852"/>
      <c r="I19" s="5852"/>
      <c r="J19" s="5852"/>
      <c r="K19" s="146"/>
      <c r="L19" s="146"/>
      <c r="M19" s="146"/>
      <c r="N19" s="146"/>
      <c r="O19" s="146"/>
      <c r="P19" s="146"/>
    </row>
    <row r="20" spans="1:16" x14ac:dyDescent="0.35">
      <c r="A20" s="7854" t="s">
        <v>564</v>
      </c>
      <c r="B20" s="7855"/>
      <c r="C20" s="5853"/>
      <c r="D20" s="5853"/>
      <c r="E20" s="5853"/>
      <c r="F20" s="5853"/>
      <c r="G20" s="986" t="s">
        <v>563</v>
      </c>
      <c r="H20" s="5852"/>
      <c r="I20" s="5852"/>
      <c r="J20" s="5852"/>
      <c r="K20" s="146"/>
      <c r="L20" s="146"/>
      <c r="M20" s="146"/>
      <c r="N20" s="146"/>
      <c r="O20" s="146"/>
      <c r="P20" s="146"/>
    </row>
    <row r="21" spans="1:16" x14ac:dyDescent="0.35">
      <c r="A21" s="7854" t="s">
        <v>3790</v>
      </c>
      <c r="B21" s="7855"/>
      <c r="C21" s="5853"/>
      <c r="D21" s="5853"/>
      <c r="E21" s="5853"/>
      <c r="F21" s="5853"/>
      <c r="G21" s="986" t="s">
        <v>563</v>
      </c>
      <c r="H21" s="5852"/>
      <c r="I21" s="5852"/>
      <c r="J21" s="5852"/>
      <c r="K21" s="146"/>
      <c r="L21" s="146"/>
      <c r="M21" s="146"/>
      <c r="N21" s="146"/>
      <c r="O21" s="146"/>
      <c r="P21" s="146"/>
    </row>
    <row r="22" spans="1:16" x14ac:dyDescent="0.35">
      <c r="A22" s="7858" t="s">
        <v>565</v>
      </c>
      <c r="B22" s="7859"/>
      <c r="C22" s="5853"/>
      <c r="D22" s="5853"/>
      <c r="E22" s="5853"/>
      <c r="F22" s="5853"/>
      <c r="G22" s="986" t="s">
        <v>563</v>
      </c>
      <c r="H22" s="5852"/>
      <c r="I22" s="5852"/>
      <c r="J22" s="5852"/>
      <c r="K22" s="146"/>
      <c r="L22" s="146"/>
      <c r="M22" s="146"/>
      <c r="N22" s="146"/>
      <c r="O22" s="146"/>
      <c r="P22" s="146"/>
    </row>
    <row r="23" spans="1:16" x14ac:dyDescent="0.35">
      <c r="A23" s="7858" t="s">
        <v>566</v>
      </c>
      <c r="B23" s="7859"/>
      <c r="C23" s="5853"/>
      <c r="D23" s="5853"/>
      <c r="E23" s="5853"/>
      <c r="F23" s="5853"/>
      <c r="G23" s="986" t="s">
        <v>563</v>
      </c>
      <c r="H23" s="5852"/>
      <c r="I23" s="5852"/>
      <c r="J23" s="5852"/>
      <c r="K23" s="146"/>
      <c r="L23" s="146"/>
      <c r="M23" s="146"/>
      <c r="N23" s="146"/>
      <c r="O23" s="146"/>
      <c r="P23" s="146"/>
    </row>
    <row r="24" spans="1:16" x14ac:dyDescent="0.35">
      <c r="A24" s="7858" t="s">
        <v>567</v>
      </c>
      <c r="B24" s="7859"/>
      <c r="C24" s="5853"/>
      <c r="D24" s="5853"/>
      <c r="E24" s="5853"/>
      <c r="F24" s="5853"/>
      <c r="G24" s="986" t="s">
        <v>563</v>
      </c>
      <c r="H24" s="5852"/>
      <c r="I24" s="5852"/>
      <c r="J24" s="5852"/>
      <c r="K24" s="146"/>
      <c r="L24" s="146"/>
      <c r="M24" s="146"/>
      <c r="N24" s="146"/>
      <c r="O24" s="146"/>
      <c r="P24" s="146"/>
    </row>
    <row r="25" spans="1:16" x14ac:dyDescent="0.35">
      <c r="A25" s="7848" t="s">
        <v>568</v>
      </c>
      <c r="B25" s="7849"/>
      <c r="C25" s="5853"/>
      <c r="D25" s="5853"/>
      <c r="E25" s="5853"/>
      <c r="F25" s="5853"/>
      <c r="G25" s="986" t="s">
        <v>563</v>
      </c>
      <c r="H25" s="5852"/>
      <c r="I25" s="5852"/>
      <c r="J25" s="5852"/>
      <c r="K25" s="146"/>
      <c r="L25" s="146"/>
      <c r="M25" s="146"/>
      <c r="N25" s="146"/>
      <c r="O25" s="146"/>
      <c r="P25" s="146"/>
    </row>
    <row r="26" spans="1:16" x14ac:dyDescent="0.35">
      <c r="A26" s="7848" t="s">
        <v>3791</v>
      </c>
      <c r="B26" s="7849"/>
      <c r="C26" s="5853"/>
      <c r="D26" s="5853"/>
      <c r="E26" s="5853"/>
      <c r="F26" s="5853"/>
      <c r="G26" s="986" t="s">
        <v>563</v>
      </c>
      <c r="H26" s="5852"/>
      <c r="I26" s="5852"/>
      <c r="J26" s="5852"/>
      <c r="K26" s="146"/>
      <c r="L26" s="146"/>
      <c r="M26" s="146"/>
      <c r="N26" s="146"/>
      <c r="O26" s="146"/>
      <c r="P26" s="146"/>
    </row>
    <row r="27" spans="1:16" x14ac:dyDescent="0.35">
      <c r="A27" s="7848" t="s">
        <v>3792</v>
      </c>
      <c r="B27" s="7849"/>
      <c r="C27" s="5853"/>
      <c r="D27" s="5853"/>
      <c r="E27" s="5853"/>
      <c r="F27" s="5853"/>
      <c r="G27" s="986" t="s">
        <v>563</v>
      </c>
      <c r="H27" s="5852"/>
      <c r="I27" s="5852"/>
      <c r="J27" s="5852"/>
      <c r="K27" s="146"/>
      <c r="L27" s="146"/>
      <c r="M27" s="146"/>
      <c r="N27" s="146"/>
      <c r="O27" s="146"/>
      <c r="P27" s="146"/>
    </row>
    <row r="28" spans="1:16" x14ac:dyDescent="0.35">
      <c r="A28" s="7850" t="s">
        <v>3793</v>
      </c>
      <c r="B28" s="7851"/>
      <c r="C28" s="1573"/>
      <c r="D28" s="1573"/>
      <c r="E28" s="1573"/>
      <c r="F28" s="1573"/>
      <c r="G28" s="986"/>
      <c r="H28" s="5852"/>
      <c r="I28" s="5852"/>
      <c r="J28" s="5852"/>
      <c r="K28" s="146"/>
      <c r="L28" s="146"/>
      <c r="M28" s="146"/>
      <c r="N28" s="146"/>
      <c r="O28" s="146"/>
      <c r="P28" s="146"/>
    </row>
    <row r="29" spans="1:16" x14ac:dyDescent="0.35">
      <c r="A29" s="7850" t="s">
        <v>3794</v>
      </c>
      <c r="B29" s="7851"/>
      <c r="C29" s="1573"/>
      <c r="D29" s="1573"/>
      <c r="E29" s="1573"/>
      <c r="F29" s="1573"/>
      <c r="G29" s="986"/>
      <c r="H29" s="5852"/>
      <c r="I29" s="5852"/>
      <c r="J29" s="5852"/>
      <c r="K29" s="146"/>
      <c r="L29" s="146"/>
      <c r="M29" s="146"/>
      <c r="N29" s="146"/>
      <c r="O29" s="146"/>
      <c r="P29" s="146"/>
    </row>
    <row r="30" spans="1:16" x14ac:dyDescent="0.35">
      <c r="A30" s="7850" t="s">
        <v>3795</v>
      </c>
      <c r="B30" s="7851"/>
      <c r="C30" s="1573"/>
      <c r="D30" s="1573"/>
      <c r="E30" s="1573"/>
      <c r="F30" s="1573"/>
      <c r="G30" s="986"/>
      <c r="H30" s="5852"/>
      <c r="I30" s="5852"/>
      <c r="J30" s="5852"/>
      <c r="K30" s="146"/>
      <c r="L30" s="146"/>
      <c r="M30" s="146"/>
      <c r="N30" s="146"/>
      <c r="O30" s="146"/>
      <c r="P30" s="146"/>
    </row>
    <row r="31" spans="1:16" x14ac:dyDescent="0.35">
      <c r="A31" s="7841" t="s">
        <v>3796</v>
      </c>
      <c r="B31" s="7842"/>
      <c r="C31" s="5854"/>
      <c r="D31" s="5854"/>
      <c r="E31" s="5854"/>
      <c r="F31" s="5854"/>
      <c r="G31" s="986" t="s">
        <v>563</v>
      </c>
      <c r="H31" s="5852"/>
      <c r="I31" s="5852"/>
      <c r="J31" s="5852"/>
      <c r="K31" s="146"/>
      <c r="L31" s="146"/>
      <c r="M31" s="146"/>
      <c r="N31" s="146"/>
      <c r="O31" s="146"/>
      <c r="P31" s="146"/>
    </row>
    <row r="32" spans="1:16" ht="22.5" customHeight="1" x14ac:dyDescent="0.35">
      <c r="A32" s="5855" t="s">
        <v>3797</v>
      </c>
      <c r="B32" s="5856"/>
      <c r="C32" s="5857"/>
      <c r="D32" s="5858"/>
      <c r="E32" s="5859"/>
      <c r="F32" s="5860"/>
      <c r="G32" s="5861"/>
      <c r="H32" s="5861"/>
      <c r="I32" s="5861"/>
      <c r="J32" s="5861"/>
      <c r="K32" s="5861"/>
      <c r="L32" s="5861"/>
      <c r="M32" s="5861"/>
      <c r="N32" s="5861"/>
      <c r="O32" s="5861"/>
      <c r="P32" s="5861"/>
    </row>
    <row r="33" spans="1:130" ht="15" customHeight="1" x14ac:dyDescent="0.35">
      <c r="A33" s="7843" t="s">
        <v>3798</v>
      </c>
      <c r="B33" s="7604"/>
      <c r="C33" s="7738" t="s">
        <v>3</v>
      </c>
      <c r="D33" s="7833" t="s">
        <v>395</v>
      </c>
      <c r="E33" s="7834"/>
      <c r="F33" s="7834"/>
      <c r="G33" s="7834"/>
      <c r="H33" s="7834"/>
      <c r="I33" s="7834"/>
      <c r="J33" s="7834"/>
      <c r="K33" s="7834"/>
      <c r="L33" s="7834"/>
      <c r="M33" s="7834"/>
      <c r="N33" s="7834"/>
      <c r="O33" s="7834"/>
      <c r="P33" s="7834"/>
      <c r="Q33" s="7830" t="s">
        <v>6</v>
      </c>
      <c r="R33" s="7807" t="s">
        <v>3799</v>
      </c>
      <c r="S33" s="7844" t="s">
        <v>9</v>
      </c>
      <c r="T33" s="7844" t="s">
        <v>10</v>
      </c>
      <c r="U33" s="7807" t="s">
        <v>3800</v>
      </c>
    </row>
    <row r="34" spans="1:130" ht="37.5" customHeight="1" x14ac:dyDescent="0.35">
      <c r="A34" s="7767"/>
      <c r="B34" s="7605"/>
      <c r="C34" s="7811"/>
      <c r="D34" s="5862" t="s">
        <v>3779</v>
      </c>
      <c r="E34" s="5863" t="s">
        <v>561</v>
      </c>
      <c r="F34" s="5863" t="s">
        <v>44</v>
      </c>
      <c r="G34" s="5863" t="s">
        <v>45</v>
      </c>
      <c r="H34" s="5863" t="s">
        <v>46</v>
      </c>
      <c r="I34" s="5863" t="s">
        <v>47</v>
      </c>
      <c r="J34" s="5863" t="s">
        <v>48</v>
      </c>
      <c r="K34" s="5863" t="s">
        <v>49</v>
      </c>
      <c r="L34" s="5863" t="s">
        <v>50</v>
      </c>
      <c r="M34" s="5864" t="s">
        <v>3801</v>
      </c>
      <c r="N34" s="5865" t="s">
        <v>52</v>
      </c>
      <c r="O34" s="5864" t="s">
        <v>53</v>
      </c>
      <c r="P34" s="5866" t="s">
        <v>3802</v>
      </c>
      <c r="Q34" s="7831"/>
      <c r="R34" s="7808"/>
      <c r="S34" s="7845"/>
      <c r="T34" s="7845"/>
      <c r="U34" s="7808"/>
    </row>
    <row r="35" spans="1:130" x14ac:dyDescent="0.35">
      <c r="A35" s="7825" t="s">
        <v>3803</v>
      </c>
      <c r="B35" s="7825"/>
      <c r="C35" s="5867">
        <v>0</v>
      </c>
      <c r="D35" s="5868">
        <f t="shared" ref="D35:K35" si="0">SUM(D36:D46)</f>
        <v>0</v>
      </c>
      <c r="E35" s="5868">
        <f t="shared" si="0"/>
        <v>0</v>
      </c>
      <c r="F35" s="5868">
        <f t="shared" si="0"/>
        <v>0</v>
      </c>
      <c r="G35" s="5868">
        <f t="shared" si="0"/>
        <v>0</v>
      </c>
      <c r="H35" s="5868">
        <f t="shared" si="0"/>
        <v>0</v>
      </c>
      <c r="I35" s="5868">
        <f t="shared" si="0"/>
        <v>0</v>
      </c>
      <c r="J35" s="5868">
        <f t="shared" si="0"/>
        <v>0</v>
      </c>
      <c r="K35" s="5868">
        <f t="shared" si="0"/>
        <v>0</v>
      </c>
      <c r="L35" s="5868"/>
      <c r="M35" s="5868">
        <f>SUM(M36:M46)</f>
        <v>0</v>
      </c>
      <c r="N35" s="5869">
        <f t="shared" ref="N35:U35" si="1">SUM(N36:N48)</f>
        <v>0</v>
      </c>
      <c r="O35" s="5870">
        <f t="shared" si="1"/>
        <v>0</v>
      </c>
      <c r="P35" s="5871">
        <f t="shared" si="1"/>
        <v>0</v>
      </c>
      <c r="Q35" s="5872">
        <f t="shared" si="1"/>
        <v>0</v>
      </c>
      <c r="R35" s="5872">
        <f t="shared" si="1"/>
        <v>0</v>
      </c>
      <c r="S35" s="5872">
        <f t="shared" si="1"/>
        <v>0</v>
      </c>
      <c r="T35" s="5872">
        <f t="shared" si="1"/>
        <v>0</v>
      </c>
      <c r="U35" s="5872">
        <f t="shared" si="1"/>
        <v>0</v>
      </c>
    </row>
    <row r="36" spans="1:130" x14ac:dyDescent="0.35">
      <c r="A36" s="7826" t="s">
        <v>3804</v>
      </c>
      <c r="B36" s="7827"/>
      <c r="C36" s="5873">
        <f>SUM(D36:M36)</f>
        <v>0</v>
      </c>
      <c r="D36" s="5851"/>
      <c r="E36" s="5851"/>
      <c r="F36" s="5851"/>
      <c r="G36" s="5851"/>
      <c r="H36" s="5851"/>
      <c r="I36" s="5851"/>
      <c r="J36" s="5851"/>
      <c r="K36" s="5851"/>
      <c r="L36" s="5851"/>
      <c r="M36" s="5851"/>
      <c r="N36" s="5874"/>
      <c r="O36" s="5874"/>
      <c r="P36" s="5875"/>
      <c r="Q36" s="5876"/>
      <c r="R36" s="5876"/>
      <c r="S36" s="5876"/>
      <c r="T36" s="5876"/>
      <c r="U36" s="5877"/>
    </row>
    <row r="37" spans="1:130" x14ac:dyDescent="0.35">
      <c r="A37" s="7828" t="s">
        <v>3805</v>
      </c>
      <c r="B37" s="7829"/>
      <c r="C37" s="5878">
        <v>0</v>
      </c>
      <c r="D37" s="5851"/>
      <c r="E37" s="5851"/>
      <c r="F37" s="5851"/>
      <c r="G37" s="5851"/>
      <c r="H37" s="5851"/>
      <c r="I37" s="5851"/>
      <c r="J37" s="5851"/>
      <c r="K37" s="5851"/>
      <c r="L37" s="5851"/>
      <c r="M37" s="5851"/>
      <c r="N37" s="5874"/>
      <c r="O37" s="5874"/>
      <c r="P37" s="5875"/>
      <c r="Q37" s="5876"/>
      <c r="R37" s="5876"/>
      <c r="S37" s="5876"/>
      <c r="T37" s="5876"/>
      <c r="U37" s="3622"/>
    </row>
    <row r="38" spans="1:130" x14ac:dyDescent="0.35">
      <c r="A38" s="7832" t="s">
        <v>3806</v>
      </c>
      <c r="B38" s="5879" t="s">
        <v>3807</v>
      </c>
      <c r="C38" s="5873">
        <f>SUM(D38:M38)</f>
        <v>0</v>
      </c>
      <c r="D38" s="5851"/>
      <c r="E38" s="5851"/>
      <c r="F38" s="5851"/>
      <c r="G38" s="5851"/>
      <c r="H38" s="5851"/>
      <c r="I38" s="5851"/>
      <c r="J38" s="5851"/>
      <c r="K38" s="5851"/>
      <c r="L38" s="5851"/>
      <c r="M38" s="5851"/>
      <c r="N38" s="5874"/>
      <c r="O38" s="5874"/>
      <c r="P38" s="5875"/>
      <c r="Q38" s="5876"/>
      <c r="R38" s="5876"/>
      <c r="S38" s="5876"/>
      <c r="T38" s="5876"/>
      <c r="U38" s="5877"/>
    </row>
    <row r="39" spans="1:130" x14ac:dyDescent="0.35">
      <c r="A39" s="7832"/>
      <c r="B39" s="5880" t="s">
        <v>3808</v>
      </c>
      <c r="C39" s="5881"/>
      <c r="D39" s="5851"/>
      <c r="E39" s="5851"/>
      <c r="F39" s="5851"/>
      <c r="G39" s="5851"/>
      <c r="H39" s="5851"/>
      <c r="I39" s="5851"/>
      <c r="J39" s="5851"/>
      <c r="K39" s="5851"/>
      <c r="L39" s="5851"/>
      <c r="M39" s="5851"/>
      <c r="N39" s="5874"/>
      <c r="O39" s="5874"/>
      <c r="P39" s="5875"/>
      <c r="Q39" s="5876"/>
      <c r="R39" s="5876"/>
      <c r="S39" s="5876"/>
      <c r="T39" s="5876"/>
      <c r="U39" s="5882"/>
    </row>
    <row r="40" spans="1:130" x14ac:dyDescent="0.35">
      <c r="A40" s="7832"/>
      <c r="B40" s="5880" t="s">
        <v>3809</v>
      </c>
      <c r="C40" s="5881"/>
      <c r="D40" s="5851"/>
      <c r="E40" s="5851"/>
      <c r="F40" s="5851"/>
      <c r="G40" s="5851"/>
      <c r="H40" s="5851"/>
      <c r="I40" s="5851"/>
      <c r="J40" s="5851"/>
      <c r="K40" s="5851"/>
      <c r="L40" s="5851"/>
      <c r="M40" s="5851"/>
      <c r="N40" s="5874"/>
      <c r="O40" s="5874"/>
      <c r="P40" s="5875"/>
      <c r="Q40" s="5876"/>
      <c r="R40" s="5876"/>
      <c r="S40" s="5876"/>
      <c r="T40" s="5876"/>
      <c r="U40" s="5882"/>
    </row>
    <row r="41" spans="1:130" x14ac:dyDescent="0.35">
      <c r="A41" s="7832"/>
      <c r="B41" s="5880" t="s">
        <v>3810</v>
      </c>
      <c r="C41" s="5881">
        <f t="shared" ref="C41:C55" si="2">SUM(D41:M41)</f>
        <v>0</v>
      </c>
      <c r="D41" s="5851"/>
      <c r="E41" s="5851"/>
      <c r="F41" s="5851"/>
      <c r="G41" s="5851"/>
      <c r="H41" s="5851"/>
      <c r="I41" s="5851"/>
      <c r="J41" s="5851"/>
      <c r="K41" s="5851"/>
      <c r="L41" s="5851"/>
      <c r="M41" s="5851"/>
      <c r="N41" s="5874"/>
      <c r="O41" s="5874"/>
      <c r="P41" s="5875"/>
      <c r="Q41" s="5876"/>
      <c r="R41" s="5876"/>
      <c r="S41" s="5876"/>
      <c r="T41" s="5876"/>
      <c r="U41" s="5882"/>
    </row>
    <row r="42" spans="1:130" x14ac:dyDescent="0.35">
      <c r="A42" s="7832"/>
      <c r="B42" s="5883" t="s">
        <v>3811</v>
      </c>
      <c r="C42" s="5884">
        <f t="shared" si="2"/>
        <v>0</v>
      </c>
      <c r="D42" s="5876"/>
      <c r="E42" s="5876"/>
      <c r="F42" s="5876"/>
      <c r="G42" s="5876"/>
      <c r="H42" s="5876"/>
      <c r="I42" s="5876"/>
      <c r="J42" s="5876"/>
      <c r="K42" s="5876"/>
      <c r="L42" s="5851"/>
      <c r="M42" s="5851"/>
      <c r="N42" s="5874"/>
      <c r="O42" s="5874"/>
      <c r="P42" s="5875"/>
      <c r="Q42" s="5876"/>
      <c r="R42" s="5876"/>
      <c r="S42" s="5876"/>
      <c r="T42" s="5876"/>
      <c r="U42" s="5882"/>
    </row>
    <row r="43" spans="1:130" x14ac:dyDescent="0.35">
      <c r="A43" s="7832"/>
      <c r="B43" s="5885" t="s">
        <v>3812</v>
      </c>
      <c r="C43" s="5886">
        <f t="shared" si="2"/>
        <v>0</v>
      </c>
      <c r="D43" s="5876"/>
      <c r="E43" s="5876"/>
      <c r="F43" s="5876"/>
      <c r="G43" s="5876"/>
      <c r="H43" s="5876"/>
      <c r="I43" s="5876"/>
      <c r="J43" s="5876"/>
      <c r="K43" s="5876"/>
      <c r="L43" s="5851"/>
      <c r="M43" s="5851"/>
      <c r="N43" s="5874"/>
      <c r="O43" s="5874"/>
      <c r="P43" s="5875"/>
      <c r="Q43" s="5876"/>
      <c r="R43" s="5876"/>
      <c r="S43" s="5876"/>
      <c r="T43" s="5876"/>
      <c r="U43" s="1543"/>
    </row>
    <row r="44" spans="1:130" s="272" customFormat="1" ht="18.75" customHeight="1" x14ac:dyDescent="0.25">
      <c r="A44" s="7832"/>
      <c r="B44" s="5887" t="s">
        <v>3813</v>
      </c>
      <c r="C44" s="1635">
        <f t="shared" si="2"/>
        <v>0</v>
      </c>
      <c r="D44" s="660"/>
      <c r="E44" s="289"/>
      <c r="F44" s="289"/>
      <c r="G44" s="289"/>
      <c r="H44" s="289"/>
      <c r="I44" s="289"/>
      <c r="J44" s="289"/>
      <c r="K44" s="289"/>
      <c r="L44" s="289"/>
      <c r="M44" s="289"/>
      <c r="N44" s="5888"/>
      <c r="O44" s="5889"/>
      <c r="P44" s="5890"/>
      <c r="Q44" s="5876"/>
      <c r="R44" s="5876"/>
      <c r="S44" s="5876"/>
      <c r="T44" s="5876"/>
      <c r="U44" s="3622"/>
      <c r="V44" s="313"/>
      <c r="W44" s="313"/>
      <c r="X44" s="277"/>
      <c r="Y44" s="277"/>
      <c r="Z44" s="277"/>
      <c r="AA44" s="277"/>
      <c r="AB44" s="277"/>
      <c r="AC44" s="277"/>
      <c r="AD44" s="277"/>
      <c r="AE44" s="277"/>
      <c r="AF44" s="277"/>
      <c r="AG44" s="277"/>
      <c r="AH44" s="277"/>
      <c r="AI44" s="277"/>
      <c r="AJ44" s="277"/>
      <c r="AK44" s="277"/>
      <c r="AL44" s="277"/>
      <c r="AM44" s="5891"/>
      <c r="AN44" s="5892"/>
      <c r="AO44" s="5892"/>
      <c r="AP44" s="5892"/>
      <c r="AQ44" s="5892"/>
      <c r="AR44" s="5892"/>
      <c r="AS44" s="5892"/>
      <c r="AT44" s="5892"/>
      <c r="AU44" s="5892"/>
      <c r="AV44" s="5892"/>
      <c r="AW44" s="5892"/>
      <c r="AX44" s="5892"/>
      <c r="AY44" s="5892"/>
      <c r="AZ44" s="5892"/>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314"/>
      <c r="DB44" s="314"/>
      <c r="DC44" s="314"/>
      <c r="DD44" s="314"/>
      <c r="DE44" s="314"/>
      <c r="DF44" s="314"/>
      <c r="DG44" s="314"/>
      <c r="DH44" s="314"/>
      <c r="DI44" s="314"/>
      <c r="DJ44" s="314"/>
      <c r="DK44" s="314"/>
      <c r="DL44" s="314"/>
      <c r="DM44" s="314"/>
      <c r="DN44" s="314"/>
      <c r="DO44" s="314"/>
      <c r="DP44" s="314"/>
      <c r="DQ44" s="314"/>
      <c r="DR44" s="314"/>
      <c r="DS44" s="314"/>
      <c r="DT44" s="314"/>
      <c r="DU44" s="314"/>
      <c r="DV44" s="314"/>
      <c r="DW44" s="314"/>
      <c r="DX44" s="314"/>
      <c r="DY44" s="314"/>
      <c r="DZ44" s="314"/>
    </row>
    <row r="45" spans="1:130" x14ac:dyDescent="0.35">
      <c r="A45" s="7750" t="s">
        <v>3814</v>
      </c>
      <c r="B45" s="5893" t="s">
        <v>569</v>
      </c>
      <c r="C45" s="292">
        <f t="shared" si="2"/>
        <v>0</v>
      </c>
      <c r="D45" s="5851"/>
      <c r="E45" s="5851"/>
      <c r="F45" s="5851"/>
      <c r="G45" s="5851"/>
      <c r="H45" s="5851"/>
      <c r="I45" s="5851"/>
      <c r="J45" s="5851"/>
      <c r="K45" s="5851"/>
      <c r="L45" s="5851"/>
      <c r="M45" s="5851"/>
      <c r="N45" s="5874"/>
      <c r="O45" s="5874"/>
      <c r="P45" s="5875"/>
      <c r="Q45" s="5876"/>
      <c r="R45" s="5876"/>
      <c r="S45" s="5876"/>
      <c r="T45" s="5876"/>
      <c r="U45" s="5877"/>
    </row>
    <row r="46" spans="1:130" x14ac:dyDescent="0.35">
      <c r="A46" s="7750"/>
      <c r="B46" s="5894" t="s">
        <v>33</v>
      </c>
      <c r="C46" s="1686">
        <f t="shared" si="2"/>
        <v>0</v>
      </c>
      <c r="D46" s="5851"/>
      <c r="E46" s="5851"/>
      <c r="F46" s="5851"/>
      <c r="G46" s="5851"/>
      <c r="H46" s="5851"/>
      <c r="I46" s="5851"/>
      <c r="J46" s="5851"/>
      <c r="K46" s="5851"/>
      <c r="L46" s="5851"/>
      <c r="M46" s="5851"/>
      <c r="N46" s="5874"/>
      <c r="O46" s="5874"/>
      <c r="P46" s="5875"/>
      <c r="Q46" s="5876"/>
      <c r="R46" s="5876"/>
      <c r="S46" s="5876"/>
      <c r="T46" s="5876"/>
      <c r="U46" s="3622"/>
    </row>
    <row r="47" spans="1:130" ht="15" thickBot="1" x14ac:dyDescent="0.4">
      <c r="A47" s="7835" t="s">
        <v>3815</v>
      </c>
      <c r="B47" s="5895" t="s">
        <v>569</v>
      </c>
      <c r="C47" s="5896">
        <f t="shared" si="2"/>
        <v>0</v>
      </c>
      <c r="D47" s="5876"/>
      <c r="E47" s="5876"/>
      <c r="F47" s="5876"/>
      <c r="G47" s="5876"/>
      <c r="H47" s="5876"/>
      <c r="I47" s="5876"/>
      <c r="J47" s="5876"/>
      <c r="K47" s="5876"/>
      <c r="L47" s="5851"/>
      <c r="M47" s="5851"/>
      <c r="N47" s="5874"/>
      <c r="O47" s="5874"/>
      <c r="P47" s="5875"/>
      <c r="Q47" s="5876"/>
      <c r="R47" s="5876"/>
      <c r="S47" s="5876"/>
      <c r="T47" s="5876"/>
      <c r="U47" s="5897"/>
    </row>
    <row r="48" spans="1:130" ht="15.5" thickTop="1" thickBot="1" x14ac:dyDescent="0.4">
      <c r="A48" s="7836"/>
      <c r="B48" s="5898" t="s">
        <v>33</v>
      </c>
      <c r="C48" s="5899">
        <f t="shared" si="2"/>
        <v>0</v>
      </c>
      <c r="D48" s="5876"/>
      <c r="E48" s="5876"/>
      <c r="F48" s="5876"/>
      <c r="G48" s="5876"/>
      <c r="H48" s="5876"/>
      <c r="I48" s="5876"/>
      <c r="J48" s="5876"/>
      <c r="K48" s="5876"/>
      <c r="L48" s="5851"/>
      <c r="M48" s="5851"/>
      <c r="N48" s="5874"/>
      <c r="O48" s="5874"/>
      <c r="P48" s="5875"/>
      <c r="Q48" s="5876"/>
      <c r="R48" s="5876"/>
      <c r="S48" s="5876"/>
      <c r="T48" s="5876"/>
      <c r="U48" s="5900"/>
    </row>
    <row r="49" spans="1:21" ht="15" thickTop="1" x14ac:dyDescent="0.35">
      <c r="A49" s="7837" t="s">
        <v>3816</v>
      </c>
      <c r="B49" s="7838"/>
      <c r="C49" s="5901">
        <f t="shared" si="2"/>
        <v>0</v>
      </c>
      <c r="D49" s="5851"/>
      <c r="E49" s="5851"/>
      <c r="F49" s="5851"/>
      <c r="G49" s="5851"/>
      <c r="H49" s="5851"/>
      <c r="I49" s="5851"/>
      <c r="J49" s="5851"/>
      <c r="K49" s="5851"/>
      <c r="L49" s="5851"/>
      <c r="M49" s="5851"/>
      <c r="N49" s="5874"/>
      <c r="O49" s="5874"/>
      <c r="P49" s="5875"/>
      <c r="Q49" s="5876"/>
      <c r="R49" s="5876"/>
      <c r="S49" s="5876"/>
      <c r="T49" s="5876"/>
      <c r="U49" s="5902"/>
    </row>
    <row r="50" spans="1:21" x14ac:dyDescent="0.35">
      <c r="A50" s="7839" t="s">
        <v>3817</v>
      </c>
      <c r="B50" s="7840"/>
      <c r="C50" s="5886">
        <f t="shared" si="2"/>
        <v>0</v>
      </c>
      <c r="D50" s="5876"/>
      <c r="E50" s="5876"/>
      <c r="F50" s="5876"/>
      <c r="G50" s="5876"/>
      <c r="H50" s="5876"/>
      <c r="I50" s="5876"/>
      <c r="J50" s="5876"/>
      <c r="K50" s="5876"/>
      <c r="L50" s="5851"/>
      <c r="M50" s="5851"/>
      <c r="N50" s="5874"/>
      <c r="O50" s="5874"/>
      <c r="P50" s="5875"/>
      <c r="Q50" s="5876"/>
      <c r="R50" s="5876"/>
      <c r="S50" s="5876"/>
      <c r="T50" s="5876"/>
      <c r="U50" s="5877"/>
    </row>
    <row r="51" spans="1:21" x14ac:dyDescent="0.35">
      <c r="A51" s="7805" t="s">
        <v>3818</v>
      </c>
      <c r="B51" s="5903" t="s">
        <v>569</v>
      </c>
      <c r="C51" s="5896">
        <f t="shared" si="2"/>
        <v>0</v>
      </c>
      <c r="D51" s="5876"/>
      <c r="E51" s="5876"/>
      <c r="F51" s="5876"/>
      <c r="G51" s="5876"/>
      <c r="H51" s="5876"/>
      <c r="I51" s="5876"/>
      <c r="J51" s="5876"/>
      <c r="K51" s="5876"/>
      <c r="L51" s="5851"/>
      <c r="M51" s="5851"/>
      <c r="N51" s="5876"/>
      <c r="O51" s="5876"/>
      <c r="P51" s="5876"/>
      <c r="Q51" s="5877"/>
      <c r="R51" s="5877"/>
      <c r="S51" s="5876"/>
      <c r="T51" s="5877"/>
      <c r="U51" s="5877"/>
    </row>
    <row r="52" spans="1:21" x14ac:dyDescent="0.35">
      <c r="A52" s="7806"/>
      <c r="B52" s="5904" t="s">
        <v>33</v>
      </c>
      <c r="C52" s="5886">
        <f t="shared" si="2"/>
        <v>0</v>
      </c>
      <c r="D52" s="5876"/>
      <c r="E52" s="5876"/>
      <c r="F52" s="5876"/>
      <c r="G52" s="5876"/>
      <c r="H52" s="5876"/>
      <c r="I52" s="5876"/>
      <c r="J52" s="5876"/>
      <c r="K52" s="5876"/>
      <c r="L52" s="5851"/>
      <c r="M52" s="5851"/>
      <c r="N52" s="5876"/>
      <c r="O52" s="5876"/>
      <c r="P52" s="5876"/>
      <c r="Q52" s="5902"/>
      <c r="R52" s="5902"/>
      <c r="S52" s="5876"/>
      <c r="T52" s="5902"/>
      <c r="U52" s="5902"/>
    </row>
    <row r="53" spans="1:21" x14ac:dyDescent="0.35">
      <c r="A53" s="7805" t="s">
        <v>3819</v>
      </c>
      <c r="B53" s="5903" t="s">
        <v>569</v>
      </c>
      <c r="C53" s="5896">
        <f t="shared" si="2"/>
        <v>0</v>
      </c>
      <c r="D53" s="5876"/>
      <c r="E53" s="5876"/>
      <c r="F53" s="5876"/>
      <c r="G53" s="5876"/>
      <c r="H53" s="5876"/>
      <c r="I53" s="5876"/>
      <c r="J53" s="5876"/>
      <c r="K53" s="5876"/>
      <c r="L53" s="5851"/>
      <c r="M53" s="5851"/>
      <c r="N53" s="5876"/>
      <c r="O53" s="5876"/>
      <c r="P53" s="5876"/>
      <c r="Q53" s="5877"/>
      <c r="R53" s="5877"/>
      <c r="S53" s="5876"/>
      <c r="T53" s="5877"/>
      <c r="U53" s="5877"/>
    </row>
    <row r="54" spans="1:21" x14ac:dyDescent="0.35">
      <c r="A54" s="7806"/>
      <c r="B54" s="5905" t="s">
        <v>33</v>
      </c>
      <c r="C54" s="5886">
        <f t="shared" si="2"/>
        <v>0</v>
      </c>
      <c r="D54" s="5876"/>
      <c r="E54" s="5876"/>
      <c r="F54" s="5876"/>
      <c r="G54" s="5876"/>
      <c r="H54" s="5876"/>
      <c r="I54" s="5876"/>
      <c r="J54" s="5876"/>
      <c r="K54" s="5876"/>
      <c r="L54" s="5851"/>
      <c r="M54" s="5851"/>
      <c r="N54" s="5876"/>
      <c r="O54" s="5876"/>
      <c r="P54" s="5876"/>
      <c r="Q54" s="5902"/>
      <c r="R54" s="5902"/>
      <c r="S54" s="5876"/>
      <c r="T54" s="5902"/>
      <c r="U54" s="5902"/>
    </row>
    <row r="55" spans="1:21" x14ac:dyDescent="0.35">
      <c r="A55" s="7818" t="s">
        <v>3820</v>
      </c>
      <c r="B55" s="7819"/>
      <c r="C55" s="5872">
        <f t="shared" si="2"/>
        <v>0</v>
      </c>
      <c r="D55" s="5876"/>
      <c r="E55" s="5876"/>
      <c r="F55" s="5876"/>
      <c r="G55" s="5876"/>
      <c r="H55" s="5876"/>
      <c r="I55" s="5876"/>
      <c r="J55" s="5876"/>
      <c r="K55" s="5876"/>
      <c r="L55" s="5876"/>
      <c r="M55" s="5876"/>
      <c r="N55" s="5876"/>
      <c r="O55" s="5876"/>
      <c r="P55" s="5876"/>
      <c r="Q55" s="5906"/>
      <c r="R55" s="5906"/>
      <c r="S55" s="5876"/>
      <c r="T55" s="5906"/>
      <c r="U55" s="5906"/>
    </row>
    <row r="56" spans="1:21" x14ac:dyDescent="0.35">
      <c r="A56" s="547" t="s">
        <v>3821</v>
      </c>
      <c r="B56" s="5907"/>
      <c r="C56" s="5908"/>
      <c r="D56" s="278"/>
      <c r="E56" s="278"/>
      <c r="F56" s="1049"/>
      <c r="G56" s="278"/>
      <c r="H56" s="278"/>
      <c r="I56" s="278"/>
      <c r="J56" s="278"/>
      <c r="K56" s="278"/>
      <c r="L56" s="278"/>
      <c r="M56" s="278"/>
      <c r="N56" s="278"/>
      <c r="O56" s="278"/>
      <c r="P56" s="278"/>
    </row>
    <row r="57" spans="1:21" ht="15" customHeight="1" x14ac:dyDescent="0.35">
      <c r="A57" s="7820" t="s">
        <v>3798</v>
      </c>
      <c r="B57" s="7821"/>
      <c r="C57" s="7807" t="s">
        <v>3</v>
      </c>
      <c r="D57" s="7822" t="s">
        <v>395</v>
      </c>
      <c r="E57" s="7823"/>
      <c r="F57" s="7823"/>
      <c r="G57" s="7823"/>
      <c r="H57" s="7823"/>
      <c r="I57" s="7823"/>
      <c r="J57" s="7823"/>
      <c r="K57" s="7823"/>
      <c r="L57" s="7823"/>
      <c r="M57" s="7823"/>
      <c r="N57" s="7823"/>
      <c r="O57" s="7823"/>
      <c r="P57" s="7824"/>
      <c r="Q57" s="7738" t="s">
        <v>9</v>
      </c>
      <c r="R57" s="7738" t="s">
        <v>10</v>
      </c>
    </row>
    <row r="58" spans="1:21" ht="20" x14ac:dyDescent="0.35">
      <c r="A58" s="7182"/>
      <c r="B58" s="7020"/>
      <c r="C58" s="7808"/>
      <c r="D58" s="5909" t="s">
        <v>3779</v>
      </c>
      <c r="E58" s="5864" t="s">
        <v>561</v>
      </c>
      <c r="F58" s="5864" t="s">
        <v>44</v>
      </c>
      <c r="G58" s="5864" t="s">
        <v>45</v>
      </c>
      <c r="H58" s="5864" t="s">
        <v>46</v>
      </c>
      <c r="I58" s="5864" t="s">
        <v>47</v>
      </c>
      <c r="J58" s="5864" t="s">
        <v>48</v>
      </c>
      <c r="K58" s="5864" t="s">
        <v>49</v>
      </c>
      <c r="L58" s="5864" t="s">
        <v>50</v>
      </c>
      <c r="M58" s="5864" t="s">
        <v>3801</v>
      </c>
      <c r="N58" s="5865" t="s">
        <v>52</v>
      </c>
      <c r="O58" s="5864" t="s">
        <v>53</v>
      </c>
      <c r="P58" s="5910" t="s">
        <v>3802</v>
      </c>
      <c r="Q58" s="7811"/>
      <c r="R58" s="7811"/>
    </row>
    <row r="59" spans="1:21" x14ac:dyDescent="0.35">
      <c r="A59" s="7812" t="s">
        <v>3803</v>
      </c>
      <c r="B59" s="7812"/>
      <c r="C59" s="5872">
        <f>SUM(D59:P59)</f>
        <v>0</v>
      </c>
      <c r="D59" s="5911">
        <f t="shared" ref="D59:R59" si="3">SUM(D60:D72)</f>
        <v>0</v>
      </c>
      <c r="E59" s="5870">
        <f t="shared" si="3"/>
        <v>0</v>
      </c>
      <c r="F59" s="5870">
        <f t="shared" si="3"/>
        <v>0</v>
      </c>
      <c r="G59" s="5870">
        <f t="shared" si="3"/>
        <v>0</v>
      </c>
      <c r="H59" s="5870">
        <f t="shared" si="3"/>
        <v>0</v>
      </c>
      <c r="I59" s="5870">
        <f t="shared" si="3"/>
        <v>0</v>
      </c>
      <c r="J59" s="5870">
        <f t="shared" si="3"/>
        <v>0</v>
      </c>
      <c r="K59" s="5870">
        <f t="shared" si="3"/>
        <v>0</v>
      </c>
      <c r="L59" s="5870">
        <f t="shared" si="3"/>
        <v>0</v>
      </c>
      <c r="M59" s="5870">
        <f t="shared" si="3"/>
        <v>0</v>
      </c>
      <c r="N59" s="5869">
        <f t="shared" si="3"/>
        <v>0</v>
      </c>
      <c r="O59" s="5870">
        <f t="shared" si="3"/>
        <v>0</v>
      </c>
      <c r="P59" s="5912">
        <f t="shared" si="3"/>
        <v>0</v>
      </c>
      <c r="Q59" s="5912">
        <f t="shared" si="3"/>
        <v>0</v>
      </c>
      <c r="R59" s="5912">
        <f t="shared" si="3"/>
        <v>0</v>
      </c>
    </row>
    <row r="60" spans="1:21" x14ac:dyDescent="0.35">
      <c r="A60" s="7813" t="s">
        <v>3804</v>
      </c>
      <c r="B60" s="7814"/>
      <c r="C60" s="5896">
        <f>SUM(D60:M60)</f>
        <v>0</v>
      </c>
      <c r="D60" s="5913"/>
      <c r="E60" s="5914"/>
      <c r="F60" s="5914"/>
      <c r="G60" s="5914"/>
      <c r="H60" s="5914"/>
      <c r="I60" s="5914"/>
      <c r="J60" s="5914"/>
      <c r="K60" s="5914"/>
      <c r="L60" s="5914"/>
      <c r="M60" s="5914"/>
      <c r="N60" s="5915"/>
      <c r="O60" s="5916"/>
      <c r="P60" s="5917"/>
      <c r="Q60" s="5877"/>
      <c r="R60" s="5877"/>
    </row>
    <row r="61" spans="1:21" x14ac:dyDescent="0.35">
      <c r="A61" s="7815" t="s">
        <v>3805</v>
      </c>
      <c r="B61" s="7816"/>
      <c r="C61" s="5918">
        <f>SUM(D61:M61)</f>
        <v>0</v>
      </c>
      <c r="D61" s="5919"/>
      <c r="E61" s="5920"/>
      <c r="F61" s="5920"/>
      <c r="G61" s="5920"/>
      <c r="H61" s="5920"/>
      <c r="I61" s="5920"/>
      <c r="J61" s="5920"/>
      <c r="K61" s="5920"/>
      <c r="L61" s="5920"/>
      <c r="M61" s="5920"/>
      <c r="N61" s="5921"/>
      <c r="O61" s="5922"/>
      <c r="P61" s="5923"/>
      <c r="Q61" s="5900"/>
      <c r="R61" s="5900"/>
    </row>
    <row r="62" spans="1:21" x14ac:dyDescent="0.35">
      <c r="A62" s="7807" t="s">
        <v>3806</v>
      </c>
      <c r="B62" s="5924" t="s">
        <v>3807</v>
      </c>
      <c r="C62" s="5896">
        <f>SUM(D62:M62)</f>
        <v>0</v>
      </c>
      <c r="D62" s="5913"/>
      <c r="E62" s="5914"/>
      <c r="F62" s="5914"/>
      <c r="G62" s="5914"/>
      <c r="H62" s="5914"/>
      <c r="I62" s="5914"/>
      <c r="J62" s="5914"/>
      <c r="K62" s="5914"/>
      <c r="L62" s="5914"/>
      <c r="M62" s="5914"/>
      <c r="N62" s="5915"/>
      <c r="O62" s="5916"/>
      <c r="P62" s="5917"/>
      <c r="Q62" s="5877"/>
      <c r="R62" s="5877"/>
    </row>
    <row r="63" spans="1:21" x14ac:dyDescent="0.35">
      <c r="A63" s="7817"/>
      <c r="B63" s="5925" t="s">
        <v>3808</v>
      </c>
      <c r="C63" s="5884">
        <v>0</v>
      </c>
      <c r="D63" s="5926"/>
      <c r="E63" s="5927"/>
      <c r="F63" s="5927"/>
      <c r="G63" s="5927"/>
      <c r="H63" s="5927"/>
      <c r="I63" s="5927"/>
      <c r="J63" s="5927"/>
      <c r="K63" s="5927"/>
      <c r="L63" s="5927"/>
      <c r="M63" s="5927"/>
      <c r="N63" s="5928"/>
      <c r="O63" s="5929"/>
      <c r="P63" s="5930"/>
      <c r="Q63" s="5882"/>
      <c r="R63" s="5882"/>
    </row>
    <row r="64" spans="1:21" x14ac:dyDescent="0.35">
      <c r="A64" s="7817"/>
      <c r="B64" s="5925" t="s">
        <v>3809</v>
      </c>
      <c r="C64" s="5884">
        <f>SUM(D64:M64)</f>
        <v>0</v>
      </c>
      <c r="D64" s="5926"/>
      <c r="E64" s="5927"/>
      <c r="F64" s="5927"/>
      <c r="G64" s="5927"/>
      <c r="H64" s="5927"/>
      <c r="I64" s="5927"/>
      <c r="J64" s="5927"/>
      <c r="K64" s="5927"/>
      <c r="L64" s="5927"/>
      <c r="M64" s="5927"/>
      <c r="N64" s="5928"/>
      <c r="O64" s="5929"/>
      <c r="P64" s="5930"/>
      <c r="Q64" s="5882"/>
      <c r="R64" s="5882"/>
    </row>
    <row r="65" spans="1:130" x14ac:dyDescent="0.35">
      <c r="A65" s="7817"/>
      <c r="B65" s="5925" t="s">
        <v>3810</v>
      </c>
      <c r="C65" s="5884">
        <v>0</v>
      </c>
      <c r="D65" s="5926"/>
      <c r="E65" s="5927"/>
      <c r="F65" s="5927"/>
      <c r="G65" s="5927"/>
      <c r="H65" s="5927"/>
      <c r="I65" s="5927"/>
      <c r="J65" s="5927"/>
      <c r="K65" s="5927"/>
      <c r="L65" s="5927"/>
      <c r="M65" s="5927"/>
      <c r="N65" s="5928"/>
      <c r="O65" s="5929"/>
      <c r="P65" s="5930"/>
      <c r="Q65" s="5882"/>
      <c r="R65" s="5882"/>
    </row>
    <row r="66" spans="1:130" x14ac:dyDescent="0.35">
      <c r="A66" s="7817"/>
      <c r="B66" s="5925" t="s">
        <v>3811</v>
      </c>
      <c r="C66" s="5884">
        <f t="shared" ref="C66:C76" si="4">SUM(D66:M66)</f>
        <v>0</v>
      </c>
      <c r="D66" s="5926"/>
      <c r="E66" s="5927"/>
      <c r="F66" s="5927"/>
      <c r="G66" s="5927"/>
      <c r="H66" s="5927"/>
      <c r="I66" s="5927"/>
      <c r="J66" s="5927"/>
      <c r="K66" s="5927"/>
      <c r="L66" s="5927"/>
      <c r="M66" s="5927"/>
      <c r="N66" s="5928"/>
      <c r="O66" s="5929"/>
      <c r="P66" s="5930"/>
      <c r="Q66" s="5882"/>
      <c r="R66" s="5882"/>
    </row>
    <row r="67" spans="1:130" x14ac:dyDescent="0.35">
      <c r="A67" s="7817"/>
      <c r="B67" s="5931" t="s">
        <v>3812</v>
      </c>
      <c r="C67" s="5886">
        <f t="shared" si="4"/>
        <v>0</v>
      </c>
      <c r="D67" s="5932"/>
      <c r="E67" s="4967"/>
      <c r="F67" s="4967"/>
      <c r="G67" s="4967"/>
      <c r="H67" s="4967"/>
      <c r="I67" s="4967"/>
      <c r="J67" s="4967"/>
      <c r="K67" s="4967"/>
      <c r="L67" s="4967"/>
      <c r="M67" s="4967"/>
      <c r="N67" s="5933"/>
      <c r="O67" s="5934"/>
      <c r="P67" s="5935"/>
      <c r="Q67" s="5900"/>
      <c r="R67" s="5900"/>
    </row>
    <row r="68" spans="1:130" s="272" customFormat="1" ht="16.399999999999999" customHeight="1" x14ac:dyDescent="0.3">
      <c r="A68" s="7808"/>
      <c r="B68" s="5936" t="s">
        <v>3813</v>
      </c>
      <c r="C68" s="1635">
        <f t="shared" si="4"/>
        <v>0</v>
      </c>
      <c r="D68" s="660"/>
      <c r="E68" s="289"/>
      <c r="F68" s="289"/>
      <c r="G68" s="289"/>
      <c r="H68" s="289"/>
      <c r="I68" s="289"/>
      <c r="J68" s="289"/>
      <c r="K68" s="289"/>
      <c r="L68" s="289"/>
      <c r="M68" s="289"/>
      <c r="N68" s="5888"/>
      <c r="O68" s="5889"/>
      <c r="P68" s="5937"/>
      <c r="Q68" s="5877"/>
      <c r="R68" s="5877"/>
      <c r="S68" s="317"/>
      <c r="T68" s="277"/>
      <c r="U68" s="277"/>
      <c r="V68" s="277"/>
      <c r="W68" s="277"/>
      <c r="X68" s="277"/>
      <c r="Y68" s="276"/>
      <c r="Z68" s="276"/>
      <c r="AA68" s="276"/>
      <c r="AB68" s="276"/>
      <c r="AC68" s="276"/>
      <c r="AD68" s="276"/>
      <c r="AE68" s="276"/>
      <c r="AF68" s="276"/>
      <c r="AG68" s="276"/>
      <c r="AH68" s="276"/>
      <c r="AI68" s="276"/>
      <c r="AJ68" s="5938"/>
      <c r="AK68" s="5938"/>
      <c r="AL68" s="5938"/>
      <c r="AM68" s="5939"/>
      <c r="AN68" s="5939"/>
      <c r="AO68" s="5939"/>
      <c r="AP68" s="5939"/>
      <c r="AQ68" s="5939"/>
      <c r="AR68" s="5939"/>
      <c r="AS68" s="5939"/>
      <c r="AT68" s="5939"/>
      <c r="AU68" s="276"/>
      <c r="AV68" s="276"/>
      <c r="AW68" s="276"/>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314"/>
      <c r="DB68" s="314"/>
      <c r="DC68" s="314"/>
      <c r="DD68" s="314"/>
      <c r="DE68" s="314"/>
      <c r="DF68" s="314"/>
      <c r="DG68" s="314"/>
      <c r="DH68" s="314"/>
      <c r="DI68" s="314"/>
      <c r="DJ68" s="314"/>
      <c r="DK68" s="314"/>
      <c r="DL68" s="314"/>
      <c r="DM68" s="314"/>
      <c r="DN68" s="314"/>
      <c r="DO68" s="314"/>
      <c r="DP68" s="314"/>
      <c r="DQ68" s="314"/>
      <c r="DR68" s="314"/>
      <c r="DS68" s="314"/>
      <c r="DT68" s="314"/>
      <c r="DU68" s="314"/>
      <c r="DV68" s="314"/>
      <c r="DW68" s="314"/>
      <c r="DX68" s="314"/>
      <c r="DY68" s="314"/>
      <c r="DZ68" s="314"/>
    </row>
    <row r="69" spans="1:130" x14ac:dyDescent="0.35">
      <c r="A69" s="7799" t="s">
        <v>3822</v>
      </c>
      <c r="B69" s="5940" t="s">
        <v>569</v>
      </c>
      <c r="C69" s="5896">
        <f t="shared" si="4"/>
        <v>0</v>
      </c>
      <c r="D69" s="5913"/>
      <c r="E69" s="5914"/>
      <c r="F69" s="5914"/>
      <c r="G69" s="5914"/>
      <c r="H69" s="5914"/>
      <c r="I69" s="5914"/>
      <c r="J69" s="5914"/>
      <c r="K69" s="5914"/>
      <c r="L69" s="5914"/>
      <c r="M69" s="5914"/>
      <c r="N69" s="5915"/>
      <c r="O69" s="5916"/>
      <c r="P69" s="5917"/>
      <c r="Q69" s="5877"/>
      <c r="R69" s="5877"/>
    </row>
    <row r="70" spans="1:130" x14ac:dyDescent="0.35">
      <c r="A70" s="7800"/>
      <c r="B70" s="5931" t="s">
        <v>33</v>
      </c>
      <c r="C70" s="5918">
        <f t="shared" si="4"/>
        <v>0</v>
      </c>
      <c r="D70" s="5919"/>
      <c r="E70" s="5920"/>
      <c r="F70" s="5920"/>
      <c r="G70" s="5920"/>
      <c r="H70" s="5920"/>
      <c r="I70" s="5920"/>
      <c r="J70" s="5920"/>
      <c r="K70" s="5920"/>
      <c r="L70" s="5920"/>
      <c r="M70" s="5920"/>
      <c r="N70" s="5921"/>
      <c r="O70" s="5922"/>
      <c r="P70" s="5923"/>
      <c r="Q70" s="3622"/>
      <c r="R70" s="3622"/>
    </row>
    <row r="71" spans="1:130" x14ac:dyDescent="0.35">
      <c r="A71" s="7799" t="s">
        <v>3823</v>
      </c>
      <c r="B71" s="5941" t="s">
        <v>569</v>
      </c>
      <c r="C71" s="5896">
        <f t="shared" si="4"/>
        <v>0</v>
      </c>
      <c r="D71" s="5913"/>
      <c r="E71" s="5914"/>
      <c r="F71" s="5914"/>
      <c r="G71" s="5914"/>
      <c r="H71" s="5914"/>
      <c r="I71" s="5914"/>
      <c r="J71" s="5914"/>
      <c r="K71" s="5914"/>
      <c r="L71" s="5914"/>
      <c r="M71" s="5914"/>
      <c r="N71" s="5915"/>
      <c r="O71" s="5916"/>
      <c r="P71" s="5917"/>
      <c r="Q71" s="5877"/>
      <c r="R71" s="5877"/>
    </row>
    <row r="72" spans="1:130" ht="15" thickBot="1" x14ac:dyDescent="0.4">
      <c r="A72" s="7800"/>
      <c r="B72" s="5942" t="s">
        <v>33</v>
      </c>
      <c r="C72" s="5899">
        <f t="shared" si="4"/>
        <v>0</v>
      </c>
      <c r="D72" s="5943"/>
      <c r="E72" s="318"/>
      <c r="F72" s="318"/>
      <c r="G72" s="318"/>
      <c r="H72" s="318"/>
      <c r="I72" s="318"/>
      <c r="J72" s="318"/>
      <c r="K72" s="318"/>
      <c r="L72" s="318"/>
      <c r="M72" s="318"/>
      <c r="N72" s="5944"/>
      <c r="O72" s="5945"/>
      <c r="P72" s="5946"/>
      <c r="Q72" s="5947"/>
      <c r="R72" s="5947"/>
    </row>
    <row r="73" spans="1:130" ht="15" thickTop="1" x14ac:dyDescent="0.35">
      <c r="A73" s="7801" t="s">
        <v>3824</v>
      </c>
      <c r="B73" s="7802"/>
      <c r="C73" s="308">
        <f t="shared" si="4"/>
        <v>0</v>
      </c>
      <c r="D73" s="294"/>
      <c r="E73" s="166"/>
      <c r="F73" s="166"/>
      <c r="G73" s="166"/>
      <c r="H73" s="166"/>
      <c r="I73" s="166"/>
      <c r="J73" s="166"/>
      <c r="K73" s="166"/>
      <c r="L73" s="166"/>
      <c r="M73" s="166"/>
      <c r="N73" s="5915"/>
      <c r="O73" s="5916"/>
      <c r="P73" s="5917"/>
      <c r="Q73" s="5900"/>
      <c r="R73" s="5900"/>
    </row>
    <row r="74" spans="1:130" x14ac:dyDescent="0.35">
      <c r="A74" s="7803" t="s">
        <v>3817</v>
      </c>
      <c r="B74" s="7804"/>
      <c r="C74" s="5886">
        <f t="shared" si="4"/>
        <v>0</v>
      </c>
      <c r="D74" s="5932"/>
      <c r="E74" s="4967"/>
      <c r="F74" s="4967"/>
      <c r="G74" s="4967"/>
      <c r="H74" s="4967"/>
      <c r="I74" s="4967"/>
      <c r="J74" s="4967"/>
      <c r="K74" s="4967"/>
      <c r="L74" s="4967"/>
      <c r="M74" s="4967"/>
      <c r="N74" s="5933"/>
      <c r="O74" s="5934"/>
      <c r="P74" s="5935"/>
      <c r="Q74" s="3622"/>
      <c r="R74" s="3622"/>
    </row>
    <row r="75" spans="1:130" x14ac:dyDescent="0.35">
      <c r="A75" s="7805" t="s">
        <v>3818</v>
      </c>
      <c r="B75" s="5903" t="s">
        <v>569</v>
      </c>
      <c r="C75" s="5896">
        <f t="shared" si="4"/>
        <v>0</v>
      </c>
      <c r="D75" s="5948"/>
      <c r="E75" s="5948"/>
      <c r="F75" s="5948"/>
      <c r="G75" s="5948"/>
      <c r="H75" s="5948"/>
      <c r="I75" s="5948"/>
      <c r="J75" s="5948"/>
      <c r="K75" s="5948"/>
      <c r="L75" s="5949"/>
      <c r="M75" s="5949"/>
      <c r="N75" s="5948"/>
      <c r="O75" s="5948"/>
      <c r="P75" s="5948"/>
      <c r="Q75" s="5877"/>
      <c r="R75" s="5877"/>
    </row>
    <row r="76" spans="1:130" x14ac:dyDescent="0.35">
      <c r="A76" s="7806"/>
      <c r="B76" s="5904" t="s">
        <v>33</v>
      </c>
      <c r="C76" s="5886">
        <f t="shared" si="4"/>
        <v>0</v>
      </c>
      <c r="D76" s="5948"/>
      <c r="E76" s="5948"/>
      <c r="F76" s="5948"/>
      <c r="G76" s="5948"/>
      <c r="H76" s="5948"/>
      <c r="I76" s="5948"/>
      <c r="J76" s="5948"/>
      <c r="K76" s="5948"/>
      <c r="L76" s="5949"/>
      <c r="M76" s="5949"/>
      <c r="N76" s="5948"/>
      <c r="O76" s="5948"/>
      <c r="P76" s="5948"/>
      <c r="Q76" s="5902"/>
      <c r="R76" s="5902"/>
    </row>
    <row r="77" spans="1:130" x14ac:dyDescent="0.35">
      <c r="A77" s="7807" t="s">
        <v>3819</v>
      </c>
      <c r="B77" s="5924" t="s">
        <v>569</v>
      </c>
      <c r="C77" s="5896">
        <f>SUM(D77:P77)</f>
        <v>0</v>
      </c>
      <c r="D77" s="5913"/>
      <c r="E77" s="5914"/>
      <c r="F77" s="5914"/>
      <c r="G77" s="5914"/>
      <c r="H77" s="5914"/>
      <c r="I77" s="5914"/>
      <c r="J77" s="5914"/>
      <c r="K77" s="5914"/>
      <c r="L77" s="5914"/>
      <c r="M77" s="5914"/>
      <c r="N77" s="5950"/>
      <c r="O77" s="5914"/>
      <c r="P77" s="5839"/>
      <c r="Q77" s="5900"/>
      <c r="R77" s="5900"/>
    </row>
    <row r="78" spans="1:130" x14ac:dyDescent="0.35">
      <c r="A78" s="7808"/>
      <c r="B78" s="5951" t="s">
        <v>33</v>
      </c>
      <c r="C78" s="5886">
        <f>SUM(D78:P78)</f>
        <v>0</v>
      </c>
      <c r="D78" s="5932"/>
      <c r="E78" s="4967"/>
      <c r="F78" s="4967"/>
      <c r="G78" s="4967"/>
      <c r="H78" s="4967"/>
      <c r="I78" s="4967"/>
      <c r="J78" s="4967"/>
      <c r="K78" s="4967"/>
      <c r="L78" s="4967"/>
      <c r="M78" s="4967"/>
      <c r="N78" s="5952"/>
      <c r="O78" s="4967"/>
      <c r="P78" s="5953"/>
      <c r="Q78" s="5902"/>
      <c r="R78" s="5902"/>
    </row>
    <row r="79" spans="1:130" x14ac:dyDescent="0.35">
      <c r="A79" s="7809" t="s">
        <v>3825</v>
      </c>
      <c r="B79" s="7810"/>
      <c r="C79" s="5886">
        <f>SUM(D79:P79)</f>
        <v>0</v>
      </c>
      <c r="D79" s="5932"/>
      <c r="E79" s="4967"/>
      <c r="F79" s="4967"/>
      <c r="G79" s="4967"/>
      <c r="H79" s="4967"/>
      <c r="I79" s="4967"/>
      <c r="J79" s="4967"/>
      <c r="K79" s="4967"/>
      <c r="L79" s="4967"/>
      <c r="M79" s="4967"/>
      <c r="N79" s="5952"/>
      <c r="O79" s="4967"/>
      <c r="P79" s="5953"/>
      <c r="Q79" s="5902"/>
      <c r="R79" s="5902"/>
    </row>
    <row r="80" spans="1:130" x14ac:dyDescent="0.35">
      <c r="A80" s="5954" t="s">
        <v>3826</v>
      </c>
      <c r="B80" s="363"/>
      <c r="C80" s="363"/>
      <c r="D80" s="363"/>
      <c r="E80" s="363"/>
      <c r="F80" s="363"/>
      <c r="G80" s="363"/>
      <c r="H80" s="363"/>
      <c r="I80" s="363"/>
      <c r="J80" s="363"/>
      <c r="K80" s="363"/>
      <c r="L80" s="363"/>
      <c r="M80" s="363"/>
      <c r="N80" s="363"/>
      <c r="O80" s="363"/>
      <c r="P80" s="363"/>
      <c r="Q80" s="363"/>
      <c r="R80" s="363"/>
      <c r="S80" s="146"/>
      <c r="T80" s="146"/>
      <c r="U80" s="363"/>
      <c r="V80" s="363"/>
      <c r="W80" s="363"/>
      <c r="X80" s="182"/>
      <c r="Y80" s="182"/>
      <c r="Z80" s="182"/>
      <c r="AA80" s="182"/>
      <c r="AB80" s="182"/>
      <c r="AC80" s="182"/>
      <c r="AD80" s="182"/>
      <c r="AE80" s="182"/>
      <c r="AF80" s="182"/>
      <c r="AG80" s="182"/>
      <c r="AH80" s="182"/>
      <c r="AI80" s="5955"/>
      <c r="AJ80" s="5955"/>
      <c r="AK80" s="5955"/>
      <c r="AL80" s="5955"/>
      <c r="AM80" s="5955"/>
      <c r="AN80" s="5955"/>
      <c r="AO80" s="5955"/>
      <c r="AP80" s="5955"/>
      <c r="AQ80" s="5955"/>
      <c r="AR80" s="5955"/>
      <c r="AS80" s="5955"/>
    </row>
    <row r="81" spans="1:130" x14ac:dyDescent="0.35">
      <c r="A81" s="5956" t="s">
        <v>190</v>
      </c>
      <c r="B81" s="5957" t="s">
        <v>30</v>
      </c>
      <c r="C81" s="5826"/>
      <c r="D81" s="5826"/>
      <c r="E81" s="5826"/>
      <c r="F81" s="5826"/>
      <c r="G81" s="146"/>
      <c r="H81" s="146"/>
      <c r="I81" s="146"/>
      <c r="J81" s="146"/>
      <c r="K81" s="146"/>
      <c r="L81" s="146"/>
      <c r="M81" s="146"/>
      <c r="N81" s="146"/>
      <c r="O81" s="146"/>
      <c r="P81" s="146"/>
      <c r="Q81" s="146"/>
      <c r="R81" s="146"/>
      <c r="S81" s="146"/>
      <c r="T81" s="146"/>
      <c r="U81" s="146"/>
      <c r="V81" s="146"/>
      <c r="W81" s="146"/>
      <c r="X81" s="182"/>
      <c r="Y81" s="182"/>
      <c r="Z81" s="182"/>
      <c r="AA81" s="182"/>
      <c r="AB81" s="182"/>
      <c r="AC81" s="182"/>
      <c r="AD81" s="182"/>
      <c r="AE81" s="182"/>
      <c r="AF81" s="182"/>
      <c r="AG81" s="182"/>
      <c r="AH81" s="182"/>
      <c r="AI81" s="5955"/>
      <c r="AJ81" s="5955"/>
      <c r="AK81" s="5955"/>
      <c r="AL81" s="5955"/>
      <c r="AM81" s="5955"/>
      <c r="AN81" s="5955"/>
      <c r="AO81" s="5955"/>
      <c r="AP81" s="5955"/>
      <c r="AQ81" s="5955"/>
      <c r="AR81" s="5955"/>
      <c r="AS81" s="5955"/>
    </row>
    <row r="82" spans="1:130" x14ac:dyDescent="0.35">
      <c r="A82" s="5958" t="s">
        <v>570</v>
      </c>
      <c r="B82" s="5949"/>
      <c r="C82" s="5959"/>
      <c r="D82" s="146"/>
      <c r="E82" s="146"/>
      <c r="F82" s="146"/>
      <c r="G82" s="146"/>
      <c r="H82" s="146"/>
      <c r="I82" s="146"/>
      <c r="J82" s="146"/>
      <c r="K82" s="146"/>
      <c r="L82" s="146"/>
      <c r="M82" s="146"/>
      <c r="N82" s="146"/>
      <c r="O82" s="146"/>
      <c r="P82" s="146"/>
      <c r="Q82" s="146"/>
      <c r="R82" s="146"/>
      <c r="S82" s="146"/>
      <c r="T82" s="146"/>
      <c r="U82" s="146"/>
      <c r="V82" s="146"/>
      <c r="W82" s="146"/>
      <c r="X82" s="182"/>
      <c r="Y82" s="182"/>
      <c r="Z82" s="182"/>
      <c r="AA82" s="182"/>
      <c r="AB82" s="182"/>
      <c r="AC82" s="182"/>
      <c r="AD82" s="182"/>
      <c r="AE82" s="182"/>
      <c r="AF82" s="182"/>
      <c r="AG82" s="182"/>
      <c r="AH82" s="182"/>
      <c r="AI82" s="5955"/>
      <c r="AJ82" s="5955"/>
      <c r="AK82" s="5955"/>
      <c r="AL82" s="5955"/>
      <c r="AM82" s="5955"/>
      <c r="AN82" s="5955"/>
      <c r="AO82" s="5960"/>
      <c r="AP82" s="5960"/>
      <c r="AQ82" s="5960"/>
      <c r="AR82" s="5960"/>
      <c r="AS82" s="5960"/>
    </row>
    <row r="83" spans="1:130" x14ac:dyDescent="0.35">
      <c r="A83" s="5961" t="s">
        <v>3827</v>
      </c>
      <c r="B83" s="5962"/>
      <c r="C83" s="5963"/>
      <c r="D83" s="5963"/>
      <c r="E83" s="5963"/>
      <c r="F83" s="363"/>
      <c r="G83" s="363"/>
      <c r="H83" s="363"/>
      <c r="I83" s="363"/>
      <c r="J83" s="363"/>
      <c r="K83" s="363"/>
      <c r="L83" s="363"/>
      <c r="M83" s="363"/>
      <c r="N83" s="363"/>
      <c r="O83" s="363"/>
      <c r="P83" s="363"/>
      <c r="Q83" s="363"/>
      <c r="R83" s="363"/>
      <c r="S83" s="363"/>
      <c r="T83" s="363"/>
      <c r="U83" s="363"/>
      <c r="V83" s="363"/>
      <c r="W83" s="363"/>
      <c r="X83" s="182"/>
      <c r="Y83" s="182"/>
      <c r="Z83" s="182"/>
      <c r="AA83" s="182"/>
      <c r="AB83" s="182"/>
      <c r="AC83" s="182"/>
      <c r="AD83" s="182"/>
      <c r="AE83" s="182"/>
      <c r="AF83" s="182"/>
      <c r="AG83" s="182"/>
      <c r="AH83" s="182"/>
      <c r="AI83" s="182"/>
      <c r="AJ83" s="182"/>
      <c r="AK83" s="182"/>
      <c r="AL83" s="182"/>
      <c r="AM83" s="182"/>
      <c r="AN83" s="182"/>
      <c r="AO83" s="5955"/>
      <c r="AP83" s="5955"/>
      <c r="AQ83" s="5955"/>
      <c r="AR83" s="5955"/>
      <c r="AS83" s="5955"/>
    </row>
    <row r="84" spans="1:130" x14ac:dyDescent="0.35">
      <c r="A84" s="7772" t="s">
        <v>3828</v>
      </c>
      <c r="B84" s="7796"/>
      <c r="C84" s="5957" t="s">
        <v>30</v>
      </c>
      <c r="D84" s="5964" t="s">
        <v>3829</v>
      </c>
      <c r="E84" s="5965" t="s">
        <v>3830</v>
      </c>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5966"/>
      <c r="AP84" s="5966"/>
      <c r="AQ84" s="5966"/>
      <c r="AR84" s="5966"/>
      <c r="AS84" s="5966"/>
    </row>
    <row r="85" spans="1:130" x14ac:dyDescent="0.35">
      <c r="A85" s="7747" t="s">
        <v>3831</v>
      </c>
      <c r="B85" s="7748"/>
      <c r="C85" s="5868">
        <f>SUM(D85:E85)</f>
        <v>0</v>
      </c>
      <c r="D85" s="5967"/>
      <c r="E85" s="5851"/>
      <c r="F85" s="98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25"/>
      <c r="AM85" s="125"/>
      <c r="AN85" s="125"/>
      <c r="AO85" s="5968"/>
      <c r="AP85" s="5968"/>
      <c r="AQ85" s="5966"/>
      <c r="AR85" s="5966"/>
      <c r="AS85" s="5966"/>
    </row>
    <row r="86" spans="1:130" s="272" customFormat="1" ht="20.25" customHeight="1" x14ac:dyDescent="0.25">
      <c r="A86" s="324" t="s">
        <v>3832</v>
      </c>
      <c r="AA86" s="321"/>
      <c r="AB86" s="321"/>
      <c r="AC86" s="321"/>
      <c r="AD86" s="321"/>
      <c r="AE86" s="321"/>
      <c r="AF86" s="321"/>
      <c r="AG86" s="321"/>
      <c r="AH86" s="321"/>
      <c r="AI86" s="321"/>
      <c r="AJ86" s="321"/>
      <c r="AK86" s="321"/>
      <c r="AL86" s="321"/>
      <c r="AM86" s="321"/>
      <c r="AN86" s="321"/>
      <c r="AO86" s="321"/>
      <c r="AP86" s="321"/>
      <c r="AQ86" s="321"/>
      <c r="AR86" s="321"/>
      <c r="AS86" s="5969"/>
      <c r="AT86" s="5969"/>
      <c r="AU86" s="5969"/>
      <c r="AV86" s="5970"/>
      <c r="AW86" s="5970"/>
      <c r="AX86" s="5970"/>
      <c r="AY86" s="5970"/>
      <c r="AZ86" s="5970"/>
      <c r="BA86" s="5971"/>
      <c r="CA86" s="274"/>
      <c r="CB86" s="274"/>
      <c r="CC86" s="274"/>
      <c r="CD86" s="274"/>
      <c r="CE86" s="274"/>
      <c r="CF86" s="274"/>
      <c r="CG86" s="274"/>
      <c r="CH86" s="274"/>
      <c r="CI86" s="274"/>
      <c r="CJ86" s="274"/>
      <c r="CK86" s="274"/>
      <c r="CL86" s="274"/>
      <c r="CM86" s="274"/>
      <c r="CN86" s="274"/>
      <c r="CO86" s="274"/>
      <c r="CP86" s="274"/>
      <c r="CQ86" s="274"/>
      <c r="CR86" s="274"/>
      <c r="CS86" s="274"/>
      <c r="CT86" s="274"/>
      <c r="CU86" s="274"/>
      <c r="CV86" s="274"/>
      <c r="CW86" s="274"/>
      <c r="CX86" s="274"/>
      <c r="CY86" s="274"/>
      <c r="CZ86" s="274"/>
      <c r="DA86" s="314"/>
      <c r="DB86" s="314"/>
      <c r="DC86" s="314"/>
      <c r="DD86" s="314"/>
      <c r="DE86" s="314"/>
      <c r="DF86" s="314"/>
      <c r="DG86" s="314"/>
      <c r="DH86" s="314"/>
      <c r="DI86" s="314"/>
      <c r="DJ86" s="314"/>
      <c r="DK86" s="314"/>
      <c r="DL86" s="314"/>
      <c r="DM86" s="314"/>
      <c r="DN86" s="314"/>
      <c r="DO86" s="314"/>
      <c r="DP86" s="314"/>
      <c r="DQ86" s="314"/>
      <c r="DR86" s="314"/>
      <c r="DS86" s="314"/>
      <c r="DT86" s="314"/>
      <c r="DU86" s="314"/>
      <c r="DV86" s="314"/>
      <c r="DW86" s="314"/>
      <c r="DX86" s="314"/>
      <c r="DY86" s="314"/>
      <c r="DZ86" s="314"/>
    </row>
    <row r="87" spans="1:130" s="272" customFormat="1" ht="13" customHeight="1" x14ac:dyDescent="0.25">
      <c r="A87" s="7781" t="s">
        <v>3833</v>
      </c>
      <c r="B87" s="7524"/>
      <c r="C87" s="7781" t="s">
        <v>125</v>
      </c>
      <c r="D87" s="7523"/>
      <c r="E87" s="7524"/>
      <c r="F87" s="7797" t="s">
        <v>3834</v>
      </c>
      <c r="G87" s="7784"/>
      <c r="H87" s="7784"/>
      <c r="I87" s="7784"/>
      <c r="J87" s="7784"/>
      <c r="K87" s="7784"/>
      <c r="L87" s="7784"/>
      <c r="M87" s="7784"/>
      <c r="N87" s="7784"/>
      <c r="O87" s="7784"/>
      <c r="P87" s="7784"/>
      <c r="Q87" s="7798"/>
      <c r="R87" s="7789" t="s">
        <v>3835</v>
      </c>
      <c r="S87" s="7739"/>
      <c r="T87" s="7791" t="s">
        <v>3836</v>
      </c>
      <c r="U87" s="7785"/>
      <c r="V87" s="7790" t="s">
        <v>571</v>
      </c>
      <c r="W87" s="7775"/>
      <c r="X87" s="7736"/>
      <c r="Y87" s="7792" t="s">
        <v>3837</v>
      </c>
      <c r="Z87" s="7793"/>
      <c r="AA87" s="320"/>
      <c r="AB87" s="321"/>
      <c r="AC87" s="321"/>
      <c r="AD87" s="321"/>
      <c r="AE87" s="321"/>
      <c r="AF87" s="321"/>
      <c r="AG87" s="321"/>
      <c r="AH87" s="277"/>
      <c r="AI87" s="277"/>
      <c r="AJ87" s="277"/>
      <c r="AK87" s="277"/>
      <c r="AL87" s="321"/>
      <c r="AM87" s="321"/>
      <c r="AN87" s="277"/>
      <c r="AO87" s="321"/>
      <c r="AP87" s="321"/>
      <c r="AQ87" s="321"/>
      <c r="AR87" s="321"/>
      <c r="AS87" s="5969"/>
      <c r="AT87" s="5969"/>
      <c r="AU87" s="5969"/>
      <c r="AV87" s="5970"/>
      <c r="AW87" s="5970"/>
      <c r="AX87" s="5970"/>
      <c r="AY87" s="5970"/>
      <c r="AZ87" s="5970"/>
      <c r="BA87" s="5971"/>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314"/>
      <c r="DB87" s="314"/>
      <c r="DC87" s="314"/>
      <c r="DD87" s="314"/>
      <c r="DE87" s="314"/>
      <c r="DF87" s="314"/>
      <c r="DG87" s="314"/>
      <c r="DH87" s="314"/>
      <c r="DI87" s="314"/>
      <c r="DJ87" s="314"/>
      <c r="DK87" s="314"/>
      <c r="DL87" s="314"/>
      <c r="DM87" s="314"/>
      <c r="DN87" s="314"/>
      <c r="DO87" s="314"/>
      <c r="DP87" s="314"/>
      <c r="DQ87" s="314"/>
      <c r="DR87" s="314"/>
      <c r="DS87" s="314"/>
      <c r="DT87" s="314"/>
      <c r="DU87" s="314"/>
      <c r="DV87" s="314"/>
      <c r="DW87" s="314"/>
      <c r="DX87" s="314"/>
      <c r="DY87" s="314"/>
      <c r="DZ87" s="314"/>
    </row>
    <row r="88" spans="1:130" s="272" customFormat="1" ht="12" customHeight="1" x14ac:dyDescent="0.25">
      <c r="A88" s="6923"/>
      <c r="B88" s="6925"/>
      <c r="C88" s="7782"/>
      <c r="D88" s="7526"/>
      <c r="E88" s="7527"/>
      <c r="F88" s="7789" t="s">
        <v>126</v>
      </c>
      <c r="G88" s="7736"/>
      <c r="H88" s="7789" t="s">
        <v>115</v>
      </c>
      <c r="I88" s="7736"/>
      <c r="J88" s="7789" t="s">
        <v>116</v>
      </c>
      <c r="K88" s="7736"/>
      <c r="L88" s="7789" t="s">
        <v>128</v>
      </c>
      <c r="M88" s="7736"/>
      <c r="N88" s="7789" t="s">
        <v>129</v>
      </c>
      <c r="O88" s="7736"/>
      <c r="P88" s="7789" t="s">
        <v>130</v>
      </c>
      <c r="Q88" s="7736"/>
      <c r="R88" s="7775" t="s">
        <v>3838</v>
      </c>
      <c r="S88" s="7736"/>
      <c r="T88" s="7789" t="s">
        <v>3839</v>
      </c>
      <c r="U88" s="7739"/>
      <c r="V88" s="7790" t="s">
        <v>3840</v>
      </c>
      <c r="W88" s="7775"/>
      <c r="X88" s="7736"/>
      <c r="Y88" s="7794"/>
      <c r="Z88" s="7795"/>
      <c r="AA88" s="320"/>
      <c r="AB88" s="321"/>
      <c r="AC88" s="321"/>
      <c r="AD88" s="321"/>
      <c r="AE88" s="321"/>
      <c r="AF88" s="321"/>
      <c r="AG88" s="321"/>
      <c r="AH88" s="277"/>
      <c r="AI88" s="277"/>
      <c r="AJ88" s="277"/>
      <c r="AK88" s="277"/>
      <c r="AL88" s="321"/>
      <c r="AM88" s="321"/>
      <c r="AN88" s="277"/>
      <c r="AO88" s="321"/>
      <c r="AP88" s="321"/>
      <c r="AQ88" s="321"/>
      <c r="AR88" s="321"/>
      <c r="AS88" s="5972"/>
      <c r="AT88" s="5972"/>
      <c r="AU88" s="5972"/>
      <c r="AV88" s="5973"/>
      <c r="AW88" s="5973"/>
      <c r="AX88" s="5973"/>
      <c r="AY88" s="5973"/>
      <c r="AZ88" s="5973"/>
      <c r="BA88" s="5974"/>
      <c r="CA88" s="274"/>
      <c r="CB88" s="274"/>
      <c r="CC88" s="274"/>
      <c r="CD88" s="274"/>
      <c r="CE88" s="274"/>
      <c r="CF88" s="274"/>
      <c r="CG88" s="274"/>
      <c r="CH88" s="274"/>
      <c r="CI88" s="274"/>
      <c r="CJ88" s="274"/>
      <c r="CK88" s="274"/>
      <c r="CL88" s="274"/>
      <c r="CM88" s="274"/>
      <c r="CN88" s="274"/>
      <c r="CO88" s="274"/>
      <c r="CP88" s="274"/>
      <c r="CQ88" s="274"/>
      <c r="CR88" s="274"/>
      <c r="CS88" s="274"/>
      <c r="CT88" s="274"/>
      <c r="CU88" s="274"/>
      <c r="CV88" s="274"/>
      <c r="CW88" s="274"/>
      <c r="CX88" s="274"/>
      <c r="CY88" s="274"/>
      <c r="CZ88" s="274"/>
      <c r="DA88" s="314"/>
      <c r="DB88" s="314"/>
      <c r="DC88" s="314"/>
      <c r="DD88" s="314"/>
      <c r="DE88" s="314"/>
      <c r="DF88" s="314"/>
      <c r="DG88" s="314"/>
      <c r="DH88" s="314"/>
      <c r="DI88" s="314"/>
      <c r="DJ88" s="314"/>
      <c r="DK88" s="314"/>
      <c r="DL88" s="314"/>
      <c r="DM88" s="314"/>
      <c r="DN88" s="314"/>
      <c r="DO88" s="314"/>
      <c r="DP88" s="314"/>
      <c r="DQ88" s="314"/>
      <c r="DR88" s="314"/>
      <c r="DS88" s="314"/>
      <c r="DT88" s="314"/>
      <c r="DU88" s="314"/>
      <c r="DV88" s="314"/>
      <c r="DW88" s="314"/>
      <c r="DX88" s="314"/>
      <c r="DY88" s="314"/>
      <c r="DZ88" s="314"/>
    </row>
    <row r="89" spans="1:130" s="272" customFormat="1" ht="16.5" customHeight="1" x14ac:dyDescent="0.25">
      <c r="A89" s="7782"/>
      <c r="B89" s="7527"/>
      <c r="C89" s="5975" t="s">
        <v>32</v>
      </c>
      <c r="D89" s="5976" t="s">
        <v>33</v>
      </c>
      <c r="E89" s="5824" t="s">
        <v>34</v>
      </c>
      <c r="F89" s="5977" t="s">
        <v>33</v>
      </c>
      <c r="G89" s="5978" t="s">
        <v>34</v>
      </c>
      <c r="H89" s="5977" t="s">
        <v>33</v>
      </c>
      <c r="I89" s="5978" t="s">
        <v>34</v>
      </c>
      <c r="J89" s="5977" t="s">
        <v>33</v>
      </c>
      <c r="K89" s="5978" t="s">
        <v>34</v>
      </c>
      <c r="L89" s="5977" t="s">
        <v>33</v>
      </c>
      <c r="M89" s="5978" t="s">
        <v>34</v>
      </c>
      <c r="N89" s="5977" t="s">
        <v>33</v>
      </c>
      <c r="O89" s="5978" t="s">
        <v>34</v>
      </c>
      <c r="P89" s="5977" t="s">
        <v>33</v>
      </c>
      <c r="Q89" s="5978" t="s">
        <v>34</v>
      </c>
      <c r="R89" s="5979" t="s">
        <v>33</v>
      </c>
      <c r="S89" s="5978" t="s">
        <v>34</v>
      </c>
      <c r="T89" s="5977" t="s">
        <v>33</v>
      </c>
      <c r="U89" s="5823" t="s">
        <v>34</v>
      </c>
      <c r="V89" s="5957" t="s">
        <v>3841</v>
      </c>
      <c r="W89" s="5957" t="s">
        <v>508</v>
      </c>
      <c r="X89" s="5980" t="s">
        <v>3842</v>
      </c>
      <c r="Y89" s="5981" t="s">
        <v>3843</v>
      </c>
      <c r="Z89" s="5957" t="s">
        <v>3844</v>
      </c>
      <c r="AA89" s="320"/>
      <c r="AB89" s="321"/>
      <c r="AC89" s="321"/>
      <c r="AD89" s="321"/>
      <c r="AE89" s="321"/>
      <c r="AF89" s="321"/>
      <c r="AG89" s="321"/>
      <c r="AH89" s="277"/>
      <c r="AI89" s="277"/>
      <c r="AJ89" s="277"/>
      <c r="AK89" s="277"/>
      <c r="AL89" s="321"/>
      <c r="AM89" s="321"/>
      <c r="AN89" s="277"/>
      <c r="AO89" s="321"/>
      <c r="AP89" s="321"/>
      <c r="AQ89" s="321"/>
      <c r="AR89" s="321"/>
      <c r="AS89" s="321"/>
      <c r="AT89" s="321"/>
      <c r="AU89" s="321"/>
      <c r="AV89" s="321"/>
      <c r="AW89" s="321"/>
      <c r="AX89" s="321"/>
      <c r="AY89" s="321"/>
      <c r="AZ89" s="321"/>
      <c r="BA89" s="5974"/>
      <c r="CA89" s="274"/>
      <c r="CB89" s="274"/>
      <c r="CC89" s="274"/>
      <c r="CD89" s="274"/>
      <c r="CE89" s="274"/>
      <c r="CF89" s="274"/>
      <c r="CG89" s="274"/>
      <c r="CH89" s="274"/>
      <c r="CI89" s="274"/>
      <c r="CJ89" s="274"/>
      <c r="CK89" s="274"/>
      <c r="CL89" s="274"/>
      <c r="CM89" s="274"/>
      <c r="CN89" s="274"/>
      <c r="CO89" s="274"/>
      <c r="CP89" s="274"/>
      <c r="CQ89" s="274"/>
      <c r="CR89" s="274"/>
      <c r="CS89" s="274"/>
      <c r="CT89" s="274"/>
      <c r="CU89" s="274"/>
      <c r="CV89" s="274"/>
      <c r="CW89" s="274"/>
      <c r="CX89" s="274"/>
      <c r="CY89" s="274"/>
      <c r="CZ89" s="274"/>
      <c r="DA89" s="314"/>
      <c r="DB89" s="314"/>
      <c r="DC89" s="314"/>
      <c r="DD89" s="314"/>
      <c r="DE89" s="314"/>
      <c r="DF89" s="314"/>
      <c r="DG89" s="314"/>
      <c r="DH89" s="314"/>
      <c r="DI89" s="314"/>
      <c r="DJ89" s="314"/>
      <c r="DK89" s="314"/>
      <c r="DL89" s="314"/>
      <c r="DM89" s="314"/>
      <c r="DN89" s="314"/>
      <c r="DO89" s="314"/>
      <c r="DP89" s="314"/>
      <c r="DQ89" s="314"/>
      <c r="DR89" s="314"/>
      <c r="DS89" s="314"/>
      <c r="DT89" s="314"/>
      <c r="DU89" s="314"/>
      <c r="DV89" s="314"/>
      <c r="DW89" s="314"/>
      <c r="DX89" s="314"/>
      <c r="DY89" s="314"/>
      <c r="DZ89" s="314"/>
    </row>
    <row r="90" spans="1:130" s="272" customFormat="1" ht="20.25" customHeight="1" x14ac:dyDescent="0.25">
      <c r="A90" s="7776" t="s">
        <v>133</v>
      </c>
      <c r="B90" s="7777"/>
      <c r="C90" s="5982">
        <f>SUM(D90:E90)</f>
        <v>0</v>
      </c>
      <c r="D90" s="5983">
        <f t="shared" ref="D90:E93" si="5">SUM(F90+H90+J90+L90+N90+P90)</f>
        <v>0</v>
      </c>
      <c r="E90" s="5984">
        <f t="shared" si="5"/>
        <v>0</v>
      </c>
      <c r="F90" s="5985"/>
      <c r="G90" s="5986"/>
      <c r="H90" s="5985"/>
      <c r="I90" s="5986"/>
      <c r="J90" s="5985"/>
      <c r="K90" s="5986"/>
      <c r="L90" s="5985"/>
      <c r="M90" s="5986"/>
      <c r="N90" s="5985"/>
      <c r="O90" s="5986"/>
      <c r="P90" s="5985"/>
      <c r="Q90" s="5986"/>
      <c r="R90" s="5987"/>
      <c r="S90" s="5986"/>
      <c r="T90" s="5985"/>
      <c r="U90" s="5988"/>
      <c r="V90" s="5987"/>
      <c r="W90" s="5985"/>
      <c r="X90" s="5989"/>
      <c r="Y90" s="5989"/>
      <c r="Z90" s="5990"/>
      <c r="AA90" s="323"/>
      <c r="AB90" s="321"/>
      <c r="AC90" s="321"/>
      <c r="AD90" s="321"/>
      <c r="AE90" s="321"/>
      <c r="AF90" s="321"/>
      <c r="AG90" s="321"/>
      <c r="AH90" s="277"/>
      <c r="AI90" s="277"/>
      <c r="AJ90" s="277"/>
      <c r="AK90" s="277"/>
      <c r="AL90" s="321"/>
      <c r="AM90" s="321"/>
      <c r="AN90" s="277"/>
      <c r="AO90" s="321"/>
      <c r="AP90" s="321"/>
      <c r="AQ90" s="321"/>
      <c r="AR90" s="321"/>
      <c r="AS90" s="321"/>
      <c r="AT90" s="321"/>
      <c r="AU90" s="321"/>
      <c r="AV90" s="321"/>
      <c r="AW90" s="321"/>
      <c r="AX90" s="321"/>
      <c r="AY90" s="321"/>
      <c r="AZ90" s="321"/>
      <c r="BA90" s="5974"/>
      <c r="CA90" s="274"/>
      <c r="CB90" s="274"/>
      <c r="CC90" s="274"/>
      <c r="CD90" s="274"/>
      <c r="CE90" s="274"/>
      <c r="CF90" s="274"/>
      <c r="CG90" s="274">
        <v>0</v>
      </c>
      <c r="CH90" s="274">
        <v>0</v>
      </c>
      <c r="CI90" s="274"/>
      <c r="CJ90" s="274"/>
      <c r="CK90" s="274"/>
      <c r="CL90" s="274"/>
      <c r="CM90" s="274"/>
      <c r="CN90" s="274"/>
      <c r="CO90" s="274"/>
      <c r="CP90" s="274"/>
      <c r="CQ90" s="274"/>
      <c r="CR90" s="274"/>
      <c r="CS90" s="274"/>
      <c r="CT90" s="274"/>
      <c r="CU90" s="274"/>
      <c r="CV90" s="274"/>
      <c r="CW90" s="274"/>
      <c r="CX90" s="274"/>
      <c r="CY90" s="274"/>
      <c r="CZ90" s="274"/>
      <c r="DA90" s="314"/>
      <c r="DB90" s="314"/>
      <c r="DC90" s="314"/>
      <c r="DD90" s="314"/>
      <c r="DE90" s="314"/>
      <c r="DF90" s="314"/>
      <c r="DG90" s="314"/>
      <c r="DH90" s="314"/>
      <c r="DI90" s="314"/>
      <c r="DJ90" s="314"/>
      <c r="DK90" s="314"/>
      <c r="DL90" s="314"/>
      <c r="DM90" s="314"/>
      <c r="DN90" s="314"/>
      <c r="DO90" s="314"/>
      <c r="DP90" s="314"/>
      <c r="DQ90" s="314"/>
      <c r="DR90" s="314"/>
      <c r="DS90" s="314"/>
      <c r="DT90" s="314"/>
      <c r="DU90" s="314"/>
      <c r="DV90" s="314"/>
      <c r="DW90" s="314"/>
      <c r="DX90" s="314"/>
      <c r="DY90" s="314"/>
      <c r="DZ90" s="314"/>
    </row>
    <row r="91" spans="1:130" s="272" customFormat="1" ht="20.25" customHeight="1" x14ac:dyDescent="0.25">
      <c r="A91" s="7778" t="s">
        <v>134</v>
      </c>
      <c r="B91" s="7779"/>
      <c r="C91" s="5991">
        <f>SUM(D91:E91)</f>
        <v>0</v>
      </c>
      <c r="D91" s="5992">
        <f t="shared" si="5"/>
        <v>0</v>
      </c>
      <c r="E91" s="5993">
        <f t="shared" si="5"/>
        <v>0</v>
      </c>
      <c r="F91" s="5926"/>
      <c r="G91" s="5882"/>
      <c r="H91" s="5926"/>
      <c r="I91" s="5882"/>
      <c r="J91" s="5926"/>
      <c r="K91" s="5882"/>
      <c r="L91" s="5926"/>
      <c r="M91" s="5882"/>
      <c r="N91" s="5926"/>
      <c r="O91" s="5882"/>
      <c r="P91" s="5926"/>
      <c r="Q91" s="5882"/>
      <c r="R91" s="5994"/>
      <c r="S91" s="5882"/>
      <c r="T91" s="5926"/>
      <c r="U91" s="5995"/>
      <c r="V91" s="5994"/>
      <c r="W91" s="5926"/>
      <c r="X91" s="5996"/>
      <c r="Y91" s="5996"/>
      <c r="Z91" s="5997"/>
      <c r="AA91" s="323"/>
      <c r="AB91" s="321"/>
      <c r="AC91" s="321"/>
      <c r="AD91" s="321"/>
      <c r="AE91" s="321"/>
      <c r="AF91" s="321"/>
      <c r="AG91" s="321"/>
      <c r="AH91" s="277"/>
      <c r="AI91" s="277"/>
      <c r="AJ91" s="277"/>
      <c r="AK91" s="277"/>
      <c r="AL91" s="321"/>
      <c r="AM91" s="321"/>
      <c r="AN91" s="277"/>
      <c r="AO91" s="321"/>
      <c r="AP91" s="321"/>
      <c r="AQ91" s="321"/>
      <c r="AR91" s="321"/>
      <c r="AS91" s="321"/>
      <c r="AT91" s="321"/>
      <c r="AU91" s="321"/>
      <c r="AV91" s="321"/>
      <c r="AW91" s="321"/>
      <c r="AX91" s="321"/>
      <c r="AY91" s="321"/>
      <c r="AZ91" s="321"/>
      <c r="BA91" s="5974"/>
      <c r="CA91" s="274"/>
      <c r="CB91" s="274"/>
      <c r="CC91" s="274"/>
      <c r="CD91" s="274"/>
      <c r="CE91" s="274"/>
      <c r="CF91" s="274"/>
      <c r="CG91" s="274"/>
      <c r="CH91" s="274"/>
      <c r="CI91" s="274"/>
      <c r="CJ91" s="274"/>
      <c r="CK91" s="274"/>
      <c r="CL91" s="274"/>
      <c r="CM91" s="274"/>
      <c r="CN91" s="274"/>
      <c r="CO91" s="274"/>
      <c r="CP91" s="274"/>
      <c r="CQ91" s="274"/>
      <c r="CR91" s="274"/>
      <c r="CS91" s="274"/>
      <c r="CT91" s="274"/>
      <c r="CU91" s="274"/>
      <c r="CV91" s="274"/>
      <c r="CW91" s="274"/>
      <c r="CX91" s="274"/>
      <c r="CY91" s="274"/>
      <c r="CZ91" s="274"/>
      <c r="DA91" s="314"/>
      <c r="DB91" s="314"/>
      <c r="DC91" s="314"/>
      <c r="DD91" s="314"/>
      <c r="DE91" s="314"/>
      <c r="DF91" s="314"/>
      <c r="DG91" s="314"/>
      <c r="DH91" s="314"/>
      <c r="DI91" s="314"/>
      <c r="DJ91" s="314"/>
      <c r="DK91" s="314"/>
      <c r="DL91" s="314"/>
      <c r="DM91" s="314"/>
      <c r="DN91" s="314"/>
      <c r="DO91" s="314"/>
      <c r="DP91" s="314"/>
      <c r="DQ91" s="314"/>
      <c r="DR91" s="314"/>
      <c r="DS91" s="314"/>
      <c r="DT91" s="314"/>
      <c r="DU91" s="314"/>
      <c r="DV91" s="314"/>
      <c r="DW91" s="314"/>
      <c r="DX91" s="314"/>
      <c r="DY91" s="314"/>
      <c r="DZ91" s="314"/>
    </row>
    <row r="92" spans="1:130" s="272" customFormat="1" ht="20.25" customHeight="1" x14ac:dyDescent="0.25">
      <c r="A92" s="7778" t="s">
        <v>135</v>
      </c>
      <c r="B92" s="7779"/>
      <c r="C92" s="5991">
        <f>SUM(D92:E92)</f>
        <v>0</v>
      </c>
      <c r="D92" s="5992">
        <f t="shared" si="5"/>
        <v>0</v>
      </c>
      <c r="E92" s="5993">
        <f t="shared" si="5"/>
        <v>0</v>
      </c>
      <c r="F92" s="5926"/>
      <c r="G92" s="5882"/>
      <c r="H92" s="5926"/>
      <c r="I92" s="5882"/>
      <c r="J92" s="5926"/>
      <c r="K92" s="5882"/>
      <c r="L92" s="5926"/>
      <c r="M92" s="5882"/>
      <c r="N92" s="5926"/>
      <c r="O92" s="5882"/>
      <c r="P92" s="5926"/>
      <c r="Q92" s="5882"/>
      <c r="R92" s="5994"/>
      <c r="S92" s="5882"/>
      <c r="T92" s="5926"/>
      <c r="U92" s="5995"/>
      <c r="V92" s="5994"/>
      <c r="W92" s="5926"/>
      <c r="X92" s="5996"/>
      <c r="Y92" s="5996"/>
      <c r="Z92" s="5997"/>
      <c r="AA92" s="323"/>
      <c r="AB92" s="321"/>
      <c r="AC92" s="321"/>
      <c r="AD92" s="321"/>
      <c r="AE92" s="321"/>
      <c r="AF92" s="321"/>
      <c r="AG92" s="321"/>
      <c r="AH92" s="277"/>
      <c r="AI92" s="277"/>
      <c r="AJ92" s="277"/>
      <c r="AK92" s="277"/>
      <c r="AL92" s="321"/>
      <c r="AM92" s="321"/>
      <c r="AN92" s="277"/>
      <c r="AO92" s="321"/>
      <c r="AP92" s="321"/>
      <c r="AQ92" s="321"/>
      <c r="AR92" s="321"/>
      <c r="AS92" s="321"/>
      <c r="AT92" s="321"/>
      <c r="AU92" s="321"/>
      <c r="AV92" s="321"/>
      <c r="AW92" s="321"/>
      <c r="AX92" s="321"/>
      <c r="AY92" s="321"/>
      <c r="AZ92" s="321"/>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c r="DA92" s="314"/>
      <c r="DB92" s="314"/>
      <c r="DC92" s="314"/>
      <c r="DD92" s="314"/>
      <c r="DE92" s="314"/>
      <c r="DF92" s="314"/>
      <c r="DG92" s="314"/>
      <c r="DH92" s="314"/>
      <c r="DI92" s="314"/>
      <c r="DJ92" s="314"/>
      <c r="DK92" s="314"/>
      <c r="DL92" s="314"/>
      <c r="DM92" s="314"/>
      <c r="DN92" s="314"/>
      <c r="DO92" s="314"/>
      <c r="DP92" s="314"/>
      <c r="DQ92" s="314"/>
      <c r="DR92" s="314"/>
      <c r="DS92" s="314"/>
      <c r="DT92" s="314"/>
      <c r="DU92" s="314"/>
      <c r="DV92" s="314"/>
      <c r="DW92" s="314"/>
      <c r="DX92" s="314"/>
      <c r="DY92" s="314"/>
      <c r="DZ92" s="314"/>
    </row>
    <row r="93" spans="1:130" s="272" customFormat="1" ht="20.25" customHeight="1" x14ac:dyDescent="0.25">
      <c r="A93" s="7780" t="s">
        <v>153</v>
      </c>
      <c r="B93" s="7049"/>
      <c r="C93" s="5998">
        <f>SUM(D93:E93)</f>
        <v>0</v>
      </c>
      <c r="D93" s="5999">
        <f t="shared" si="5"/>
        <v>0</v>
      </c>
      <c r="E93" s="6000">
        <f t="shared" si="5"/>
        <v>0</v>
      </c>
      <c r="F93" s="5919"/>
      <c r="G93" s="3622"/>
      <c r="H93" s="5919"/>
      <c r="I93" s="3622"/>
      <c r="J93" s="5919"/>
      <c r="K93" s="3622"/>
      <c r="L93" s="5919"/>
      <c r="M93" s="3622"/>
      <c r="N93" s="5919"/>
      <c r="O93" s="3622"/>
      <c r="P93" s="5919"/>
      <c r="Q93" s="3622"/>
      <c r="R93" s="3620"/>
      <c r="S93" s="3622"/>
      <c r="T93" s="5919"/>
      <c r="U93" s="4962"/>
      <c r="V93" s="3620"/>
      <c r="W93" s="5919"/>
      <c r="X93" s="6001"/>
      <c r="Y93" s="6002"/>
      <c r="Z93" s="6002"/>
      <c r="AA93" s="323"/>
      <c r="AB93" s="321"/>
      <c r="AC93" s="321"/>
      <c r="AD93" s="277"/>
      <c r="AE93" s="277"/>
      <c r="AF93" s="277"/>
      <c r="AG93" s="277"/>
      <c r="AH93" s="321"/>
      <c r="AI93" s="321"/>
      <c r="AJ93" s="277"/>
      <c r="AK93" s="321"/>
      <c r="AL93" s="321"/>
      <c r="AM93" s="321"/>
      <c r="AN93" s="321"/>
      <c r="AO93" s="321"/>
      <c r="AP93" s="321"/>
      <c r="AQ93" s="321"/>
      <c r="AR93" s="321"/>
      <c r="AS93" s="321"/>
      <c r="AT93" s="321"/>
      <c r="AU93" s="321"/>
      <c r="AV93" s="321"/>
      <c r="AW93" s="321"/>
      <c r="AX93" s="321"/>
      <c r="AY93" s="321"/>
      <c r="AZ93" s="321"/>
      <c r="BZ93" s="271"/>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c r="DA93" s="314"/>
      <c r="DB93" s="314"/>
      <c r="DC93" s="314"/>
      <c r="DD93" s="314"/>
      <c r="DE93" s="314"/>
      <c r="DF93" s="314"/>
      <c r="DG93" s="314"/>
      <c r="DH93" s="314"/>
      <c r="DI93" s="314"/>
      <c r="DJ93" s="314"/>
      <c r="DK93" s="314"/>
      <c r="DL93" s="314"/>
      <c r="DM93" s="314"/>
      <c r="DN93" s="314"/>
      <c r="DO93" s="314"/>
      <c r="DP93" s="314"/>
      <c r="DQ93" s="314"/>
      <c r="DR93" s="314"/>
      <c r="DS93" s="314"/>
      <c r="DT93" s="314"/>
      <c r="DU93" s="314"/>
      <c r="DV93" s="314"/>
      <c r="DW93" s="314"/>
      <c r="DX93" s="314"/>
      <c r="DY93" s="314"/>
      <c r="DZ93" s="314"/>
    </row>
    <row r="94" spans="1:130" s="272" customFormat="1" ht="20.25" customHeight="1" x14ac:dyDescent="0.25">
      <c r="A94" s="324" t="s">
        <v>3845</v>
      </c>
      <c r="W94" s="321"/>
      <c r="X94" s="321"/>
      <c r="Y94" s="321"/>
      <c r="Z94" s="321"/>
      <c r="AA94" s="277"/>
      <c r="AB94" s="321"/>
      <c r="AC94" s="321"/>
      <c r="AD94" s="277"/>
      <c r="AE94" s="277"/>
      <c r="AF94" s="277"/>
      <c r="AG94" s="277"/>
      <c r="AH94" s="321"/>
      <c r="AI94" s="321"/>
      <c r="AJ94" s="277"/>
      <c r="AK94" s="321"/>
      <c r="AL94" s="321"/>
      <c r="AM94" s="321"/>
      <c r="AN94" s="321"/>
      <c r="AO94" s="321"/>
      <c r="AP94" s="321"/>
      <c r="AQ94" s="321"/>
      <c r="AR94" s="321"/>
      <c r="AS94" s="321"/>
      <c r="AT94" s="321"/>
      <c r="AU94" s="321"/>
      <c r="AV94" s="321"/>
      <c r="AW94" s="321"/>
      <c r="AX94" s="321"/>
      <c r="AY94" s="321"/>
      <c r="AZ94" s="321"/>
      <c r="BZ94" s="271"/>
      <c r="CA94" s="274"/>
      <c r="CB94" s="274"/>
      <c r="CC94" s="274"/>
      <c r="CD94" s="274"/>
      <c r="CE94" s="274"/>
      <c r="CF94" s="274"/>
      <c r="CG94" s="274"/>
      <c r="CH94" s="274"/>
      <c r="CI94" s="274"/>
      <c r="CJ94" s="274"/>
      <c r="CK94" s="274"/>
      <c r="CL94" s="274"/>
      <c r="CM94" s="274"/>
      <c r="CN94" s="274"/>
      <c r="CO94" s="274"/>
      <c r="CP94" s="274"/>
      <c r="CQ94" s="274"/>
      <c r="CR94" s="274"/>
      <c r="CS94" s="274"/>
      <c r="CT94" s="274"/>
      <c r="CU94" s="274"/>
      <c r="CV94" s="274"/>
      <c r="CW94" s="274"/>
      <c r="CX94" s="274"/>
      <c r="CY94" s="274"/>
      <c r="CZ94" s="27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row>
    <row r="95" spans="1:130" s="272" customFormat="1" ht="20.25" customHeight="1" x14ac:dyDescent="0.25">
      <c r="A95" s="7781" t="s">
        <v>3833</v>
      </c>
      <c r="B95" s="7524"/>
      <c r="C95" s="7781" t="s">
        <v>125</v>
      </c>
      <c r="D95" s="7523"/>
      <c r="E95" s="7524"/>
      <c r="F95" s="7783" t="s">
        <v>3846</v>
      </c>
      <c r="G95" s="7784"/>
      <c r="H95" s="7784"/>
      <c r="I95" s="7784"/>
      <c r="J95" s="7784"/>
      <c r="K95" s="7784"/>
      <c r="L95" s="7784"/>
      <c r="M95" s="7784"/>
      <c r="N95" s="7784"/>
      <c r="O95" s="7784"/>
      <c r="P95" s="7784"/>
      <c r="Q95" s="7785"/>
      <c r="R95" s="7786" t="s">
        <v>3847</v>
      </c>
      <c r="S95" s="7787"/>
      <c r="T95" s="7787"/>
      <c r="U95" s="7787"/>
      <c r="V95" s="7788"/>
      <c r="W95" s="321"/>
      <c r="X95" s="321"/>
      <c r="Y95" s="321"/>
      <c r="Z95" s="321"/>
      <c r="AA95" s="321"/>
      <c r="AB95" s="321"/>
      <c r="AC95" s="321"/>
      <c r="AD95" s="277"/>
      <c r="AE95" s="277"/>
      <c r="AF95" s="277"/>
      <c r="AG95" s="277"/>
      <c r="AH95" s="321"/>
      <c r="AI95" s="321"/>
      <c r="AJ95" s="277"/>
      <c r="AK95" s="321"/>
      <c r="AL95" s="321"/>
      <c r="AM95" s="321"/>
      <c r="AN95" s="321"/>
      <c r="AO95" s="321"/>
      <c r="AP95" s="321"/>
      <c r="AQ95" s="321"/>
      <c r="AR95" s="321"/>
      <c r="AS95" s="321"/>
      <c r="AT95" s="321"/>
      <c r="AU95" s="321"/>
      <c r="AV95" s="321"/>
      <c r="AW95" s="321"/>
      <c r="AX95" s="321"/>
      <c r="AY95" s="321"/>
      <c r="AZ95" s="321"/>
      <c r="BZ95" s="271"/>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314"/>
      <c r="DB95" s="314"/>
      <c r="DC95" s="314"/>
      <c r="DD95" s="314"/>
      <c r="DE95" s="314"/>
      <c r="DF95" s="314"/>
      <c r="DG95" s="314"/>
      <c r="DH95" s="314"/>
      <c r="DI95" s="314"/>
      <c r="DJ95" s="314"/>
      <c r="DK95" s="314"/>
      <c r="DL95" s="314"/>
      <c r="DM95" s="314"/>
      <c r="DN95" s="314"/>
      <c r="DO95" s="314"/>
      <c r="DP95" s="314"/>
      <c r="DQ95" s="314"/>
      <c r="DR95" s="314"/>
      <c r="DS95" s="314"/>
      <c r="DT95" s="314"/>
      <c r="DU95" s="314"/>
      <c r="DV95" s="314"/>
      <c r="DW95" s="314"/>
      <c r="DX95" s="314"/>
      <c r="DY95" s="314"/>
      <c r="DZ95" s="314"/>
    </row>
    <row r="96" spans="1:130" s="272" customFormat="1" ht="20.25" customHeight="1" x14ac:dyDescent="0.25">
      <c r="A96" s="6923"/>
      <c r="B96" s="6925"/>
      <c r="C96" s="7782"/>
      <c r="D96" s="7526"/>
      <c r="E96" s="7527"/>
      <c r="F96" s="7735" t="s">
        <v>126</v>
      </c>
      <c r="G96" s="7736"/>
      <c r="H96" s="7735" t="s">
        <v>115</v>
      </c>
      <c r="I96" s="7736"/>
      <c r="J96" s="7735" t="s">
        <v>116</v>
      </c>
      <c r="K96" s="7736"/>
      <c r="L96" s="7735" t="s">
        <v>128</v>
      </c>
      <c r="M96" s="7736"/>
      <c r="N96" s="7735" t="s">
        <v>129</v>
      </c>
      <c r="O96" s="7736"/>
      <c r="P96" s="7735" t="s">
        <v>130</v>
      </c>
      <c r="Q96" s="7739"/>
      <c r="R96" s="7774" t="s">
        <v>3840</v>
      </c>
      <c r="S96" s="7775"/>
      <c r="T96" s="7736"/>
      <c r="U96" s="7735" t="s">
        <v>3848</v>
      </c>
      <c r="V96" s="7736"/>
      <c r="W96" s="321"/>
      <c r="X96" s="321"/>
      <c r="Y96" s="321"/>
      <c r="Z96" s="321"/>
      <c r="AA96" s="321"/>
      <c r="AB96" s="321"/>
      <c r="AC96" s="321"/>
      <c r="AD96" s="277"/>
      <c r="AE96" s="277"/>
      <c r="AF96" s="277"/>
      <c r="AG96" s="277"/>
      <c r="AH96" s="321"/>
      <c r="AI96" s="321"/>
      <c r="AJ96" s="277"/>
      <c r="AK96" s="321"/>
      <c r="AL96" s="321"/>
      <c r="AM96" s="321"/>
      <c r="AN96" s="321"/>
      <c r="AO96" s="321"/>
      <c r="AP96" s="321"/>
      <c r="AQ96" s="321"/>
      <c r="AR96" s="321"/>
      <c r="AS96" s="321"/>
      <c r="AT96" s="321"/>
      <c r="AU96" s="321"/>
      <c r="AV96" s="321"/>
      <c r="AW96" s="321"/>
      <c r="AX96" s="321"/>
      <c r="AY96" s="321"/>
      <c r="AZ96" s="321"/>
      <c r="BZ96" s="271"/>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c r="DA96" s="314"/>
      <c r="DB96" s="314"/>
      <c r="DC96" s="314"/>
      <c r="DD96" s="314"/>
      <c r="DE96" s="314"/>
      <c r="DF96" s="314"/>
      <c r="DG96" s="314"/>
      <c r="DH96" s="314"/>
      <c r="DI96" s="314"/>
      <c r="DJ96" s="314"/>
      <c r="DK96" s="314"/>
      <c r="DL96" s="314"/>
      <c r="DM96" s="314"/>
      <c r="DN96" s="314"/>
      <c r="DO96" s="314"/>
      <c r="DP96" s="314"/>
      <c r="DQ96" s="314"/>
      <c r="DR96" s="314"/>
      <c r="DS96" s="314"/>
      <c r="DT96" s="314"/>
      <c r="DU96" s="314"/>
      <c r="DV96" s="314"/>
      <c r="DW96" s="314"/>
      <c r="DX96" s="314"/>
      <c r="DY96" s="314"/>
      <c r="DZ96" s="314"/>
    </row>
    <row r="97" spans="1:130" s="272" customFormat="1" ht="20.25" customHeight="1" x14ac:dyDescent="0.25">
      <c r="A97" s="7782"/>
      <c r="B97" s="7527"/>
      <c r="C97" s="6003" t="s">
        <v>32</v>
      </c>
      <c r="D97" s="6004" t="s">
        <v>33</v>
      </c>
      <c r="E97" s="5824" t="s">
        <v>34</v>
      </c>
      <c r="F97" s="5977" t="s">
        <v>33</v>
      </c>
      <c r="G97" s="5978" t="s">
        <v>34</v>
      </c>
      <c r="H97" s="5977" t="s">
        <v>33</v>
      </c>
      <c r="I97" s="5978" t="s">
        <v>34</v>
      </c>
      <c r="J97" s="5977" t="s">
        <v>33</v>
      </c>
      <c r="K97" s="5978" t="s">
        <v>34</v>
      </c>
      <c r="L97" s="5977" t="s">
        <v>33</v>
      </c>
      <c r="M97" s="5978" t="s">
        <v>34</v>
      </c>
      <c r="N97" s="5977" t="s">
        <v>33</v>
      </c>
      <c r="O97" s="5978" t="s">
        <v>34</v>
      </c>
      <c r="P97" s="5977" t="s">
        <v>33</v>
      </c>
      <c r="Q97" s="5823" t="s">
        <v>34</v>
      </c>
      <c r="R97" s="5978" t="s">
        <v>3841</v>
      </c>
      <c r="S97" s="6005" t="s">
        <v>508</v>
      </c>
      <c r="T97" s="6006" t="s">
        <v>3842</v>
      </c>
      <c r="U97" s="6007" t="s">
        <v>3843</v>
      </c>
      <c r="V97" s="6005" t="s">
        <v>3844</v>
      </c>
      <c r="W97" s="321"/>
      <c r="X97" s="321"/>
      <c r="Y97" s="321"/>
      <c r="Z97" s="321"/>
      <c r="AA97" s="321"/>
      <c r="AB97" s="321"/>
      <c r="AC97" s="321"/>
      <c r="AD97" s="277"/>
      <c r="AE97" s="277"/>
      <c r="AF97" s="277"/>
      <c r="AG97" s="277"/>
      <c r="AH97" s="321"/>
      <c r="AI97" s="321"/>
      <c r="AJ97" s="277"/>
      <c r="AK97" s="321"/>
      <c r="AL97" s="321"/>
      <c r="AM97" s="321"/>
      <c r="AN97" s="321"/>
      <c r="AO97" s="321"/>
      <c r="AP97" s="321"/>
      <c r="AQ97" s="321"/>
      <c r="AR97" s="321"/>
      <c r="AS97" s="321"/>
      <c r="AT97" s="321"/>
      <c r="AU97" s="321"/>
      <c r="AV97" s="321"/>
      <c r="AW97" s="321"/>
      <c r="AX97" s="321"/>
      <c r="AY97" s="321"/>
      <c r="AZ97" s="321"/>
      <c r="BZ97" s="271"/>
      <c r="CA97" s="274"/>
      <c r="CB97" s="274"/>
      <c r="CC97" s="274"/>
      <c r="CD97" s="274"/>
      <c r="CE97" s="274"/>
      <c r="CF97" s="274"/>
      <c r="CG97" s="274"/>
      <c r="CH97" s="274"/>
      <c r="CI97" s="274"/>
      <c r="CJ97" s="274"/>
      <c r="CK97" s="274"/>
      <c r="CL97" s="274"/>
      <c r="CM97" s="274"/>
      <c r="CN97" s="274"/>
      <c r="CO97" s="274"/>
      <c r="CP97" s="274"/>
      <c r="CQ97" s="274"/>
      <c r="CR97" s="274"/>
      <c r="CS97" s="274"/>
      <c r="CT97" s="274"/>
      <c r="CU97" s="274"/>
      <c r="CV97" s="274"/>
      <c r="CW97" s="274"/>
      <c r="CX97" s="274"/>
      <c r="CY97" s="274"/>
      <c r="CZ97" s="27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row>
    <row r="98" spans="1:130" s="272" customFormat="1" ht="20.25" customHeight="1" x14ac:dyDescent="0.25">
      <c r="A98" s="7776" t="s">
        <v>133</v>
      </c>
      <c r="B98" s="7777"/>
      <c r="C98" s="5982">
        <f>SUM(D98:E98)</f>
        <v>0</v>
      </c>
      <c r="D98" s="5983">
        <f t="shared" ref="D98:E101" si="6">SUM(F98+H98+J98+L98+N98+P98)</f>
        <v>0</v>
      </c>
      <c r="E98" s="5984">
        <f t="shared" si="6"/>
        <v>0</v>
      </c>
      <c r="F98" s="5985"/>
      <c r="G98" s="5986"/>
      <c r="H98" s="5985"/>
      <c r="I98" s="5986"/>
      <c r="J98" s="5985"/>
      <c r="K98" s="5986"/>
      <c r="L98" s="5985"/>
      <c r="M98" s="5986"/>
      <c r="N98" s="5985"/>
      <c r="O98" s="5986"/>
      <c r="P98" s="5985"/>
      <c r="Q98" s="5988"/>
      <c r="R98" s="5987"/>
      <c r="S98" s="5985"/>
      <c r="T98" s="5989"/>
      <c r="U98" s="5989"/>
      <c r="V98" s="5990"/>
      <c r="W98" s="320"/>
      <c r="X98" s="321"/>
      <c r="Y98" s="321"/>
      <c r="Z98" s="321"/>
      <c r="AA98" s="321"/>
      <c r="AB98" s="321"/>
      <c r="AC98" s="321"/>
      <c r="AD98" s="277"/>
      <c r="AE98" s="277"/>
      <c r="AF98" s="277"/>
      <c r="AG98" s="277"/>
      <c r="AH98" s="321"/>
      <c r="AI98" s="321"/>
      <c r="AJ98" s="277"/>
      <c r="AK98" s="321"/>
      <c r="AL98" s="321"/>
      <c r="AM98" s="321"/>
      <c r="AN98" s="321"/>
      <c r="AO98" s="321"/>
      <c r="AP98" s="321"/>
      <c r="AQ98" s="321"/>
      <c r="AR98" s="321"/>
      <c r="AS98" s="321"/>
      <c r="AT98" s="321"/>
      <c r="AU98" s="321"/>
      <c r="AV98" s="321"/>
      <c r="AW98" s="321"/>
      <c r="AX98" s="321"/>
      <c r="AY98" s="321"/>
      <c r="AZ98" s="321"/>
      <c r="BZ98" s="271"/>
      <c r="CA98" s="274"/>
      <c r="CB98" s="274"/>
      <c r="CC98" s="274"/>
      <c r="CD98" s="274"/>
      <c r="CE98" s="274"/>
      <c r="CF98" s="274"/>
      <c r="CG98" s="274"/>
      <c r="CH98" s="274"/>
      <c r="CI98" s="274"/>
      <c r="CJ98" s="274"/>
      <c r="CK98" s="274"/>
      <c r="CL98" s="274"/>
      <c r="CM98" s="274"/>
      <c r="CN98" s="274"/>
      <c r="CO98" s="274"/>
      <c r="CP98" s="274"/>
      <c r="CQ98" s="274"/>
      <c r="CR98" s="274"/>
      <c r="CS98" s="274"/>
      <c r="CT98" s="274"/>
      <c r="CU98" s="274"/>
      <c r="CV98" s="274"/>
      <c r="CW98" s="274"/>
      <c r="CX98" s="274"/>
      <c r="CY98" s="274"/>
      <c r="CZ98" s="274"/>
      <c r="DA98" s="314"/>
      <c r="DB98" s="314"/>
      <c r="DC98" s="314"/>
      <c r="DD98" s="314"/>
      <c r="DE98" s="314"/>
      <c r="DF98" s="314"/>
      <c r="DG98" s="314"/>
      <c r="DH98" s="314"/>
      <c r="DI98" s="314"/>
      <c r="DJ98" s="314"/>
      <c r="DK98" s="314"/>
      <c r="DL98" s="314"/>
      <c r="DM98" s="314"/>
      <c r="DN98" s="314"/>
      <c r="DO98" s="314"/>
      <c r="DP98" s="314"/>
      <c r="DQ98" s="314"/>
      <c r="DR98" s="314"/>
      <c r="DS98" s="314"/>
      <c r="DT98" s="314"/>
      <c r="DU98" s="314"/>
      <c r="DV98" s="314"/>
      <c r="DW98" s="314"/>
      <c r="DX98" s="314"/>
      <c r="DY98" s="314"/>
      <c r="DZ98" s="314"/>
    </row>
    <row r="99" spans="1:130" s="272" customFormat="1" ht="20.25" customHeight="1" x14ac:dyDescent="0.25">
      <c r="A99" s="7778" t="s">
        <v>134</v>
      </c>
      <c r="B99" s="7779"/>
      <c r="C99" s="5991">
        <f>SUM(D99:E99)</f>
        <v>0</v>
      </c>
      <c r="D99" s="5992">
        <f t="shared" si="6"/>
        <v>0</v>
      </c>
      <c r="E99" s="5993">
        <f t="shared" si="6"/>
        <v>0</v>
      </c>
      <c r="F99" s="5926"/>
      <c r="G99" s="5882"/>
      <c r="H99" s="5926"/>
      <c r="I99" s="5882"/>
      <c r="J99" s="5926"/>
      <c r="K99" s="5882"/>
      <c r="L99" s="5926"/>
      <c r="M99" s="5882"/>
      <c r="N99" s="5926"/>
      <c r="O99" s="5882"/>
      <c r="P99" s="5926"/>
      <c r="Q99" s="5995"/>
      <c r="R99" s="5994"/>
      <c r="S99" s="5926"/>
      <c r="T99" s="5996"/>
      <c r="U99" s="5996"/>
      <c r="V99" s="5997"/>
      <c r="W99" s="6008"/>
      <c r="X99" s="6009"/>
      <c r="Y99" s="6009"/>
      <c r="Z99" s="5974"/>
      <c r="AR99" s="321"/>
      <c r="AS99" s="321"/>
      <c r="AT99" s="321"/>
      <c r="AU99" s="321"/>
      <c r="AV99" s="321"/>
      <c r="AW99" s="321"/>
      <c r="AX99" s="321"/>
      <c r="AY99" s="321"/>
      <c r="AZ99" s="321"/>
      <c r="CA99" s="274"/>
      <c r="CB99" s="274"/>
      <c r="CC99" s="274"/>
      <c r="CD99" s="274"/>
      <c r="CE99" s="274"/>
      <c r="CF99" s="274"/>
      <c r="CG99" s="274"/>
      <c r="CH99" s="274"/>
      <c r="CI99" s="274"/>
      <c r="CJ99" s="274"/>
      <c r="CK99" s="274"/>
      <c r="CL99" s="274"/>
      <c r="CM99" s="274"/>
      <c r="CN99" s="274"/>
      <c r="CO99" s="274"/>
      <c r="CP99" s="274"/>
      <c r="CQ99" s="274"/>
      <c r="CR99" s="274"/>
      <c r="CS99" s="274"/>
      <c r="CT99" s="274"/>
      <c r="CU99" s="274"/>
      <c r="CV99" s="274"/>
      <c r="CW99" s="274"/>
      <c r="CX99" s="274"/>
      <c r="CY99" s="274"/>
      <c r="CZ99" s="27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row>
    <row r="100" spans="1:130" s="272" customFormat="1" ht="20.25" customHeight="1" x14ac:dyDescent="0.25">
      <c r="A100" s="7778" t="s">
        <v>135</v>
      </c>
      <c r="B100" s="7779"/>
      <c r="C100" s="5991">
        <f>SUM(D100:E100)</f>
        <v>0</v>
      </c>
      <c r="D100" s="5992">
        <f t="shared" si="6"/>
        <v>0</v>
      </c>
      <c r="E100" s="5993">
        <f t="shared" si="6"/>
        <v>0</v>
      </c>
      <c r="F100" s="5926"/>
      <c r="G100" s="5882"/>
      <c r="H100" s="5926"/>
      <c r="I100" s="5882"/>
      <c r="J100" s="5926"/>
      <c r="K100" s="5882"/>
      <c r="L100" s="5926"/>
      <c r="M100" s="5882"/>
      <c r="N100" s="5926"/>
      <c r="O100" s="5882"/>
      <c r="P100" s="5926"/>
      <c r="Q100" s="5995"/>
      <c r="R100" s="5994"/>
      <c r="S100" s="5926"/>
      <c r="T100" s="5996"/>
      <c r="U100" s="5996"/>
      <c r="V100" s="5997"/>
      <c r="W100" s="6008"/>
      <c r="X100" s="6009"/>
      <c r="Y100" s="6009"/>
      <c r="Z100" s="5974"/>
      <c r="AR100" s="321"/>
      <c r="AS100" s="321"/>
      <c r="AT100" s="321"/>
      <c r="AU100" s="321"/>
      <c r="AV100" s="321"/>
      <c r="AW100" s="321"/>
      <c r="AX100" s="321"/>
      <c r="AY100" s="321"/>
      <c r="AZ100" s="321"/>
      <c r="BZ100" s="271"/>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c r="CZ100" s="274"/>
      <c r="DA100" s="314"/>
      <c r="DB100" s="314"/>
      <c r="DC100" s="314"/>
      <c r="DD100" s="314"/>
      <c r="DE100" s="314"/>
      <c r="DF100" s="314"/>
      <c r="DG100" s="314"/>
      <c r="DH100" s="314"/>
      <c r="DI100" s="314"/>
      <c r="DJ100" s="314"/>
      <c r="DK100" s="314"/>
      <c r="DL100" s="314"/>
      <c r="DM100" s="314"/>
      <c r="DN100" s="314"/>
      <c r="DO100" s="314"/>
      <c r="DP100" s="314"/>
      <c r="DQ100" s="314"/>
      <c r="DR100" s="314"/>
      <c r="DS100" s="314"/>
      <c r="DT100" s="314"/>
      <c r="DU100" s="314"/>
      <c r="DV100" s="314"/>
      <c r="DW100" s="314"/>
      <c r="DX100" s="314"/>
      <c r="DY100" s="314"/>
      <c r="DZ100" s="314"/>
    </row>
    <row r="101" spans="1:130" s="272" customFormat="1" ht="20.25" customHeight="1" x14ac:dyDescent="0.25">
      <c r="A101" s="7780" t="s">
        <v>153</v>
      </c>
      <c r="B101" s="7049"/>
      <c r="C101" s="5998">
        <f>SUM(D101:E101)</f>
        <v>0</v>
      </c>
      <c r="D101" s="5999">
        <f t="shared" si="6"/>
        <v>0</v>
      </c>
      <c r="E101" s="6000">
        <f t="shared" si="6"/>
        <v>0</v>
      </c>
      <c r="F101" s="5919"/>
      <c r="G101" s="3622"/>
      <c r="H101" s="5919"/>
      <c r="I101" s="3622"/>
      <c r="J101" s="5919"/>
      <c r="K101" s="3622"/>
      <c r="L101" s="5919"/>
      <c r="M101" s="3622"/>
      <c r="N101" s="5919"/>
      <c r="O101" s="3622"/>
      <c r="P101" s="5919"/>
      <c r="Q101" s="4962"/>
      <c r="R101" s="3620"/>
      <c r="S101" s="5919"/>
      <c r="T101" s="6001"/>
      <c r="U101" s="6002"/>
      <c r="V101" s="6002"/>
      <c r="W101" s="6008"/>
      <c r="X101" s="6009"/>
      <c r="Y101" s="6009"/>
      <c r="Z101" s="5974"/>
      <c r="AR101" s="321"/>
      <c r="AS101" s="321"/>
      <c r="AT101" s="321"/>
      <c r="AU101" s="321"/>
      <c r="AV101" s="321"/>
      <c r="AW101" s="321"/>
      <c r="AX101" s="321"/>
      <c r="AY101" s="321"/>
      <c r="AZ101" s="321"/>
      <c r="BZ101" s="271"/>
      <c r="CA101" s="274"/>
      <c r="CB101" s="274"/>
      <c r="CC101" s="274"/>
      <c r="CD101" s="274"/>
      <c r="CE101" s="274"/>
      <c r="CF101" s="274"/>
      <c r="CG101" s="274"/>
      <c r="CH101" s="274"/>
      <c r="CI101" s="274"/>
      <c r="CJ101" s="274"/>
      <c r="CK101" s="274"/>
      <c r="CL101" s="274"/>
      <c r="CM101" s="274"/>
      <c r="CN101" s="274"/>
      <c r="CO101" s="274"/>
      <c r="CP101" s="274"/>
      <c r="CQ101" s="274"/>
      <c r="CR101" s="274"/>
      <c r="CS101" s="274"/>
      <c r="CT101" s="274"/>
      <c r="CU101" s="274"/>
      <c r="CV101" s="274"/>
      <c r="CW101" s="274"/>
      <c r="CX101" s="274"/>
      <c r="CY101" s="274"/>
      <c r="CZ101" s="27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row>
    <row r="102" spans="1:130" s="272" customFormat="1" ht="16.399999999999999" customHeight="1" x14ac:dyDescent="0.25">
      <c r="A102" s="324" t="s">
        <v>3849</v>
      </c>
      <c r="B102" s="321"/>
      <c r="P102" s="321"/>
      <c r="Q102" s="321"/>
      <c r="R102" s="6010"/>
      <c r="S102" s="6010"/>
      <c r="T102" s="6010"/>
      <c r="U102" s="6009"/>
      <c r="V102" s="6009"/>
      <c r="W102" s="6009"/>
      <c r="X102" s="6009"/>
      <c r="Y102" s="6009"/>
      <c r="Z102" s="5974"/>
      <c r="BZ102" s="271"/>
      <c r="CA102" s="274"/>
      <c r="CB102" s="274"/>
      <c r="CC102" s="274"/>
      <c r="CD102" s="274"/>
      <c r="CE102" s="274"/>
      <c r="CF102" s="274"/>
      <c r="CG102" s="274"/>
      <c r="CH102" s="274"/>
      <c r="CI102" s="274"/>
      <c r="CJ102" s="274"/>
      <c r="CK102" s="274"/>
      <c r="CL102" s="274"/>
      <c r="CM102" s="274"/>
      <c r="CN102" s="274"/>
      <c r="CO102" s="274"/>
      <c r="CP102" s="274"/>
      <c r="CQ102" s="274"/>
      <c r="CR102" s="274"/>
      <c r="CS102" s="274"/>
      <c r="CT102" s="274"/>
      <c r="CU102" s="274"/>
      <c r="CV102" s="274"/>
      <c r="CW102" s="274"/>
      <c r="CX102" s="274"/>
      <c r="CY102" s="274"/>
      <c r="CZ102" s="274"/>
      <c r="DA102" s="314"/>
      <c r="DB102" s="314"/>
      <c r="DC102" s="314"/>
      <c r="DD102" s="314"/>
      <c r="DE102" s="314"/>
      <c r="DF102" s="314"/>
      <c r="DG102" s="314"/>
      <c r="DH102" s="314"/>
      <c r="DI102" s="314"/>
      <c r="DJ102" s="314"/>
      <c r="DK102" s="314"/>
      <c r="DL102" s="314"/>
      <c r="DM102" s="314"/>
      <c r="DN102" s="314"/>
      <c r="DO102" s="314"/>
      <c r="DP102" s="314"/>
      <c r="DQ102" s="314"/>
      <c r="DR102" s="314"/>
      <c r="DS102" s="314"/>
      <c r="DT102" s="314"/>
      <c r="DU102" s="314"/>
      <c r="DV102" s="314"/>
      <c r="DW102" s="314"/>
      <c r="DX102" s="314"/>
      <c r="DY102" s="314"/>
      <c r="DZ102" s="314"/>
    </row>
    <row r="103" spans="1:130" x14ac:dyDescent="0.35">
      <c r="A103" s="7764" t="s">
        <v>572</v>
      </c>
      <c r="B103" s="7765"/>
      <c r="C103" s="7768" t="s">
        <v>30</v>
      </c>
      <c r="D103" s="7769"/>
      <c r="E103" s="7770"/>
      <c r="F103" s="7755" t="s">
        <v>31</v>
      </c>
      <c r="G103" s="7771"/>
      <c r="H103" s="7771"/>
      <c r="I103" s="7771"/>
      <c r="J103" s="7771"/>
      <c r="K103" s="7771"/>
      <c r="L103" s="7771"/>
      <c r="M103" s="7771"/>
      <c r="N103" s="7771"/>
      <c r="O103" s="7756"/>
      <c r="P103" s="6011"/>
      <c r="Q103" s="5852"/>
      <c r="R103" s="6012"/>
      <c r="S103" s="6012"/>
      <c r="T103" s="6012"/>
      <c r="U103" s="6013"/>
      <c r="V103" s="6013"/>
      <c r="W103" s="6013"/>
      <c r="X103" s="6013"/>
      <c r="Y103" s="6013"/>
      <c r="Z103" s="6014"/>
      <c r="AA103" s="363"/>
      <c r="AB103" s="363"/>
      <c r="AC103" s="363"/>
      <c r="AD103" s="363"/>
      <c r="AE103" s="363"/>
      <c r="AF103" s="363"/>
      <c r="AG103" s="363"/>
      <c r="AH103" s="363"/>
      <c r="AI103" s="363"/>
      <c r="AJ103" s="363"/>
      <c r="AK103" s="363"/>
      <c r="AL103" s="363"/>
      <c r="AM103" s="363"/>
      <c r="AN103" s="363"/>
      <c r="AO103" s="363"/>
      <c r="AP103" s="363"/>
      <c r="AQ103" s="363"/>
      <c r="AR103" s="363"/>
      <c r="AS103" s="363"/>
    </row>
    <row r="104" spans="1:130" x14ac:dyDescent="0.35">
      <c r="A104" s="7766"/>
      <c r="B104" s="7055"/>
      <c r="C104" s="7386"/>
      <c r="D104" s="7387"/>
      <c r="E104" s="7060"/>
      <c r="F104" s="7755" t="s">
        <v>573</v>
      </c>
      <c r="G104" s="7756"/>
      <c r="H104" s="7755" t="s">
        <v>574</v>
      </c>
      <c r="I104" s="7756"/>
      <c r="J104" s="7755" t="s">
        <v>575</v>
      </c>
      <c r="K104" s="7756"/>
      <c r="L104" s="7755" t="s">
        <v>83</v>
      </c>
      <c r="M104" s="7756"/>
      <c r="N104" s="7772" t="s">
        <v>44</v>
      </c>
      <c r="O104" s="7773"/>
      <c r="P104" s="5852"/>
      <c r="Q104" s="5852"/>
      <c r="R104" s="6012"/>
      <c r="S104" s="6012"/>
      <c r="T104" s="6012"/>
      <c r="U104" s="6013"/>
      <c r="V104" s="6013"/>
      <c r="W104" s="6013"/>
      <c r="X104" s="6013"/>
      <c r="Y104" s="6013"/>
      <c r="Z104" s="6014"/>
      <c r="AA104" s="363"/>
      <c r="AB104" s="363"/>
      <c r="AC104" s="363"/>
      <c r="AD104" s="363"/>
      <c r="AE104" s="363"/>
      <c r="AF104" s="363"/>
      <c r="AG104" s="363"/>
      <c r="AH104" s="363"/>
      <c r="AI104" s="363"/>
      <c r="AJ104" s="363"/>
      <c r="AK104" s="363"/>
      <c r="AL104" s="363"/>
      <c r="AM104" s="363"/>
      <c r="AN104" s="363"/>
      <c r="AO104" s="363"/>
      <c r="AP104" s="363"/>
      <c r="AQ104" s="363"/>
      <c r="AR104" s="363"/>
      <c r="AS104" s="363"/>
    </row>
    <row r="105" spans="1:130" x14ac:dyDescent="0.35">
      <c r="A105" s="7767"/>
      <c r="B105" s="7605"/>
      <c r="C105" s="6015" t="s">
        <v>32</v>
      </c>
      <c r="D105" s="5957" t="s">
        <v>33</v>
      </c>
      <c r="E105" s="5957" t="s">
        <v>34</v>
      </c>
      <c r="F105" s="5957" t="s">
        <v>33</v>
      </c>
      <c r="G105" s="5957" t="s">
        <v>34</v>
      </c>
      <c r="H105" s="5957" t="s">
        <v>33</v>
      </c>
      <c r="I105" s="5957" t="s">
        <v>34</v>
      </c>
      <c r="J105" s="5957" t="s">
        <v>33</v>
      </c>
      <c r="K105" s="5957" t="s">
        <v>34</v>
      </c>
      <c r="L105" s="5957" t="s">
        <v>33</v>
      </c>
      <c r="M105" s="5957" t="s">
        <v>34</v>
      </c>
      <c r="N105" s="5957" t="s">
        <v>33</v>
      </c>
      <c r="O105" s="5957" t="s">
        <v>34</v>
      </c>
      <c r="P105" s="6016"/>
      <c r="Q105" s="5852"/>
      <c r="R105" s="6012"/>
      <c r="S105" s="6012"/>
      <c r="T105" s="6012"/>
      <c r="U105" s="6013"/>
      <c r="V105" s="6013"/>
      <c r="W105" s="6013"/>
      <c r="X105" s="6013"/>
      <c r="Y105" s="6013"/>
      <c r="Z105" s="6014"/>
      <c r="AA105" s="363"/>
      <c r="AB105" s="363"/>
      <c r="AC105" s="363"/>
      <c r="AD105" s="363"/>
      <c r="AE105" s="363"/>
      <c r="AF105" s="363"/>
      <c r="AG105" s="363"/>
      <c r="AH105" s="363"/>
      <c r="AI105" s="363"/>
      <c r="AJ105" s="363"/>
      <c r="AK105" s="363"/>
      <c r="AL105" s="363"/>
      <c r="AM105" s="363"/>
      <c r="AN105" s="363"/>
      <c r="AO105" s="363"/>
      <c r="AP105" s="363"/>
      <c r="AQ105" s="363"/>
      <c r="AR105" s="363"/>
      <c r="AS105" s="363"/>
    </row>
    <row r="106" spans="1:130" x14ac:dyDescent="0.35">
      <c r="A106" s="7755" t="s">
        <v>570</v>
      </c>
      <c r="B106" s="7756"/>
      <c r="C106" s="6017">
        <f>SUM(D106:E106)</f>
        <v>0</v>
      </c>
      <c r="D106" s="6018">
        <f>SUM(F106+H106+J106+L106+N106)</f>
        <v>0</v>
      </c>
      <c r="E106" s="6019">
        <f>SUM(G106+I106+K106+M106+O106)</f>
        <v>0</v>
      </c>
      <c r="F106" s="6020"/>
      <c r="G106" s="6021"/>
      <c r="H106" s="6020"/>
      <c r="I106" s="6021"/>
      <c r="J106" s="6020"/>
      <c r="K106" s="6022"/>
      <c r="L106" s="6020"/>
      <c r="M106" s="6022"/>
      <c r="N106" s="6020"/>
      <c r="O106" s="6022"/>
      <c r="P106" s="6016"/>
      <c r="Q106" s="5852"/>
      <c r="R106" s="6023"/>
      <c r="S106" s="6023"/>
      <c r="T106" s="6023"/>
      <c r="U106" s="6024"/>
      <c r="V106" s="6024"/>
      <c r="W106" s="6024"/>
      <c r="X106" s="6024"/>
      <c r="Y106" s="6024"/>
      <c r="Z106" s="6025"/>
      <c r="AA106" s="363"/>
      <c r="AB106" s="363"/>
      <c r="AC106" s="363"/>
      <c r="AD106" s="363"/>
      <c r="AE106" s="363"/>
      <c r="AF106" s="363"/>
      <c r="AG106" s="363"/>
      <c r="AH106" s="363"/>
      <c r="AI106" s="363"/>
      <c r="AJ106" s="363"/>
      <c r="AK106" s="363"/>
      <c r="AL106" s="363"/>
      <c r="AM106" s="363"/>
      <c r="AN106" s="363"/>
      <c r="AO106" s="363"/>
      <c r="AP106" s="363"/>
      <c r="AQ106" s="363"/>
      <c r="AR106" s="363"/>
      <c r="AS106" s="363"/>
    </row>
    <row r="107" spans="1:130" x14ac:dyDescent="0.35">
      <c r="A107" s="5954" t="s">
        <v>3850</v>
      </c>
      <c r="B107" s="6026"/>
      <c r="C107" s="5954"/>
      <c r="D107" s="5954"/>
      <c r="E107" s="5954"/>
      <c r="F107" s="5954"/>
      <c r="G107" s="5954"/>
      <c r="H107" s="6027"/>
      <c r="I107" s="6027"/>
      <c r="J107" s="6027"/>
      <c r="K107" s="6028"/>
      <c r="L107" s="6028"/>
      <c r="M107" s="6028"/>
      <c r="N107" s="6028"/>
      <c r="O107" s="6028"/>
      <c r="P107" s="6027"/>
      <c r="Q107" s="6027"/>
      <c r="R107" s="6027"/>
      <c r="S107" s="6027"/>
      <c r="T107" s="5852"/>
      <c r="U107" s="5852"/>
      <c r="V107" s="5852"/>
      <c r="W107" s="5852"/>
      <c r="X107" s="146"/>
      <c r="Y107" s="146"/>
      <c r="Z107" s="146"/>
      <c r="AA107" s="146"/>
      <c r="AB107" s="5852"/>
      <c r="AC107" s="5852"/>
      <c r="AD107" s="146"/>
      <c r="AE107" s="5852"/>
      <c r="AF107" s="5852"/>
      <c r="AG107" s="5852"/>
      <c r="AH107" s="5852"/>
      <c r="AI107" s="5852"/>
      <c r="AJ107" s="5852"/>
      <c r="AK107" s="5852"/>
      <c r="AL107" s="1194"/>
      <c r="AM107" s="6029"/>
      <c r="AN107" s="6030"/>
      <c r="AO107" s="6024"/>
      <c r="AP107" s="6024"/>
      <c r="AQ107" s="6024"/>
      <c r="AR107" s="6024"/>
      <c r="AS107" s="6024"/>
    </row>
    <row r="108" spans="1:130" ht="15" customHeight="1" x14ac:dyDescent="0.35">
      <c r="A108" s="7757" t="s">
        <v>190</v>
      </c>
      <c r="B108" s="7758"/>
      <c r="C108" s="7757" t="s">
        <v>30</v>
      </c>
      <c r="D108" s="7759"/>
      <c r="E108" s="7758"/>
      <c r="F108" s="7760" t="s">
        <v>570</v>
      </c>
      <c r="G108" s="7761"/>
      <c r="H108" s="7761"/>
      <c r="I108" s="7761"/>
      <c r="J108" s="7761"/>
      <c r="K108" s="7761"/>
      <c r="L108" s="7761"/>
      <c r="M108" s="7761"/>
      <c r="N108" s="7761"/>
      <c r="O108" s="7761"/>
      <c r="P108" s="7761"/>
      <c r="Q108" s="7761"/>
      <c r="R108" s="7761"/>
      <c r="S108" s="7761"/>
      <c r="T108" s="7761"/>
      <c r="U108" s="7761"/>
      <c r="V108" s="7761"/>
      <c r="W108" s="7761"/>
      <c r="X108" s="7761"/>
      <c r="Y108" s="7761"/>
      <c r="Z108" s="7761"/>
      <c r="AA108" s="7761"/>
      <c r="AB108" s="7761"/>
      <c r="AC108" s="7761"/>
      <c r="AD108" s="7761"/>
      <c r="AE108" s="7761"/>
      <c r="AF108" s="7761"/>
      <c r="AG108" s="7762"/>
      <c r="AH108" s="7763" t="s">
        <v>9</v>
      </c>
      <c r="AI108" s="7763" t="s">
        <v>10</v>
      </c>
      <c r="AJ108" s="146"/>
      <c r="AK108" s="146"/>
      <c r="AL108" s="5966"/>
      <c r="AM108" s="5966"/>
      <c r="AN108" s="5966"/>
      <c r="AO108" s="5966"/>
      <c r="AP108" s="5966"/>
      <c r="AQ108" s="5966"/>
      <c r="AR108" s="5966"/>
      <c r="AS108" s="5966"/>
    </row>
    <row r="109" spans="1:130" x14ac:dyDescent="0.35">
      <c r="A109" s="7386"/>
      <c r="B109" s="7060"/>
      <c r="C109" s="7386"/>
      <c r="D109" s="7387"/>
      <c r="E109" s="7060"/>
      <c r="F109" s="7749" t="s">
        <v>43</v>
      </c>
      <c r="G109" s="7749"/>
      <c r="H109" s="7749" t="s">
        <v>3851</v>
      </c>
      <c r="I109" s="7749"/>
      <c r="J109" s="7749" t="s">
        <v>85</v>
      </c>
      <c r="K109" s="7749"/>
      <c r="L109" s="7749" t="s">
        <v>86</v>
      </c>
      <c r="M109" s="7749"/>
      <c r="N109" s="7749" t="s">
        <v>87</v>
      </c>
      <c r="O109" s="7749"/>
      <c r="P109" s="7749" t="s">
        <v>88</v>
      </c>
      <c r="Q109" s="7749"/>
      <c r="R109" s="7749" t="s">
        <v>89</v>
      </c>
      <c r="S109" s="7749"/>
      <c r="T109" s="7749" t="s">
        <v>90</v>
      </c>
      <c r="U109" s="7749"/>
      <c r="V109" s="7749" t="s">
        <v>91</v>
      </c>
      <c r="W109" s="7749"/>
      <c r="X109" s="7749" t="s">
        <v>92</v>
      </c>
      <c r="Y109" s="7749"/>
      <c r="Z109" s="7760" t="s">
        <v>93</v>
      </c>
      <c r="AA109" s="7762"/>
      <c r="AB109" s="7760" t="s">
        <v>94</v>
      </c>
      <c r="AC109" s="7762"/>
      <c r="AD109" s="7760" t="s">
        <v>95</v>
      </c>
      <c r="AE109" s="7762"/>
      <c r="AF109" s="7760" t="s">
        <v>96</v>
      </c>
      <c r="AG109" s="7762"/>
      <c r="AH109" s="7172"/>
      <c r="AI109" s="7172"/>
      <c r="AJ109" s="146"/>
      <c r="AK109" s="146"/>
      <c r="AL109" s="6031"/>
      <c r="AM109" s="6031"/>
      <c r="AN109" s="6031"/>
      <c r="AO109" s="6031"/>
      <c r="AP109" s="6031"/>
      <c r="AQ109" s="6031"/>
      <c r="AR109" s="6031"/>
      <c r="AS109" s="6031"/>
    </row>
    <row r="110" spans="1:130" x14ac:dyDescent="0.35">
      <c r="A110" s="7386"/>
      <c r="B110" s="7060"/>
      <c r="C110" s="5862" t="s">
        <v>32</v>
      </c>
      <c r="D110" s="5862" t="s">
        <v>33</v>
      </c>
      <c r="E110" s="6032" t="s">
        <v>34</v>
      </c>
      <c r="F110" s="6033" t="s">
        <v>33</v>
      </c>
      <c r="G110" s="6034" t="s">
        <v>34</v>
      </c>
      <c r="H110" s="6033" t="s">
        <v>33</v>
      </c>
      <c r="I110" s="6034" t="s">
        <v>34</v>
      </c>
      <c r="J110" s="6033" t="s">
        <v>33</v>
      </c>
      <c r="K110" s="6034" t="s">
        <v>34</v>
      </c>
      <c r="L110" s="6033" t="s">
        <v>33</v>
      </c>
      <c r="M110" s="6034" t="s">
        <v>34</v>
      </c>
      <c r="N110" s="6033" t="s">
        <v>33</v>
      </c>
      <c r="O110" s="6034" t="s">
        <v>34</v>
      </c>
      <c r="P110" s="6033" t="s">
        <v>33</v>
      </c>
      <c r="Q110" s="6034" t="s">
        <v>34</v>
      </c>
      <c r="R110" s="6033" t="s">
        <v>33</v>
      </c>
      <c r="S110" s="6034" t="s">
        <v>34</v>
      </c>
      <c r="T110" s="6033" t="s">
        <v>33</v>
      </c>
      <c r="U110" s="6034" t="s">
        <v>34</v>
      </c>
      <c r="V110" s="6033" t="s">
        <v>33</v>
      </c>
      <c r="W110" s="6034" t="s">
        <v>34</v>
      </c>
      <c r="X110" s="6033" t="s">
        <v>33</v>
      </c>
      <c r="Y110" s="6034" t="s">
        <v>34</v>
      </c>
      <c r="Z110" s="6033" t="s">
        <v>33</v>
      </c>
      <c r="AA110" s="6034" t="s">
        <v>34</v>
      </c>
      <c r="AB110" s="6033" t="s">
        <v>33</v>
      </c>
      <c r="AC110" s="6034" t="s">
        <v>34</v>
      </c>
      <c r="AD110" s="6033" t="s">
        <v>33</v>
      </c>
      <c r="AE110" s="6034" t="s">
        <v>34</v>
      </c>
      <c r="AF110" s="6033" t="s">
        <v>33</v>
      </c>
      <c r="AG110" s="6034" t="s">
        <v>34</v>
      </c>
      <c r="AH110" s="7751"/>
      <c r="AI110" s="7751"/>
      <c r="AJ110" s="146"/>
      <c r="AK110" s="146"/>
      <c r="AL110" s="6031"/>
      <c r="AM110" s="6031"/>
      <c r="AN110" s="6031"/>
      <c r="AO110" s="6031"/>
      <c r="AP110" s="6031"/>
      <c r="AQ110" s="6031"/>
      <c r="AR110" s="6031"/>
      <c r="AS110" s="6031"/>
    </row>
    <row r="111" spans="1:130" x14ac:dyDescent="0.35">
      <c r="A111" s="7747" t="s">
        <v>3852</v>
      </c>
      <c r="B111" s="7748"/>
      <c r="C111" s="5868">
        <f>SUM(D111:E111)</f>
        <v>0</v>
      </c>
      <c r="D111" s="5868">
        <f t="shared" ref="D111:E115" si="7">SUM(F111+H111+J111+L111+N111+P111+R111+T111+V111+X111+Z111+AB111+AD111+AF111)</f>
        <v>0</v>
      </c>
      <c r="E111" s="6035">
        <f t="shared" si="7"/>
        <v>0</v>
      </c>
      <c r="F111" s="5834"/>
      <c r="G111" s="5834"/>
      <c r="H111" s="5834"/>
      <c r="I111" s="5834"/>
      <c r="J111" s="5834"/>
      <c r="K111" s="5834"/>
      <c r="L111" s="5834"/>
      <c r="M111" s="5834"/>
      <c r="N111" s="5834"/>
      <c r="O111" s="5834"/>
      <c r="P111" s="5834"/>
      <c r="Q111" s="5834"/>
      <c r="R111" s="5834"/>
      <c r="S111" s="5834"/>
      <c r="T111" s="5834"/>
      <c r="U111" s="5834"/>
      <c r="V111" s="5834"/>
      <c r="W111" s="5834"/>
      <c r="X111" s="5834"/>
      <c r="Y111" s="5834"/>
      <c r="Z111" s="5834"/>
      <c r="AA111" s="5834"/>
      <c r="AB111" s="5834"/>
      <c r="AC111" s="5834"/>
      <c r="AD111" s="5834"/>
      <c r="AE111" s="5834"/>
      <c r="AF111" s="5834"/>
      <c r="AG111" s="6036"/>
      <c r="AH111" s="5877"/>
      <c r="AI111" s="5877"/>
      <c r="AJ111" s="146"/>
      <c r="AK111" s="125"/>
      <c r="AL111" s="6037"/>
      <c r="AM111" s="6037"/>
      <c r="AN111" s="6037"/>
      <c r="AO111" s="6037"/>
      <c r="AP111" s="6037"/>
      <c r="AQ111" s="6037"/>
      <c r="AR111" s="6037"/>
      <c r="AS111" s="6037"/>
    </row>
    <row r="112" spans="1:130" x14ac:dyDescent="0.35">
      <c r="A112" s="7740" t="s">
        <v>3853</v>
      </c>
      <c r="B112" s="6038" t="s">
        <v>3854</v>
      </c>
      <c r="C112" s="5873">
        <f>SUM(D112:E112)</f>
        <v>0</v>
      </c>
      <c r="D112" s="5873">
        <f t="shared" si="7"/>
        <v>0</v>
      </c>
      <c r="E112" s="5873">
        <f t="shared" si="7"/>
        <v>0</v>
      </c>
      <c r="F112" s="6036"/>
      <c r="G112" s="6036"/>
      <c r="H112" s="6036"/>
      <c r="I112" s="6036"/>
      <c r="J112" s="6036"/>
      <c r="K112" s="6036"/>
      <c r="L112" s="6036"/>
      <c r="M112" s="6036"/>
      <c r="N112" s="6036"/>
      <c r="O112" s="6036"/>
      <c r="P112" s="6036"/>
      <c r="Q112" s="6036"/>
      <c r="R112" s="6036"/>
      <c r="S112" s="6036"/>
      <c r="T112" s="6036"/>
      <c r="U112" s="6036"/>
      <c r="V112" s="6036"/>
      <c r="W112" s="6036"/>
      <c r="X112" s="6036"/>
      <c r="Y112" s="6036"/>
      <c r="Z112" s="6036"/>
      <c r="AA112" s="6036"/>
      <c r="AB112" s="6036"/>
      <c r="AC112" s="6036"/>
      <c r="AD112" s="6036"/>
      <c r="AE112" s="6036"/>
      <c r="AF112" s="6036"/>
      <c r="AG112" s="6036"/>
      <c r="AH112" s="5877"/>
      <c r="AI112" s="5877"/>
      <c r="AJ112" s="125"/>
      <c r="AK112" s="6039"/>
      <c r="AL112" s="6037"/>
      <c r="AM112" s="6037"/>
      <c r="AN112" s="6037"/>
      <c r="AO112" s="6037"/>
      <c r="AP112" s="6037"/>
      <c r="AQ112" s="6037"/>
      <c r="AR112" s="6037"/>
      <c r="AS112" s="6037"/>
    </row>
    <row r="113" spans="1:130" x14ac:dyDescent="0.35">
      <c r="A113" s="7387"/>
      <c r="B113" s="6040" t="s">
        <v>576</v>
      </c>
      <c r="C113" s="5881"/>
      <c r="D113" s="5881">
        <f t="shared" si="7"/>
        <v>0</v>
      </c>
      <c r="E113" s="5881">
        <f t="shared" si="7"/>
        <v>0</v>
      </c>
      <c r="F113" s="5853"/>
      <c r="G113" s="5853"/>
      <c r="H113" s="5853"/>
      <c r="I113" s="5853"/>
      <c r="J113" s="5853"/>
      <c r="K113" s="5853"/>
      <c r="L113" s="5853"/>
      <c r="M113" s="5853"/>
      <c r="N113" s="5853"/>
      <c r="O113" s="5853"/>
      <c r="P113" s="5853"/>
      <c r="Q113" s="5853"/>
      <c r="R113" s="5853"/>
      <c r="S113" s="5853"/>
      <c r="T113" s="5853"/>
      <c r="U113" s="5853"/>
      <c r="V113" s="5853"/>
      <c r="W113" s="5853"/>
      <c r="X113" s="5853"/>
      <c r="Y113" s="5853"/>
      <c r="Z113" s="5853"/>
      <c r="AA113" s="5853"/>
      <c r="AB113" s="5853"/>
      <c r="AC113" s="5853"/>
      <c r="AD113" s="5853"/>
      <c r="AE113" s="5853"/>
      <c r="AF113" s="5853"/>
      <c r="AG113" s="5853"/>
      <c r="AH113" s="5882"/>
      <c r="AI113" s="5882"/>
      <c r="AJ113" s="6041"/>
      <c r="AK113" s="5968"/>
      <c r="AL113" s="5968"/>
      <c r="AM113" s="5968"/>
      <c r="AN113" s="5968"/>
      <c r="AO113" s="5968"/>
      <c r="AP113" s="5968"/>
      <c r="AQ113" s="5968"/>
      <c r="AR113" s="5968"/>
      <c r="AS113" s="5968"/>
    </row>
    <row r="114" spans="1:130" x14ac:dyDescent="0.35">
      <c r="A114" s="7387"/>
      <c r="B114" s="6040" t="s">
        <v>3855</v>
      </c>
      <c r="C114" s="5881" t="s">
        <v>3856</v>
      </c>
      <c r="D114" s="5881">
        <f t="shared" si="7"/>
        <v>0</v>
      </c>
      <c r="E114" s="5881">
        <f t="shared" si="7"/>
        <v>0</v>
      </c>
      <c r="F114" s="5853"/>
      <c r="G114" s="5853"/>
      <c r="H114" s="5853"/>
      <c r="I114" s="5853"/>
      <c r="J114" s="5853"/>
      <c r="K114" s="5853"/>
      <c r="L114" s="5853"/>
      <c r="M114" s="5853"/>
      <c r="N114" s="5853"/>
      <c r="O114" s="5853"/>
      <c r="P114" s="5853"/>
      <c r="Q114" s="5853"/>
      <c r="R114" s="5853"/>
      <c r="S114" s="5853"/>
      <c r="T114" s="5853"/>
      <c r="U114" s="5853"/>
      <c r="V114" s="5853"/>
      <c r="W114" s="5853"/>
      <c r="X114" s="5853"/>
      <c r="Y114" s="5853"/>
      <c r="Z114" s="5853"/>
      <c r="AA114" s="5853"/>
      <c r="AB114" s="5853"/>
      <c r="AC114" s="5853"/>
      <c r="AD114" s="5853"/>
      <c r="AE114" s="5853"/>
      <c r="AF114" s="5853"/>
      <c r="AG114" s="5853"/>
      <c r="AH114" s="5882"/>
      <c r="AI114" s="5882"/>
      <c r="AJ114" s="6042"/>
      <c r="AK114" s="125"/>
      <c r="AL114" s="5968"/>
      <c r="AM114" s="5968"/>
      <c r="AN114" s="5968"/>
      <c r="AO114" s="5968"/>
      <c r="AP114" s="5968"/>
      <c r="AQ114" s="5968"/>
      <c r="AR114" s="5968"/>
      <c r="AS114" s="5968"/>
    </row>
    <row r="115" spans="1:130" ht="23.25" customHeight="1" x14ac:dyDescent="0.35">
      <c r="A115" s="7387"/>
      <c r="B115" s="6043" t="s">
        <v>3857</v>
      </c>
      <c r="C115" s="5881">
        <f>SUM(D115:E115)</f>
        <v>0</v>
      </c>
      <c r="D115" s="5881">
        <f t="shared" si="7"/>
        <v>0</v>
      </c>
      <c r="E115" s="5881">
        <f t="shared" si="7"/>
        <v>0</v>
      </c>
      <c r="F115" s="5853"/>
      <c r="G115" s="5853"/>
      <c r="H115" s="5853"/>
      <c r="I115" s="5853"/>
      <c r="J115" s="5853"/>
      <c r="K115" s="5853"/>
      <c r="L115" s="5853"/>
      <c r="M115" s="5853"/>
      <c r="N115" s="5853"/>
      <c r="O115" s="5853"/>
      <c r="P115" s="5853"/>
      <c r="Q115" s="5853"/>
      <c r="R115" s="5853"/>
      <c r="S115" s="5853"/>
      <c r="T115" s="5853"/>
      <c r="U115" s="5853"/>
      <c r="V115" s="5853"/>
      <c r="W115" s="5853"/>
      <c r="X115" s="5853"/>
      <c r="Y115" s="5853"/>
      <c r="Z115" s="5853"/>
      <c r="AA115" s="5853"/>
      <c r="AB115" s="5853"/>
      <c r="AC115" s="5853"/>
      <c r="AD115" s="5853"/>
      <c r="AE115" s="5853"/>
      <c r="AF115" s="5853"/>
      <c r="AG115" s="5853"/>
      <c r="AH115" s="5882"/>
      <c r="AI115" s="5882"/>
      <c r="AJ115" s="6044"/>
      <c r="AK115" s="6039"/>
      <c r="AL115" s="5968"/>
      <c r="AM115" s="5968"/>
      <c r="AN115" s="5968"/>
      <c r="AO115" s="5968"/>
      <c r="AP115" s="5968"/>
      <c r="AQ115" s="5968"/>
      <c r="AR115" s="5968"/>
      <c r="AS115" s="5968"/>
    </row>
    <row r="116" spans="1:130" ht="23.25" customHeight="1" x14ac:dyDescent="0.35">
      <c r="A116" s="7387"/>
      <c r="B116" s="6043" t="s">
        <v>3858</v>
      </c>
      <c r="C116" s="5881"/>
      <c r="D116" s="1686"/>
      <c r="E116" s="1686"/>
      <c r="F116" s="1573"/>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573"/>
      <c r="AF116" s="1573"/>
      <c r="AG116" s="1573"/>
      <c r="AH116" s="878"/>
      <c r="AI116" s="878"/>
      <c r="AJ116" s="6044"/>
      <c r="AK116" s="6042"/>
      <c r="AL116" s="5968"/>
      <c r="AM116" s="5968"/>
      <c r="AN116" s="5968"/>
      <c r="AO116" s="5968"/>
      <c r="AP116" s="5968"/>
      <c r="AQ116" s="5968"/>
      <c r="AR116" s="5968"/>
      <c r="AS116" s="5968"/>
    </row>
    <row r="117" spans="1:130" s="272" customFormat="1" ht="25.5" customHeight="1" x14ac:dyDescent="0.25">
      <c r="A117" s="7387"/>
      <c r="B117" s="2246" t="s">
        <v>3859</v>
      </c>
      <c r="C117" s="5991">
        <f>SUM(D117:E117)</f>
        <v>0</v>
      </c>
      <c r="D117" s="5992">
        <f>SUM(F117+H117+J117+L117+N117+P117+R117+T117+V117+X117+Z117+AB117+AD117+AF117)</f>
        <v>0</v>
      </c>
      <c r="E117" s="6045">
        <f>SUM(+G117+I117+K117+M117+O117+Q117+S117+U117+W117+Y117+AA117+AC117+AE117+AG117)</f>
        <v>0</v>
      </c>
      <c r="F117" s="1664"/>
      <c r="G117" s="878"/>
      <c r="H117" s="1664"/>
      <c r="I117" s="878"/>
      <c r="J117" s="1664"/>
      <c r="K117" s="878"/>
      <c r="L117" s="1664"/>
      <c r="M117" s="878"/>
      <c r="N117" s="1664"/>
      <c r="O117" s="878"/>
      <c r="P117" s="1664"/>
      <c r="Q117" s="878"/>
      <c r="R117" s="1664"/>
      <c r="S117" s="878"/>
      <c r="T117" s="1664"/>
      <c r="U117" s="878"/>
      <c r="V117" s="1664"/>
      <c r="W117" s="878"/>
      <c r="X117" s="1664"/>
      <c r="Y117" s="878"/>
      <c r="Z117" s="1664"/>
      <c r="AA117" s="878"/>
      <c r="AB117" s="1664"/>
      <c r="AC117" s="878"/>
      <c r="AD117" s="1664"/>
      <c r="AE117" s="878"/>
      <c r="AF117" s="1664"/>
      <c r="AG117" s="823"/>
      <c r="AH117" s="822"/>
      <c r="AI117" s="817"/>
      <c r="AJ117" s="6046"/>
      <c r="AL117" s="6047"/>
      <c r="AM117" s="6047"/>
      <c r="AN117" s="6047"/>
      <c r="AO117" s="6047"/>
      <c r="AP117" s="6047"/>
      <c r="AQ117" s="6047"/>
      <c r="AR117" s="6047"/>
      <c r="AS117" s="6047"/>
      <c r="AT117" s="6047"/>
      <c r="AU117" s="6048"/>
      <c r="AV117" s="273"/>
      <c r="AW117" s="273"/>
      <c r="AX117" s="298"/>
      <c r="AY117" s="298"/>
      <c r="AZ117" s="298"/>
      <c r="CA117" s="274"/>
      <c r="CB117" s="274"/>
      <c r="CC117" s="274"/>
      <c r="CD117" s="274"/>
      <c r="CE117" s="274"/>
      <c r="CF117" s="274"/>
      <c r="CG117" s="274"/>
      <c r="CH117" s="274"/>
      <c r="CI117" s="274"/>
      <c r="CJ117" s="274"/>
      <c r="CK117" s="274"/>
      <c r="CL117" s="274"/>
      <c r="CM117" s="274"/>
      <c r="CN117" s="274"/>
      <c r="CO117" s="274"/>
      <c r="CP117" s="274"/>
      <c r="CQ117" s="274"/>
      <c r="CR117" s="274"/>
      <c r="CS117" s="274"/>
      <c r="CT117" s="274"/>
      <c r="CU117" s="274"/>
      <c r="CV117" s="274"/>
      <c r="CW117" s="274"/>
      <c r="CX117" s="274"/>
      <c r="CY117" s="274"/>
      <c r="CZ117" s="274"/>
      <c r="DA117" s="314"/>
      <c r="DB117" s="314">
        <v>0</v>
      </c>
      <c r="DC117" s="314"/>
      <c r="DD117" s="314">
        <v>0</v>
      </c>
      <c r="DE117" s="314"/>
      <c r="DF117" s="314"/>
      <c r="DG117" s="314"/>
      <c r="DH117" s="314"/>
      <c r="DI117" s="314"/>
      <c r="DJ117" s="314"/>
      <c r="DK117" s="314"/>
      <c r="DL117" s="314"/>
      <c r="DM117" s="314"/>
      <c r="DN117" s="314"/>
      <c r="DO117" s="314"/>
      <c r="DP117" s="314"/>
      <c r="DQ117" s="314"/>
      <c r="DR117" s="314"/>
      <c r="DS117" s="314"/>
      <c r="DT117" s="314"/>
      <c r="DU117" s="314"/>
      <c r="DV117" s="314"/>
      <c r="DW117" s="314"/>
      <c r="DX117" s="314"/>
      <c r="DY117" s="314"/>
      <c r="DZ117" s="314"/>
    </row>
    <row r="118" spans="1:130" x14ac:dyDescent="0.35">
      <c r="A118" s="7013"/>
      <c r="B118" s="6049" t="s">
        <v>103</v>
      </c>
      <c r="C118" s="5881">
        <f>SUM(D118:E118)</f>
        <v>0</v>
      </c>
      <c r="D118" s="5878">
        <f>SUM(F118+H118+J118+L118+N118+P118+R118+T118+V118+X118+Z118+AB118+AD118+AF118)</f>
        <v>0</v>
      </c>
      <c r="E118" s="5878">
        <f>SUM(G118+I118+K118+M118+O118+Q118+S118+U118+W118+Y118+AA118+AC118+AE118+AG118)</f>
        <v>0</v>
      </c>
      <c r="F118" s="5854"/>
      <c r="G118" s="5854"/>
      <c r="H118" s="5854"/>
      <c r="I118" s="5854"/>
      <c r="J118" s="5854"/>
      <c r="K118" s="5854"/>
      <c r="L118" s="5854"/>
      <c r="M118" s="5854"/>
      <c r="N118" s="5854"/>
      <c r="O118" s="5854"/>
      <c r="P118" s="5854"/>
      <c r="Q118" s="5854"/>
      <c r="R118" s="5854"/>
      <c r="S118" s="5854"/>
      <c r="T118" s="5854"/>
      <c r="U118" s="5854"/>
      <c r="V118" s="5854"/>
      <c r="W118" s="5854"/>
      <c r="X118" s="5854"/>
      <c r="Y118" s="5854"/>
      <c r="Z118" s="5854"/>
      <c r="AA118" s="5854"/>
      <c r="AB118" s="5854"/>
      <c r="AC118" s="5854"/>
      <c r="AD118" s="5854"/>
      <c r="AE118" s="5854"/>
      <c r="AF118" s="5854"/>
      <c r="AG118" s="5854"/>
      <c r="AH118" s="3622"/>
      <c r="AI118" s="3622"/>
      <c r="AJ118" s="6042"/>
      <c r="AK118" s="6042"/>
      <c r="AL118" s="5968"/>
      <c r="AM118" s="5968"/>
      <c r="AN118" s="5968"/>
      <c r="AO118" s="5968"/>
      <c r="AP118" s="5968"/>
      <c r="AQ118" s="5968"/>
      <c r="AR118" s="5968"/>
      <c r="AS118" s="5968"/>
    </row>
    <row r="119" spans="1:130" s="272" customFormat="1" ht="16.399999999999999" customHeight="1" x14ac:dyDescent="0.25">
      <c r="A119" s="7754" t="s">
        <v>3860</v>
      </c>
      <c r="B119" s="7754"/>
      <c r="C119" s="6050">
        <f>SUM(D119:E119)</f>
        <v>0</v>
      </c>
      <c r="D119" s="6051">
        <f>SUM(F119+H119+J119+L119+N119+P119+R119+T119+V119+X119+Z119+AB119+AD119+AF119)</f>
        <v>0</v>
      </c>
      <c r="E119" s="6052">
        <f>SUM(G119+I119+K119+M119+O119+Q119+S119+U119+W119+Y119+AA119+AC119+AE119+AG119)</f>
        <v>0</v>
      </c>
      <c r="F119" s="6053"/>
      <c r="G119" s="6054"/>
      <c r="H119" s="6053"/>
      <c r="I119" s="6054"/>
      <c r="J119" s="6053"/>
      <c r="K119" s="6054"/>
      <c r="L119" s="6053"/>
      <c r="M119" s="6054"/>
      <c r="N119" s="6053"/>
      <c r="O119" s="6054"/>
      <c r="P119" s="6053"/>
      <c r="Q119" s="6054"/>
      <c r="R119" s="6053"/>
      <c r="S119" s="6054"/>
      <c r="T119" s="6053"/>
      <c r="U119" s="6054"/>
      <c r="V119" s="6053"/>
      <c r="W119" s="6054"/>
      <c r="X119" s="6053"/>
      <c r="Y119" s="6054"/>
      <c r="Z119" s="6053"/>
      <c r="AA119" s="6054"/>
      <c r="AB119" s="6053"/>
      <c r="AC119" s="6054"/>
      <c r="AD119" s="6053"/>
      <c r="AE119" s="6054"/>
      <c r="AF119" s="6053"/>
      <c r="AG119" s="6055"/>
      <c r="AH119" s="6054"/>
      <c r="AI119" s="6056"/>
      <c r="AJ119" s="271"/>
      <c r="AL119" s="6047"/>
      <c r="AM119" s="6047"/>
      <c r="AN119" s="6047"/>
      <c r="AO119" s="6047"/>
      <c r="AP119" s="6047"/>
      <c r="AQ119" s="6047"/>
      <c r="AR119" s="6047"/>
      <c r="AS119" s="6047"/>
      <c r="AT119" s="6047"/>
      <c r="AU119" s="6048"/>
      <c r="AV119" s="273"/>
      <c r="AW119" s="273"/>
      <c r="AX119" s="273"/>
      <c r="AY119" s="273"/>
      <c r="BZ119" s="271"/>
      <c r="CA119" s="274"/>
      <c r="CB119" s="274"/>
      <c r="CC119" s="274"/>
      <c r="CD119" s="274"/>
      <c r="CE119" s="274"/>
      <c r="CF119" s="274"/>
      <c r="CG119" s="274"/>
      <c r="CH119" s="274"/>
      <c r="CI119" s="274"/>
      <c r="CJ119" s="274"/>
      <c r="CK119" s="274"/>
      <c r="CL119" s="274"/>
      <c r="CM119" s="274"/>
      <c r="CN119" s="274"/>
      <c r="CO119" s="274"/>
      <c r="CP119" s="274"/>
      <c r="CQ119" s="274"/>
      <c r="CR119" s="274"/>
      <c r="CS119" s="274"/>
      <c r="CT119" s="274"/>
      <c r="CU119" s="274"/>
      <c r="CV119" s="274"/>
      <c r="CW119" s="274"/>
      <c r="CX119" s="274"/>
      <c r="CY119" s="274"/>
      <c r="CZ119" s="274"/>
      <c r="DA119" s="314"/>
      <c r="DB119" s="314"/>
      <c r="DC119" s="314"/>
      <c r="DD119" s="314"/>
      <c r="DE119" s="314"/>
      <c r="DF119" s="314"/>
      <c r="DG119" s="314"/>
      <c r="DH119" s="314"/>
      <c r="DI119" s="314"/>
      <c r="DJ119" s="314"/>
      <c r="DK119" s="314"/>
      <c r="DL119" s="314"/>
      <c r="DM119" s="314"/>
      <c r="DN119" s="314"/>
      <c r="DO119" s="314"/>
      <c r="DP119" s="314"/>
      <c r="DQ119" s="314"/>
      <c r="DR119" s="314"/>
      <c r="DS119" s="314"/>
      <c r="DT119" s="314"/>
      <c r="DU119" s="314"/>
      <c r="DV119" s="314"/>
      <c r="DW119" s="314"/>
      <c r="DX119" s="314"/>
      <c r="DY119" s="314"/>
      <c r="DZ119" s="314"/>
    </row>
    <row r="120" spans="1:130" x14ac:dyDescent="0.35">
      <c r="A120" s="5954" t="s">
        <v>3861</v>
      </c>
      <c r="B120" s="5954"/>
      <c r="C120" s="5954"/>
      <c r="D120" s="5954"/>
      <c r="E120" s="5954"/>
      <c r="F120" s="6057"/>
      <c r="G120" s="5954"/>
      <c r="H120" s="6027"/>
      <c r="I120" s="6027"/>
      <c r="J120" s="6027"/>
      <c r="K120" s="6027"/>
      <c r="L120" s="6027"/>
      <c r="M120" s="6027"/>
      <c r="N120" s="6027"/>
      <c r="O120" s="6027"/>
      <c r="P120" s="6027"/>
      <c r="Q120" s="6027"/>
      <c r="R120" s="6027"/>
      <c r="S120" s="6027"/>
      <c r="T120" s="6027"/>
      <c r="U120" s="6027"/>
      <c r="V120" s="6027"/>
      <c r="W120" s="6028"/>
      <c r="X120" s="6028"/>
      <c r="Y120" s="6028"/>
      <c r="Z120" s="6028"/>
      <c r="AA120" s="6028"/>
      <c r="AB120" s="6027"/>
      <c r="AC120" s="6027"/>
      <c r="AD120" s="6027"/>
      <c r="AE120" s="6027"/>
      <c r="AF120" s="6027"/>
      <c r="AG120" s="6027"/>
      <c r="AH120" s="146"/>
      <c r="AI120" s="146"/>
      <c r="AJ120" s="182"/>
      <c r="AK120" s="182"/>
      <c r="AL120" s="182"/>
      <c r="AM120" s="182"/>
      <c r="AN120" s="6058"/>
      <c r="AO120" s="6058"/>
      <c r="AP120" s="6058"/>
      <c r="AQ120" s="6058"/>
      <c r="AR120" s="6058"/>
      <c r="AS120" s="6058"/>
    </row>
    <row r="121" spans="1:130" ht="15" customHeight="1" x14ac:dyDescent="0.35">
      <c r="A121" s="7741" t="s">
        <v>190</v>
      </c>
      <c r="B121" s="7742"/>
      <c r="C121" s="7734" t="s">
        <v>30</v>
      </c>
      <c r="D121" s="7734"/>
      <c r="E121" s="7734"/>
      <c r="F121" s="7750" t="s">
        <v>571</v>
      </c>
      <c r="G121" s="7750"/>
      <c r="H121" s="7750"/>
      <c r="I121" s="7750"/>
      <c r="J121" s="7750"/>
      <c r="K121" s="7750"/>
      <c r="L121" s="7750"/>
      <c r="M121" s="7750"/>
      <c r="N121" s="7750"/>
      <c r="O121" s="7750"/>
      <c r="P121" s="7750"/>
      <c r="Q121" s="7750"/>
      <c r="R121" s="7750"/>
      <c r="S121" s="7750"/>
      <c r="T121" s="7750"/>
      <c r="U121" s="7750"/>
      <c r="V121" s="7750"/>
      <c r="W121" s="7750"/>
      <c r="X121" s="7750"/>
      <c r="Y121" s="7750"/>
      <c r="Z121" s="7750"/>
      <c r="AA121" s="7750"/>
      <c r="AB121" s="7750"/>
      <c r="AC121" s="7750"/>
      <c r="AD121" s="7750"/>
      <c r="AE121" s="7750"/>
      <c r="AF121" s="7750"/>
      <c r="AG121" s="7750"/>
      <c r="AH121" s="7746" t="s">
        <v>3862</v>
      </c>
      <c r="AI121" s="7746"/>
      <c r="AJ121" s="7746"/>
      <c r="AK121" s="7746"/>
      <c r="AL121" s="7734" t="s">
        <v>9</v>
      </c>
      <c r="AM121" s="7734" t="s">
        <v>10</v>
      </c>
      <c r="AN121" s="5968"/>
      <c r="AO121" s="5968"/>
      <c r="AP121" s="5968"/>
      <c r="AQ121" s="5968"/>
      <c r="AR121" s="5968"/>
      <c r="AS121" s="5968"/>
    </row>
    <row r="122" spans="1:130" ht="15" customHeight="1" x14ac:dyDescent="0.35">
      <c r="A122" s="7386"/>
      <c r="B122" s="7060"/>
      <c r="C122" s="7172"/>
      <c r="D122" s="7172"/>
      <c r="E122" s="7172"/>
      <c r="F122" s="7749" t="s">
        <v>43</v>
      </c>
      <c r="G122" s="7749"/>
      <c r="H122" s="7749" t="s">
        <v>3851</v>
      </c>
      <c r="I122" s="7749"/>
      <c r="J122" s="7750" t="s">
        <v>85</v>
      </c>
      <c r="K122" s="7750"/>
      <c r="L122" s="7750" t="s">
        <v>86</v>
      </c>
      <c r="M122" s="7750"/>
      <c r="N122" s="7750" t="s">
        <v>87</v>
      </c>
      <c r="O122" s="7750"/>
      <c r="P122" s="7750" t="s">
        <v>88</v>
      </c>
      <c r="Q122" s="7750"/>
      <c r="R122" s="7749" t="s">
        <v>89</v>
      </c>
      <c r="S122" s="7749"/>
      <c r="T122" s="7750" t="s">
        <v>90</v>
      </c>
      <c r="U122" s="7750"/>
      <c r="V122" s="7750" t="s">
        <v>91</v>
      </c>
      <c r="W122" s="7750"/>
      <c r="X122" s="7750" t="s">
        <v>92</v>
      </c>
      <c r="Y122" s="7750"/>
      <c r="Z122" s="7750" t="s">
        <v>93</v>
      </c>
      <c r="AA122" s="7750"/>
      <c r="AB122" s="7750" t="s">
        <v>94</v>
      </c>
      <c r="AC122" s="7750"/>
      <c r="AD122" s="7750" t="s">
        <v>95</v>
      </c>
      <c r="AE122" s="7750"/>
      <c r="AF122" s="7750" t="s">
        <v>96</v>
      </c>
      <c r="AG122" s="7750"/>
      <c r="AH122" s="7734" t="s">
        <v>577</v>
      </c>
      <c r="AI122" s="7734" t="s">
        <v>3863</v>
      </c>
      <c r="AJ122" s="7734" t="s">
        <v>578</v>
      </c>
      <c r="AK122" s="7752" t="s">
        <v>3864</v>
      </c>
      <c r="AL122" s="7172"/>
      <c r="AM122" s="7172"/>
      <c r="AN122" s="6059"/>
      <c r="AO122" s="6059"/>
      <c r="AP122" s="6059"/>
      <c r="AQ122" s="6059"/>
      <c r="AR122" s="6059"/>
      <c r="AS122" s="6059"/>
    </row>
    <row r="123" spans="1:130" ht="21" customHeight="1" x14ac:dyDescent="0.35">
      <c r="A123" s="7386"/>
      <c r="B123" s="7060"/>
      <c r="C123" s="5862" t="s">
        <v>32</v>
      </c>
      <c r="D123" s="5862" t="s">
        <v>33</v>
      </c>
      <c r="E123" s="5862" t="s">
        <v>34</v>
      </c>
      <c r="F123" s="6060" t="s">
        <v>33</v>
      </c>
      <c r="G123" s="6060" t="s">
        <v>34</v>
      </c>
      <c r="H123" s="6060" t="s">
        <v>33</v>
      </c>
      <c r="I123" s="6060" t="s">
        <v>34</v>
      </c>
      <c r="J123" s="6060" t="s">
        <v>33</v>
      </c>
      <c r="K123" s="6060" t="s">
        <v>34</v>
      </c>
      <c r="L123" s="6060" t="s">
        <v>33</v>
      </c>
      <c r="M123" s="6060" t="s">
        <v>34</v>
      </c>
      <c r="N123" s="6060" t="s">
        <v>33</v>
      </c>
      <c r="O123" s="6060" t="s">
        <v>34</v>
      </c>
      <c r="P123" s="6060" t="s">
        <v>33</v>
      </c>
      <c r="Q123" s="6060" t="s">
        <v>34</v>
      </c>
      <c r="R123" s="6060" t="s">
        <v>33</v>
      </c>
      <c r="S123" s="6060" t="s">
        <v>34</v>
      </c>
      <c r="T123" s="6060" t="s">
        <v>33</v>
      </c>
      <c r="U123" s="6060" t="s">
        <v>34</v>
      </c>
      <c r="V123" s="6060" t="s">
        <v>33</v>
      </c>
      <c r="W123" s="6060" t="s">
        <v>34</v>
      </c>
      <c r="X123" s="6060" t="s">
        <v>33</v>
      </c>
      <c r="Y123" s="6060" t="s">
        <v>34</v>
      </c>
      <c r="Z123" s="6060" t="s">
        <v>33</v>
      </c>
      <c r="AA123" s="6060" t="s">
        <v>34</v>
      </c>
      <c r="AB123" s="6060" t="s">
        <v>33</v>
      </c>
      <c r="AC123" s="6060" t="s">
        <v>34</v>
      </c>
      <c r="AD123" s="6060" t="s">
        <v>33</v>
      </c>
      <c r="AE123" s="6060" t="s">
        <v>34</v>
      </c>
      <c r="AF123" s="6060" t="s">
        <v>33</v>
      </c>
      <c r="AG123" s="6060" t="s">
        <v>34</v>
      </c>
      <c r="AH123" s="7751"/>
      <c r="AI123" s="7751"/>
      <c r="AJ123" s="7751"/>
      <c r="AK123" s="7753"/>
      <c r="AL123" s="7543"/>
      <c r="AM123" s="7543"/>
      <c r="AN123" s="5968"/>
      <c r="AO123" s="5968"/>
      <c r="AP123" s="5968"/>
      <c r="AQ123" s="5968"/>
      <c r="AR123" s="5968"/>
      <c r="AS123" s="5968"/>
    </row>
    <row r="124" spans="1:130" x14ac:dyDescent="0.35">
      <c r="A124" s="7747" t="s">
        <v>3865</v>
      </c>
      <c r="B124" s="7748"/>
      <c r="C124" s="5868">
        <f>SUM(D124:E124)</f>
        <v>0</v>
      </c>
      <c r="D124" s="5868">
        <f t="shared" ref="D124:E128" si="8">SUM(F124+H124+J124+L124+N124+P124+R124+T124+V124+X124+Z124+AB124+AD124+AF124)</f>
        <v>0</v>
      </c>
      <c r="E124" s="5868">
        <f t="shared" si="8"/>
        <v>0</v>
      </c>
      <c r="F124" s="6036"/>
      <c r="G124" s="6036"/>
      <c r="H124" s="6036"/>
      <c r="I124" s="6036"/>
      <c r="J124" s="6036"/>
      <c r="K124" s="6036"/>
      <c r="L124" s="6036"/>
      <c r="M124" s="6036"/>
      <c r="N124" s="6036"/>
      <c r="O124" s="6036"/>
      <c r="P124" s="6036"/>
      <c r="Q124" s="6036"/>
      <c r="R124" s="6036"/>
      <c r="S124" s="6036"/>
      <c r="T124" s="6036"/>
      <c r="U124" s="6036"/>
      <c r="V124" s="6036"/>
      <c r="W124" s="6036"/>
      <c r="X124" s="6036"/>
      <c r="Y124" s="6036"/>
      <c r="Z124" s="6036"/>
      <c r="AA124" s="6036"/>
      <c r="AB124" s="6036"/>
      <c r="AC124" s="6036"/>
      <c r="AD124" s="6036"/>
      <c r="AE124" s="6036"/>
      <c r="AF124" s="6036"/>
      <c r="AG124" s="6036"/>
      <c r="AH124" s="6036"/>
      <c r="AI124" s="6036"/>
      <c r="AJ124" s="6036"/>
      <c r="AK124" s="6036"/>
      <c r="AL124" s="5877"/>
      <c r="AM124" s="6061"/>
      <c r="AN124" s="5968"/>
      <c r="AO124" s="5968"/>
      <c r="AP124" s="5968"/>
      <c r="AQ124" s="5968"/>
      <c r="AR124" s="5968"/>
      <c r="AS124" s="5968"/>
    </row>
    <row r="125" spans="1:130" x14ac:dyDescent="0.35">
      <c r="A125" s="7740" t="s">
        <v>3853</v>
      </c>
      <c r="B125" s="6038" t="s">
        <v>3854</v>
      </c>
      <c r="C125" s="5873">
        <f>SUM(D125:E125)</f>
        <v>0</v>
      </c>
      <c r="D125" s="5873">
        <f t="shared" si="8"/>
        <v>0</v>
      </c>
      <c r="E125" s="5873">
        <f t="shared" si="8"/>
        <v>0</v>
      </c>
      <c r="F125" s="6036"/>
      <c r="G125" s="6036"/>
      <c r="H125" s="6036"/>
      <c r="I125" s="6036"/>
      <c r="J125" s="6036"/>
      <c r="K125" s="6036"/>
      <c r="L125" s="6036"/>
      <c r="M125" s="6036"/>
      <c r="N125" s="6036"/>
      <c r="O125" s="6036"/>
      <c r="P125" s="6036"/>
      <c r="Q125" s="6036"/>
      <c r="R125" s="6036"/>
      <c r="S125" s="6036"/>
      <c r="T125" s="6036"/>
      <c r="U125" s="6036"/>
      <c r="V125" s="6036"/>
      <c r="W125" s="6036"/>
      <c r="X125" s="6036"/>
      <c r="Y125" s="6036"/>
      <c r="Z125" s="6036"/>
      <c r="AA125" s="6036"/>
      <c r="AB125" s="6036"/>
      <c r="AC125" s="6036"/>
      <c r="AD125" s="6036"/>
      <c r="AE125" s="6036"/>
      <c r="AF125" s="6036"/>
      <c r="AG125" s="6036"/>
      <c r="AH125" s="6036"/>
      <c r="AI125" s="6036"/>
      <c r="AJ125" s="6036"/>
      <c r="AK125" s="6036"/>
      <c r="AL125" s="5877"/>
      <c r="AM125" s="6061"/>
      <c r="AN125" s="5968"/>
      <c r="AO125" s="5968"/>
      <c r="AP125" s="5968"/>
      <c r="AQ125" s="5968"/>
      <c r="AR125" s="5968"/>
      <c r="AS125" s="5968"/>
    </row>
    <row r="126" spans="1:130" x14ac:dyDescent="0.35">
      <c r="A126" s="7387"/>
      <c r="B126" s="6040" t="s">
        <v>576</v>
      </c>
      <c r="C126" s="5881">
        <f>SUM(D126:E126)</f>
        <v>0</v>
      </c>
      <c r="D126" s="5881">
        <f t="shared" si="8"/>
        <v>0</v>
      </c>
      <c r="E126" s="5881">
        <f t="shared" si="8"/>
        <v>0</v>
      </c>
      <c r="F126" s="5853"/>
      <c r="G126" s="5853"/>
      <c r="H126" s="5853"/>
      <c r="I126" s="5853"/>
      <c r="J126" s="5853"/>
      <c r="K126" s="5853"/>
      <c r="L126" s="5853"/>
      <c r="M126" s="5853"/>
      <c r="N126" s="5853"/>
      <c r="O126" s="5853"/>
      <c r="P126" s="5853"/>
      <c r="Q126" s="5853"/>
      <c r="R126" s="5853"/>
      <c r="S126" s="5853"/>
      <c r="T126" s="5853"/>
      <c r="U126" s="5853"/>
      <c r="V126" s="5853"/>
      <c r="W126" s="5853"/>
      <c r="X126" s="5853"/>
      <c r="Y126" s="5853"/>
      <c r="Z126" s="5853"/>
      <c r="AA126" s="5853"/>
      <c r="AB126" s="5853"/>
      <c r="AC126" s="5853"/>
      <c r="AD126" s="5853"/>
      <c r="AE126" s="5853"/>
      <c r="AF126" s="5853"/>
      <c r="AG126" s="5853"/>
      <c r="AH126" s="5853"/>
      <c r="AI126" s="5853"/>
      <c r="AJ126" s="5853"/>
      <c r="AK126" s="6036"/>
      <c r="AL126" s="5882"/>
      <c r="AM126" s="5997"/>
      <c r="AN126" s="5968"/>
      <c r="AO126" s="5968"/>
      <c r="AP126" s="5968"/>
      <c r="AQ126" s="5968"/>
      <c r="AR126" s="5968"/>
      <c r="AS126" s="5968"/>
    </row>
    <row r="127" spans="1:130" x14ac:dyDescent="0.35">
      <c r="A127" s="7387"/>
      <c r="B127" s="6040" t="s">
        <v>3855</v>
      </c>
      <c r="C127" s="5881">
        <f>SUM(D127:E127)</f>
        <v>0</v>
      </c>
      <c r="D127" s="5881">
        <f t="shared" si="8"/>
        <v>0</v>
      </c>
      <c r="E127" s="5881">
        <f t="shared" si="8"/>
        <v>0</v>
      </c>
      <c r="F127" s="5853"/>
      <c r="G127" s="5853"/>
      <c r="H127" s="5853"/>
      <c r="I127" s="5853"/>
      <c r="J127" s="5853"/>
      <c r="K127" s="5853"/>
      <c r="L127" s="5853"/>
      <c r="M127" s="5853"/>
      <c r="N127" s="5853"/>
      <c r="O127" s="5853"/>
      <c r="P127" s="5853"/>
      <c r="Q127" s="5853"/>
      <c r="R127" s="5853"/>
      <c r="S127" s="5853"/>
      <c r="T127" s="5853"/>
      <c r="U127" s="5853"/>
      <c r="V127" s="5853"/>
      <c r="W127" s="5853"/>
      <c r="X127" s="5853"/>
      <c r="Y127" s="5853"/>
      <c r="Z127" s="5853"/>
      <c r="AA127" s="5853"/>
      <c r="AB127" s="5853"/>
      <c r="AC127" s="5853"/>
      <c r="AD127" s="5853"/>
      <c r="AE127" s="5853"/>
      <c r="AF127" s="5853"/>
      <c r="AG127" s="5853"/>
      <c r="AH127" s="5853"/>
      <c r="AI127" s="5853"/>
      <c r="AJ127" s="5853"/>
      <c r="AK127" s="6036"/>
      <c r="AL127" s="5882"/>
      <c r="AM127" s="5997"/>
      <c r="AN127" s="5968"/>
      <c r="AO127" s="5968"/>
      <c r="AP127" s="5968"/>
      <c r="AQ127" s="5968"/>
      <c r="AR127" s="5968"/>
      <c r="AS127" s="5968"/>
    </row>
    <row r="128" spans="1:130" ht="29.25" customHeight="1" x14ac:dyDescent="0.35">
      <c r="A128" s="7387"/>
      <c r="B128" s="6043" t="s">
        <v>3857</v>
      </c>
      <c r="C128" s="5881">
        <f>SUM(D128:E128)</f>
        <v>0</v>
      </c>
      <c r="D128" s="5881">
        <f t="shared" si="8"/>
        <v>0</v>
      </c>
      <c r="E128" s="5881">
        <f t="shared" si="8"/>
        <v>0</v>
      </c>
      <c r="F128" s="5853"/>
      <c r="G128" s="5853"/>
      <c r="H128" s="5853"/>
      <c r="I128" s="5853"/>
      <c r="J128" s="5853"/>
      <c r="K128" s="5853"/>
      <c r="L128" s="5853"/>
      <c r="M128" s="5853"/>
      <c r="N128" s="5853"/>
      <c r="O128" s="5853"/>
      <c r="P128" s="5853"/>
      <c r="Q128" s="5853"/>
      <c r="R128" s="5853"/>
      <c r="S128" s="5853"/>
      <c r="T128" s="5853"/>
      <c r="U128" s="5853"/>
      <c r="V128" s="5853"/>
      <c r="W128" s="5853"/>
      <c r="X128" s="5853"/>
      <c r="Y128" s="5853"/>
      <c r="Z128" s="5853"/>
      <c r="AA128" s="5853"/>
      <c r="AB128" s="5853"/>
      <c r="AC128" s="5853"/>
      <c r="AD128" s="5853"/>
      <c r="AE128" s="5853"/>
      <c r="AF128" s="5853"/>
      <c r="AG128" s="5853"/>
      <c r="AH128" s="5853"/>
      <c r="AI128" s="5853"/>
      <c r="AJ128" s="5853"/>
      <c r="AK128" s="6036"/>
      <c r="AL128" s="5882"/>
      <c r="AM128" s="5997"/>
      <c r="AN128" s="5968"/>
      <c r="AO128" s="5968"/>
      <c r="AP128" s="5968"/>
      <c r="AQ128" s="5968"/>
      <c r="AR128" s="5968"/>
      <c r="AS128" s="5968"/>
    </row>
    <row r="129" spans="1:130" ht="29.25" customHeight="1" x14ac:dyDescent="0.35">
      <c r="A129" s="7387"/>
      <c r="B129" s="6043" t="s">
        <v>3858</v>
      </c>
      <c r="C129" s="1686"/>
      <c r="D129" s="1686"/>
      <c r="E129" s="1686"/>
      <c r="F129" s="1573"/>
      <c r="G129" s="1573"/>
      <c r="H129" s="1573"/>
      <c r="I129" s="1573"/>
      <c r="J129" s="1573"/>
      <c r="K129" s="1573"/>
      <c r="L129" s="1573"/>
      <c r="M129" s="1573"/>
      <c r="N129" s="1573"/>
      <c r="O129" s="1573"/>
      <c r="P129" s="1573"/>
      <c r="Q129" s="1573"/>
      <c r="R129" s="1573"/>
      <c r="S129" s="1573"/>
      <c r="T129" s="1573"/>
      <c r="U129" s="1573"/>
      <c r="V129" s="1573"/>
      <c r="W129" s="1573"/>
      <c r="X129" s="1573"/>
      <c r="Y129" s="1573"/>
      <c r="Z129" s="1573"/>
      <c r="AA129" s="1573"/>
      <c r="AB129" s="1573"/>
      <c r="AC129" s="1573"/>
      <c r="AD129" s="1573"/>
      <c r="AE129" s="1573"/>
      <c r="AF129" s="1573"/>
      <c r="AG129" s="1573"/>
      <c r="AH129" s="1573"/>
      <c r="AI129" s="1573"/>
      <c r="AJ129" s="1573"/>
      <c r="AK129" s="6036"/>
      <c r="AL129" s="878"/>
      <c r="AM129" s="1484"/>
      <c r="AN129" s="5968"/>
      <c r="AO129" s="5968"/>
      <c r="AP129" s="5968"/>
      <c r="AQ129" s="5968"/>
      <c r="AR129" s="5968"/>
      <c r="AS129" s="5968"/>
    </row>
    <row r="130" spans="1:130" s="272" customFormat="1" ht="25.5" customHeight="1" x14ac:dyDescent="0.3">
      <c r="A130" s="7387"/>
      <c r="B130" s="2246" t="s">
        <v>3859</v>
      </c>
      <c r="C130" s="5991">
        <f>SUM(D130:E130)</f>
        <v>0</v>
      </c>
      <c r="D130" s="5992">
        <f>SUM(F130+H130+J130+L130+N130+P130+R130+T130+V130+X130+Z130+AB130+AD130+AF130)</f>
        <v>0</v>
      </c>
      <c r="E130" s="6045">
        <f>SUM(G130+I130+K130+M130+O130+Q130+S130+U130+W130+Y130+AA130+AC130+AE130+AG130)</f>
        <v>0</v>
      </c>
      <c r="F130" s="1664"/>
      <c r="G130" s="878"/>
      <c r="H130" s="1664"/>
      <c r="I130" s="878"/>
      <c r="J130" s="1664"/>
      <c r="K130" s="878"/>
      <c r="L130" s="1664"/>
      <c r="M130" s="878"/>
      <c r="N130" s="1664"/>
      <c r="O130" s="878"/>
      <c r="P130" s="1664"/>
      <c r="Q130" s="878"/>
      <c r="R130" s="1664"/>
      <c r="S130" s="878"/>
      <c r="T130" s="1664"/>
      <c r="U130" s="878"/>
      <c r="V130" s="1664"/>
      <c r="W130" s="878"/>
      <c r="X130" s="1664"/>
      <c r="Y130" s="878"/>
      <c r="Z130" s="1664"/>
      <c r="AA130" s="878"/>
      <c r="AB130" s="1664"/>
      <c r="AC130" s="878"/>
      <c r="AD130" s="1664"/>
      <c r="AE130" s="878"/>
      <c r="AF130" s="1664"/>
      <c r="AG130" s="853"/>
      <c r="AH130" s="326"/>
      <c r="AI130" s="1484"/>
      <c r="AJ130" s="1484"/>
      <c r="AK130" s="853"/>
      <c r="AL130" s="878"/>
      <c r="AM130" s="1484"/>
      <c r="AN130" s="6046"/>
      <c r="AO130" s="6062"/>
      <c r="AP130" s="6062"/>
      <c r="AQ130" s="6062"/>
      <c r="AR130" s="6063"/>
      <c r="AS130" s="6062"/>
      <c r="AT130" s="6062"/>
      <c r="AU130" s="6064"/>
      <c r="AV130" s="273"/>
      <c r="AW130" s="273"/>
      <c r="AX130" s="298"/>
      <c r="AY130" s="298"/>
      <c r="AZ130" s="298"/>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314"/>
      <c r="DB130" s="314">
        <v>0</v>
      </c>
      <c r="DC130" s="314">
        <v>0</v>
      </c>
      <c r="DD130" s="314">
        <v>0</v>
      </c>
      <c r="DE130" s="314"/>
      <c r="DF130" s="314"/>
      <c r="DG130" s="314"/>
      <c r="DH130" s="314"/>
      <c r="DI130" s="314"/>
      <c r="DJ130" s="314"/>
      <c r="DK130" s="314"/>
      <c r="DL130" s="314"/>
      <c r="DM130" s="314"/>
      <c r="DN130" s="314"/>
      <c r="DO130" s="314"/>
      <c r="DP130" s="314"/>
      <c r="DQ130" s="314"/>
      <c r="DR130" s="314"/>
      <c r="DS130" s="314"/>
      <c r="DT130" s="314"/>
      <c r="DU130" s="314"/>
      <c r="DV130" s="314"/>
      <c r="DW130" s="314"/>
      <c r="DX130" s="314"/>
      <c r="DY130" s="314"/>
      <c r="DZ130" s="314"/>
    </row>
    <row r="131" spans="1:130" x14ac:dyDescent="0.35">
      <c r="A131" s="7013"/>
      <c r="B131" s="6049" t="s">
        <v>103</v>
      </c>
      <c r="C131" s="5878">
        <f>SUM(D131:E131)</f>
        <v>0</v>
      </c>
      <c r="D131" s="5878">
        <f>SUM(F131+H131+J131+L131+N131+P131+R131+T131+V131+X131+Z131+AB131+AD131+AF131)</f>
        <v>0</v>
      </c>
      <c r="E131" s="5878">
        <f>SUM(G131+I131+K131+M131+O131+Q131+S131+U131+W131+Y131+AA131+AC131+AE131+AG131)</f>
        <v>0</v>
      </c>
      <c r="F131" s="5854"/>
      <c r="G131" s="5854"/>
      <c r="H131" s="5854"/>
      <c r="I131" s="5854"/>
      <c r="J131" s="5854"/>
      <c r="K131" s="5854"/>
      <c r="L131" s="5854"/>
      <c r="M131" s="5854"/>
      <c r="N131" s="5854"/>
      <c r="O131" s="5854"/>
      <c r="P131" s="5854"/>
      <c r="Q131" s="5854"/>
      <c r="R131" s="5854"/>
      <c r="S131" s="5854"/>
      <c r="T131" s="5854"/>
      <c r="U131" s="5854"/>
      <c r="V131" s="5854"/>
      <c r="W131" s="5854"/>
      <c r="X131" s="5854"/>
      <c r="Y131" s="5854"/>
      <c r="Z131" s="5854"/>
      <c r="AA131" s="5854"/>
      <c r="AB131" s="5854"/>
      <c r="AC131" s="5854"/>
      <c r="AD131" s="5854"/>
      <c r="AE131" s="5854"/>
      <c r="AF131" s="5854"/>
      <c r="AG131" s="5854"/>
      <c r="AH131" s="5854"/>
      <c r="AI131" s="5854"/>
      <c r="AJ131" s="5854"/>
      <c r="AK131" s="6065"/>
      <c r="AL131" s="3622"/>
      <c r="AM131" s="6066"/>
      <c r="AN131" s="5968"/>
      <c r="AO131" s="5968"/>
      <c r="AP131" s="5968"/>
      <c r="AQ131" s="5968"/>
      <c r="AR131" s="5968"/>
      <c r="AS131" s="5968"/>
    </row>
    <row r="132" spans="1:130" x14ac:dyDescent="0.35">
      <c r="A132" s="5954" t="s">
        <v>3866</v>
      </c>
      <c r="B132" s="5954"/>
      <c r="C132" s="5954"/>
      <c r="D132" s="5954"/>
      <c r="E132" s="5954"/>
      <c r="F132" s="5954"/>
      <c r="G132" s="5954"/>
      <c r="H132" s="6027"/>
      <c r="I132" s="6027"/>
      <c r="J132" s="6027"/>
      <c r="K132" s="6028"/>
      <c r="L132" s="182"/>
      <c r="M132" s="182"/>
      <c r="N132" s="182"/>
      <c r="O132" s="182"/>
      <c r="P132" s="182"/>
      <c r="Q132" s="182"/>
      <c r="R132" s="182"/>
      <c r="S132" s="182"/>
      <c r="T132" s="182"/>
      <c r="U132" s="182"/>
      <c r="V132" s="182"/>
      <c r="W132" s="146"/>
      <c r="X132" s="182"/>
      <c r="Y132" s="182"/>
      <c r="Z132" s="182"/>
      <c r="AA132" s="182"/>
      <c r="AB132" s="182"/>
      <c r="AC132" s="182"/>
      <c r="AD132" s="182"/>
      <c r="AE132" s="182"/>
      <c r="AF132" s="182"/>
      <c r="AG132" s="182"/>
      <c r="AH132" s="182"/>
      <c r="AI132" s="182"/>
      <c r="AJ132" s="182"/>
      <c r="AK132" s="182"/>
      <c r="AL132" s="182"/>
      <c r="AM132" s="182"/>
      <c r="AN132" s="6058"/>
      <c r="AO132" s="6058"/>
      <c r="AP132" s="6058"/>
      <c r="AQ132" s="6058"/>
      <c r="AR132" s="6058"/>
      <c r="AS132" s="6058"/>
    </row>
    <row r="133" spans="1:130" ht="15" customHeight="1" x14ac:dyDescent="0.35">
      <c r="A133" s="7740" t="s">
        <v>190</v>
      </c>
      <c r="B133" s="7740"/>
      <c r="C133" s="7741" t="s">
        <v>30</v>
      </c>
      <c r="D133" s="7740"/>
      <c r="E133" s="7742"/>
      <c r="F133" s="7743" t="s">
        <v>570</v>
      </c>
      <c r="G133" s="7744"/>
      <c r="H133" s="7744"/>
      <c r="I133" s="7744"/>
      <c r="J133" s="7744"/>
      <c r="K133" s="7744"/>
      <c r="L133" s="7744"/>
      <c r="M133" s="7744"/>
      <c r="N133" s="7744"/>
      <c r="O133" s="7744"/>
      <c r="P133" s="7744"/>
      <c r="Q133" s="7744"/>
      <c r="R133" s="7744"/>
      <c r="S133" s="7744"/>
      <c r="T133" s="7744"/>
      <c r="U133" s="7744"/>
      <c r="V133" s="7744"/>
      <c r="W133" s="7744"/>
      <c r="X133" s="7744"/>
      <c r="Y133" s="7744"/>
      <c r="Z133" s="7744"/>
      <c r="AA133" s="7744"/>
      <c r="AB133" s="7744"/>
      <c r="AC133" s="7744"/>
      <c r="AD133" s="7744"/>
      <c r="AE133" s="7744"/>
      <c r="AF133" s="7744"/>
      <c r="AG133" s="7744"/>
      <c r="AH133" s="7744"/>
      <c r="AI133" s="7744"/>
      <c r="AJ133" s="7744"/>
      <c r="AK133" s="7744"/>
      <c r="AL133" s="7744"/>
      <c r="AM133" s="7745"/>
      <c r="AN133" s="7746" t="s">
        <v>3862</v>
      </c>
      <c r="AO133" s="7746"/>
      <c r="AP133" s="7746"/>
      <c r="AQ133" s="7734" t="s">
        <v>9</v>
      </c>
      <c r="AR133" s="7734" t="s">
        <v>10</v>
      </c>
      <c r="AS133" s="6067"/>
    </row>
    <row r="134" spans="1:130" ht="15" customHeight="1" x14ac:dyDescent="0.35">
      <c r="A134" s="7387"/>
      <c r="B134" s="7387"/>
      <c r="C134" s="7386"/>
      <c r="D134" s="7387"/>
      <c r="E134" s="7060"/>
      <c r="F134" s="7735" t="s">
        <v>3867</v>
      </c>
      <c r="G134" s="7736"/>
      <c r="H134" s="7735" t="s">
        <v>3868</v>
      </c>
      <c r="I134" s="7736"/>
      <c r="J134" s="7735" t="s">
        <v>3869</v>
      </c>
      <c r="K134" s="7736"/>
      <c r="L134" s="7735" t="s">
        <v>11</v>
      </c>
      <c r="M134" s="7736"/>
      <c r="N134" s="7737" t="s">
        <v>12</v>
      </c>
      <c r="O134" s="7737"/>
      <c r="P134" s="7737" t="s">
        <v>252</v>
      </c>
      <c r="Q134" s="7737"/>
      <c r="R134" s="7737" t="s">
        <v>253</v>
      </c>
      <c r="S134" s="7737"/>
      <c r="T134" s="7737" t="s">
        <v>254</v>
      </c>
      <c r="U134" s="7737"/>
      <c r="V134" s="7737" t="s">
        <v>255</v>
      </c>
      <c r="W134" s="7737"/>
      <c r="X134" s="7737" t="s">
        <v>256</v>
      </c>
      <c r="Y134" s="7737"/>
      <c r="Z134" s="7737" t="s">
        <v>257</v>
      </c>
      <c r="AA134" s="7737"/>
      <c r="AB134" s="7737" t="s">
        <v>258</v>
      </c>
      <c r="AC134" s="7737"/>
      <c r="AD134" s="7737" t="s">
        <v>259</v>
      </c>
      <c r="AE134" s="7737"/>
      <c r="AF134" s="7735" t="s">
        <v>233</v>
      </c>
      <c r="AG134" s="7736"/>
      <c r="AH134" s="7735" t="s">
        <v>260</v>
      </c>
      <c r="AI134" s="7736"/>
      <c r="AJ134" s="7735" t="s">
        <v>261</v>
      </c>
      <c r="AK134" s="7736"/>
      <c r="AL134" s="7735" t="s">
        <v>24</v>
      </c>
      <c r="AM134" s="7739"/>
      <c r="AN134" s="7738" t="s">
        <v>3870</v>
      </c>
      <c r="AO134" s="7738" t="s">
        <v>3871</v>
      </c>
      <c r="AP134" s="7738" t="s">
        <v>578</v>
      </c>
      <c r="AQ134" s="7172"/>
      <c r="AR134" s="7172"/>
      <c r="AS134" s="6068"/>
    </row>
    <row r="135" spans="1:130" x14ac:dyDescent="0.35">
      <c r="A135" s="7013"/>
      <c r="B135" s="7013"/>
      <c r="C135" s="6069" t="s">
        <v>32</v>
      </c>
      <c r="D135" s="6069" t="s">
        <v>33</v>
      </c>
      <c r="E135" s="6069" t="s">
        <v>34</v>
      </c>
      <c r="F135" s="6070" t="s">
        <v>33</v>
      </c>
      <c r="G135" s="6071" t="s">
        <v>34</v>
      </c>
      <c r="H135" s="6070" t="s">
        <v>33</v>
      </c>
      <c r="I135" s="6071" t="s">
        <v>34</v>
      </c>
      <c r="J135" s="6070" t="s">
        <v>33</v>
      </c>
      <c r="K135" s="6071" t="s">
        <v>34</v>
      </c>
      <c r="L135" s="6070" t="s">
        <v>33</v>
      </c>
      <c r="M135" s="6071" t="s">
        <v>34</v>
      </c>
      <c r="N135" s="6070" t="s">
        <v>33</v>
      </c>
      <c r="O135" s="6071" t="s">
        <v>34</v>
      </c>
      <c r="P135" s="6070" t="s">
        <v>33</v>
      </c>
      <c r="Q135" s="6071" t="s">
        <v>34</v>
      </c>
      <c r="R135" s="6070" t="s">
        <v>33</v>
      </c>
      <c r="S135" s="6071" t="s">
        <v>34</v>
      </c>
      <c r="T135" s="6070" t="s">
        <v>33</v>
      </c>
      <c r="U135" s="6071" t="s">
        <v>34</v>
      </c>
      <c r="V135" s="6070" t="s">
        <v>33</v>
      </c>
      <c r="W135" s="6071" t="s">
        <v>34</v>
      </c>
      <c r="X135" s="6070" t="s">
        <v>33</v>
      </c>
      <c r="Y135" s="6071" t="s">
        <v>34</v>
      </c>
      <c r="Z135" s="6070" t="s">
        <v>33</v>
      </c>
      <c r="AA135" s="6071" t="s">
        <v>34</v>
      </c>
      <c r="AB135" s="6070" t="s">
        <v>33</v>
      </c>
      <c r="AC135" s="6071" t="s">
        <v>34</v>
      </c>
      <c r="AD135" s="6070" t="s">
        <v>33</v>
      </c>
      <c r="AE135" s="6071" t="s">
        <v>34</v>
      </c>
      <c r="AF135" s="6070" t="s">
        <v>33</v>
      </c>
      <c r="AG135" s="6071" t="s">
        <v>34</v>
      </c>
      <c r="AH135" s="6070" t="s">
        <v>33</v>
      </c>
      <c r="AI135" s="6071" t="s">
        <v>34</v>
      </c>
      <c r="AJ135" s="6070" t="s">
        <v>33</v>
      </c>
      <c r="AK135" s="6071" t="s">
        <v>34</v>
      </c>
      <c r="AL135" s="6070" t="s">
        <v>33</v>
      </c>
      <c r="AM135" s="6072" t="s">
        <v>34</v>
      </c>
      <c r="AN135" s="7543"/>
      <c r="AO135" s="7543"/>
      <c r="AP135" s="7543"/>
      <c r="AQ135" s="7543"/>
      <c r="AR135" s="7543"/>
      <c r="AS135" s="6068"/>
    </row>
    <row r="136" spans="1:130" x14ac:dyDescent="0.35">
      <c r="A136" s="7724" t="s">
        <v>3872</v>
      </c>
      <c r="B136" s="7725"/>
      <c r="C136" s="6073">
        <f>SUM(D136:E136)</f>
        <v>0</v>
      </c>
      <c r="D136" s="6073">
        <f t="shared" ref="D136:E139" si="9">SUM(F136+H136+J136+L136+N136+P136+R136+T136+V136+X136+Z136+AB136+AD136+AF136)</f>
        <v>0</v>
      </c>
      <c r="E136" s="6073">
        <f t="shared" si="9"/>
        <v>0</v>
      </c>
      <c r="F136" s="6074"/>
      <c r="G136" s="6075"/>
      <c r="H136" s="6074"/>
      <c r="I136" s="6075"/>
      <c r="J136" s="6074"/>
      <c r="K136" s="6075"/>
      <c r="L136" s="6074"/>
      <c r="M136" s="6075"/>
      <c r="N136" s="6074"/>
      <c r="O136" s="6075"/>
      <c r="P136" s="6074"/>
      <c r="Q136" s="6075"/>
      <c r="R136" s="6074"/>
      <c r="S136" s="6075"/>
      <c r="T136" s="6074"/>
      <c r="U136" s="6075"/>
      <c r="V136" s="6074"/>
      <c r="W136" s="6075"/>
      <c r="X136" s="6074"/>
      <c r="Y136" s="6075"/>
      <c r="Z136" s="6074"/>
      <c r="AA136" s="6075"/>
      <c r="AB136" s="6074"/>
      <c r="AC136" s="6075"/>
      <c r="AD136" s="6074"/>
      <c r="AE136" s="6075"/>
      <c r="AF136" s="6074"/>
      <c r="AG136" s="6075"/>
      <c r="AH136" s="6074"/>
      <c r="AI136" s="6075"/>
      <c r="AJ136" s="6074"/>
      <c r="AK136" s="6075"/>
      <c r="AL136" s="6074"/>
      <c r="AM136" s="6076"/>
      <c r="AN136" s="6077"/>
      <c r="AO136" s="5873"/>
      <c r="AP136" s="5873"/>
      <c r="AQ136" s="6075"/>
      <c r="AR136" s="6078"/>
      <c r="AS136" s="6079"/>
    </row>
    <row r="137" spans="1:130" x14ac:dyDescent="0.35">
      <c r="A137" s="7726" t="s">
        <v>3873</v>
      </c>
      <c r="B137" s="7727"/>
      <c r="C137" s="1686">
        <f>SUM(D137:E137)</f>
        <v>0</v>
      </c>
      <c r="D137" s="1686">
        <f t="shared" si="9"/>
        <v>0</v>
      </c>
      <c r="E137" s="1686">
        <f t="shared" si="9"/>
        <v>0</v>
      </c>
      <c r="F137" s="1664"/>
      <c r="G137" s="878"/>
      <c r="H137" s="1664"/>
      <c r="I137" s="878"/>
      <c r="J137" s="1664"/>
      <c r="K137" s="878"/>
      <c r="L137" s="1664"/>
      <c r="M137" s="878"/>
      <c r="N137" s="1664"/>
      <c r="O137" s="878"/>
      <c r="P137" s="1664"/>
      <c r="Q137" s="878"/>
      <c r="R137" s="1664"/>
      <c r="S137" s="878"/>
      <c r="T137" s="1664"/>
      <c r="U137" s="878"/>
      <c r="V137" s="1664"/>
      <c r="W137" s="878"/>
      <c r="X137" s="1664"/>
      <c r="Y137" s="878"/>
      <c r="Z137" s="1664"/>
      <c r="AA137" s="878"/>
      <c r="AB137" s="1664"/>
      <c r="AC137" s="878"/>
      <c r="AD137" s="1664"/>
      <c r="AE137" s="878"/>
      <c r="AF137" s="1664"/>
      <c r="AG137" s="878"/>
      <c r="AH137" s="1664"/>
      <c r="AI137" s="878"/>
      <c r="AJ137" s="1664"/>
      <c r="AK137" s="878"/>
      <c r="AL137" s="1664"/>
      <c r="AM137" s="853"/>
      <c r="AN137" s="6080"/>
      <c r="AO137" s="6036"/>
      <c r="AP137" s="6036"/>
      <c r="AQ137" s="878"/>
      <c r="AR137" s="1484"/>
      <c r="AS137" s="6081"/>
    </row>
    <row r="138" spans="1:130" x14ac:dyDescent="0.35">
      <c r="A138" s="7728" t="s">
        <v>3874</v>
      </c>
      <c r="B138" s="6038" t="s">
        <v>579</v>
      </c>
      <c r="C138" s="5873">
        <f>SUM(D138:E138)</f>
        <v>0</v>
      </c>
      <c r="D138" s="5873">
        <f t="shared" si="9"/>
        <v>0</v>
      </c>
      <c r="E138" s="5873">
        <f t="shared" si="9"/>
        <v>0</v>
      </c>
      <c r="F138" s="5913"/>
      <c r="G138" s="6082"/>
      <c r="H138" s="5913"/>
      <c r="I138" s="6082"/>
      <c r="J138" s="5913"/>
      <c r="K138" s="6082"/>
      <c r="L138" s="5913"/>
      <c r="M138" s="6082"/>
      <c r="N138" s="5913"/>
      <c r="O138" s="6082"/>
      <c r="P138" s="5913"/>
      <c r="Q138" s="6082"/>
      <c r="R138" s="5913"/>
      <c r="S138" s="6082"/>
      <c r="T138" s="5913"/>
      <c r="U138" s="6082"/>
      <c r="V138" s="5913"/>
      <c r="W138" s="6082"/>
      <c r="X138" s="5913"/>
      <c r="Y138" s="6082"/>
      <c r="Z138" s="5913"/>
      <c r="AA138" s="6082"/>
      <c r="AB138" s="5913"/>
      <c r="AC138" s="6082"/>
      <c r="AD138" s="5913"/>
      <c r="AE138" s="6082"/>
      <c r="AF138" s="5913"/>
      <c r="AG138" s="6082"/>
      <c r="AH138" s="5913"/>
      <c r="AI138" s="6082"/>
      <c r="AJ138" s="5913"/>
      <c r="AK138" s="6082"/>
      <c r="AL138" s="5913"/>
      <c r="AM138" s="6083"/>
      <c r="AN138" s="6080"/>
      <c r="AO138" s="6036"/>
      <c r="AP138" s="6036"/>
      <c r="AQ138" s="6082"/>
      <c r="AR138" s="6061"/>
      <c r="AS138" s="6084"/>
    </row>
    <row r="139" spans="1:130" x14ac:dyDescent="0.35">
      <c r="A139" s="7729"/>
      <c r="B139" s="6049" t="s">
        <v>3875</v>
      </c>
      <c r="C139" s="5878">
        <f>SUM(D139:E139)</f>
        <v>0</v>
      </c>
      <c r="D139" s="5878">
        <f t="shared" si="9"/>
        <v>0</v>
      </c>
      <c r="E139" s="5878">
        <f t="shared" si="9"/>
        <v>0</v>
      </c>
      <c r="F139" s="5919"/>
      <c r="G139" s="3622"/>
      <c r="H139" s="5919"/>
      <c r="I139" s="3622"/>
      <c r="J139" s="5919"/>
      <c r="K139" s="3622"/>
      <c r="L139" s="5919"/>
      <c r="M139" s="3622"/>
      <c r="N139" s="5919"/>
      <c r="O139" s="3622"/>
      <c r="P139" s="5919"/>
      <c r="Q139" s="3622"/>
      <c r="R139" s="5919"/>
      <c r="S139" s="3622"/>
      <c r="T139" s="5919"/>
      <c r="U139" s="3622"/>
      <c r="V139" s="5919"/>
      <c r="W139" s="3622"/>
      <c r="X139" s="5919"/>
      <c r="Y139" s="3622"/>
      <c r="Z139" s="5919"/>
      <c r="AA139" s="3622"/>
      <c r="AB139" s="5919"/>
      <c r="AC139" s="3622"/>
      <c r="AD139" s="5919"/>
      <c r="AE139" s="3622"/>
      <c r="AF139" s="5919"/>
      <c r="AG139" s="3622"/>
      <c r="AH139" s="5919"/>
      <c r="AI139" s="3622"/>
      <c r="AJ139" s="5919"/>
      <c r="AK139" s="3622"/>
      <c r="AL139" s="5919"/>
      <c r="AM139" s="4962"/>
      <c r="AN139" s="6080"/>
      <c r="AO139" s="6036"/>
      <c r="AP139" s="6036"/>
      <c r="AQ139" s="3622"/>
      <c r="AR139" s="6066"/>
      <c r="AS139" s="6085"/>
    </row>
    <row r="140" spans="1:130" x14ac:dyDescent="0.35">
      <c r="A140" s="7730" t="s">
        <v>3876</v>
      </c>
      <c r="B140" s="7731"/>
      <c r="C140" s="6086">
        <f>SUM(D140:E140)</f>
        <v>0</v>
      </c>
      <c r="D140" s="6086">
        <f>SUM(F140+H140+J140+L140+N140+P140+R140+T140+V136+X140+Z140+AB140+AD140+AF140)</f>
        <v>0</v>
      </c>
      <c r="E140" s="6086">
        <f>SUM(G140+I140+K140+M140+O140+Q140+S140+U140+W140+Y140+AA140+AC140+AE140+AG140)</f>
        <v>0</v>
      </c>
      <c r="F140" s="5932"/>
      <c r="G140" s="5197"/>
      <c r="H140" s="5932"/>
      <c r="I140" s="5197"/>
      <c r="J140" s="5932"/>
      <c r="K140" s="5197"/>
      <c r="L140" s="5932"/>
      <c r="M140" s="5197"/>
      <c r="N140" s="5932"/>
      <c r="O140" s="5197"/>
      <c r="P140" s="5932"/>
      <c r="Q140" s="5197"/>
      <c r="R140" s="5932"/>
      <c r="S140" s="5197"/>
      <c r="T140" s="5932"/>
      <c r="U140" s="5197"/>
      <c r="V140" s="5932"/>
      <c r="W140" s="5197"/>
      <c r="X140" s="5932"/>
      <c r="Y140" s="5197"/>
      <c r="Z140" s="5932"/>
      <c r="AA140" s="5197"/>
      <c r="AB140" s="5932"/>
      <c r="AC140" s="5197"/>
      <c r="AD140" s="5932"/>
      <c r="AE140" s="5197"/>
      <c r="AF140" s="5932"/>
      <c r="AG140" s="5197"/>
      <c r="AH140" s="5932"/>
      <c r="AI140" s="5197"/>
      <c r="AJ140" s="5932"/>
      <c r="AK140" s="5197"/>
      <c r="AL140" s="5932"/>
      <c r="AM140" s="3976"/>
      <c r="AN140" s="6087"/>
      <c r="AO140" s="6088"/>
      <c r="AP140" s="6088"/>
      <c r="AQ140" s="6089"/>
      <c r="AR140" s="6090"/>
      <c r="AS140" s="6081"/>
    </row>
    <row r="141" spans="1:130" x14ac:dyDescent="0.35">
      <c r="A141" s="5961" t="s">
        <v>3877</v>
      </c>
      <c r="B141" s="5961"/>
      <c r="C141" s="5961"/>
      <c r="D141" s="5961"/>
      <c r="E141" s="5961"/>
      <c r="F141" s="5954"/>
      <c r="G141" s="5954"/>
      <c r="H141" s="6027"/>
      <c r="I141" s="6027"/>
      <c r="J141" s="6027"/>
      <c r="K141" s="6027"/>
      <c r="L141" s="6027"/>
      <c r="M141" s="6027"/>
      <c r="N141" s="6027"/>
      <c r="O141" s="6027"/>
      <c r="P141" s="6027"/>
      <c r="Q141" s="6027"/>
      <c r="R141" s="6027"/>
      <c r="S141" s="6027"/>
      <c r="T141" s="6027"/>
      <c r="U141" s="6027"/>
      <c r="V141" s="6027"/>
      <c r="W141" s="6027"/>
      <c r="X141" s="182"/>
      <c r="Y141" s="182"/>
      <c r="Z141" s="182"/>
      <c r="AA141" s="182"/>
      <c r="AB141" s="182"/>
      <c r="AC141" s="182"/>
      <c r="AD141" s="182"/>
      <c r="AE141" s="182"/>
      <c r="AF141" s="182"/>
      <c r="AG141" s="182"/>
      <c r="AH141" s="182"/>
      <c r="AI141" s="182"/>
      <c r="AJ141" s="182"/>
      <c r="AK141" s="182"/>
      <c r="AL141" s="6091"/>
      <c r="AM141" s="6092"/>
      <c r="AN141" s="6093"/>
      <c r="AO141" s="6093"/>
      <c r="AP141" s="6093"/>
      <c r="AQ141" s="6093"/>
      <c r="AR141" s="6094"/>
      <c r="AS141" s="6094"/>
    </row>
    <row r="142" spans="1:130" ht="15" customHeight="1" x14ac:dyDescent="0.35">
      <c r="A142" s="7732" t="s">
        <v>559</v>
      </c>
      <c r="B142" s="7562"/>
      <c r="C142" s="7719" t="s">
        <v>30</v>
      </c>
      <c r="D142" s="7733"/>
      <c r="E142" s="7720"/>
      <c r="F142" s="7719" t="s">
        <v>93</v>
      </c>
      <c r="G142" s="7720"/>
      <c r="H142" s="7719" t="s">
        <v>94</v>
      </c>
      <c r="I142" s="7720"/>
      <c r="J142" s="7719" t="s">
        <v>95</v>
      </c>
      <c r="K142" s="7720"/>
      <c r="L142" s="7719" t="s">
        <v>96</v>
      </c>
      <c r="M142" s="7720"/>
      <c r="N142" s="7721" t="s">
        <v>9</v>
      </c>
      <c r="O142" s="7721" t="s">
        <v>10</v>
      </c>
      <c r="P142" s="125"/>
      <c r="Q142" s="6095"/>
      <c r="R142" s="6095"/>
      <c r="S142" s="6096"/>
      <c r="T142" s="6097"/>
      <c r="U142" s="6098"/>
      <c r="V142" s="6097"/>
      <c r="W142" s="6097"/>
      <c r="X142" s="6097"/>
      <c r="Y142" s="6097"/>
      <c r="Z142" s="6099"/>
      <c r="AA142" s="6099"/>
      <c r="AB142" s="6100"/>
      <c r="AC142" s="6100"/>
      <c r="AD142" s="6101"/>
      <c r="AE142" s="363"/>
      <c r="AF142" s="363"/>
      <c r="AG142" s="363"/>
      <c r="AH142" s="363"/>
      <c r="AI142" s="363"/>
      <c r="AJ142" s="363"/>
      <c r="AK142" s="363"/>
      <c r="AL142" s="363"/>
      <c r="AM142" s="363"/>
      <c r="AN142" s="363"/>
      <c r="AO142" s="363"/>
      <c r="AP142" s="363"/>
      <c r="AQ142" s="363"/>
      <c r="AR142" s="363"/>
      <c r="AS142" s="363"/>
    </row>
    <row r="143" spans="1:130" ht="21.75" customHeight="1" x14ac:dyDescent="0.35">
      <c r="A143" s="7701"/>
      <c r="B143" s="7702"/>
      <c r="C143" s="6102" t="s">
        <v>32</v>
      </c>
      <c r="D143" s="6102" t="s">
        <v>33</v>
      </c>
      <c r="E143" s="6102" t="s">
        <v>34</v>
      </c>
      <c r="F143" s="6102" t="s">
        <v>33</v>
      </c>
      <c r="G143" s="6102" t="s">
        <v>34</v>
      </c>
      <c r="H143" s="6102" t="s">
        <v>33</v>
      </c>
      <c r="I143" s="6102" t="s">
        <v>34</v>
      </c>
      <c r="J143" s="6102" t="s">
        <v>33</v>
      </c>
      <c r="K143" s="6102" t="s">
        <v>34</v>
      </c>
      <c r="L143" s="6102" t="s">
        <v>33</v>
      </c>
      <c r="M143" s="6102" t="s">
        <v>34</v>
      </c>
      <c r="N143" s="7721"/>
      <c r="O143" s="7721"/>
      <c r="P143" s="6097"/>
      <c r="Q143" s="6097"/>
      <c r="R143" s="6097"/>
      <c r="S143" s="6097"/>
      <c r="T143" s="6097"/>
      <c r="U143" s="6097"/>
      <c r="V143" s="6103"/>
      <c r="W143" s="6097"/>
      <c r="X143" s="6097"/>
      <c r="Y143" s="6097"/>
      <c r="Z143" s="6099"/>
      <c r="AA143" s="6099"/>
      <c r="AB143" s="6100"/>
      <c r="AC143" s="6100"/>
      <c r="AD143" s="6101"/>
      <c r="AE143" s="363"/>
      <c r="AF143" s="363"/>
      <c r="AG143" s="363"/>
      <c r="AH143" s="363"/>
      <c r="AI143" s="363"/>
      <c r="AJ143" s="363"/>
      <c r="AK143" s="363"/>
      <c r="AL143" s="363"/>
      <c r="AM143" s="363"/>
      <c r="AN143" s="363"/>
      <c r="AO143" s="363"/>
      <c r="AP143" s="363"/>
      <c r="AQ143" s="363"/>
      <c r="AR143" s="363"/>
      <c r="AS143" s="363"/>
    </row>
    <row r="144" spans="1:130" x14ac:dyDescent="0.35">
      <c r="A144" s="7722" t="s">
        <v>3878</v>
      </c>
      <c r="B144" s="6104" t="s">
        <v>3879</v>
      </c>
      <c r="C144" s="5873">
        <f>SUM(D144:E144)</f>
        <v>0</v>
      </c>
      <c r="D144" s="5873">
        <f t="shared" ref="D144:E146" si="10">SUM(F144+H144+J144+L144)</f>
        <v>0</v>
      </c>
      <c r="E144" s="5873">
        <f t="shared" si="10"/>
        <v>0</v>
      </c>
      <c r="F144" s="208"/>
      <c r="G144" s="208"/>
      <c r="H144" s="208"/>
      <c r="I144" s="208"/>
      <c r="J144" s="208"/>
      <c r="K144" s="208"/>
      <c r="L144" s="208"/>
      <c r="M144" s="208"/>
      <c r="N144" s="309"/>
      <c r="O144" s="5900"/>
      <c r="P144" s="6097"/>
      <c r="Q144" s="6097"/>
      <c r="R144" s="6097"/>
      <c r="S144" s="6097"/>
      <c r="T144" s="6097"/>
      <c r="U144" s="6097"/>
      <c r="V144" s="6103"/>
      <c r="W144" s="6097"/>
      <c r="X144" s="6097"/>
      <c r="Y144" s="6097"/>
      <c r="Z144" s="6099"/>
      <c r="AA144" s="6099"/>
      <c r="AB144" s="6100"/>
      <c r="AC144" s="6100"/>
      <c r="AD144" s="363"/>
      <c r="AE144" s="363"/>
      <c r="AF144" s="363"/>
      <c r="AG144" s="363"/>
      <c r="AH144" s="363"/>
      <c r="AI144" s="363"/>
      <c r="AJ144" s="363"/>
      <c r="AK144" s="363"/>
      <c r="AL144" s="363"/>
      <c r="AM144" s="363"/>
      <c r="AN144" s="363"/>
      <c r="AO144" s="363"/>
      <c r="AP144" s="363"/>
    </row>
    <row r="145" spans="1:45" ht="15" customHeight="1" x14ac:dyDescent="0.35">
      <c r="A145" s="7608"/>
      <c r="B145" s="6105" t="s">
        <v>3880</v>
      </c>
      <c r="C145" s="5881">
        <f>SUM(D145:E145)</f>
        <v>0</v>
      </c>
      <c r="D145" s="5881">
        <f t="shared" si="10"/>
        <v>0</v>
      </c>
      <c r="E145" s="5881">
        <f t="shared" si="10"/>
        <v>0</v>
      </c>
      <c r="F145" s="208"/>
      <c r="G145" s="208"/>
      <c r="H145" s="208"/>
      <c r="I145" s="208"/>
      <c r="J145" s="208"/>
      <c r="K145" s="208"/>
      <c r="L145" s="208"/>
      <c r="M145" s="208"/>
      <c r="N145" s="309"/>
      <c r="O145" s="5900"/>
      <c r="P145" s="6097"/>
      <c r="Q145" s="6097"/>
      <c r="R145" s="6097"/>
      <c r="S145" s="6097"/>
      <c r="T145" s="6097"/>
      <c r="U145" s="6097"/>
      <c r="V145" s="6103"/>
      <c r="W145" s="6097"/>
      <c r="X145" s="6097"/>
      <c r="Y145" s="6097"/>
      <c r="Z145" s="6099"/>
      <c r="AA145" s="6099"/>
      <c r="AB145" s="6100"/>
      <c r="AC145" s="6100"/>
      <c r="AD145" s="363"/>
      <c r="AE145" s="363"/>
      <c r="AF145" s="363"/>
      <c r="AG145" s="363"/>
      <c r="AH145" s="363"/>
      <c r="AI145" s="363"/>
      <c r="AJ145" s="363"/>
      <c r="AK145" s="363"/>
      <c r="AL145" s="363"/>
      <c r="AM145" s="363"/>
      <c r="AN145" s="363"/>
      <c r="AO145" s="363"/>
      <c r="AP145" s="363"/>
    </row>
    <row r="146" spans="1:45" x14ac:dyDescent="0.35">
      <c r="A146" s="7608"/>
      <c r="B146" s="6106" t="s">
        <v>3881</v>
      </c>
      <c r="C146" s="1686">
        <f>SUM(D146:E146)</f>
        <v>0</v>
      </c>
      <c r="D146" s="1686">
        <f t="shared" si="10"/>
        <v>0</v>
      </c>
      <c r="E146" s="1686">
        <f t="shared" si="10"/>
        <v>0</v>
      </c>
      <c r="F146" s="208"/>
      <c r="G146" s="208"/>
      <c r="H146" s="208"/>
      <c r="I146" s="208"/>
      <c r="J146" s="208"/>
      <c r="K146" s="208"/>
      <c r="L146" s="208"/>
      <c r="M146" s="208"/>
      <c r="N146" s="309"/>
      <c r="O146" s="5900"/>
      <c r="P146" s="6097"/>
      <c r="Q146" s="6097"/>
      <c r="R146" s="6097"/>
      <c r="S146" s="6097"/>
      <c r="T146" s="6097"/>
      <c r="U146" s="6097"/>
      <c r="V146" s="6103"/>
      <c r="W146" s="6097"/>
      <c r="X146" s="6097"/>
      <c r="Y146" s="6097"/>
      <c r="Z146" s="6099"/>
      <c r="AA146" s="6099"/>
      <c r="AB146" s="6100"/>
      <c r="AC146" s="6100"/>
      <c r="AD146" s="363"/>
      <c r="AE146" s="363"/>
      <c r="AF146" s="363"/>
      <c r="AG146" s="363"/>
      <c r="AH146" s="363"/>
      <c r="AI146" s="363"/>
      <c r="AJ146" s="363"/>
      <c r="AK146" s="363"/>
      <c r="AL146" s="363"/>
      <c r="AM146" s="363"/>
      <c r="AN146" s="363"/>
      <c r="AO146" s="363"/>
      <c r="AP146" s="363"/>
    </row>
    <row r="147" spans="1:45" x14ac:dyDescent="0.35">
      <c r="A147" s="7723" t="s">
        <v>3882</v>
      </c>
      <c r="B147" s="7723"/>
      <c r="C147" s="6107">
        <f t="shared" ref="C147:O147" si="11">SUM(C144:C146)</f>
        <v>0</v>
      </c>
      <c r="D147" s="6107">
        <f t="shared" si="11"/>
        <v>0</v>
      </c>
      <c r="E147" s="6107">
        <f t="shared" si="11"/>
        <v>0</v>
      </c>
      <c r="F147" s="6107">
        <f t="shared" si="11"/>
        <v>0</v>
      </c>
      <c r="G147" s="6107">
        <f t="shared" si="11"/>
        <v>0</v>
      </c>
      <c r="H147" s="6107">
        <f t="shared" si="11"/>
        <v>0</v>
      </c>
      <c r="I147" s="6107">
        <f t="shared" si="11"/>
        <v>0</v>
      </c>
      <c r="J147" s="6107">
        <f t="shared" si="11"/>
        <v>0</v>
      </c>
      <c r="K147" s="6107">
        <f t="shared" si="11"/>
        <v>0</v>
      </c>
      <c r="L147" s="6107">
        <f t="shared" si="11"/>
        <v>0</v>
      </c>
      <c r="M147" s="6107">
        <f t="shared" si="11"/>
        <v>0</v>
      </c>
      <c r="N147" s="6108">
        <f t="shared" si="11"/>
        <v>0</v>
      </c>
      <c r="O147" s="6109">
        <f t="shared" si="11"/>
        <v>0</v>
      </c>
      <c r="P147" s="6110"/>
      <c r="Q147" s="6110"/>
      <c r="R147" s="6110"/>
      <c r="S147" s="6110"/>
      <c r="T147" s="6110"/>
      <c r="U147" s="6110"/>
      <c r="V147" s="6111"/>
      <c r="W147" s="6110"/>
      <c r="X147" s="6110"/>
      <c r="Y147" s="6110"/>
      <c r="Z147" s="6112"/>
      <c r="AA147" s="6112"/>
      <c r="AB147" s="6113"/>
      <c r="AC147" s="6113"/>
      <c r="AD147" s="363"/>
      <c r="AE147" s="363"/>
      <c r="AF147" s="363"/>
      <c r="AG147" s="363"/>
      <c r="AH147" s="363"/>
      <c r="AI147" s="363"/>
      <c r="AJ147" s="363"/>
      <c r="AK147" s="363"/>
      <c r="AL147" s="363"/>
      <c r="AM147" s="363"/>
      <c r="AN147" s="363"/>
      <c r="AO147" s="363"/>
      <c r="AP147" s="363"/>
    </row>
    <row r="148" spans="1:45" x14ac:dyDescent="0.35">
      <c r="A148" s="7706" t="s">
        <v>3883</v>
      </c>
      <c r="B148" s="307" t="s">
        <v>3884</v>
      </c>
      <c r="C148" s="292">
        <f>SUM(D148:E148)</f>
        <v>0</v>
      </c>
      <c r="D148" s="292">
        <f t="shared" ref="D148:E151" si="12">SUM(F148+H148+J148+L148)</f>
        <v>0</v>
      </c>
      <c r="E148" s="292">
        <f t="shared" si="12"/>
        <v>0</v>
      </c>
      <c r="F148" s="208"/>
      <c r="G148" s="208"/>
      <c r="H148" s="208"/>
      <c r="I148" s="208"/>
      <c r="J148" s="208"/>
      <c r="K148" s="208"/>
      <c r="L148" s="208"/>
      <c r="M148" s="208"/>
      <c r="N148" s="309"/>
      <c r="O148" s="5900"/>
      <c r="P148" s="6110"/>
      <c r="Q148" s="6110"/>
      <c r="R148" s="6110"/>
      <c r="S148" s="6110"/>
      <c r="T148" s="6110"/>
      <c r="U148" s="6110"/>
      <c r="V148" s="6111"/>
      <c r="W148" s="6110"/>
      <c r="X148" s="6112"/>
      <c r="Y148" s="6112"/>
      <c r="Z148" s="6112"/>
      <c r="AA148" s="6112"/>
      <c r="AB148" s="6113"/>
      <c r="AC148" s="6113"/>
      <c r="AD148" s="363"/>
      <c r="AE148" s="363"/>
      <c r="AF148" s="363"/>
      <c r="AG148" s="363"/>
      <c r="AH148" s="363"/>
      <c r="AI148" s="363"/>
      <c r="AJ148" s="363"/>
      <c r="AK148" s="363"/>
      <c r="AL148" s="363"/>
      <c r="AM148" s="363"/>
      <c r="AN148" s="363"/>
      <c r="AO148" s="363"/>
      <c r="AP148" s="363"/>
    </row>
    <row r="149" spans="1:45" x14ac:dyDescent="0.35">
      <c r="A149" s="7707"/>
      <c r="B149" s="6105" t="s">
        <v>3885</v>
      </c>
      <c r="C149" s="5881">
        <f>SUM(D149:E149)</f>
        <v>0</v>
      </c>
      <c r="D149" s="5881">
        <f t="shared" si="12"/>
        <v>0</v>
      </c>
      <c r="E149" s="5881">
        <f t="shared" si="12"/>
        <v>0</v>
      </c>
      <c r="F149" s="5853"/>
      <c r="G149" s="5853"/>
      <c r="H149" s="5853"/>
      <c r="I149" s="5853"/>
      <c r="J149" s="5853"/>
      <c r="K149" s="5853"/>
      <c r="L149" s="5853"/>
      <c r="M149" s="5853"/>
      <c r="N149" s="6114"/>
      <c r="O149" s="5882"/>
      <c r="P149" s="146"/>
      <c r="Q149" s="146"/>
      <c r="R149" s="146"/>
      <c r="S149" s="146"/>
      <c r="T149" s="146"/>
      <c r="U149" s="6111"/>
      <c r="V149" s="6110"/>
      <c r="W149" s="6110"/>
      <c r="X149" s="6110"/>
      <c r="Y149" s="6110"/>
      <c r="Z149" s="6110"/>
      <c r="AA149" s="6110"/>
      <c r="AB149" s="6110"/>
      <c r="AC149" s="6110"/>
      <c r="AD149" s="6110"/>
      <c r="AE149" s="6110"/>
      <c r="AF149" s="6110"/>
      <c r="AG149" s="6112"/>
      <c r="AH149" s="6112"/>
      <c r="AI149" s="6112"/>
      <c r="AJ149" s="6112"/>
      <c r="AK149" s="6113"/>
      <c r="AL149" s="6113"/>
      <c r="AM149" s="363"/>
      <c r="AN149" s="363"/>
      <c r="AO149" s="363"/>
      <c r="AP149" s="363"/>
    </row>
    <row r="150" spans="1:45" x14ac:dyDescent="0.35">
      <c r="A150" s="7707"/>
      <c r="B150" s="6105" t="s">
        <v>3886</v>
      </c>
      <c r="C150" s="5881">
        <f>SUM(D150:E150)</f>
        <v>0</v>
      </c>
      <c r="D150" s="5881">
        <f t="shared" si="12"/>
        <v>0</v>
      </c>
      <c r="E150" s="5881">
        <f t="shared" si="12"/>
        <v>0</v>
      </c>
      <c r="F150" s="5853"/>
      <c r="G150" s="5853"/>
      <c r="H150" s="5853"/>
      <c r="I150" s="5853"/>
      <c r="J150" s="5853"/>
      <c r="K150" s="5853"/>
      <c r="L150" s="5853"/>
      <c r="M150" s="5853"/>
      <c r="N150" s="6114"/>
      <c r="O150" s="5882"/>
      <c r="P150" s="146"/>
      <c r="Q150" s="146"/>
      <c r="R150" s="146"/>
      <c r="S150" s="146"/>
      <c r="T150" s="146"/>
      <c r="U150" s="6111"/>
      <c r="V150" s="6110"/>
      <c r="W150" s="6110"/>
      <c r="X150" s="6110"/>
      <c r="Y150" s="6110"/>
      <c r="Z150" s="6110"/>
      <c r="AA150" s="6110"/>
      <c r="AB150" s="6110"/>
      <c r="AC150" s="6110"/>
      <c r="AD150" s="6110"/>
      <c r="AE150" s="6110"/>
      <c r="AF150" s="6110"/>
      <c r="AG150" s="6112"/>
      <c r="AH150" s="6112"/>
      <c r="AI150" s="6112"/>
      <c r="AJ150" s="6112"/>
      <c r="AK150" s="6113"/>
      <c r="AL150" s="6113"/>
      <c r="AM150" s="363"/>
      <c r="AN150" s="363"/>
      <c r="AO150" s="363"/>
      <c r="AP150" s="363"/>
    </row>
    <row r="151" spans="1:45" x14ac:dyDescent="0.35">
      <c r="A151" s="7708"/>
      <c r="B151" s="6105" t="s">
        <v>3887</v>
      </c>
      <c r="C151" s="1686">
        <f>SUM(D151:E151)</f>
        <v>0</v>
      </c>
      <c r="D151" s="1686">
        <f t="shared" si="12"/>
        <v>0</v>
      </c>
      <c r="E151" s="1686">
        <f t="shared" si="12"/>
        <v>0</v>
      </c>
      <c r="F151" s="1573"/>
      <c r="G151" s="1573"/>
      <c r="H151" s="1573"/>
      <c r="I151" s="1573"/>
      <c r="J151" s="1573"/>
      <c r="K151" s="1573"/>
      <c r="L151" s="1573"/>
      <c r="M151" s="1573"/>
      <c r="N151" s="326"/>
      <c r="O151" s="878"/>
      <c r="P151" s="146"/>
      <c r="Q151" s="146"/>
      <c r="R151" s="146"/>
      <c r="S151" s="146"/>
      <c r="T151" s="146"/>
      <c r="U151" s="125"/>
      <c r="V151" s="6110"/>
      <c r="W151" s="6110"/>
      <c r="X151" s="6110"/>
      <c r="Y151" s="6110"/>
      <c r="Z151" s="6110"/>
      <c r="AA151" s="6110"/>
      <c r="AB151" s="6110"/>
      <c r="AC151" s="6110"/>
      <c r="AD151" s="6110"/>
      <c r="AE151" s="6110"/>
      <c r="AF151" s="6110"/>
      <c r="AG151" s="6112"/>
      <c r="AH151" s="6112"/>
      <c r="AI151" s="6112"/>
      <c r="AJ151" s="6112"/>
      <c r="AK151" s="6113"/>
      <c r="AL151" s="6113"/>
      <c r="AM151" s="363"/>
      <c r="AN151" s="363"/>
      <c r="AO151" s="363"/>
      <c r="AP151" s="363"/>
    </row>
    <row r="152" spans="1:45" x14ac:dyDescent="0.35">
      <c r="A152" s="7716" t="s">
        <v>3882</v>
      </c>
      <c r="B152" s="7716"/>
      <c r="C152" s="6115">
        <f t="shared" ref="C152:O152" si="13">SUM(C148:C151)</f>
        <v>0</v>
      </c>
      <c r="D152" s="6115">
        <f t="shared" si="13"/>
        <v>0</v>
      </c>
      <c r="E152" s="6115">
        <f t="shared" si="13"/>
        <v>0</v>
      </c>
      <c r="F152" s="6115">
        <f t="shared" si="13"/>
        <v>0</v>
      </c>
      <c r="G152" s="6115">
        <f t="shared" si="13"/>
        <v>0</v>
      </c>
      <c r="H152" s="6115">
        <f t="shared" si="13"/>
        <v>0</v>
      </c>
      <c r="I152" s="6115">
        <f t="shared" si="13"/>
        <v>0</v>
      </c>
      <c r="J152" s="6115">
        <f t="shared" si="13"/>
        <v>0</v>
      </c>
      <c r="K152" s="6115">
        <f t="shared" si="13"/>
        <v>0</v>
      </c>
      <c r="L152" s="6115">
        <f t="shared" si="13"/>
        <v>0</v>
      </c>
      <c r="M152" s="6115">
        <f t="shared" si="13"/>
        <v>0</v>
      </c>
      <c r="N152" s="6116">
        <f t="shared" si="13"/>
        <v>0</v>
      </c>
      <c r="O152" s="6109">
        <f t="shared" si="13"/>
        <v>0</v>
      </c>
      <c r="P152" s="146"/>
      <c r="Q152" s="146"/>
      <c r="R152" s="146"/>
      <c r="S152" s="146"/>
      <c r="T152" s="146"/>
      <c r="U152" s="6117"/>
      <c r="V152" s="6118"/>
      <c r="W152" s="6118"/>
      <c r="X152" s="6118"/>
      <c r="Y152" s="6118"/>
      <c r="Z152" s="6118"/>
      <c r="AA152" s="6118"/>
      <c r="AB152" s="6118"/>
      <c r="AC152" s="6118"/>
      <c r="AD152" s="6118"/>
      <c r="AE152" s="6118"/>
      <c r="AF152" s="6118"/>
      <c r="AG152" s="6118"/>
      <c r="AH152" s="6119"/>
      <c r="AI152" s="6118"/>
      <c r="AJ152" s="6120"/>
      <c r="AK152" s="6120"/>
      <c r="AL152" s="6120"/>
      <c r="AM152" s="6120"/>
      <c r="AN152" s="6121"/>
      <c r="AO152" s="6121"/>
      <c r="AP152" s="363"/>
      <c r="AQ152" s="363"/>
      <c r="AR152" s="363"/>
      <c r="AS152" s="363"/>
    </row>
    <row r="153" spans="1:45" x14ac:dyDescent="0.35">
      <c r="A153" s="7698" t="s">
        <v>113</v>
      </c>
      <c r="B153" s="7698"/>
      <c r="C153" s="6086">
        <f t="shared" ref="C153:O153" si="14">SUM(C147+C152)</f>
        <v>0</v>
      </c>
      <c r="D153" s="6086">
        <f t="shared" si="14"/>
        <v>0</v>
      </c>
      <c r="E153" s="6086">
        <f t="shared" si="14"/>
        <v>0</v>
      </c>
      <c r="F153" s="6086">
        <f t="shared" si="14"/>
        <v>0</v>
      </c>
      <c r="G153" s="6086">
        <f t="shared" si="14"/>
        <v>0</v>
      </c>
      <c r="H153" s="6086">
        <f t="shared" si="14"/>
        <v>0</v>
      </c>
      <c r="I153" s="6086">
        <f t="shared" si="14"/>
        <v>0</v>
      </c>
      <c r="J153" s="6086">
        <f t="shared" si="14"/>
        <v>0</v>
      </c>
      <c r="K153" s="6086">
        <f t="shared" si="14"/>
        <v>0</v>
      </c>
      <c r="L153" s="6086">
        <f t="shared" si="14"/>
        <v>0</v>
      </c>
      <c r="M153" s="6086">
        <f t="shared" si="14"/>
        <v>0</v>
      </c>
      <c r="N153" s="6122">
        <f t="shared" si="14"/>
        <v>0</v>
      </c>
      <c r="O153" s="6123">
        <f t="shared" si="14"/>
        <v>0</v>
      </c>
      <c r="P153" s="146"/>
      <c r="Q153" s="146"/>
      <c r="R153" s="146"/>
      <c r="S153" s="146"/>
      <c r="T153" s="146"/>
      <c r="U153" s="6117"/>
      <c r="V153" s="6118"/>
      <c r="W153" s="6118"/>
      <c r="X153" s="6118"/>
      <c r="Y153" s="6118"/>
      <c r="Z153" s="6118"/>
      <c r="AA153" s="6118"/>
      <c r="AB153" s="6118"/>
      <c r="AC153" s="6118"/>
      <c r="AD153" s="6118"/>
      <c r="AE153" s="6118"/>
      <c r="AF153" s="6118"/>
      <c r="AG153" s="6118"/>
      <c r="AH153" s="6119"/>
      <c r="AI153" s="6118"/>
      <c r="AJ153" s="6120"/>
      <c r="AK153" s="6120"/>
      <c r="AL153" s="6120"/>
      <c r="AM153" s="6120"/>
      <c r="AN153" s="6121"/>
      <c r="AO153" s="6121"/>
      <c r="AP153" s="363"/>
      <c r="AQ153" s="363"/>
      <c r="AR153" s="363"/>
      <c r="AS153" s="363"/>
    </row>
    <row r="154" spans="1:45" x14ac:dyDescent="0.35">
      <c r="A154" s="5961" t="s">
        <v>3888</v>
      </c>
      <c r="B154" s="5961"/>
      <c r="C154" s="5961"/>
      <c r="D154" s="6092"/>
      <c r="E154" s="5961"/>
      <c r="F154" s="5961"/>
      <c r="G154" s="5954"/>
      <c r="H154" s="5954"/>
      <c r="I154" s="6027"/>
      <c r="J154" s="6027"/>
      <c r="K154" s="6027"/>
      <c r="L154" s="6027"/>
      <c r="M154" s="6027"/>
      <c r="N154" s="6027"/>
      <c r="O154" s="6027"/>
      <c r="P154" s="6027"/>
      <c r="Q154" s="6027"/>
      <c r="R154" s="6027"/>
      <c r="S154" s="182"/>
      <c r="T154" s="6124"/>
      <c r="U154" s="182"/>
      <c r="V154" s="182"/>
      <c r="W154" s="182"/>
      <c r="X154" s="6125"/>
      <c r="Y154" s="6125"/>
      <c r="Z154" s="6125"/>
      <c r="AA154" s="6125"/>
      <c r="AB154" s="6125"/>
      <c r="AC154" s="6125"/>
      <c r="AD154" s="6125"/>
      <c r="AE154" s="6125"/>
      <c r="AF154" s="6125"/>
      <c r="AG154" s="6120"/>
      <c r="AH154" s="6120"/>
      <c r="AI154" s="6120"/>
      <c r="AJ154" s="6126"/>
      <c r="AK154" s="6120"/>
      <c r="AL154" s="6120"/>
      <c r="AM154" s="6120"/>
      <c r="AN154" s="6120"/>
      <c r="AO154" s="6120"/>
      <c r="AP154" s="6120"/>
      <c r="AQ154" s="6120"/>
      <c r="AR154" s="363"/>
      <c r="AS154" s="363"/>
    </row>
    <row r="155" spans="1:45" ht="15" customHeight="1" x14ac:dyDescent="0.35">
      <c r="A155" s="7717" t="s">
        <v>559</v>
      </c>
      <c r="B155" s="7718"/>
      <c r="C155" s="7709" t="s">
        <v>30</v>
      </c>
      <c r="D155" s="7711"/>
      <c r="E155" s="7710"/>
      <c r="F155" s="7709" t="s">
        <v>93</v>
      </c>
      <c r="G155" s="7710"/>
      <c r="H155" s="7709" t="s">
        <v>94</v>
      </c>
      <c r="I155" s="7710"/>
      <c r="J155" s="7709" t="s">
        <v>95</v>
      </c>
      <c r="K155" s="7710"/>
      <c r="L155" s="7709" t="s">
        <v>96</v>
      </c>
      <c r="M155" s="7711"/>
      <c r="N155" s="7712" t="s">
        <v>3862</v>
      </c>
      <c r="O155" s="7713"/>
      <c r="P155" s="7714"/>
      <c r="Q155" s="7715" t="s">
        <v>9</v>
      </c>
      <c r="R155" s="7715" t="s">
        <v>10</v>
      </c>
      <c r="S155" s="7704"/>
      <c r="T155" s="7704"/>
      <c r="U155" s="7704"/>
      <c r="V155" s="7704"/>
      <c r="W155" s="7704"/>
      <c r="X155" s="7704"/>
      <c r="Y155" s="7704"/>
      <c r="Z155" s="7704"/>
      <c r="AA155" s="6127"/>
      <c r="AB155" s="6128"/>
      <c r="AC155" s="6128"/>
      <c r="AD155" s="6128"/>
      <c r="AE155" s="6129"/>
      <c r="AF155" s="6129"/>
      <c r="AG155" s="6129"/>
      <c r="AH155" s="6129"/>
      <c r="AI155" s="6130"/>
      <c r="AJ155" s="6130"/>
      <c r="AK155" s="6130"/>
      <c r="AL155" s="6130"/>
      <c r="AM155" s="6131"/>
      <c r="AN155" s="6128"/>
      <c r="AO155" s="6128"/>
      <c r="AP155" s="6128"/>
      <c r="AQ155" s="6128"/>
      <c r="AR155" s="6128"/>
      <c r="AS155" s="6128"/>
    </row>
    <row r="156" spans="1:45" x14ac:dyDescent="0.35">
      <c r="A156" s="7701"/>
      <c r="B156" s="7702"/>
      <c r="C156" s="6132" t="s">
        <v>32</v>
      </c>
      <c r="D156" s="6132" t="s">
        <v>33</v>
      </c>
      <c r="E156" s="6132" t="s">
        <v>34</v>
      </c>
      <c r="F156" s="6132" t="s">
        <v>33</v>
      </c>
      <c r="G156" s="6132" t="s">
        <v>34</v>
      </c>
      <c r="H156" s="6132" t="s">
        <v>33</v>
      </c>
      <c r="I156" s="6132" t="s">
        <v>34</v>
      </c>
      <c r="J156" s="6132" t="s">
        <v>33</v>
      </c>
      <c r="K156" s="6132" t="s">
        <v>34</v>
      </c>
      <c r="L156" s="6132" t="s">
        <v>33</v>
      </c>
      <c r="M156" s="6133" t="s">
        <v>34</v>
      </c>
      <c r="N156" s="6134" t="s">
        <v>577</v>
      </c>
      <c r="O156" s="6135" t="s">
        <v>3863</v>
      </c>
      <c r="P156" s="6136" t="s">
        <v>578</v>
      </c>
      <c r="Q156" s="7543"/>
      <c r="R156" s="7543"/>
      <c r="S156" s="6137"/>
      <c r="T156" s="6137"/>
      <c r="U156" s="6137"/>
      <c r="V156" s="6137"/>
      <c r="W156" s="6137"/>
      <c r="X156" s="6137"/>
      <c r="Y156" s="6137"/>
      <c r="Z156" s="6137"/>
      <c r="AA156" s="6119"/>
      <c r="AB156" s="6128"/>
      <c r="AC156" s="6128"/>
      <c r="AD156" s="6128"/>
      <c r="AE156" s="6129"/>
      <c r="AF156" s="6129"/>
      <c r="AG156" s="6129"/>
      <c r="AH156" s="6129"/>
      <c r="AI156" s="6130"/>
      <c r="AJ156" s="6130"/>
      <c r="AK156" s="6130"/>
      <c r="AL156" s="6130"/>
      <c r="AM156" s="6138"/>
      <c r="AN156" s="6128"/>
      <c r="AO156" s="6128"/>
      <c r="AP156" s="6128"/>
      <c r="AQ156" s="6128"/>
      <c r="AR156" s="6128"/>
      <c r="AS156" s="6128"/>
    </row>
    <row r="157" spans="1:45" x14ac:dyDescent="0.35">
      <c r="A157" s="7705" t="s">
        <v>3878</v>
      </c>
      <c r="B157" s="6104" t="s">
        <v>3879</v>
      </c>
      <c r="C157" s="6139">
        <f>SUM(D157:E157)</f>
        <v>0</v>
      </c>
      <c r="D157" s="6140">
        <f t="shared" ref="D157:E159" si="15">SUM(F157+H157+J157+L157)</f>
        <v>0</v>
      </c>
      <c r="E157" s="6140">
        <f t="shared" si="15"/>
        <v>0</v>
      </c>
      <c r="F157" s="5873"/>
      <c r="G157" s="5873"/>
      <c r="H157" s="5873"/>
      <c r="I157" s="5873"/>
      <c r="J157" s="5873"/>
      <c r="K157" s="5873"/>
      <c r="L157" s="5873"/>
      <c r="M157" s="6141"/>
      <c r="N157" s="6142"/>
      <c r="O157" s="6143"/>
      <c r="P157" s="6144"/>
      <c r="Q157" s="6144"/>
      <c r="R157" s="6144"/>
      <c r="S157" s="6145"/>
      <c r="T157" s="6145"/>
      <c r="U157" s="6145"/>
      <c r="V157" s="6145"/>
      <c r="W157" s="6145"/>
      <c r="X157" s="6145"/>
      <c r="Y157" s="6145"/>
      <c r="Z157" s="6145"/>
      <c r="AA157" s="6146"/>
      <c r="AB157" s="6147"/>
      <c r="AC157" s="6147"/>
      <c r="AD157" s="6147"/>
      <c r="AE157" s="6148"/>
      <c r="AF157" s="6148"/>
      <c r="AG157" s="6148"/>
      <c r="AH157" s="6148"/>
      <c r="AI157" s="6147"/>
      <c r="AJ157" s="6147"/>
      <c r="AK157" s="6147"/>
      <c r="AL157" s="6147"/>
      <c r="AM157" s="6147"/>
      <c r="AN157" s="6147"/>
      <c r="AO157" s="6147"/>
      <c r="AP157" s="6147"/>
      <c r="AQ157" s="6147"/>
      <c r="AR157" s="6147"/>
      <c r="AS157" s="6147"/>
    </row>
    <row r="158" spans="1:45" x14ac:dyDescent="0.35">
      <c r="A158" s="7608"/>
      <c r="B158" s="6105" t="s">
        <v>3880</v>
      </c>
      <c r="C158" s="6149">
        <f>SUM(D158:E158)</f>
        <v>0</v>
      </c>
      <c r="D158" s="6149">
        <f t="shared" si="15"/>
        <v>0</v>
      </c>
      <c r="E158" s="6149">
        <f t="shared" si="15"/>
        <v>0</v>
      </c>
      <c r="F158" s="5881"/>
      <c r="G158" s="5881"/>
      <c r="H158" s="5881"/>
      <c r="I158" s="5881"/>
      <c r="J158" s="5881"/>
      <c r="K158" s="5881"/>
      <c r="L158" s="5881"/>
      <c r="M158" s="6150"/>
      <c r="N158" s="6151"/>
      <c r="O158" s="6152"/>
      <c r="P158" s="6153"/>
      <c r="Q158" s="5882"/>
      <c r="R158" s="5882"/>
      <c r="S158" s="6145"/>
      <c r="T158" s="6145"/>
      <c r="U158" s="6145"/>
      <c r="V158" s="6145"/>
      <c r="W158" s="6145"/>
      <c r="X158" s="6145"/>
      <c r="Y158" s="6145"/>
      <c r="Z158" s="6154"/>
      <c r="AA158" s="6155"/>
      <c r="AB158" s="6156"/>
      <c r="AC158" s="6156"/>
      <c r="AD158" s="6156"/>
      <c r="AE158" s="6157"/>
      <c r="AF158" s="6157"/>
      <c r="AG158" s="6157"/>
      <c r="AH158" s="6157"/>
      <c r="AI158" s="6156"/>
      <c r="AJ158" s="6156"/>
      <c r="AK158" s="6156"/>
      <c r="AL158" s="6156"/>
      <c r="AM158" s="6147"/>
      <c r="AN158" s="6147"/>
      <c r="AO158" s="6147"/>
      <c r="AP158" s="6147"/>
      <c r="AQ158" s="6147"/>
      <c r="AR158" s="6147"/>
      <c r="AS158" s="6147"/>
    </row>
    <row r="159" spans="1:45" x14ac:dyDescent="0.35">
      <c r="A159" s="7608"/>
      <c r="B159" s="6106" t="s">
        <v>3881</v>
      </c>
      <c r="C159" s="2399">
        <f>SUM(D159:E159)</f>
        <v>0</v>
      </c>
      <c r="D159" s="2399">
        <f t="shared" si="15"/>
        <v>0</v>
      </c>
      <c r="E159" s="2399">
        <f t="shared" si="15"/>
        <v>0</v>
      </c>
      <c r="F159" s="1686"/>
      <c r="G159" s="1686"/>
      <c r="H159" s="1686"/>
      <c r="I159" s="1686"/>
      <c r="J159" s="1686"/>
      <c r="K159" s="1686"/>
      <c r="L159" s="1686"/>
      <c r="M159" s="6158"/>
      <c r="N159" s="6159"/>
      <c r="O159" s="6160"/>
      <c r="P159" s="6161"/>
      <c r="Q159" s="878"/>
      <c r="R159" s="878"/>
      <c r="S159" s="6145"/>
      <c r="T159" s="6145"/>
      <c r="U159" s="6145"/>
      <c r="V159" s="6145"/>
      <c r="W159" s="6145"/>
      <c r="X159" s="6145"/>
      <c r="Y159" s="6162"/>
      <c r="Z159" s="6145"/>
      <c r="AA159" s="6147"/>
      <c r="AB159" s="6147"/>
      <c r="AC159" s="6147"/>
      <c r="AD159" s="6147"/>
      <c r="AE159" s="6148"/>
      <c r="AF159" s="6148"/>
      <c r="AG159" s="6148"/>
      <c r="AH159" s="6148"/>
      <c r="AI159" s="6147"/>
      <c r="AJ159" s="6147"/>
      <c r="AK159" s="6147"/>
      <c r="AL159" s="6147"/>
      <c r="AM159" s="6147"/>
      <c r="AN159" s="6147"/>
      <c r="AO159" s="6147"/>
      <c r="AP159" s="6147"/>
      <c r="AQ159" s="6147"/>
      <c r="AR159" s="6147"/>
      <c r="AS159" s="6147"/>
    </row>
    <row r="160" spans="1:45" x14ac:dyDescent="0.35">
      <c r="A160" s="7697" t="s">
        <v>3882</v>
      </c>
      <c r="B160" s="7697"/>
      <c r="C160" s="6163">
        <f t="shared" ref="C160:R160" si="16">SUM(C157:C159)</f>
        <v>0</v>
      </c>
      <c r="D160" s="6163">
        <f t="shared" si="16"/>
        <v>0</v>
      </c>
      <c r="E160" s="6163">
        <f t="shared" si="16"/>
        <v>0</v>
      </c>
      <c r="F160" s="6163">
        <f t="shared" si="16"/>
        <v>0</v>
      </c>
      <c r="G160" s="6163">
        <f t="shared" si="16"/>
        <v>0</v>
      </c>
      <c r="H160" s="6163">
        <f t="shared" si="16"/>
        <v>0</v>
      </c>
      <c r="I160" s="6163">
        <f t="shared" si="16"/>
        <v>0</v>
      </c>
      <c r="J160" s="6163">
        <f t="shared" si="16"/>
        <v>0</v>
      </c>
      <c r="K160" s="6163">
        <f t="shared" si="16"/>
        <v>0</v>
      </c>
      <c r="L160" s="6163">
        <f t="shared" si="16"/>
        <v>0</v>
      </c>
      <c r="M160" s="6164">
        <f t="shared" si="16"/>
        <v>0</v>
      </c>
      <c r="N160" s="6165">
        <f t="shared" si="16"/>
        <v>0</v>
      </c>
      <c r="O160" s="6166">
        <f t="shared" si="16"/>
        <v>0</v>
      </c>
      <c r="P160" s="6167">
        <f t="shared" si="16"/>
        <v>0</v>
      </c>
      <c r="Q160" s="6168">
        <f t="shared" si="16"/>
        <v>0</v>
      </c>
      <c r="R160" s="6168">
        <f t="shared" si="16"/>
        <v>0</v>
      </c>
      <c r="S160" s="6169"/>
      <c r="T160" s="6169"/>
      <c r="U160" s="6169"/>
      <c r="V160" s="6169"/>
      <c r="W160" s="6169"/>
      <c r="X160" s="6169"/>
      <c r="Y160" s="6170"/>
      <c r="Z160" s="6169"/>
      <c r="AA160" s="6147"/>
      <c r="AB160" s="6147"/>
      <c r="AC160" s="6147"/>
      <c r="AD160" s="6147"/>
      <c r="AE160" s="6148"/>
      <c r="AF160" s="6148"/>
      <c r="AG160" s="6148"/>
      <c r="AH160" s="6148"/>
      <c r="AI160" s="6147"/>
      <c r="AJ160" s="6147"/>
      <c r="AK160" s="6147"/>
      <c r="AL160" s="6147"/>
      <c r="AM160" s="6147"/>
      <c r="AN160" s="6147"/>
      <c r="AO160" s="6147"/>
      <c r="AP160" s="6147"/>
      <c r="AQ160" s="6147"/>
      <c r="AR160" s="6147"/>
      <c r="AS160" s="6147"/>
    </row>
    <row r="161" spans="1:45" x14ac:dyDescent="0.35">
      <c r="A161" s="7706" t="s">
        <v>3883</v>
      </c>
      <c r="B161" s="307" t="s">
        <v>3884</v>
      </c>
      <c r="C161" s="672">
        <f>SUM(D161:E161)</f>
        <v>0</v>
      </c>
      <c r="D161" s="672">
        <f t="shared" ref="D161:E164" si="17">SUM(F161+H161+J161+L161)</f>
        <v>0</v>
      </c>
      <c r="E161" s="672">
        <f t="shared" si="17"/>
        <v>0</v>
      </c>
      <c r="F161" s="292"/>
      <c r="G161" s="292"/>
      <c r="H161" s="292"/>
      <c r="I161" s="292"/>
      <c r="J161" s="292"/>
      <c r="K161" s="292"/>
      <c r="L161" s="292"/>
      <c r="M161" s="944"/>
      <c r="N161" s="6171"/>
      <c r="O161" s="6172"/>
      <c r="P161" s="6173"/>
      <c r="Q161" s="5900"/>
      <c r="R161" s="5900"/>
      <c r="S161" s="6147"/>
      <c r="T161" s="6147"/>
      <c r="U161" s="6147"/>
      <c r="V161" s="6147"/>
      <c r="W161" s="6147"/>
      <c r="X161" s="6147"/>
      <c r="Y161" s="6174"/>
      <c r="Z161" s="6147"/>
      <c r="AA161" s="6147"/>
      <c r="AB161" s="6147"/>
      <c r="AC161" s="6147"/>
      <c r="AD161" s="6147"/>
      <c r="AE161" s="6147"/>
      <c r="AF161" s="6147"/>
      <c r="AG161" s="6147"/>
      <c r="AH161" s="6147"/>
      <c r="AI161" s="6147"/>
      <c r="AJ161" s="6147"/>
      <c r="AK161" s="6147"/>
      <c r="AL161" s="6147"/>
      <c r="AM161" s="6147"/>
      <c r="AN161" s="6147"/>
      <c r="AO161" s="6148"/>
      <c r="AP161" s="6148"/>
      <c r="AQ161" s="6148"/>
      <c r="AR161" s="6148"/>
      <c r="AS161" s="6084"/>
    </row>
    <row r="162" spans="1:45" x14ac:dyDescent="0.35">
      <c r="A162" s="7707"/>
      <c r="B162" s="6105" t="s">
        <v>3885</v>
      </c>
      <c r="C162" s="6149">
        <f>SUM(D162:E162)</f>
        <v>0</v>
      </c>
      <c r="D162" s="6149">
        <f t="shared" si="17"/>
        <v>0</v>
      </c>
      <c r="E162" s="6149">
        <f t="shared" si="17"/>
        <v>0</v>
      </c>
      <c r="F162" s="5881"/>
      <c r="G162" s="5881"/>
      <c r="H162" s="5881"/>
      <c r="I162" s="5881"/>
      <c r="J162" s="5881"/>
      <c r="K162" s="5881"/>
      <c r="L162" s="5881"/>
      <c r="M162" s="6150"/>
      <c r="N162" s="6151"/>
      <c r="O162" s="6152"/>
      <c r="P162" s="6153"/>
      <c r="Q162" s="5882"/>
      <c r="R162" s="5882"/>
      <c r="S162" s="125"/>
      <c r="T162" s="125"/>
      <c r="U162" s="125"/>
      <c r="V162" s="125"/>
      <c r="W162" s="125"/>
      <c r="X162" s="125"/>
      <c r="Y162" s="125"/>
      <c r="Z162" s="6147"/>
      <c r="AA162" s="6147"/>
      <c r="AB162" s="6147"/>
      <c r="AC162" s="6147"/>
      <c r="AD162" s="6147"/>
      <c r="AE162" s="6147"/>
      <c r="AF162" s="6147"/>
      <c r="AG162" s="6147"/>
      <c r="AH162" s="6147"/>
      <c r="AI162" s="6147"/>
      <c r="AJ162" s="6147"/>
      <c r="AK162" s="6147"/>
      <c r="AL162" s="6147"/>
      <c r="AM162" s="6147"/>
      <c r="AN162" s="6147"/>
      <c r="AO162" s="6148"/>
      <c r="AP162" s="6148"/>
      <c r="AQ162" s="6148"/>
      <c r="AR162" s="6148"/>
      <c r="AS162" s="6084"/>
    </row>
    <row r="163" spans="1:45" x14ac:dyDescent="0.35">
      <c r="A163" s="7707"/>
      <c r="B163" s="6105" t="s">
        <v>3886</v>
      </c>
      <c r="C163" s="6149">
        <f>SUM(D163:E163)</f>
        <v>0</v>
      </c>
      <c r="D163" s="6149">
        <f t="shared" si="17"/>
        <v>0</v>
      </c>
      <c r="E163" s="6149">
        <f t="shared" si="17"/>
        <v>0</v>
      </c>
      <c r="F163" s="5881"/>
      <c r="G163" s="5881"/>
      <c r="H163" s="5881"/>
      <c r="I163" s="5881"/>
      <c r="J163" s="5881"/>
      <c r="K163" s="5881"/>
      <c r="L163" s="5881"/>
      <c r="M163" s="6150"/>
      <c r="N163" s="6151"/>
      <c r="O163" s="6152"/>
      <c r="P163" s="6153"/>
      <c r="Q163" s="5882"/>
      <c r="R163" s="5882"/>
      <c r="S163" s="125"/>
      <c r="T163" s="125"/>
      <c r="U163" s="125"/>
      <c r="V163" s="125"/>
      <c r="W163" s="125"/>
      <c r="X163" s="125"/>
      <c r="Y163" s="125"/>
      <c r="Z163" s="6147"/>
      <c r="AA163" s="6147"/>
      <c r="AB163" s="6147"/>
      <c r="AC163" s="6147"/>
      <c r="AD163" s="6147"/>
      <c r="AE163" s="6147"/>
      <c r="AF163" s="6147"/>
      <c r="AG163" s="6147"/>
      <c r="AH163" s="6147"/>
      <c r="AI163" s="6147"/>
      <c r="AJ163" s="6147"/>
      <c r="AK163" s="6147"/>
      <c r="AL163" s="6147"/>
      <c r="AM163" s="6147"/>
      <c r="AN163" s="6147"/>
      <c r="AO163" s="6148"/>
      <c r="AP163" s="6148"/>
      <c r="AQ163" s="6148"/>
      <c r="AR163" s="6148"/>
      <c r="AS163" s="6084"/>
    </row>
    <row r="164" spans="1:45" x14ac:dyDescent="0.35">
      <c r="A164" s="7708"/>
      <c r="B164" s="6105" t="s">
        <v>3887</v>
      </c>
      <c r="C164" s="2399">
        <f>SUM(D164:E164)</f>
        <v>0</v>
      </c>
      <c r="D164" s="2399">
        <f t="shared" si="17"/>
        <v>0</v>
      </c>
      <c r="E164" s="2399">
        <f t="shared" si="17"/>
        <v>0</v>
      </c>
      <c r="F164" s="1686"/>
      <c r="G164" s="1686"/>
      <c r="H164" s="1686"/>
      <c r="I164" s="1686"/>
      <c r="J164" s="1686"/>
      <c r="K164" s="1686"/>
      <c r="L164" s="1686"/>
      <c r="M164" s="6158"/>
      <c r="N164" s="6159"/>
      <c r="O164" s="6160"/>
      <c r="P164" s="6161"/>
      <c r="Q164" s="878"/>
      <c r="R164" s="878"/>
      <c r="S164" s="125"/>
      <c r="T164" s="125"/>
      <c r="U164" s="125"/>
      <c r="V164" s="125"/>
      <c r="W164" s="125"/>
      <c r="X164" s="125"/>
      <c r="Y164" s="125"/>
      <c r="Z164" s="6147"/>
      <c r="AA164" s="6147"/>
      <c r="AB164" s="6147"/>
      <c r="AC164" s="6147"/>
      <c r="AD164" s="6147"/>
      <c r="AE164" s="6147"/>
      <c r="AF164" s="6147"/>
      <c r="AG164" s="6147"/>
      <c r="AH164" s="6147"/>
      <c r="AI164" s="6147"/>
      <c r="AJ164" s="6147"/>
      <c r="AK164" s="6147"/>
      <c r="AL164" s="6147"/>
      <c r="AM164" s="6147"/>
      <c r="AN164" s="6147"/>
      <c r="AO164" s="6148"/>
      <c r="AP164" s="6148"/>
      <c r="AQ164" s="6148"/>
      <c r="AR164" s="6148"/>
      <c r="AS164" s="6084"/>
    </row>
    <row r="165" spans="1:45" x14ac:dyDescent="0.35">
      <c r="A165" s="7697" t="s">
        <v>3882</v>
      </c>
      <c r="B165" s="7697"/>
      <c r="C165" s="6163">
        <f t="shared" ref="C165:R165" si="18">SUM(C161:C164)</f>
        <v>0</v>
      </c>
      <c r="D165" s="6163">
        <f t="shared" si="18"/>
        <v>0</v>
      </c>
      <c r="E165" s="6163">
        <f t="shared" si="18"/>
        <v>0</v>
      </c>
      <c r="F165" s="6163">
        <f t="shared" si="18"/>
        <v>0</v>
      </c>
      <c r="G165" s="6163">
        <f t="shared" si="18"/>
        <v>0</v>
      </c>
      <c r="H165" s="6163">
        <f t="shared" si="18"/>
        <v>0</v>
      </c>
      <c r="I165" s="6163">
        <f t="shared" si="18"/>
        <v>0</v>
      </c>
      <c r="J165" s="6163">
        <f t="shared" si="18"/>
        <v>0</v>
      </c>
      <c r="K165" s="6163">
        <f t="shared" si="18"/>
        <v>0</v>
      </c>
      <c r="L165" s="6163">
        <f t="shared" si="18"/>
        <v>0</v>
      </c>
      <c r="M165" s="6164">
        <f t="shared" si="18"/>
        <v>0</v>
      </c>
      <c r="N165" s="6165">
        <f t="shared" si="18"/>
        <v>0</v>
      </c>
      <c r="O165" s="6166">
        <f t="shared" si="18"/>
        <v>0</v>
      </c>
      <c r="P165" s="6167">
        <f t="shared" si="18"/>
        <v>0</v>
      </c>
      <c r="Q165" s="6168">
        <f t="shared" si="18"/>
        <v>0</v>
      </c>
      <c r="R165" s="6168">
        <f t="shared" si="18"/>
        <v>0</v>
      </c>
      <c r="S165" s="125"/>
      <c r="T165" s="125"/>
      <c r="U165" s="125"/>
      <c r="V165" s="125"/>
      <c r="W165" s="125"/>
      <c r="X165" s="125"/>
      <c r="Y165" s="125"/>
      <c r="Z165" s="6147"/>
      <c r="AA165" s="6147"/>
      <c r="AB165" s="6147"/>
      <c r="AC165" s="6147"/>
      <c r="AD165" s="6147"/>
      <c r="AE165" s="6147"/>
      <c r="AF165" s="6147"/>
      <c r="AG165" s="6147"/>
      <c r="AH165" s="6147"/>
      <c r="AI165" s="6147"/>
      <c r="AJ165" s="6147"/>
      <c r="AK165" s="6147"/>
      <c r="AL165" s="6147"/>
      <c r="AM165" s="6147"/>
      <c r="AN165" s="6147"/>
      <c r="AO165" s="6148"/>
      <c r="AP165" s="6148"/>
      <c r="AQ165" s="6148"/>
      <c r="AR165" s="6148"/>
      <c r="AS165" s="6084"/>
    </row>
    <row r="166" spans="1:45" x14ac:dyDescent="0.35">
      <c r="A166" s="7698" t="s">
        <v>113</v>
      </c>
      <c r="B166" s="7698"/>
      <c r="C166" s="6175">
        <f t="shared" ref="C166:R166" si="19">SUM(C160+C165)</f>
        <v>0</v>
      </c>
      <c r="D166" s="6175">
        <f t="shared" si="19"/>
        <v>0</v>
      </c>
      <c r="E166" s="6175">
        <f t="shared" si="19"/>
        <v>0</v>
      </c>
      <c r="F166" s="6175">
        <f t="shared" si="19"/>
        <v>0</v>
      </c>
      <c r="G166" s="6175">
        <f t="shared" si="19"/>
        <v>0</v>
      </c>
      <c r="H166" s="6175">
        <f t="shared" si="19"/>
        <v>0</v>
      </c>
      <c r="I166" s="6175">
        <f t="shared" si="19"/>
        <v>0</v>
      </c>
      <c r="J166" s="6175">
        <f t="shared" si="19"/>
        <v>0</v>
      </c>
      <c r="K166" s="6175">
        <f t="shared" si="19"/>
        <v>0</v>
      </c>
      <c r="L166" s="6175">
        <f t="shared" si="19"/>
        <v>0</v>
      </c>
      <c r="M166" s="6176">
        <f t="shared" si="19"/>
        <v>0</v>
      </c>
      <c r="N166" s="6177">
        <f t="shared" si="19"/>
        <v>0</v>
      </c>
      <c r="O166" s="6178">
        <f t="shared" si="19"/>
        <v>0</v>
      </c>
      <c r="P166" s="6179">
        <f t="shared" si="19"/>
        <v>0</v>
      </c>
      <c r="Q166" s="5234">
        <f t="shared" si="19"/>
        <v>0</v>
      </c>
      <c r="R166" s="5234">
        <f t="shared" si="19"/>
        <v>0</v>
      </c>
      <c r="S166" s="125"/>
      <c r="T166" s="125"/>
      <c r="U166" s="125"/>
      <c r="V166" s="125"/>
      <c r="W166" s="125"/>
      <c r="X166" s="125"/>
      <c r="Y166" s="125"/>
      <c r="Z166" s="6147"/>
      <c r="AA166" s="6147"/>
      <c r="AB166" s="6147"/>
      <c r="AC166" s="6147"/>
      <c r="AD166" s="6147"/>
      <c r="AE166" s="6147"/>
      <c r="AF166" s="6147"/>
      <c r="AG166" s="6147"/>
      <c r="AH166" s="6147"/>
      <c r="AI166" s="6147"/>
      <c r="AJ166" s="6147"/>
      <c r="AK166" s="6147"/>
      <c r="AL166" s="6147"/>
      <c r="AM166" s="6147"/>
      <c r="AN166" s="6147"/>
      <c r="AO166" s="6147"/>
      <c r="AP166" s="6147"/>
      <c r="AQ166" s="6147"/>
      <c r="AR166" s="6147"/>
      <c r="AS166" s="6147"/>
    </row>
    <row r="167" spans="1:45" x14ac:dyDescent="0.35">
      <c r="A167" s="5961" t="s">
        <v>3889</v>
      </c>
      <c r="B167" s="5961"/>
      <c r="C167" s="5961"/>
      <c r="D167" s="6092"/>
      <c r="E167" s="5961"/>
      <c r="F167" s="5961"/>
      <c r="G167" s="5961"/>
      <c r="H167" s="5961"/>
      <c r="I167" s="6180"/>
      <c r="J167" s="6180"/>
      <c r="K167" s="6180"/>
      <c r="L167" s="6180"/>
      <c r="M167" s="6180"/>
      <c r="N167" s="6181"/>
      <c r="O167" s="6182"/>
      <c r="P167" s="125"/>
      <c r="Q167" s="125"/>
      <c r="R167" s="125"/>
      <c r="S167" s="125"/>
      <c r="T167" s="125"/>
      <c r="U167" s="125"/>
      <c r="V167" s="125"/>
      <c r="W167" s="125"/>
      <c r="X167" s="125"/>
      <c r="Y167" s="125"/>
      <c r="Z167" s="125"/>
      <c r="AA167" s="125"/>
      <c r="AB167" s="6147"/>
      <c r="AC167" s="6147"/>
      <c r="AD167" s="6147"/>
      <c r="AE167" s="6147"/>
      <c r="AF167" s="6147"/>
      <c r="AG167" s="6147"/>
      <c r="AH167" s="6147"/>
      <c r="AI167" s="6147"/>
      <c r="AJ167" s="6147"/>
      <c r="AK167" s="6147"/>
      <c r="AL167" s="6147"/>
      <c r="AM167" s="6147"/>
      <c r="AN167" s="6147"/>
      <c r="AO167" s="6147"/>
      <c r="AP167" s="6147"/>
      <c r="AQ167" s="6147"/>
      <c r="AR167" s="6147"/>
      <c r="AS167" s="6147"/>
    </row>
    <row r="168" spans="1:45" ht="15" customHeight="1" x14ac:dyDescent="0.35">
      <c r="A168" s="7699" t="s">
        <v>559</v>
      </c>
      <c r="B168" s="7700"/>
      <c r="C168" s="7703" t="s">
        <v>30</v>
      </c>
      <c r="D168" s="7703"/>
      <c r="E168" s="7692"/>
      <c r="F168" s="7691" t="s">
        <v>259</v>
      </c>
      <c r="G168" s="7692"/>
      <c r="H168" s="7691" t="s">
        <v>233</v>
      </c>
      <c r="I168" s="7692"/>
      <c r="J168" s="7691" t="s">
        <v>260</v>
      </c>
      <c r="K168" s="7692"/>
      <c r="L168" s="7691" t="s">
        <v>261</v>
      </c>
      <c r="M168" s="7692"/>
      <c r="N168" s="7691" t="s">
        <v>24</v>
      </c>
      <c r="O168" s="7693"/>
      <c r="P168" s="7694" t="s">
        <v>9</v>
      </c>
      <c r="Q168" s="7694" t="s">
        <v>10</v>
      </c>
      <c r="R168" s="125"/>
      <c r="S168" s="125"/>
      <c r="T168" s="125"/>
      <c r="U168" s="125"/>
      <c r="V168" s="125"/>
      <c r="W168" s="6183"/>
      <c r="X168" s="6183"/>
      <c r="Y168" s="6183"/>
      <c r="Z168" s="6183"/>
      <c r="AA168" s="6183"/>
      <c r="AB168" s="6183"/>
      <c r="AC168" s="6183"/>
      <c r="AD168" s="6183"/>
      <c r="AE168" s="6183"/>
      <c r="AF168" s="6183"/>
      <c r="AG168" s="6183"/>
      <c r="AH168" s="6183"/>
      <c r="AI168" s="6183"/>
      <c r="AJ168" s="6183"/>
      <c r="AK168" s="6183"/>
      <c r="AL168" s="6183"/>
      <c r="AM168" s="6183"/>
      <c r="AN168" s="6183"/>
      <c r="AO168" s="6183"/>
      <c r="AP168" s="6183"/>
      <c r="AQ168" s="6183"/>
      <c r="AR168" s="101"/>
      <c r="AS168" s="363"/>
    </row>
    <row r="169" spans="1:45" x14ac:dyDescent="0.35">
      <c r="A169" s="7701"/>
      <c r="B169" s="7702"/>
      <c r="C169" s="6184" t="s">
        <v>32</v>
      </c>
      <c r="D169" s="6185" t="s">
        <v>33</v>
      </c>
      <c r="E169" s="6186" t="s">
        <v>34</v>
      </c>
      <c r="F169" s="6184" t="s">
        <v>33</v>
      </c>
      <c r="G169" s="6186" t="s">
        <v>34</v>
      </c>
      <c r="H169" s="6184" t="s">
        <v>33</v>
      </c>
      <c r="I169" s="6186" t="s">
        <v>34</v>
      </c>
      <c r="J169" s="6184" t="s">
        <v>33</v>
      </c>
      <c r="K169" s="6186" t="s">
        <v>34</v>
      </c>
      <c r="L169" s="6184" t="s">
        <v>33</v>
      </c>
      <c r="M169" s="6186" t="s">
        <v>34</v>
      </c>
      <c r="N169" s="6184" t="s">
        <v>33</v>
      </c>
      <c r="O169" s="6187" t="s">
        <v>34</v>
      </c>
      <c r="P169" s="7543"/>
      <c r="Q169" s="7543"/>
      <c r="R169" s="125"/>
      <c r="S169" s="125"/>
      <c r="T169" s="125"/>
      <c r="U169" s="125"/>
      <c r="V169" s="125"/>
      <c r="W169" s="6188"/>
      <c r="X169" s="6188"/>
      <c r="Y169" s="6188"/>
      <c r="Z169" s="6188"/>
      <c r="AA169" s="6188"/>
      <c r="AB169" s="6188"/>
      <c r="AC169" s="6188"/>
      <c r="AD169" s="6188"/>
      <c r="AE169" s="6188"/>
      <c r="AF169" s="6188"/>
      <c r="AG169" s="6188"/>
      <c r="AH169" s="6188"/>
      <c r="AI169" s="6188"/>
      <c r="AJ169" s="6188"/>
      <c r="AK169" s="6188"/>
      <c r="AL169" s="6188"/>
      <c r="AM169" s="6188"/>
      <c r="AN169" s="6188"/>
      <c r="AO169" s="6188"/>
      <c r="AP169" s="6188"/>
      <c r="AQ169" s="6188"/>
      <c r="AR169" s="101"/>
      <c r="AS169" s="363"/>
    </row>
    <row r="170" spans="1:45" x14ac:dyDescent="0.35">
      <c r="A170" s="7695" t="s">
        <v>580</v>
      </c>
      <c r="B170" s="6189" t="s">
        <v>3879</v>
      </c>
      <c r="C170" s="327">
        <f>SUM(D170+E170)</f>
        <v>0</v>
      </c>
      <c r="D170" s="328">
        <f>SUM(F170+H170+J170+L170+N170)</f>
        <v>0</v>
      </c>
      <c r="E170" s="6190">
        <f>SUM(G170+I170+K170+M170+O170)</f>
        <v>0</v>
      </c>
      <c r="F170" s="5913"/>
      <c r="G170" s="6191"/>
      <c r="H170" s="5913"/>
      <c r="I170" s="5900"/>
      <c r="J170" s="294"/>
      <c r="K170" s="5900"/>
      <c r="L170" s="294"/>
      <c r="M170" s="5900"/>
      <c r="N170" s="294"/>
      <c r="O170" s="6192"/>
      <c r="P170" s="6191"/>
      <c r="Q170" s="6191"/>
      <c r="R170" s="125"/>
      <c r="S170" s="125"/>
      <c r="T170" s="125"/>
      <c r="U170" s="125"/>
      <c r="V170" s="125"/>
      <c r="W170" s="6193"/>
      <c r="X170" s="6193"/>
      <c r="Y170" s="6193"/>
      <c r="Z170" s="6193"/>
      <c r="AA170" s="6193"/>
      <c r="AB170" s="6193"/>
      <c r="AC170" s="6193"/>
      <c r="AD170" s="6193"/>
      <c r="AE170" s="6193"/>
      <c r="AF170" s="6193"/>
      <c r="AG170" s="6193"/>
      <c r="AH170" s="6193"/>
      <c r="AI170" s="6193"/>
      <c r="AJ170" s="6193"/>
      <c r="AK170" s="6193"/>
      <c r="AL170" s="6193"/>
      <c r="AM170" s="6193"/>
      <c r="AN170" s="6193"/>
      <c r="AO170" s="6193"/>
      <c r="AP170" s="6193"/>
      <c r="AQ170" s="6193"/>
      <c r="AR170" s="101"/>
      <c r="AS170" s="363"/>
    </row>
    <row r="171" spans="1:45" x14ac:dyDescent="0.35">
      <c r="A171" s="7055"/>
      <c r="B171" s="6194" t="s">
        <v>3880</v>
      </c>
      <c r="C171" s="5991">
        <f>SUM(D171+E171)</f>
        <v>0</v>
      </c>
      <c r="D171" s="5992">
        <f>SUM(H171+J171+L171+N171)</f>
        <v>0</v>
      </c>
      <c r="E171" s="5993">
        <f>SUM(I171+K171+M171+O171)</f>
        <v>0</v>
      </c>
      <c r="F171" s="6195"/>
      <c r="G171" s="6196"/>
      <c r="H171" s="294"/>
      <c r="I171" s="5900"/>
      <c r="J171" s="294"/>
      <c r="K171" s="5900"/>
      <c r="L171" s="294"/>
      <c r="M171" s="5900"/>
      <c r="N171" s="294"/>
      <c r="O171" s="167"/>
      <c r="P171" s="5900"/>
      <c r="Q171" s="5900"/>
      <c r="R171" s="125"/>
      <c r="S171" s="125"/>
      <c r="T171" s="125"/>
      <c r="U171" s="125"/>
      <c r="V171" s="125"/>
      <c r="W171" s="6193"/>
      <c r="X171" s="6193"/>
      <c r="Y171" s="6193"/>
      <c r="Z171" s="6193"/>
      <c r="AA171" s="6193"/>
      <c r="AB171" s="6193"/>
      <c r="AC171" s="6193"/>
      <c r="AD171" s="6193"/>
      <c r="AE171" s="6193"/>
      <c r="AF171" s="6193"/>
      <c r="AG171" s="6193"/>
      <c r="AH171" s="6193"/>
      <c r="AI171" s="6193"/>
      <c r="AJ171" s="6193"/>
      <c r="AK171" s="6193"/>
      <c r="AL171" s="6193"/>
      <c r="AM171" s="6193"/>
      <c r="AN171" s="6193"/>
      <c r="AO171" s="6193"/>
      <c r="AP171" s="6193"/>
      <c r="AQ171" s="6197"/>
      <c r="AR171" s="6198"/>
      <c r="AS171" s="6199"/>
    </row>
    <row r="172" spans="1:45" x14ac:dyDescent="0.35">
      <c r="A172" s="7055"/>
      <c r="B172" s="6194" t="s">
        <v>3881</v>
      </c>
      <c r="C172" s="6200">
        <f>SUM(D172+E172)</f>
        <v>0</v>
      </c>
      <c r="D172" s="6201">
        <f>SUM(H172+J172+L172+N172)</f>
        <v>0</v>
      </c>
      <c r="E172" s="3967">
        <f>SUM(I172+K172+M172+O172)</f>
        <v>0</v>
      </c>
      <c r="F172" s="6202"/>
      <c r="G172" s="3510"/>
      <c r="H172" s="5919"/>
      <c r="I172" s="3622"/>
      <c r="J172" s="5919"/>
      <c r="K172" s="3622"/>
      <c r="L172" s="5919"/>
      <c r="M172" s="3622"/>
      <c r="N172" s="5919"/>
      <c r="O172" s="6203"/>
      <c r="P172" s="3622"/>
      <c r="Q172" s="3622"/>
      <c r="R172" s="125"/>
      <c r="S172" s="125"/>
      <c r="T172" s="125"/>
      <c r="U172" s="125"/>
      <c r="V172" s="125"/>
      <c r="W172" s="6193"/>
      <c r="X172" s="6193"/>
      <c r="Y172" s="6193"/>
      <c r="Z172" s="6193"/>
      <c r="AA172" s="6193"/>
      <c r="AB172" s="6193"/>
      <c r="AC172" s="6193"/>
      <c r="AD172" s="6193"/>
      <c r="AE172" s="6193"/>
      <c r="AF172" s="6193"/>
      <c r="AG172" s="6193"/>
      <c r="AH172" s="6193"/>
      <c r="AI172" s="6193"/>
      <c r="AJ172" s="6193"/>
      <c r="AK172" s="6193"/>
      <c r="AL172" s="6193"/>
      <c r="AM172" s="6193"/>
      <c r="AN172" s="6193"/>
      <c r="AO172" s="6193"/>
      <c r="AP172" s="6193"/>
      <c r="AQ172" s="6204"/>
      <c r="AR172" s="6198"/>
      <c r="AS172" s="6199"/>
    </row>
    <row r="173" spans="1:45" ht="15" thickBot="1" x14ac:dyDescent="0.4">
      <c r="A173" s="7696"/>
      <c r="B173" s="6205" t="s">
        <v>3890</v>
      </c>
      <c r="C173" s="6206">
        <f t="shared" ref="C173:Q173" si="20">SUM(C170:C172)</f>
        <v>0</v>
      </c>
      <c r="D173" s="6207">
        <f t="shared" si="20"/>
        <v>0</v>
      </c>
      <c r="E173" s="6208">
        <f t="shared" si="20"/>
        <v>0</v>
      </c>
      <c r="F173" s="6206">
        <f t="shared" si="20"/>
        <v>0</v>
      </c>
      <c r="G173" s="6208">
        <f t="shared" si="20"/>
        <v>0</v>
      </c>
      <c r="H173" s="6206">
        <f t="shared" si="20"/>
        <v>0</v>
      </c>
      <c r="I173" s="6208">
        <f t="shared" si="20"/>
        <v>0</v>
      </c>
      <c r="J173" s="6206">
        <f t="shared" si="20"/>
        <v>0</v>
      </c>
      <c r="K173" s="6208">
        <f t="shared" si="20"/>
        <v>0</v>
      </c>
      <c r="L173" s="6206">
        <f t="shared" si="20"/>
        <v>0</v>
      </c>
      <c r="M173" s="6208">
        <f t="shared" si="20"/>
        <v>0</v>
      </c>
      <c r="N173" s="6206">
        <f t="shared" si="20"/>
        <v>0</v>
      </c>
      <c r="O173" s="6209">
        <f t="shared" si="20"/>
        <v>0</v>
      </c>
      <c r="P173" s="6208">
        <f t="shared" si="20"/>
        <v>0</v>
      </c>
      <c r="Q173" s="6208">
        <f t="shared" si="20"/>
        <v>0</v>
      </c>
      <c r="R173" s="6193"/>
      <c r="S173" s="6193"/>
      <c r="T173" s="6193"/>
      <c r="U173" s="6193"/>
      <c r="V173" s="6193"/>
      <c r="W173" s="6193"/>
      <c r="X173" s="6193"/>
      <c r="Y173" s="6193"/>
      <c r="Z173" s="6193"/>
      <c r="AA173" s="6193"/>
      <c r="AB173" s="6193"/>
      <c r="AC173" s="6193"/>
      <c r="AD173" s="6193"/>
      <c r="AE173" s="6193"/>
      <c r="AF173" s="6193"/>
      <c r="AG173" s="6193"/>
      <c r="AH173" s="6193"/>
      <c r="AI173" s="6210"/>
      <c r="AJ173" s="6198"/>
      <c r="AK173" s="6198"/>
      <c r="AL173" s="6198"/>
      <c r="AM173" s="6198"/>
      <c r="AN173" s="6198"/>
      <c r="AO173" s="6198"/>
      <c r="AP173" s="6198"/>
      <c r="AQ173" s="6198"/>
      <c r="AR173" s="6198"/>
      <c r="AS173" s="6198"/>
    </row>
    <row r="174" spans="1:45" ht="15" thickTop="1" x14ac:dyDescent="0.35">
      <c r="A174" s="7689" t="s">
        <v>581</v>
      </c>
      <c r="B174" s="6211" t="s">
        <v>3891</v>
      </c>
      <c r="C174" s="6212">
        <f>SUM(D174+E174)</f>
        <v>0</v>
      </c>
      <c r="D174" s="6213">
        <f t="shared" ref="D174:E177" si="21">SUM(F174+H174+J174+L174+N174)</f>
        <v>0</v>
      </c>
      <c r="E174" s="6214">
        <f t="shared" si="21"/>
        <v>0</v>
      </c>
      <c r="F174" s="329"/>
      <c r="G174" s="330"/>
      <c r="H174" s="331"/>
      <c r="I174" s="330"/>
      <c r="J174" s="332"/>
      <c r="K174" s="5900"/>
      <c r="L174" s="332"/>
      <c r="M174" s="5900"/>
      <c r="N174" s="6215"/>
      <c r="O174" s="333"/>
      <c r="P174" s="1543"/>
      <c r="Q174" s="334"/>
      <c r="R174" s="6193"/>
      <c r="S174" s="6193"/>
      <c r="T174" s="6193"/>
      <c r="U174" s="6193"/>
      <c r="V174" s="6193"/>
      <c r="W174" s="6193"/>
      <c r="X174" s="6193"/>
      <c r="Y174" s="6193"/>
      <c r="Z174" s="6193"/>
      <c r="AA174" s="6193"/>
      <c r="AB174" s="6193"/>
      <c r="AC174" s="6193"/>
      <c r="AD174" s="6193"/>
      <c r="AE174" s="6193"/>
      <c r="AF174" s="6193"/>
      <c r="AG174" s="6193"/>
      <c r="AH174" s="6193"/>
      <c r="AI174" s="6210"/>
      <c r="AJ174" s="6198"/>
      <c r="AK174" s="6198"/>
      <c r="AL174" s="6198"/>
      <c r="AM174" s="6198"/>
      <c r="AN174" s="6198"/>
      <c r="AO174" s="6198"/>
      <c r="AP174" s="6198"/>
      <c r="AQ174" s="6198"/>
      <c r="AR174" s="6198"/>
      <c r="AS174" s="6198"/>
    </row>
    <row r="175" spans="1:45" x14ac:dyDescent="0.35">
      <c r="A175" s="7055"/>
      <c r="B175" s="6194" t="s">
        <v>3892</v>
      </c>
      <c r="C175" s="6216">
        <f>SUM(D175+E175)</f>
        <v>0</v>
      </c>
      <c r="D175" s="335">
        <f t="shared" si="21"/>
        <v>0</v>
      </c>
      <c r="E175" s="6217">
        <f t="shared" si="21"/>
        <v>0</v>
      </c>
      <c r="F175" s="294"/>
      <c r="G175" s="5900"/>
      <c r="H175" s="5926"/>
      <c r="I175" s="5900"/>
      <c r="J175" s="5926"/>
      <c r="K175" s="5900"/>
      <c r="L175" s="294"/>
      <c r="M175" s="5900"/>
      <c r="N175" s="5926"/>
      <c r="O175" s="167"/>
      <c r="P175" s="5882"/>
      <c r="Q175" s="5900"/>
      <c r="R175" s="6193"/>
      <c r="S175" s="6193"/>
      <c r="T175" s="6193"/>
      <c r="U175" s="6193"/>
      <c r="V175" s="6193"/>
      <c r="W175" s="6193"/>
      <c r="X175" s="6193"/>
      <c r="Y175" s="6193"/>
      <c r="Z175" s="6193"/>
      <c r="AA175" s="6193"/>
      <c r="AB175" s="6193"/>
      <c r="AC175" s="6193"/>
      <c r="AD175" s="6193"/>
      <c r="AE175" s="6193"/>
      <c r="AF175" s="6193"/>
      <c r="AG175" s="6193"/>
      <c r="AH175" s="6193"/>
      <c r="AI175" s="6210"/>
      <c r="AJ175" s="6198"/>
      <c r="AK175" s="6198"/>
      <c r="AL175" s="6198"/>
      <c r="AM175" s="6198"/>
      <c r="AN175" s="6198"/>
      <c r="AO175" s="6198"/>
      <c r="AP175" s="6198"/>
      <c r="AQ175" s="6198"/>
      <c r="AR175" s="6198"/>
      <c r="AS175" s="6199"/>
    </row>
    <row r="176" spans="1:45" x14ac:dyDescent="0.35">
      <c r="A176" s="7055"/>
      <c r="B176" s="6194" t="s">
        <v>3893</v>
      </c>
      <c r="C176" s="6218">
        <f>SUM(D176+E176)</f>
        <v>0</v>
      </c>
      <c r="D176" s="6219">
        <f t="shared" si="21"/>
        <v>0</v>
      </c>
      <c r="E176" s="6220">
        <f t="shared" si="21"/>
        <v>0</v>
      </c>
      <c r="F176" s="5926"/>
      <c r="G176" s="5882"/>
      <c r="H176" s="5926"/>
      <c r="I176" s="5882"/>
      <c r="J176" s="5926"/>
      <c r="K176" s="5882"/>
      <c r="L176" s="5926"/>
      <c r="M176" s="5882"/>
      <c r="N176" s="5926"/>
      <c r="O176" s="6221"/>
      <c r="P176" s="5882"/>
      <c r="Q176" s="5882"/>
      <c r="R176" s="125"/>
      <c r="S176" s="125"/>
      <c r="T176" s="125"/>
      <c r="U176" s="125"/>
      <c r="V176" s="125"/>
      <c r="W176" s="125"/>
      <c r="X176" s="125"/>
      <c r="Y176" s="6193"/>
      <c r="Z176" s="6193"/>
      <c r="AA176" s="6193"/>
      <c r="AB176" s="6193"/>
      <c r="AC176" s="6193"/>
      <c r="AD176" s="6193"/>
      <c r="AE176" s="6193"/>
      <c r="AF176" s="6193"/>
      <c r="AG176" s="6193"/>
      <c r="AH176" s="6193"/>
      <c r="AI176" s="6193"/>
      <c r="AJ176" s="6193"/>
      <c r="AK176" s="6193"/>
      <c r="AL176" s="6193"/>
      <c r="AM176" s="6193"/>
      <c r="AN176" s="6193"/>
      <c r="AO176" s="6197"/>
      <c r="AP176" s="6193"/>
      <c r="AQ176" s="6193"/>
      <c r="AR176" s="6222"/>
      <c r="AS176" s="6199"/>
    </row>
    <row r="177" spans="1:49" x14ac:dyDescent="0.35">
      <c r="A177" s="7690"/>
      <c r="B177" s="6194" t="s">
        <v>3894</v>
      </c>
      <c r="C177" s="6223">
        <f>SUM(D177+E177)</f>
        <v>0</v>
      </c>
      <c r="D177" s="6224">
        <f t="shared" si="21"/>
        <v>0</v>
      </c>
      <c r="E177" s="3978">
        <f t="shared" si="21"/>
        <v>0</v>
      </c>
      <c r="F177" s="5919"/>
      <c r="G177" s="3622"/>
      <c r="H177" s="5919"/>
      <c r="I177" s="3622"/>
      <c r="J177" s="5919"/>
      <c r="K177" s="3622"/>
      <c r="L177" s="5919"/>
      <c r="M177" s="3622"/>
      <c r="N177" s="5919"/>
      <c r="O177" s="6203"/>
      <c r="P177" s="3622"/>
      <c r="Q177" s="3622"/>
      <c r="R177" s="125"/>
      <c r="S177" s="125"/>
      <c r="T177" s="125"/>
      <c r="U177" s="125"/>
      <c r="V177" s="125"/>
      <c r="W177" s="125"/>
      <c r="X177" s="125"/>
      <c r="Y177" s="6225"/>
      <c r="Z177" s="6226"/>
      <c r="AA177" s="125"/>
      <c r="AB177" s="6227"/>
      <c r="AC177" s="6226"/>
      <c r="AD177" s="125"/>
      <c r="AE177" s="6227"/>
      <c r="AF177" s="6227"/>
      <c r="AG177" s="6227"/>
      <c r="AH177" s="6193"/>
      <c r="AI177" s="125"/>
      <c r="AJ177" s="6197"/>
      <c r="AK177" s="6197"/>
      <c r="AL177" s="6197"/>
      <c r="AM177" s="6193"/>
      <c r="AN177" s="125"/>
      <c r="AO177" s="6197"/>
      <c r="AP177" s="6193"/>
      <c r="AQ177" s="6193"/>
      <c r="AR177" s="101"/>
      <c r="AS177" s="363"/>
    </row>
    <row r="178" spans="1:49" x14ac:dyDescent="0.35">
      <c r="A178" s="125" t="s">
        <v>3895</v>
      </c>
      <c r="B178" s="125"/>
      <c r="C178" s="125"/>
      <c r="D178" s="125"/>
      <c r="E178" s="125"/>
      <c r="F178" s="125"/>
      <c r="G178" s="125"/>
      <c r="H178" s="125"/>
      <c r="I178" s="125"/>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row>
    <row r="179" spans="1:49" x14ac:dyDescent="0.35">
      <c r="A179" s="125" t="s">
        <v>3896</v>
      </c>
      <c r="B179" s="125"/>
      <c r="C179" s="125"/>
      <c r="D179" s="125"/>
      <c r="E179" s="125"/>
      <c r="F179" s="125"/>
      <c r="G179" s="125"/>
      <c r="H179" s="125"/>
      <c r="I179" s="125"/>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363"/>
    </row>
    <row r="180" spans="1:49" x14ac:dyDescent="0.35">
      <c r="A180" s="5961" t="s">
        <v>3897</v>
      </c>
      <c r="B180" s="5961"/>
      <c r="C180" s="5961"/>
      <c r="D180" s="5961"/>
      <c r="E180" s="5961"/>
      <c r="F180" s="5961"/>
      <c r="G180" s="5961"/>
      <c r="H180" s="6228"/>
      <c r="I180" s="6229"/>
      <c r="J180" s="6229"/>
      <c r="K180" s="6230"/>
      <c r="L180" s="6231"/>
      <c r="M180" s="6230"/>
      <c r="N180" s="6230"/>
      <c r="O180" s="6092"/>
      <c r="P180" s="6092"/>
      <c r="Q180" s="125"/>
      <c r="R180" s="125"/>
      <c r="S180" s="125"/>
      <c r="T180" s="125"/>
      <c r="U180" s="125"/>
      <c r="V180" s="1249"/>
      <c r="W180" s="125"/>
      <c r="X180" s="6092"/>
      <c r="Y180" s="6092"/>
      <c r="Z180" s="6092"/>
      <c r="AA180" s="6092"/>
      <c r="AB180" s="6092"/>
      <c r="AC180" s="6092"/>
      <c r="AD180" s="6092"/>
      <c r="AE180" s="6092"/>
      <c r="AF180" s="6092"/>
      <c r="AG180" s="6092"/>
      <c r="AH180" s="6092"/>
      <c r="AI180" s="6092"/>
      <c r="AJ180" s="6092"/>
      <c r="AK180" s="6092"/>
      <c r="AL180" s="6232"/>
      <c r="AM180" s="6233"/>
      <c r="AN180" s="6233"/>
      <c r="AO180" s="6234"/>
      <c r="AP180" s="6233"/>
      <c r="AQ180" s="6234"/>
      <c r="AR180" s="6234"/>
      <c r="AS180" s="6235"/>
    </row>
    <row r="181" spans="1:49" ht="24.75" customHeight="1" x14ac:dyDescent="0.35">
      <c r="A181" s="7676" t="s">
        <v>3898</v>
      </c>
      <c r="B181" s="7604"/>
      <c r="C181" s="7673" t="s">
        <v>30</v>
      </c>
      <c r="D181" s="7673"/>
      <c r="E181" s="7673"/>
      <c r="F181" s="7673" t="s">
        <v>365</v>
      </c>
      <c r="G181" s="7673"/>
      <c r="H181" s="7673" t="s">
        <v>230</v>
      </c>
      <c r="I181" s="7673"/>
      <c r="J181" s="7673" t="s">
        <v>366</v>
      </c>
      <c r="K181" s="7673"/>
      <c r="L181" s="7673" t="s">
        <v>65</v>
      </c>
      <c r="M181" s="7673"/>
      <c r="N181" s="7674" t="s">
        <v>12</v>
      </c>
      <c r="O181" s="7675"/>
      <c r="P181" s="7669" t="s">
        <v>252</v>
      </c>
      <c r="Q181" s="7669"/>
      <c r="R181" s="7669" t="s">
        <v>253</v>
      </c>
      <c r="S181" s="7669"/>
      <c r="T181" s="7669" t="s">
        <v>254</v>
      </c>
      <c r="U181" s="7669"/>
      <c r="V181" s="7669" t="s">
        <v>255</v>
      </c>
      <c r="W181" s="7669"/>
      <c r="X181" s="7669" t="s">
        <v>256</v>
      </c>
      <c r="Y181" s="7669"/>
      <c r="Z181" s="7669" t="s">
        <v>257</v>
      </c>
      <c r="AA181" s="7669"/>
      <c r="AB181" s="7669" t="s">
        <v>258</v>
      </c>
      <c r="AC181" s="7669"/>
      <c r="AD181" s="7669" t="s">
        <v>259</v>
      </c>
      <c r="AE181" s="7669"/>
      <c r="AF181" s="7669" t="s">
        <v>233</v>
      </c>
      <c r="AG181" s="7669"/>
      <c r="AH181" s="7669" t="s">
        <v>260</v>
      </c>
      <c r="AI181" s="7669"/>
      <c r="AJ181" s="7669" t="s">
        <v>261</v>
      </c>
      <c r="AK181" s="7669"/>
      <c r="AL181" s="7669" t="s">
        <v>24</v>
      </c>
      <c r="AM181" s="7510"/>
      <c r="AN181" s="7666" t="s">
        <v>450</v>
      </c>
      <c r="AO181" s="7666" t="s">
        <v>3899</v>
      </c>
      <c r="AP181" s="7510" t="s">
        <v>9</v>
      </c>
      <c r="AQ181" s="7668"/>
      <c r="AR181" s="7647" t="s">
        <v>7</v>
      </c>
      <c r="AS181" s="7647" t="s">
        <v>3900</v>
      </c>
      <c r="AT181" s="7510" t="s">
        <v>10</v>
      </c>
      <c r="AU181" s="7668"/>
      <c r="AV181" s="7674" t="s">
        <v>582</v>
      </c>
      <c r="AW181" s="7675" t="s">
        <v>3901</v>
      </c>
    </row>
    <row r="182" spans="1:49" ht="27.75" customHeight="1" x14ac:dyDescent="0.35">
      <c r="A182" s="7677"/>
      <c r="B182" s="7605"/>
      <c r="C182" s="6236" t="s">
        <v>32</v>
      </c>
      <c r="D182" s="6237" t="s">
        <v>33</v>
      </c>
      <c r="E182" s="6238" t="s">
        <v>34</v>
      </c>
      <c r="F182" s="6236" t="s">
        <v>33</v>
      </c>
      <c r="G182" s="6238" t="s">
        <v>34</v>
      </c>
      <c r="H182" s="6236" t="s">
        <v>33</v>
      </c>
      <c r="I182" s="6238" t="s">
        <v>34</v>
      </c>
      <c r="J182" s="6236" t="s">
        <v>33</v>
      </c>
      <c r="K182" s="6238" t="s">
        <v>34</v>
      </c>
      <c r="L182" s="6236" t="s">
        <v>33</v>
      </c>
      <c r="M182" s="6238" t="s">
        <v>34</v>
      </c>
      <c r="N182" s="6236" t="s">
        <v>33</v>
      </c>
      <c r="O182" s="6238" t="s">
        <v>34</v>
      </c>
      <c r="P182" s="6236" t="s">
        <v>33</v>
      </c>
      <c r="Q182" s="6238" t="s">
        <v>34</v>
      </c>
      <c r="R182" s="6236" t="s">
        <v>33</v>
      </c>
      <c r="S182" s="6238" t="s">
        <v>34</v>
      </c>
      <c r="T182" s="6236" t="s">
        <v>33</v>
      </c>
      <c r="U182" s="6238" t="s">
        <v>34</v>
      </c>
      <c r="V182" s="6236" t="s">
        <v>33</v>
      </c>
      <c r="W182" s="6238" t="s">
        <v>34</v>
      </c>
      <c r="X182" s="6236" t="s">
        <v>33</v>
      </c>
      <c r="Y182" s="6238" t="s">
        <v>34</v>
      </c>
      <c r="Z182" s="6236" t="s">
        <v>33</v>
      </c>
      <c r="AA182" s="6238" t="s">
        <v>34</v>
      </c>
      <c r="AB182" s="6236" t="s">
        <v>33</v>
      </c>
      <c r="AC182" s="6238" t="s">
        <v>34</v>
      </c>
      <c r="AD182" s="6236" t="s">
        <v>33</v>
      </c>
      <c r="AE182" s="6238" t="s">
        <v>34</v>
      </c>
      <c r="AF182" s="6236" t="s">
        <v>33</v>
      </c>
      <c r="AG182" s="6238" t="s">
        <v>34</v>
      </c>
      <c r="AH182" s="6236" t="s">
        <v>33</v>
      </c>
      <c r="AI182" s="6238" t="s">
        <v>34</v>
      </c>
      <c r="AJ182" s="6236" t="s">
        <v>33</v>
      </c>
      <c r="AK182" s="6238" t="s">
        <v>34</v>
      </c>
      <c r="AL182" s="6236" t="s">
        <v>33</v>
      </c>
      <c r="AM182" s="6239" t="s">
        <v>34</v>
      </c>
      <c r="AN182" s="7667"/>
      <c r="AO182" s="7667"/>
      <c r="AP182" s="6236" t="s">
        <v>33</v>
      </c>
      <c r="AQ182" s="6238" t="s">
        <v>34</v>
      </c>
      <c r="AR182" s="7686"/>
      <c r="AS182" s="7686"/>
      <c r="AT182" s="6236" t="s">
        <v>33</v>
      </c>
      <c r="AU182" s="6238" t="s">
        <v>34</v>
      </c>
      <c r="AV182" s="6240" t="s">
        <v>583</v>
      </c>
      <c r="AW182" s="6240" t="s">
        <v>584</v>
      </c>
    </row>
    <row r="183" spans="1:49" x14ac:dyDescent="0.35">
      <c r="A183" s="7687" t="s">
        <v>3902</v>
      </c>
      <c r="B183" s="7657"/>
      <c r="C183" s="6241">
        <f>SUM(D183+E183)</f>
        <v>0</v>
      </c>
      <c r="D183" s="6242">
        <f>SUM(F183+H183+J183+L183+N183+P183+R183+T183+V183+X183+Z183+AB183+AD183+AF183+AH183+AJ183+AL183)</f>
        <v>0</v>
      </c>
      <c r="E183" s="3986">
        <f>SUM(G183+I183+K183+M183+O183+Q183+S183+U183+W183+Y183+AA183+AC183+AE183+AG183+AI183+AK183+AM183)</f>
        <v>0</v>
      </c>
      <c r="F183" s="6243"/>
      <c r="G183" s="1543"/>
      <c r="H183" s="6243"/>
      <c r="I183" s="1543"/>
      <c r="J183" s="6243"/>
      <c r="K183" s="1543"/>
      <c r="L183" s="6243"/>
      <c r="M183" s="1543"/>
      <c r="N183" s="6243"/>
      <c r="O183" s="1543"/>
      <c r="P183" s="6243"/>
      <c r="Q183" s="1543"/>
      <c r="R183" s="6243"/>
      <c r="S183" s="1543"/>
      <c r="T183" s="6243"/>
      <c r="U183" s="1543"/>
      <c r="V183" s="6243"/>
      <c r="W183" s="1543"/>
      <c r="X183" s="6243"/>
      <c r="Y183" s="1543"/>
      <c r="Z183" s="6243"/>
      <c r="AA183" s="1543"/>
      <c r="AB183" s="6243"/>
      <c r="AC183" s="1543"/>
      <c r="AD183" s="5932"/>
      <c r="AE183" s="1543"/>
      <c r="AF183" s="5932"/>
      <c r="AG183" s="1543"/>
      <c r="AH183" s="5932"/>
      <c r="AI183" s="1543"/>
      <c r="AJ183" s="5932"/>
      <c r="AK183" s="1543"/>
      <c r="AL183" s="5932"/>
      <c r="AM183" s="331"/>
      <c r="AN183" s="6244"/>
      <c r="AO183" s="288"/>
      <c r="AP183" s="5932"/>
      <c r="AQ183" s="1543"/>
      <c r="AR183" s="6245"/>
      <c r="AS183" s="6245"/>
      <c r="AT183" s="6245"/>
      <c r="AU183" s="6245"/>
      <c r="AV183" s="6245"/>
      <c r="AW183" s="6245"/>
    </row>
    <row r="184" spans="1:49" ht="30" customHeight="1" x14ac:dyDescent="0.35">
      <c r="A184" s="7658" t="s">
        <v>3903</v>
      </c>
      <c r="B184" s="7659"/>
      <c r="C184" s="6246"/>
      <c r="D184" s="6247"/>
      <c r="E184" s="6247"/>
      <c r="F184" s="6247"/>
      <c r="G184" s="6247"/>
      <c r="H184" s="6247"/>
      <c r="I184" s="6247"/>
      <c r="J184" s="6247"/>
      <c r="K184" s="6247"/>
      <c r="L184" s="6247"/>
      <c r="M184" s="6247"/>
      <c r="N184" s="6247"/>
      <c r="O184" s="6247"/>
      <c r="P184" s="6247"/>
      <c r="Q184" s="6247"/>
      <c r="R184" s="6247"/>
      <c r="S184" s="6247"/>
      <c r="T184" s="6247"/>
      <c r="U184" s="6247"/>
      <c r="V184" s="6247"/>
      <c r="W184" s="6247"/>
      <c r="X184" s="6247"/>
      <c r="Y184" s="6247"/>
      <c r="Z184" s="6247"/>
      <c r="AA184" s="6247"/>
      <c r="AB184" s="6247"/>
      <c r="AC184" s="6247"/>
      <c r="AD184" s="6247"/>
      <c r="AE184" s="6247"/>
      <c r="AF184" s="6247"/>
      <c r="AG184" s="6247"/>
      <c r="AH184" s="6247"/>
      <c r="AI184" s="6247"/>
      <c r="AJ184" s="6247"/>
      <c r="AK184" s="6247"/>
      <c r="AL184" s="6247"/>
      <c r="AM184" s="6247"/>
      <c r="AN184" s="6247"/>
      <c r="AO184" s="6247"/>
      <c r="AP184" s="6247"/>
      <c r="AQ184" s="6247"/>
      <c r="AR184" s="6247"/>
      <c r="AS184" s="6247"/>
      <c r="AT184" s="6247"/>
      <c r="AU184" s="6248"/>
      <c r="AV184" s="6248"/>
      <c r="AW184" s="6248"/>
    </row>
    <row r="185" spans="1:49" x14ac:dyDescent="0.35">
      <c r="A185" s="7688" t="s">
        <v>3904</v>
      </c>
      <c r="B185" s="6249" t="s">
        <v>3905</v>
      </c>
      <c r="C185" s="6250">
        <f t="shared" ref="C185:C227" si="22">SUM(D185+E185)</f>
        <v>0</v>
      </c>
      <c r="D185" s="6251">
        <f t="shared" ref="D185:E193" si="23">SUM(F185+H185+J185+L185+N185+P185+R185+T185+V185+X185+Z185+AB185+AD185+AF185+AH185+AJ185+AL185)</f>
        <v>0</v>
      </c>
      <c r="E185" s="6252">
        <f t="shared" si="23"/>
        <v>0</v>
      </c>
      <c r="F185" s="6253"/>
      <c r="G185" s="6254"/>
      <c r="H185" s="6253"/>
      <c r="I185" s="6254"/>
      <c r="J185" s="6253"/>
      <c r="K185" s="6254"/>
      <c r="L185" s="6253"/>
      <c r="M185" s="6254"/>
      <c r="N185" s="6253"/>
      <c r="O185" s="6254"/>
      <c r="P185" s="6253"/>
      <c r="Q185" s="6254"/>
      <c r="R185" s="6253"/>
      <c r="S185" s="6254"/>
      <c r="T185" s="6253"/>
      <c r="U185" s="6254"/>
      <c r="V185" s="6253"/>
      <c r="W185" s="6254"/>
      <c r="X185" s="6253"/>
      <c r="Y185" s="6254"/>
      <c r="Z185" s="6253"/>
      <c r="AA185" s="6254"/>
      <c r="AB185" s="6253"/>
      <c r="AC185" s="6254"/>
      <c r="AD185" s="6253"/>
      <c r="AE185" s="6254"/>
      <c r="AF185" s="6253"/>
      <c r="AG185" s="6254"/>
      <c r="AH185" s="6253"/>
      <c r="AI185" s="6254"/>
      <c r="AJ185" s="6253"/>
      <c r="AK185" s="6254"/>
      <c r="AL185" s="6253"/>
      <c r="AM185" s="6255"/>
      <c r="AN185" s="6256"/>
      <c r="AO185" s="6257"/>
      <c r="AP185" s="6253"/>
      <c r="AQ185" s="6254"/>
      <c r="AR185" s="6254"/>
      <c r="AS185" s="6254"/>
      <c r="AT185" s="6254"/>
      <c r="AU185" s="6254"/>
      <c r="AV185" s="6254"/>
      <c r="AW185" s="6254"/>
    </row>
    <row r="186" spans="1:49" x14ac:dyDescent="0.35">
      <c r="A186" s="7642"/>
      <c r="B186" s="6258" t="s">
        <v>3906</v>
      </c>
      <c r="C186" s="6259">
        <f t="shared" si="22"/>
        <v>0</v>
      </c>
      <c r="D186" s="6260">
        <f t="shared" si="23"/>
        <v>0</v>
      </c>
      <c r="E186" s="6261">
        <f t="shared" si="23"/>
        <v>0</v>
      </c>
      <c r="F186" s="5932"/>
      <c r="G186" s="5902"/>
      <c r="H186" s="5932"/>
      <c r="I186" s="5902"/>
      <c r="J186" s="5932"/>
      <c r="K186" s="5902"/>
      <c r="L186" s="5932"/>
      <c r="M186" s="5902"/>
      <c r="N186" s="5932"/>
      <c r="O186" s="5902"/>
      <c r="P186" s="5932"/>
      <c r="Q186" s="5902"/>
      <c r="R186" s="5932"/>
      <c r="S186" s="5902"/>
      <c r="T186" s="5932"/>
      <c r="U186" s="5902"/>
      <c r="V186" s="5932"/>
      <c r="W186" s="5902"/>
      <c r="X186" s="5932"/>
      <c r="Y186" s="5902"/>
      <c r="Z186" s="5932"/>
      <c r="AA186" s="5902"/>
      <c r="AB186" s="5932"/>
      <c r="AC186" s="5902"/>
      <c r="AD186" s="5932"/>
      <c r="AE186" s="5902"/>
      <c r="AF186" s="5932"/>
      <c r="AG186" s="5902"/>
      <c r="AH186" s="5932"/>
      <c r="AI186" s="5902"/>
      <c r="AJ186" s="5932"/>
      <c r="AK186" s="5902"/>
      <c r="AL186" s="5932"/>
      <c r="AM186" s="6262"/>
      <c r="AN186" s="6263"/>
      <c r="AO186" s="6090"/>
      <c r="AP186" s="5932"/>
      <c r="AQ186" s="5902"/>
      <c r="AR186" s="5902"/>
      <c r="AS186" s="5902"/>
      <c r="AT186" s="5902"/>
      <c r="AU186" s="5902"/>
      <c r="AV186" s="5902"/>
      <c r="AW186" s="5902"/>
    </row>
    <row r="187" spans="1:49" x14ac:dyDescent="0.35">
      <c r="A187" s="7662" t="s">
        <v>3907</v>
      </c>
      <c r="B187" s="7663"/>
      <c r="C187" s="6241">
        <f t="shared" si="22"/>
        <v>0</v>
      </c>
      <c r="D187" s="6242">
        <f t="shared" si="23"/>
        <v>0</v>
      </c>
      <c r="E187" s="6264">
        <f t="shared" si="23"/>
        <v>0</v>
      </c>
      <c r="F187" s="6243"/>
      <c r="G187" s="6245"/>
      <c r="H187" s="6243"/>
      <c r="I187" s="6245"/>
      <c r="J187" s="6243"/>
      <c r="K187" s="6245"/>
      <c r="L187" s="6243"/>
      <c r="M187" s="6245"/>
      <c r="N187" s="6243"/>
      <c r="O187" s="6245"/>
      <c r="P187" s="6243"/>
      <c r="Q187" s="6245"/>
      <c r="R187" s="6243"/>
      <c r="S187" s="6245"/>
      <c r="T187" s="6243"/>
      <c r="U187" s="6245"/>
      <c r="V187" s="6243"/>
      <c r="W187" s="6245"/>
      <c r="X187" s="6243"/>
      <c r="Y187" s="6245"/>
      <c r="Z187" s="6243"/>
      <c r="AA187" s="6245"/>
      <c r="AB187" s="6243"/>
      <c r="AC187" s="6245"/>
      <c r="AD187" s="6243"/>
      <c r="AE187" s="6245"/>
      <c r="AF187" s="6243"/>
      <c r="AG187" s="6245"/>
      <c r="AH187" s="6243"/>
      <c r="AI187" s="6245"/>
      <c r="AJ187" s="6243"/>
      <c r="AK187" s="6245"/>
      <c r="AL187" s="6243"/>
      <c r="AM187" s="6265"/>
      <c r="AN187" s="6244"/>
      <c r="AO187" s="6266"/>
      <c r="AP187" s="6243"/>
      <c r="AQ187" s="6245"/>
      <c r="AR187" s="6245"/>
      <c r="AS187" s="6245"/>
      <c r="AT187" s="6245"/>
      <c r="AU187" s="6245"/>
      <c r="AV187" s="6245"/>
      <c r="AW187" s="6245"/>
    </row>
    <row r="188" spans="1:49" x14ac:dyDescent="0.35">
      <c r="A188" s="7645" t="s">
        <v>3908</v>
      </c>
      <c r="B188" s="6267" t="s">
        <v>3909</v>
      </c>
      <c r="C188" s="6250">
        <f t="shared" si="22"/>
        <v>0</v>
      </c>
      <c r="D188" s="6251">
        <f t="shared" si="23"/>
        <v>0</v>
      </c>
      <c r="E188" s="6252">
        <f t="shared" si="23"/>
        <v>0</v>
      </c>
      <c r="F188" s="6268"/>
      <c r="G188" s="6269"/>
      <c r="H188" s="6253"/>
      <c r="I188" s="6254"/>
      <c r="J188" s="6253"/>
      <c r="K188" s="6254"/>
      <c r="L188" s="6253"/>
      <c r="M188" s="6254"/>
      <c r="N188" s="6253"/>
      <c r="O188" s="6254"/>
      <c r="P188" s="6253"/>
      <c r="Q188" s="6254"/>
      <c r="R188" s="6253"/>
      <c r="S188" s="6254"/>
      <c r="T188" s="6253"/>
      <c r="U188" s="6254"/>
      <c r="V188" s="6253"/>
      <c r="W188" s="6254"/>
      <c r="X188" s="6253"/>
      <c r="Y188" s="6254"/>
      <c r="Z188" s="6253"/>
      <c r="AA188" s="6254"/>
      <c r="AB188" s="6253"/>
      <c r="AC188" s="6254"/>
      <c r="AD188" s="6253"/>
      <c r="AE188" s="6254"/>
      <c r="AF188" s="6253"/>
      <c r="AG188" s="6254"/>
      <c r="AH188" s="6253"/>
      <c r="AI188" s="6254"/>
      <c r="AJ188" s="6253"/>
      <c r="AK188" s="6254"/>
      <c r="AL188" s="6253"/>
      <c r="AM188" s="6255"/>
      <c r="AN188" s="6256"/>
      <c r="AO188" s="6257"/>
      <c r="AP188" s="6253"/>
      <c r="AQ188" s="6254"/>
      <c r="AR188" s="6254"/>
      <c r="AS188" s="6254"/>
      <c r="AT188" s="6254"/>
      <c r="AU188" s="6254"/>
      <c r="AV188" s="6254"/>
      <c r="AW188" s="6254"/>
    </row>
    <row r="189" spans="1:49" x14ac:dyDescent="0.35">
      <c r="A189" s="7685"/>
      <c r="B189" s="6270" t="s">
        <v>3910</v>
      </c>
      <c r="C189" s="6271">
        <f t="shared" si="22"/>
        <v>0</v>
      </c>
      <c r="D189" s="339">
        <f t="shared" si="23"/>
        <v>0</v>
      </c>
      <c r="E189" s="3986">
        <f t="shared" si="23"/>
        <v>0</v>
      </c>
      <c r="F189" s="6272"/>
      <c r="G189" s="6273"/>
      <c r="H189" s="295"/>
      <c r="I189" s="1543"/>
      <c r="J189" s="295"/>
      <c r="K189" s="1543"/>
      <c r="L189" s="5932"/>
      <c r="M189" s="5902"/>
      <c r="N189" s="295"/>
      <c r="O189" s="1543"/>
      <c r="P189" s="295"/>
      <c r="Q189" s="1543"/>
      <c r="R189" s="295"/>
      <c r="S189" s="1543"/>
      <c r="T189" s="295"/>
      <c r="U189" s="1543"/>
      <c r="V189" s="295"/>
      <c r="W189" s="1543"/>
      <c r="X189" s="295"/>
      <c r="Y189" s="1543"/>
      <c r="Z189" s="295"/>
      <c r="AA189" s="1543"/>
      <c r="AB189" s="295"/>
      <c r="AC189" s="1543"/>
      <c r="AD189" s="295"/>
      <c r="AE189" s="1543"/>
      <c r="AF189" s="295"/>
      <c r="AG189" s="1543"/>
      <c r="AH189" s="295"/>
      <c r="AI189" s="1543"/>
      <c r="AJ189" s="295"/>
      <c r="AK189" s="1543"/>
      <c r="AL189" s="295"/>
      <c r="AM189" s="331"/>
      <c r="AN189" s="6263"/>
      <c r="AO189" s="6090"/>
      <c r="AP189" s="5932"/>
      <c r="AQ189" s="5902"/>
      <c r="AR189" s="5902"/>
      <c r="AS189" s="5902"/>
      <c r="AT189" s="5902"/>
      <c r="AU189" s="5902"/>
      <c r="AV189" s="5902"/>
      <c r="AW189" s="5902"/>
    </row>
    <row r="190" spans="1:49" x14ac:dyDescent="0.35">
      <c r="A190" s="7656" t="s">
        <v>3911</v>
      </c>
      <c r="B190" s="7657"/>
      <c r="C190" s="6274">
        <f t="shared" si="22"/>
        <v>0</v>
      </c>
      <c r="D190" s="6275">
        <f t="shared" si="23"/>
        <v>0</v>
      </c>
      <c r="E190" s="6276">
        <f t="shared" si="23"/>
        <v>0</v>
      </c>
      <c r="F190" s="6243"/>
      <c r="G190" s="6245"/>
      <c r="H190" s="6243"/>
      <c r="I190" s="6245"/>
      <c r="J190" s="6243"/>
      <c r="K190" s="6245"/>
      <c r="L190" s="6243"/>
      <c r="M190" s="6245"/>
      <c r="N190" s="6243"/>
      <c r="O190" s="6245"/>
      <c r="P190" s="6243"/>
      <c r="Q190" s="6245"/>
      <c r="R190" s="6243"/>
      <c r="S190" s="6245"/>
      <c r="T190" s="6243"/>
      <c r="U190" s="6245"/>
      <c r="V190" s="6243"/>
      <c r="W190" s="6245"/>
      <c r="X190" s="6243"/>
      <c r="Y190" s="6245"/>
      <c r="Z190" s="6243"/>
      <c r="AA190" s="6245"/>
      <c r="AB190" s="6243"/>
      <c r="AC190" s="6245"/>
      <c r="AD190" s="6243"/>
      <c r="AE190" s="6245"/>
      <c r="AF190" s="6243"/>
      <c r="AG190" s="6245"/>
      <c r="AH190" s="6243"/>
      <c r="AI190" s="6245"/>
      <c r="AJ190" s="6243"/>
      <c r="AK190" s="6245"/>
      <c r="AL190" s="6243"/>
      <c r="AM190" s="6265"/>
      <c r="AN190" s="6244"/>
      <c r="AO190" s="6266"/>
      <c r="AP190" s="5932"/>
      <c r="AQ190" s="6245"/>
      <c r="AR190" s="6245"/>
      <c r="AS190" s="6245"/>
      <c r="AT190" s="6245"/>
      <c r="AU190" s="6245"/>
      <c r="AV190" s="6245"/>
      <c r="AW190" s="6245"/>
    </row>
    <row r="191" spans="1:49" x14ac:dyDescent="0.35">
      <c r="A191" s="7678" t="s">
        <v>3912</v>
      </c>
      <c r="B191" s="6277" t="s">
        <v>3913</v>
      </c>
      <c r="C191" s="6278">
        <f t="shared" si="22"/>
        <v>0</v>
      </c>
      <c r="D191" s="6279">
        <f t="shared" si="23"/>
        <v>0</v>
      </c>
      <c r="E191" s="6280">
        <f t="shared" si="23"/>
        <v>0</v>
      </c>
      <c r="F191" s="294"/>
      <c r="G191" s="5900"/>
      <c r="H191" s="294"/>
      <c r="I191" s="5900"/>
      <c r="J191" s="294"/>
      <c r="K191" s="5900"/>
      <c r="L191" s="294"/>
      <c r="M191" s="5900"/>
      <c r="N191" s="294"/>
      <c r="O191" s="5900"/>
      <c r="P191" s="294"/>
      <c r="Q191" s="5900"/>
      <c r="R191" s="294"/>
      <c r="S191" s="5900"/>
      <c r="T191" s="294"/>
      <c r="U191" s="5900"/>
      <c r="V191" s="294"/>
      <c r="W191" s="5900"/>
      <c r="X191" s="294"/>
      <c r="Y191" s="5900"/>
      <c r="Z191" s="294"/>
      <c r="AA191" s="5900"/>
      <c r="AB191" s="294"/>
      <c r="AC191" s="5900"/>
      <c r="AD191" s="294"/>
      <c r="AE191" s="5900"/>
      <c r="AF191" s="294"/>
      <c r="AG191" s="5900"/>
      <c r="AH191" s="294"/>
      <c r="AI191" s="5900"/>
      <c r="AJ191" s="294"/>
      <c r="AK191" s="5900"/>
      <c r="AL191" s="294"/>
      <c r="AM191" s="341"/>
      <c r="AN191" s="309"/>
      <c r="AO191" s="282"/>
      <c r="AP191" s="294"/>
      <c r="AQ191" s="1543"/>
      <c r="AR191" s="1543"/>
      <c r="AS191" s="1543"/>
      <c r="AT191" s="1543"/>
      <c r="AU191" s="1543"/>
      <c r="AV191" s="1543"/>
      <c r="AW191" s="1543"/>
    </row>
    <row r="192" spans="1:49" x14ac:dyDescent="0.35">
      <c r="A192" s="7679"/>
      <c r="B192" s="6281" t="s">
        <v>3914</v>
      </c>
      <c r="C192" s="6282">
        <f t="shared" si="22"/>
        <v>0</v>
      </c>
      <c r="D192" s="6283">
        <f t="shared" si="23"/>
        <v>0</v>
      </c>
      <c r="E192" s="6284">
        <f t="shared" si="23"/>
        <v>0</v>
      </c>
      <c r="F192" s="5926"/>
      <c r="G192" s="5882"/>
      <c r="H192" s="5926"/>
      <c r="I192" s="5882"/>
      <c r="J192" s="5926"/>
      <c r="K192" s="5882"/>
      <c r="L192" s="5926"/>
      <c r="M192" s="5882"/>
      <c r="N192" s="5926"/>
      <c r="O192" s="5882"/>
      <c r="P192" s="5926"/>
      <c r="Q192" s="5882"/>
      <c r="R192" s="5926"/>
      <c r="S192" s="5882"/>
      <c r="T192" s="5926"/>
      <c r="U192" s="5882"/>
      <c r="V192" s="5926"/>
      <c r="W192" s="5882"/>
      <c r="X192" s="5926"/>
      <c r="Y192" s="5882"/>
      <c r="Z192" s="5926"/>
      <c r="AA192" s="5882"/>
      <c r="AB192" s="5926"/>
      <c r="AC192" s="5882"/>
      <c r="AD192" s="5926"/>
      <c r="AE192" s="5882"/>
      <c r="AF192" s="5926"/>
      <c r="AG192" s="5882"/>
      <c r="AH192" s="5926"/>
      <c r="AI192" s="5882"/>
      <c r="AJ192" s="5926"/>
      <c r="AK192" s="5882"/>
      <c r="AL192" s="5926"/>
      <c r="AM192" s="6285"/>
      <c r="AN192" s="6114"/>
      <c r="AO192" s="5997"/>
      <c r="AP192" s="5926"/>
      <c r="AQ192" s="878"/>
      <c r="AR192" s="878"/>
      <c r="AS192" s="878"/>
      <c r="AT192" s="878"/>
      <c r="AU192" s="878"/>
      <c r="AV192" s="878"/>
      <c r="AW192" s="878"/>
    </row>
    <row r="193" spans="1:131" x14ac:dyDescent="0.35">
      <c r="A193" s="7679"/>
      <c r="B193" s="6281" t="s">
        <v>3915</v>
      </c>
      <c r="C193" s="6282">
        <f t="shared" si="22"/>
        <v>0</v>
      </c>
      <c r="D193" s="3326">
        <f t="shared" si="23"/>
        <v>0</v>
      </c>
      <c r="E193" s="6284">
        <f t="shared" si="23"/>
        <v>0</v>
      </c>
      <c r="F193" s="1664"/>
      <c r="G193" s="878"/>
      <c r="H193" s="1664"/>
      <c r="I193" s="878"/>
      <c r="J193" s="1664"/>
      <c r="K193" s="878"/>
      <c r="L193" s="1664"/>
      <c r="M193" s="878"/>
      <c r="N193" s="1664"/>
      <c r="O193" s="878"/>
      <c r="P193" s="1664"/>
      <c r="Q193" s="878"/>
      <c r="R193" s="1664"/>
      <c r="S193" s="878"/>
      <c r="T193" s="1664"/>
      <c r="U193" s="878"/>
      <c r="V193" s="1664"/>
      <c r="W193" s="878"/>
      <c r="X193" s="1664"/>
      <c r="Y193" s="878"/>
      <c r="Z193" s="1664"/>
      <c r="AA193" s="878"/>
      <c r="AB193" s="1664"/>
      <c r="AC193" s="878"/>
      <c r="AD193" s="1664"/>
      <c r="AE193" s="878"/>
      <c r="AF193" s="1664"/>
      <c r="AG193" s="878"/>
      <c r="AH193" s="1664"/>
      <c r="AI193" s="878"/>
      <c r="AJ193" s="1664"/>
      <c r="AK193" s="878"/>
      <c r="AL193" s="1664"/>
      <c r="AM193" s="342"/>
      <c r="AN193" s="326"/>
      <c r="AO193" s="1484"/>
      <c r="AP193" s="1664"/>
      <c r="AQ193" s="878"/>
      <c r="AR193" s="878"/>
      <c r="AS193" s="878"/>
      <c r="AT193" s="878"/>
      <c r="AU193" s="878"/>
      <c r="AV193" s="878"/>
      <c r="AW193" s="878"/>
    </row>
    <row r="194" spans="1:131" x14ac:dyDescent="0.35">
      <c r="A194" s="7679"/>
      <c r="B194" s="6286" t="s">
        <v>3916</v>
      </c>
      <c r="C194" s="6282">
        <f t="shared" si="22"/>
        <v>0</v>
      </c>
      <c r="D194" s="177"/>
      <c r="E194" s="6284">
        <f>SUM(K194+M194+O194+Q194+S194+U194+W194+Y194+AA194+AC194+AE194+AG194+AI194+AK194+AM194)</f>
        <v>0</v>
      </c>
      <c r="F194" s="6195"/>
      <c r="G194" s="6196"/>
      <c r="H194" s="6195"/>
      <c r="I194" s="6196"/>
      <c r="J194" s="6195"/>
      <c r="K194" s="5882"/>
      <c r="L194" s="6195"/>
      <c r="M194" s="5882"/>
      <c r="N194" s="6195"/>
      <c r="O194" s="5882"/>
      <c r="P194" s="6195"/>
      <c r="Q194" s="5882"/>
      <c r="R194" s="6195"/>
      <c r="S194" s="5882"/>
      <c r="T194" s="6195"/>
      <c r="U194" s="5882"/>
      <c r="V194" s="6195"/>
      <c r="W194" s="5882"/>
      <c r="X194" s="6195"/>
      <c r="Y194" s="5882"/>
      <c r="Z194" s="6195"/>
      <c r="AA194" s="5882"/>
      <c r="AB194" s="6195"/>
      <c r="AC194" s="5882"/>
      <c r="AD194" s="6195"/>
      <c r="AE194" s="5882"/>
      <c r="AF194" s="6195"/>
      <c r="AG194" s="5882"/>
      <c r="AH194" s="6195"/>
      <c r="AI194" s="5882"/>
      <c r="AJ194" s="6195"/>
      <c r="AK194" s="5882"/>
      <c r="AL194" s="6195"/>
      <c r="AM194" s="6285"/>
      <c r="AN194" s="6114"/>
      <c r="AO194" s="5997"/>
      <c r="AP194" s="6195"/>
      <c r="AQ194" s="5882"/>
      <c r="AR194" s="5882"/>
      <c r="AS194" s="5882"/>
      <c r="AT194" s="5882"/>
      <c r="AU194" s="5882"/>
      <c r="AV194" s="5882"/>
      <c r="AW194" s="5882"/>
    </row>
    <row r="195" spans="1:131" x14ac:dyDescent="0.35">
      <c r="A195" s="7679"/>
      <c r="B195" s="6281" t="s">
        <v>3917</v>
      </c>
      <c r="C195" s="6282">
        <f t="shared" si="22"/>
        <v>0</v>
      </c>
      <c r="D195" s="6279">
        <f t="shared" ref="D195:E203" si="24">SUM(F195+H195+J195+L195+N195+P195+R195+T195+V195+X195+Z195+AB195+AD195+AF195+AH195+AJ195+AL195)</f>
        <v>0</v>
      </c>
      <c r="E195" s="6284">
        <f t="shared" si="24"/>
        <v>0</v>
      </c>
      <c r="F195" s="294"/>
      <c r="G195" s="5900"/>
      <c r="H195" s="294"/>
      <c r="I195" s="5900"/>
      <c r="J195" s="294"/>
      <c r="K195" s="5900"/>
      <c r="L195" s="294"/>
      <c r="M195" s="5900"/>
      <c r="N195" s="294"/>
      <c r="O195" s="5900"/>
      <c r="P195" s="294"/>
      <c r="Q195" s="5900"/>
      <c r="R195" s="294"/>
      <c r="S195" s="5900"/>
      <c r="T195" s="294"/>
      <c r="U195" s="5900"/>
      <c r="V195" s="294"/>
      <c r="W195" s="5900"/>
      <c r="X195" s="294"/>
      <c r="Y195" s="5900"/>
      <c r="Z195" s="294"/>
      <c r="AA195" s="5900"/>
      <c r="AB195" s="294"/>
      <c r="AC195" s="5900"/>
      <c r="AD195" s="294"/>
      <c r="AE195" s="5900"/>
      <c r="AF195" s="294"/>
      <c r="AG195" s="5900"/>
      <c r="AH195" s="294"/>
      <c r="AI195" s="5900"/>
      <c r="AJ195" s="294"/>
      <c r="AK195" s="5900"/>
      <c r="AL195" s="294"/>
      <c r="AM195" s="341"/>
      <c r="AN195" s="309"/>
      <c r="AO195" s="282"/>
      <c r="AP195" s="294"/>
      <c r="AQ195" s="5900"/>
      <c r="AR195" s="5900"/>
      <c r="AS195" s="5900"/>
      <c r="AT195" s="5900"/>
      <c r="AU195" s="5900"/>
      <c r="AV195" s="5900"/>
      <c r="AW195" s="5900"/>
    </row>
    <row r="196" spans="1:131" x14ac:dyDescent="0.35">
      <c r="A196" s="7679"/>
      <c r="B196" s="6287" t="s">
        <v>3918</v>
      </c>
      <c r="C196" s="6282">
        <f t="shared" si="22"/>
        <v>0</v>
      </c>
      <c r="D196" s="6283">
        <f t="shared" si="24"/>
        <v>0</v>
      </c>
      <c r="E196" s="6284">
        <f t="shared" si="24"/>
        <v>0</v>
      </c>
      <c r="F196" s="5926"/>
      <c r="G196" s="5882"/>
      <c r="H196" s="5926"/>
      <c r="I196" s="5882"/>
      <c r="J196" s="5926"/>
      <c r="K196" s="5882"/>
      <c r="L196" s="5926"/>
      <c r="M196" s="5882"/>
      <c r="N196" s="5926"/>
      <c r="O196" s="5882"/>
      <c r="P196" s="5926"/>
      <c r="Q196" s="5882"/>
      <c r="R196" s="5926"/>
      <c r="S196" s="5882"/>
      <c r="T196" s="5926"/>
      <c r="U196" s="5882"/>
      <c r="V196" s="5926"/>
      <c r="W196" s="5882"/>
      <c r="X196" s="5926"/>
      <c r="Y196" s="5882"/>
      <c r="Z196" s="5926"/>
      <c r="AA196" s="5882"/>
      <c r="AB196" s="5926"/>
      <c r="AC196" s="5882"/>
      <c r="AD196" s="5926"/>
      <c r="AE196" s="5882"/>
      <c r="AF196" s="5926"/>
      <c r="AG196" s="5882"/>
      <c r="AH196" s="5926"/>
      <c r="AI196" s="5882"/>
      <c r="AJ196" s="5926"/>
      <c r="AK196" s="5882"/>
      <c r="AL196" s="5926"/>
      <c r="AM196" s="6285"/>
      <c r="AN196" s="6114"/>
      <c r="AO196" s="5997"/>
      <c r="AP196" s="5926"/>
      <c r="AQ196" s="1543"/>
      <c r="AR196" s="1543"/>
      <c r="AS196" s="1543"/>
      <c r="AT196" s="1543"/>
      <c r="AU196" s="1543"/>
      <c r="AV196" s="1543"/>
      <c r="AW196" s="1543"/>
    </row>
    <row r="197" spans="1:131" x14ac:dyDescent="0.35">
      <c r="A197" s="7679"/>
      <c r="B197" s="6288" t="s">
        <v>3919</v>
      </c>
      <c r="C197" s="6282">
        <f t="shared" si="22"/>
        <v>0</v>
      </c>
      <c r="D197" s="6283">
        <f t="shared" si="24"/>
        <v>0</v>
      </c>
      <c r="E197" s="6284">
        <f t="shared" si="24"/>
        <v>0</v>
      </c>
      <c r="F197" s="5926"/>
      <c r="G197" s="5882"/>
      <c r="H197" s="5926"/>
      <c r="I197" s="5882"/>
      <c r="J197" s="5926"/>
      <c r="K197" s="5882"/>
      <c r="L197" s="5926"/>
      <c r="M197" s="5882"/>
      <c r="N197" s="5926"/>
      <c r="O197" s="5882"/>
      <c r="P197" s="5926"/>
      <c r="Q197" s="5882"/>
      <c r="R197" s="5926"/>
      <c r="S197" s="5882"/>
      <c r="T197" s="5926"/>
      <c r="U197" s="5882"/>
      <c r="V197" s="5926"/>
      <c r="W197" s="5882"/>
      <c r="X197" s="5926"/>
      <c r="Y197" s="5882"/>
      <c r="Z197" s="5926"/>
      <c r="AA197" s="5882"/>
      <c r="AB197" s="5926"/>
      <c r="AC197" s="5882"/>
      <c r="AD197" s="5926"/>
      <c r="AE197" s="5882"/>
      <c r="AF197" s="5926"/>
      <c r="AG197" s="5882"/>
      <c r="AH197" s="5926"/>
      <c r="AI197" s="5882"/>
      <c r="AJ197" s="5926"/>
      <c r="AK197" s="5882"/>
      <c r="AL197" s="5926"/>
      <c r="AM197" s="6285"/>
      <c r="AN197" s="6114"/>
      <c r="AO197" s="5997"/>
      <c r="AP197" s="5926"/>
      <c r="AQ197" s="878"/>
      <c r="AR197" s="878"/>
      <c r="AS197" s="878"/>
      <c r="AT197" s="878"/>
      <c r="AU197" s="878"/>
      <c r="AV197" s="878"/>
      <c r="AW197" s="878"/>
    </row>
    <row r="198" spans="1:131" x14ac:dyDescent="0.35">
      <c r="A198" s="7680"/>
      <c r="B198" s="6289" t="s">
        <v>3920</v>
      </c>
      <c r="C198" s="1617">
        <f t="shared" si="22"/>
        <v>0</v>
      </c>
      <c r="D198" s="3326">
        <f t="shared" si="24"/>
        <v>0</v>
      </c>
      <c r="E198" s="923">
        <f t="shared" si="24"/>
        <v>0</v>
      </c>
      <c r="F198" s="1664"/>
      <c r="G198" s="878"/>
      <c r="H198" s="1664"/>
      <c r="I198" s="878"/>
      <c r="J198" s="1664"/>
      <c r="K198" s="878"/>
      <c r="L198" s="1664"/>
      <c r="M198" s="878"/>
      <c r="N198" s="1664"/>
      <c r="O198" s="878"/>
      <c r="P198" s="1664"/>
      <c r="Q198" s="878"/>
      <c r="R198" s="1664"/>
      <c r="S198" s="878"/>
      <c r="T198" s="1664"/>
      <c r="U198" s="878"/>
      <c r="V198" s="1664"/>
      <c r="W198" s="878"/>
      <c r="X198" s="1664"/>
      <c r="Y198" s="878"/>
      <c r="Z198" s="1664"/>
      <c r="AA198" s="878"/>
      <c r="AB198" s="1664"/>
      <c r="AC198" s="878"/>
      <c r="AD198" s="1664"/>
      <c r="AE198" s="878"/>
      <c r="AF198" s="1664"/>
      <c r="AG198" s="878"/>
      <c r="AH198" s="1664"/>
      <c r="AI198" s="878"/>
      <c r="AJ198" s="1664"/>
      <c r="AK198" s="878"/>
      <c r="AL198" s="1664"/>
      <c r="AM198" s="342"/>
      <c r="AN198" s="326"/>
      <c r="AO198" s="1484"/>
      <c r="AP198" s="1664"/>
      <c r="AQ198" s="3622"/>
      <c r="AR198" s="3622"/>
      <c r="AS198" s="3622"/>
      <c r="AT198" s="3622"/>
      <c r="AU198" s="3622"/>
      <c r="AV198" s="3622"/>
      <c r="AW198" s="3622"/>
    </row>
    <row r="199" spans="1:131" s="272" customFormat="1" ht="25.5" customHeight="1" x14ac:dyDescent="0.25">
      <c r="A199" s="7655" t="s">
        <v>3921</v>
      </c>
      <c r="B199" s="6290" t="s">
        <v>3922</v>
      </c>
      <c r="C199" s="6250">
        <f t="shared" si="22"/>
        <v>0</v>
      </c>
      <c r="D199" s="6251">
        <f t="shared" si="24"/>
        <v>0</v>
      </c>
      <c r="E199" s="6252">
        <f t="shared" si="24"/>
        <v>0</v>
      </c>
      <c r="F199" s="6253"/>
      <c r="G199" s="6254"/>
      <c r="H199" s="6253"/>
      <c r="I199" s="6254"/>
      <c r="J199" s="6253"/>
      <c r="K199" s="6254"/>
      <c r="L199" s="6253"/>
      <c r="M199" s="6254"/>
      <c r="N199" s="6253"/>
      <c r="O199" s="6254"/>
      <c r="P199" s="6253"/>
      <c r="Q199" s="6254"/>
      <c r="R199" s="6253"/>
      <c r="S199" s="6254"/>
      <c r="T199" s="6253"/>
      <c r="U199" s="6254"/>
      <c r="V199" s="6253"/>
      <c r="W199" s="6254"/>
      <c r="X199" s="6253"/>
      <c r="Y199" s="6254"/>
      <c r="Z199" s="6253"/>
      <c r="AA199" s="6254"/>
      <c r="AB199" s="6253"/>
      <c r="AC199" s="6254"/>
      <c r="AD199" s="6253"/>
      <c r="AE199" s="6254"/>
      <c r="AF199" s="6253"/>
      <c r="AG199" s="6254"/>
      <c r="AH199" s="6253"/>
      <c r="AI199" s="6254"/>
      <c r="AJ199" s="6253"/>
      <c r="AK199" s="6254"/>
      <c r="AL199" s="6253"/>
      <c r="AM199" s="6255"/>
      <c r="AN199" s="6256"/>
      <c r="AO199" s="6257"/>
      <c r="AP199" s="6253"/>
      <c r="AQ199" s="6291"/>
      <c r="AR199" s="6291"/>
      <c r="AS199" s="6291"/>
      <c r="AT199" s="6291"/>
      <c r="AU199" s="6291"/>
      <c r="AV199" s="6291"/>
      <c r="AW199" s="6291"/>
      <c r="AX199" s="283"/>
      <c r="AY199" s="283"/>
      <c r="AZ199" s="283"/>
      <c r="BA199" s="283"/>
      <c r="BB199" s="283"/>
      <c r="BC199" s="283"/>
      <c r="BD199" s="283"/>
      <c r="BE199" s="283"/>
      <c r="BF199" s="283"/>
      <c r="BG199" s="273"/>
      <c r="BH199" s="273"/>
      <c r="CA199" s="271"/>
      <c r="CB199" s="274"/>
      <c r="CC199" s="274"/>
      <c r="CD199" s="274"/>
      <c r="CE199" s="274"/>
      <c r="CF199" s="274"/>
      <c r="CG199" s="274"/>
      <c r="CH199" s="274"/>
      <c r="CI199" s="274"/>
      <c r="CJ199" s="274"/>
      <c r="CK199" s="274"/>
      <c r="CL199" s="274"/>
      <c r="CM199" s="274"/>
      <c r="CN199" s="274"/>
      <c r="CO199" s="274"/>
      <c r="CP199" s="274"/>
      <c r="CQ199" s="274"/>
      <c r="CR199" s="274"/>
      <c r="CS199" s="274"/>
      <c r="CT199" s="274"/>
      <c r="CU199" s="274"/>
      <c r="CV199" s="274"/>
      <c r="CW199" s="274"/>
      <c r="CX199" s="274"/>
      <c r="CY199" s="274"/>
      <c r="CZ199" s="274"/>
      <c r="DA199" s="274"/>
      <c r="DB199" s="314"/>
      <c r="DC199" s="314"/>
      <c r="DD199" s="314"/>
      <c r="DE199" s="314"/>
      <c r="DF199" s="314"/>
      <c r="DG199" s="314"/>
      <c r="DH199" s="314"/>
      <c r="DI199" s="314"/>
      <c r="DJ199" s="314"/>
      <c r="DK199" s="314"/>
      <c r="DL199" s="314"/>
      <c r="DM199" s="314"/>
      <c r="DN199" s="314"/>
      <c r="DO199" s="314"/>
      <c r="DP199" s="314"/>
      <c r="DQ199" s="314"/>
      <c r="DR199" s="314"/>
      <c r="DS199" s="314"/>
      <c r="DT199" s="314"/>
      <c r="DU199" s="314"/>
      <c r="DV199" s="314"/>
      <c r="DW199" s="314"/>
      <c r="DX199" s="314"/>
      <c r="DY199" s="314"/>
      <c r="DZ199" s="314"/>
      <c r="EA199" s="314"/>
    </row>
    <row r="200" spans="1:131" s="272" customFormat="1" ht="24.75" customHeight="1" x14ac:dyDescent="0.25">
      <c r="A200" s="7362"/>
      <c r="B200" s="6284" t="s">
        <v>3923</v>
      </c>
      <c r="C200" s="6282">
        <f t="shared" si="22"/>
        <v>0</v>
      </c>
      <c r="D200" s="6283">
        <f t="shared" si="24"/>
        <v>0</v>
      </c>
      <c r="E200" s="6284">
        <f t="shared" si="24"/>
        <v>0</v>
      </c>
      <c r="F200" s="5926"/>
      <c r="G200" s="5882"/>
      <c r="H200" s="5926"/>
      <c r="I200" s="5882"/>
      <c r="J200" s="5926"/>
      <c r="K200" s="5882"/>
      <c r="L200" s="5926"/>
      <c r="M200" s="5882"/>
      <c r="N200" s="5926"/>
      <c r="O200" s="5882"/>
      <c r="P200" s="5926"/>
      <c r="Q200" s="5882"/>
      <c r="R200" s="5926"/>
      <c r="S200" s="5882"/>
      <c r="T200" s="5926"/>
      <c r="U200" s="5882"/>
      <c r="V200" s="5926"/>
      <c r="W200" s="5882"/>
      <c r="X200" s="5926"/>
      <c r="Y200" s="5882"/>
      <c r="Z200" s="5926"/>
      <c r="AA200" s="5882"/>
      <c r="AB200" s="5926"/>
      <c r="AC200" s="5882"/>
      <c r="AD200" s="5926"/>
      <c r="AE200" s="5882"/>
      <c r="AF200" s="5926"/>
      <c r="AG200" s="5882"/>
      <c r="AH200" s="5926"/>
      <c r="AI200" s="5882"/>
      <c r="AJ200" s="5926"/>
      <c r="AK200" s="5882"/>
      <c r="AL200" s="5926"/>
      <c r="AM200" s="6285"/>
      <c r="AN200" s="6114"/>
      <c r="AO200" s="5997"/>
      <c r="AP200" s="5926"/>
      <c r="AQ200" s="878"/>
      <c r="AR200" s="878"/>
      <c r="AS200" s="878"/>
      <c r="AT200" s="878"/>
      <c r="AU200" s="878"/>
      <c r="AV200" s="878"/>
      <c r="AW200" s="878"/>
      <c r="AX200" s="283"/>
      <c r="AY200" s="283"/>
      <c r="AZ200" s="283"/>
      <c r="BA200" s="283"/>
      <c r="BB200" s="283"/>
      <c r="BC200" s="283"/>
      <c r="BD200" s="283"/>
      <c r="BE200" s="283"/>
      <c r="BF200" s="283"/>
      <c r="BG200" s="273"/>
      <c r="BH200" s="273"/>
      <c r="CA200" s="271"/>
      <c r="CB200" s="274"/>
      <c r="CC200" s="274"/>
      <c r="CD200" s="274"/>
      <c r="CE200" s="274"/>
      <c r="CF200" s="274"/>
      <c r="CG200" s="274"/>
      <c r="CH200" s="274"/>
      <c r="CI200" s="274"/>
      <c r="CJ200" s="274"/>
      <c r="CK200" s="274"/>
      <c r="CL200" s="274"/>
      <c r="CM200" s="274"/>
      <c r="CN200" s="274"/>
      <c r="CO200" s="274"/>
      <c r="CP200" s="274"/>
      <c r="CQ200" s="274"/>
      <c r="CR200" s="274"/>
      <c r="CS200" s="274"/>
      <c r="CT200" s="274"/>
      <c r="CU200" s="274"/>
      <c r="CV200" s="274"/>
      <c r="CW200" s="274"/>
      <c r="CX200" s="274"/>
      <c r="CY200" s="274"/>
      <c r="CZ200" s="274"/>
      <c r="DA200" s="274"/>
      <c r="DB200" s="314"/>
      <c r="DC200" s="314"/>
      <c r="DD200" s="314"/>
      <c r="DE200" s="314"/>
      <c r="DF200" s="314"/>
      <c r="DG200" s="314"/>
      <c r="DH200" s="314"/>
      <c r="DI200" s="314"/>
      <c r="DJ200" s="314"/>
      <c r="DK200" s="314"/>
      <c r="DL200" s="314"/>
      <c r="DM200" s="314"/>
      <c r="DN200" s="314"/>
      <c r="DO200" s="314"/>
      <c r="DP200" s="314"/>
      <c r="DQ200" s="314"/>
      <c r="DR200" s="314"/>
      <c r="DS200" s="314"/>
      <c r="DT200" s="314"/>
      <c r="DU200" s="314"/>
      <c r="DV200" s="314"/>
      <c r="DW200" s="314"/>
      <c r="DX200" s="314"/>
      <c r="DY200" s="314"/>
      <c r="DZ200" s="314"/>
      <c r="EA200" s="314"/>
    </row>
    <row r="201" spans="1:131" s="272" customFormat="1" ht="24.75" customHeight="1" x14ac:dyDescent="0.25">
      <c r="A201" s="7362"/>
      <c r="B201" s="923" t="s">
        <v>3924</v>
      </c>
      <c r="C201" s="1617">
        <f t="shared" si="22"/>
        <v>0</v>
      </c>
      <c r="D201" s="3326">
        <f t="shared" si="24"/>
        <v>0</v>
      </c>
      <c r="E201" s="923">
        <f t="shared" si="24"/>
        <v>0</v>
      </c>
      <c r="F201" s="1664"/>
      <c r="G201" s="878"/>
      <c r="H201" s="1664"/>
      <c r="I201" s="878"/>
      <c r="J201" s="1664"/>
      <c r="K201" s="878"/>
      <c r="L201" s="1664"/>
      <c r="M201" s="878"/>
      <c r="N201" s="1664"/>
      <c r="O201" s="878"/>
      <c r="P201" s="1664"/>
      <c r="Q201" s="878"/>
      <c r="R201" s="1664"/>
      <c r="S201" s="878"/>
      <c r="T201" s="1664"/>
      <c r="U201" s="878"/>
      <c r="V201" s="1664"/>
      <c r="W201" s="878"/>
      <c r="X201" s="1664"/>
      <c r="Y201" s="878"/>
      <c r="Z201" s="1664"/>
      <c r="AA201" s="878"/>
      <c r="AB201" s="1664"/>
      <c r="AC201" s="878"/>
      <c r="AD201" s="1664"/>
      <c r="AE201" s="878"/>
      <c r="AF201" s="1664"/>
      <c r="AG201" s="878"/>
      <c r="AH201" s="1664"/>
      <c r="AI201" s="878"/>
      <c r="AJ201" s="1664"/>
      <c r="AK201" s="878"/>
      <c r="AL201" s="1664"/>
      <c r="AM201" s="342"/>
      <c r="AN201" s="326"/>
      <c r="AO201" s="1484"/>
      <c r="AP201" s="1664"/>
      <c r="AQ201" s="878"/>
      <c r="AR201" s="878"/>
      <c r="AS201" s="878"/>
      <c r="AT201" s="878"/>
      <c r="AU201" s="878"/>
      <c r="AV201" s="878"/>
      <c r="AW201" s="878"/>
      <c r="AX201" s="283"/>
      <c r="AY201" s="283"/>
      <c r="AZ201" s="283"/>
      <c r="BA201" s="283"/>
      <c r="BB201" s="283"/>
      <c r="BC201" s="283"/>
      <c r="BD201" s="283"/>
      <c r="BE201" s="283"/>
      <c r="BF201" s="283"/>
      <c r="BG201" s="273"/>
      <c r="BH201" s="273"/>
      <c r="CA201" s="271"/>
      <c r="CB201" s="274"/>
      <c r="CC201" s="274"/>
      <c r="CD201" s="274"/>
      <c r="CE201" s="274"/>
      <c r="CF201" s="274"/>
      <c r="CG201" s="274"/>
      <c r="CH201" s="274"/>
      <c r="CI201" s="274"/>
      <c r="CJ201" s="274"/>
      <c r="CK201" s="274"/>
      <c r="CL201" s="274"/>
      <c r="CM201" s="274"/>
      <c r="CN201" s="274"/>
      <c r="CO201" s="274"/>
      <c r="CP201" s="274"/>
      <c r="CQ201" s="274"/>
      <c r="CR201" s="274"/>
      <c r="CS201" s="274"/>
      <c r="CT201" s="274"/>
      <c r="CU201" s="274"/>
      <c r="CV201" s="274"/>
      <c r="CW201" s="274"/>
      <c r="CX201" s="274"/>
      <c r="CY201" s="274"/>
      <c r="CZ201" s="274"/>
      <c r="DA201" s="274"/>
      <c r="DB201" s="314"/>
      <c r="DC201" s="314"/>
      <c r="DD201" s="314"/>
      <c r="DE201" s="314"/>
      <c r="DF201" s="314"/>
      <c r="DG201" s="314"/>
      <c r="DH201" s="314"/>
      <c r="DI201" s="314"/>
      <c r="DJ201" s="314"/>
      <c r="DK201" s="314"/>
      <c r="DL201" s="314"/>
      <c r="DM201" s="314"/>
      <c r="DN201" s="314"/>
      <c r="DO201" s="314"/>
      <c r="DP201" s="314"/>
      <c r="DQ201" s="314"/>
      <c r="DR201" s="314"/>
      <c r="DS201" s="314"/>
      <c r="DT201" s="314"/>
      <c r="DU201" s="314"/>
      <c r="DV201" s="314"/>
      <c r="DW201" s="314"/>
      <c r="DX201" s="314"/>
      <c r="DY201" s="314"/>
      <c r="DZ201" s="314"/>
      <c r="EA201" s="314"/>
    </row>
    <row r="202" spans="1:131" s="272" customFormat="1" ht="24.75" customHeight="1" x14ac:dyDescent="0.25">
      <c r="A202" s="7362"/>
      <c r="B202" s="923" t="s">
        <v>3925</v>
      </c>
      <c r="C202" s="1617">
        <f t="shared" si="22"/>
        <v>0</v>
      </c>
      <c r="D202" s="3326">
        <f t="shared" si="24"/>
        <v>0</v>
      </c>
      <c r="E202" s="923">
        <f t="shared" si="24"/>
        <v>0</v>
      </c>
      <c r="F202" s="1664"/>
      <c r="G202" s="878"/>
      <c r="H202" s="1664"/>
      <c r="I202" s="878"/>
      <c r="J202" s="1664"/>
      <c r="K202" s="878"/>
      <c r="L202" s="1664"/>
      <c r="M202" s="878"/>
      <c r="N202" s="1664"/>
      <c r="O202" s="878"/>
      <c r="P202" s="1664"/>
      <c r="Q202" s="878"/>
      <c r="R202" s="1664"/>
      <c r="S202" s="878"/>
      <c r="T202" s="1664"/>
      <c r="U202" s="878"/>
      <c r="V202" s="1664"/>
      <c r="W202" s="878"/>
      <c r="X202" s="1664"/>
      <c r="Y202" s="878"/>
      <c r="Z202" s="1664"/>
      <c r="AA202" s="878"/>
      <c r="AB202" s="1664"/>
      <c r="AC202" s="878"/>
      <c r="AD202" s="1664"/>
      <c r="AE202" s="878"/>
      <c r="AF202" s="1664"/>
      <c r="AG202" s="878"/>
      <c r="AH202" s="1664"/>
      <c r="AI202" s="878"/>
      <c r="AJ202" s="1664"/>
      <c r="AK202" s="878"/>
      <c r="AL202" s="1664"/>
      <c r="AM202" s="342"/>
      <c r="AN202" s="326"/>
      <c r="AO202" s="1484"/>
      <c r="AP202" s="1664"/>
      <c r="AQ202" s="878"/>
      <c r="AR202" s="878"/>
      <c r="AS202" s="878"/>
      <c r="AT202" s="878"/>
      <c r="AU202" s="878"/>
      <c r="AV202" s="878"/>
      <c r="AW202" s="878"/>
      <c r="AX202" s="283"/>
      <c r="AY202" s="283"/>
      <c r="AZ202" s="283"/>
      <c r="BA202" s="283"/>
      <c r="BB202" s="283"/>
      <c r="BC202" s="283"/>
      <c r="BD202" s="283"/>
      <c r="BE202" s="283"/>
      <c r="BF202" s="283"/>
      <c r="BG202" s="273"/>
      <c r="BH202" s="273"/>
      <c r="CA202" s="271"/>
      <c r="CB202" s="274"/>
      <c r="CC202" s="274"/>
      <c r="CD202" s="274"/>
      <c r="CE202" s="274"/>
      <c r="CF202" s="274"/>
      <c r="CG202" s="274"/>
      <c r="CH202" s="274"/>
      <c r="CI202" s="274"/>
      <c r="CJ202" s="274"/>
      <c r="CK202" s="274"/>
      <c r="CL202" s="274"/>
      <c r="CM202" s="274"/>
      <c r="CN202" s="274"/>
      <c r="CO202" s="274"/>
      <c r="CP202" s="274"/>
      <c r="CQ202" s="274"/>
      <c r="CR202" s="274"/>
      <c r="CS202" s="274"/>
      <c r="CT202" s="274"/>
      <c r="CU202" s="274"/>
      <c r="CV202" s="274"/>
      <c r="CW202" s="274"/>
      <c r="CX202" s="274"/>
      <c r="CY202" s="274"/>
      <c r="CZ202" s="274"/>
      <c r="DA202" s="274"/>
      <c r="DB202" s="314"/>
      <c r="DC202" s="314"/>
      <c r="DD202" s="314"/>
      <c r="DE202" s="314"/>
      <c r="DF202" s="314"/>
      <c r="DG202" s="314"/>
      <c r="DH202" s="314"/>
      <c r="DI202" s="314"/>
      <c r="DJ202" s="314"/>
      <c r="DK202" s="314"/>
      <c r="DL202" s="314"/>
      <c r="DM202" s="314"/>
      <c r="DN202" s="314"/>
      <c r="DO202" s="314"/>
      <c r="DP202" s="314"/>
      <c r="DQ202" s="314"/>
      <c r="DR202" s="314"/>
      <c r="DS202" s="314"/>
      <c r="DT202" s="314"/>
      <c r="DU202" s="314"/>
      <c r="DV202" s="314"/>
      <c r="DW202" s="314"/>
      <c r="DX202" s="314"/>
      <c r="DY202" s="314"/>
      <c r="DZ202" s="314"/>
      <c r="EA202" s="314"/>
    </row>
    <row r="203" spans="1:131" s="272" customFormat="1" ht="30" customHeight="1" x14ac:dyDescent="0.25">
      <c r="A203" s="7362"/>
      <c r="B203" s="3328" t="s">
        <v>3926</v>
      </c>
      <c r="C203" s="6292">
        <f t="shared" si="22"/>
        <v>0</v>
      </c>
      <c r="D203" s="6293">
        <f t="shared" si="24"/>
        <v>0</v>
      </c>
      <c r="E203" s="3328">
        <f t="shared" si="24"/>
        <v>0</v>
      </c>
      <c r="F203" s="5919"/>
      <c r="G203" s="3622"/>
      <c r="H203" s="5919"/>
      <c r="I203" s="3622"/>
      <c r="J203" s="5919"/>
      <c r="K203" s="3622"/>
      <c r="L203" s="5919"/>
      <c r="M203" s="3622"/>
      <c r="N203" s="5919"/>
      <c r="O203" s="3622"/>
      <c r="P203" s="5919"/>
      <c r="Q203" s="3622"/>
      <c r="R203" s="5919"/>
      <c r="S203" s="3622"/>
      <c r="T203" s="5919"/>
      <c r="U203" s="3622"/>
      <c r="V203" s="5919"/>
      <c r="W203" s="3622"/>
      <c r="X203" s="5919"/>
      <c r="Y203" s="3622"/>
      <c r="Z203" s="5919"/>
      <c r="AA203" s="3622"/>
      <c r="AB203" s="5919"/>
      <c r="AC203" s="3622"/>
      <c r="AD203" s="5919"/>
      <c r="AE203" s="3622"/>
      <c r="AF203" s="5919"/>
      <c r="AG203" s="3622"/>
      <c r="AH203" s="5919"/>
      <c r="AI203" s="3622"/>
      <c r="AJ203" s="5919"/>
      <c r="AK203" s="3622"/>
      <c r="AL203" s="5919"/>
      <c r="AM203" s="3687"/>
      <c r="AN203" s="6294"/>
      <c r="AO203" s="6066"/>
      <c r="AP203" s="5919"/>
      <c r="AQ203" s="3622"/>
      <c r="AR203" s="3622"/>
      <c r="AS203" s="3622"/>
      <c r="AT203" s="3622"/>
      <c r="AU203" s="3622"/>
      <c r="AV203" s="3622"/>
      <c r="AW203" s="3622"/>
      <c r="AX203" s="283"/>
      <c r="AY203" s="283"/>
      <c r="AZ203" s="283"/>
      <c r="BA203" s="283"/>
      <c r="BB203" s="283"/>
      <c r="BC203" s="283"/>
      <c r="BD203" s="283"/>
      <c r="BE203" s="283"/>
      <c r="BF203" s="283"/>
      <c r="BG203" s="273"/>
      <c r="BH203" s="273"/>
      <c r="CA203" s="271"/>
      <c r="CB203" s="274"/>
      <c r="CC203" s="274"/>
      <c r="CD203" s="274"/>
      <c r="CE203" s="274"/>
      <c r="CF203" s="274"/>
      <c r="CG203" s="274"/>
      <c r="CH203" s="274"/>
      <c r="CI203" s="274"/>
      <c r="CJ203" s="274"/>
      <c r="CK203" s="274"/>
      <c r="CL203" s="274"/>
      <c r="CM203" s="274"/>
      <c r="CN203" s="274"/>
      <c r="CO203" s="274"/>
      <c r="CP203" s="274"/>
      <c r="CQ203" s="274"/>
      <c r="CR203" s="274"/>
      <c r="CS203" s="274"/>
      <c r="CT203" s="274"/>
      <c r="CU203" s="274"/>
      <c r="CV203" s="274"/>
      <c r="CW203" s="274"/>
      <c r="CX203" s="274"/>
      <c r="CY203" s="274"/>
      <c r="CZ203" s="274"/>
      <c r="DA203" s="274"/>
      <c r="DB203" s="314"/>
      <c r="DC203" s="314"/>
      <c r="DD203" s="314"/>
      <c r="DE203" s="314"/>
      <c r="DF203" s="314"/>
      <c r="DG203" s="314"/>
      <c r="DH203" s="314"/>
      <c r="DI203" s="314"/>
      <c r="DJ203" s="314"/>
      <c r="DK203" s="314"/>
      <c r="DL203" s="314"/>
      <c r="DM203" s="314"/>
      <c r="DN203" s="314"/>
      <c r="DO203" s="314"/>
      <c r="DP203" s="314"/>
      <c r="DQ203" s="314"/>
      <c r="DR203" s="314"/>
      <c r="DS203" s="314"/>
      <c r="DT203" s="314"/>
      <c r="DU203" s="314"/>
      <c r="DV203" s="314"/>
      <c r="DW203" s="314"/>
      <c r="DX203" s="314"/>
      <c r="DY203" s="314"/>
      <c r="DZ203" s="314"/>
      <c r="EA203" s="314"/>
    </row>
    <row r="204" spans="1:131" x14ac:dyDescent="0.35">
      <c r="A204" s="7678" t="s">
        <v>3927</v>
      </c>
      <c r="B204" s="6295" t="s">
        <v>3928</v>
      </c>
      <c r="C204" s="6250">
        <f t="shared" si="22"/>
        <v>0</v>
      </c>
      <c r="D204" s="6251">
        <f t="shared" ref="D204:E207" si="25">SUM(F204+H204+J204+L204+N204)</f>
        <v>0</v>
      </c>
      <c r="E204" s="6252">
        <f t="shared" si="25"/>
        <v>0</v>
      </c>
      <c r="F204" s="6253"/>
      <c r="G204" s="6254"/>
      <c r="H204" s="6253"/>
      <c r="I204" s="6254"/>
      <c r="J204" s="6253"/>
      <c r="K204" s="6254"/>
      <c r="L204" s="6253"/>
      <c r="M204" s="6254"/>
      <c r="N204" s="6253"/>
      <c r="O204" s="6254"/>
      <c r="P204" s="6296"/>
      <c r="Q204" s="6297"/>
      <c r="R204" s="6296"/>
      <c r="S204" s="6297"/>
      <c r="T204" s="6296"/>
      <c r="U204" s="6297"/>
      <c r="V204" s="6296"/>
      <c r="W204" s="6297"/>
      <c r="X204" s="6296"/>
      <c r="Y204" s="6297"/>
      <c r="Z204" s="6296"/>
      <c r="AA204" s="6297"/>
      <c r="AB204" s="6296"/>
      <c r="AC204" s="6297"/>
      <c r="AD204" s="6296"/>
      <c r="AE204" s="6297"/>
      <c r="AF204" s="6296"/>
      <c r="AG204" s="6297"/>
      <c r="AH204" s="6296"/>
      <c r="AI204" s="6297"/>
      <c r="AJ204" s="6296"/>
      <c r="AK204" s="6297"/>
      <c r="AL204" s="6296"/>
      <c r="AM204" s="6298"/>
      <c r="AN204" s="6256"/>
      <c r="AO204" s="6299"/>
      <c r="AP204" s="6253"/>
      <c r="AQ204" s="6291"/>
      <c r="AR204" s="6291"/>
      <c r="AS204" s="6291"/>
      <c r="AT204" s="6291"/>
      <c r="AU204" s="6291"/>
      <c r="AV204" s="6291"/>
      <c r="AW204" s="6291"/>
    </row>
    <row r="205" spans="1:131" ht="24.75" customHeight="1" x14ac:dyDescent="0.35">
      <c r="A205" s="7679"/>
      <c r="B205" s="6281" t="s">
        <v>3929</v>
      </c>
      <c r="C205" s="6282">
        <f t="shared" si="22"/>
        <v>0</v>
      </c>
      <c r="D205" s="6283">
        <f t="shared" si="25"/>
        <v>0</v>
      </c>
      <c r="E205" s="6284">
        <f t="shared" si="25"/>
        <v>0</v>
      </c>
      <c r="F205" s="5926"/>
      <c r="G205" s="5882"/>
      <c r="H205" s="5926"/>
      <c r="I205" s="5882"/>
      <c r="J205" s="5926"/>
      <c r="K205" s="5882"/>
      <c r="L205" s="5926"/>
      <c r="M205" s="5882"/>
      <c r="N205" s="5926"/>
      <c r="O205" s="5882"/>
      <c r="P205" s="6195"/>
      <c r="Q205" s="6196"/>
      <c r="R205" s="6195"/>
      <c r="S205" s="6196"/>
      <c r="T205" s="6195"/>
      <c r="U205" s="6196"/>
      <c r="V205" s="6195"/>
      <c r="W205" s="6196"/>
      <c r="X205" s="6195"/>
      <c r="Y205" s="6196"/>
      <c r="Z205" s="6195"/>
      <c r="AA205" s="6196"/>
      <c r="AB205" s="6195"/>
      <c r="AC205" s="6196"/>
      <c r="AD205" s="6195"/>
      <c r="AE205" s="6196"/>
      <c r="AF205" s="6195"/>
      <c r="AG205" s="6196"/>
      <c r="AH205" s="6195"/>
      <c r="AI205" s="6196"/>
      <c r="AJ205" s="6195"/>
      <c r="AK205" s="6196"/>
      <c r="AL205" s="6195"/>
      <c r="AM205" s="6300"/>
      <c r="AN205" s="6114"/>
      <c r="AO205" s="6301"/>
      <c r="AP205" s="5926"/>
      <c r="AQ205" s="878"/>
      <c r="AR205" s="878"/>
      <c r="AS205" s="878"/>
      <c r="AT205" s="878"/>
      <c r="AU205" s="878"/>
      <c r="AV205" s="878"/>
      <c r="AW205" s="878"/>
    </row>
    <row r="206" spans="1:131" ht="25.5" customHeight="1" x14ac:dyDescent="0.35">
      <c r="A206" s="7679"/>
      <c r="B206" s="6281" t="s">
        <v>3930</v>
      </c>
      <c r="C206" s="6282">
        <f t="shared" si="22"/>
        <v>0</v>
      </c>
      <c r="D206" s="6283">
        <f t="shared" si="25"/>
        <v>0</v>
      </c>
      <c r="E206" s="6284">
        <f t="shared" si="25"/>
        <v>0</v>
      </c>
      <c r="F206" s="5926"/>
      <c r="G206" s="5882"/>
      <c r="H206" s="5926"/>
      <c r="I206" s="5882"/>
      <c r="J206" s="5926"/>
      <c r="K206" s="5882"/>
      <c r="L206" s="5926"/>
      <c r="M206" s="5882"/>
      <c r="N206" s="5926"/>
      <c r="O206" s="5882"/>
      <c r="P206" s="6195"/>
      <c r="Q206" s="6196"/>
      <c r="R206" s="6195"/>
      <c r="S206" s="6196"/>
      <c r="T206" s="6195"/>
      <c r="U206" s="6196"/>
      <c r="V206" s="6195"/>
      <c r="W206" s="6196"/>
      <c r="X206" s="6195"/>
      <c r="Y206" s="6196"/>
      <c r="Z206" s="6195"/>
      <c r="AA206" s="6196"/>
      <c r="AB206" s="6195"/>
      <c r="AC206" s="6196"/>
      <c r="AD206" s="6195"/>
      <c r="AE206" s="6196"/>
      <c r="AF206" s="6195"/>
      <c r="AG206" s="6196"/>
      <c r="AH206" s="6195"/>
      <c r="AI206" s="6196"/>
      <c r="AJ206" s="6195"/>
      <c r="AK206" s="6196"/>
      <c r="AL206" s="6195"/>
      <c r="AM206" s="6300"/>
      <c r="AN206" s="6114"/>
      <c r="AO206" s="1313"/>
      <c r="AP206" s="5926"/>
      <c r="AQ206" s="878"/>
      <c r="AR206" s="878"/>
      <c r="AS206" s="878"/>
      <c r="AT206" s="878"/>
      <c r="AU206" s="878"/>
      <c r="AV206" s="878"/>
      <c r="AW206" s="878"/>
    </row>
    <row r="207" spans="1:131" ht="49.5" customHeight="1" x14ac:dyDescent="0.35">
      <c r="A207" s="7680"/>
      <c r="B207" s="6302" t="s">
        <v>3931</v>
      </c>
      <c r="C207" s="6292">
        <f t="shared" si="22"/>
        <v>0</v>
      </c>
      <c r="D207" s="6293">
        <f t="shared" si="25"/>
        <v>0</v>
      </c>
      <c r="E207" s="3328">
        <f t="shared" si="25"/>
        <v>0</v>
      </c>
      <c r="F207" s="5919"/>
      <c r="G207" s="3622"/>
      <c r="H207" s="5919"/>
      <c r="I207" s="3622"/>
      <c r="J207" s="5919"/>
      <c r="K207" s="3622"/>
      <c r="L207" s="5919"/>
      <c r="M207" s="3622"/>
      <c r="N207" s="5919"/>
      <c r="O207" s="3622"/>
      <c r="P207" s="6303"/>
      <c r="Q207" s="6304"/>
      <c r="R207" s="6303"/>
      <c r="S207" s="6304"/>
      <c r="T207" s="6303"/>
      <c r="U207" s="6304"/>
      <c r="V207" s="6303"/>
      <c r="W207" s="6304"/>
      <c r="X207" s="6303"/>
      <c r="Y207" s="6304"/>
      <c r="Z207" s="6303"/>
      <c r="AA207" s="6304"/>
      <c r="AB207" s="6303"/>
      <c r="AC207" s="6304"/>
      <c r="AD207" s="6303"/>
      <c r="AE207" s="6304"/>
      <c r="AF207" s="6303"/>
      <c r="AG207" s="6304"/>
      <c r="AH207" s="6303"/>
      <c r="AI207" s="6304"/>
      <c r="AJ207" s="6303"/>
      <c r="AK207" s="6304"/>
      <c r="AL207" s="6303"/>
      <c r="AM207" s="6304"/>
      <c r="AN207" s="6294"/>
      <c r="AO207" s="3510"/>
      <c r="AP207" s="5919"/>
      <c r="AQ207" s="3622"/>
      <c r="AR207" s="3622"/>
      <c r="AS207" s="3622"/>
      <c r="AT207" s="3622"/>
      <c r="AU207" s="3622"/>
      <c r="AV207" s="3622"/>
      <c r="AW207" s="3622"/>
    </row>
    <row r="208" spans="1:131" ht="21.75" customHeight="1" x14ac:dyDescent="0.35">
      <c r="A208" s="7655" t="s">
        <v>3932</v>
      </c>
      <c r="B208" s="6305" t="s">
        <v>3933</v>
      </c>
      <c r="C208" s="6278">
        <f t="shared" si="22"/>
        <v>0</v>
      </c>
      <c r="D208" s="6279">
        <f t="shared" ref="D208:E227" si="26">SUM(F208+H208+J208+L208+N208+P208+R208+T208+V208+X208+Z208+AB208+AD208+AF208+AH208+AJ208+AL208)</f>
        <v>0</v>
      </c>
      <c r="E208" s="6280">
        <f t="shared" si="26"/>
        <v>0</v>
      </c>
      <c r="F208" s="294"/>
      <c r="G208" s="5900"/>
      <c r="H208" s="294"/>
      <c r="I208" s="5900"/>
      <c r="J208" s="294"/>
      <c r="K208" s="5900"/>
      <c r="L208" s="294"/>
      <c r="M208" s="5900"/>
      <c r="N208" s="294"/>
      <c r="O208" s="5900"/>
      <c r="P208" s="294"/>
      <c r="Q208" s="5900"/>
      <c r="R208" s="294"/>
      <c r="S208" s="5900"/>
      <c r="T208" s="294"/>
      <c r="U208" s="5900"/>
      <c r="V208" s="294"/>
      <c r="W208" s="5900"/>
      <c r="X208" s="294"/>
      <c r="Y208" s="5900"/>
      <c r="Z208" s="294"/>
      <c r="AA208" s="5900"/>
      <c r="AB208" s="294"/>
      <c r="AC208" s="5900"/>
      <c r="AD208" s="294"/>
      <c r="AE208" s="5900"/>
      <c r="AF208" s="294"/>
      <c r="AG208" s="5900"/>
      <c r="AH208" s="294"/>
      <c r="AI208" s="5900"/>
      <c r="AJ208" s="294"/>
      <c r="AK208" s="5900"/>
      <c r="AL208" s="294"/>
      <c r="AM208" s="167"/>
      <c r="AN208" s="5900"/>
      <c r="AO208" s="6257"/>
      <c r="AP208" s="6306"/>
      <c r="AQ208" s="5900"/>
      <c r="AR208" s="5900"/>
      <c r="AS208" s="5900"/>
      <c r="AT208" s="5900"/>
      <c r="AU208" s="282"/>
      <c r="AV208" s="282"/>
      <c r="AW208" s="282"/>
    </row>
    <row r="209" spans="1:132" s="272" customFormat="1" ht="19.5" customHeight="1" x14ac:dyDescent="0.25">
      <c r="A209" s="7362"/>
      <c r="B209" s="6307" t="s">
        <v>3934</v>
      </c>
      <c r="C209" s="6282">
        <f t="shared" si="22"/>
        <v>0</v>
      </c>
      <c r="D209" s="6283">
        <f t="shared" si="26"/>
        <v>0</v>
      </c>
      <c r="E209" s="6284">
        <f t="shared" si="26"/>
        <v>0</v>
      </c>
      <c r="F209" s="5926"/>
      <c r="G209" s="5882"/>
      <c r="H209" s="5926"/>
      <c r="I209" s="5882"/>
      <c r="J209" s="5926"/>
      <c r="K209" s="5882"/>
      <c r="L209" s="5926"/>
      <c r="M209" s="5882"/>
      <c r="N209" s="5926"/>
      <c r="O209" s="5882"/>
      <c r="P209" s="5926"/>
      <c r="Q209" s="5882"/>
      <c r="R209" s="5926"/>
      <c r="S209" s="5882"/>
      <c r="T209" s="5926"/>
      <c r="U209" s="5882"/>
      <c r="V209" s="5926"/>
      <c r="W209" s="5882"/>
      <c r="X209" s="5926"/>
      <c r="Y209" s="5882"/>
      <c r="Z209" s="5926"/>
      <c r="AA209" s="5882"/>
      <c r="AB209" s="5926"/>
      <c r="AC209" s="5882"/>
      <c r="AD209" s="5926"/>
      <c r="AE209" s="5882"/>
      <c r="AF209" s="5926"/>
      <c r="AG209" s="5882"/>
      <c r="AH209" s="5926"/>
      <c r="AI209" s="5882"/>
      <c r="AJ209" s="5926"/>
      <c r="AK209" s="5882"/>
      <c r="AL209" s="5926"/>
      <c r="AM209" s="6221"/>
      <c r="AN209" s="5882"/>
      <c r="AO209" s="5997"/>
      <c r="AP209" s="5994"/>
      <c r="AQ209" s="5882"/>
      <c r="AR209" s="5882"/>
      <c r="AS209" s="5882"/>
      <c r="AT209" s="5882"/>
      <c r="AU209" s="5997"/>
      <c r="AV209" s="5997"/>
      <c r="AW209" s="5997"/>
      <c r="AX209" s="6308"/>
      <c r="AY209" s="283"/>
      <c r="AZ209" s="283"/>
      <c r="BA209" s="283"/>
      <c r="BB209" s="283"/>
      <c r="BC209" s="283"/>
      <c r="BD209" s="283"/>
      <c r="BE209" s="283"/>
      <c r="BF209" s="283"/>
      <c r="BG209" s="283"/>
      <c r="BH209" s="273"/>
      <c r="BI209" s="273"/>
      <c r="CB209" s="271"/>
      <c r="CC209" s="274"/>
      <c r="CD209" s="274"/>
      <c r="CE209" s="274"/>
      <c r="CF209" s="274"/>
      <c r="CG209" s="274"/>
      <c r="CH209" s="274"/>
      <c r="CI209" s="274"/>
      <c r="CJ209" s="274"/>
      <c r="CK209" s="274"/>
      <c r="CL209" s="274"/>
      <c r="CM209" s="274"/>
      <c r="CN209" s="274"/>
      <c r="CO209" s="274"/>
      <c r="CP209" s="274"/>
      <c r="CQ209" s="274"/>
      <c r="CR209" s="274"/>
      <c r="CS209" s="274"/>
      <c r="CT209" s="274"/>
      <c r="CU209" s="274"/>
      <c r="CV209" s="274"/>
      <c r="CW209" s="274"/>
      <c r="CX209" s="274"/>
      <c r="CY209" s="274"/>
      <c r="CZ209" s="274"/>
      <c r="DA209" s="274"/>
      <c r="DB209" s="274"/>
      <c r="DC209" s="314"/>
      <c r="DD209" s="314"/>
      <c r="DE209" s="314"/>
      <c r="DF209" s="314"/>
      <c r="DG209" s="314"/>
      <c r="DH209" s="314"/>
      <c r="DI209" s="314"/>
      <c r="DJ209" s="314"/>
      <c r="DK209" s="314"/>
      <c r="DL209" s="314"/>
      <c r="DM209" s="314"/>
      <c r="DN209" s="314"/>
      <c r="DO209" s="314"/>
      <c r="DP209" s="314"/>
      <c r="DQ209" s="314"/>
      <c r="DR209" s="314"/>
      <c r="DS209" s="314"/>
      <c r="DT209" s="314"/>
      <c r="DU209" s="314"/>
      <c r="DV209" s="314"/>
      <c r="DW209" s="314"/>
      <c r="DX209" s="314"/>
      <c r="DY209" s="314"/>
      <c r="DZ209" s="314"/>
      <c r="EA209" s="314"/>
      <c r="EB209" s="314"/>
    </row>
    <row r="210" spans="1:132" x14ac:dyDescent="0.35">
      <c r="A210" s="7362"/>
      <c r="B210" s="6309" t="s">
        <v>585</v>
      </c>
      <c r="C210" s="6282">
        <f t="shared" si="22"/>
        <v>0</v>
      </c>
      <c r="D210" s="6283">
        <f t="shared" si="26"/>
        <v>0</v>
      </c>
      <c r="E210" s="6284">
        <f t="shared" si="26"/>
        <v>0</v>
      </c>
      <c r="F210" s="5926"/>
      <c r="G210" s="5882"/>
      <c r="H210" s="5926"/>
      <c r="I210" s="5882"/>
      <c r="J210" s="5926"/>
      <c r="K210" s="5882"/>
      <c r="L210" s="5926"/>
      <c r="M210" s="5882"/>
      <c r="N210" s="5926"/>
      <c r="O210" s="5882"/>
      <c r="P210" s="5926"/>
      <c r="Q210" s="5882"/>
      <c r="R210" s="5926"/>
      <c r="S210" s="5882"/>
      <c r="T210" s="5926"/>
      <c r="U210" s="5882"/>
      <c r="V210" s="5926"/>
      <c r="W210" s="5882"/>
      <c r="X210" s="5926"/>
      <c r="Y210" s="5882"/>
      <c r="Z210" s="5926"/>
      <c r="AA210" s="5882"/>
      <c r="AB210" s="5926"/>
      <c r="AC210" s="5882"/>
      <c r="AD210" s="5926"/>
      <c r="AE210" s="5882"/>
      <c r="AF210" s="5926"/>
      <c r="AG210" s="5882"/>
      <c r="AH210" s="5926"/>
      <c r="AI210" s="5882"/>
      <c r="AJ210" s="5926"/>
      <c r="AK210" s="5882"/>
      <c r="AL210" s="5926"/>
      <c r="AM210" s="6221"/>
      <c r="AN210" s="5882"/>
      <c r="AO210" s="5997"/>
      <c r="AP210" s="5994"/>
      <c r="AQ210" s="5882"/>
      <c r="AR210" s="5882"/>
      <c r="AS210" s="5882"/>
      <c r="AT210" s="5882"/>
      <c r="AU210" s="5997"/>
      <c r="AV210" s="5997"/>
      <c r="AW210" s="5997"/>
    </row>
    <row r="211" spans="1:132" ht="24" customHeight="1" x14ac:dyDescent="0.35">
      <c r="A211" s="7362"/>
      <c r="B211" s="6309" t="s">
        <v>3935</v>
      </c>
      <c r="C211" s="6282">
        <f t="shared" si="22"/>
        <v>0</v>
      </c>
      <c r="D211" s="6283">
        <f t="shared" si="26"/>
        <v>0</v>
      </c>
      <c r="E211" s="6284">
        <f t="shared" si="26"/>
        <v>0</v>
      </c>
      <c r="F211" s="5926"/>
      <c r="G211" s="5882"/>
      <c r="H211" s="5926"/>
      <c r="I211" s="5882"/>
      <c r="J211" s="5926"/>
      <c r="K211" s="5882"/>
      <c r="L211" s="5926"/>
      <c r="M211" s="5882"/>
      <c r="N211" s="5926"/>
      <c r="O211" s="5882"/>
      <c r="P211" s="5926"/>
      <c r="Q211" s="5882"/>
      <c r="R211" s="5926"/>
      <c r="S211" s="5882"/>
      <c r="T211" s="5926"/>
      <c r="U211" s="5882"/>
      <c r="V211" s="5926"/>
      <c r="W211" s="5882"/>
      <c r="X211" s="5926"/>
      <c r="Y211" s="5882"/>
      <c r="Z211" s="5926"/>
      <c r="AA211" s="5882"/>
      <c r="AB211" s="5926"/>
      <c r="AC211" s="5882"/>
      <c r="AD211" s="5926"/>
      <c r="AE211" s="5882"/>
      <c r="AF211" s="5926"/>
      <c r="AG211" s="5882"/>
      <c r="AH211" s="5926"/>
      <c r="AI211" s="5882"/>
      <c r="AJ211" s="5926"/>
      <c r="AK211" s="5882"/>
      <c r="AL211" s="5926"/>
      <c r="AM211" s="6221"/>
      <c r="AN211" s="5882"/>
      <c r="AO211" s="5997"/>
      <c r="AP211" s="5994"/>
      <c r="AQ211" s="5882"/>
      <c r="AR211" s="5882"/>
      <c r="AS211" s="5882"/>
      <c r="AT211" s="5882"/>
      <c r="AU211" s="5997"/>
      <c r="AV211" s="5997"/>
      <c r="AW211" s="5997"/>
    </row>
    <row r="212" spans="1:132" x14ac:dyDescent="0.35">
      <c r="A212" s="7531"/>
      <c r="B212" s="6310" t="s">
        <v>3936</v>
      </c>
      <c r="C212" s="6271">
        <f t="shared" si="22"/>
        <v>0</v>
      </c>
      <c r="D212" s="339">
        <f t="shared" si="26"/>
        <v>0</v>
      </c>
      <c r="E212" s="3986">
        <f t="shared" si="26"/>
        <v>0</v>
      </c>
      <c r="F212" s="5926"/>
      <c r="G212" s="5882"/>
      <c r="H212" s="5926"/>
      <c r="I212" s="5882"/>
      <c r="J212" s="5926"/>
      <c r="K212" s="5882"/>
      <c r="L212" s="5926"/>
      <c r="M212" s="5882"/>
      <c r="N212" s="5926"/>
      <c r="O212" s="5882"/>
      <c r="P212" s="5926"/>
      <c r="Q212" s="5882"/>
      <c r="R212" s="5926"/>
      <c r="S212" s="5882"/>
      <c r="T212" s="5926"/>
      <c r="U212" s="5882"/>
      <c r="V212" s="5926"/>
      <c r="W212" s="5882"/>
      <c r="X212" s="5926"/>
      <c r="Y212" s="5882"/>
      <c r="Z212" s="5926"/>
      <c r="AA212" s="5882"/>
      <c r="AB212" s="5926"/>
      <c r="AC212" s="5882"/>
      <c r="AD212" s="5926"/>
      <c r="AE212" s="5882"/>
      <c r="AF212" s="5926"/>
      <c r="AG212" s="5882"/>
      <c r="AH212" s="5926"/>
      <c r="AI212" s="5882"/>
      <c r="AJ212" s="5926"/>
      <c r="AK212" s="5882"/>
      <c r="AL212" s="5919"/>
      <c r="AM212" s="6203"/>
      <c r="AN212" s="3622"/>
      <c r="AO212" s="6066"/>
      <c r="AP212" s="3620"/>
      <c r="AQ212" s="3622"/>
      <c r="AR212" s="3622"/>
      <c r="AS212" s="3622"/>
      <c r="AT212" s="3622"/>
      <c r="AU212" s="6066"/>
      <c r="AV212" s="6066"/>
      <c r="AW212" s="6066"/>
    </row>
    <row r="213" spans="1:132" x14ac:dyDescent="0.35">
      <c r="A213" s="7678" t="s">
        <v>3937</v>
      </c>
      <c r="B213" s="6277" t="s">
        <v>3938</v>
      </c>
      <c r="C213" s="6250">
        <f t="shared" si="22"/>
        <v>0</v>
      </c>
      <c r="D213" s="6251">
        <f t="shared" si="26"/>
        <v>0</v>
      </c>
      <c r="E213" s="6252">
        <f t="shared" si="26"/>
        <v>0</v>
      </c>
      <c r="F213" s="6253"/>
      <c r="G213" s="6254"/>
      <c r="H213" s="6253"/>
      <c r="I213" s="6254"/>
      <c r="J213" s="6253"/>
      <c r="K213" s="6254"/>
      <c r="L213" s="6253"/>
      <c r="M213" s="6254"/>
      <c r="N213" s="6253"/>
      <c r="O213" s="6254"/>
      <c r="P213" s="6253"/>
      <c r="Q213" s="6254"/>
      <c r="R213" s="6253"/>
      <c r="S213" s="6254"/>
      <c r="T213" s="6253"/>
      <c r="U213" s="6254"/>
      <c r="V213" s="6253"/>
      <c r="W213" s="6254"/>
      <c r="X213" s="6253"/>
      <c r="Y213" s="6254"/>
      <c r="Z213" s="6253"/>
      <c r="AA213" s="6254"/>
      <c r="AB213" s="6253"/>
      <c r="AC213" s="6254"/>
      <c r="AD213" s="6253"/>
      <c r="AE213" s="6254"/>
      <c r="AF213" s="6253"/>
      <c r="AG213" s="6254"/>
      <c r="AH213" s="6253"/>
      <c r="AI213" s="6254"/>
      <c r="AJ213" s="6253"/>
      <c r="AK213" s="6254"/>
      <c r="AL213" s="6253"/>
      <c r="AM213" s="6311"/>
      <c r="AN213" s="6312"/>
      <c r="AO213" s="6299"/>
      <c r="AP213" s="6306"/>
      <c r="AQ213" s="6291"/>
      <c r="AR213" s="6291"/>
      <c r="AS213" s="6291"/>
      <c r="AT213" s="6291"/>
      <c r="AU213" s="6291"/>
      <c r="AV213" s="6291"/>
      <c r="AW213" s="6291"/>
    </row>
    <row r="214" spans="1:132" x14ac:dyDescent="0.35">
      <c r="A214" s="7679"/>
      <c r="B214" s="6286" t="s">
        <v>3939</v>
      </c>
      <c r="C214" s="6282">
        <f t="shared" si="22"/>
        <v>0</v>
      </c>
      <c r="D214" s="6283">
        <f t="shared" si="26"/>
        <v>0</v>
      </c>
      <c r="E214" s="6284">
        <f t="shared" si="26"/>
        <v>0</v>
      </c>
      <c r="F214" s="5926"/>
      <c r="G214" s="5882"/>
      <c r="H214" s="5926"/>
      <c r="I214" s="5882"/>
      <c r="J214" s="5926"/>
      <c r="K214" s="5882"/>
      <c r="L214" s="5926"/>
      <c r="M214" s="5882"/>
      <c r="N214" s="5926"/>
      <c r="O214" s="5882"/>
      <c r="P214" s="5926"/>
      <c r="Q214" s="5882"/>
      <c r="R214" s="5926"/>
      <c r="S214" s="5882"/>
      <c r="T214" s="5926"/>
      <c r="U214" s="5882"/>
      <c r="V214" s="5926"/>
      <c r="W214" s="5882"/>
      <c r="X214" s="5926"/>
      <c r="Y214" s="5882"/>
      <c r="Z214" s="5926"/>
      <c r="AA214" s="5882"/>
      <c r="AB214" s="5926"/>
      <c r="AC214" s="5882"/>
      <c r="AD214" s="5926"/>
      <c r="AE214" s="5882"/>
      <c r="AF214" s="5926"/>
      <c r="AG214" s="5882"/>
      <c r="AH214" s="5926"/>
      <c r="AI214" s="5882"/>
      <c r="AJ214" s="5926"/>
      <c r="AK214" s="5882"/>
      <c r="AL214" s="5926"/>
      <c r="AM214" s="6221"/>
      <c r="AN214" s="1313"/>
      <c r="AO214" s="3705"/>
      <c r="AP214" s="5926"/>
      <c r="AQ214" s="878"/>
      <c r="AR214" s="878"/>
      <c r="AS214" s="878"/>
      <c r="AT214" s="878"/>
      <c r="AU214" s="878"/>
      <c r="AV214" s="878"/>
      <c r="AW214" s="878"/>
    </row>
    <row r="215" spans="1:132" x14ac:dyDescent="0.35">
      <c r="A215" s="7680"/>
      <c r="B215" s="6313" t="s">
        <v>586</v>
      </c>
      <c r="C215" s="6292">
        <f t="shared" si="22"/>
        <v>0</v>
      </c>
      <c r="D215" s="6293">
        <f t="shared" si="26"/>
        <v>0</v>
      </c>
      <c r="E215" s="3328">
        <f t="shared" si="26"/>
        <v>0</v>
      </c>
      <c r="F215" s="5919"/>
      <c r="G215" s="3622"/>
      <c r="H215" s="5919"/>
      <c r="I215" s="3622"/>
      <c r="J215" s="5919"/>
      <c r="K215" s="3622"/>
      <c r="L215" s="5919"/>
      <c r="M215" s="3622"/>
      <c r="N215" s="5919"/>
      <c r="O215" s="3622"/>
      <c r="P215" s="5919"/>
      <c r="Q215" s="3622"/>
      <c r="R215" s="5919"/>
      <c r="S215" s="3622"/>
      <c r="T215" s="5919"/>
      <c r="U215" s="3622"/>
      <c r="V215" s="5919"/>
      <c r="W215" s="3622"/>
      <c r="X215" s="5919"/>
      <c r="Y215" s="3622"/>
      <c r="Z215" s="5919"/>
      <c r="AA215" s="3622"/>
      <c r="AB215" s="5919"/>
      <c r="AC215" s="3622"/>
      <c r="AD215" s="5919"/>
      <c r="AE215" s="3622"/>
      <c r="AF215" s="5919"/>
      <c r="AG215" s="3622"/>
      <c r="AH215" s="5919"/>
      <c r="AI215" s="3622"/>
      <c r="AJ215" s="5919"/>
      <c r="AK215" s="3622"/>
      <c r="AL215" s="5919"/>
      <c r="AM215" s="6203"/>
      <c r="AN215" s="3510"/>
      <c r="AO215" s="3510"/>
      <c r="AP215" s="5919"/>
      <c r="AQ215" s="3622"/>
      <c r="AR215" s="3622"/>
      <c r="AS215" s="3622"/>
      <c r="AT215" s="3622"/>
      <c r="AU215" s="3622"/>
      <c r="AV215" s="3622"/>
      <c r="AW215" s="3622"/>
    </row>
    <row r="216" spans="1:132" s="272" customFormat="1" ht="16.399999999999999" customHeight="1" x14ac:dyDescent="0.25">
      <c r="A216" s="7645" t="s">
        <v>3940</v>
      </c>
      <c r="B216" s="7646"/>
      <c r="C216" s="6250">
        <f t="shared" si="22"/>
        <v>0</v>
      </c>
      <c r="D216" s="6251">
        <f t="shared" si="26"/>
        <v>0</v>
      </c>
      <c r="E216" s="6252">
        <f t="shared" si="26"/>
        <v>0</v>
      </c>
      <c r="F216" s="6253"/>
      <c r="G216" s="6254"/>
      <c r="H216" s="6253"/>
      <c r="I216" s="6254"/>
      <c r="J216" s="6253"/>
      <c r="K216" s="6254"/>
      <c r="L216" s="6253"/>
      <c r="M216" s="6254"/>
      <c r="N216" s="6253"/>
      <c r="O216" s="6254"/>
      <c r="P216" s="6253"/>
      <c r="Q216" s="6254"/>
      <c r="R216" s="6253"/>
      <c r="S216" s="6254"/>
      <c r="T216" s="6253"/>
      <c r="U216" s="6254"/>
      <c r="V216" s="6253"/>
      <c r="W216" s="6254"/>
      <c r="X216" s="6253"/>
      <c r="Y216" s="6254"/>
      <c r="Z216" s="6253"/>
      <c r="AA216" s="6254"/>
      <c r="AB216" s="6253"/>
      <c r="AC216" s="6254"/>
      <c r="AD216" s="6253"/>
      <c r="AE216" s="6254"/>
      <c r="AF216" s="6253"/>
      <c r="AG216" s="6254"/>
      <c r="AH216" s="6253"/>
      <c r="AI216" s="6254"/>
      <c r="AJ216" s="6253"/>
      <c r="AK216" s="6254"/>
      <c r="AL216" s="6253"/>
      <c r="AM216" s="6311"/>
      <c r="AN216" s="6114"/>
      <c r="AO216" s="5997"/>
      <c r="AP216" s="6253"/>
      <c r="AQ216" s="6254"/>
      <c r="AR216" s="6254"/>
      <c r="AS216" s="6254"/>
      <c r="AT216" s="6254"/>
      <c r="AU216" s="6254"/>
      <c r="AV216" s="6254"/>
      <c r="AW216" s="6254"/>
      <c r="AX216" s="271"/>
      <c r="AY216" s="367"/>
      <c r="AZ216" s="367"/>
      <c r="BA216" s="283"/>
      <c r="BB216" s="283"/>
      <c r="BC216" s="283"/>
      <c r="BD216" s="283"/>
      <c r="BE216" s="283"/>
      <c r="BF216" s="283"/>
      <c r="BG216" s="273"/>
      <c r="BH216" s="273"/>
      <c r="CA216" s="271"/>
      <c r="CB216" s="274"/>
      <c r="CC216" s="274"/>
      <c r="CD216" s="274"/>
      <c r="CE216" s="274"/>
      <c r="CF216" s="274"/>
      <c r="CG216" s="274"/>
      <c r="CH216" s="274"/>
      <c r="CI216" s="274"/>
      <c r="CJ216" s="274"/>
      <c r="CK216" s="274"/>
      <c r="CL216" s="274"/>
      <c r="CM216" s="274"/>
      <c r="CN216" s="274"/>
      <c r="CO216" s="274"/>
      <c r="CP216" s="274"/>
      <c r="CQ216" s="274"/>
      <c r="CR216" s="274"/>
      <c r="CS216" s="274"/>
      <c r="CT216" s="274"/>
      <c r="CU216" s="274"/>
      <c r="CV216" s="274"/>
      <c r="CW216" s="274"/>
      <c r="CX216" s="274"/>
      <c r="CY216" s="274"/>
      <c r="CZ216" s="274"/>
      <c r="DA216" s="274"/>
      <c r="DB216" s="314"/>
      <c r="DC216" s="314"/>
      <c r="DD216" s="314"/>
      <c r="DE216" s="314"/>
      <c r="DF216" s="314"/>
      <c r="DG216" s="314"/>
      <c r="DH216" s="314"/>
      <c r="DI216" s="314"/>
      <c r="DJ216" s="314"/>
      <c r="DK216" s="314"/>
      <c r="DL216" s="314"/>
      <c r="DM216" s="314"/>
      <c r="DN216" s="314"/>
      <c r="DO216" s="314"/>
      <c r="DP216" s="314"/>
      <c r="DQ216" s="314"/>
      <c r="DR216" s="314"/>
      <c r="DS216" s="314"/>
      <c r="DT216" s="314"/>
      <c r="DU216" s="314"/>
      <c r="DV216" s="314"/>
      <c r="DW216" s="314"/>
      <c r="DX216" s="314"/>
      <c r="DY216" s="314"/>
      <c r="DZ216" s="314"/>
    </row>
    <row r="217" spans="1:132" s="272" customFormat="1" ht="16.399999999999999" customHeight="1" x14ac:dyDescent="0.25">
      <c r="A217" s="7681" t="s">
        <v>3941</v>
      </c>
      <c r="B217" s="7682"/>
      <c r="C217" s="6278">
        <f t="shared" si="22"/>
        <v>0</v>
      </c>
      <c r="D217" s="6279">
        <f t="shared" si="26"/>
        <v>0</v>
      </c>
      <c r="E217" s="6280">
        <f t="shared" si="26"/>
        <v>0</v>
      </c>
      <c r="F217" s="294"/>
      <c r="G217" s="5900"/>
      <c r="H217" s="294"/>
      <c r="I217" s="5900"/>
      <c r="J217" s="294"/>
      <c r="K217" s="5900"/>
      <c r="L217" s="294"/>
      <c r="M217" s="5900"/>
      <c r="N217" s="294"/>
      <c r="O217" s="5900"/>
      <c r="P217" s="294"/>
      <c r="Q217" s="5900"/>
      <c r="R217" s="294"/>
      <c r="S217" s="5900"/>
      <c r="T217" s="294"/>
      <c r="U217" s="5900"/>
      <c r="V217" s="294"/>
      <c r="W217" s="5900"/>
      <c r="X217" s="294"/>
      <c r="Y217" s="5900"/>
      <c r="Z217" s="294"/>
      <c r="AA217" s="5900"/>
      <c r="AB217" s="294"/>
      <c r="AC217" s="5900"/>
      <c r="AD217" s="294"/>
      <c r="AE217" s="5900"/>
      <c r="AF217" s="294"/>
      <c r="AG217" s="5900"/>
      <c r="AH217" s="294"/>
      <c r="AI217" s="5900"/>
      <c r="AJ217" s="294"/>
      <c r="AK217" s="5900"/>
      <c r="AL217" s="294"/>
      <c r="AM217" s="341"/>
      <c r="AN217" s="6114"/>
      <c r="AO217" s="5997"/>
      <c r="AP217" s="5926"/>
      <c r="AQ217" s="5882"/>
      <c r="AR217" s="5882"/>
      <c r="AS217" s="5882"/>
      <c r="AT217" s="5882"/>
      <c r="AU217" s="5882"/>
      <c r="AV217" s="5882"/>
      <c r="AW217" s="5882"/>
      <c r="AX217" s="271"/>
      <c r="AY217" s="367"/>
      <c r="AZ217" s="367"/>
      <c r="BA217" s="283"/>
      <c r="BB217" s="283"/>
      <c r="BC217" s="283"/>
      <c r="BD217" s="283"/>
      <c r="BE217" s="283"/>
      <c r="BF217" s="283"/>
      <c r="BG217" s="273"/>
      <c r="BH217" s="273"/>
      <c r="CA217" s="271"/>
      <c r="CB217" s="274"/>
      <c r="CC217" s="274"/>
      <c r="CD217" s="274"/>
      <c r="CE217" s="274"/>
      <c r="CF217" s="274"/>
      <c r="CG217" s="274"/>
      <c r="CH217" s="274"/>
      <c r="CI217" s="274"/>
      <c r="CJ217" s="274"/>
      <c r="CK217" s="274"/>
      <c r="CL217" s="274"/>
      <c r="CM217" s="274"/>
      <c r="CN217" s="274"/>
      <c r="CO217" s="274"/>
      <c r="CP217" s="274"/>
      <c r="CQ217" s="274"/>
      <c r="CR217" s="274"/>
      <c r="CS217" s="274"/>
      <c r="CT217" s="274"/>
      <c r="CU217" s="274"/>
      <c r="CV217" s="274"/>
      <c r="CW217" s="274"/>
      <c r="CX217" s="274"/>
      <c r="CY217" s="274"/>
      <c r="CZ217" s="274"/>
      <c r="DA217" s="274"/>
      <c r="DB217" s="314"/>
      <c r="DC217" s="314"/>
      <c r="DD217" s="314"/>
      <c r="DE217" s="314"/>
      <c r="DF217" s="314"/>
      <c r="DG217" s="314"/>
      <c r="DH217" s="314"/>
      <c r="DI217" s="314"/>
      <c r="DJ217" s="314"/>
      <c r="DK217" s="314"/>
      <c r="DL217" s="314"/>
      <c r="DM217" s="314"/>
      <c r="DN217" s="314"/>
      <c r="DO217" s="314"/>
      <c r="DP217" s="314"/>
      <c r="DQ217" s="314"/>
      <c r="DR217" s="314"/>
      <c r="DS217" s="314"/>
      <c r="DT217" s="314"/>
      <c r="DU217" s="314"/>
      <c r="DV217" s="314"/>
      <c r="DW217" s="314"/>
      <c r="DX217" s="314"/>
      <c r="DY217" s="314"/>
      <c r="DZ217" s="314"/>
    </row>
    <row r="218" spans="1:132" ht="24" customHeight="1" x14ac:dyDescent="0.35">
      <c r="A218" s="7683" t="s">
        <v>3942</v>
      </c>
      <c r="B218" s="7684"/>
      <c r="C218" s="6282">
        <f t="shared" si="22"/>
        <v>0</v>
      </c>
      <c r="D218" s="6283">
        <f t="shared" si="26"/>
        <v>0</v>
      </c>
      <c r="E218" s="6284">
        <f t="shared" si="26"/>
        <v>0</v>
      </c>
      <c r="F218" s="5926"/>
      <c r="G218" s="5882"/>
      <c r="H218" s="5926"/>
      <c r="I218" s="5882"/>
      <c r="J218" s="5926"/>
      <c r="K218" s="5882"/>
      <c r="L218" s="5926"/>
      <c r="M218" s="5882"/>
      <c r="N218" s="5926"/>
      <c r="O218" s="5882"/>
      <c r="P218" s="5926"/>
      <c r="Q218" s="5882"/>
      <c r="R218" s="5926"/>
      <c r="S218" s="5882"/>
      <c r="T218" s="5926"/>
      <c r="U218" s="5882"/>
      <c r="V218" s="5926"/>
      <c r="W218" s="5882"/>
      <c r="X218" s="5926"/>
      <c r="Y218" s="5882"/>
      <c r="Z218" s="5926"/>
      <c r="AA218" s="5882"/>
      <c r="AB218" s="5926"/>
      <c r="AC218" s="5882"/>
      <c r="AD218" s="5926"/>
      <c r="AE218" s="5882"/>
      <c r="AF218" s="5926"/>
      <c r="AG218" s="5882"/>
      <c r="AH218" s="5926"/>
      <c r="AI218" s="5882"/>
      <c r="AJ218" s="5926"/>
      <c r="AK218" s="5882"/>
      <c r="AL218" s="5926"/>
      <c r="AM218" s="6285"/>
      <c r="AN218" s="6114"/>
      <c r="AO218" s="5997"/>
      <c r="AP218" s="5926"/>
      <c r="AQ218" s="1543"/>
      <c r="AR218" s="1543"/>
      <c r="AS218" s="1543"/>
      <c r="AT218" s="5882"/>
      <c r="AU218" s="5882"/>
      <c r="AV218" s="5882"/>
      <c r="AW218" s="5882"/>
    </row>
    <row r="219" spans="1:132" ht="18" customHeight="1" x14ac:dyDescent="0.35">
      <c r="A219" s="7683" t="s">
        <v>3943</v>
      </c>
      <c r="B219" s="7684"/>
      <c r="C219" s="6282">
        <f t="shared" si="22"/>
        <v>0</v>
      </c>
      <c r="D219" s="6283">
        <f t="shared" si="26"/>
        <v>0</v>
      </c>
      <c r="E219" s="6284">
        <f t="shared" si="26"/>
        <v>0</v>
      </c>
      <c r="F219" s="5926"/>
      <c r="G219" s="5882"/>
      <c r="H219" s="5926"/>
      <c r="I219" s="5882"/>
      <c r="J219" s="5926"/>
      <c r="K219" s="5882"/>
      <c r="L219" s="5926"/>
      <c r="M219" s="5882"/>
      <c r="N219" s="5926"/>
      <c r="O219" s="5882"/>
      <c r="P219" s="5926"/>
      <c r="Q219" s="5882"/>
      <c r="R219" s="5926"/>
      <c r="S219" s="5882"/>
      <c r="T219" s="5926"/>
      <c r="U219" s="5882"/>
      <c r="V219" s="5926"/>
      <c r="W219" s="5882"/>
      <c r="X219" s="5926"/>
      <c r="Y219" s="5882"/>
      <c r="Z219" s="5926"/>
      <c r="AA219" s="5882"/>
      <c r="AB219" s="5926"/>
      <c r="AC219" s="5882"/>
      <c r="AD219" s="5926"/>
      <c r="AE219" s="5882"/>
      <c r="AF219" s="5926"/>
      <c r="AG219" s="5882"/>
      <c r="AH219" s="5926"/>
      <c r="AI219" s="5882"/>
      <c r="AJ219" s="5926"/>
      <c r="AK219" s="5882"/>
      <c r="AL219" s="5926"/>
      <c r="AM219" s="6285"/>
      <c r="AN219" s="6114"/>
      <c r="AO219" s="5997"/>
      <c r="AP219" s="5926"/>
      <c r="AQ219" s="878"/>
      <c r="AR219" s="878"/>
      <c r="AS219" s="878"/>
      <c r="AT219" s="5882"/>
      <c r="AU219" s="5882"/>
      <c r="AV219" s="5882"/>
      <c r="AW219" s="5882"/>
    </row>
    <row r="220" spans="1:132" ht="15" customHeight="1" x14ac:dyDescent="0.35">
      <c r="A220" s="7629" t="s">
        <v>3944</v>
      </c>
      <c r="B220" s="7079"/>
      <c r="C220" s="1617">
        <f t="shared" si="22"/>
        <v>0</v>
      </c>
      <c r="D220" s="3326">
        <f t="shared" si="26"/>
        <v>0</v>
      </c>
      <c r="E220" s="923">
        <f t="shared" si="26"/>
        <v>0</v>
      </c>
      <c r="F220" s="5919"/>
      <c r="G220" s="3622"/>
      <c r="H220" s="5919"/>
      <c r="I220" s="3622"/>
      <c r="J220" s="5919"/>
      <c r="K220" s="3622"/>
      <c r="L220" s="5919"/>
      <c r="M220" s="3622"/>
      <c r="N220" s="5919"/>
      <c r="O220" s="3622"/>
      <c r="P220" s="5919"/>
      <c r="Q220" s="3622"/>
      <c r="R220" s="5919"/>
      <c r="S220" s="3622"/>
      <c r="T220" s="5919"/>
      <c r="U220" s="3622"/>
      <c r="V220" s="5919"/>
      <c r="W220" s="3622"/>
      <c r="X220" s="5919"/>
      <c r="Y220" s="3622"/>
      <c r="Z220" s="5919"/>
      <c r="AA220" s="3622"/>
      <c r="AB220" s="5919"/>
      <c r="AC220" s="3622"/>
      <c r="AD220" s="5919"/>
      <c r="AE220" s="3622"/>
      <c r="AF220" s="5919"/>
      <c r="AG220" s="3622"/>
      <c r="AH220" s="5919"/>
      <c r="AI220" s="3622"/>
      <c r="AJ220" s="5919"/>
      <c r="AK220" s="3622"/>
      <c r="AL220" s="5919"/>
      <c r="AM220" s="3687"/>
      <c r="AN220" s="6294"/>
      <c r="AO220" s="6066"/>
      <c r="AP220" s="5919"/>
      <c r="AQ220" s="3622"/>
      <c r="AR220" s="3622"/>
      <c r="AS220" s="3622"/>
      <c r="AT220" s="3622"/>
      <c r="AU220" s="3622"/>
      <c r="AV220" s="3622"/>
      <c r="AW220" s="3622"/>
    </row>
    <row r="221" spans="1:132" x14ac:dyDescent="0.35">
      <c r="A221" s="7644" t="s">
        <v>3945</v>
      </c>
      <c r="B221" s="6314" t="s">
        <v>3946</v>
      </c>
      <c r="C221" s="6250">
        <f t="shared" si="22"/>
        <v>0</v>
      </c>
      <c r="D221" s="6251">
        <f t="shared" si="26"/>
        <v>0</v>
      </c>
      <c r="E221" s="6315">
        <f t="shared" si="26"/>
        <v>0</v>
      </c>
      <c r="F221" s="295"/>
      <c r="G221" s="1543"/>
      <c r="H221" s="295"/>
      <c r="I221" s="1543"/>
      <c r="J221" s="295"/>
      <c r="K221" s="1543"/>
      <c r="L221" s="295"/>
      <c r="M221" s="1543"/>
      <c r="N221" s="295"/>
      <c r="O221" s="1543"/>
      <c r="P221" s="295"/>
      <c r="Q221" s="1543"/>
      <c r="R221" s="295"/>
      <c r="S221" s="1543"/>
      <c r="T221" s="295"/>
      <c r="U221" s="1543"/>
      <c r="V221" s="295"/>
      <c r="W221" s="1543"/>
      <c r="X221" s="295"/>
      <c r="Y221" s="1543"/>
      <c r="Z221" s="295"/>
      <c r="AA221" s="1543"/>
      <c r="AB221" s="295"/>
      <c r="AC221" s="1543"/>
      <c r="AD221" s="295"/>
      <c r="AE221" s="1543"/>
      <c r="AF221" s="295"/>
      <c r="AG221" s="1543"/>
      <c r="AH221" s="295"/>
      <c r="AI221" s="1543"/>
      <c r="AJ221" s="295"/>
      <c r="AK221" s="1543"/>
      <c r="AL221" s="295"/>
      <c r="AM221" s="331"/>
      <c r="AN221" s="344"/>
      <c r="AO221" s="288"/>
      <c r="AP221" s="295"/>
      <c r="AQ221" s="1543"/>
      <c r="AR221" s="1543"/>
      <c r="AS221" s="1543"/>
      <c r="AT221" s="1543"/>
      <c r="AU221" s="1543"/>
      <c r="AV221" s="1543"/>
      <c r="AW221" s="1543"/>
    </row>
    <row r="222" spans="1:132" x14ac:dyDescent="0.35">
      <c r="A222" s="7141"/>
      <c r="B222" s="6314" t="s">
        <v>3947</v>
      </c>
      <c r="C222" s="6282">
        <f t="shared" si="22"/>
        <v>0</v>
      </c>
      <c r="D222" s="6283">
        <f t="shared" si="26"/>
        <v>0</v>
      </c>
      <c r="E222" s="6316">
        <f t="shared" si="26"/>
        <v>0</v>
      </c>
      <c r="F222" s="1664"/>
      <c r="G222" s="878"/>
      <c r="H222" s="1664"/>
      <c r="I222" s="878"/>
      <c r="J222" s="1664"/>
      <c r="K222" s="878"/>
      <c r="L222" s="1664"/>
      <c r="M222" s="878"/>
      <c r="N222" s="1664"/>
      <c r="O222" s="878"/>
      <c r="P222" s="1664"/>
      <c r="Q222" s="878"/>
      <c r="R222" s="1664"/>
      <c r="S222" s="878"/>
      <c r="T222" s="1664"/>
      <c r="U222" s="878"/>
      <c r="V222" s="1664"/>
      <c r="W222" s="878"/>
      <c r="X222" s="1664"/>
      <c r="Y222" s="878"/>
      <c r="Z222" s="1664"/>
      <c r="AA222" s="878"/>
      <c r="AB222" s="1664"/>
      <c r="AC222" s="878"/>
      <c r="AD222" s="1664"/>
      <c r="AE222" s="878"/>
      <c r="AF222" s="1664"/>
      <c r="AG222" s="878"/>
      <c r="AH222" s="1664"/>
      <c r="AI222" s="878"/>
      <c r="AJ222" s="1664"/>
      <c r="AK222" s="878"/>
      <c r="AL222" s="1664"/>
      <c r="AM222" s="342"/>
      <c r="AN222" s="326"/>
      <c r="AO222" s="1484"/>
      <c r="AP222" s="1664"/>
      <c r="AQ222" s="878"/>
      <c r="AR222" s="878"/>
      <c r="AS222" s="878"/>
      <c r="AT222" s="878"/>
      <c r="AU222" s="878"/>
      <c r="AV222" s="878"/>
      <c r="AW222" s="878"/>
    </row>
    <row r="223" spans="1:132" x14ac:dyDescent="0.35">
      <c r="A223" s="7141"/>
      <c r="B223" s="6314" t="s">
        <v>3948</v>
      </c>
      <c r="C223" s="6282">
        <f t="shared" si="22"/>
        <v>0</v>
      </c>
      <c r="D223" s="6283">
        <f t="shared" si="26"/>
        <v>0</v>
      </c>
      <c r="E223" s="6316">
        <f t="shared" si="26"/>
        <v>0</v>
      </c>
      <c r="F223" s="1664"/>
      <c r="G223" s="878"/>
      <c r="H223" s="1664"/>
      <c r="I223" s="878"/>
      <c r="J223" s="1664"/>
      <c r="K223" s="878"/>
      <c r="L223" s="1664"/>
      <c r="M223" s="878"/>
      <c r="N223" s="1664"/>
      <c r="O223" s="878"/>
      <c r="P223" s="1664"/>
      <c r="Q223" s="878"/>
      <c r="R223" s="1664"/>
      <c r="S223" s="878"/>
      <c r="T223" s="1664"/>
      <c r="U223" s="878"/>
      <c r="V223" s="1664"/>
      <c r="W223" s="878"/>
      <c r="X223" s="1664"/>
      <c r="Y223" s="878"/>
      <c r="Z223" s="1664"/>
      <c r="AA223" s="878"/>
      <c r="AB223" s="1664"/>
      <c r="AC223" s="878"/>
      <c r="AD223" s="1664"/>
      <c r="AE223" s="878"/>
      <c r="AF223" s="1664"/>
      <c r="AG223" s="878"/>
      <c r="AH223" s="1664"/>
      <c r="AI223" s="878"/>
      <c r="AJ223" s="1664"/>
      <c r="AK223" s="878"/>
      <c r="AL223" s="1664"/>
      <c r="AM223" s="342"/>
      <c r="AN223" s="326"/>
      <c r="AO223" s="1484"/>
      <c r="AP223" s="1664"/>
      <c r="AQ223" s="878"/>
      <c r="AR223" s="878"/>
      <c r="AS223" s="878"/>
      <c r="AT223" s="878"/>
      <c r="AU223" s="878"/>
      <c r="AV223" s="878"/>
      <c r="AW223" s="878"/>
    </row>
    <row r="224" spans="1:132" ht="30" customHeight="1" x14ac:dyDescent="0.35">
      <c r="A224" s="7141"/>
      <c r="B224" s="6314" t="s">
        <v>3949</v>
      </c>
      <c r="C224" s="6282">
        <f t="shared" si="22"/>
        <v>0</v>
      </c>
      <c r="D224" s="6283">
        <f t="shared" si="26"/>
        <v>0</v>
      </c>
      <c r="E224" s="6316">
        <f t="shared" si="26"/>
        <v>0</v>
      </c>
      <c r="F224" s="1664"/>
      <c r="G224" s="878"/>
      <c r="H224" s="1664"/>
      <c r="I224" s="878"/>
      <c r="J224" s="1664"/>
      <c r="K224" s="878"/>
      <c r="L224" s="1664"/>
      <c r="M224" s="878"/>
      <c r="N224" s="1664"/>
      <c r="O224" s="878"/>
      <c r="P224" s="1664"/>
      <c r="Q224" s="878"/>
      <c r="R224" s="1664"/>
      <c r="S224" s="878"/>
      <c r="T224" s="1664"/>
      <c r="U224" s="878"/>
      <c r="V224" s="1664"/>
      <c r="W224" s="878"/>
      <c r="X224" s="1664"/>
      <c r="Y224" s="878"/>
      <c r="Z224" s="1664"/>
      <c r="AA224" s="878"/>
      <c r="AB224" s="1664"/>
      <c r="AC224" s="878"/>
      <c r="AD224" s="1664"/>
      <c r="AE224" s="878"/>
      <c r="AF224" s="1664"/>
      <c r="AG224" s="878"/>
      <c r="AH224" s="1664"/>
      <c r="AI224" s="878"/>
      <c r="AJ224" s="1664"/>
      <c r="AK224" s="878"/>
      <c r="AL224" s="1664"/>
      <c r="AM224" s="342"/>
      <c r="AN224" s="326"/>
      <c r="AO224" s="1484"/>
      <c r="AP224" s="1664"/>
      <c r="AQ224" s="878"/>
      <c r="AR224" s="878"/>
      <c r="AS224" s="878"/>
      <c r="AT224" s="878"/>
      <c r="AU224" s="878"/>
      <c r="AV224" s="878"/>
      <c r="AW224" s="878"/>
    </row>
    <row r="225" spans="1:50" ht="26.25" customHeight="1" x14ac:dyDescent="0.35">
      <c r="A225" s="7581"/>
      <c r="B225" s="6314" t="s">
        <v>3950</v>
      </c>
      <c r="C225" s="6292">
        <f t="shared" si="22"/>
        <v>0</v>
      </c>
      <c r="D225" s="6293">
        <f t="shared" si="26"/>
        <v>0</v>
      </c>
      <c r="E225" s="6317">
        <f t="shared" si="26"/>
        <v>0</v>
      </c>
      <c r="F225" s="5919"/>
      <c r="G225" s="3622"/>
      <c r="H225" s="5919"/>
      <c r="I225" s="3622"/>
      <c r="J225" s="5919"/>
      <c r="K225" s="3622"/>
      <c r="L225" s="5919"/>
      <c r="M225" s="3622"/>
      <c r="N225" s="5919"/>
      <c r="O225" s="3622"/>
      <c r="P225" s="5919"/>
      <c r="Q225" s="3622"/>
      <c r="R225" s="5919"/>
      <c r="S225" s="3622"/>
      <c r="T225" s="5919"/>
      <c r="U225" s="3622"/>
      <c r="V225" s="5919"/>
      <c r="W225" s="3622"/>
      <c r="X225" s="5919"/>
      <c r="Y225" s="3622"/>
      <c r="Z225" s="5919"/>
      <c r="AA225" s="3622"/>
      <c r="AB225" s="5919"/>
      <c r="AC225" s="3622"/>
      <c r="AD225" s="5919"/>
      <c r="AE225" s="3622"/>
      <c r="AF225" s="5919"/>
      <c r="AG225" s="3622"/>
      <c r="AH225" s="5919"/>
      <c r="AI225" s="3622"/>
      <c r="AJ225" s="5919"/>
      <c r="AK225" s="3622"/>
      <c r="AL225" s="5919"/>
      <c r="AM225" s="3687"/>
      <c r="AN225" s="6294"/>
      <c r="AO225" s="6066"/>
      <c r="AP225" s="5919"/>
      <c r="AQ225" s="3622"/>
      <c r="AR225" s="3622"/>
      <c r="AS225" s="3622"/>
      <c r="AT225" s="3622"/>
      <c r="AU225" s="3622"/>
      <c r="AV225" s="3622"/>
      <c r="AW225" s="3622"/>
    </row>
    <row r="226" spans="1:50" x14ac:dyDescent="0.35">
      <c r="A226" s="7645" t="s">
        <v>3951</v>
      </c>
      <c r="B226" s="7646"/>
      <c r="C226" s="6271">
        <f t="shared" si="22"/>
        <v>0</v>
      </c>
      <c r="D226" s="339">
        <f t="shared" si="26"/>
        <v>0</v>
      </c>
      <c r="E226" s="3986">
        <f t="shared" si="26"/>
        <v>0</v>
      </c>
      <c r="F226" s="295"/>
      <c r="G226" s="1543"/>
      <c r="H226" s="295"/>
      <c r="I226" s="1543"/>
      <c r="J226" s="295"/>
      <c r="K226" s="1543"/>
      <c r="L226" s="295"/>
      <c r="M226" s="1543"/>
      <c r="N226" s="295"/>
      <c r="O226" s="1543"/>
      <c r="P226" s="295"/>
      <c r="Q226" s="1543"/>
      <c r="R226" s="295"/>
      <c r="S226" s="1543"/>
      <c r="T226" s="295"/>
      <c r="U226" s="1543"/>
      <c r="V226" s="295"/>
      <c r="W226" s="1543"/>
      <c r="X226" s="295"/>
      <c r="Y226" s="1543"/>
      <c r="Z226" s="295"/>
      <c r="AA226" s="1543"/>
      <c r="AB226" s="295"/>
      <c r="AC226" s="1543"/>
      <c r="AD226" s="295"/>
      <c r="AE226" s="1543"/>
      <c r="AF226" s="295"/>
      <c r="AG226" s="1543"/>
      <c r="AH226" s="295"/>
      <c r="AI226" s="1543"/>
      <c r="AJ226" s="295"/>
      <c r="AK226" s="1543"/>
      <c r="AL226" s="295"/>
      <c r="AM226" s="331"/>
      <c r="AN226" s="344"/>
      <c r="AO226" s="288"/>
      <c r="AP226" s="295"/>
      <c r="AQ226" s="1543"/>
      <c r="AR226" s="1543"/>
      <c r="AS226" s="1543"/>
      <c r="AT226" s="1543"/>
      <c r="AU226" s="1543"/>
      <c r="AV226" s="1543"/>
      <c r="AW226" s="1543"/>
    </row>
    <row r="227" spans="1:50" x14ac:dyDescent="0.35">
      <c r="A227" s="7629" t="s">
        <v>587</v>
      </c>
      <c r="B227" s="7079"/>
      <c r="C227" s="6292">
        <f t="shared" si="22"/>
        <v>0</v>
      </c>
      <c r="D227" s="6293">
        <f t="shared" si="26"/>
        <v>0</v>
      </c>
      <c r="E227" s="3328">
        <f t="shared" si="26"/>
        <v>0</v>
      </c>
      <c r="F227" s="5919"/>
      <c r="G227" s="3622"/>
      <c r="H227" s="5919"/>
      <c r="I227" s="3622"/>
      <c r="J227" s="5919"/>
      <c r="K227" s="3622"/>
      <c r="L227" s="5919"/>
      <c r="M227" s="3622"/>
      <c r="N227" s="5919"/>
      <c r="O227" s="3622"/>
      <c r="P227" s="5919"/>
      <c r="Q227" s="3622"/>
      <c r="R227" s="5919"/>
      <c r="S227" s="3622"/>
      <c r="T227" s="5919"/>
      <c r="U227" s="3622"/>
      <c r="V227" s="5919"/>
      <c r="W227" s="3622"/>
      <c r="X227" s="5919"/>
      <c r="Y227" s="3622"/>
      <c r="Z227" s="5919"/>
      <c r="AA227" s="3622"/>
      <c r="AB227" s="5919"/>
      <c r="AC227" s="3622"/>
      <c r="AD227" s="5919"/>
      <c r="AE227" s="3622"/>
      <c r="AF227" s="5919"/>
      <c r="AG227" s="3622"/>
      <c r="AH227" s="5919"/>
      <c r="AI227" s="3622"/>
      <c r="AJ227" s="5919"/>
      <c r="AK227" s="3622"/>
      <c r="AL227" s="5919"/>
      <c r="AM227" s="3687"/>
      <c r="AN227" s="6318"/>
      <c r="AO227" s="6319"/>
      <c r="AP227" s="5919"/>
      <c r="AQ227" s="3622"/>
      <c r="AR227" s="3622"/>
      <c r="AS227" s="3622"/>
      <c r="AT227" s="3622"/>
      <c r="AU227" s="3622"/>
      <c r="AV227" s="3622"/>
      <c r="AW227" s="3622"/>
    </row>
    <row r="228" spans="1:50" x14ac:dyDescent="0.35">
      <c r="A228" s="5961" t="s">
        <v>3952</v>
      </c>
      <c r="B228" s="5961"/>
      <c r="C228" s="5961"/>
      <c r="D228" s="5961"/>
      <c r="E228" s="5961"/>
      <c r="F228" s="5961"/>
      <c r="G228" s="5961"/>
      <c r="H228" s="6180"/>
      <c r="I228" s="6229"/>
      <c r="J228" s="6229"/>
      <c r="K228" s="6320"/>
      <c r="L228" s="6320"/>
      <c r="M228" s="6320"/>
      <c r="N228" s="6320"/>
      <c r="O228" s="125"/>
      <c r="P228" s="125"/>
      <c r="Q228" s="125"/>
      <c r="R228" s="125"/>
      <c r="S228" s="125"/>
      <c r="T228" s="125"/>
      <c r="U228" s="125"/>
      <c r="V228" s="125"/>
      <c r="W228" s="125"/>
      <c r="X228" s="6092"/>
      <c r="Y228" s="6092"/>
      <c r="Z228" s="6092"/>
      <c r="AA228" s="6092"/>
      <c r="AB228" s="6092"/>
      <c r="AC228" s="6092"/>
      <c r="AD228" s="6092"/>
      <c r="AE228" s="6092"/>
      <c r="AF228" s="6092"/>
      <c r="AG228" s="6092"/>
      <c r="AH228" s="6092"/>
      <c r="AI228" s="6092"/>
      <c r="AJ228" s="6092"/>
      <c r="AK228" s="6092"/>
      <c r="AL228" s="6092"/>
      <c r="AM228" s="6092"/>
      <c r="AN228" s="6092"/>
      <c r="AO228" s="6092"/>
      <c r="AP228" s="6092"/>
      <c r="AQ228" s="6092"/>
      <c r="AR228" s="6092"/>
      <c r="AS228" s="6092"/>
    </row>
    <row r="229" spans="1:50" ht="15" customHeight="1" x14ac:dyDescent="0.35">
      <c r="A229" s="7676" t="s">
        <v>3953</v>
      </c>
      <c r="B229" s="7604"/>
      <c r="C229" s="7673" t="s">
        <v>30</v>
      </c>
      <c r="D229" s="7673"/>
      <c r="E229" s="7673"/>
      <c r="F229" s="7673" t="s">
        <v>365</v>
      </c>
      <c r="G229" s="7673"/>
      <c r="H229" s="7673" t="s">
        <v>230</v>
      </c>
      <c r="I229" s="7673"/>
      <c r="J229" s="7673" t="s">
        <v>366</v>
      </c>
      <c r="K229" s="7673"/>
      <c r="L229" s="7673" t="s">
        <v>65</v>
      </c>
      <c r="M229" s="7673"/>
      <c r="N229" s="7674" t="s">
        <v>12</v>
      </c>
      <c r="O229" s="7675"/>
      <c r="P229" s="7669" t="s">
        <v>252</v>
      </c>
      <c r="Q229" s="7669"/>
      <c r="R229" s="7669" t="s">
        <v>253</v>
      </c>
      <c r="S229" s="7669"/>
      <c r="T229" s="7669" t="s">
        <v>254</v>
      </c>
      <c r="U229" s="7669"/>
      <c r="V229" s="7669" t="s">
        <v>255</v>
      </c>
      <c r="W229" s="7669"/>
      <c r="X229" s="7669" t="s">
        <v>256</v>
      </c>
      <c r="Y229" s="7669"/>
      <c r="Z229" s="7669" t="s">
        <v>257</v>
      </c>
      <c r="AA229" s="7669"/>
      <c r="AB229" s="7669" t="s">
        <v>258</v>
      </c>
      <c r="AC229" s="7669"/>
      <c r="AD229" s="7669" t="s">
        <v>259</v>
      </c>
      <c r="AE229" s="7669"/>
      <c r="AF229" s="7669" t="s">
        <v>233</v>
      </c>
      <c r="AG229" s="7669"/>
      <c r="AH229" s="7669" t="s">
        <v>260</v>
      </c>
      <c r="AI229" s="7669"/>
      <c r="AJ229" s="7669" t="s">
        <v>261</v>
      </c>
      <c r="AK229" s="7669"/>
      <c r="AL229" s="7669" t="s">
        <v>24</v>
      </c>
      <c r="AM229" s="7510"/>
      <c r="AN229" s="7670" t="s">
        <v>571</v>
      </c>
      <c r="AO229" s="7671"/>
      <c r="AP229" s="7672"/>
      <c r="AQ229" s="7666" t="s">
        <v>450</v>
      </c>
      <c r="AR229" s="7666" t="s">
        <v>3899</v>
      </c>
      <c r="AS229" s="7510" t="s">
        <v>9</v>
      </c>
      <c r="AT229" s="7668"/>
      <c r="AU229" s="7647" t="s">
        <v>7</v>
      </c>
      <c r="AV229" s="7647" t="s">
        <v>3900</v>
      </c>
      <c r="AW229" s="7655" t="s">
        <v>10</v>
      </c>
      <c r="AX229" s="7655" t="s">
        <v>3901</v>
      </c>
    </row>
    <row r="230" spans="1:50" ht="34.5" customHeight="1" x14ac:dyDescent="0.35">
      <c r="A230" s="7677"/>
      <c r="B230" s="7605"/>
      <c r="C230" s="6321" t="s">
        <v>32</v>
      </c>
      <c r="D230" s="6322" t="s">
        <v>33</v>
      </c>
      <c r="E230" s="6238" t="s">
        <v>34</v>
      </c>
      <c r="F230" s="6236" t="s">
        <v>33</v>
      </c>
      <c r="G230" s="6238" t="s">
        <v>34</v>
      </c>
      <c r="H230" s="6236" t="s">
        <v>33</v>
      </c>
      <c r="I230" s="6238" t="s">
        <v>34</v>
      </c>
      <c r="J230" s="6236" t="s">
        <v>33</v>
      </c>
      <c r="K230" s="6238" t="s">
        <v>34</v>
      </c>
      <c r="L230" s="6236" t="s">
        <v>33</v>
      </c>
      <c r="M230" s="6238" t="s">
        <v>34</v>
      </c>
      <c r="N230" s="6236" t="s">
        <v>33</v>
      </c>
      <c r="O230" s="6238" t="s">
        <v>34</v>
      </c>
      <c r="P230" s="6236" t="s">
        <v>33</v>
      </c>
      <c r="Q230" s="6238" t="s">
        <v>34</v>
      </c>
      <c r="R230" s="6236" t="s">
        <v>33</v>
      </c>
      <c r="S230" s="6238" t="s">
        <v>34</v>
      </c>
      <c r="T230" s="6236" t="s">
        <v>33</v>
      </c>
      <c r="U230" s="6238" t="s">
        <v>34</v>
      </c>
      <c r="V230" s="6236" t="s">
        <v>33</v>
      </c>
      <c r="W230" s="6238" t="s">
        <v>34</v>
      </c>
      <c r="X230" s="6236" t="s">
        <v>33</v>
      </c>
      <c r="Y230" s="6238" t="s">
        <v>34</v>
      </c>
      <c r="Z230" s="6236" t="s">
        <v>33</v>
      </c>
      <c r="AA230" s="6238" t="s">
        <v>34</v>
      </c>
      <c r="AB230" s="6236" t="s">
        <v>33</v>
      </c>
      <c r="AC230" s="6238" t="s">
        <v>34</v>
      </c>
      <c r="AD230" s="6236" t="s">
        <v>33</v>
      </c>
      <c r="AE230" s="6238" t="s">
        <v>34</v>
      </c>
      <c r="AF230" s="6236" t="s">
        <v>33</v>
      </c>
      <c r="AG230" s="6238" t="s">
        <v>34</v>
      </c>
      <c r="AH230" s="6236" t="s">
        <v>33</v>
      </c>
      <c r="AI230" s="6238" t="s">
        <v>34</v>
      </c>
      <c r="AJ230" s="6236" t="s">
        <v>33</v>
      </c>
      <c r="AK230" s="6238" t="s">
        <v>34</v>
      </c>
      <c r="AL230" s="6236" t="s">
        <v>33</v>
      </c>
      <c r="AM230" s="6239" t="s">
        <v>34</v>
      </c>
      <c r="AN230" s="6323" t="s">
        <v>577</v>
      </c>
      <c r="AO230" s="6324" t="s">
        <v>578</v>
      </c>
      <c r="AP230" s="6325" t="s">
        <v>3954</v>
      </c>
      <c r="AQ230" s="7667"/>
      <c r="AR230" s="7667"/>
      <c r="AS230" s="6236" t="s">
        <v>33</v>
      </c>
      <c r="AT230" s="6238" t="s">
        <v>34</v>
      </c>
      <c r="AU230" s="7609"/>
      <c r="AV230" s="7609"/>
      <c r="AW230" s="7531"/>
      <c r="AX230" s="7531"/>
    </row>
    <row r="231" spans="1:50" x14ac:dyDescent="0.35">
      <c r="A231" s="7656" t="s">
        <v>3955</v>
      </c>
      <c r="B231" s="7657"/>
      <c r="C231" s="6241">
        <f>SUM(D231+E231)</f>
        <v>0</v>
      </c>
      <c r="D231" s="6242">
        <f>SUM(F231+H231+J231+L231+N231+P231+R231+T231+V231+X231+Z231+AB231+AD231+AF231+AH231+AJ231+AL231)</f>
        <v>0</v>
      </c>
      <c r="E231" s="3986">
        <f>SUM(G231+I231+K231+M231+O231+Q231+S231+U231+W231+Y231+AA231+AC231+AE231+AG231+AI231+AK231+AM231)</f>
        <v>0</v>
      </c>
      <c r="F231" s="6243"/>
      <c r="G231" s="6245"/>
      <c r="H231" s="6243"/>
      <c r="I231" s="6245"/>
      <c r="J231" s="6243"/>
      <c r="K231" s="6245"/>
      <c r="L231" s="6243"/>
      <c r="M231" s="6245"/>
      <c r="N231" s="6243"/>
      <c r="O231" s="6245"/>
      <c r="P231" s="6243"/>
      <c r="Q231" s="6245"/>
      <c r="R231" s="6243"/>
      <c r="S231" s="6245"/>
      <c r="T231" s="6243"/>
      <c r="U231" s="6245"/>
      <c r="V231" s="6243"/>
      <c r="W231" s="6245"/>
      <c r="X231" s="6243"/>
      <c r="Y231" s="6245"/>
      <c r="Z231" s="6243"/>
      <c r="AA231" s="6245"/>
      <c r="AB231" s="6243"/>
      <c r="AC231" s="6245"/>
      <c r="AD231" s="6243"/>
      <c r="AE231" s="6245"/>
      <c r="AF231" s="6243"/>
      <c r="AG231" s="6245"/>
      <c r="AH231" s="6243"/>
      <c r="AI231" s="6245"/>
      <c r="AJ231" s="6243"/>
      <c r="AK231" s="6245"/>
      <c r="AL231" s="6243"/>
      <c r="AM231" s="6265"/>
      <c r="AN231" s="6326"/>
      <c r="AO231" s="5952"/>
      <c r="AP231" s="3622"/>
      <c r="AQ231" s="6245"/>
      <c r="AR231" s="6266"/>
      <c r="AS231" s="6243"/>
      <c r="AT231" s="6245"/>
      <c r="AU231" s="6245"/>
      <c r="AV231" s="6245"/>
      <c r="AW231" s="6245"/>
      <c r="AX231" s="6245"/>
    </row>
    <row r="232" spans="1:50" ht="42.75" customHeight="1" x14ac:dyDescent="0.35">
      <c r="A232" s="7658" t="s">
        <v>3903</v>
      </c>
      <c r="B232" s="7659"/>
      <c r="C232" s="6327"/>
      <c r="D232" s="6328"/>
      <c r="E232" s="6328"/>
      <c r="F232" s="6328"/>
      <c r="G232" s="6328"/>
      <c r="H232" s="6328"/>
      <c r="I232" s="6328"/>
      <c r="J232" s="6328"/>
      <c r="K232" s="6328"/>
      <c r="L232" s="6328"/>
      <c r="M232" s="6328"/>
      <c r="N232" s="6328"/>
      <c r="O232" s="6328"/>
      <c r="P232" s="6328"/>
      <c r="Q232" s="6328"/>
      <c r="R232" s="6328"/>
      <c r="S232" s="6328"/>
      <c r="T232" s="6328"/>
      <c r="U232" s="6328"/>
      <c r="V232" s="6328"/>
      <c r="W232" s="6328"/>
      <c r="X232" s="6328"/>
      <c r="Y232" s="6328"/>
      <c r="Z232" s="6328"/>
      <c r="AA232" s="6328"/>
      <c r="AB232" s="6328"/>
      <c r="AC232" s="6328"/>
      <c r="AD232" s="6328"/>
      <c r="AE232" s="6328"/>
      <c r="AF232" s="6328"/>
      <c r="AG232" s="6328"/>
      <c r="AH232" s="6328"/>
      <c r="AI232" s="6328"/>
      <c r="AJ232" s="6328"/>
      <c r="AK232" s="6328"/>
      <c r="AL232" s="6328"/>
      <c r="AM232" s="6328"/>
      <c r="AN232" s="6329"/>
      <c r="AO232" s="6330"/>
      <c r="AP232" s="6331"/>
      <c r="AQ232" s="6328"/>
      <c r="AR232" s="6328"/>
      <c r="AS232" s="6328"/>
      <c r="AT232" s="6331"/>
      <c r="AU232" s="6331"/>
      <c r="AV232" s="6331"/>
      <c r="AW232" s="6331"/>
      <c r="AX232" s="6331"/>
    </row>
    <row r="233" spans="1:50" x14ac:dyDescent="0.35">
      <c r="A233" s="7660" t="s">
        <v>3956</v>
      </c>
      <c r="B233" s="6332" t="s">
        <v>3957</v>
      </c>
      <c r="C233" s="6250">
        <f t="shared" ref="C233:C259" si="27">SUM(D233+E233)</f>
        <v>0</v>
      </c>
      <c r="D233" s="6251">
        <f t="shared" ref="D233:E241" si="28">SUM(F233+H233+J233+L233+N233+P233+R233+T233+V233+X233+Z233+AB233+AD233+AF233+AH233+AJ233+AL233)</f>
        <v>0</v>
      </c>
      <c r="E233" s="6252">
        <f t="shared" si="28"/>
        <v>0</v>
      </c>
      <c r="F233" s="6253"/>
      <c r="G233" s="6254"/>
      <c r="H233" s="6253"/>
      <c r="I233" s="6254"/>
      <c r="J233" s="6253"/>
      <c r="K233" s="6254"/>
      <c r="L233" s="6253"/>
      <c r="M233" s="6254"/>
      <c r="N233" s="6253"/>
      <c r="O233" s="6254"/>
      <c r="P233" s="6253"/>
      <c r="Q233" s="6254"/>
      <c r="R233" s="6253"/>
      <c r="S233" s="6254"/>
      <c r="T233" s="6253"/>
      <c r="U233" s="6254"/>
      <c r="V233" s="6253"/>
      <c r="W233" s="6254"/>
      <c r="X233" s="6253"/>
      <c r="Y233" s="6254"/>
      <c r="Z233" s="6253"/>
      <c r="AA233" s="6254"/>
      <c r="AB233" s="6253"/>
      <c r="AC233" s="6254"/>
      <c r="AD233" s="6253"/>
      <c r="AE233" s="6254"/>
      <c r="AF233" s="6253"/>
      <c r="AG233" s="6254"/>
      <c r="AH233" s="6253"/>
      <c r="AI233" s="6254"/>
      <c r="AJ233" s="6253"/>
      <c r="AK233" s="6254"/>
      <c r="AL233" s="6253"/>
      <c r="AM233" s="6255"/>
      <c r="AN233" s="6333"/>
      <c r="AO233" s="6306"/>
      <c r="AP233" s="6254"/>
      <c r="AQ233" s="6254"/>
      <c r="AR233" s="6257"/>
      <c r="AS233" s="6253"/>
      <c r="AT233" s="6254"/>
      <c r="AU233" s="6254"/>
      <c r="AV233" s="6254"/>
      <c r="AW233" s="6254"/>
      <c r="AX233" s="6254"/>
    </row>
    <row r="234" spans="1:50" x14ac:dyDescent="0.35">
      <c r="A234" s="7661"/>
      <c r="B234" s="6334" t="s">
        <v>3906</v>
      </c>
      <c r="C234" s="6292">
        <f t="shared" si="27"/>
        <v>0</v>
      </c>
      <c r="D234" s="6293">
        <f t="shared" si="28"/>
        <v>0</v>
      </c>
      <c r="E234" s="3328">
        <f t="shared" si="28"/>
        <v>0</v>
      </c>
      <c r="F234" s="5919"/>
      <c r="G234" s="3622"/>
      <c r="H234" s="5919"/>
      <c r="I234" s="3622"/>
      <c r="J234" s="5919"/>
      <c r="K234" s="3622"/>
      <c r="L234" s="5919"/>
      <c r="M234" s="3622"/>
      <c r="N234" s="5919"/>
      <c r="O234" s="3622"/>
      <c r="P234" s="5919"/>
      <c r="Q234" s="3622"/>
      <c r="R234" s="5919"/>
      <c r="S234" s="3622"/>
      <c r="T234" s="5919"/>
      <c r="U234" s="3622"/>
      <c r="V234" s="5919"/>
      <c r="W234" s="3622"/>
      <c r="X234" s="5919"/>
      <c r="Y234" s="3622"/>
      <c r="Z234" s="5919"/>
      <c r="AA234" s="3622"/>
      <c r="AB234" s="5919"/>
      <c r="AC234" s="3622"/>
      <c r="AD234" s="5919"/>
      <c r="AE234" s="3622"/>
      <c r="AF234" s="5919"/>
      <c r="AG234" s="3622"/>
      <c r="AH234" s="5919"/>
      <c r="AI234" s="3622"/>
      <c r="AJ234" s="1664"/>
      <c r="AK234" s="878"/>
      <c r="AL234" s="5919"/>
      <c r="AM234" s="3687"/>
      <c r="AN234" s="6335"/>
      <c r="AO234" s="3620"/>
      <c r="AP234" s="3622"/>
      <c r="AQ234" s="3622"/>
      <c r="AR234" s="6066"/>
      <c r="AS234" s="5919"/>
      <c r="AT234" s="3622"/>
      <c r="AU234" s="3622"/>
      <c r="AV234" s="3622"/>
      <c r="AW234" s="3622"/>
      <c r="AX234" s="3622"/>
    </row>
    <row r="235" spans="1:50" x14ac:dyDescent="0.35">
      <c r="A235" s="7662" t="s">
        <v>3907</v>
      </c>
      <c r="B235" s="7663"/>
      <c r="C235" s="6336">
        <f t="shared" si="27"/>
        <v>0</v>
      </c>
      <c r="D235" s="6242">
        <f t="shared" si="28"/>
        <v>0</v>
      </c>
      <c r="E235" s="6264">
        <f t="shared" si="28"/>
        <v>0</v>
      </c>
      <c r="F235" s="6243"/>
      <c r="G235" s="6245"/>
      <c r="H235" s="6243"/>
      <c r="I235" s="6245"/>
      <c r="J235" s="6243"/>
      <c r="K235" s="6245"/>
      <c r="L235" s="6243"/>
      <c r="M235" s="6245"/>
      <c r="N235" s="6243"/>
      <c r="O235" s="6245"/>
      <c r="P235" s="6243"/>
      <c r="Q235" s="6245"/>
      <c r="R235" s="6243"/>
      <c r="S235" s="6245"/>
      <c r="T235" s="6243"/>
      <c r="U235" s="6245"/>
      <c r="V235" s="6243"/>
      <c r="W235" s="6245"/>
      <c r="X235" s="6243"/>
      <c r="Y235" s="6245"/>
      <c r="Z235" s="6243"/>
      <c r="AA235" s="6245"/>
      <c r="AB235" s="6243"/>
      <c r="AC235" s="6245"/>
      <c r="AD235" s="6243"/>
      <c r="AE235" s="6245"/>
      <c r="AF235" s="6243"/>
      <c r="AG235" s="6245"/>
      <c r="AH235" s="6243"/>
      <c r="AI235" s="6245"/>
      <c r="AJ235" s="6243"/>
      <c r="AK235" s="6245"/>
      <c r="AL235" s="6243"/>
      <c r="AM235" s="6265"/>
      <c r="AN235" s="6337"/>
      <c r="AO235" s="6338"/>
      <c r="AP235" s="6245"/>
      <c r="AQ235" s="6245"/>
      <c r="AR235" s="6266"/>
      <c r="AS235" s="6243"/>
      <c r="AT235" s="6245"/>
      <c r="AU235" s="6245"/>
      <c r="AV235" s="6245"/>
      <c r="AW235" s="6245"/>
      <c r="AX235" s="6245"/>
    </row>
    <row r="236" spans="1:50" x14ac:dyDescent="0.35">
      <c r="A236" s="7664" t="s">
        <v>3908</v>
      </c>
      <c r="B236" s="6339" t="s">
        <v>3909</v>
      </c>
      <c r="C236" s="6250">
        <f t="shared" si="27"/>
        <v>0</v>
      </c>
      <c r="D236" s="6251">
        <f t="shared" si="28"/>
        <v>0</v>
      </c>
      <c r="E236" s="6252">
        <f t="shared" si="28"/>
        <v>0</v>
      </c>
      <c r="F236" s="6268"/>
      <c r="G236" s="6269"/>
      <c r="H236" s="6253"/>
      <c r="I236" s="6254"/>
      <c r="J236" s="6253"/>
      <c r="K236" s="6254"/>
      <c r="L236" s="6253"/>
      <c r="M236" s="6254"/>
      <c r="N236" s="6253"/>
      <c r="O236" s="6254"/>
      <c r="P236" s="6253"/>
      <c r="Q236" s="6254"/>
      <c r="R236" s="6253"/>
      <c r="S236" s="6254"/>
      <c r="T236" s="6253"/>
      <c r="U236" s="6254"/>
      <c r="V236" s="6253"/>
      <c r="W236" s="6254"/>
      <c r="X236" s="6253"/>
      <c r="Y236" s="6254"/>
      <c r="Z236" s="6253"/>
      <c r="AA236" s="6254"/>
      <c r="AB236" s="6253"/>
      <c r="AC236" s="6254"/>
      <c r="AD236" s="6253"/>
      <c r="AE236" s="6254"/>
      <c r="AF236" s="6253"/>
      <c r="AG236" s="6254"/>
      <c r="AH236" s="6253"/>
      <c r="AI236" s="6254"/>
      <c r="AJ236" s="6253"/>
      <c r="AK236" s="6254"/>
      <c r="AL236" s="6253"/>
      <c r="AM236" s="6255"/>
      <c r="AN236" s="6333"/>
      <c r="AO236" s="6306"/>
      <c r="AP236" s="6254"/>
      <c r="AQ236" s="6254"/>
      <c r="AR236" s="6257"/>
      <c r="AS236" s="6253"/>
      <c r="AT236" s="6254"/>
      <c r="AU236" s="6254"/>
      <c r="AV236" s="6254"/>
      <c r="AW236" s="6254"/>
      <c r="AX236" s="6254"/>
    </row>
    <row r="237" spans="1:50" x14ac:dyDescent="0.35">
      <c r="A237" s="7665"/>
      <c r="B237" s="6340" t="s">
        <v>3910</v>
      </c>
      <c r="C237" s="6271">
        <f t="shared" si="27"/>
        <v>0</v>
      </c>
      <c r="D237" s="339">
        <f t="shared" si="28"/>
        <v>0</v>
      </c>
      <c r="E237" s="3986">
        <f t="shared" si="28"/>
        <v>0</v>
      </c>
      <c r="F237" s="6272"/>
      <c r="G237" s="6273"/>
      <c r="H237" s="295"/>
      <c r="I237" s="1543"/>
      <c r="J237" s="295"/>
      <c r="K237" s="1543"/>
      <c r="L237" s="295"/>
      <c r="M237" s="1543"/>
      <c r="N237" s="295"/>
      <c r="O237" s="1543"/>
      <c r="P237" s="295"/>
      <c r="Q237" s="1543"/>
      <c r="R237" s="295"/>
      <c r="S237" s="1543"/>
      <c r="T237" s="295"/>
      <c r="U237" s="1543"/>
      <c r="V237" s="295"/>
      <c r="W237" s="1543"/>
      <c r="X237" s="295"/>
      <c r="Y237" s="1543"/>
      <c r="Z237" s="295"/>
      <c r="AA237" s="1543"/>
      <c r="AB237" s="295"/>
      <c r="AC237" s="1543"/>
      <c r="AD237" s="295"/>
      <c r="AE237" s="1543"/>
      <c r="AF237" s="295"/>
      <c r="AG237" s="1543"/>
      <c r="AH237" s="295"/>
      <c r="AI237" s="1543"/>
      <c r="AJ237" s="5932"/>
      <c r="AK237" s="5902"/>
      <c r="AL237" s="295"/>
      <c r="AM237" s="331"/>
      <c r="AN237" s="345"/>
      <c r="AO237" s="346"/>
      <c r="AP237" s="5902"/>
      <c r="AQ237" s="1543"/>
      <c r="AR237" s="288"/>
      <c r="AS237" s="295"/>
      <c r="AT237" s="1543"/>
      <c r="AU237" s="1543"/>
      <c r="AV237" s="1543"/>
      <c r="AW237" s="1543"/>
      <c r="AX237" s="1543"/>
    </row>
    <row r="238" spans="1:50" x14ac:dyDescent="0.35">
      <c r="A238" s="6341" t="s">
        <v>3911</v>
      </c>
      <c r="B238" s="6342"/>
      <c r="C238" s="6274">
        <f t="shared" si="27"/>
        <v>0</v>
      </c>
      <c r="D238" s="6275">
        <f t="shared" si="28"/>
        <v>0</v>
      </c>
      <c r="E238" s="6276">
        <f t="shared" si="28"/>
        <v>0</v>
      </c>
      <c r="F238" s="6243"/>
      <c r="G238" s="6245"/>
      <c r="H238" s="6243"/>
      <c r="I238" s="6245"/>
      <c r="J238" s="6243"/>
      <c r="K238" s="6245"/>
      <c r="L238" s="6243"/>
      <c r="M238" s="6245"/>
      <c r="N238" s="6243"/>
      <c r="O238" s="6245"/>
      <c r="P238" s="6243"/>
      <c r="Q238" s="6245"/>
      <c r="R238" s="6243"/>
      <c r="S238" s="6245"/>
      <c r="T238" s="6243"/>
      <c r="U238" s="6245"/>
      <c r="V238" s="6243"/>
      <c r="W238" s="6245"/>
      <c r="X238" s="6243"/>
      <c r="Y238" s="6245"/>
      <c r="Z238" s="6243"/>
      <c r="AA238" s="6245"/>
      <c r="AB238" s="6243"/>
      <c r="AC238" s="6245"/>
      <c r="AD238" s="6243"/>
      <c r="AE238" s="6245"/>
      <c r="AF238" s="6243"/>
      <c r="AG238" s="6245"/>
      <c r="AH238" s="6243"/>
      <c r="AI238" s="6245"/>
      <c r="AJ238" s="6243"/>
      <c r="AK238" s="6245"/>
      <c r="AL238" s="6243"/>
      <c r="AM238" s="6265"/>
      <c r="AN238" s="6337"/>
      <c r="AO238" s="6338"/>
      <c r="AP238" s="6245"/>
      <c r="AQ238" s="6245"/>
      <c r="AR238" s="6266"/>
      <c r="AS238" s="6243"/>
      <c r="AT238" s="6245"/>
      <c r="AU238" s="6245"/>
      <c r="AV238" s="6245"/>
      <c r="AW238" s="6245"/>
      <c r="AX238" s="6245"/>
    </row>
    <row r="239" spans="1:50" x14ac:dyDescent="0.35">
      <c r="A239" s="7644" t="s">
        <v>3912</v>
      </c>
      <c r="B239" s="6343" t="s">
        <v>3913</v>
      </c>
      <c r="C239" s="6278">
        <f t="shared" si="27"/>
        <v>0</v>
      </c>
      <c r="D239" s="6279">
        <f t="shared" si="28"/>
        <v>0</v>
      </c>
      <c r="E239" s="6280">
        <f t="shared" si="28"/>
        <v>0</v>
      </c>
      <c r="F239" s="294"/>
      <c r="G239" s="5900"/>
      <c r="H239" s="294"/>
      <c r="I239" s="5900"/>
      <c r="J239" s="294"/>
      <c r="K239" s="5900"/>
      <c r="L239" s="294"/>
      <c r="M239" s="5900"/>
      <c r="N239" s="294"/>
      <c r="O239" s="5900"/>
      <c r="P239" s="294"/>
      <c r="Q239" s="5900"/>
      <c r="R239" s="294"/>
      <c r="S239" s="5900"/>
      <c r="T239" s="294"/>
      <c r="U239" s="5900"/>
      <c r="V239" s="294"/>
      <c r="W239" s="5900"/>
      <c r="X239" s="294"/>
      <c r="Y239" s="5900"/>
      <c r="Z239" s="294"/>
      <c r="AA239" s="5900"/>
      <c r="AB239" s="294"/>
      <c r="AC239" s="5900"/>
      <c r="AD239" s="294"/>
      <c r="AE239" s="5900"/>
      <c r="AF239" s="294"/>
      <c r="AG239" s="5900"/>
      <c r="AH239" s="294"/>
      <c r="AI239" s="5900"/>
      <c r="AJ239" s="294"/>
      <c r="AK239" s="5900"/>
      <c r="AL239" s="294"/>
      <c r="AM239" s="341"/>
      <c r="AN239" s="165"/>
      <c r="AO239" s="302"/>
      <c r="AP239" s="5900"/>
      <c r="AQ239" s="5900"/>
      <c r="AR239" s="282"/>
      <c r="AS239" s="294"/>
      <c r="AT239" s="5900"/>
      <c r="AU239" s="5900"/>
      <c r="AV239" s="5900"/>
      <c r="AW239" s="5900"/>
      <c r="AX239" s="5900"/>
    </row>
    <row r="240" spans="1:50" x14ac:dyDescent="0.35">
      <c r="A240" s="7141"/>
      <c r="B240" s="6344" t="s">
        <v>3914</v>
      </c>
      <c r="C240" s="6282">
        <f t="shared" si="27"/>
        <v>0</v>
      </c>
      <c r="D240" s="6283">
        <f t="shared" si="28"/>
        <v>0</v>
      </c>
      <c r="E240" s="6284">
        <f t="shared" si="28"/>
        <v>0</v>
      </c>
      <c r="F240" s="5926"/>
      <c r="G240" s="5882"/>
      <c r="H240" s="5926"/>
      <c r="I240" s="5882"/>
      <c r="J240" s="5926"/>
      <c r="K240" s="5882"/>
      <c r="L240" s="5926"/>
      <c r="M240" s="5882"/>
      <c r="N240" s="5926"/>
      <c r="O240" s="5882"/>
      <c r="P240" s="5926"/>
      <c r="Q240" s="5882"/>
      <c r="R240" s="5926"/>
      <c r="S240" s="5882"/>
      <c r="T240" s="5926"/>
      <c r="U240" s="5882"/>
      <c r="V240" s="5926"/>
      <c r="W240" s="5882"/>
      <c r="X240" s="5926"/>
      <c r="Y240" s="5882"/>
      <c r="Z240" s="5926"/>
      <c r="AA240" s="5882"/>
      <c r="AB240" s="5926"/>
      <c r="AC240" s="5882"/>
      <c r="AD240" s="5926"/>
      <c r="AE240" s="5882"/>
      <c r="AF240" s="5926"/>
      <c r="AG240" s="5882"/>
      <c r="AH240" s="5926"/>
      <c r="AI240" s="5882"/>
      <c r="AJ240" s="5926"/>
      <c r="AK240" s="5882"/>
      <c r="AL240" s="5926"/>
      <c r="AM240" s="6285"/>
      <c r="AN240" s="165"/>
      <c r="AO240" s="302"/>
      <c r="AP240" s="5900"/>
      <c r="AQ240" s="5882"/>
      <c r="AR240" s="5997"/>
      <c r="AS240" s="5926"/>
      <c r="AT240" s="5882"/>
      <c r="AU240" s="5882"/>
      <c r="AV240" s="5882"/>
      <c r="AW240" s="5882"/>
      <c r="AX240" s="5882"/>
    </row>
    <row r="241" spans="1:130" x14ac:dyDescent="0.35">
      <c r="A241" s="7141"/>
      <c r="B241" s="6344" t="s">
        <v>3915</v>
      </c>
      <c r="C241" s="6282">
        <f t="shared" si="27"/>
        <v>0</v>
      </c>
      <c r="D241" s="6283">
        <f t="shared" si="28"/>
        <v>0</v>
      </c>
      <c r="E241" s="6284">
        <f t="shared" si="28"/>
        <v>0</v>
      </c>
      <c r="F241" s="5926"/>
      <c r="G241" s="5882"/>
      <c r="H241" s="5926"/>
      <c r="I241" s="5882"/>
      <c r="J241" s="5926"/>
      <c r="K241" s="5882"/>
      <c r="L241" s="5926"/>
      <c r="M241" s="5882"/>
      <c r="N241" s="5926"/>
      <c r="O241" s="5882"/>
      <c r="P241" s="5926"/>
      <c r="Q241" s="5882"/>
      <c r="R241" s="5926"/>
      <c r="S241" s="5882"/>
      <c r="T241" s="5926"/>
      <c r="U241" s="5882"/>
      <c r="V241" s="5926"/>
      <c r="W241" s="5882"/>
      <c r="X241" s="5926"/>
      <c r="Y241" s="5882"/>
      <c r="Z241" s="5926"/>
      <c r="AA241" s="5882"/>
      <c r="AB241" s="5926"/>
      <c r="AC241" s="5882"/>
      <c r="AD241" s="5926"/>
      <c r="AE241" s="5882"/>
      <c r="AF241" s="5926"/>
      <c r="AG241" s="5882"/>
      <c r="AH241" s="5926"/>
      <c r="AI241" s="5882"/>
      <c r="AJ241" s="5926"/>
      <c r="AK241" s="5882"/>
      <c r="AL241" s="5926"/>
      <c r="AM241" s="6285"/>
      <c r="AN241" s="165"/>
      <c r="AO241" s="302"/>
      <c r="AP241" s="5900"/>
      <c r="AQ241" s="5882"/>
      <c r="AR241" s="5997"/>
      <c r="AS241" s="5926"/>
      <c r="AT241" s="5882"/>
      <c r="AU241" s="5882"/>
      <c r="AV241" s="5882"/>
      <c r="AW241" s="5882"/>
      <c r="AX241" s="5882"/>
    </row>
    <row r="242" spans="1:130" x14ac:dyDescent="0.35">
      <c r="A242" s="7141"/>
      <c r="B242" s="6345" t="s">
        <v>3916</v>
      </c>
      <c r="C242" s="6282">
        <f t="shared" si="27"/>
        <v>0</v>
      </c>
      <c r="D242" s="6346"/>
      <c r="E242" s="6284">
        <f>SUM(K242+M242+O242+Q242+S242+U242+W242+Y242+AA242+AC242+AE242+AG242+AI242+AK242+AM242)</f>
        <v>0</v>
      </c>
      <c r="F242" s="6195"/>
      <c r="G242" s="6196"/>
      <c r="H242" s="6195"/>
      <c r="I242" s="6196"/>
      <c r="J242" s="6195"/>
      <c r="K242" s="5882"/>
      <c r="L242" s="6195"/>
      <c r="M242" s="5882"/>
      <c r="N242" s="6195"/>
      <c r="O242" s="5882"/>
      <c r="P242" s="6195"/>
      <c r="Q242" s="5882"/>
      <c r="R242" s="6195"/>
      <c r="S242" s="5882"/>
      <c r="T242" s="6195"/>
      <c r="U242" s="5882"/>
      <c r="V242" s="6195"/>
      <c r="W242" s="5882"/>
      <c r="X242" s="6195"/>
      <c r="Y242" s="5882"/>
      <c r="Z242" s="6195"/>
      <c r="AA242" s="5882"/>
      <c r="AB242" s="6195"/>
      <c r="AC242" s="5882"/>
      <c r="AD242" s="6195"/>
      <c r="AE242" s="5882"/>
      <c r="AF242" s="6195"/>
      <c r="AG242" s="5882"/>
      <c r="AH242" s="6195"/>
      <c r="AI242" s="5882"/>
      <c r="AJ242" s="6195"/>
      <c r="AK242" s="5882"/>
      <c r="AL242" s="6195"/>
      <c r="AM242" s="6285"/>
      <c r="AN242" s="165"/>
      <c r="AO242" s="302"/>
      <c r="AP242" s="5900"/>
      <c r="AQ242" s="5882"/>
      <c r="AR242" s="5997"/>
      <c r="AS242" s="6195"/>
      <c r="AT242" s="5882"/>
      <c r="AU242" s="5882"/>
      <c r="AV242" s="5882"/>
      <c r="AW242" s="5882"/>
      <c r="AX242" s="5882"/>
    </row>
    <row r="243" spans="1:130" x14ac:dyDescent="0.35">
      <c r="A243" s="7141"/>
      <c r="B243" s="6344" t="s">
        <v>3917</v>
      </c>
      <c r="C243" s="6282">
        <f t="shared" si="27"/>
        <v>0</v>
      </c>
      <c r="D243" s="6283">
        <f t="shared" ref="D243:E251" si="29">SUM(F243+H243+J243+L243+N243+P243+R243+T243+V243+X243+Z243+AB243+AD243+AF243+AH243+AJ243+AL243)</f>
        <v>0</v>
      </c>
      <c r="E243" s="6284">
        <f t="shared" si="29"/>
        <v>0</v>
      </c>
      <c r="F243" s="5926"/>
      <c r="G243" s="5882"/>
      <c r="H243" s="5926"/>
      <c r="I243" s="5882"/>
      <c r="J243" s="5926"/>
      <c r="K243" s="5882"/>
      <c r="L243" s="5926"/>
      <c r="M243" s="5882"/>
      <c r="N243" s="5926"/>
      <c r="O243" s="5882"/>
      <c r="P243" s="5926"/>
      <c r="Q243" s="5882"/>
      <c r="R243" s="5926"/>
      <c r="S243" s="5882"/>
      <c r="T243" s="5926"/>
      <c r="U243" s="5882"/>
      <c r="V243" s="5926"/>
      <c r="W243" s="5882"/>
      <c r="X243" s="5926"/>
      <c r="Y243" s="5882"/>
      <c r="Z243" s="5926"/>
      <c r="AA243" s="5882"/>
      <c r="AB243" s="5926"/>
      <c r="AC243" s="5882"/>
      <c r="AD243" s="5926"/>
      <c r="AE243" s="5882"/>
      <c r="AF243" s="5926"/>
      <c r="AG243" s="5882"/>
      <c r="AH243" s="5926"/>
      <c r="AI243" s="5882"/>
      <c r="AJ243" s="5926"/>
      <c r="AK243" s="5882"/>
      <c r="AL243" s="5926"/>
      <c r="AM243" s="6285"/>
      <c r="AN243" s="165"/>
      <c r="AO243" s="302"/>
      <c r="AP243" s="5900"/>
      <c r="AQ243" s="5882"/>
      <c r="AR243" s="5997"/>
      <c r="AS243" s="5926"/>
      <c r="AT243" s="5882"/>
      <c r="AU243" s="5882"/>
      <c r="AV243" s="5882"/>
      <c r="AW243" s="5882"/>
      <c r="AX243" s="5882"/>
    </row>
    <row r="244" spans="1:130" x14ac:dyDescent="0.35">
      <c r="A244" s="7141"/>
      <c r="B244" s="6347" t="s">
        <v>3918</v>
      </c>
      <c r="C244" s="6282">
        <f t="shared" si="27"/>
        <v>0</v>
      </c>
      <c r="D244" s="6283">
        <f t="shared" si="29"/>
        <v>0</v>
      </c>
      <c r="E244" s="6284">
        <f t="shared" si="29"/>
        <v>0</v>
      </c>
      <c r="F244" s="5926"/>
      <c r="G244" s="5882"/>
      <c r="H244" s="5926"/>
      <c r="I244" s="5882"/>
      <c r="J244" s="5926"/>
      <c r="K244" s="5882"/>
      <c r="L244" s="5926"/>
      <c r="M244" s="5882"/>
      <c r="N244" s="5926"/>
      <c r="O244" s="5882"/>
      <c r="P244" s="5926"/>
      <c r="Q244" s="5882"/>
      <c r="R244" s="5926"/>
      <c r="S244" s="5882"/>
      <c r="T244" s="5926"/>
      <c r="U244" s="5882"/>
      <c r="V244" s="5926"/>
      <c r="W244" s="5882"/>
      <c r="X244" s="5926"/>
      <c r="Y244" s="5882"/>
      <c r="Z244" s="5926"/>
      <c r="AA244" s="5882"/>
      <c r="AB244" s="5926"/>
      <c r="AC244" s="5882"/>
      <c r="AD244" s="5926"/>
      <c r="AE244" s="5882"/>
      <c r="AF244" s="5926"/>
      <c r="AG244" s="5882"/>
      <c r="AH244" s="5926"/>
      <c r="AI244" s="5882"/>
      <c r="AJ244" s="5926"/>
      <c r="AK244" s="5882"/>
      <c r="AL244" s="5926"/>
      <c r="AM244" s="6285"/>
      <c r="AN244" s="165"/>
      <c r="AO244" s="302"/>
      <c r="AP244" s="5900"/>
      <c r="AQ244" s="5882"/>
      <c r="AR244" s="5997"/>
      <c r="AS244" s="5926"/>
      <c r="AT244" s="5882"/>
      <c r="AU244" s="5882"/>
      <c r="AV244" s="5882"/>
      <c r="AW244" s="5882"/>
      <c r="AX244" s="5882"/>
    </row>
    <row r="245" spans="1:130" x14ac:dyDescent="0.35">
      <c r="A245" s="7141"/>
      <c r="B245" s="6347" t="s">
        <v>3919</v>
      </c>
      <c r="C245" s="6282">
        <f t="shared" si="27"/>
        <v>0</v>
      </c>
      <c r="D245" s="6283">
        <f t="shared" si="29"/>
        <v>0</v>
      </c>
      <c r="E245" s="6284">
        <f t="shared" si="29"/>
        <v>0</v>
      </c>
      <c r="F245" s="5926"/>
      <c r="G245" s="5882"/>
      <c r="H245" s="5926"/>
      <c r="I245" s="5882"/>
      <c r="J245" s="5926"/>
      <c r="K245" s="5882"/>
      <c r="L245" s="5926"/>
      <c r="M245" s="5882"/>
      <c r="N245" s="5926"/>
      <c r="O245" s="5882"/>
      <c r="P245" s="5926"/>
      <c r="Q245" s="5882"/>
      <c r="R245" s="5926"/>
      <c r="S245" s="5882"/>
      <c r="T245" s="5926"/>
      <c r="U245" s="5882"/>
      <c r="V245" s="5926"/>
      <c r="W245" s="5882"/>
      <c r="X245" s="5926"/>
      <c r="Y245" s="5882"/>
      <c r="Z245" s="5926"/>
      <c r="AA245" s="5882"/>
      <c r="AB245" s="5926"/>
      <c r="AC245" s="5882"/>
      <c r="AD245" s="5926"/>
      <c r="AE245" s="5882"/>
      <c r="AF245" s="5926"/>
      <c r="AG245" s="5882"/>
      <c r="AH245" s="5926"/>
      <c r="AI245" s="5882"/>
      <c r="AJ245" s="5926"/>
      <c r="AK245" s="5882"/>
      <c r="AL245" s="5926"/>
      <c r="AM245" s="6285"/>
      <c r="AN245" s="165"/>
      <c r="AO245" s="302"/>
      <c r="AP245" s="5900"/>
      <c r="AQ245" s="5882"/>
      <c r="AR245" s="5997"/>
      <c r="AS245" s="5926"/>
      <c r="AT245" s="5882"/>
      <c r="AU245" s="5882"/>
      <c r="AV245" s="5882"/>
      <c r="AW245" s="5882"/>
      <c r="AX245" s="5882"/>
    </row>
    <row r="246" spans="1:130" x14ac:dyDescent="0.35">
      <c r="A246" s="7581"/>
      <c r="B246" s="6348" t="s">
        <v>3920</v>
      </c>
      <c r="C246" s="1617">
        <f t="shared" si="27"/>
        <v>0</v>
      </c>
      <c r="D246" s="3326">
        <f t="shared" si="29"/>
        <v>0</v>
      </c>
      <c r="E246" s="923">
        <f t="shared" si="29"/>
        <v>0</v>
      </c>
      <c r="F246" s="1664"/>
      <c r="G246" s="878"/>
      <c r="H246" s="1664"/>
      <c r="I246" s="878"/>
      <c r="J246" s="1664"/>
      <c r="K246" s="878"/>
      <c r="L246" s="1664"/>
      <c r="M246" s="878"/>
      <c r="N246" s="1664"/>
      <c r="O246" s="878"/>
      <c r="P246" s="1664"/>
      <c r="Q246" s="878"/>
      <c r="R246" s="1664"/>
      <c r="S246" s="878"/>
      <c r="T246" s="1664"/>
      <c r="U246" s="878"/>
      <c r="V246" s="1664"/>
      <c r="W246" s="878"/>
      <c r="X246" s="1664"/>
      <c r="Y246" s="878"/>
      <c r="Z246" s="1664"/>
      <c r="AA246" s="878"/>
      <c r="AB246" s="1664"/>
      <c r="AC246" s="878"/>
      <c r="AD246" s="1664"/>
      <c r="AE246" s="878"/>
      <c r="AF246" s="1664"/>
      <c r="AG246" s="878"/>
      <c r="AH246" s="1664"/>
      <c r="AI246" s="878"/>
      <c r="AJ246" s="1664"/>
      <c r="AK246" s="878"/>
      <c r="AL246" s="1664"/>
      <c r="AM246" s="342"/>
      <c r="AN246" s="6335"/>
      <c r="AO246" s="3620"/>
      <c r="AP246" s="3622"/>
      <c r="AQ246" s="878"/>
      <c r="AR246" s="1484"/>
      <c r="AS246" s="1664"/>
      <c r="AT246" s="878"/>
      <c r="AU246" s="878"/>
      <c r="AV246" s="878"/>
      <c r="AW246" s="878"/>
      <c r="AX246" s="878"/>
    </row>
    <row r="247" spans="1:130" s="272" customFormat="1" ht="16.149999999999999" customHeight="1" x14ac:dyDescent="0.25">
      <c r="A247" s="7647" t="s">
        <v>3921</v>
      </c>
      <c r="B247" s="6349" t="s">
        <v>3922</v>
      </c>
      <c r="C247" s="6250">
        <f t="shared" si="27"/>
        <v>0</v>
      </c>
      <c r="D247" s="6251">
        <f t="shared" si="29"/>
        <v>0</v>
      </c>
      <c r="E247" s="6252">
        <f t="shared" si="29"/>
        <v>0</v>
      </c>
      <c r="F247" s="6253"/>
      <c r="G247" s="6254"/>
      <c r="H247" s="6253"/>
      <c r="I247" s="6254"/>
      <c r="J247" s="6253"/>
      <c r="K247" s="6254"/>
      <c r="L247" s="6253"/>
      <c r="M247" s="6254"/>
      <c r="N247" s="6253"/>
      <c r="O247" s="6254"/>
      <c r="P247" s="6253"/>
      <c r="Q247" s="6254"/>
      <c r="R247" s="6253"/>
      <c r="S247" s="6254"/>
      <c r="T247" s="6253"/>
      <c r="U247" s="6254"/>
      <c r="V247" s="6253"/>
      <c r="W247" s="6254"/>
      <c r="X247" s="6253"/>
      <c r="Y247" s="6254"/>
      <c r="Z247" s="6253"/>
      <c r="AA247" s="6254"/>
      <c r="AB247" s="6253"/>
      <c r="AC247" s="6254"/>
      <c r="AD247" s="6253"/>
      <c r="AE247" s="6254"/>
      <c r="AF247" s="6253"/>
      <c r="AG247" s="6254"/>
      <c r="AH247" s="6253"/>
      <c r="AI247" s="6254"/>
      <c r="AJ247" s="6350"/>
      <c r="AK247" s="6291"/>
      <c r="AL247" s="6253"/>
      <c r="AM247" s="6255"/>
      <c r="AN247" s="165"/>
      <c r="AO247" s="302"/>
      <c r="AP247" s="5900"/>
      <c r="AQ247" s="6254"/>
      <c r="AR247" s="6257"/>
      <c r="AS247" s="6253"/>
      <c r="AT247" s="6254"/>
      <c r="AU247" s="6254"/>
      <c r="AV247" s="6254"/>
      <c r="AW247" s="6254"/>
      <c r="AX247" s="6254"/>
      <c r="AY247" s="283"/>
      <c r="AZ247" s="283"/>
      <c r="BA247" s="283"/>
      <c r="BB247" s="283"/>
      <c r="BC247" s="283"/>
      <c r="BD247" s="283"/>
      <c r="BE247" s="283"/>
      <c r="BF247" s="283"/>
      <c r="BG247" s="283"/>
      <c r="BH247" s="283"/>
      <c r="BI247" s="273"/>
      <c r="BJ247" s="273"/>
      <c r="BZ247" s="271"/>
      <c r="CA247" s="274"/>
      <c r="CB247" s="274"/>
      <c r="CC247" s="274"/>
      <c r="CD247" s="274"/>
      <c r="CE247" s="274"/>
      <c r="CF247" s="274"/>
      <c r="CG247" s="274"/>
      <c r="CH247" s="274"/>
      <c r="CI247" s="274"/>
      <c r="CJ247" s="274"/>
      <c r="CK247" s="274"/>
      <c r="CL247" s="274"/>
      <c r="CM247" s="274"/>
      <c r="CN247" s="274"/>
      <c r="CO247" s="274"/>
      <c r="CP247" s="274"/>
      <c r="CQ247" s="274"/>
      <c r="CR247" s="274"/>
      <c r="CS247" s="274"/>
      <c r="CT247" s="274"/>
      <c r="CU247" s="274"/>
      <c r="CV247" s="274"/>
      <c r="CW247" s="274"/>
      <c r="CX247" s="274"/>
      <c r="CY247" s="274"/>
      <c r="CZ247" s="274"/>
      <c r="DA247" s="314"/>
      <c r="DB247" s="314"/>
      <c r="DC247" s="314"/>
      <c r="DD247" s="314"/>
      <c r="DE247" s="314"/>
      <c r="DF247" s="314"/>
      <c r="DG247" s="314"/>
      <c r="DH247" s="314"/>
      <c r="DI247" s="314"/>
      <c r="DJ247" s="314"/>
      <c r="DK247" s="314"/>
      <c r="DL247" s="314"/>
      <c r="DM247" s="314"/>
      <c r="DN247" s="314"/>
      <c r="DO247" s="314"/>
      <c r="DP247" s="314"/>
      <c r="DQ247" s="314"/>
      <c r="DR247" s="314"/>
      <c r="DS247" s="314"/>
      <c r="DT247" s="314"/>
      <c r="DU247" s="314"/>
      <c r="DV247" s="314"/>
      <c r="DW247" s="314"/>
      <c r="DX247" s="314"/>
      <c r="DY247" s="314"/>
      <c r="DZ247" s="314"/>
    </row>
    <row r="248" spans="1:130" s="272" customFormat="1" ht="16.149999999999999" customHeight="1" x14ac:dyDescent="0.25">
      <c r="A248" s="7608"/>
      <c r="B248" s="6351" t="s">
        <v>3923</v>
      </c>
      <c r="C248" s="6282">
        <f t="shared" si="27"/>
        <v>0</v>
      </c>
      <c r="D248" s="6283">
        <f t="shared" si="29"/>
        <v>0</v>
      </c>
      <c r="E248" s="6284">
        <f t="shared" si="29"/>
        <v>0</v>
      </c>
      <c r="F248" s="5926"/>
      <c r="G248" s="5882"/>
      <c r="H248" s="5926"/>
      <c r="I248" s="5882"/>
      <c r="J248" s="5926"/>
      <c r="K248" s="5882"/>
      <c r="L248" s="5926"/>
      <c r="M248" s="5882"/>
      <c r="N248" s="5926"/>
      <c r="O248" s="5882"/>
      <c r="P248" s="5926"/>
      <c r="Q248" s="5882"/>
      <c r="R248" s="5926"/>
      <c r="S248" s="5882"/>
      <c r="T248" s="5926"/>
      <c r="U248" s="5882"/>
      <c r="V248" s="5926"/>
      <c r="W248" s="5882"/>
      <c r="X248" s="5926"/>
      <c r="Y248" s="5882"/>
      <c r="Z248" s="5926"/>
      <c r="AA248" s="5882"/>
      <c r="AB248" s="5926"/>
      <c r="AC248" s="5882"/>
      <c r="AD248" s="5926"/>
      <c r="AE248" s="5882"/>
      <c r="AF248" s="5926"/>
      <c r="AG248" s="5882"/>
      <c r="AH248" s="5926"/>
      <c r="AI248" s="5882"/>
      <c r="AJ248" s="1664"/>
      <c r="AK248" s="878"/>
      <c r="AL248" s="5926"/>
      <c r="AM248" s="6285"/>
      <c r="AN248" s="165"/>
      <c r="AO248" s="302"/>
      <c r="AP248" s="5900"/>
      <c r="AQ248" s="5882"/>
      <c r="AR248" s="5997"/>
      <c r="AS248" s="5926"/>
      <c r="AT248" s="5882"/>
      <c r="AU248" s="5882"/>
      <c r="AV248" s="5882"/>
      <c r="AW248" s="5882"/>
      <c r="AX248" s="5882"/>
      <c r="AY248" s="283"/>
      <c r="AZ248" s="283"/>
      <c r="BA248" s="283"/>
      <c r="BB248" s="283"/>
      <c r="BC248" s="283"/>
      <c r="BD248" s="283"/>
      <c r="BE248" s="283"/>
      <c r="BF248" s="283"/>
      <c r="BG248" s="283"/>
      <c r="BH248" s="283"/>
      <c r="BI248" s="273"/>
      <c r="BJ248" s="273"/>
      <c r="BZ248" s="271"/>
      <c r="CA248" s="274"/>
      <c r="CB248" s="274"/>
      <c r="CC248" s="274"/>
      <c r="CD248" s="274"/>
      <c r="CE248" s="274"/>
      <c r="CF248" s="274"/>
      <c r="CG248" s="274"/>
      <c r="CH248" s="274"/>
      <c r="CI248" s="274"/>
      <c r="CJ248" s="274"/>
      <c r="CK248" s="274"/>
      <c r="CL248" s="274"/>
      <c r="CM248" s="274"/>
      <c r="CN248" s="274"/>
      <c r="CO248" s="274"/>
      <c r="CP248" s="274"/>
      <c r="CQ248" s="274"/>
      <c r="CR248" s="274"/>
      <c r="CS248" s="274"/>
      <c r="CT248" s="274"/>
      <c r="CU248" s="274"/>
      <c r="CV248" s="274"/>
      <c r="CW248" s="274"/>
      <c r="CX248" s="274"/>
      <c r="CY248" s="274"/>
      <c r="CZ248" s="274"/>
      <c r="DA248" s="314"/>
      <c r="DB248" s="314"/>
      <c r="DC248" s="314"/>
      <c r="DD248" s="314"/>
      <c r="DE248" s="314"/>
      <c r="DF248" s="314"/>
      <c r="DG248" s="314"/>
      <c r="DH248" s="314"/>
      <c r="DI248" s="314"/>
      <c r="DJ248" s="314"/>
      <c r="DK248" s="314"/>
      <c r="DL248" s="314"/>
      <c r="DM248" s="314"/>
      <c r="DN248" s="314"/>
      <c r="DO248" s="314"/>
      <c r="DP248" s="314"/>
      <c r="DQ248" s="314"/>
      <c r="DR248" s="314"/>
      <c r="DS248" s="314"/>
      <c r="DT248" s="314"/>
      <c r="DU248" s="314"/>
      <c r="DV248" s="314"/>
      <c r="DW248" s="314"/>
      <c r="DX248" s="314"/>
      <c r="DY248" s="314"/>
      <c r="DZ248" s="314"/>
    </row>
    <row r="249" spans="1:130" s="272" customFormat="1" ht="16.149999999999999" customHeight="1" x14ac:dyDescent="0.25">
      <c r="A249" s="7608"/>
      <c r="B249" s="1191" t="s">
        <v>3924</v>
      </c>
      <c r="C249" s="1617">
        <f t="shared" si="27"/>
        <v>0</v>
      </c>
      <c r="D249" s="3326">
        <f t="shared" si="29"/>
        <v>0</v>
      </c>
      <c r="E249" s="923">
        <f t="shared" si="29"/>
        <v>0</v>
      </c>
      <c r="F249" s="1664"/>
      <c r="G249" s="878"/>
      <c r="H249" s="1664"/>
      <c r="I249" s="878"/>
      <c r="J249" s="1664"/>
      <c r="K249" s="878"/>
      <c r="L249" s="1664"/>
      <c r="M249" s="878"/>
      <c r="N249" s="1664"/>
      <c r="O249" s="878"/>
      <c r="P249" s="1664"/>
      <c r="Q249" s="878"/>
      <c r="R249" s="1664"/>
      <c r="S249" s="878"/>
      <c r="T249" s="1664"/>
      <c r="U249" s="878"/>
      <c r="V249" s="1664"/>
      <c r="W249" s="878"/>
      <c r="X249" s="1664"/>
      <c r="Y249" s="878"/>
      <c r="Z249" s="1664"/>
      <c r="AA249" s="878"/>
      <c r="AB249" s="1664"/>
      <c r="AC249" s="878"/>
      <c r="AD249" s="1664"/>
      <c r="AE249" s="878"/>
      <c r="AF249" s="1664"/>
      <c r="AG249" s="878"/>
      <c r="AH249" s="1664"/>
      <c r="AI249" s="878"/>
      <c r="AJ249" s="1664"/>
      <c r="AK249" s="878"/>
      <c r="AL249" s="1664"/>
      <c r="AM249" s="342"/>
      <c r="AN249" s="6352"/>
      <c r="AO249" s="5994"/>
      <c r="AP249" s="5882"/>
      <c r="AQ249" s="878"/>
      <c r="AR249" s="1484"/>
      <c r="AS249" s="1664"/>
      <c r="AT249" s="878"/>
      <c r="AU249" s="878"/>
      <c r="AV249" s="878"/>
      <c r="AW249" s="878"/>
      <c r="AX249" s="878"/>
      <c r="AY249" s="283"/>
      <c r="AZ249" s="283"/>
      <c r="BA249" s="283"/>
      <c r="BB249" s="283"/>
      <c r="BC249" s="283"/>
      <c r="BD249" s="283"/>
      <c r="BE249" s="283"/>
      <c r="BF249" s="283"/>
      <c r="BG249" s="283"/>
      <c r="BH249" s="283"/>
      <c r="BI249" s="273"/>
      <c r="BJ249" s="273"/>
      <c r="BZ249" s="271"/>
      <c r="CA249" s="274"/>
      <c r="CB249" s="274"/>
      <c r="CC249" s="274"/>
      <c r="CD249" s="274"/>
      <c r="CE249" s="274"/>
      <c r="CF249" s="274"/>
      <c r="CG249" s="274"/>
      <c r="CH249" s="274"/>
      <c r="CI249" s="274"/>
      <c r="CJ249" s="274"/>
      <c r="CK249" s="274"/>
      <c r="CL249" s="274"/>
      <c r="CM249" s="274"/>
      <c r="CN249" s="274"/>
      <c r="CO249" s="274"/>
      <c r="CP249" s="274"/>
      <c r="CQ249" s="274"/>
      <c r="CR249" s="274"/>
      <c r="CS249" s="274"/>
      <c r="CT249" s="274"/>
      <c r="CU249" s="274"/>
      <c r="CV249" s="274"/>
      <c r="CW249" s="274"/>
      <c r="CX249" s="274"/>
      <c r="CY249" s="274"/>
      <c r="CZ249" s="274"/>
      <c r="DA249" s="314"/>
      <c r="DB249" s="314"/>
      <c r="DC249" s="314"/>
      <c r="DD249" s="314"/>
      <c r="DE249" s="314"/>
      <c r="DF249" s="314"/>
      <c r="DG249" s="314"/>
      <c r="DH249" s="314"/>
      <c r="DI249" s="314"/>
      <c r="DJ249" s="314"/>
      <c r="DK249" s="314"/>
      <c r="DL249" s="314"/>
      <c r="DM249" s="314"/>
      <c r="DN249" s="314"/>
      <c r="DO249" s="314"/>
      <c r="DP249" s="314"/>
      <c r="DQ249" s="314"/>
      <c r="DR249" s="314"/>
      <c r="DS249" s="314"/>
      <c r="DT249" s="314"/>
      <c r="DU249" s="314"/>
      <c r="DV249" s="314"/>
      <c r="DW249" s="314"/>
      <c r="DX249" s="314"/>
      <c r="DY249" s="314"/>
      <c r="DZ249" s="314"/>
    </row>
    <row r="250" spans="1:130" s="272" customFormat="1" ht="16.149999999999999" customHeight="1" x14ac:dyDescent="0.25">
      <c r="A250" s="7608"/>
      <c r="B250" s="1191" t="s">
        <v>3925</v>
      </c>
      <c r="C250" s="1617">
        <f t="shared" si="27"/>
        <v>0</v>
      </c>
      <c r="D250" s="3326">
        <f t="shared" si="29"/>
        <v>0</v>
      </c>
      <c r="E250" s="923">
        <f t="shared" si="29"/>
        <v>0</v>
      </c>
      <c r="F250" s="1664"/>
      <c r="G250" s="878"/>
      <c r="H250" s="1664"/>
      <c r="I250" s="878"/>
      <c r="J250" s="1664"/>
      <c r="K250" s="878"/>
      <c r="L250" s="1664"/>
      <c r="M250" s="878"/>
      <c r="N250" s="1664"/>
      <c r="O250" s="878"/>
      <c r="P250" s="1664"/>
      <c r="Q250" s="878"/>
      <c r="R250" s="1664"/>
      <c r="S250" s="878"/>
      <c r="T250" s="1664"/>
      <c r="U250" s="878"/>
      <c r="V250" s="1664"/>
      <c r="W250" s="878"/>
      <c r="X250" s="1664"/>
      <c r="Y250" s="878"/>
      <c r="Z250" s="1664"/>
      <c r="AA250" s="878"/>
      <c r="AB250" s="1664"/>
      <c r="AC250" s="878"/>
      <c r="AD250" s="1664"/>
      <c r="AE250" s="878"/>
      <c r="AF250" s="1664"/>
      <c r="AG250" s="878"/>
      <c r="AH250" s="1664"/>
      <c r="AI250" s="878"/>
      <c r="AJ250" s="1664"/>
      <c r="AK250" s="878"/>
      <c r="AL250" s="1664"/>
      <c r="AM250" s="342"/>
      <c r="AN250" s="345"/>
      <c r="AO250" s="346"/>
      <c r="AP250" s="1543"/>
      <c r="AQ250" s="878"/>
      <c r="AR250" s="1484"/>
      <c r="AS250" s="1664"/>
      <c r="AT250" s="878"/>
      <c r="AU250" s="878"/>
      <c r="AV250" s="878"/>
      <c r="AW250" s="878"/>
      <c r="AX250" s="878"/>
      <c r="AY250" s="283"/>
      <c r="AZ250" s="283"/>
      <c r="BA250" s="283"/>
      <c r="BB250" s="283"/>
      <c r="BC250" s="283"/>
      <c r="BD250" s="283"/>
      <c r="BE250" s="283"/>
      <c r="BF250" s="283"/>
      <c r="BG250" s="283"/>
      <c r="BH250" s="283"/>
      <c r="BI250" s="273"/>
      <c r="BJ250" s="273"/>
      <c r="BZ250" s="271"/>
      <c r="CA250" s="274"/>
      <c r="CB250" s="274"/>
      <c r="CC250" s="274"/>
      <c r="CD250" s="274"/>
      <c r="CE250" s="274"/>
      <c r="CF250" s="274"/>
      <c r="CG250" s="274"/>
      <c r="CH250" s="274"/>
      <c r="CI250" s="274"/>
      <c r="CJ250" s="274"/>
      <c r="CK250" s="274"/>
      <c r="CL250" s="274"/>
      <c r="CM250" s="274"/>
      <c r="CN250" s="274"/>
      <c r="CO250" s="274"/>
      <c r="CP250" s="274"/>
      <c r="CQ250" s="274"/>
      <c r="CR250" s="274"/>
      <c r="CS250" s="274"/>
      <c r="CT250" s="274"/>
      <c r="CU250" s="274"/>
      <c r="CV250" s="274"/>
      <c r="CW250" s="274"/>
      <c r="CX250" s="274"/>
      <c r="CY250" s="274"/>
      <c r="CZ250" s="274"/>
      <c r="DA250" s="314"/>
      <c r="DB250" s="314"/>
      <c r="DC250" s="314"/>
      <c r="DD250" s="314"/>
      <c r="DE250" s="314"/>
      <c r="DF250" s="314"/>
      <c r="DG250" s="314"/>
      <c r="DH250" s="314"/>
      <c r="DI250" s="314"/>
      <c r="DJ250" s="314"/>
      <c r="DK250" s="314"/>
      <c r="DL250" s="314"/>
      <c r="DM250" s="314"/>
      <c r="DN250" s="314"/>
      <c r="DO250" s="314"/>
      <c r="DP250" s="314"/>
      <c r="DQ250" s="314"/>
      <c r="DR250" s="314"/>
      <c r="DS250" s="314"/>
      <c r="DT250" s="314"/>
      <c r="DU250" s="314"/>
      <c r="DV250" s="314"/>
      <c r="DW250" s="314"/>
      <c r="DX250" s="314"/>
      <c r="DY250" s="314"/>
      <c r="DZ250" s="314"/>
    </row>
    <row r="251" spans="1:130" s="272" customFormat="1" ht="16.149999999999999" customHeight="1" x14ac:dyDescent="0.25">
      <c r="A251" s="7608"/>
      <c r="B251" s="6353" t="s">
        <v>3926</v>
      </c>
      <c r="C251" s="6292">
        <f t="shared" si="27"/>
        <v>0</v>
      </c>
      <c r="D251" s="6293">
        <f t="shared" si="29"/>
        <v>0</v>
      </c>
      <c r="E251" s="3328">
        <f t="shared" si="29"/>
        <v>0</v>
      </c>
      <c r="F251" s="5919"/>
      <c r="G251" s="3622"/>
      <c r="H251" s="5919"/>
      <c r="I251" s="3622"/>
      <c r="J251" s="5919"/>
      <c r="K251" s="3622"/>
      <c r="L251" s="5919"/>
      <c r="M251" s="3622"/>
      <c r="N251" s="5919"/>
      <c r="O251" s="3622"/>
      <c r="P251" s="5919"/>
      <c r="Q251" s="3622"/>
      <c r="R251" s="5919"/>
      <c r="S251" s="3622"/>
      <c r="T251" s="5919"/>
      <c r="U251" s="3622"/>
      <c r="V251" s="5919"/>
      <c r="W251" s="3622"/>
      <c r="X251" s="5919"/>
      <c r="Y251" s="3622"/>
      <c r="Z251" s="5919"/>
      <c r="AA251" s="3622"/>
      <c r="AB251" s="5919"/>
      <c r="AC251" s="3622"/>
      <c r="AD251" s="5919"/>
      <c r="AE251" s="3622"/>
      <c r="AF251" s="5919"/>
      <c r="AG251" s="3622"/>
      <c r="AH251" s="5919"/>
      <c r="AI251" s="3622"/>
      <c r="AJ251" s="5919"/>
      <c r="AK251" s="3622"/>
      <c r="AL251" s="5919"/>
      <c r="AM251" s="3687"/>
      <c r="AN251" s="6335"/>
      <c r="AO251" s="3620"/>
      <c r="AP251" s="3622"/>
      <c r="AQ251" s="3622"/>
      <c r="AR251" s="6066"/>
      <c r="AS251" s="5919"/>
      <c r="AT251" s="3622"/>
      <c r="AU251" s="3622"/>
      <c r="AV251" s="3622"/>
      <c r="AW251" s="3622"/>
      <c r="AX251" s="3622"/>
      <c r="AY251" s="283"/>
      <c r="AZ251" s="283"/>
      <c r="BA251" s="283"/>
      <c r="BB251" s="283"/>
      <c r="BC251" s="283"/>
      <c r="BD251" s="283"/>
      <c r="BE251" s="283"/>
      <c r="BF251" s="283"/>
      <c r="BG251" s="283"/>
      <c r="BH251" s="283"/>
      <c r="BI251" s="273"/>
      <c r="BJ251" s="273"/>
      <c r="BZ251" s="271"/>
      <c r="CA251" s="274"/>
      <c r="CB251" s="274"/>
      <c r="CC251" s="274"/>
      <c r="CD251" s="274"/>
      <c r="CE251" s="274"/>
      <c r="CF251" s="274"/>
      <c r="CG251" s="274"/>
      <c r="CH251" s="274"/>
      <c r="CI251" s="274"/>
      <c r="CJ251" s="274"/>
      <c r="CK251" s="274"/>
      <c r="CL251" s="274"/>
      <c r="CM251" s="274"/>
      <c r="CN251" s="274"/>
      <c r="CO251" s="274"/>
      <c r="CP251" s="274"/>
      <c r="CQ251" s="274"/>
      <c r="CR251" s="274"/>
      <c r="CS251" s="274"/>
      <c r="CT251" s="274"/>
      <c r="CU251" s="274"/>
      <c r="CV251" s="274"/>
      <c r="CW251" s="274"/>
      <c r="CX251" s="274"/>
      <c r="CY251" s="274"/>
      <c r="CZ251" s="274"/>
      <c r="DA251" s="314"/>
      <c r="DB251" s="314"/>
      <c r="DC251" s="314"/>
      <c r="DD251" s="314"/>
      <c r="DE251" s="314"/>
      <c r="DF251" s="314"/>
      <c r="DG251" s="314"/>
      <c r="DH251" s="314"/>
      <c r="DI251" s="314"/>
      <c r="DJ251" s="314"/>
      <c r="DK251" s="314"/>
      <c r="DL251" s="314"/>
      <c r="DM251" s="314"/>
      <c r="DN251" s="314"/>
      <c r="DO251" s="314"/>
      <c r="DP251" s="314"/>
      <c r="DQ251" s="314"/>
      <c r="DR251" s="314"/>
      <c r="DS251" s="314"/>
      <c r="DT251" s="314"/>
      <c r="DU251" s="314"/>
      <c r="DV251" s="314"/>
      <c r="DW251" s="314"/>
      <c r="DX251" s="314"/>
      <c r="DY251" s="314"/>
      <c r="DZ251" s="314"/>
    </row>
    <row r="252" spans="1:130" x14ac:dyDescent="0.35">
      <c r="A252" s="7648" t="s">
        <v>3927</v>
      </c>
      <c r="B252" s="6354" t="s">
        <v>3928</v>
      </c>
      <c r="C252" s="6250">
        <f t="shared" si="27"/>
        <v>0</v>
      </c>
      <c r="D252" s="6251">
        <f t="shared" ref="D252:E255" si="30">SUM(F252+H252+J252+L252+N252)</f>
        <v>0</v>
      </c>
      <c r="E252" s="6252">
        <f t="shared" si="30"/>
        <v>0</v>
      </c>
      <c r="F252" s="6253"/>
      <c r="G252" s="6254"/>
      <c r="H252" s="6253"/>
      <c r="I252" s="6254"/>
      <c r="J252" s="6253"/>
      <c r="K252" s="6254"/>
      <c r="L252" s="6253"/>
      <c r="M252" s="6254"/>
      <c r="N252" s="6253"/>
      <c r="O252" s="6254"/>
      <c r="P252" s="6296"/>
      <c r="Q252" s="6297"/>
      <c r="R252" s="6296"/>
      <c r="S252" s="6297"/>
      <c r="T252" s="6296"/>
      <c r="U252" s="6297"/>
      <c r="V252" s="6296"/>
      <c r="W252" s="6297"/>
      <c r="X252" s="6296"/>
      <c r="Y252" s="6297"/>
      <c r="Z252" s="6296"/>
      <c r="AA252" s="6297"/>
      <c r="AB252" s="6296"/>
      <c r="AC252" s="6297"/>
      <c r="AD252" s="6296"/>
      <c r="AE252" s="6297"/>
      <c r="AF252" s="6296"/>
      <c r="AG252" s="6297"/>
      <c r="AH252" s="6296"/>
      <c r="AI252" s="6297"/>
      <c r="AJ252" s="6296"/>
      <c r="AK252" s="6297"/>
      <c r="AL252" s="6296"/>
      <c r="AM252" s="6355"/>
      <c r="AN252" s="6333"/>
      <c r="AO252" s="6306"/>
      <c r="AP252" s="6254"/>
      <c r="AQ252" s="6254"/>
      <c r="AR252" s="6299"/>
      <c r="AS252" s="6253"/>
      <c r="AT252" s="6254"/>
      <c r="AU252" s="6254"/>
      <c r="AV252" s="6254"/>
      <c r="AW252" s="6254"/>
      <c r="AX252" s="6254"/>
    </row>
    <row r="253" spans="1:130" ht="23.25" customHeight="1" x14ac:dyDescent="0.35">
      <c r="A253" s="7649"/>
      <c r="B253" s="6344" t="s">
        <v>3929</v>
      </c>
      <c r="C253" s="6282">
        <f t="shared" si="27"/>
        <v>0</v>
      </c>
      <c r="D253" s="6283">
        <f t="shared" si="30"/>
        <v>0</v>
      </c>
      <c r="E253" s="6284">
        <f t="shared" si="30"/>
        <v>0</v>
      </c>
      <c r="F253" s="5926"/>
      <c r="G253" s="5882"/>
      <c r="H253" s="5926"/>
      <c r="I253" s="5882"/>
      <c r="J253" s="5926"/>
      <c r="K253" s="5882"/>
      <c r="L253" s="5926"/>
      <c r="M253" s="5882"/>
      <c r="N253" s="5926"/>
      <c r="O253" s="5882"/>
      <c r="P253" s="6195"/>
      <c r="Q253" s="6196"/>
      <c r="R253" s="6195"/>
      <c r="S253" s="6196"/>
      <c r="T253" s="6195"/>
      <c r="U253" s="6196"/>
      <c r="V253" s="6195"/>
      <c r="W253" s="6196"/>
      <c r="X253" s="6195"/>
      <c r="Y253" s="6196"/>
      <c r="Z253" s="6195"/>
      <c r="AA253" s="6196"/>
      <c r="AB253" s="6195"/>
      <c r="AC253" s="6196"/>
      <c r="AD253" s="6195"/>
      <c r="AE253" s="6196"/>
      <c r="AF253" s="6195"/>
      <c r="AG253" s="6196"/>
      <c r="AH253" s="6195"/>
      <c r="AI253" s="6196"/>
      <c r="AJ253" s="6195"/>
      <c r="AK253" s="6196"/>
      <c r="AL253" s="6195"/>
      <c r="AM253" s="6356"/>
      <c r="AN253" s="165"/>
      <c r="AO253" s="302"/>
      <c r="AP253" s="5900"/>
      <c r="AQ253" s="5882"/>
      <c r="AR253" s="6357"/>
      <c r="AS253" s="5926"/>
      <c r="AT253" s="5882"/>
      <c r="AU253" s="5882"/>
      <c r="AV253" s="5882"/>
      <c r="AW253" s="5882"/>
      <c r="AX253" s="5882"/>
    </row>
    <row r="254" spans="1:130" ht="31.5" customHeight="1" x14ac:dyDescent="0.35">
      <c r="A254" s="7649"/>
      <c r="B254" s="6344" t="s">
        <v>3930</v>
      </c>
      <c r="C254" s="6282">
        <f t="shared" si="27"/>
        <v>0</v>
      </c>
      <c r="D254" s="6283">
        <f t="shared" si="30"/>
        <v>0</v>
      </c>
      <c r="E254" s="6284">
        <f t="shared" si="30"/>
        <v>0</v>
      </c>
      <c r="F254" s="5926"/>
      <c r="G254" s="5882"/>
      <c r="H254" s="5926"/>
      <c r="I254" s="5882"/>
      <c r="J254" s="5926"/>
      <c r="K254" s="5882"/>
      <c r="L254" s="5926"/>
      <c r="M254" s="5882"/>
      <c r="N254" s="5926"/>
      <c r="O254" s="5882"/>
      <c r="P254" s="6195"/>
      <c r="Q254" s="6196"/>
      <c r="R254" s="6195"/>
      <c r="S254" s="6196"/>
      <c r="T254" s="6195"/>
      <c r="U254" s="6196"/>
      <c r="V254" s="6195"/>
      <c r="W254" s="6196"/>
      <c r="X254" s="6195"/>
      <c r="Y254" s="6196"/>
      <c r="Z254" s="6195"/>
      <c r="AA254" s="6196"/>
      <c r="AB254" s="6195"/>
      <c r="AC254" s="6196"/>
      <c r="AD254" s="6195"/>
      <c r="AE254" s="6196"/>
      <c r="AF254" s="6195"/>
      <c r="AG254" s="6196"/>
      <c r="AH254" s="6195"/>
      <c r="AI254" s="6196"/>
      <c r="AJ254" s="6195"/>
      <c r="AK254" s="6196"/>
      <c r="AL254" s="6195"/>
      <c r="AM254" s="6356"/>
      <c r="AN254" s="165"/>
      <c r="AO254" s="302"/>
      <c r="AP254" s="5900"/>
      <c r="AQ254" s="5882"/>
      <c r="AR254" s="6357"/>
      <c r="AS254" s="5926"/>
      <c r="AT254" s="5882"/>
      <c r="AU254" s="5882"/>
      <c r="AV254" s="5882"/>
      <c r="AW254" s="5882"/>
      <c r="AX254" s="5882"/>
    </row>
    <row r="255" spans="1:130" ht="48" customHeight="1" x14ac:dyDescent="0.35">
      <c r="A255" s="7650"/>
      <c r="B255" s="6358" t="s">
        <v>3931</v>
      </c>
      <c r="C255" s="6292">
        <f t="shared" si="27"/>
        <v>0</v>
      </c>
      <c r="D255" s="6293">
        <f t="shared" si="30"/>
        <v>0</v>
      </c>
      <c r="E255" s="3328">
        <f t="shared" si="30"/>
        <v>0</v>
      </c>
      <c r="F255" s="5919"/>
      <c r="G255" s="3622"/>
      <c r="H255" s="5919"/>
      <c r="I255" s="3622"/>
      <c r="J255" s="5919"/>
      <c r="K255" s="3622"/>
      <c r="L255" s="5919"/>
      <c r="M255" s="3622"/>
      <c r="N255" s="5919"/>
      <c r="O255" s="3622"/>
      <c r="P255" s="6202"/>
      <c r="Q255" s="3510"/>
      <c r="R255" s="6202"/>
      <c r="S255" s="3510"/>
      <c r="T255" s="6202"/>
      <c r="U255" s="3510"/>
      <c r="V255" s="6202"/>
      <c r="W255" s="3510"/>
      <c r="X255" s="6202"/>
      <c r="Y255" s="3510"/>
      <c r="Z255" s="6202"/>
      <c r="AA255" s="3510"/>
      <c r="AB255" s="6202"/>
      <c r="AC255" s="3510"/>
      <c r="AD255" s="6202"/>
      <c r="AE255" s="3510"/>
      <c r="AF255" s="6202"/>
      <c r="AG255" s="3510"/>
      <c r="AH255" s="6202"/>
      <c r="AI255" s="3510"/>
      <c r="AJ255" s="6202"/>
      <c r="AK255" s="3510"/>
      <c r="AL255" s="6202"/>
      <c r="AM255" s="6359"/>
      <c r="AN255" s="165"/>
      <c r="AO255" s="302"/>
      <c r="AP255" s="5850"/>
      <c r="AQ255" s="5919"/>
      <c r="AR255" s="6360"/>
      <c r="AS255" s="5919"/>
      <c r="AT255" s="3622"/>
      <c r="AU255" s="3622"/>
      <c r="AV255" s="3622"/>
      <c r="AW255" s="3622"/>
      <c r="AX255" s="3622"/>
    </row>
    <row r="256" spans="1:130" ht="22.5" customHeight="1" x14ac:dyDescent="0.35">
      <c r="A256" s="7651" t="s">
        <v>3932</v>
      </c>
      <c r="B256" s="6361" t="s">
        <v>3933</v>
      </c>
      <c r="C256" s="6278">
        <f t="shared" si="27"/>
        <v>0</v>
      </c>
      <c r="D256" s="6279">
        <f t="shared" ref="D256:E275" si="31">SUM(F256+H256+J256+L256+N256+P256+R256+T256+V256+X256+Z256+AB256+AD256+AF256+AH256+AJ256+AL256)</f>
        <v>0</v>
      </c>
      <c r="E256" s="6280">
        <f t="shared" si="31"/>
        <v>0</v>
      </c>
      <c r="F256" s="294"/>
      <c r="G256" s="5900"/>
      <c r="H256" s="294"/>
      <c r="I256" s="5900"/>
      <c r="J256" s="294"/>
      <c r="K256" s="5900"/>
      <c r="L256" s="294"/>
      <c r="M256" s="5900"/>
      <c r="N256" s="294"/>
      <c r="O256" s="5900"/>
      <c r="P256" s="294"/>
      <c r="Q256" s="5900"/>
      <c r="R256" s="294"/>
      <c r="S256" s="5900"/>
      <c r="T256" s="294"/>
      <c r="U256" s="5900"/>
      <c r="V256" s="294"/>
      <c r="W256" s="5900"/>
      <c r="X256" s="294"/>
      <c r="Y256" s="5900"/>
      <c r="Z256" s="294"/>
      <c r="AA256" s="5900"/>
      <c r="AB256" s="294"/>
      <c r="AC256" s="5900"/>
      <c r="AD256" s="294"/>
      <c r="AE256" s="5900"/>
      <c r="AF256" s="294"/>
      <c r="AG256" s="5900"/>
      <c r="AH256" s="294"/>
      <c r="AI256" s="5900"/>
      <c r="AJ256" s="294"/>
      <c r="AK256" s="5900"/>
      <c r="AL256" s="294"/>
      <c r="AM256" s="6311"/>
      <c r="AN256" s="6306"/>
      <c r="AO256" s="6362"/>
      <c r="AP256" s="6363"/>
      <c r="AQ256" s="5900"/>
      <c r="AR256" s="5900"/>
      <c r="AS256" s="6253"/>
      <c r="AT256" s="5882"/>
      <c r="AU256" s="5882"/>
      <c r="AV256" s="5882"/>
      <c r="AW256" s="5882"/>
      <c r="AX256" s="5882"/>
    </row>
    <row r="257" spans="1:130" x14ac:dyDescent="0.35">
      <c r="A257" s="7342"/>
      <c r="B257" s="343" t="s">
        <v>3934</v>
      </c>
      <c r="C257" s="6282">
        <f t="shared" si="27"/>
        <v>0</v>
      </c>
      <c r="D257" s="6283">
        <f t="shared" si="31"/>
        <v>0</v>
      </c>
      <c r="E257" s="6284">
        <f t="shared" si="31"/>
        <v>0</v>
      </c>
      <c r="F257" s="5926"/>
      <c r="G257" s="5882"/>
      <c r="H257" s="5926"/>
      <c r="I257" s="5882"/>
      <c r="J257" s="5926"/>
      <c r="K257" s="5882"/>
      <c r="L257" s="5926"/>
      <c r="M257" s="5882"/>
      <c r="N257" s="5926"/>
      <c r="O257" s="5882"/>
      <c r="P257" s="5926"/>
      <c r="Q257" s="5882"/>
      <c r="R257" s="5926"/>
      <c r="S257" s="5882"/>
      <c r="T257" s="5926"/>
      <c r="U257" s="5882"/>
      <c r="V257" s="5926"/>
      <c r="W257" s="5882"/>
      <c r="X257" s="5926"/>
      <c r="Y257" s="5882"/>
      <c r="Z257" s="5926"/>
      <c r="AA257" s="5882"/>
      <c r="AB257" s="5926"/>
      <c r="AC257" s="5882"/>
      <c r="AD257" s="5926"/>
      <c r="AE257" s="5882"/>
      <c r="AF257" s="5926"/>
      <c r="AG257" s="5882"/>
      <c r="AH257" s="5926"/>
      <c r="AI257" s="5882"/>
      <c r="AJ257" s="5926"/>
      <c r="AK257" s="5882"/>
      <c r="AL257" s="5926"/>
      <c r="AM257" s="6221"/>
      <c r="AN257" s="5994"/>
      <c r="AO257" s="5927"/>
      <c r="AP257" s="5844"/>
      <c r="AQ257" s="5882"/>
      <c r="AR257" s="5882"/>
      <c r="AS257" s="5926"/>
      <c r="AT257" s="5882"/>
      <c r="AU257" s="5882"/>
      <c r="AV257" s="5882"/>
      <c r="AW257" s="5882"/>
      <c r="AX257" s="5882"/>
    </row>
    <row r="258" spans="1:130" x14ac:dyDescent="0.35">
      <c r="A258" s="7342"/>
      <c r="B258" s="6364" t="s">
        <v>585</v>
      </c>
      <c r="C258" s="6282">
        <f t="shared" si="27"/>
        <v>0</v>
      </c>
      <c r="D258" s="6283">
        <f t="shared" si="31"/>
        <v>0</v>
      </c>
      <c r="E258" s="6284">
        <f t="shared" si="31"/>
        <v>0</v>
      </c>
      <c r="F258" s="5926"/>
      <c r="G258" s="5882"/>
      <c r="H258" s="5926"/>
      <c r="I258" s="5882"/>
      <c r="J258" s="5926"/>
      <c r="K258" s="5882"/>
      <c r="L258" s="5926"/>
      <c r="M258" s="5882"/>
      <c r="N258" s="5926"/>
      <c r="O258" s="5882"/>
      <c r="P258" s="5926"/>
      <c r="Q258" s="5882"/>
      <c r="R258" s="5926"/>
      <c r="S258" s="5882"/>
      <c r="T258" s="5926"/>
      <c r="U258" s="5882"/>
      <c r="V258" s="5926"/>
      <c r="W258" s="5882"/>
      <c r="X258" s="5926"/>
      <c r="Y258" s="5882"/>
      <c r="Z258" s="5926"/>
      <c r="AA258" s="5882"/>
      <c r="AB258" s="5926"/>
      <c r="AC258" s="5882"/>
      <c r="AD258" s="5926"/>
      <c r="AE258" s="5882"/>
      <c r="AF258" s="5926"/>
      <c r="AG258" s="5882"/>
      <c r="AH258" s="5926"/>
      <c r="AI258" s="5882"/>
      <c r="AJ258" s="5926"/>
      <c r="AK258" s="5882"/>
      <c r="AL258" s="5926"/>
      <c r="AM258" s="6221"/>
      <c r="AN258" s="5994"/>
      <c r="AO258" s="5927"/>
      <c r="AP258" s="5844"/>
      <c r="AQ258" s="5882"/>
      <c r="AR258" s="5882"/>
      <c r="AS258" s="5926"/>
      <c r="AT258" s="5882"/>
      <c r="AU258" s="5882"/>
      <c r="AV258" s="5882"/>
      <c r="AW258" s="5882"/>
      <c r="AX258" s="5882"/>
    </row>
    <row r="259" spans="1:130" ht="21" customHeight="1" x14ac:dyDescent="0.35">
      <c r="A259" s="7342"/>
      <c r="B259" s="6364" t="s">
        <v>3935</v>
      </c>
      <c r="C259" s="6278">
        <f t="shared" si="27"/>
        <v>0</v>
      </c>
      <c r="D259" s="6279">
        <f t="shared" si="31"/>
        <v>0</v>
      </c>
      <c r="E259" s="6280">
        <f t="shared" si="31"/>
        <v>0</v>
      </c>
      <c r="F259" s="5926"/>
      <c r="G259" s="5882"/>
      <c r="H259" s="5926"/>
      <c r="I259" s="5882"/>
      <c r="J259" s="5926"/>
      <c r="K259" s="5882"/>
      <c r="L259" s="5926"/>
      <c r="M259" s="5882"/>
      <c r="N259" s="5926"/>
      <c r="O259" s="5882"/>
      <c r="P259" s="5926"/>
      <c r="Q259" s="5882"/>
      <c r="R259" s="5926"/>
      <c r="S259" s="5882"/>
      <c r="T259" s="5926"/>
      <c r="U259" s="5882"/>
      <c r="V259" s="5926"/>
      <c r="W259" s="5882"/>
      <c r="X259" s="5926"/>
      <c r="Y259" s="5882"/>
      <c r="Z259" s="5926"/>
      <c r="AA259" s="5882"/>
      <c r="AB259" s="5926"/>
      <c r="AC259" s="5882"/>
      <c r="AD259" s="5926"/>
      <c r="AE259" s="5882"/>
      <c r="AF259" s="5926"/>
      <c r="AG259" s="5882"/>
      <c r="AH259" s="5926"/>
      <c r="AI259" s="5882"/>
      <c r="AJ259" s="5926"/>
      <c r="AK259" s="5882"/>
      <c r="AL259" s="5926"/>
      <c r="AM259" s="6221"/>
      <c r="AN259" s="5994"/>
      <c r="AO259" s="5927"/>
      <c r="AP259" s="5844"/>
      <c r="AQ259" s="5882"/>
      <c r="AR259" s="5882"/>
      <c r="AS259" s="5926"/>
      <c r="AT259" s="5882"/>
      <c r="AU259" s="5882"/>
      <c r="AV259" s="5882"/>
      <c r="AW259" s="5882"/>
      <c r="AX259" s="5882"/>
    </row>
    <row r="260" spans="1:130" x14ac:dyDescent="0.35">
      <c r="A260" s="7652"/>
      <c r="B260" s="6365" t="s">
        <v>3936</v>
      </c>
      <c r="C260" s="6271"/>
      <c r="D260" s="339">
        <f t="shared" si="31"/>
        <v>0</v>
      </c>
      <c r="E260" s="3986">
        <f t="shared" si="31"/>
        <v>0</v>
      </c>
      <c r="F260" s="5926"/>
      <c r="G260" s="5882"/>
      <c r="H260" s="5926"/>
      <c r="I260" s="5882"/>
      <c r="J260" s="5926"/>
      <c r="K260" s="5882"/>
      <c r="L260" s="5926"/>
      <c r="M260" s="5882"/>
      <c r="N260" s="5926"/>
      <c r="O260" s="5882"/>
      <c r="P260" s="5926"/>
      <c r="Q260" s="5882"/>
      <c r="R260" s="5926"/>
      <c r="S260" s="5882"/>
      <c r="T260" s="5926"/>
      <c r="U260" s="5882"/>
      <c r="V260" s="5926"/>
      <c r="W260" s="5882"/>
      <c r="X260" s="5926"/>
      <c r="Y260" s="5882"/>
      <c r="Z260" s="5926"/>
      <c r="AA260" s="5882"/>
      <c r="AB260" s="5926"/>
      <c r="AC260" s="5882"/>
      <c r="AD260" s="5926"/>
      <c r="AE260" s="5882"/>
      <c r="AF260" s="5926"/>
      <c r="AG260" s="5882"/>
      <c r="AH260" s="5926"/>
      <c r="AI260" s="5882"/>
      <c r="AJ260" s="5926"/>
      <c r="AK260" s="5882"/>
      <c r="AL260" s="5919"/>
      <c r="AM260" s="6203"/>
      <c r="AN260" s="3620"/>
      <c r="AO260" s="5920"/>
      <c r="AP260" s="5850"/>
      <c r="AQ260" s="3622"/>
      <c r="AR260" s="3622"/>
      <c r="AS260" s="5926"/>
      <c r="AT260" s="5882"/>
      <c r="AU260" s="5882"/>
      <c r="AV260" s="5882"/>
      <c r="AW260" s="5882"/>
      <c r="AX260" s="5882"/>
    </row>
    <row r="261" spans="1:130" x14ac:dyDescent="0.35">
      <c r="A261" s="7644" t="s">
        <v>3937</v>
      </c>
      <c r="B261" s="6366" t="s">
        <v>3938</v>
      </c>
      <c r="C261" s="6250">
        <f t="shared" ref="C261:C275" si="32">SUM(D261+E261)</f>
        <v>0</v>
      </c>
      <c r="D261" s="6251">
        <f t="shared" si="31"/>
        <v>0</v>
      </c>
      <c r="E261" s="6252">
        <f t="shared" si="31"/>
        <v>0</v>
      </c>
      <c r="F261" s="6253"/>
      <c r="G261" s="6254"/>
      <c r="H261" s="6253"/>
      <c r="I261" s="6254"/>
      <c r="J261" s="6253"/>
      <c r="K261" s="6254"/>
      <c r="L261" s="6253"/>
      <c r="M261" s="6254"/>
      <c r="N261" s="6253"/>
      <c r="O261" s="6254"/>
      <c r="P261" s="6253"/>
      <c r="Q261" s="6254"/>
      <c r="R261" s="6253"/>
      <c r="S261" s="6254"/>
      <c r="T261" s="6253"/>
      <c r="U261" s="6254"/>
      <c r="V261" s="6253"/>
      <c r="W261" s="6254"/>
      <c r="X261" s="6253"/>
      <c r="Y261" s="6254"/>
      <c r="Z261" s="6253"/>
      <c r="AA261" s="6254"/>
      <c r="AB261" s="6253"/>
      <c r="AC261" s="6254"/>
      <c r="AD261" s="6253"/>
      <c r="AE261" s="6254"/>
      <c r="AF261" s="6253"/>
      <c r="AG261" s="6254"/>
      <c r="AH261" s="6253"/>
      <c r="AI261" s="6254"/>
      <c r="AJ261" s="6253"/>
      <c r="AK261" s="6254"/>
      <c r="AL261" s="6253"/>
      <c r="AM261" s="6255"/>
      <c r="AN261" s="165"/>
      <c r="AO261" s="302"/>
      <c r="AP261" s="5900"/>
      <c r="AQ261" s="6367"/>
      <c r="AR261" s="287"/>
      <c r="AS261" s="6253"/>
      <c r="AT261" s="6254"/>
      <c r="AU261" s="6254"/>
      <c r="AV261" s="6254"/>
      <c r="AW261" s="6254"/>
      <c r="AX261" s="6254"/>
    </row>
    <row r="262" spans="1:130" x14ac:dyDescent="0.35">
      <c r="A262" s="7141"/>
      <c r="B262" s="6345" t="s">
        <v>3939</v>
      </c>
      <c r="C262" s="6278">
        <f t="shared" si="32"/>
        <v>0</v>
      </c>
      <c r="D262" s="6279">
        <f t="shared" si="31"/>
        <v>0</v>
      </c>
      <c r="E262" s="6280">
        <f t="shared" si="31"/>
        <v>0</v>
      </c>
      <c r="F262" s="294"/>
      <c r="G262" s="5900"/>
      <c r="H262" s="294"/>
      <c r="I262" s="5900"/>
      <c r="J262" s="294"/>
      <c r="K262" s="5900"/>
      <c r="L262" s="294"/>
      <c r="M262" s="5900"/>
      <c r="N262" s="294"/>
      <c r="O262" s="5900"/>
      <c r="P262" s="294"/>
      <c r="Q262" s="5900"/>
      <c r="R262" s="294"/>
      <c r="S262" s="5900"/>
      <c r="T262" s="294"/>
      <c r="U262" s="5900"/>
      <c r="V262" s="294"/>
      <c r="W262" s="5900"/>
      <c r="X262" s="294"/>
      <c r="Y262" s="5900"/>
      <c r="Z262" s="294"/>
      <c r="AA262" s="5900"/>
      <c r="AB262" s="294"/>
      <c r="AC262" s="5900"/>
      <c r="AD262" s="294"/>
      <c r="AE262" s="5900"/>
      <c r="AF262" s="294"/>
      <c r="AG262" s="5900"/>
      <c r="AH262" s="294"/>
      <c r="AI262" s="5900"/>
      <c r="AJ262" s="294"/>
      <c r="AK262" s="5900"/>
      <c r="AL262" s="294"/>
      <c r="AM262" s="341"/>
      <c r="AN262" s="165"/>
      <c r="AO262" s="302"/>
      <c r="AP262" s="5900"/>
      <c r="AQ262" s="6196"/>
      <c r="AR262" s="6357"/>
      <c r="AS262" s="294"/>
      <c r="AT262" s="5900"/>
      <c r="AU262" s="5900"/>
      <c r="AV262" s="5900"/>
      <c r="AW262" s="5900"/>
      <c r="AX262" s="5900"/>
    </row>
    <row r="263" spans="1:130" x14ac:dyDescent="0.35">
      <c r="A263" s="7581"/>
      <c r="B263" s="6368" t="s">
        <v>586</v>
      </c>
      <c r="C263" s="6259">
        <f t="shared" si="32"/>
        <v>0</v>
      </c>
      <c r="D263" s="6260">
        <f t="shared" si="31"/>
        <v>0</v>
      </c>
      <c r="E263" s="6261">
        <f t="shared" si="31"/>
        <v>0</v>
      </c>
      <c r="F263" s="5932"/>
      <c r="G263" s="5902"/>
      <c r="H263" s="5932"/>
      <c r="I263" s="5902"/>
      <c r="J263" s="5932"/>
      <c r="K263" s="5902"/>
      <c r="L263" s="5932"/>
      <c r="M263" s="5902"/>
      <c r="N263" s="5932"/>
      <c r="O263" s="5902"/>
      <c r="P263" s="5932"/>
      <c r="Q263" s="5902"/>
      <c r="R263" s="5932"/>
      <c r="S263" s="5902"/>
      <c r="T263" s="5932"/>
      <c r="U263" s="5902"/>
      <c r="V263" s="5932"/>
      <c r="W263" s="5902"/>
      <c r="X263" s="5932"/>
      <c r="Y263" s="5902"/>
      <c r="Z263" s="5932"/>
      <c r="AA263" s="5902"/>
      <c r="AB263" s="5932"/>
      <c r="AC263" s="5902"/>
      <c r="AD263" s="5932"/>
      <c r="AE263" s="5902"/>
      <c r="AF263" s="5932"/>
      <c r="AG263" s="5902"/>
      <c r="AH263" s="5932"/>
      <c r="AI263" s="5902"/>
      <c r="AJ263" s="5932"/>
      <c r="AK263" s="5902"/>
      <c r="AL263" s="5932"/>
      <c r="AM263" s="6262"/>
      <c r="AN263" s="6326"/>
      <c r="AO263" s="5952"/>
      <c r="AP263" s="5902"/>
      <c r="AQ263" s="3510"/>
      <c r="AR263" s="6360"/>
      <c r="AS263" s="5932"/>
      <c r="AT263" s="5902"/>
      <c r="AU263" s="5902"/>
      <c r="AV263" s="5902"/>
      <c r="AW263" s="5902"/>
      <c r="AX263" s="5902"/>
    </row>
    <row r="264" spans="1:130" s="272" customFormat="1" ht="16.399999999999999" customHeight="1" x14ac:dyDescent="0.25">
      <c r="A264" s="7653" t="s">
        <v>3940</v>
      </c>
      <c r="B264" s="7654"/>
      <c r="C264" s="6250">
        <f t="shared" si="32"/>
        <v>0</v>
      </c>
      <c r="D264" s="6251">
        <f t="shared" si="31"/>
        <v>0</v>
      </c>
      <c r="E264" s="6252">
        <f t="shared" si="31"/>
        <v>0</v>
      </c>
      <c r="F264" s="6253"/>
      <c r="G264" s="6254"/>
      <c r="H264" s="6253"/>
      <c r="I264" s="6254"/>
      <c r="J264" s="6253"/>
      <c r="K264" s="6254"/>
      <c r="L264" s="6253"/>
      <c r="M264" s="6254"/>
      <c r="N264" s="6253"/>
      <c r="O264" s="6254"/>
      <c r="P264" s="6253"/>
      <c r="Q264" s="6254"/>
      <c r="R264" s="6253"/>
      <c r="S264" s="6254"/>
      <c r="T264" s="6253"/>
      <c r="U264" s="6254"/>
      <c r="V264" s="6253"/>
      <c r="W264" s="6254"/>
      <c r="X264" s="6253"/>
      <c r="Y264" s="6254"/>
      <c r="Z264" s="6253"/>
      <c r="AA264" s="6254"/>
      <c r="AB264" s="6253"/>
      <c r="AC264" s="6254"/>
      <c r="AD264" s="6253"/>
      <c r="AE264" s="6254"/>
      <c r="AF264" s="6253"/>
      <c r="AG264" s="6254"/>
      <c r="AH264" s="6253"/>
      <c r="AI264" s="6254"/>
      <c r="AJ264" s="6253"/>
      <c r="AK264" s="6254"/>
      <c r="AL264" s="6253"/>
      <c r="AM264" s="6255"/>
      <c r="AN264" s="6333"/>
      <c r="AO264" s="6306"/>
      <c r="AP264" s="6254"/>
      <c r="AQ264" s="6257"/>
      <c r="AR264" s="6254"/>
      <c r="AS264" s="6253"/>
      <c r="AT264" s="6254"/>
      <c r="AU264" s="6254"/>
      <c r="AV264" s="6254"/>
      <c r="AW264" s="6254"/>
      <c r="AX264" s="6254"/>
      <c r="AY264" s="6308"/>
      <c r="AZ264" s="283"/>
      <c r="BA264" s="283"/>
      <c r="BB264" s="283"/>
      <c r="BC264" s="283"/>
      <c r="BD264" s="283"/>
      <c r="BE264" s="283"/>
      <c r="BF264" s="283"/>
      <c r="BG264" s="283"/>
      <c r="BH264" s="273"/>
      <c r="BI264" s="273"/>
      <c r="BY264" s="271"/>
      <c r="CA264" s="274"/>
      <c r="CB264" s="274"/>
      <c r="CC264" s="274"/>
      <c r="CD264" s="274"/>
      <c r="CE264" s="274"/>
      <c r="CF264" s="274"/>
      <c r="CG264" s="274"/>
      <c r="CH264" s="274"/>
      <c r="CI264" s="274"/>
      <c r="CJ264" s="274"/>
      <c r="CK264" s="274"/>
      <c r="CL264" s="274"/>
      <c r="CM264" s="274"/>
      <c r="CN264" s="274"/>
      <c r="CO264" s="274"/>
      <c r="CP264" s="274"/>
      <c r="CQ264" s="274"/>
      <c r="CR264" s="274"/>
      <c r="CS264" s="274"/>
      <c r="CT264" s="274"/>
      <c r="CU264" s="274"/>
      <c r="CV264" s="274"/>
      <c r="CW264" s="274"/>
      <c r="CX264" s="274"/>
      <c r="CY264" s="274"/>
      <c r="CZ264" s="314"/>
      <c r="DA264" s="314"/>
      <c r="DB264" s="314">
        <v>0</v>
      </c>
      <c r="DC264" s="314"/>
      <c r="DD264" s="314">
        <v>0</v>
      </c>
      <c r="DE264" s="314"/>
      <c r="DF264" s="314">
        <v>0</v>
      </c>
      <c r="DG264" s="314"/>
      <c r="DH264" s="314">
        <v>0</v>
      </c>
      <c r="DI264" s="314"/>
      <c r="DJ264" s="314">
        <v>0</v>
      </c>
      <c r="DK264" s="314"/>
      <c r="DL264" s="314">
        <v>0</v>
      </c>
      <c r="DM264" s="314"/>
      <c r="DN264" s="314">
        <v>0</v>
      </c>
      <c r="DO264" s="314"/>
      <c r="DP264" s="314">
        <v>0</v>
      </c>
      <c r="DQ264" s="314"/>
      <c r="DR264" s="314"/>
      <c r="DS264" s="314"/>
      <c r="DT264" s="314"/>
      <c r="DU264" s="314"/>
      <c r="DV264" s="314"/>
      <c r="DW264" s="314"/>
      <c r="DX264" s="314"/>
      <c r="DY264" s="314"/>
      <c r="DZ264" s="271"/>
    </row>
    <row r="265" spans="1:130" s="272" customFormat="1" ht="16.399999999999999" customHeight="1" x14ac:dyDescent="0.25">
      <c r="A265" s="7638" t="s">
        <v>3941</v>
      </c>
      <c r="B265" s="7639"/>
      <c r="C265" s="6282">
        <f t="shared" si="32"/>
        <v>0</v>
      </c>
      <c r="D265" s="6283">
        <f t="shared" si="31"/>
        <v>0</v>
      </c>
      <c r="E265" s="6284">
        <f t="shared" si="31"/>
        <v>0</v>
      </c>
      <c r="F265" s="294"/>
      <c r="G265" s="5900"/>
      <c r="H265" s="294"/>
      <c r="I265" s="5900"/>
      <c r="J265" s="294"/>
      <c r="K265" s="5900"/>
      <c r="L265" s="294"/>
      <c r="M265" s="5900"/>
      <c r="N265" s="294"/>
      <c r="O265" s="5900"/>
      <c r="P265" s="294"/>
      <c r="Q265" s="5900"/>
      <c r="R265" s="294"/>
      <c r="S265" s="5900"/>
      <c r="T265" s="294"/>
      <c r="U265" s="5900"/>
      <c r="V265" s="294"/>
      <c r="W265" s="5900"/>
      <c r="X265" s="294"/>
      <c r="Y265" s="5900"/>
      <c r="Z265" s="294"/>
      <c r="AA265" s="5900"/>
      <c r="AB265" s="294"/>
      <c r="AC265" s="5900"/>
      <c r="AD265" s="294"/>
      <c r="AE265" s="5900"/>
      <c r="AF265" s="294"/>
      <c r="AG265" s="5900"/>
      <c r="AH265" s="294"/>
      <c r="AI265" s="5900"/>
      <c r="AJ265" s="294"/>
      <c r="AK265" s="5900"/>
      <c r="AL265" s="294"/>
      <c r="AM265" s="341"/>
      <c r="AN265" s="165"/>
      <c r="AO265" s="302"/>
      <c r="AP265" s="5900"/>
      <c r="AQ265" s="282"/>
      <c r="AR265" s="5900"/>
      <c r="AS265" s="294"/>
      <c r="AT265" s="5900"/>
      <c r="AU265" s="5900"/>
      <c r="AV265" s="5900"/>
      <c r="AW265" s="5900"/>
      <c r="AX265" s="5900"/>
      <c r="AY265" s="6308"/>
      <c r="AZ265" s="283"/>
      <c r="BA265" s="283"/>
      <c r="BB265" s="283"/>
      <c r="BC265" s="283"/>
      <c r="BD265" s="283"/>
      <c r="BE265" s="283"/>
      <c r="BF265" s="283"/>
      <c r="BG265" s="283"/>
      <c r="BH265" s="273"/>
      <c r="BI265" s="273"/>
      <c r="BY265" s="271"/>
      <c r="CA265" s="274"/>
      <c r="CB265" s="274"/>
      <c r="CC265" s="274"/>
      <c r="CD265" s="274"/>
      <c r="CE265" s="274"/>
      <c r="CF265" s="274"/>
      <c r="CG265" s="274"/>
      <c r="CH265" s="274"/>
      <c r="CI265" s="274"/>
      <c r="CJ265" s="274"/>
      <c r="CK265" s="274"/>
      <c r="CL265" s="274"/>
      <c r="CM265" s="274"/>
      <c r="CN265" s="274"/>
      <c r="CO265" s="274"/>
      <c r="CP265" s="274"/>
      <c r="CQ265" s="274"/>
      <c r="CR265" s="274"/>
      <c r="CS265" s="274"/>
      <c r="CT265" s="274"/>
      <c r="CU265" s="274"/>
      <c r="CV265" s="274"/>
      <c r="CW265" s="274"/>
      <c r="CX265" s="274"/>
      <c r="CY265" s="274"/>
      <c r="CZ265" s="314"/>
      <c r="DA265" s="314"/>
      <c r="DB265" s="314"/>
      <c r="DC265" s="314"/>
      <c r="DD265" s="314"/>
      <c r="DE265" s="314"/>
      <c r="DF265" s="314"/>
      <c r="DG265" s="314"/>
      <c r="DH265" s="314"/>
      <c r="DI265" s="314"/>
      <c r="DJ265" s="314"/>
      <c r="DK265" s="314"/>
      <c r="DL265" s="314"/>
      <c r="DM265" s="314"/>
      <c r="DN265" s="314"/>
      <c r="DO265" s="314"/>
      <c r="DP265" s="314"/>
      <c r="DQ265" s="314"/>
      <c r="DR265" s="314"/>
      <c r="DS265" s="314"/>
      <c r="DT265" s="314"/>
      <c r="DU265" s="314"/>
      <c r="DV265" s="314"/>
      <c r="DW265" s="314"/>
      <c r="DX265" s="314"/>
      <c r="DY265" s="314"/>
      <c r="DZ265" s="271"/>
    </row>
    <row r="266" spans="1:130" ht="25.5" customHeight="1" x14ac:dyDescent="0.35">
      <c r="A266" s="7640" t="s">
        <v>3942</v>
      </c>
      <c r="B266" s="7641"/>
      <c r="C266" s="6282">
        <f t="shared" si="32"/>
        <v>0</v>
      </c>
      <c r="D266" s="6283">
        <f t="shared" si="31"/>
        <v>0</v>
      </c>
      <c r="E266" s="6284">
        <f t="shared" si="31"/>
        <v>0</v>
      </c>
      <c r="F266" s="5926"/>
      <c r="G266" s="5882"/>
      <c r="H266" s="5926"/>
      <c r="I266" s="5882"/>
      <c r="J266" s="5926"/>
      <c r="K266" s="5882"/>
      <c r="L266" s="5926"/>
      <c r="M266" s="5882"/>
      <c r="N266" s="5926"/>
      <c r="O266" s="5882"/>
      <c r="P266" s="5926"/>
      <c r="Q266" s="5882"/>
      <c r="R266" s="5926"/>
      <c r="S266" s="5882"/>
      <c r="T266" s="5926"/>
      <c r="U266" s="5882"/>
      <c r="V266" s="5926"/>
      <c r="W266" s="5882"/>
      <c r="X266" s="5926"/>
      <c r="Y266" s="5882"/>
      <c r="Z266" s="5926"/>
      <c r="AA266" s="5882"/>
      <c r="AB266" s="5926"/>
      <c r="AC266" s="5882"/>
      <c r="AD266" s="5926"/>
      <c r="AE266" s="5882"/>
      <c r="AF266" s="5926"/>
      <c r="AG266" s="5882"/>
      <c r="AH266" s="5926"/>
      <c r="AI266" s="5882"/>
      <c r="AJ266" s="5926"/>
      <c r="AK266" s="5882"/>
      <c r="AL266" s="5926"/>
      <c r="AM266" s="6285"/>
      <c r="AN266" s="165"/>
      <c r="AO266" s="302"/>
      <c r="AP266" s="5900"/>
      <c r="AQ266" s="5882"/>
      <c r="AR266" s="5997"/>
      <c r="AS266" s="5926"/>
      <c r="AT266" s="5882"/>
      <c r="AU266" s="5882"/>
      <c r="AV266" s="5882"/>
      <c r="AW266" s="5882"/>
      <c r="AX266" s="5882"/>
    </row>
    <row r="267" spans="1:130" ht="20.25" customHeight="1" x14ac:dyDescent="0.35">
      <c r="A267" s="7640" t="s">
        <v>3943</v>
      </c>
      <c r="B267" s="7641"/>
      <c r="C267" s="6282">
        <f t="shared" si="32"/>
        <v>0</v>
      </c>
      <c r="D267" s="6283">
        <f t="shared" si="31"/>
        <v>0</v>
      </c>
      <c r="E267" s="6284">
        <f t="shared" si="31"/>
        <v>0</v>
      </c>
      <c r="F267" s="5926"/>
      <c r="G267" s="5882"/>
      <c r="H267" s="5926"/>
      <c r="I267" s="5882"/>
      <c r="J267" s="5926"/>
      <c r="K267" s="5882"/>
      <c r="L267" s="5926"/>
      <c r="M267" s="5882"/>
      <c r="N267" s="5926"/>
      <c r="O267" s="5882"/>
      <c r="P267" s="5926"/>
      <c r="Q267" s="5882"/>
      <c r="R267" s="5926"/>
      <c r="S267" s="5882"/>
      <c r="T267" s="5926"/>
      <c r="U267" s="5882"/>
      <c r="V267" s="5926"/>
      <c r="W267" s="5882"/>
      <c r="X267" s="5926"/>
      <c r="Y267" s="5882"/>
      <c r="Z267" s="5926"/>
      <c r="AA267" s="5882"/>
      <c r="AB267" s="5926"/>
      <c r="AC267" s="5882"/>
      <c r="AD267" s="5926"/>
      <c r="AE267" s="5882"/>
      <c r="AF267" s="5926"/>
      <c r="AG267" s="5882"/>
      <c r="AH267" s="5926"/>
      <c r="AI267" s="5882"/>
      <c r="AJ267" s="5926"/>
      <c r="AK267" s="5882"/>
      <c r="AL267" s="5926"/>
      <c r="AM267" s="6285"/>
      <c r="AN267" s="165"/>
      <c r="AO267" s="302"/>
      <c r="AP267" s="5900"/>
      <c r="AQ267" s="5882"/>
      <c r="AR267" s="5997"/>
      <c r="AS267" s="5926"/>
      <c r="AT267" s="5882"/>
      <c r="AU267" s="5882"/>
      <c r="AV267" s="5882"/>
      <c r="AW267" s="5882"/>
      <c r="AX267" s="5882"/>
    </row>
    <row r="268" spans="1:130" ht="15" customHeight="1" x14ac:dyDescent="0.35">
      <c r="A268" s="7642" t="s">
        <v>3944</v>
      </c>
      <c r="B268" s="7643"/>
      <c r="C268" s="6282">
        <f t="shared" si="32"/>
        <v>0</v>
      </c>
      <c r="D268" s="6283">
        <f t="shared" si="31"/>
        <v>0</v>
      </c>
      <c r="E268" s="6284">
        <f t="shared" si="31"/>
        <v>0</v>
      </c>
      <c r="F268" s="5926"/>
      <c r="G268" s="5882"/>
      <c r="H268" s="5926"/>
      <c r="I268" s="5882"/>
      <c r="J268" s="5926"/>
      <c r="K268" s="5882"/>
      <c r="L268" s="5926"/>
      <c r="M268" s="5882"/>
      <c r="N268" s="5926"/>
      <c r="O268" s="5882"/>
      <c r="P268" s="5926"/>
      <c r="Q268" s="5882"/>
      <c r="R268" s="5926"/>
      <c r="S268" s="5882"/>
      <c r="T268" s="5926"/>
      <c r="U268" s="5882"/>
      <c r="V268" s="5926"/>
      <c r="W268" s="5882"/>
      <c r="X268" s="5926"/>
      <c r="Y268" s="5882"/>
      <c r="Z268" s="5926"/>
      <c r="AA268" s="5882"/>
      <c r="AB268" s="5926"/>
      <c r="AC268" s="5882"/>
      <c r="AD268" s="5926"/>
      <c r="AE268" s="5882"/>
      <c r="AF268" s="5926"/>
      <c r="AG268" s="5882"/>
      <c r="AH268" s="5926"/>
      <c r="AI268" s="5882"/>
      <c r="AJ268" s="5926"/>
      <c r="AK268" s="5882"/>
      <c r="AL268" s="5926"/>
      <c r="AM268" s="6285"/>
      <c r="AN268" s="165"/>
      <c r="AO268" s="302"/>
      <c r="AP268" s="5900"/>
      <c r="AQ268" s="5882"/>
      <c r="AR268" s="5997"/>
      <c r="AS268" s="5926"/>
      <c r="AT268" s="5882"/>
      <c r="AU268" s="5882"/>
      <c r="AV268" s="5882"/>
      <c r="AW268" s="5882"/>
      <c r="AX268" s="5882"/>
    </row>
    <row r="269" spans="1:130" x14ac:dyDescent="0.35">
      <c r="A269" s="7644" t="s">
        <v>3945</v>
      </c>
      <c r="B269" s="6314" t="s">
        <v>3946</v>
      </c>
      <c r="C269" s="6282">
        <f t="shared" si="32"/>
        <v>0</v>
      </c>
      <c r="D269" s="6283">
        <f t="shared" si="31"/>
        <v>0</v>
      </c>
      <c r="E269" s="6284">
        <f t="shared" si="31"/>
        <v>0</v>
      </c>
      <c r="F269" s="1664"/>
      <c r="G269" s="878"/>
      <c r="H269" s="1664"/>
      <c r="I269" s="878"/>
      <c r="J269" s="1664"/>
      <c r="K269" s="878"/>
      <c r="L269" s="1664"/>
      <c r="M269" s="878"/>
      <c r="N269" s="1664"/>
      <c r="O269" s="878"/>
      <c r="P269" s="1664"/>
      <c r="Q269" s="878"/>
      <c r="R269" s="1664"/>
      <c r="S269" s="878"/>
      <c r="T269" s="1664"/>
      <c r="U269" s="878"/>
      <c r="V269" s="1664"/>
      <c r="W269" s="878"/>
      <c r="X269" s="1664"/>
      <c r="Y269" s="878"/>
      <c r="Z269" s="1664"/>
      <c r="AA269" s="878"/>
      <c r="AB269" s="1664"/>
      <c r="AC269" s="878"/>
      <c r="AD269" s="1664"/>
      <c r="AE269" s="878"/>
      <c r="AF269" s="1664"/>
      <c r="AG269" s="878"/>
      <c r="AH269" s="1664"/>
      <c r="AI269" s="878"/>
      <c r="AJ269" s="1664"/>
      <c r="AK269" s="878"/>
      <c r="AL269" s="1664"/>
      <c r="AM269" s="342"/>
      <c r="AN269" s="165"/>
      <c r="AO269" s="302"/>
      <c r="AP269" s="5900"/>
      <c r="AQ269" s="878"/>
      <c r="AR269" s="1484"/>
      <c r="AS269" s="1664"/>
      <c r="AT269" s="878"/>
      <c r="AU269" s="878"/>
      <c r="AV269" s="878"/>
      <c r="AW269" s="878"/>
      <c r="AX269" s="878"/>
    </row>
    <row r="270" spans="1:130" x14ac:dyDescent="0.35">
      <c r="A270" s="7141"/>
      <c r="B270" s="6369" t="s">
        <v>3947</v>
      </c>
      <c r="C270" s="6282">
        <f t="shared" si="32"/>
        <v>0</v>
      </c>
      <c r="D270" s="6283">
        <f t="shared" si="31"/>
        <v>0</v>
      </c>
      <c r="E270" s="6284">
        <f t="shared" si="31"/>
        <v>0</v>
      </c>
      <c r="F270" s="1664"/>
      <c r="G270" s="878"/>
      <c r="H270" s="1664"/>
      <c r="I270" s="878"/>
      <c r="J270" s="1664"/>
      <c r="K270" s="878"/>
      <c r="L270" s="1664"/>
      <c r="M270" s="878"/>
      <c r="N270" s="1664"/>
      <c r="O270" s="878"/>
      <c r="P270" s="1664"/>
      <c r="Q270" s="878"/>
      <c r="R270" s="1664"/>
      <c r="S270" s="878"/>
      <c r="T270" s="1664"/>
      <c r="U270" s="878"/>
      <c r="V270" s="1664"/>
      <c r="W270" s="878"/>
      <c r="X270" s="1664"/>
      <c r="Y270" s="878"/>
      <c r="Z270" s="1664"/>
      <c r="AA270" s="878"/>
      <c r="AB270" s="1664"/>
      <c r="AC270" s="878"/>
      <c r="AD270" s="1664"/>
      <c r="AE270" s="878"/>
      <c r="AF270" s="1664"/>
      <c r="AG270" s="878"/>
      <c r="AH270" s="1664"/>
      <c r="AI270" s="878"/>
      <c r="AJ270" s="1664"/>
      <c r="AK270" s="878"/>
      <c r="AL270" s="1664"/>
      <c r="AM270" s="342"/>
      <c r="AN270" s="165"/>
      <c r="AO270" s="302"/>
      <c r="AP270" s="5900"/>
      <c r="AQ270" s="878"/>
      <c r="AR270" s="1484"/>
      <c r="AS270" s="1664"/>
      <c r="AT270" s="878"/>
      <c r="AU270" s="878"/>
      <c r="AV270" s="878"/>
      <c r="AW270" s="878"/>
      <c r="AX270" s="878"/>
    </row>
    <row r="271" spans="1:130" x14ac:dyDescent="0.35">
      <c r="A271" s="7141"/>
      <c r="B271" s="6370" t="s">
        <v>3948</v>
      </c>
      <c r="C271" s="6282">
        <f t="shared" si="32"/>
        <v>0</v>
      </c>
      <c r="D271" s="6283">
        <f t="shared" si="31"/>
        <v>0</v>
      </c>
      <c r="E271" s="6284">
        <f t="shared" si="31"/>
        <v>0</v>
      </c>
      <c r="F271" s="1664"/>
      <c r="G271" s="878"/>
      <c r="H271" s="1664"/>
      <c r="I271" s="878"/>
      <c r="J271" s="1664"/>
      <c r="K271" s="878"/>
      <c r="L271" s="1664"/>
      <c r="M271" s="878"/>
      <c r="N271" s="1664"/>
      <c r="O271" s="878"/>
      <c r="P271" s="1664"/>
      <c r="Q271" s="878"/>
      <c r="R271" s="1664"/>
      <c r="S271" s="878"/>
      <c r="T271" s="1664"/>
      <c r="U271" s="878"/>
      <c r="V271" s="1664"/>
      <c r="W271" s="878"/>
      <c r="X271" s="1664"/>
      <c r="Y271" s="878"/>
      <c r="Z271" s="1664"/>
      <c r="AA271" s="878"/>
      <c r="AB271" s="1664"/>
      <c r="AC271" s="878"/>
      <c r="AD271" s="1664"/>
      <c r="AE271" s="878"/>
      <c r="AF271" s="1664"/>
      <c r="AG271" s="878"/>
      <c r="AH271" s="1664"/>
      <c r="AI271" s="878"/>
      <c r="AJ271" s="1664"/>
      <c r="AK271" s="878"/>
      <c r="AL271" s="1664"/>
      <c r="AM271" s="342"/>
      <c r="AN271" s="165"/>
      <c r="AO271" s="302"/>
      <c r="AP271" s="5900"/>
      <c r="AQ271" s="878"/>
      <c r="AR271" s="1484"/>
      <c r="AS271" s="1664"/>
      <c r="AT271" s="878"/>
      <c r="AU271" s="878"/>
      <c r="AV271" s="878"/>
      <c r="AW271" s="878"/>
      <c r="AX271" s="878"/>
    </row>
    <row r="272" spans="1:130" ht="28.5" customHeight="1" x14ac:dyDescent="0.35">
      <c r="A272" s="7141"/>
      <c r="B272" s="6370" t="s">
        <v>3949</v>
      </c>
      <c r="C272" s="6282">
        <f t="shared" si="32"/>
        <v>0</v>
      </c>
      <c r="D272" s="6283">
        <f t="shared" si="31"/>
        <v>0</v>
      </c>
      <c r="E272" s="6284">
        <f t="shared" si="31"/>
        <v>0</v>
      </c>
      <c r="F272" s="1664"/>
      <c r="G272" s="878"/>
      <c r="H272" s="1664"/>
      <c r="I272" s="878"/>
      <c r="J272" s="1664"/>
      <c r="K272" s="878"/>
      <c r="L272" s="1664"/>
      <c r="M272" s="878"/>
      <c r="N272" s="1664"/>
      <c r="O272" s="878"/>
      <c r="P272" s="1664"/>
      <c r="Q272" s="878"/>
      <c r="R272" s="1664"/>
      <c r="S272" s="878"/>
      <c r="T272" s="1664"/>
      <c r="U272" s="878"/>
      <c r="V272" s="1664"/>
      <c r="W272" s="878"/>
      <c r="X272" s="1664"/>
      <c r="Y272" s="878"/>
      <c r="Z272" s="1664"/>
      <c r="AA272" s="878"/>
      <c r="AB272" s="1664"/>
      <c r="AC272" s="878"/>
      <c r="AD272" s="1664"/>
      <c r="AE272" s="878"/>
      <c r="AF272" s="1664"/>
      <c r="AG272" s="878"/>
      <c r="AH272" s="1664"/>
      <c r="AI272" s="878"/>
      <c r="AJ272" s="1664"/>
      <c r="AK272" s="878"/>
      <c r="AL272" s="1664"/>
      <c r="AM272" s="342"/>
      <c r="AN272" s="165"/>
      <c r="AO272" s="302"/>
      <c r="AP272" s="5900"/>
      <c r="AQ272" s="878"/>
      <c r="AR272" s="1484"/>
      <c r="AS272" s="1664"/>
      <c r="AT272" s="878"/>
      <c r="AU272" s="878"/>
      <c r="AV272" s="878"/>
      <c r="AW272" s="878"/>
      <c r="AX272" s="878"/>
    </row>
    <row r="273" spans="1:130" ht="30.75" customHeight="1" x14ac:dyDescent="0.35">
      <c r="A273" s="7581"/>
      <c r="B273" s="6370" t="s">
        <v>3950</v>
      </c>
      <c r="C273" s="6292">
        <f t="shared" si="32"/>
        <v>0</v>
      </c>
      <c r="D273" s="6293">
        <f t="shared" si="31"/>
        <v>0</v>
      </c>
      <c r="E273" s="3328">
        <f t="shared" si="31"/>
        <v>0</v>
      </c>
      <c r="F273" s="5919"/>
      <c r="G273" s="3622"/>
      <c r="H273" s="5919"/>
      <c r="I273" s="3622"/>
      <c r="J273" s="5919"/>
      <c r="K273" s="3622"/>
      <c r="L273" s="5919"/>
      <c r="M273" s="3622"/>
      <c r="N273" s="5919"/>
      <c r="O273" s="3622"/>
      <c r="P273" s="5919"/>
      <c r="Q273" s="3622"/>
      <c r="R273" s="5919"/>
      <c r="S273" s="3622"/>
      <c r="T273" s="5919"/>
      <c r="U273" s="3622"/>
      <c r="V273" s="5919"/>
      <c r="W273" s="3622"/>
      <c r="X273" s="5919"/>
      <c r="Y273" s="3622"/>
      <c r="Z273" s="5919"/>
      <c r="AA273" s="3622"/>
      <c r="AB273" s="5919"/>
      <c r="AC273" s="3622"/>
      <c r="AD273" s="5919"/>
      <c r="AE273" s="3622"/>
      <c r="AF273" s="5919"/>
      <c r="AG273" s="3622"/>
      <c r="AH273" s="5919"/>
      <c r="AI273" s="3622"/>
      <c r="AJ273" s="5919"/>
      <c r="AK273" s="3622"/>
      <c r="AL273" s="5919"/>
      <c r="AM273" s="3687"/>
      <c r="AN273" s="6335"/>
      <c r="AO273" s="3620"/>
      <c r="AP273" s="3622"/>
      <c r="AQ273" s="3622"/>
      <c r="AR273" s="6066"/>
      <c r="AS273" s="5919"/>
      <c r="AT273" s="3622"/>
      <c r="AU273" s="3622"/>
      <c r="AV273" s="3622"/>
      <c r="AW273" s="3622"/>
      <c r="AX273" s="3622"/>
    </row>
    <row r="274" spans="1:130" x14ac:dyDescent="0.35">
      <c r="A274" s="7645" t="s">
        <v>3951</v>
      </c>
      <c r="B274" s="7646"/>
      <c r="C274" s="6271">
        <f t="shared" si="32"/>
        <v>0</v>
      </c>
      <c r="D274" s="339">
        <f t="shared" si="31"/>
        <v>0</v>
      </c>
      <c r="E274" s="3986">
        <f t="shared" si="31"/>
        <v>0</v>
      </c>
      <c r="F274" s="295"/>
      <c r="G274" s="1543"/>
      <c r="H274" s="295"/>
      <c r="I274" s="1543"/>
      <c r="J274" s="295"/>
      <c r="K274" s="1543"/>
      <c r="L274" s="295"/>
      <c r="M274" s="1543"/>
      <c r="N274" s="295"/>
      <c r="O274" s="1543"/>
      <c r="P274" s="295"/>
      <c r="Q274" s="1543"/>
      <c r="R274" s="295"/>
      <c r="S274" s="1543"/>
      <c r="T274" s="295"/>
      <c r="U274" s="1543"/>
      <c r="V274" s="295"/>
      <c r="W274" s="1543"/>
      <c r="X274" s="295"/>
      <c r="Y274" s="1543"/>
      <c r="Z274" s="295"/>
      <c r="AA274" s="1543"/>
      <c r="AB274" s="295"/>
      <c r="AC274" s="1543"/>
      <c r="AD274" s="295"/>
      <c r="AE274" s="1543"/>
      <c r="AF274" s="295"/>
      <c r="AG274" s="1543"/>
      <c r="AH274" s="295"/>
      <c r="AI274" s="1543"/>
      <c r="AJ274" s="295"/>
      <c r="AK274" s="1543"/>
      <c r="AL274" s="295"/>
      <c r="AM274" s="331"/>
      <c r="AN274" s="165"/>
      <c r="AO274" s="302"/>
      <c r="AP274" s="5900"/>
      <c r="AQ274" s="1543"/>
      <c r="AR274" s="288"/>
      <c r="AS274" s="295"/>
      <c r="AT274" s="1543"/>
      <c r="AU274" s="1543"/>
      <c r="AV274" s="1543"/>
      <c r="AW274" s="1543"/>
      <c r="AX274" s="1543"/>
    </row>
    <row r="275" spans="1:130" x14ac:dyDescent="0.35">
      <c r="A275" s="7629" t="s">
        <v>587</v>
      </c>
      <c r="B275" s="7079"/>
      <c r="C275" s="6292">
        <f t="shared" si="32"/>
        <v>0</v>
      </c>
      <c r="D275" s="6293">
        <f t="shared" si="31"/>
        <v>0</v>
      </c>
      <c r="E275" s="3328">
        <f t="shared" si="31"/>
        <v>0</v>
      </c>
      <c r="F275" s="5919"/>
      <c r="G275" s="3622"/>
      <c r="H275" s="5919"/>
      <c r="I275" s="3622"/>
      <c r="J275" s="5919"/>
      <c r="K275" s="3622"/>
      <c r="L275" s="5919"/>
      <c r="M275" s="3622"/>
      <c r="N275" s="5919"/>
      <c r="O275" s="3622"/>
      <c r="P275" s="5919"/>
      <c r="Q275" s="3622"/>
      <c r="R275" s="5919"/>
      <c r="S275" s="3622"/>
      <c r="T275" s="5919"/>
      <c r="U275" s="3622"/>
      <c r="V275" s="5919"/>
      <c r="W275" s="3622"/>
      <c r="X275" s="5919"/>
      <c r="Y275" s="3622"/>
      <c r="Z275" s="5919"/>
      <c r="AA275" s="3622"/>
      <c r="AB275" s="5919"/>
      <c r="AC275" s="3622"/>
      <c r="AD275" s="5919"/>
      <c r="AE275" s="3622"/>
      <c r="AF275" s="5919"/>
      <c r="AG275" s="3622"/>
      <c r="AH275" s="5919"/>
      <c r="AI275" s="3622"/>
      <c r="AJ275" s="5919"/>
      <c r="AK275" s="3622"/>
      <c r="AL275" s="5919"/>
      <c r="AM275" s="3687"/>
      <c r="AN275" s="6326"/>
      <c r="AO275" s="5952"/>
      <c r="AP275" s="5902"/>
      <c r="AQ275" s="6371"/>
      <c r="AR275" s="6319"/>
      <c r="AS275" s="5919"/>
      <c r="AT275" s="3622"/>
      <c r="AU275" s="3622"/>
      <c r="AV275" s="3622"/>
      <c r="AW275" s="3622"/>
      <c r="AX275" s="3622"/>
    </row>
    <row r="276" spans="1:130" s="272" customFormat="1" ht="22.5" customHeight="1" x14ac:dyDescent="0.3">
      <c r="A276" s="301" t="s">
        <v>3958</v>
      </c>
      <c r="B276" s="276"/>
      <c r="AM276" s="278"/>
      <c r="AN276" s="278"/>
      <c r="AO276" s="278"/>
      <c r="AP276" s="278"/>
      <c r="AQ276" s="278"/>
      <c r="AR276" s="278"/>
      <c r="AS276" s="278"/>
      <c r="AT276" s="278"/>
      <c r="AU276" s="273"/>
      <c r="AV276" s="273"/>
      <c r="AW276" s="273"/>
      <c r="AX276" s="273"/>
      <c r="AY276" s="273"/>
      <c r="AZ276" s="273"/>
      <c r="BA276" s="273"/>
      <c r="BZ276" s="271"/>
      <c r="CA276" s="274"/>
      <c r="CB276" s="274"/>
      <c r="CC276" s="274"/>
      <c r="CD276" s="274"/>
      <c r="CE276" s="274"/>
      <c r="CF276" s="274"/>
      <c r="CG276" s="274"/>
      <c r="CH276" s="274"/>
      <c r="CI276" s="274"/>
      <c r="CJ276" s="274"/>
      <c r="CK276" s="274"/>
      <c r="CL276" s="274"/>
      <c r="CM276" s="274"/>
      <c r="CN276" s="274"/>
      <c r="CO276" s="274"/>
      <c r="CP276" s="274"/>
      <c r="CQ276" s="274"/>
      <c r="CR276" s="274"/>
      <c r="CS276" s="274"/>
      <c r="CT276" s="274"/>
      <c r="CU276" s="274"/>
      <c r="CV276" s="274"/>
      <c r="CW276" s="274"/>
      <c r="CX276" s="274"/>
      <c r="CY276" s="274"/>
      <c r="CZ276" s="274"/>
      <c r="DA276" s="314"/>
      <c r="DB276" s="314"/>
      <c r="DC276" s="314"/>
      <c r="DD276" s="314"/>
      <c r="DE276" s="314"/>
      <c r="DF276" s="314"/>
      <c r="DG276" s="314"/>
      <c r="DH276" s="314"/>
      <c r="DI276" s="314"/>
      <c r="DJ276" s="314"/>
      <c r="DK276" s="314"/>
      <c r="DL276" s="314"/>
      <c r="DM276" s="314"/>
      <c r="DN276" s="314"/>
      <c r="DO276" s="314"/>
      <c r="DP276" s="314"/>
      <c r="DQ276" s="314"/>
      <c r="DR276" s="314"/>
      <c r="DS276" s="314"/>
      <c r="DT276" s="314"/>
      <c r="DU276" s="314"/>
      <c r="DV276" s="314"/>
      <c r="DW276" s="314"/>
      <c r="DX276" s="314"/>
      <c r="DY276" s="314"/>
      <c r="DZ276" s="314"/>
    </row>
    <row r="277" spans="1:130" ht="15" customHeight="1" x14ac:dyDescent="0.35">
      <c r="A277" s="7630" t="s">
        <v>3959</v>
      </c>
      <c r="B277" s="7633" t="s">
        <v>3960</v>
      </c>
      <c r="C277" s="7560" t="s">
        <v>3</v>
      </c>
      <c r="D277" s="7561"/>
      <c r="E277" s="7562"/>
      <c r="F277" s="7626" t="s">
        <v>588</v>
      </c>
      <c r="G277" s="7636"/>
      <c r="H277" s="7636"/>
      <c r="I277" s="7636"/>
      <c r="J277" s="7636"/>
      <c r="K277" s="7636"/>
      <c r="L277" s="7636"/>
      <c r="M277" s="7636"/>
      <c r="N277" s="7636"/>
      <c r="O277" s="7636"/>
      <c r="P277" s="7636"/>
      <c r="Q277" s="7636"/>
      <c r="R277" s="7636"/>
      <c r="S277" s="7636"/>
      <c r="T277" s="7636"/>
      <c r="U277" s="7636"/>
      <c r="V277" s="7636"/>
      <c r="W277" s="7636"/>
      <c r="X277" s="7636"/>
      <c r="Y277" s="7636"/>
      <c r="Z277" s="7636"/>
      <c r="AA277" s="7636"/>
      <c r="AB277" s="7636"/>
      <c r="AC277" s="7636"/>
      <c r="AD277" s="7636"/>
      <c r="AE277" s="7636"/>
      <c r="AF277" s="7636"/>
      <c r="AG277" s="7636"/>
      <c r="AH277" s="7636"/>
      <c r="AI277" s="7636"/>
      <c r="AJ277" s="7636"/>
      <c r="AK277" s="7627"/>
      <c r="AL277" s="7623" t="s">
        <v>9</v>
      </c>
      <c r="AM277" s="7623" t="s">
        <v>10</v>
      </c>
      <c r="AN277" s="7544" t="s">
        <v>7</v>
      </c>
      <c r="AO277" s="7544" t="s">
        <v>8</v>
      </c>
      <c r="AP277" s="146"/>
      <c r="AQ277" s="146"/>
      <c r="AR277" s="146"/>
    </row>
    <row r="278" spans="1:130" x14ac:dyDescent="0.35">
      <c r="A278" s="7631"/>
      <c r="B278" s="7634"/>
      <c r="C278" s="7563"/>
      <c r="D278" s="7564"/>
      <c r="E278" s="7565"/>
      <c r="F278" s="7624" t="s">
        <v>539</v>
      </c>
      <c r="G278" s="7625"/>
      <c r="H278" s="7626" t="s">
        <v>540</v>
      </c>
      <c r="I278" s="7627"/>
      <c r="J278" s="7626" t="s">
        <v>43</v>
      </c>
      <c r="K278" s="7627"/>
      <c r="L278" s="7626" t="s">
        <v>44</v>
      </c>
      <c r="M278" s="7627"/>
      <c r="N278" s="7618" t="s">
        <v>45</v>
      </c>
      <c r="O278" s="7628"/>
      <c r="P278" s="7618" t="s">
        <v>46</v>
      </c>
      <c r="Q278" s="7628"/>
      <c r="R278" s="7618" t="s">
        <v>47</v>
      </c>
      <c r="S278" s="7628"/>
      <c r="T278" s="7618" t="s">
        <v>48</v>
      </c>
      <c r="U278" s="7628"/>
      <c r="V278" s="7618" t="s">
        <v>49</v>
      </c>
      <c r="W278" s="7628"/>
      <c r="X278" s="7618" t="s">
        <v>50</v>
      </c>
      <c r="Y278" s="7628"/>
      <c r="Z278" s="7618" t="s">
        <v>51</v>
      </c>
      <c r="AA278" s="7628"/>
      <c r="AB278" s="7618" t="s">
        <v>52</v>
      </c>
      <c r="AC278" s="7628"/>
      <c r="AD278" s="7618" t="s">
        <v>53</v>
      </c>
      <c r="AE278" s="7628"/>
      <c r="AF278" s="7618" t="s">
        <v>54</v>
      </c>
      <c r="AG278" s="7628"/>
      <c r="AH278" s="7618" t="s">
        <v>55</v>
      </c>
      <c r="AI278" s="7628"/>
      <c r="AJ278" s="7546" t="s">
        <v>56</v>
      </c>
      <c r="AK278" s="7637"/>
      <c r="AL278" s="7172"/>
      <c r="AM278" s="7172"/>
      <c r="AN278" s="6933"/>
      <c r="AO278" s="6933"/>
      <c r="AP278" s="146"/>
      <c r="AQ278" s="146"/>
      <c r="AR278" s="146"/>
    </row>
    <row r="279" spans="1:130" x14ac:dyDescent="0.35">
      <c r="A279" s="7632"/>
      <c r="B279" s="7635"/>
      <c r="C279" s="6372" t="s">
        <v>32</v>
      </c>
      <c r="D279" s="6372" t="s">
        <v>33</v>
      </c>
      <c r="E279" s="5821" t="s">
        <v>34</v>
      </c>
      <c r="F279" s="6373" t="s">
        <v>33</v>
      </c>
      <c r="G279" s="6373" t="s">
        <v>34</v>
      </c>
      <c r="H279" s="6373" t="s">
        <v>33</v>
      </c>
      <c r="I279" s="6373" t="s">
        <v>34</v>
      </c>
      <c r="J279" s="6373" t="s">
        <v>33</v>
      </c>
      <c r="K279" s="6373" t="s">
        <v>34</v>
      </c>
      <c r="L279" s="6373" t="s">
        <v>33</v>
      </c>
      <c r="M279" s="6373" t="s">
        <v>34</v>
      </c>
      <c r="N279" s="6373" t="s">
        <v>33</v>
      </c>
      <c r="O279" s="6373" t="s">
        <v>34</v>
      </c>
      <c r="P279" s="6373" t="s">
        <v>33</v>
      </c>
      <c r="Q279" s="6373" t="s">
        <v>34</v>
      </c>
      <c r="R279" s="6373" t="s">
        <v>33</v>
      </c>
      <c r="S279" s="6373" t="s">
        <v>34</v>
      </c>
      <c r="T279" s="6373" t="s">
        <v>33</v>
      </c>
      <c r="U279" s="6373" t="s">
        <v>34</v>
      </c>
      <c r="V279" s="6373" t="s">
        <v>33</v>
      </c>
      <c r="W279" s="6373" t="s">
        <v>34</v>
      </c>
      <c r="X279" s="6373" t="s">
        <v>33</v>
      </c>
      <c r="Y279" s="6373" t="s">
        <v>34</v>
      </c>
      <c r="Z279" s="6373" t="s">
        <v>33</v>
      </c>
      <c r="AA279" s="6373" t="s">
        <v>34</v>
      </c>
      <c r="AB279" s="6373" t="s">
        <v>33</v>
      </c>
      <c r="AC279" s="6373" t="s">
        <v>34</v>
      </c>
      <c r="AD279" s="6373" t="s">
        <v>33</v>
      </c>
      <c r="AE279" s="6373" t="s">
        <v>34</v>
      </c>
      <c r="AF279" s="6373" t="s">
        <v>33</v>
      </c>
      <c r="AG279" s="6373" t="s">
        <v>34</v>
      </c>
      <c r="AH279" s="6373" t="s">
        <v>33</v>
      </c>
      <c r="AI279" s="6373" t="s">
        <v>34</v>
      </c>
      <c r="AJ279" s="6373" t="s">
        <v>33</v>
      </c>
      <c r="AK279" s="6373" t="s">
        <v>34</v>
      </c>
      <c r="AL279" s="7543"/>
      <c r="AM279" s="7543"/>
      <c r="AN279" s="7545"/>
      <c r="AO279" s="7545"/>
      <c r="AP279" s="146"/>
      <c r="AQ279" s="146"/>
      <c r="AR279" s="146"/>
    </row>
    <row r="280" spans="1:130" x14ac:dyDescent="0.35">
      <c r="A280" s="7622" t="s">
        <v>589</v>
      </c>
      <c r="B280" s="6374" t="s">
        <v>570</v>
      </c>
      <c r="C280" s="6375">
        <f>SUM(D280+E280)</f>
        <v>0</v>
      </c>
      <c r="D280" s="6375">
        <f t="shared" ref="D280:E283" si="33">SUM(F280+H280+J280+L280+N280+P280+R280+T280+V280+X280+Z280+AB280+AD280+AF280+AH280+AJ280)</f>
        <v>0</v>
      </c>
      <c r="E280" s="6376">
        <f t="shared" si="33"/>
        <v>0</v>
      </c>
      <c r="F280" s="6377"/>
      <c r="G280" s="6377"/>
      <c r="H280" s="6377"/>
      <c r="I280" s="6377"/>
      <c r="J280" s="6377"/>
      <c r="K280" s="6377"/>
      <c r="L280" s="6377"/>
      <c r="M280" s="6377"/>
      <c r="N280" s="6377"/>
      <c r="O280" s="6377"/>
      <c r="P280" s="6377"/>
      <c r="Q280" s="6377"/>
      <c r="R280" s="6377"/>
      <c r="S280" s="6377"/>
      <c r="T280" s="6377"/>
      <c r="U280" s="6377"/>
      <c r="V280" s="6377"/>
      <c r="W280" s="6377"/>
      <c r="X280" s="6377"/>
      <c r="Y280" s="6377"/>
      <c r="Z280" s="6377"/>
      <c r="AA280" s="6377"/>
      <c r="AB280" s="6377"/>
      <c r="AC280" s="6377"/>
      <c r="AD280" s="6377"/>
      <c r="AE280" s="6377"/>
      <c r="AF280" s="6377"/>
      <c r="AG280" s="6377"/>
      <c r="AH280" s="6377"/>
      <c r="AI280" s="6377"/>
      <c r="AJ280" s="6377"/>
      <c r="AK280" s="6377"/>
      <c r="AL280" s="6254"/>
      <c r="AM280" s="6254"/>
      <c r="AN280" s="6254"/>
      <c r="AO280" s="6254"/>
      <c r="AP280" s="6378"/>
      <c r="AQ280" s="6378"/>
      <c r="AR280" s="6378"/>
    </row>
    <row r="281" spans="1:130" x14ac:dyDescent="0.35">
      <c r="A281" s="7614"/>
      <c r="B281" s="6379" t="s">
        <v>571</v>
      </c>
      <c r="C281" s="6380">
        <f>SUM(D281+E281)</f>
        <v>0</v>
      </c>
      <c r="D281" s="6380">
        <f t="shared" si="33"/>
        <v>0</v>
      </c>
      <c r="E281" s="6381">
        <f t="shared" si="33"/>
        <v>0</v>
      </c>
      <c r="F281" s="5854"/>
      <c r="G281" s="5854"/>
      <c r="H281" s="5854"/>
      <c r="I281" s="5854"/>
      <c r="J281" s="5854"/>
      <c r="K281" s="5854"/>
      <c r="L281" s="5854"/>
      <c r="M281" s="5854"/>
      <c r="N281" s="5854"/>
      <c r="O281" s="5854"/>
      <c r="P281" s="5854"/>
      <c r="Q281" s="5854"/>
      <c r="R281" s="5854"/>
      <c r="S281" s="5854"/>
      <c r="T281" s="5854"/>
      <c r="U281" s="5854"/>
      <c r="V281" s="5854"/>
      <c r="W281" s="5854"/>
      <c r="X281" s="5854"/>
      <c r="Y281" s="5854"/>
      <c r="Z281" s="5854"/>
      <c r="AA281" s="5854"/>
      <c r="AB281" s="5854"/>
      <c r="AC281" s="5854"/>
      <c r="AD281" s="5854"/>
      <c r="AE281" s="5854"/>
      <c r="AF281" s="5854"/>
      <c r="AG281" s="5854"/>
      <c r="AH281" s="5854"/>
      <c r="AI281" s="5854"/>
      <c r="AJ281" s="5854"/>
      <c r="AK281" s="5854"/>
      <c r="AL281" s="3622"/>
      <c r="AM281" s="3622"/>
      <c r="AN281" s="3622"/>
      <c r="AO281" s="3622"/>
      <c r="AP281" s="6378"/>
      <c r="AQ281" s="6378"/>
      <c r="AR281" s="6378"/>
    </row>
    <row r="282" spans="1:130" x14ac:dyDescent="0.35">
      <c r="A282" s="7613" t="s">
        <v>590</v>
      </c>
      <c r="B282" s="6382" t="s">
        <v>570</v>
      </c>
      <c r="C282" s="6383">
        <f>SUM(D282+E282)</f>
        <v>0</v>
      </c>
      <c r="D282" s="6383">
        <f t="shared" si="33"/>
        <v>0</v>
      </c>
      <c r="E282" s="672">
        <f t="shared" si="33"/>
        <v>0</v>
      </c>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5900"/>
      <c r="AM282" s="5900"/>
      <c r="AN282" s="5900"/>
      <c r="AO282" s="5900"/>
      <c r="AP282" s="6378"/>
      <c r="AQ282" s="6378"/>
      <c r="AR282" s="6378"/>
    </row>
    <row r="283" spans="1:130" x14ac:dyDescent="0.35">
      <c r="A283" s="7614"/>
      <c r="B283" s="6379" t="s">
        <v>571</v>
      </c>
      <c r="C283" s="6380">
        <f>SUM(D283+E283)</f>
        <v>0</v>
      </c>
      <c r="D283" s="6380">
        <f t="shared" si="33"/>
        <v>0</v>
      </c>
      <c r="E283" s="6381">
        <f t="shared" si="33"/>
        <v>0</v>
      </c>
      <c r="F283" s="5854"/>
      <c r="G283" s="5854"/>
      <c r="H283" s="5854"/>
      <c r="I283" s="5854"/>
      <c r="J283" s="5854"/>
      <c r="K283" s="5854"/>
      <c r="L283" s="5854"/>
      <c r="M283" s="5854"/>
      <c r="N283" s="5854"/>
      <c r="O283" s="5854"/>
      <c r="P283" s="5854"/>
      <c r="Q283" s="5854"/>
      <c r="R283" s="5854"/>
      <c r="S283" s="5854"/>
      <c r="T283" s="5854"/>
      <c r="U283" s="5854"/>
      <c r="V283" s="5854"/>
      <c r="W283" s="5854"/>
      <c r="X283" s="5854"/>
      <c r="Y283" s="5854"/>
      <c r="Z283" s="5854"/>
      <c r="AA283" s="5854"/>
      <c r="AB283" s="5854"/>
      <c r="AC283" s="5854"/>
      <c r="AD283" s="5854"/>
      <c r="AE283" s="5854"/>
      <c r="AF283" s="5854"/>
      <c r="AG283" s="5854"/>
      <c r="AH283" s="5854"/>
      <c r="AI283" s="5854"/>
      <c r="AJ283" s="5854"/>
      <c r="AK283" s="5854"/>
      <c r="AL283" s="3622"/>
      <c r="AM283" s="3622"/>
      <c r="AN283" s="3622"/>
      <c r="AO283" s="3622"/>
      <c r="AP283" s="6378"/>
      <c r="AQ283" s="6378"/>
      <c r="AR283" s="6378"/>
    </row>
    <row r="284" spans="1:130" s="272" customFormat="1" ht="21.75" customHeight="1" x14ac:dyDescent="0.25">
      <c r="A284" s="301" t="s">
        <v>3961</v>
      </c>
      <c r="B284" s="6384"/>
      <c r="AV284" s="6385"/>
      <c r="AW284" s="6386"/>
      <c r="AX284" s="273"/>
      <c r="AY284" s="273"/>
      <c r="AZ284" s="273"/>
      <c r="BA284" s="273"/>
      <c r="BB284" s="273"/>
      <c r="BC284" s="273"/>
      <c r="BD284" s="273"/>
      <c r="BE284" s="273"/>
      <c r="BF284" s="273"/>
      <c r="BG284" s="273"/>
      <c r="BH284" s="273"/>
      <c r="BI284" s="273"/>
      <c r="BZ284" s="271"/>
      <c r="CA284" s="274"/>
      <c r="CB284" s="274"/>
      <c r="CC284" s="274"/>
      <c r="CD284" s="274"/>
      <c r="CE284" s="274"/>
      <c r="CF284" s="274"/>
      <c r="CG284" s="274"/>
      <c r="CH284" s="274"/>
      <c r="CI284" s="274"/>
      <c r="CJ284" s="274"/>
      <c r="CK284" s="274"/>
      <c r="CL284" s="274"/>
      <c r="CM284" s="274"/>
      <c r="CN284" s="274"/>
      <c r="CO284" s="274"/>
      <c r="CP284" s="274"/>
      <c r="CQ284" s="274"/>
      <c r="CR284" s="274"/>
      <c r="CS284" s="274"/>
      <c r="CT284" s="274"/>
      <c r="CU284" s="274"/>
      <c r="CV284" s="274"/>
      <c r="CW284" s="274"/>
      <c r="CX284" s="274"/>
      <c r="CY284" s="274"/>
      <c r="CZ284" s="274"/>
      <c r="DA284" s="314"/>
      <c r="DB284" s="314"/>
      <c r="DC284" s="314"/>
      <c r="DD284" s="314"/>
      <c r="DE284" s="314"/>
      <c r="DF284" s="314"/>
      <c r="DG284" s="314"/>
      <c r="DH284" s="314"/>
      <c r="DI284" s="314"/>
      <c r="DJ284" s="314"/>
      <c r="DK284" s="314"/>
      <c r="DL284" s="314"/>
      <c r="DM284" s="314"/>
      <c r="DN284" s="314"/>
      <c r="DO284" s="314"/>
      <c r="DP284" s="314"/>
      <c r="DQ284" s="314"/>
      <c r="DR284" s="314"/>
      <c r="DS284" s="314"/>
      <c r="DT284" s="314"/>
      <c r="DU284" s="314"/>
      <c r="DV284" s="314"/>
      <c r="DW284" s="314"/>
      <c r="DX284" s="314"/>
      <c r="DY284" s="314"/>
      <c r="DZ284" s="314"/>
    </row>
    <row r="285" spans="1:130" ht="15" customHeight="1" x14ac:dyDescent="0.35">
      <c r="A285" s="7615" t="s">
        <v>3962</v>
      </c>
      <c r="B285" s="7616"/>
      <c r="C285" s="7617" t="s">
        <v>64</v>
      </c>
      <c r="D285" s="7617"/>
      <c r="E285" s="7617"/>
      <c r="F285" s="7618" t="s">
        <v>3963</v>
      </c>
      <c r="G285" s="7619"/>
      <c r="H285" s="7619"/>
      <c r="I285" s="7619"/>
      <c r="J285" s="7619"/>
      <c r="K285" s="7619"/>
      <c r="L285" s="7619"/>
      <c r="M285" s="7619"/>
      <c r="N285" s="7619"/>
      <c r="O285" s="7619"/>
      <c r="P285" s="7619"/>
      <c r="Q285" s="7619"/>
      <c r="R285" s="7619"/>
      <c r="S285" s="7619"/>
      <c r="T285" s="7619"/>
      <c r="U285" s="7619"/>
      <c r="V285" s="7619"/>
      <c r="W285" s="7619"/>
      <c r="X285" s="7619"/>
      <c r="Y285" s="7619"/>
      <c r="Z285" s="7619"/>
      <c r="AA285" s="7619"/>
      <c r="AB285" s="7619"/>
      <c r="AC285" s="7619"/>
      <c r="AD285" s="7619"/>
      <c r="AE285" s="7619"/>
      <c r="AF285" s="7619"/>
      <c r="AG285" s="7619"/>
      <c r="AH285" s="7619"/>
      <c r="AI285" s="7619"/>
      <c r="AJ285" s="7619"/>
      <c r="AK285" s="7619"/>
      <c r="AL285" s="7619"/>
      <c r="AM285" s="7620"/>
      <c r="AN285" s="7546" t="s">
        <v>571</v>
      </c>
      <c r="AO285" s="7611"/>
      <c r="AP285" s="7547"/>
      <c r="AQ285" s="7621" t="s">
        <v>591</v>
      </c>
      <c r="AR285" s="7621"/>
      <c r="AS285" s="7606" t="s">
        <v>9</v>
      </c>
      <c r="AT285" s="7606" t="s">
        <v>10</v>
      </c>
      <c r="AU285" s="7607" t="s">
        <v>7</v>
      </c>
      <c r="AV285" s="7610" t="s">
        <v>8</v>
      </c>
    </row>
    <row r="286" spans="1:130" x14ac:dyDescent="0.35">
      <c r="A286" s="7386"/>
      <c r="B286" s="7060"/>
      <c r="C286" s="7617"/>
      <c r="D286" s="7617"/>
      <c r="E286" s="7617"/>
      <c r="F286" s="7546" t="s">
        <v>538</v>
      </c>
      <c r="G286" s="7611"/>
      <c r="H286" s="7548" t="s">
        <v>539</v>
      </c>
      <c r="I286" s="7612"/>
      <c r="J286" s="7546" t="s">
        <v>540</v>
      </c>
      <c r="K286" s="7611"/>
      <c r="L286" s="7546" t="s">
        <v>43</v>
      </c>
      <c r="M286" s="7611"/>
      <c r="N286" s="7546" t="s">
        <v>44</v>
      </c>
      <c r="O286" s="7611"/>
      <c r="P286" s="7546" t="s">
        <v>85</v>
      </c>
      <c r="Q286" s="7547"/>
      <c r="R286" s="7546" t="s">
        <v>86</v>
      </c>
      <c r="S286" s="7547"/>
      <c r="T286" s="7546" t="s">
        <v>87</v>
      </c>
      <c r="U286" s="7547"/>
      <c r="V286" s="7546" t="s">
        <v>88</v>
      </c>
      <c r="W286" s="7547"/>
      <c r="X286" s="7546" t="s">
        <v>89</v>
      </c>
      <c r="Y286" s="7547"/>
      <c r="Z286" s="7546" t="s">
        <v>90</v>
      </c>
      <c r="AA286" s="7547"/>
      <c r="AB286" s="7546" t="s">
        <v>91</v>
      </c>
      <c r="AC286" s="7547"/>
      <c r="AD286" s="7546" t="s">
        <v>92</v>
      </c>
      <c r="AE286" s="7547"/>
      <c r="AF286" s="7546" t="s">
        <v>93</v>
      </c>
      <c r="AG286" s="7547"/>
      <c r="AH286" s="7546" t="s">
        <v>94</v>
      </c>
      <c r="AI286" s="7547"/>
      <c r="AJ286" s="7546" t="s">
        <v>95</v>
      </c>
      <c r="AK286" s="7547"/>
      <c r="AL286" s="7546" t="s">
        <v>96</v>
      </c>
      <c r="AM286" s="7611"/>
      <c r="AN286" s="7542" t="s">
        <v>367</v>
      </c>
      <c r="AO286" s="7542" t="s">
        <v>3964</v>
      </c>
      <c r="AP286" s="7542" t="s">
        <v>3965</v>
      </c>
      <c r="AQ286" s="7621"/>
      <c r="AR286" s="7621"/>
      <c r="AS286" s="7141"/>
      <c r="AT286" s="7141"/>
      <c r="AU286" s="7608"/>
      <c r="AV286" s="6933"/>
    </row>
    <row r="287" spans="1:130" ht="26.25" customHeight="1" x14ac:dyDescent="0.35">
      <c r="A287" s="7563"/>
      <c r="B287" s="7565"/>
      <c r="C287" s="6387" t="s">
        <v>32</v>
      </c>
      <c r="D287" s="6387" t="s">
        <v>33</v>
      </c>
      <c r="E287" s="6388" t="s">
        <v>34</v>
      </c>
      <c r="F287" s="6389" t="s">
        <v>541</v>
      </c>
      <c r="G287" s="6390" t="s">
        <v>34</v>
      </c>
      <c r="H287" s="6389" t="s">
        <v>541</v>
      </c>
      <c r="I287" s="6390" t="s">
        <v>34</v>
      </c>
      <c r="J287" s="6389" t="s">
        <v>541</v>
      </c>
      <c r="K287" s="6390" t="s">
        <v>34</v>
      </c>
      <c r="L287" s="6389" t="s">
        <v>541</v>
      </c>
      <c r="M287" s="6390" t="s">
        <v>34</v>
      </c>
      <c r="N287" s="6389" t="s">
        <v>541</v>
      </c>
      <c r="O287" s="6390" t="s">
        <v>34</v>
      </c>
      <c r="P287" s="6389" t="s">
        <v>541</v>
      </c>
      <c r="Q287" s="6390" t="s">
        <v>34</v>
      </c>
      <c r="R287" s="6389" t="s">
        <v>541</v>
      </c>
      <c r="S287" s="6390" t="s">
        <v>34</v>
      </c>
      <c r="T287" s="6389" t="s">
        <v>541</v>
      </c>
      <c r="U287" s="6390" t="s">
        <v>34</v>
      </c>
      <c r="V287" s="6389" t="s">
        <v>541</v>
      </c>
      <c r="W287" s="6390" t="s">
        <v>34</v>
      </c>
      <c r="X287" s="6389" t="s">
        <v>541</v>
      </c>
      <c r="Y287" s="6390" t="s">
        <v>34</v>
      </c>
      <c r="Z287" s="6389" t="s">
        <v>541</v>
      </c>
      <c r="AA287" s="6390" t="s">
        <v>34</v>
      </c>
      <c r="AB287" s="6389" t="s">
        <v>541</v>
      </c>
      <c r="AC287" s="6390" t="s">
        <v>34</v>
      </c>
      <c r="AD287" s="6389" t="s">
        <v>541</v>
      </c>
      <c r="AE287" s="6390" t="s">
        <v>34</v>
      </c>
      <c r="AF287" s="6389" t="s">
        <v>541</v>
      </c>
      <c r="AG287" s="6390" t="s">
        <v>34</v>
      </c>
      <c r="AH287" s="6389" t="s">
        <v>541</v>
      </c>
      <c r="AI287" s="6390" t="s">
        <v>34</v>
      </c>
      <c r="AJ287" s="6389" t="s">
        <v>541</v>
      </c>
      <c r="AK287" s="6390" t="s">
        <v>34</v>
      </c>
      <c r="AL287" s="6389" t="s">
        <v>541</v>
      </c>
      <c r="AM287" s="6390" t="s">
        <v>34</v>
      </c>
      <c r="AN287" s="7565"/>
      <c r="AO287" s="7543"/>
      <c r="AP287" s="7543"/>
      <c r="AQ287" s="6240" t="s">
        <v>583</v>
      </c>
      <c r="AR287" s="6240" t="s">
        <v>584</v>
      </c>
      <c r="AS287" s="7581"/>
      <c r="AT287" s="7581"/>
      <c r="AU287" s="7609"/>
      <c r="AV287" s="7545"/>
    </row>
    <row r="288" spans="1:130" x14ac:dyDescent="0.35">
      <c r="A288" s="7601" t="s">
        <v>3966</v>
      </c>
      <c r="B288" s="7602"/>
      <c r="C288" s="6391">
        <f>SUM(D288+E288)</f>
        <v>0</v>
      </c>
      <c r="D288" s="6391">
        <f>SUM(F288+H288+J288+L288+N288+P288+R288+T288+V288+X288+Z288+AB288+AD288+AF288+AH288+AJ288+AL288)</f>
        <v>0</v>
      </c>
      <c r="E288" s="6392">
        <f>SUM(G288+I288+K288+M288+O288+Q288+S288+U288+W288+Y288+AA288+AC288+AE288+AG288+AI288+AK288+AM288)</f>
        <v>0</v>
      </c>
      <c r="F288" s="6393">
        <f>SUM(F298:F306)</f>
        <v>0</v>
      </c>
      <c r="G288" s="6394">
        <f>SUM(G290:G306)</f>
        <v>0</v>
      </c>
      <c r="H288" s="6393">
        <f>SUM(H298:H306)</f>
        <v>0</v>
      </c>
      <c r="I288" s="6394">
        <f>SUM(I290:I306)</f>
        <v>0</v>
      </c>
      <c r="J288" s="6393">
        <f>SUM(J298:J306)</f>
        <v>0</v>
      </c>
      <c r="K288" s="6394">
        <f>SUM(K289:K306)</f>
        <v>0</v>
      </c>
      <c r="L288" s="6393">
        <f>SUM(L298:L306)</f>
        <v>0</v>
      </c>
      <c r="M288" s="6394">
        <f>SUM(M289:M306)</f>
        <v>0</v>
      </c>
      <c r="N288" s="6393">
        <f>SUM(N298:N306)</f>
        <v>0</v>
      </c>
      <c r="O288" s="6394">
        <f>SUM(O289:O306)</f>
        <v>0</v>
      </c>
      <c r="P288" s="6393">
        <f>SUM(P298:P306)</f>
        <v>0</v>
      </c>
      <c r="Q288" s="6394">
        <f>SUM(Q289:Q306)</f>
        <v>0</v>
      </c>
      <c r="R288" s="6393">
        <f>SUM(R298:R306)</f>
        <v>0</v>
      </c>
      <c r="S288" s="6394">
        <f>SUM(S289:S306)</f>
        <v>0</v>
      </c>
      <c r="T288" s="6393">
        <f>SUM(T298:T306)</f>
        <v>0</v>
      </c>
      <c r="U288" s="6394">
        <f>SUM(U289:U306)</f>
        <v>0</v>
      </c>
      <c r="V288" s="6393">
        <f>SUM(V298:V306)</f>
        <v>0</v>
      </c>
      <c r="W288" s="6394">
        <f>SUM(W289:W306)</f>
        <v>0</v>
      </c>
      <c r="X288" s="6393">
        <f>SUM(X298:X306)</f>
        <v>0</v>
      </c>
      <c r="Y288" s="6394">
        <f>SUM(Y289:Y306)</f>
        <v>0</v>
      </c>
      <c r="Z288" s="6393">
        <f>SUM(Z298:Z306)</f>
        <v>0</v>
      </c>
      <c r="AA288" s="6394">
        <f>SUM(AA289:AA306)</f>
        <v>0</v>
      </c>
      <c r="AB288" s="6393">
        <f t="shared" ref="AB288:AM288" si="34">SUM(AB298:AB306)</f>
        <v>0</v>
      </c>
      <c r="AC288" s="6394">
        <f t="shared" si="34"/>
        <v>0</v>
      </c>
      <c r="AD288" s="6393">
        <f t="shared" si="34"/>
        <v>0</v>
      </c>
      <c r="AE288" s="6394">
        <f t="shared" si="34"/>
        <v>0</v>
      </c>
      <c r="AF288" s="6393">
        <f t="shared" si="34"/>
        <v>0</v>
      </c>
      <c r="AG288" s="6394">
        <f t="shared" si="34"/>
        <v>0</v>
      </c>
      <c r="AH288" s="6393">
        <f t="shared" si="34"/>
        <v>0</v>
      </c>
      <c r="AI288" s="6394">
        <f t="shared" si="34"/>
        <v>0</v>
      </c>
      <c r="AJ288" s="6393">
        <f t="shared" si="34"/>
        <v>0</v>
      </c>
      <c r="AK288" s="6394">
        <f t="shared" si="34"/>
        <v>0</v>
      </c>
      <c r="AL288" s="6393">
        <f t="shared" si="34"/>
        <v>0</v>
      </c>
      <c r="AM288" s="6394">
        <f t="shared" si="34"/>
        <v>0</v>
      </c>
      <c r="AN288" s="6395">
        <f>SUM(AN289:AN306)</f>
        <v>0</v>
      </c>
      <c r="AO288" s="6396">
        <f>SUM(AO289:AO306)</f>
        <v>0</v>
      </c>
      <c r="AP288" s="6396">
        <f>SUM(AP289:AP306)</f>
        <v>0</v>
      </c>
      <c r="AQ288" s="6396"/>
      <c r="AR288" s="6396">
        <f>SUM(AR289:AR306)</f>
        <v>0</v>
      </c>
      <c r="AS288" s="6391">
        <f>SUM(AS289:AS306)</f>
        <v>0</v>
      </c>
      <c r="AT288" s="6391">
        <f>SUM(AT289:AT306)</f>
        <v>0</v>
      </c>
      <c r="AU288" s="6397">
        <f>SUM(AU289:AU306)</f>
        <v>0</v>
      </c>
      <c r="AV288" s="6397">
        <f>SUM(AV289:AV306)</f>
        <v>0</v>
      </c>
    </row>
    <row r="289" spans="1:48" x14ac:dyDescent="0.35">
      <c r="A289" s="7603" t="s">
        <v>592</v>
      </c>
      <c r="B289" s="6398" t="s">
        <v>566</v>
      </c>
      <c r="C289" s="6399">
        <f t="shared" ref="C289:C297" si="35">E289</f>
        <v>0</v>
      </c>
      <c r="D289" s="6400"/>
      <c r="E289" s="6401">
        <f>SUM(K289+M289+O289+Q289+S289+U289+W289+Y289+AA289)</f>
        <v>0</v>
      </c>
      <c r="F289" s="965"/>
      <c r="G289" s="6402"/>
      <c r="H289" s="965"/>
      <c r="I289" s="965"/>
      <c r="J289" s="965"/>
      <c r="K289" s="154"/>
      <c r="L289" s="965"/>
      <c r="M289" s="154"/>
      <c r="N289" s="965"/>
      <c r="O289" s="154"/>
      <c r="P289" s="965"/>
      <c r="Q289" s="154"/>
      <c r="R289" s="965"/>
      <c r="S289" s="154"/>
      <c r="T289" s="965"/>
      <c r="U289" s="154"/>
      <c r="V289" s="965"/>
      <c r="W289" s="154"/>
      <c r="X289" s="965"/>
      <c r="Y289" s="154"/>
      <c r="Z289" s="965"/>
      <c r="AA289" s="154"/>
      <c r="AB289" s="965"/>
      <c r="AC289" s="965"/>
      <c r="AD289" s="965"/>
      <c r="AE289" s="965"/>
      <c r="AF289" s="965"/>
      <c r="AG289" s="965"/>
      <c r="AH289" s="965"/>
      <c r="AI289" s="965"/>
      <c r="AJ289" s="965"/>
      <c r="AK289" s="965"/>
      <c r="AL289" s="965"/>
      <c r="AM289" s="965"/>
      <c r="AN289" s="6403"/>
      <c r="AO289" s="208"/>
      <c r="AP289" s="208"/>
      <c r="AQ289" s="208"/>
      <c r="AR289" s="208"/>
      <c r="AS289" s="208"/>
      <c r="AT289" s="208"/>
      <c r="AU289" s="6404"/>
      <c r="AV289" s="5900"/>
    </row>
    <row r="290" spans="1:48" x14ac:dyDescent="0.35">
      <c r="A290" s="7603"/>
      <c r="B290" s="1308" t="s">
        <v>3967</v>
      </c>
      <c r="C290" s="292">
        <f t="shared" si="35"/>
        <v>0</v>
      </c>
      <c r="D290" s="6400"/>
      <c r="E290" s="6401">
        <f t="shared" ref="E290:E297" si="36">SUM(G290+I290+K290+M290+O290+Q290+S290+U290+W290+Y290+AA290)</f>
        <v>0</v>
      </c>
      <c r="F290" s="965"/>
      <c r="G290" s="6405"/>
      <c r="H290" s="965"/>
      <c r="I290" s="965"/>
      <c r="J290" s="965"/>
      <c r="K290" s="154"/>
      <c r="L290" s="965"/>
      <c r="M290" s="154"/>
      <c r="N290" s="965"/>
      <c r="O290" s="154"/>
      <c r="P290" s="965"/>
      <c r="Q290" s="154"/>
      <c r="R290" s="965"/>
      <c r="S290" s="154"/>
      <c r="T290" s="965"/>
      <c r="U290" s="154"/>
      <c r="V290" s="965"/>
      <c r="W290" s="154"/>
      <c r="X290" s="965"/>
      <c r="Y290" s="154"/>
      <c r="Z290" s="965"/>
      <c r="AA290" s="154"/>
      <c r="AB290" s="965"/>
      <c r="AC290" s="965"/>
      <c r="AD290" s="965"/>
      <c r="AE290" s="965"/>
      <c r="AF290" s="965"/>
      <c r="AG290" s="965"/>
      <c r="AH290" s="965"/>
      <c r="AI290" s="965"/>
      <c r="AJ290" s="965"/>
      <c r="AK290" s="965"/>
      <c r="AL290" s="965"/>
      <c r="AM290" s="965"/>
      <c r="AN290" s="6403"/>
      <c r="AO290" s="208"/>
      <c r="AP290" s="208"/>
      <c r="AQ290" s="208"/>
      <c r="AR290" s="208"/>
      <c r="AS290" s="208"/>
      <c r="AT290" s="208"/>
      <c r="AU290" s="6404"/>
      <c r="AV290" s="5900"/>
    </row>
    <row r="291" spans="1:48" x14ac:dyDescent="0.35">
      <c r="A291" s="7603"/>
      <c r="B291" s="6406" t="s">
        <v>3968</v>
      </c>
      <c r="C291" s="5881">
        <f t="shared" si="35"/>
        <v>0</v>
      </c>
      <c r="D291" s="6400"/>
      <c r="E291" s="6407">
        <f t="shared" si="36"/>
        <v>0</v>
      </c>
      <c r="F291" s="965"/>
      <c r="G291" s="6408"/>
      <c r="H291" s="965"/>
      <c r="I291" s="965"/>
      <c r="J291" s="965"/>
      <c r="K291" s="5838"/>
      <c r="L291" s="965"/>
      <c r="M291" s="5838"/>
      <c r="N291" s="965"/>
      <c r="O291" s="5838"/>
      <c r="P291" s="965"/>
      <c r="Q291" s="5838"/>
      <c r="R291" s="965"/>
      <c r="S291" s="5838"/>
      <c r="T291" s="965"/>
      <c r="U291" s="5838"/>
      <c r="V291" s="965"/>
      <c r="W291" s="5838"/>
      <c r="X291" s="965"/>
      <c r="Y291" s="5838"/>
      <c r="Z291" s="965"/>
      <c r="AA291" s="5838"/>
      <c r="AB291" s="965"/>
      <c r="AC291" s="965"/>
      <c r="AD291" s="965"/>
      <c r="AE291" s="965"/>
      <c r="AF291" s="965"/>
      <c r="AG291" s="965"/>
      <c r="AH291" s="965"/>
      <c r="AI291" s="965"/>
      <c r="AJ291" s="965"/>
      <c r="AK291" s="965"/>
      <c r="AL291" s="965"/>
      <c r="AM291" s="965"/>
      <c r="AN291" s="6409"/>
      <c r="AO291" s="5853"/>
      <c r="AP291" s="5853"/>
      <c r="AQ291" s="5853"/>
      <c r="AR291" s="5853"/>
      <c r="AS291" s="5853"/>
      <c r="AT291" s="5853"/>
      <c r="AU291" s="6410"/>
      <c r="AV291" s="5882"/>
    </row>
    <row r="292" spans="1:48" x14ac:dyDescent="0.35">
      <c r="A292" s="7603"/>
      <c r="B292" s="6406" t="s">
        <v>3969</v>
      </c>
      <c r="C292" s="5881">
        <f t="shared" si="35"/>
        <v>0</v>
      </c>
      <c r="D292" s="6400"/>
      <c r="E292" s="6407">
        <f t="shared" si="36"/>
        <v>0</v>
      </c>
      <c r="F292" s="965"/>
      <c r="G292" s="6408"/>
      <c r="H292" s="965"/>
      <c r="I292" s="965"/>
      <c r="J292" s="965"/>
      <c r="K292" s="5838"/>
      <c r="L292" s="965"/>
      <c r="M292" s="5838"/>
      <c r="N292" s="965"/>
      <c r="O292" s="5838"/>
      <c r="P292" s="965"/>
      <c r="Q292" s="5838"/>
      <c r="R292" s="965"/>
      <c r="S292" s="5838"/>
      <c r="T292" s="965"/>
      <c r="U292" s="5838"/>
      <c r="V292" s="965"/>
      <c r="W292" s="5838"/>
      <c r="X292" s="965"/>
      <c r="Y292" s="5838"/>
      <c r="Z292" s="965"/>
      <c r="AA292" s="5838"/>
      <c r="AB292" s="965"/>
      <c r="AC292" s="965"/>
      <c r="AD292" s="965"/>
      <c r="AE292" s="965"/>
      <c r="AF292" s="965"/>
      <c r="AG292" s="965"/>
      <c r="AH292" s="965"/>
      <c r="AI292" s="965"/>
      <c r="AJ292" s="965"/>
      <c r="AK292" s="965"/>
      <c r="AL292" s="965"/>
      <c r="AM292" s="965"/>
      <c r="AN292" s="6409"/>
      <c r="AO292" s="5853"/>
      <c r="AP292" s="5853"/>
      <c r="AQ292" s="5853"/>
      <c r="AR292" s="5853"/>
      <c r="AS292" s="5853"/>
      <c r="AT292" s="5853"/>
      <c r="AU292" s="6410"/>
      <c r="AV292" s="5882"/>
    </row>
    <row r="293" spans="1:48" x14ac:dyDescent="0.35">
      <c r="A293" s="7603"/>
      <c r="B293" s="6406" t="s">
        <v>3970</v>
      </c>
      <c r="C293" s="5881">
        <f t="shared" si="35"/>
        <v>0</v>
      </c>
      <c r="D293" s="6400"/>
      <c r="E293" s="6407">
        <f t="shared" si="36"/>
        <v>0</v>
      </c>
      <c r="F293" s="965"/>
      <c r="G293" s="6408"/>
      <c r="H293" s="965"/>
      <c r="I293" s="965"/>
      <c r="J293" s="965"/>
      <c r="K293" s="5838"/>
      <c r="L293" s="965"/>
      <c r="M293" s="5838"/>
      <c r="N293" s="965"/>
      <c r="O293" s="5838"/>
      <c r="P293" s="965"/>
      <c r="Q293" s="5838"/>
      <c r="R293" s="965"/>
      <c r="S293" s="5838"/>
      <c r="T293" s="965"/>
      <c r="U293" s="5838"/>
      <c r="V293" s="965"/>
      <c r="W293" s="5838"/>
      <c r="X293" s="965"/>
      <c r="Y293" s="5838"/>
      <c r="Z293" s="965"/>
      <c r="AA293" s="5838"/>
      <c r="AB293" s="965"/>
      <c r="AC293" s="965"/>
      <c r="AD293" s="965"/>
      <c r="AE293" s="965"/>
      <c r="AF293" s="965"/>
      <c r="AG293" s="965"/>
      <c r="AH293" s="965"/>
      <c r="AI293" s="965"/>
      <c r="AJ293" s="965"/>
      <c r="AK293" s="965"/>
      <c r="AL293" s="965"/>
      <c r="AM293" s="965"/>
      <c r="AN293" s="6409"/>
      <c r="AO293" s="5853"/>
      <c r="AP293" s="5853"/>
      <c r="AQ293" s="5853"/>
      <c r="AR293" s="5853"/>
      <c r="AS293" s="5853"/>
      <c r="AT293" s="5853"/>
      <c r="AU293" s="6410"/>
      <c r="AV293" s="5882"/>
    </row>
    <row r="294" spans="1:48" x14ac:dyDescent="0.35">
      <c r="A294" s="7603"/>
      <c r="B294" s="6406" t="s">
        <v>3971</v>
      </c>
      <c r="C294" s="5881">
        <f t="shared" si="35"/>
        <v>0</v>
      </c>
      <c r="D294" s="6400"/>
      <c r="E294" s="6407">
        <f t="shared" si="36"/>
        <v>0</v>
      </c>
      <c r="F294" s="965"/>
      <c r="G294" s="6408"/>
      <c r="H294" s="965"/>
      <c r="I294" s="965"/>
      <c r="J294" s="965"/>
      <c r="K294" s="5838"/>
      <c r="L294" s="965"/>
      <c r="M294" s="5838"/>
      <c r="N294" s="965"/>
      <c r="O294" s="5838"/>
      <c r="P294" s="965"/>
      <c r="Q294" s="5838"/>
      <c r="R294" s="965"/>
      <c r="S294" s="5838"/>
      <c r="T294" s="965"/>
      <c r="U294" s="5838"/>
      <c r="V294" s="965"/>
      <c r="W294" s="5838"/>
      <c r="X294" s="965"/>
      <c r="Y294" s="5838"/>
      <c r="Z294" s="965"/>
      <c r="AA294" s="5838"/>
      <c r="AB294" s="965"/>
      <c r="AC294" s="965"/>
      <c r="AD294" s="965"/>
      <c r="AE294" s="965"/>
      <c r="AF294" s="965"/>
      <c r="AG294" s="965"/>
      <c r="AH294" s="965"/>
      <c r="AI294" s="965"/>
      <c r="AJ294" s="965"/>
      <c r="AK294" s="965"/>
      <c r="AL294" s="965"/>
      <c r="AM294" s="965"/>
      <c r="AN294" s="6409"/>
      <c r="AO294" s="5853"/>
      <c r="AP294" s="5853"/>
      <c r="AQ294" s="5853"/>
      <c r="AR294" s="5853"/>
      <c r="AS294" s="5853"/>
      <c r="AT294" s="5853"/>
      <c r="AU294" s="6410"/>
      <c r="AV294" s="5882"/>
    </row>
    <row r="295" spans="1:48" x14ac:dyDescent="0.35">
      <c r="A295" s="7603"/>
      <c r="B295" s="6406" t="s">
        <v>3972</v>
      </c>
      <c r="C295" s="5881">
        <f t="shared" si="35"/>
        <v>0</v>
      </c>
      <c r="D295" s="6400"/>
      <c r="E295" s="6407">
        <f t="shared" si="36"/>
        <v>0</v>
      </c>
      <c r="F295" s="965"/>
      <c r="G295" s="6408"/>
      <c r="H295" s="965"/>
      <c r="I295" s="965"/>
      <c r="J295" s="965"/>
      <c r="K295" s="5838"/>
      <c r="L295" s="965"/>
      <c r="M295" s="5838"/>
      <c r="N295" s="965"/>
      <c r="O295" s="5838"/>
      <c r="P295" s="965"/>
      <c r="Q295" s="5838"/>
      <c r="R295" s="965"/>
      <c r="S295" s="5838"/>
      <c r="T295" s="965"/>
      <c r="U295" s="5838"/>
      <c r="V295" s="965"/>
      <c r="W295" s="5838"/>
      <c r="X295" s="965"/>
      <c r="Y295" s="5838"/>
      <c r="Z295" s="965"/>
      <c r="AA295" s="5838"/>
      <c r="AB295" s="965"/>
      <c r="AC295" s="965"/>
      <c r="AD295" s="965"/>
      <c r="AE295" s="965"/>
      <c r="AF295" s="965"/>
      <c r="AG295" s="965"/>
      <c r="AH295" s="965"/>
      <c r="AI295" s="965"/>
      <c r="AJ295" s="965"/>
      <c r="AK295" s="965"/>
      <c r="AL295" s="965"/>
      <c r="AM295" s="965"/>
      <c r="AN295" s="6409"/>
      <c r="AO295" s="5853"/>
      <c r="AP295" s="5853"/>
      <c r="AQ295" s="5853"/>
      <c r="AR295" s="5853"/>
      <c r="AS295" s="5853"/>
      <c r="AT295" s="5853"/>
      <c r="AU295" s="6410"/>
      <c r="AV295" s="5882"/>
    </row>
    <row r="296" spans="1:48" x14ac:dyDescent="0.35">
      <c r="A296" s="7603"/>
      <c r="B296" s="6406" t="s">
        <v>3973</v>
      </c>
      <c r="C296" s="5881">
        <f t="shared" si="35"/>
        <v>0</v>
      </c>
      <c r="D296" s="6400"/>
      <c r="E296" s="6407">
        <f t="shared" si="36"/>
        <v>0</v>
      </c>
      <c r="F296" s="965"/>
      <c r="G296" s="6408"/>
      <c r="H296" s="965"/>
      <c r="I296" s="965"/>
      <c r="J296" s="965"/>
      <c r="K296" s="5838"/>
      <c r="L296" s="965"/>
      <c r="M296" s="5838"/>
      <c r="N296" s="965"/>
      <c r="O296" s="5838"/>
      <c r="P296" s="965"/>
      <c r="Q296" s="5838"/>
      <c r="R296" s="965"/>
      <c r="S296" s="5838"/>
      <c r="T296" s="965"/>
      <c r="U296" s="5838"/>
      <c r="V296" s="965"/>
      <c r="W296" s="5838"/>
      <c r="X296" s="965"/>
      <c r="Y296" s="5838"/>
      <c r="Z296" s="965"/>
      <c r="AA296" s="5838"/>
      <c r="AB296" s="965"/>
      <c r="AC296" s="965"/>
      <c r="AD296" s="965"/>
      <c r="AE296" s="965"/>
      <c r="AF296" s="965"/>
      <c r="AG296" s="965"/>
      <c r="AH296" s="965"/>
      <c r="AI296" s="965"/>
      <c r="AJ296" s="965"/>
      <c r="AK296" s="965"/>
      <c r="AL296" s="965"/>
      <c r="AM296" s="965"/>
      <c r="AN296" s="6409"/>
      <c r="AO296" s="5853"/>
      <c r="AP296" s="5853"/>
      <c r="AQ296" s="5853"/>
      <c r="AR296" s="5853"/>
      <c r="AS296" s="5853"/>
      <c r="AT296" s="5853"/>
      <c r="AU296" s="6410"/>
      <c r="AV296" s="5882"/>
    </row>
    <row r="297" spans="1:48" x14ac:dyDescent="0.35">
      <c r="A297" s="7603"/>
      <c r="B297" s="6411" t="s">
        <v>3974</v>
      </c>
      <c r="C297" s="5878">
        <f t="shared" si="35"/>
        <v>0</v>
      </c>
      <c r="D297" s="6412"/>
      <c r="E297" s="6413">
        <f t="shared" si="36"/>
        <v>0</v>
      </c>
      <c r="F297" s="6414"/>
      <c r="G297" s="6408"/>
      <c r="H297" s="6414"/>
      <c r="I297" s="965"/>
      <c r="J297" s="6414"/>
      <c r="K297" s="5849"/>
      <c r="L297" s="6414"/>
      <c r="M297" s="5849"/>
      <c r="N297" s="6414"/>
      <c r="O297" s="5849"/>
      <c r="P297" s="6414"/>
      <c r="Q297" s="5849"/>
      <c r="R297" s="6414"/>
      <c r="S297" s="5849"/>
      <c r="T297" s="6414"/>
      <c r="U297" s="5849"/>
      <c r="V297" s="6414"/>
      <c r="W297" s="5849"/>
      <c r="X297" s="6414"/>
      <c r="Y297" s="5849"/>
      <c r="Z297" s="6414"/>
      <c r="AA297" s="5849"/>
      <c r="AB297" s="6414"/>
      <c r="AC297" s="6414"/>
      <c r="AD297" s="6414"/>
      <c r="AE297" s="6414"/>
      <c r="AF297" s="6414"/>
      <c r="AG297" s="6414"/>
      <c r="AH297" s="6414"/>
      <c r="AI297" s="6414"/>
      <c r="AJ297" s="6414"/>
      <c r="AK297" s="6414"/>
      <c r="AL297" s="6414"/>
      <c r="AM297" s="6414"/>
      <c r="AN297" s="3424"/>
      <c r="AO297" s="5854"/>
      <c r="AP297" s="5854"/>
      <c r="AQ297" s="5854"/>
      <c r="AR297" s="5854"/>
      <c r="AS297" s="5854"/>
      <c r="AT297" s="5854"/>
      <c r="AU297" s="6415"/>
      <c r="AV297" s="3622"/>
    </row>
    <row r="298" spans="1:48" x14ac:dyDescent="0.35">
      <c r="A298" s="7604" t="s">
        <v>593</v>
      </c>
      <c r="B298" s="6398" t="s">
        <v>566</v>
      </c>
      <c r="C298" s="6399">
        <f t="shared" ref="C298:C306" si="37">SUM(D298+E298)</f>
        <v>0</v>
      </c>
      <c r="D298" s="6399">
        <f t="shared" ref="D298:E306" si="38">SUM(F298+H298+J298+L298+N298+P298+R298+T298+V298+X298+Z298+AB298+AD298+AF298+AH298+AJ298+AL298)</f>
        <v>0</v>
      </c>
      <c r="E298" s="6401">
        <f t="shared" si="38"/>
        <v>0</v>
      </c>
      <c r="F298" s="6416"/>
      <c r="G298" s="6417"/>
      <c r="H298" s="6418"/>
      <c r="I298" s="6417"/>
      <c r="J298" s="6418"/>
      <c r="K298" s="154"/>
      <c r="L298" s="6416"/>
      <c r="M298" s="6417"/>
      <c r="N298" s="6418"/>
      <c r="O298" s="6419"/>
      <c r="P298" s="6420"/>
      <c r="Q298" s="6417"/>
      <c r="R298" s="6418"/>
      <c r="S298" s="6419"/>
      <c r="T298" s="6420"/>
      <c r="U298" s="6417"/>
      <c r="V298" s="6418"/>
      <c r="W298" s="6419"/>
      <c r="X298" s="6420"/>
      <c r="Y298" s="6417"/>
      <c r="Z298" s="6418"/>
      <c r="AA298" s="6419"/>
      <c r="AB298" s="6420"/>
      <c r="AC298" s="6417"/>
      <c r="AD298" s="6418"/>
      <c r="AE298" s="6419"/>
      <c r="AF298" s="6420"/>
      <c r="AG298" s="6417"/>
      <c r="AH298" s="6418"/>
      <c r="AI298" s="6419"/>
      <c r="AJ298" s="6420"/>
      <c r="AK298" s="6417"/>
      <c r="AL298" s="6418"/>
      <c r="AM298" s="6419"/>
      <c r="AN298" s="6421"/>
      <c r="AO298" s="208"/>
      <c r="AP298" s="208"/>
      <c r="AQ298" s="208"/>
      <c r="AR298" s="208"/>
      <c r="AS298" s="208"/>
      <c r="AT298" s="208"/>
      <c r="AU298" s="6404"/>
      <c r="AV298" s="5900"/>
    </row>
    <row r="299" spans="1:48" x14ac:dyDescent="0.35">
      <c r="A299" s="7055"/>
      <c r="B299" s="1308" t="s">
        <v>3967</v>
      </c>
      <c r="C299" s="292">
        <f t="shared" si="37"/>
        <v>0</v>
      </c>
      <c r="D299" s="292">
        <f t="shared" si="38"/>
        <v>0</v>
      </c>
      <c r="E299" s="6401">
        <f t="shared" si="38"/>
        <v>0</v>
      </c>
      <c r="F299" s="152"/>
      <c r="G299" s="154"/>
      <c r="H299" s="152"/>
      <c r="I299" s="154"/>
      <c r="J299" s="152"/>
      <c r="K299" s="154"/>
      <c r="L299" s="152"/>
      <c r="M299" s="154"/>
      <c r="N299" s="160"/>
      <c r="O299" s="161"/>
      <c r="P299" s="152"/>
      <c r="Q299" s="154"/>
      <c r="R299" s="160"/>
      <c r="S299" s="161"/>
      <c r="T299" s="152"/>
      <c r="U299" s="154"/>
      <c r="V299" s="160"/>
      <c r="W299" s="161"/>
      <c r="X299" s="152"/>
      <c r="Y299" s="154"/>
      <c r="Z299" s="160"/>
      <c r="AA299" s="161"/>
      <c r="AB299" s="152"/>
      <c r="AC299" s="154"/>
      <c r="AD299" s="160"/>
      <c r="AE299" s="161"/>
      <c r="AF299" s="152"/>
      <c r="AG299" s="154"/>
      <c r="AH299" s="160"/>
      <c r="AI299" s="161"/>
      <c r="AJ299" s="152"/>
      <c r="AK299" s="154"/>
      <c r="AL299" s="160"/>
      <c r="AM299" s="161"/>
      <c r="AN299" s="208"/>
      <c r="AO299" s="208"/>
      <c r="AP299" s="208"/>
      <c r="AQ299" s="208"/>
      <c r="AR299" s="208"/>
      <c r="AS299" s="208"/>
      <c r="AT299" s="208"/>
      <c r="AU299" s="6404"/>
      <c r="AV299" s="5900"/>
    </row>
    <row r="300" spans="1:48" x14ac:dyDescent="0.35">
      <c r="A300" s="7055"/>
      <c r="B300" s="6406" t="s">
        <v>3968</v>
      </c>
      <c r="C300" s="5881">
        <f t="shared" si="37"/>
        <v>0</v>
      </c>
      <c r="D300" s="5881">
        <f t="shared" si="38"/>
        <v>0</v>
      </c>
      <c r="E300" s="6407">
        <f t="shared" si="38"/>
        <v>0</v>
      </c>
      <c r="F300" s="5841"/>
      <c r="G300" s="5838"/>
      <c r="H300" s="5841"/>
      <c r="I300" s="5838"/>
      <c r="J300" s="5841"/>
      <c r="K300" s="5838"/>
      <c r="L300" s="5841"/>
      <c r="M300" s="5838"/>
      <c r="N300" s="5841"/>
      <c r="O300" s="6422"/>
      <c r="P300" s="5841"/>
      <c r="Q300" s="5838"/>
      <c r="R300" s="6423"/>
      <c r="S300" s="6422"/>
      <c r="T300" s="5841"/>
      <c r="U300" s="5838"/>
      <c r="V300" s="6423"/>
      <c r="W300" s="6422"/>
      <c r="X300" s="5841"/>
      <c r="Y300" s="5838"/>
      <c r="Z300" s="6423"/>
      <c r="AA300" s="6422"/>
      <c r="AB300" s="5841"/>
      <c r="AC300" s="5838"/>
      <c r="AD300" s="6423"/>
      <c r="AE300" s="6422"/>
      <c r="AF300" s="5841"/>
      <c r="AG300" s="5838"/>
      <c r="AH300" s="6423"/>
      <c r="AI300" s="6422"/>
      <c r="AJ300" s="5841"/>
      <c r="AK300" s="5838"/>
      <c r="AL300" s="6423"/>
      <c r="AM300" s="6422"/>
      <c r="AN300" s="5853"/>
      <c r="AO300" s="5853"/>
      <c r="AP300" s="5853"/>
      <c r="AQ300" s="5853"/>
      <c r="AR300" s="5853"/>
      <c r="AS300" s="5853"/>
      <c r="AT300" s="5853"/>
      <c r="AU300" s="6410"/>
      <c r="AV300" s="5882"/>
    </row>
    <row r="301" spans="1:48" x14ac:dyDescent="0.35">
      <c r="A301" s="7055"/>
      <c r="B301" s="6406" t="s">
        <v>3969</v>
      </c>
      <c r="C301" s="5881">
        <f t="shared" si="37"/>
        <v>0</v>
      </c>
      <c r="D301" s="5881">
        <f t="shared" si="38"/>
        <v>0</v>
      </c>
      <c r="E301" s="6407">
        <f t="shared" si="38"/>
        <v>0</v>
      </c>
      <c r="F301" s="5841"/>
      <c r="G301" s="5838"/>
      <c r="H301" s="5841"/>
      <c r="I301" s="5838"/>
      <c r="J301" s="5841"/>
      <c r="K301" s="5838"/>
      <c r="L301" s="5841"/>
      <c r="M301" s="5838"/>
      <c r="N301" s="5841"/>
      <c r="O301" s="6422"/>
      <c r="P301" s="5841"/>
      <c r="Q301" s="5838"/>
      <c r="R301" s="6423"/>
      <c r="S301" s="6422"/>
      <c r="T301" s="5841"/>
      <c r="U301" s="5838"/>
      <c r="V301" s="6423"/>
      <c r="W301" s="6422"/>
      <c r="X301" s="5841"/>
      <c r="Y301" s="5838"/>
      <c r="Z301" s="6423"/>
      <c r="AA301" s="6422"/>
      <c r="AB301" s="5841"/>
      <c r="AC301" s="5838"/>
      <c r="AD301" s="6423"/>
      <c r="AE301" s="6422"/>
      <c r="AF301" s="5841"/>
      <c r="AG301" s="5838"/>
      <c r="AH301" s="6423"/>
      <c r="AI301" s="6422"/>
      <c r="AJ301" s="5841"/>
      <c r="AK301" s="5838"/>
      <c r="AL301" s="6423"/>
      <c r="AM301" s="6422"/>
      <c r="AN301" s="5853"/>
      <c r="AO301" s="5853"/>
      <c r="AP301" s="5853"/>
      <c r="AQ301" s="5853"/>
      <c r="AR301" s="5853"/>
      <c r="AS301" s="5853"/>
      <c r="AT301" s="5853"/>
      <c r="AU301" s="6410"/>
      <c r="AV301" s="5882"/>
    </row>
    <row r="302" spans="1:48" x14ac:dyDescent="0.35">
      <c r="A302" s="7055"/>
      <c r="B302" s="6406" t="s">
        <v>3970</v>
      </c>
      <c r="C302" s="5881">
        <f t="shared" si="37"/>
        <v>0</v>
      </c>
      <c r="D302" s="5881">
        <f t="shared" si="38"/>
        <v>0</v>
      </c>
      <c r="E302" s="6407">
        <f t="shared" si="38"/>
        <v>0</v>
      </c>
      <c r="F302" s="5841"/>
      <c r="G302" s="5838"/>
      <c r="H302" s="5841"/>
      <c r="I302" s="5838"/>
      <c r="J302" s="5841"/>
      <c r="K302" s="5838"/>
      <c r="L302" s="5841"/>
      <c r="M302" s="5838"/>
      <c r="N302" s="5841"/>
      <c r="O302" s="6422"/>
      <c r="P302" s="5841"/>
      <c r="Q302" s="5838"/>
      <c r="R302" s="6423"/>
      <c r="S302" s="6422"/>
      <c r="T302" s="5841"/>
      <c r="U302" s="5838"/>
      <c r="V302" s="6423"/>
      <c r="W302" s="6422"/>
      <c r="X302" s="5841"/>
      <c r="Y302" s="5838"/>
      <c r="Z302" s="6423"/>
      <c r="AA302" s="6422"/>
      <c r="AB302" s="5841"/>
      <c r="AC302" s="5838"/>
      <c r="AD302" s="6423"/>
      <c r="AE302" s="6422"/>
      <c r="AF302" s="5841"/>
      <c r="AG302" s="5838"/>
      <c r="AH302" s="6423"/>
      <c r="AI302" s="6422"/>
      <c r="AJ302" s="5841"/>
      <c r="AK302" s="5838"/>
      <c r="AL302" s="6423"/>
      <c r="AM302" s="6422"/>
      <c r="AN302" s="5853"/>
      <c r="AO302" s="5853"/>
      <c r="AP302" s="5853"/>
      <c r="AQ302" s="5853"/>
      <c r="AR302" s="5853"/>
      <c r="AS302" s="5853"/>
      <c r="AT302" s="5853"/>
      <c r="AU302" s="6410"/>
      <c r="AV302" s="5882"/>
    </row>
    <row r="303" spans="1:48" x14ac:dyDescent="0.35">
      <c r="A303" s="7055"/>
      <c r="B303" s="6406" t="s">
        <v>3971</v>
      </c>
      <c r="C303" s="5881">
        <f t="shared" si="37"/>
        <v>0</v>
      </c>
      <c r="D303" s="5881">
        <f t="shared" si="38"/>
        <v>0</v>
      </c>
      <c r="E303" s="6407">
        <f t="shared" si="38"/>
        <v>0</v>
      </c>
      <c r="F303" s="5841"/>
      <c r="G303" s="5838"/>
      <c r="H303" s="5841"/>
      <c r="I303" s="5838"/>
      <c r="J303" s="5841"/>
      <c r="K303" s="5838"/>
      <c r="L303" s="5841"/>
      <c r="M303" s="5838"/>
      <c r="N303" s="5841"/>
      <c r="O303" s="6422"/>
      <c r="P303" s="5841"/>
      <c r="Q303" s="5838"/>
      <c r="R303" s="6423"/>
      <c r="S303" s="6422"/>
      <c r="T303" s="5841"/>
      <c r="U303" s="5838"/>
      <c r="V303" s="6423"/>
      <c r="W303" s="6422"/>
      <c r="X303" s="5841"/>
      <c r="Y303" s="5838"/>
      <c r="Z303" s="6423"/>
      <c r="AA303" s="6422"/>
      <c r="AB303" s="5841"/>
      <c r="AC303" s="5838"/>
      <c r="AD303" s="6423"/>
      <c r="AE303" s="6422"/>
      <c r="AF303" s="5841"/>
      <c r="AG303" s="5838"/>
      <c r="AH303" s="6423"/>
      <c r="AI303" s="6422"/>
      <c r="AJ303" s="5841"/>
      <c r="AK303" s="5838"/>
      <c r="AL303" s="6423"/>
      <c r="AM303" s="6422"/>
      <c r="AN303" s="5853"/>
      <c r="AO303" s="5853"/>
      <c r="AP303" s="5853"/>
      <c r="AQ303" s="5853"/>
      <c r="AR303" s="5853"/>
      <c r="AS303" s="5853"/>
      <c r="AT303" s="5853"/>
      <c r="AU303" s="6410"/>
      <c r="AV303" s="5882"/>
    </row>
    <row r="304" spans="1:48" x14ac:dyDescent="0.35">
      <c r="A304" s="7055"/>
      <c r="B304" s="6406" t="s">
        <v>3972</v>
      </c>
      <c r="C304" s="5881">
        <f t="shared" si="37"/>
        <v>0</v>
      </c>
      <c r="D304" s="5881">
        <f t="shared" si="38"/>
        <v>0</v>
      </c>
      <c r="E304" s="6407">
        <f t="shared" si="38"/>
        <v>0</v>
      </c>
      <c r="F304" s="5841"/>
      <c r="G304" s="5838"/>
      <c r="H304" s="5841"/>
      <c r="I304" s="5838"/>
      <c r="J304" s="5841"/>
      <c r="K304" s="5838"/>
      <c r="L304" s="5841"/>
      <c r="M304" s="5838"/>
      <c r="N304" s="5841"/>
      <c r="O304" s="6422"/>
      <c r="P304" s="5841"/>
      <c r="Q304" s="5838"/>
      <c r="R304" s="6423"/>
      <c r="S304" s="6422"/>
      <c r="T304" s="5841"/>
      <c r="U304" s="5838"/>
      <c r="V304" s="6423"/>
      <c r="W304" s="6422"/>
      <c r="X304" s="5841"/>
      <c r="Y304" s="5838"/>
      <c r="Z304" s="6423"/>
      <c r="AA304" s="6422"/>
      <c r="AB304" s="5841"/>
      <c r="AC304" s="5838"/>
      <c r="AD304" s="6423"/>
      <c r="AE304" s="6422"/>
      <c r="AF304" s="5841"/>
      <c r="AG304" s="5838"/>
      <c r="AH304" s="6423"/>
      <c r="AI304" s="6422"/>
      <c r="AJ304" s="5841"/>
      <c r="AK304" s="5838"/>
      <c r="AL304" s="6423"/>
      <c r="AM304" s="6422"/>
      <c r="AN304" s="5853"/>
      <c r="AO304" s="5853"/>
      <c r="AP304" s="5853"/>
      <c r="AQ304" s="5853"/>
      <c r="AR304" s="5853"/>
      <c r="AS304" s="5853"/>
      <c r="AT304" s="5853"/>
      <c r="AU304" s="6410"/>
      <c r="AV304" s="5882"/>
    </row>
    <row r="305" spans="1:130" x14ac:dyDescent="0.35">
      <c r="A305" s="7055"/>
      <c r="B305" s="6406" t="s">
        <v>3973</v>
      </c>
      <c r="C305" s="5881">
        <f t="shared" si="37"/>
        <v>0</v>
      </c>
      <c r="D305" s="5881">
        <f t="shared" si="38"/>
        <v>0</v>
      </c>
      <c r="E305" s="6407">
        <f t="shared" si="38"/>
        <v>0</v>
      </c>
      <c r="F305" s="5841"/>
      <c r="G305" s="5838"/>
      <c r="H305" s="5841"/>
      <c r="I305" s="5838"/>
      <c r="J305" s="5841"/>
      <c r="K305" s="5838"/>
      <c r="L305" s="5841"/>
      <c r="M305" s="5838"/>
      <c r="N305" s="5841"/>
      <c r="O305" s="6422"/>
      <c r="P305" s="5841"/>
      <c r="Q305" s="5838"/>
      <c r="R305" s="6423"/>
      <c r="S305" s="6422"/>
      <c r="T305" s="5841"/>
      <c r="U305" s="5838"/>
      <c r="V305" s="6423"/>
      <c r="W305" s="6422"/>
      <c r="X305" s="5841"/>
      <c r="Y305" s="5838"/>
      <c r="Z305" s="6423"/>
      <c r="AA305" s="6422"/>
      <c r="AB305" s="5841"/>
      <c r="AC305" s="5838"/>
      <c r="AD305" s="6423"/>
      <c r="AE305" s="6422"/>
      <c r="AF305" s="5841"/>
      <c r="AG305" s="5838"/>
      <c r="AH305" s="6423"/>
      <c r="AI305" s="6422"/>
      <c r="AJ305" s="5841"/>
      <c r="AK305" s="5838"/>
      <c r="AL305" s="6423"/>
      <c r="AM305" s="6422"/>
      <c r="AN305" s="5853"/>
      <c r="AO305" s="5853"/>
      <c r="AP305" s="5853"/>
      <c r="AQ305" s="5853"/>
      <c r="AR305" s="5853"/>
      <c r="AS305" s="5853"/>
      <c r="AT305" s="5853"/>
      <c r="AU305" s="6410"/>
      <c r="AV305" s="5882"/>
    </row>
    <row r="306" spans="1:130" x14ac:dyDescent="0.35">
      <c r="A306" s="7605"/>
      <c r="B306" s="6411" t="s">
        <v>3974</v>
      </c>
      <c r="C306" s="5878">
        <f t="shared" si="37"/>
        <v>0</v>
      </c>
      <c r="D306" s="5878">
        <f t="shared" si="38"/>
        <v>0</v>
      </c>
      <c r="E306" s="6413">
        <f t="shared" si="38"/>
        <v>0</v>
      </c>
      <c r="F306" s="5846"/>
      <c r="G306" s="5849"/>
      <c r="H306" s="5846"/>
      <c r="I306" s="5849"/>
      <c r="J306" s="5846"/>
      <c r="K306" s="5849"/>
      <c r="L306" s="5846"/>
      <c r="M306" s="5849"/>
      <c r="N306" s="5846"/>
      <c r="O306" s="6424"/>
      <c r="P306" s="5846"/>
      <c r="Q306" s="5849"/>
      <c r="R306" s="6425"/>
      <c r="S306" s="6424"/>
      <c r="T306" s="5846"/>
      <c r="U306" s="5849"/>
      <c r="V306" s="6425"/>
      <c r="W306" s="6424"/>
      <c r="X306" s="5846"/>
      <c r="Y306" s="5849"/>
      <c r="Z306" s="6425"/>
      <c r="AA306" s="6424"/>
      <c r="AB306" s="5846"/>
      <c r="AC306" s="5849"/>
      <c r="AD306" s="6425"/>
      <c r="AE306" s="6424"/>
      <c r="AF306" s="5846"/>
      <c r="AG306" s="5849"/>
      <c r="AH306" s="6425"/>
      <c r="AI306" s="6424"/>
      <c r="AJ306" s="5846"/>
      <c r="AK306" s="5849"/>
      <c r="AL306" s="6425"/>
      <c r="AM306" s="6424"/>
      <c r="AN306" s="5854"/>
      <c r="AO306" s="5854"/>
      <c r="AP306" s="5854"/>
      <c r="AQ306" s="5854"/>
      <c r="AR306" s="5854"/>
      <c r="AS306" s="5854"/>
      <c r="AT306" s="5854"/>
      <c r="AU306" s="6415"/>
      <c r="AV306" s="3622"/>
    </row>
    <row r="307" spans="1:130" s="272" customFormat="1" ht="21" customHeight="1" x14ac:dyDescent="0.25">
      <c r="A307" s="301" t="s">
        <v>3975</v>
      </c>
      <c r="B307" s="321"/>
      <c r="AW307" s="6426"/>
      <c r="AX307" s="6427"/>
      <c r="AY307" s="6428"/>
      <c r="AZ307" s="6428"/>
      <c r="BA307" s="273"/>
      <c r="BB307" s="273"/>
      <c r="BC307" s="273"/>
      <c r="BD307" s="273"/>
      <c r="BE307" s="273"/>
      <c r="BF307" s="273"/>
      <c r="BG307" s="273"/>
      <c r="BH307" s="273"/>
      <c r="BI307" s="273"/>
      <c r="BJ307" s="273"/>
      <c r="BK307" s="273"/>
      <c r="BL307" s="273"/>
      <c r="BZ307" s="271"/>
      <c r="CA307" s="274"/>
      <c r="CB307" s="274"/>
      <c r="CC307" s="274"/>
      <c r="CD307" s="274"/>
      <c r="CE307" s="274"/>
      <c r="CF307" s="274"/>
      <c r="CG307" s="274"/>
      <c r="CH307" s="274"/>
      <c r="CI307" s="274"/>
      <c r="CJ307" s="274"/>
      <c r="CK307" s="274"/>
      <c r="CL307" s="274"/>
      <c r="CM307" s="274"/>
      <c r="CN307" s="274"/>
      <c r="CO307" s="274"/>
      <c r="CP307" s="274"/>
      <c r="CQ307" s="274"/>
      <c r="CR307" s="274"/>
      <c r="CS307" s="274"/>
      <c r="CT307" s="274"/>
      <c r="CU307" s="274"/>
      <c r="CV307" s="274"/>
      <c r="CW307" s="274"/>
      <c r="CX307" s="274"/>
      <c r="CY307" s="274"/>
      <c r="CZ307" s="274"/>
      <c r="DA307" s="314"/>
      <c r="DB307" s="314"/>
      <c r="DC307" s="314"/>
      <c r="DD307" s="314"/>
      <c r="DE307" s="314"/>
      <c r="DF307" s="314"/>
      <c r="DG307" s="314"/>
      <c r="DH307" s="314"/>
      <c r="DI307" s="314"/>
      <c r="DJ307" s="314"/>
      <c r="DK307" s="314"/>
      <c r="DL307" s="314"/>
      <c r="DM307" s="314"/>
      <c r="DN307" s="314"/>
      <c r="DO307" s="314"/>
      <c r="DP307" s="314"/>
      <c r="DQ307" s="314"/>
      <c r="DR307" s="314"/>
      <c r="DS307" s="314"/>
      <c r="DT307" s="314"/>
      <c r="DU307" s="314"/>
      <c r="DV307" s="314"/>
      <c r="DW307" s="314"/>
      <c r="DX307" s="314"/>
      <c r="DY307" s="314"/>
      <c r="DZ307" s="314"/>
    </row>
    <row r="308" spans="1:130" ht="15" customHeight="1" x14ac:dyDescent="0.35">
      <c r="A308" s="7585" t="s">
        <v>190</v>
      </c>
      <c r="B308" s="7586"/>
      <c r="C308" s="7587" t="s">
        <v>64</v>
      </c>
      <c r="D308" s="7588"/>
      <c r="E308" s="7589"/>
      <c r="F308" s="6938" t="s">
        <v>594</v>
      </c>
      <c r="G308" s="7595"/>
      <c r="H308" s="7595"/>
      <c r="I308" s="7595"/>
      <c r="J308" s="7595"/>
      <c r="K308" s="7595"/>
      <c r="L308" s="7595"/>
      <c r="M308" s="7595"/>
      <c r="N308" s="7595"/>
      <c r="O308" s="7595"/>
      <c r="P308" s="7595"/>
      <c r="Q308" s="7595"/>
      <c r="R308" s="7595"/>
      <c r="S308" s="7595"/>
      <c r="T308" s="7595"/>
      <c r="U308" s="7595"/>
      <c r="V308" s="7595"/>
      <c r="W308" s="7595"/>
      <c r="X308" s="7595"/>
      <c r="Y308" s="7595"/>
      <c r="Z308" s="7595"/>
      <c r="AA308" s="7595"/>
      <c r="AB308" s="7595"/>
      <c r="AC308" s="7595"/>
      <c r="AD308" s="7595"/>
      <c r="AE308" s="7595"/>
      <c r="AF308" s="7595"/>
      <c r="AG308" s="7595"/>
      <c r="AH308" s="7595"/>
      <c r="AI308" s="7595"/>
      <c r="AJ308" s="7595"/>
      <c r="AK308" s="7595"/>
      <c r="AL308" s="7595"/>
      <c r="AM308" s="7595"/>
      <c r="AN308" s="7595"/>
      <c r="AO308" s="7595"/>
      <c r="AP308" s="7595"/>
      <c r="AQ308" s="7595"/>
      <c r="AR308" s="7595"/>
      <c r="AS308" s="7596"/>
      <c r="AT308" s="7597" t="s">
        <v>591</v>
      </c>
      <c r="AU308" s="7598"/>
      <c r="AV308" s="7593" t="s">
        <v>9</v>
      </c>
      <c r="AW308" s="7593" t="s">
        <v>10</v>
      </c>
      <c r="AX308" s="7594" t="s">
        <v>595</v>
      </c>
      <c r="AY308" s="7594" t="s">
        <v>8</v>
      </c>
    </row>
    <row r="309" spans="1:130" ht="15" customHeight="1" x14ac:dyDescent="0.35">
      <c r="A309" s="7459"/>
      <c r="B309" s="6925"/>
      <c r="C309" s="7590"/>
      <c r="D309" s="7591"/>
      <c r="E309" s="7592"/>
      <c r="F309" s="6926" t="s">
        <v>596</v>
      </c>
      <c r="G309" s="6960"/>
      <c r="H309" s="6926" t="s">
        <v>597</v>
      </c>
      <c r="I309" s="6960"/>
      <c r="J309" s="6926" t="s">
        <v>598</v>
      </c>
      <c r="K309" s="6960"/>
      <c r="L309" s="6926" t="s">
        <v>599</v>
      </c>
      <c r="M309" s="6960"/>
      <c r="N309" s="6926" t="s">
        <v>400</v>
      </c>
      <c r="O309" s="6960"/>
      <c r="P309" s="6926" t="s">
        <v>540</v>
      </c>
      <c r="Q309" s="6960"/>
      <c r="R309" s="6926" t="s">
        <v>43</v>
      </c>
      <c r="S309" s="6960"/>
      <c r="T309" s="6926" t="s">
        <v>44</v>
      </c>
      <c r="U309" s="6960"/>
      <c r="V309" s="6926" t="s">
        <v>85</v>
      </c>
      <c r="W309" s="6961"/>
      <c r="X309" s="6926" t="s">
        <v>86</v>
      </c>
      <c r="Y309" s="6961"/>
      <c r="Z309" s="6926" t="s">
        <v>87</v>
      </c>
      <c r="AA309" s="6961"/>
      <c r="AB309" s="6926" t="s">
        <v>88</v>
      </c>
      <c r="AC309" s="6961"/>
      <c r="AD309" s="6926" t="s">
        <v>89</v>
      </c>
      <c r="AE309" s="6961"/>
      <c r="AF309" s="6926" t="s">
        <v>90</v>
      </c>
      <c r="AG309" s="6961"/>
      <c r="AH309" s="6926" t="s">
        <v>91</v>
      </c>
      <c r="AI309" s="6961"/>
      <c r="AJ309" s="6926" t="s">
        <v>92</v>
      </c>
      <c r="AK309" s="6961"/>
      <c r="AL309" s="6926" t="s">
        <v>93</v>
      </c>
      <c r="AM309" s="6961"/>
      <c r="AN309" s="6926" t="s">
        <v>94</v>
      </c>
      <c r="AO309" s="6961"/>
      <c r="AP309" s="6926" t="s">
        <v>600</v>
      </c>
      <c r="AQ309" s="6961"/>
      <c r="AR309" s="7459" t="s">
        <v>583</v>
      </c>
      <c r="AS309" s="6925" t="s">
        <v>584</v>
      </c>
      <c r="AT309" s="7599"/>
      <c r="AU309" s="7600"/>
      <c r="AV309" s="7172"/>
      <c r="AW309" s="7172"/>
      <c r="AX309" s="7362"/>
      <c r="AY309" s="7362"/>
    </row>
    <row r="310" spans="1:130" ht="23.25" customHeight="1" x14ac:dyDescent="0.35">
      <c r="A310" s="7525"/>
      <c r="B310" s="7527"/>
      <c r="C310" s="6429" t="s">
        <v>32</v>
      </c>
      <c r="D310" s="5122" t="s">
        <v>33</v>
      </c>
      <c r="E310" s="6430" t="s">
        <v>34</v>
      </c>
      <c r="F310" s="5186" t="s">
        <v>541</v>
      </c>
      <c r="G310" s="6431" t="s">
        <v>34</v>
      </c>
      <c r="H310" s="5186" t="s">
        <v>541</v>
      </c>
      <c r="I310" s="6431" t="s">
        <v>34</v>
      </c>
      <c r="J310" s="5186" t="s">
        <v>541</v>
      </c>
      <c r="K310" s="6431" t="s">
        <v>34</v>
      </c>
      <c r="L310" s="5186" t="s">
        <v>541</v>
      </c>
      <c r="M310" s="6431" t="s">
        <v>34</v>
      </c>
      <c r="N310" s="5186" t="s">
        <v>541</v>
      </c>
      <c r="O310" s="6431" t="s">
        <v>34</v>
      </c>
      <c r="P310" s="5186" t="s">
        <v>541</v>
      </c>
      <c r="Q310" s="6431" t="s">
        <v>34</v>
      </c>
      <c r="R310" s="5186" t="s">
        <v>541</v>
      </c>
      <c r="S310" s="6431" t="s">
        <v>34</v>
      </c>
      <c r="T310" s="5186" t="s">
        <v>541</v>
      </c>
      <c r="U310" s="6431" t="s">
        <v>34</v>
      </c>
      <c r="V310" s="5186" t="s">
        <v>541</v>
      </c>
      <c r="W310" s="6431" t="s">
        <v>34</v>
      </c>
      <c r="X310" s="5186" t="s">
        <v>541</v>
      </c>
      <c r="Y310" s="6431" t="s">
        <v>34</v>
      </c>
      <c r="Z310" s="5186" t="s">
        <v>541</v>
      </c>
      <c r="AA310" s="6431" t="s">
        <v>34</v>
      </c>
      <c r="AB310" s="5186" t="s">
        <v>541</v>
      </c>
      <c r="AC310" s="6431" t="s">
        <v>34</v>
      </c>
      <c r="AD310" s="5186" t="s">
        <v>541</v>
      </c>
      <c r="AE310" s="6431" t="s">
        <v>34</v>
      </c>
      <c r="AF310" s="5186" t="s">
        <v>541</v>
      </c>
      <c r="AG310" s="6431" t="s">
        <v>34</v>
      </c>
      <c r="AH310" s="5186" t="s">
        <v>541</v>
      </c>
      <c r="AI310" s="6431" t="s">
        <v>34</v>
      </c>
      <c r="AJ310" s="5186" t="s">
        <v>541</v>
      </c>
      <c r="AK310" s="6431" t="s">
        <v>34</v>
      </c>
      <c r="AL310" s="5186" t="s">
        <v>541</v>
      </c>
      <c r="AM310" s="6431" t="s">
        <v>34</v>
      </c>
      <c r="AN310" s="5186" t="s">
        <v>541</v>
      </c>
      <c r="AO310" s="6431" t="s">
        <v>34</v>
      </c>
      <c r="AP310" s="5186" t="s">
        <v>541</v>
      </c>
      <c r="AQ310" s="6431" t="s">
        <v>34</v>
      </c>
      <c r="AR310" s="7525"/>
      <c r="AS310" s="7527"/>
      <c r="AT310" s="6432" t="s">
        <v>583</v>
      </c>
      <c r="AU310" s="6431" t="s">
        <v>584</v>
      </c>
      <c r="AV310" s="7543"/>
      <c r="AW310" s="7543"/>
      <c r="AX310" s="7531"/>
      <c r="AY310" s="7531"/>
    </row>
    <row r="311" spans="1:130" x14ac:dyDescent="0.35">
      <c r="A311" s="7583" t="s">
        <v>3902</v>
      </c>
      <c r="B311" s="6433" t="s">
        <v>592</v>
      </c>
      <c r="C311" s="6434"/>
      <c r="D311" s="6434"/>
      <c r="E311" s="5076">
        <f>+Q311+S311+U311+W311+Y311+AA311+AC311+AE311+AG311</f>
        <v>0</v>
      </c>
      <c r="F311" s="6435"/>
      <c r="G311" s="6435"/>
      <c r="H311" s="6436"/>
      <c r="I311" s="6435"/>
      <c r="J311" s="6436"/>
      <c r="K311" s="6437"/>
      <c r="L311" s="6436"/>
      <c r="M311" s="6438"/>
      <c r="N311" s="6436"/>
      <c r="O311" s="6437"/>
      <c r="P311" s="6436"/>
      <c r="Q311" s="5194"/>
      <c r="R311" s="6436"/>
      <c r="S311" s="5194"/>
      <c r="T311" s="6436"/>
      <c r="U311" s="5194"/>
      <c r="V311" s="6436"/>
      <c r="W311" s="5194"/>
      <c r="X311" s="6436"/>
      <c r="Y311" s="5194"/>
      <c r="Z311" s="6436"/>
      <c r="AA311" s="5194"/>
      <c r="AB311" s="6436"/>
      <c r="AC311" s="5194"/>
      <c r="AD311" s="6436"/>
      <c r="AE311" s="5194"/>
      <c r="AF311" s="6436"/>
      <c r="AG311" s="5194"/>
      <c r="AH311" s="6436"/>
      <c r="AI311" s="6435"/>
      <c r="AJ311" s="6436"/>
      <c r="AK311" s="6435"/>
      <c r="AL311" s="6436"/>
      <c r="AM311" s="6435"/>
      <c r="AN311" s="6436"/>
      <c r="AO311" s="6435"/>
      <c r="AP311" s="6436"/>
      <c r="AQ311" s="6435"/>
      <c r="AR311" s="4727"/>
      <c r="AS311" s="5192"/>
      <c r="AT311" s="4727"/>
      <c r="AU311" s="5192"/>
      <c r="AV311" s="5192"/>
      <c r="AW311" s="5192"/>
      <c r="AX311" s="5166"/>
      <c r="AY311" s="5192"/>
    </row>
    <row r="312" spans="1:130" x14ac:dyDescent="0.35">
      <c r="A312" s="7521"/>
      <c r="B312" s="6439" t="s">
        <v>593</v>
      </c>
      <c r="C312" s="299"/>
      <c r="D312" s="299"/>
      <c r="E312" s="299"/>
      <c r="F312" s="346"/>
      <c r="G312" s="346"/>
      <c r="H312" s="295"/>
      <c r="I312" s="346"/>
      <c r="J312" s="295"/>
      <c r="K312" s="1543"/>
      <c r="L312" s="295"/>
      <c r="M312" s="331"/>
      <c r="N312" s="295"/>
      <c r="O312" s="1543"/>
      <c r="P312" s="295"/>
      <c r="Q312" s="346"/>
      <c r="R312" s="295"/>
      <c r="S312" s="346"/>
      <c r="T312" s="295"/>
      <c r="U312" s="346"/>
      <c r="V312" s="295"/>
      <c r="W312" s="346"/>
      <c r="X312" s="295"/>
      <c r="Y312" s="346"/>
      <c r="Z312" s="295"/>
      <c r="AA312" s="346"/>
      <c r="AB312" s="295"/>
      <c r="AC312" s="346"/>
      <c r="AD312" s="295"/>
      <c r="AE312" s="346"/>
      <c r="AF312" s="295"/>
      <c r="AG312" s="346"/>
      <c r="AH312" s="295"/>
      <c r="AI312" s="346"/>
      <c r="AJ312" s="295"/>
      <c r="AK312" s="346"/>
      <c r="AL312" s="295"/>
      <c r="AM312" s="346"/>
      <c r="AN312" s="295"/>
      <c r="AO312" s="346"/>
      <c r="AP312" s="295"/>
      <c r="AQ312" s="346"/>
      <c r="AR312" s="295"/>
      <c r="AS312" s="1543"/>
      <c r="AT312" s="295"/>
      <c r="AU312" s="1543"/>
      <c r="AV312" s="1543"/>
      <c r="AW312" s="1543"/>
      <c r="AX312" s="288"/>
      <c r="AY312" s="1543"/>
    </row>
    <row r="313" spans="1:130" x14ac:dyDescent="0.35">
      <c r="A313" s="7584" t="s">
        <v>3976</v>
      </c>
      <c r="B313" s="7584"/>
      <c r="C313" s="299"/>
      <c r="D313" s="299"/>
      <c r="E313" s="299"/>
      <c r="F313" s="346"/>
      <c r="G313" s="346"/>
      <c r="H313" s="295"/>
      <c r="I313" s="346"/>
      <c r="J313" s="295"/>
      <c r="K313" s="1543"/>
      <c r="L313" s="295"/>
      <c r="M313" s="331"/>
      <c r="N313" s="295"/>
      <c r="O313" s="1543"/>
      <c r="P313" s="295"/>
      <c r="Q313" s="346"/>
      <c r="R313" s="295"/>
      <c r="S313" s="346"/>
      <c r="T313" s="295"/>
      <c r="U313" s="346"/>
      <c r="V313" s="295"/>
      <c r="W313" s="346"/>
      <c r="X313" s="295"/>
      <c r="Y313" s="346"/>
      <c r="Z313" s="295"/>
      <c r="AA313" s="346"/>
      <c r="AB313" s="295"/>
      <c r="AC313" s="346"/>
      <c r="AD313" s="295"/>
      <c r="AE313" s="346"/>
      <c r="AF313" s="295"/>
      <c r="AG313" s="346"/>
      <c r="AH313" s="295"/>
      <c r="AI313" s="346"/>
      <c r="AJ313" s="295"/>
      <c r="AK313" s="346"/>
      <c r="AL313" s="295"/>
      <c r="AM313" s="346"/>
      <c r="AN313" s="295"/>
      <c r="AO313" s="346"/>
      <c r="AP313" s="295"/>
      <c r="AQ313" s="346"/>
      <c r="AR313" s="295"/>
      <c r="AS313" s="1543"/>
      <c r="AT313" s="295"/>
      <c r="AU313" s="1543"/>
      <c r="AV313" s="6440"/>
      <c r="AW313" s="6440"/>
      <c r="AX313" s="6441"/>
      <c r="AY313" s="6440"/>
    </row>
    <row r="314" spans="1:130" ht="15" thickBot="1" x14ac:dyDescent="0.4">
      <c r="A314" s="7584" t="s">
        <v>3977</v>
      </c>
      <c r="B314" s="7584"/>
      <c r="C314" s="6442"/>
      <c r="D314" s="6442"/>
      <c r="E314" s="6442"/>
      <c r="F314" s="6443"/>
      <c r="G314" s="6443"/>
      <c r="H314" s="6444"/>
      <c r="I314" s="6443"/>
      <c r="J314" s="6444"/>
      <c r="K314" s="6445"/>
      <c r="L314" s="6444"/>
      <c r="M314" s="6446"/>
      <c r="N314" s="6444"/>
      <c r="O314" s="6445"/>
      <c r="P314" s="6444"/>
      <c r="Q314" s="6443"/>
      <c r="R314" s="6444"/>
      <c r="S314" s="6443"/>
      <c r="T314" s="6444"/>
      <c r="U314" s="6443"/>
      <c r="V314" s="6444"/>
      <c r="W314" s="6443"/>
      <c r="X314" s="6444"/>
      <c r="Y314" s="6443"/>
      <c r="Z314" s="6444"/>
      <c r="AA314" s="6443"/>
      <c r="AB314" s="6444"/>
      <c r="AC314" s="6443"/>
      <c r="AD314" s="6444"/>
      <c r="AE314" s="6443"/>
      <c r="AF314" s="6444"/>
      <c r="AG314" s="6443"/>
      <c r="AH314" s="6444"/>
      <c r="AI314" s="6443"/>
      <c r="AJ314" s="6444"/>
      <c r="AK314" s="6443"/>
      <c r="AL314" s="6444"/>
      <c r="AM314" s="6443"/>
      <c r="AN314" s="6444"/>
      <c r="AO314" s="6443"/>
      <c r="AP314" s="6444"/>
      <c r="AQ314" s="6443"/>
      <c r="AR314" s="6444"/>
      <c r="AS314" s="6445"/>
      <c r="AT314" s="6444"/>
      <c r="AU314" s="6445"/>
      <c r="AV314" s="6445"/>
      <c r="AW314" s="6445"/>
      <c r="AX314" s="6441"/>
      <c r="AY314" s="6440"/>
    </row>
    <row r="315" spans="1:130" ht="15" thickTop="1" x14ac:dyDescent="0.35">
      <c r="A315" s="7569" t="s">
        <v>3978</v>
      </c>
      <c r="B315" s="7570"/>
      <c r="C315" s="6447"/>
      <c r="D315" s="6447"/>
      <c r="E315" s="6447"/>
      <c r="F315" s="1018"/>
      <c r="G315" s="1018"/>
      <c r="H315" s="332"/>
      <c r="I315" s="1018"/>
      <c r="J315" s="332"/>
      <c r="K315" s="334"/>
      <c r="L315" s="332"/>
      <c r="M315" s="6448"/>
      <c r="N315" s="332"/>
      <c r="O315" s="334"/>
      <c r="P315" s="332"/>
      <c r="Q315" s="1018"/>
      <c r="R315" s="332"/>
      <c r="S315" s="1018"/>
      <c r="T315" s="332"/>
      <c r="U315" s="1018"/>
      <c r="V315" s="332"/>
      <c r="W315" s="1018"/>
      <c r="X315" s="332"/>
      <c r="Y315" s="1018"/>
      <c r="Z315" s="332"/>
      <c r="AA315" s="1018"/>
      <c r="AB315" s="332"/>
      <c r="AC315" s="1018"/>
      <c r="AD315" s="332"/>
      <c r="AE315" s="1018"/>
      <c r="AF315" s="332"/>
      <c r="AG315" s="1018"/>
      <c r="AH315" s="332"/>
      <c r="AI315" s="1018"/>
      <c r="AJ315" s="332"/>
      <c r="AK315" s="1018"/>
      <c r="AL315" s="332"/>
      <c r="AM315" s="1018"/>
      <c r="AN315" s="332"/>
      <c r="AO315" s="1018"/>
      <c r="AP315" s="332"/>
      <c r="AQ315" s="1018"/>
      <c r="AR315" s="332"/>
      <c r="AS315" s="334"/>
      <c r="AT315" s="332"/>
      <c r="AU315" s="334"/>
      <c r="AV315" s="334"/>
      <c r="AW315" s="334"/>
      <c r="AX315" s="282"/>
      <c r="AY315" s="5900"/>
    </row>
    <row r="316" spans="1:130" ht="15" thickBot="1" x14ac:dyDescent="0.4">
      <c r="A316" s="7571" t="s">
        <v>3979</v>
      </c>
      <c r="B316" s="7572"/>
      <c r="C316" s="5899"/>
      <c r="D316" s="5899"/>
      <c r="E316" s="5899"/>
      <c r="F316" s="6449"/>
      <c r="G316" s="6449"/>
      <c r="H316" s="5943"/>
      <c r="I316" s="6449"/>
      <c r="J316" s="5943"/>
      <c r="K316" s="5897"/>
      <c r="L316" s="5943"/>
      <c r="M316" s="6450"/>
      <c r="N316" s="6451"/>
      <c r="O316" s="6452"/>
      <c r="P316" s="6451"/>
      <c r="Q316" s="6452"/>
      <c r="R316" s="6451"/>
      <c r="S316" s="6452"/>
      <c r="T316" s="6451"/>
      <c r="U316" s="6452"/>
      <c r="V316" s="6451"/>
      <c r="W316" s="6452"/>
      <c r="X316" s="6451"/>
      <c r="Y316" s="6452"/>
      <c r="Z316" s="6451"/>
      <c r="AA316" s="6452"/>
      <c r="AB316" s="6451"/>
      <c r="AC316" s="6452"/>
      <c r="AD316" s="6451"/>
      <c r="AE316" s="6452"/>
      <c r="AF316" s="6451"/>
      <c r="AG316" s="6452"/>
      <c r="AH316" s="6451"/>
      <c r="AI316" s="6452"/>
      <c r="AJ316" s="6451"/>
      <c r="AK316" s="6452"/>
      <c r="AL316" s="6451"/>
      <c r="AM316" s="6452"/>
      <c r="AN316" s="6451"/>
      <c r="AO316" s="6452"/>
      <c r="AP316" s="6451"/>
      <c r="AQ316" s="6452"/>
      <c r="AR316" s="6451"/>
      <c r="AS316" s="6452"/>
      <c r="AT316" s="5943"/>
      <c r="AU316" s="5897"/>
      <c r="AV316" s="5897"/>
      <c r="AW316" s="5897"/>
      <c r="AX316" s="6066"/>
      <c r="AY316" s="3622"/>
    </row>
    <row r="317" spans="1:130" ht="15" thickTop="1" x14ac:dyDescent="0.35">
      <c r="A317" s="7520" t="s">
        <v>3980</v>
      </c>
      <c r="B317" s="497" t="s">
        <v>3981</v>
      </c>
      <c r="C317" s="6447"/>
      <c r="D317" s="6447"/>
      <c r="E317" s="6447"/>
      <c r="F317" s="1018"/>
      <c r="G317" s="1018"/>
      <c r="H317" s="332"/>
      <c r="I317" s="1018"/>
      <c r="J317" s="332"/>
      <c r="K317" s="334"/>
      <c r="L317" s="332"/>
      <c r="M317" s="6448"/>
      <c r="N317" s="332"/>
      <c r="O317" s="334"/>
      <c r="P317" s="332"/>
      <c r="Q317" s="1018"/>
      <c r="R317" s="332"/>
      <c r="S317" s="1018"/>
      <c r="T317" s="332"/>
      <c r="U317" s="1018"/>
      <c r="V317" s="332"/>
      <c r="W317" s="1018"/>
      <c r="X317" s="332"/>
      <c r="Y317" s="1018"/>
      <c r="Z317" s="332"/>
      <c r="AA317" s="1018"/>
      <c r="AB317" s="332"/>
      <c r="AC317" s="1018"/>
      <c r="AD317" s="332"/>
      <c r="AE317" s="1018"/>
      <c r="AF317" s="332"/>
      <c r="AG317" s="1018"/>
      <c r="AH317" s="332"/>
      <c r="AI317" s="1018"/>
      <c r="AJ317" s="332"/>
      <c r="AK317" s="1018"/>
      <c r="AL317" s="332"/>
      <c r="AM317" s="1018"/>
      <c r="AN317" s="332"/>
      <c r="AO317" s="1018"/>
      <c r="AP317" s="332"/>
      <c r="AQ317" s="1018"/>
      <c r="AR317" s="332"/>
      <c r="AS317" s="334"/>
      <c r="AT317" s="332"/>
      <c r="AU317" s="334"/>
      <c r="AV317" s="334"/>
      <c r="AW317" s="334"/>
      <c r="AX317" s="282"/>
      <c r="AY317" s="5900"/>
    </row>
    <row r="318" spans="1:130" x14ac:dyDescent="0.35">
      <c r="A318" s="7520"/>
      <c r="B318" s="6453" t="s">
        <v>3982</v>
      </c>
      <c r="C318" s="5884"/>
      <c r="D318" s="5884"/>
      <c r="E318" s="5884"/>
      <c r="F318" s="5994"/>
      <c r="G318" s="5994"/>
      <c r="H318" s="5926"/>
      <c r="I318" s="5994"/>
      <c r="J318" s="5926"/>
      <c r="K318" s="5882"/>
      <c r="L318" s="5926"/>
      <c r="M318" s="6285"/>
      <c r="N318" s="5926"/>
      <c r="O318" s="5882"/>
      <c r="P318" s="5926"/>
      <c r="Q318" s="5994"/>
      <c r="R318" s="5926"/>
      <c r="S318" s="5994"/>
      <c r="T318" s="5926"/>
      <c r="U318" s="5994"/>
      <c r="V318" s="5926"/>
      <c r="W318" s="5994"/>
      <c r="X318" s="5926"/>
      <c r="Y318" s="5994"/>
      <c r="Z318" s="5926"/>
      <c r="AA318" s="5994"/>
      <c r="AB318" s="5926"/>
      <c r="AC318" s="5994"/>
      <c r="AD318" s="5926"/>
      <c r="AE318" s="5994"/>
      <c r="AF318" s="5926"/>
      <c r="AG318" s="5994"/>
      <c r="AH318" s="5926"/>
      <c r="AI318" s="5994"/>
      <c r="AJ318" s="5926"/>
      <c r="AK318" s="5994"/>
      <c r="AL318" s="5926"/>
      <c r="AM318" s="5994"/>
      <c r="AN318" s="5926"/>
      <c r="AO318" s="5994"/>
      <c r="AP318" s="5926"/>
      <c r="AQ318" s="5994"/>
      <c r="AR318" s="5926"/>
      <c r="AS318" s="5882"/>
      <c r="AT318" s="5926"/>
      <c r="AU318" s="5882"/>
      <c r="AV318" s="5882"/>
      <c r="AW318" s="5882"/>
      <c r="AX318" s="5997"/>
      <c r="AY318" s="5882"/>
    </row>
    <row r="319" spans="1:130" x14ac:dyDescent="0.35">
      <c r="A319" s="7520"/>
      <c r="B319" s="6454" t="s">
        <v>3983</v>
      </c>
      <c r="C319" s="299"/>
      <c r="D319" s="299"/>
      <c r="E319" s="299"/>
      <c r="F319" s="346"/>
      <c r="G319" s="346"/>
      <c r="H319" s="295"/>
      <c r="I319" s="346"/>
      <c r="J319" s="295"/>
      <c r="K319" s="1543"/>
      <c r="L319" s="295"/>
      <c r="M319" s="331"/>
      <c r="N319" s="295"/>
      <c r="O319" s="1543"/>
      <c r="P319" s="295"/>
      <c r="Q319" s="346"/>
      <c r="R319" s="295"/>
      <c r="S319" s="346"/>
      <c r="T319" s="295"/>
      <c r="U319" s="346"/>
      <c r="V319" s="295"/>
      <c r="W319" s="346"/>
      <c r="X319" s="295"/>
      <c r="Y319" s="346"/>
      <c r="Z319" s="295"/>
      <c r="AA319" s="346"/>
      <c r="AB319" s="295"/>
      <c r="AC319" s="346"/>
      <c r="AD319" s="295"/>
      <c r="AE319" s="346"/>
      <c r="AF319" s="295"/>
      <c r="AG319" s="346"/>
      <c r="AH319" s="295"/>
      <c r="AI319" s="346"/>
      <c r="AJ319" s="295"/>
      <c r="AK319" s="346"/>
      <c r="AL319" s="295"/>
      <c r="AM319" s="346"/>
      <c r="AN319" s="295"/>
      <c r="AO319" s="346"/>
      <c r="AP319" s="295"/>
      <c r="AQ319" s="346"/>
      <c r="AR319" s="295"/>
      <c r="AS319" s="1543"/>
      <c r="AT319" s="295"/>
      <c r="AU319" s="1543"/>
      <c r="AV319" s="5882"/>
      <c r="AW319" s="5882"/>
      <c r="AX319" s="5997"/>
      <c r="AY319" s="5882"/>
      <c r="AZ319" s="273"/>
      <c r="BA319" s="273"/>
    </row>
    <row r="320" spans="1:130" x14ac:dyDescent="0.35">
      <c r="A320" s="7520"/>
      <c r="B320" s="6455" t="s">
        <v>3984</v>
      </c>
      <c r="C320" s="299"/>
      <c r="D320" s="299"/>
      <c r="E320" s="299"/>
      <c r="F320" s="346"/>
      <c r="G320" s="346"/>
      <c r="H320" s="295"/>
      <c r="I320" s="346"/>
      <c r="J320" s="295"/>
      <c r="K320" s="1543"/>
      <c r="L320" s="295"/>
      <c r="M320" s="331"/>
      <c r="N320" s="295"/>
      <c r="O320" s="1543"/>
      <c r="P320" s="295"/>
      <c r="Q320" s="346"/>
      <c r="R320" s="295"/>
      <c r="S320" s="346"/>
      <c r="T320" s="295"/>
      <c r="U320" s="346"/>
      <c r="V320" s="295"/>
      <c r="W320" s="346"/>
      <c r="X320" s="295"/>
      <c r="Y320" s="346"/>
      <c r="Z320" s="295"/>
      <c r="AA320" s="346"/>
      <c r="AB320" s="295"/>
      <c r="AC320" s="346"/>
      <c r="AD320" s="295"/>
      <c r="AE320" s="346"/>
      <c r="AF320" s="295"/>
      <c r="AG320" s="346"/>
      <c r="AH320" s="295"/>
      <c r="AI320" s="346"/>
      <c r="AJ320" s="295"/>
      <c r="AK320" s="346"/>
      <c r="AL320" s="295"/>
      <c r="AM320" s="346"/>
      <c r="AN320" s="295"/>
      <c r="AO320" s="346"/>
      <c r="AP320" s="295"/>
      <c r="AQ320" s="346"/>
      <c r="AR320" s="295"/>
      <c r="AS320" s="1543"/>
      <c r="AT320" s="295"/>
      <c r="AU320" s="1543"/>
      <c r="AV320" s="878"/>
      <c r="AW320" s="5882"/>
      <c r="AX320" s="5997"/>
      <c r="AY320" s="5882"/>
    </row>
    <row r="321" spans="1:130" x14ac:dyDescent="0.35">
      <c r="A321" s="7521"/>
      <c r="B321" s="6456" t="s">
        <v>3985</v>
      </c>
      <c r="C321" s="6457"/>
      <c r="D321" s="6457"/>
      <c r="E321" s="6457"/>
      <c r="F321" s="5952"/>
      <c r="G321" s="5952"/>
      <c r="H321" s="5932"/>
      <c r="I321" s="5952"/>
      <c r="J321" s="5932"/>
      <c r="K321" s="5902"/>
      <c r="L321" s="5932"/>
      <c r="M321" s="6262"/>
      <c r="N321" s="5932"/>
      <c r="O321" s="5902"/>
      <c r="P321" s="5932"/>
      <c r="Q321" s="5952"/>
      <c r="R321" s="5932"/>
      <c r="S321" s="5952"/>
      <c r="T321" s="5932"/>
      <c r="U321" s="5952"/>
      <c r="V321" s="5932"/>
      <c r="W321" s="5952"/>
      <c r="X321" s="5932"/>
      <c r="Y321" s="5952"/>
      <c r="Z321" s="5932"/>
      <c r="AA321" s="5952"/>
      <c r="AB321" s="5932"/>
      <c r="AC321" s="5952"/>
      <c r="AD321" s="5932"/>
      <c r="AE321" s="5952"/>
      <c r="AF321" s="5932"/>
      <c r="AG321" s="5952"/>
      <c r="AH321" s="5932"/>
      <c r="AI321" s="5952"/>
      <c r="AJ321" s="5932"/>
      <c r="AK321" s="5952"/>
      <c r="AL321" s="5932"/>
      <c r="AM321" s="5952"/>
      <c r="AN321" s="5932"/>
      <c r="AO321" s="5952"/>
      <c r="AP321" s="5932"/>
      <c r="AQ321" s="5952"/>
      <c r="AR321" s="5932"/>
      <c r="AS321" s="5902"/>
      <c r="AT321" s="5932"/>
      <c r="AU321" s="5902"/>
      <c r="AV321" s="6441"/>
      <c r="AW321" s="5902"/>
      <c r="AX321" s="6090"/>
      <c r="AY321" s="5902"/>
    </row>
    <row r="322" spans="1:130" s="272" customFormat="1" ht="19.5" customHeight="1" x14ac:dyDescent="0.35">
      <c r="A322" s="547" t="s">
        <v>3986</v>
      </c>
      <c r="B322" s="321"/>
      <c r="AL322" s="278"/>
      <c r="AM322" s="6428"/>
      <c r="AN322" s="6428"/>
      <c r="AO322" s="6428"/>
      <c r="AP322" s="6428"/>
      <c r="AQ322" s="6428"/>
      <c r="AR322" s="6428"/>
      <c r="AS322" s="6428"/>
      <c r="AT322" s="6428"/>
      <c r="AU322" s="6428"/>
      <c r="AV322" s="6427"/>
      <c r="AW322" s="6427"/>
      <c r="AX322" s="6427"/>
      <c r="AY322" s="273"/>
      <c r="AZ322" s="121"/>
      <c r="BA322" s="121"/>
      <c r="BB322" s="273"/>
      <c r="BC322" s="273"/>
      <c r="BD322" s="273"/>
      <c r="BE322" s="273"/>
      <c r="BF322" s="273"/>
      <c r="BG322" s="273"/>
      <c r="BH322" s="273"/>
      <c r="BI322" s="273"/>
      <c r="BJ322" s="273"/>
      <c r="BK322" s="273"/>
      <c r="BL322" s="273"/>
      <c r="BM322" s="273"/>
      <c r="BZ322" s="271"/>
      <c r="CA322" s="274"/>
      <c r="CB322" s="274"/>
      <c r="CC322" s="274"/>
      <c r="CD322" s="274"/>
      <c r="CE322" s="274"/>
      <c r="CF322" s="274"/>
      <c r="CG322" s="274"/>
      <c r="CH322" s="274"/>
      <c r="CI322" s="274"/>
      <c r="CJ322" s="274"/>
      <c r="CK322" s="274"/>
      <c r="CL322" s="274"/>
      <c r="CM322" s="274"/>
      <c r="CN322" s="274"/>
      <c r="CO322" s="274"/>
      <c r="CP322" s="274"/>
      <c r="CQ322" s="274"/>
      <c r="CR322" s="274"/>
      <c r="CS322" s="274"/>
      <c r="CT322" s="274"/>
      <c r="CU322" s="274"/>
      <c r="CV322" s="274"/>
      <c r="CW322" s="274"/>
      <c r="CX322" s="274"/>
      <c r="CY322" s="274"/>
      <c r="CZ322" s="274"/>
      <c r="DA322" s="314"/>
      <c r="DB322" s="314"/>
      <c r="DC322" s="314"/>
      <c r="DD322" s="314"/>
      <c r="DE322" s="314"/>
      <c r="DF322" s="314"/>
      <c r="DG322" s="314"/>
      <c r="DH322" s="314"/>
      <c r="DI322" s="314"/>
      <c r="DJ322" s="314"/>
      <c r="DK322" s="314"/>
      <c r="DL322" s="314"/>
      <c r="DM322" s="314"/>
      <c r="DN322" s="314"/>
      <c r="DO322" s="314"/>
      <c r="DP322" s="314"/>
      <c r="DQ322" s="314"/>
      <c r="DR322" s="314"/>
      <c r="DS322" s="314"/>
      <c r="DT322" s="314"/>
      <c r="DU322" s="314"/>
      <c r="DV322" s="314"/>
      <c r="DW322" s="314"/>
      <c r="DX322" s="314"/>
      <c r="DY322" s="314"/>
      <c r="DZ322" s="314"/>
    </row>
    <row r="323" spans="1:130" x14ac:dyDescent="0.35">
      <c r="A323" s="7573" t="s">
        <v>190</v>
      </c>
      <c r="B323" s="7574"/>
      <c r="C323" s="7575" t="s">
        <v>64</v>
      </c>
      <c r="D323" s="7575"/>
      <c r="E323" s="7575"/>
      <c r="F323" s="7576" t="s">
        <v>588</v>
      </c>
      <c r="G323" s="7577"/>
      <c r="H323" s="7577"/>
      <c r="I323" s="7577"/>
      <c r="J323" s="7577"/>
      <c r="K323" s="7577"/>
      <c r="L323" s="7577"/>
      <c r="M323" s="7577"/>
      <c r="N323" s="7577"/>
      <c r="O323" s="7577"/>
      <c r="P323" s="7577"/>
      <c r="Q323" s="7577"/>
      <c r="R323" s="7577"/>
      <c r="S323" s="7577"/>
      <c r="T323" s="7577"/>
      <c r="U323" s="7577"/>
      <c r="V323" s="7577"/>
      <c r="W323" s="7577"/>
      <c r="X323" s="7577"/>
      <c r="Y323" s="7577"/>
      <c r="Z323" s="7577"/>
      <c r="AA323" s="7577"/>
      <c r="AB323" s="7577"/>
      <c r="AC323" s="7577"/>
      <c r="AD323" s="7577"/>
      <c r="AE323" s="7577"/>
      <c r="AF323" s="7577"/>
      <c r="AG323" s="7578"/>
      <c r="AH323" s="7579" t="s">
        <v>591</v>
      </c>
      <c r="AI323" s="7579"/>
      <c r="AJ323" s="7580" t="s">
        <v>9</v>
      </c>
      <c r="AK323" s="7580" t="s">
        <v>10</v>
      </c>
      <c r="AL323" s="125"/>
      <c r="AM323" s="6458"/>
      <c r="AN323" s="6458"/>
      <c r="AO323" s="6458"/>
      <c r="AP323" s="6458"/>
      <c r="AQ323" s="6458"/>
      <c r="AR323" s="6458"/>
      <c r="AS323" s="6458"/>
    </row>
    <row r="324" spans="1:130" x14ac:dyDescent="0.35">
      <c r="A324" s="7386"/>
      <c r="B324" s="7060"/>
      <c r="C324" s="7575"/>
      <c r="D324" s="7575"/>
      <c r="E324" s="7575"/>
      <c r="F324" s="7550" t="s">
        <v>43</v>
      </c>
      <c r="G324" s="7582"/>
      <c r="H324" s="7550" t="s">
        <v>44</v>
      </c>
      <c r="I324" s="7582"/>
      <c r="J324" s="7550" t="s">
        <v>85</v>
      </c>
      <c r="K324" s="7551"/>
      <c r="L324" s="7550" t="s">
        <v>86</v>
      </c>
      <c r="M324" s="7551"/>
      <c r="N324" s="7550" t="s">
        <v>87</v>
      </c>
      <c r="O324" s="7551"/>
      <c r="P324" s="7550" t="s">
        <v>88</v>
      </c>
      <c r="Q324" s="7551"/>
      <c r="R324" s="7550" t="s">
        <v>89</v>
      </c>
      <c r="S324" s="7551"/>
      <c r="T324" s="7550" t="s">
        <v>90</v>
      </c>
      <c r="U324" s="7551"/>
      <c r="V324" s="7550" t="s">
        <v>91</v>
      </c>
      <c r="W324" s="7551"/>
      <c r="X324" s="7550" t="s">
        <v>92</v>
      </c>
      <c r="Y324" s="7551"/>
      <c r="Z324" s="7550" t="s">
        <v>93</v>
      </c>
      <c r="AA324" s="7551"/>
      <c r="AB324" s="7550" t="s">
        <v>94</v>
      </c>
      <c r="AC324" s="7551"/>
      <c r="AD324" s="7550" t="s">
        <v>95</v>
      </c>
      <c r="AE324" s="7551"/>
      <c r="AF324" s="7550" t="s">
        <v>96</v>
      </c>
      <c r="AG324" s="7551"/>
      <c r="AH324" s="7579"/>
      <c r="AI324" s="7579"/>
      <c r="AJ324" s="7141"/>
      <c r="AK324" s="7141"/>
      <c r="AL324" s="6459"/>
      <c r="AM324" s="6458"/>
      <c r="AN324" s="6458"/>
      <c r="AO324" s="6458"/>
      <c r="AP324" s="6458"/>
      <c r="AQ324" s="6458"/>
      <c r="AR324" s="6458"/>
      <c r="AS324" s="6458"/>
    </row>
    <row r="325" spans="1:130" x14ac:dyDescent="0.35">
      <c r="A325" s="7563"/>
      <c r="B325" s="7565"/>
      <c r="C325" s="6460" t="s">
        <v>32</v>
      </c>
      <c r="D325" s="6460" t="s">
        <v>33</v>
      </c>
      <c r="E325" s="6461" t="s">
        <v>34</v>
      </c>
      <c r="F325" s="5189" t="s">
        <v>541</v>
      </c>
      <c r="G325" s="6462" t="s">
        <v>34</v>
      </c>
      <c r="H325" s="5189" t="s">
        <v>541</v>
      </c>
      <c r="I325" s="6462" t="s">
        <v>34</v>
      </c>
      <c r="J325" s="5189" t="s">
        <v>541</v>
      </c>
      <c r="K325" s="6462" t="s">
        <v>34</v>
      </c>
      <c r="L325" s="5189" t="s">
        <v>541</v>
      </c>
      <c r="M325" s="6462" t="s">
        <v>34</v>
      </c>
      <c r="N325" s="5189" t="s">
        <v>541</v>
      </c>
      <c r="O325" s="6462" t="s">
        <v>34</v>
      </c>
      <c r="P325" s="5189" t="s">
        <v>541</v>
      </c>
      <c r="Q325" s="6462" t="s">
        <v>34</v>
      </c>
      <c r="R325" s="5189" t="s">
        <v>541</v>
      </c>
      <c r="S325" s="6462" t="s">
        <v>34</v>
      </c>
      <c r="T325" s="5189" t="s">
        <v>541</v>
      </c>
      <c r="U325" s="6462" t="s">
        <v>34</v>
      </c>
      <c r="V325" s="5189" t="s">
        <v>541</v>
      </c>
      <c r="W325" s="6462" t="s">
        <v>34</v>
      </c>
      <c r="X325" s="5189" t="s">
        <v>541</v>
      </c>
      <c r="Y325" s="6462" t="s">
        <v>34</v>
      </c>
      <c r="Z325" s="5189" t="s">
        <v>541</v>
      </c>
      <c r="AA325" s="6462" t="s">
        <v>34</v>
      </c>
      <c r="AB325" s="5189" t="s">
        <v>541</v>
      </c>
      <c r="AC325" s="6462" t="s">
        <v>34</v>
      </c>
      <c r="AD325" s="5189" t="s">
        <v>541</v>
      </c>
      <c r="AE325" s="6462" t="s">
        <v>34</v>
      </c>
      <c r="AF325" s="5189" t="s">
        <v>541</v>
      </c>
      <c r="AG325" s="6462" t="s">
        <v>34</v>
      </c>
      <c r="AH325" s="6463" t="s">
        <v>583</v>
      </c>
      <c r="AI325" s="6464" t="s">
        <v>584</v>
      </c>
      <c r="AJ325" s="7581"/>
      <c r="AK325" s="7581"/>
      <c r="AL325" s="125"/>
      <c r="AM325" s="6458"/>
      <c r="AN325" s="6458"/>
      <c r="AO325" s="6458"/>
      <c r="AP325" s="6458"/>
      <c r="AQ325" s="6458"/>
      <c r="AR325" s="6458"/>
      <c r="AS325" s="6458"/>
    </row>
    <row r="326" spans="1:130" ht="15" thickBot="1" x14ac:dyDescent="0.4">
      <c r="A326" s="7552" t="s">
        <v>3902</v>
      </c>
      <c r="B326" s="7553"/>
      <c r="C326" s="6465">
        <f>SUM(D326+E326)</f>
        <v>0</v>
      </c>
      <c r="D326" s="6465">
        <f t="shared" ref="D326:E328" si="39">SUM(F326+H326+J326+L326+N326+P326+R326+T326+V326+X326+Z326+AB326+AD326+AF326)</f>
        <v>0</v>
      </c>
      <c r="E326" s="6466">
        <f t="shared" si="39"/>
        <v>0</v>
      </c>
      <c r="F326" s="6467"/>
      <c r="G326" s="6467"/>
      <c r="H326" s="6467"/>
      <c r="I326" s="6467"/>
      <c r="J326" s="6467"/>
      <c r="K326" s="6467"/>
      <c r="L326" s="6467"/>
      <c r="M326" s="6467"/>
      <c r="N326" s="6467"/>
      <c r="O326" s="6467"/>
      <c r="P326" s="6467"/>
      <c r="Q326" s="6467"/>
      <c r="R326" s="6467"/>
      <c r="S326" s="6467"/>
      <c r="T326" s="6467"/>
      <c r="U326" s="6467"/>
      <c r="V326" s="6467"/>
      <c r="W326" s="6467"/>
      <c r="X326" s="6467"/>
      <c r="Y326" s="6467"/>
      <c r="Z326" s="6467"/>
      <c r="AA326" s="6467"/>
      <c r="AB326" s="6467"/>
      <c r="AC326" s="6467"/>
      <c r="AD326" s="6467"/>
      <c r="AE326" s="6467"/>
      <c r="AF326" s="6467"/>
      <c r="AG326" s="6468"/>
      <c r="AH326" s="6468"/>
      <c r="AI326" s="6468"/>
      <c r="AJ326" s="6469"/>
      <c r="AK326" s="6470"/>
      <c r="AL326" s="6471" t="s">
        <v>563</v>
      </c>
      <c r="AM326" s="6458"/>
      <c r="AN326" s="6458"/>
      <c r="AO326" s="6458"/>
      <c r="AP326" s="6458"/>
      <c r="AQ326" s="6458"/>
      <c r="AR326" s="6458"/>
      <c r="AS326" s="6472"/>
      <c r="AZ326" s="272"/>
      <c r="BA326" s="272"/>
    </row>
    <row r="327" spans="1:130" ht="15.5" thickTop="1" thickBot="1" x14ac:dyDescent="0.4">
      <c r="A327" s="7554" t="s">
        <v>3977</v>
      </c>
      <c r="B327" s="7555"/>
      <c r="C327" s="6473">
        <f>SUM(D327+E327)</f>
        <v>0</v>
      </c>
      <c r="D327" s="6473">
        <f t="shared" si="39"/>
        <v>0</v>
      </c>
      <c r="E327" s="6474">
        <f t="shared" si="39"/>
        <v>0</v>
      </c>
      <c r="F327" s="6475"/>
      <c r="G327" s="6475"/>
      <c r="H327" s="6475"/>
      <c r="I327" s="6475"/>
      <c r="J327" s="6475"/>
      <c r="K327" s="6475"/>
      <c r="L327" s="6475"/>
      <c r="M327" s="6475"/>
      <c r="N327" s="6475"/>
      <c r="O327" s="6475"/>
      <c r="P327" s="6475"/>
      <c r="Q327" s="6475"/>
      <c r="R327" s="6475"/>
      <c r="S327" s="6475"/>
      <c r="T327" s="6475"/>
      <c r="U327" s="6475"/>
      <c r="V327" s="6475"/>
      <c r="W327" s="6475"/>
      <c r="X327" s="6475"/>
      <c r="Y327" s="6475"/>
      <c r="Z327" s="6475"/>
      <c r="AA327" s="6475"/>
      <c r="AB327" s="6475"/>
      <c r="AC327" s="6475"/>
      <c r="AD327" s="6475"/>
      <c r="AE327" s="6475"/>
      <c r="AF327" s="6475"/>
      <c r="AG327" s="6476"/>
      <c r="AH327" s="6476"/>
      <c r="AI327" s="6476"/>
      <c r="AJ327" s="6477"/>
      <c r="AK327" s="6478"/>
      <c r="AL327" s="6479" t="s">
        <v>563</v>
      </c>
      <c r="AM327" s="6458"/>
      <c r="AN327" s="6458"/>
      <c r="AO327" s="6458"/>
      <c r="AP327" s="6458"/>
      <c r="AQ327" s="6458"/>
      <c r="AR327" s="6458"/>
      <c r="AS327" s="6472"/>
    </row>
    <row r="328" spans="1:130" ht="15" thickTop="1" x14ac:dyDescent="0.35">
      <c r="A328" s="7556" t="s">
        <v>3987</v>
      </c>
      <c r="B328" s="7557"/>
      <c r="C328" s="6086">
        <f>SUM(D328+E328)</f>
        <v>0</v>
      </c>
      <c r="D328" s="6086">
        <f t="shared" si="39"/>
        <v>0</v>
      </c>
      <c r="E328" s="6480">
        <f t="shared" si="39"/>
        <v>0</v>
      </c>
      <c r="F328" s="6481"/>
      <c r="G328" s="6481"/>
      <c r="H328" s="6481"/>
      <c r="I328" s="6481"/>
      <c r="J328" s="6481"/>
      <c r="K328" s="6481"/>
      <c r="L328" s="6481"/>
      <c r="M328" s="6481"/>
      <c r="N328" s="6481"/>
      <c r="O328" s="6481"/>
      <c r="P328" s="6481"/>
      <c r="Q328" s="6481"/>
      <c r="R328" s="6481"/>
      <c r="S328" s="6481"/>
      <c r="T328" s="6481"/>
      <c r="U328" s="6481"/>
      <c r="V328" s="6481"/>
      <c r="W328" s="6481"/>
      <c r="X328" s="6481"/>
      <c r="Y328" s="6481"/>
      <c r="Z328" s="6481"/>
      <c r="AA328" s="6481"/>
      <c r="AB328" s="6481"/>
      <c r="AC328" s="6481"/>
      <c r="AD328" s="6481"/>
      <c r="AE328" s="6481"/>
      <c r="AF328" s="6481"/>
      <c r="AG328" s="6482"/>
      <c r="AH328" s="6482"/>
      <c r="AI328" s="6482"/>
      <c r="AJ328" s="6483"/>
      <c r="AK328" s="6484"/>
      <c r="AL328" s="1247" t="s">
        <v>563</v>
      </c>
      <c r="AM328" s="6458"/>
      <c r="AN328" s="6485"/>
      <c r="AO328" s="6458"/>
      <c r="AP328" s="6458"/>
      <c r="AQ328" s="6458"/>
      <c r="AR328" s="6458"/>
      <c r="AS328" s="6472"/>
    </row>
    <row r="329" spans="1:130" s="272" customFormat="1" ht="30" customHeight="1" x14ac:dyDescent="0.35">
      <c r="A329" s="6486" t="s">
        <v>3988</v>
      </c>
      <c r="B329" s="6487"/>
      <c r="C329" s="6488"/>
      <c r="D329" s="6488"/>
      <c r="E329" s="6488"/>
      <c r="F329" s="6488"/>
      <c r="G329" s="6488"/>
      <c r="H329" s="6488"/>
      <c r="I329" s="6488"/>
      <c r="J329" s="6488"/>
      <c r="K329" s="6488"/>
      <c r="L329" s="6488"/>
      <c r="M329" s="6488"/>
      <c r="N329" s="6488"/>
      <c r="O329" s="277"/>
      <c r="P329" s="277"/>
      <c r="Q329" s="277"/>
      <c r="R329" s="277"/>
      <c r="S329" s="277"/>
      <c r="T329" s="277"/>
      <c r="U329" s="277"/>
      <c r="V329" s="277"/>
      <c r="W329" s="277"/>
      <c r="X329" s="277"/>
      <c r="Y329" s="277"/>
      <c r="Z329" s="277"/>
      <c r="AA329" s="277"/>
      <c r="AB329" s="277"/>
      <c r="AC329" s="277"/>
      <c r="AD329" s="277"/>
      <c r="AE329" s="277"/>
      <c r="AF329" s="277"/>
      <c r="AG329" s="277"/>
      <c r="AH329" s="276"/>
      <c r="AI329" s="277"/>
      <c r="AJ329" s="277"/>
      <c r="AK329" s="277"/>
      <c r="AL329" s="276"/>
      <c r="AM329" s="276"/>
      <c r="AN329" s="276"/>
      <c r="AO329" s="276"/>
      <c r="AP329" s="276"/>
      <c r="AQ329" s="276"/>
      <c r="AR329" s="276"/>
      <c r="AS329" s="276"/>
      <c r="AT329" s="276"/>
      <c r="AU329" s="276"/>
      <c r="AV329" s="276"/>
      <c r="AW329" s="276"/>
      <c r="AX329" s="276"/>
      <c r="AZ329" s="121"/>
      <c r="BA329" s="121"/>
      <c r="BZ329" s="271"/>
      <c r="CA329" s="274"/>
      <c r="CB329" s="274"/>
      <c r="CC329" s="274"/>
      <c r="CD329" s="274"/>
      <c r="CE329" s="274"/>
      <c r="CF329" s="274"/>
      <c r="CG329" s="274"/>
      <c r="CH329" s="274"/>
      <c r="CI329" s="274"/>
      <c r="CJ329" s="274"/>
      <c r="CK329" s="274"/>
      <c r="CL329" s="274"/>
      <c r="CM329" s="274"/>
      <c r="CN329" s="274"/>
      <c r="CO329" s="274"/>
      <c r="CP329" s="274"/>
      <c r="CQ329" s="274"/>
      <c r="CR329" s="274"/>
      <c r="CS329" s="274"/>
      <c r="CT329" s="274"/>
      <c r="CU329" s="274"/>
      <c r="CV329" s="274"/>
      <c r="CW329" s="274"/>
      <c r="CX329" s="274"/>
      <c r="CY329" s="274"/>
      <c r="CZ329" s="274"/>
      <c r="DA329" s="314"/>
      <c r="DB329" s="314"/>
      <c r="DC329" s="314"/>
      <c r="DD329" s="314"/>
      <c r="DE329" s="314"/>
      <c r="DF329" s="314"/>
      <c r="DG329" s="314"/>
      <c r="DH329" s="314"/>
      <c r="DI329" s="314"/>
      <c r="DJ329" s="314"/>
      <c r="DK329" s="314"/>
      <c r="DL329" s="314"/>
      <c r="DM329" s="314"/>
      <c r="DN329" s="314"/>
      <c r="DO329" s="314"/>
      <c r="DP329" s="314"/>
      <c r="DQ329" s="314"/>
      <c r="DR329" s="314"/>
      <c r="DS329" s="314"/>
      <c r="DT329" s="314"/>
      <c r="DU329" s="314"/>
      <c r="DV329" s="314"/>
      <c r="DW329" s="314"/>
      <c r="DX329" s="314"/>
      <c r="DY329" s="314"/>
      <c r="DZ329" s="314"/>
    </row>
    <row r="330" spans="1:130" ht="15" customHeight="1" x14ac:dyDescent="0.35">
      <c r="A330" s="7558" t="s">
        <v>123</v>
      </c>
      <c r="B330" s="7560" t="s">
        <v>360</v>
      </c>
      <c r="C330" s="7561"/>
      <c r="D330" s="7562"/>
      <c r="E330" s="7563" t="s">
        <v>361</v>
      </c>
      <c r="F330" s="7564"/>
      <c r="G330" s="7564"/>
      <c r="H330" s="7564"/>
      <c r="I330" s="7564"/>
      <c r="J330" s="7564"/>
      <c r="K330" s="7564"/>
      <c r="L330" s="7564"/>
      <c r="M330" s="7564"/>
      <c r="N330" s="6489"/>
      <c r="O330" s="7566" t="s">
        <v>9</v>
      </c>
      <c r="P330" s="7566" t="s">
        <v>10</v>
      </c>
      <c r="Q330" s="7544" t="s">
        <v>3901</v>
      </c>
      <c r="R330" s="146"/>
      <c r="S330" s="146"/>
      <c r="T330" s="146"/>
      <c r="U330" s="146"/>
      <c r="V330" s="146"/>
      <c r="W330" s="146"/>
      <c r="X330" s="146"/>
      <c r="Y330" s="146"/>
      <c r="Z330" s="146"/>
      <c r="AA330" s="146"/>
      <c r="AB330" s="146"/>
      <c r="AC330" s="146"/>
      <c r="AD330" s="146"/>
      <c r="AE330" s="146"/>
      <c r="AF330" s="146"/>
      <c r="AG330" s="146"/>
      <c r="AH330" s="146"/>
      <c r="AI330" s="146"/>
      <c r="AJ330" s="146"/>
      <c r="AK330" s="146"/>
      <c r="AL330" s="182"/>
      <c r="AM330" s="182"/>
      <c r="AN330" s="182"/>
      <c r="AO330" s="182"/>
      <c r="AP330" s="182"/>
      <c r="AQ330" s="182"/>
      <c r="AR330" s="6490"/>
      <c r="AS330" s="6490"/>
    </row>
    <row r="331" spans="1:130" x14ac:dyDescent="0.35">
      <c r="A331" s="7384"/>
      <c r="B331" s="7563"/>
      <c r="C331" s="7564"/>
      <c r="D331" s="7565"/>
      <c r="E331" s="7546" t="s">
        <v>601</v>
      </c>
      <c r="F331" s="7547"/>
      <c r="G331" s="7548" t="s">
        <v>539</v>
      </c>
      <c r="H331" s="7549"/>
      <c r="I331" s="7546" t="s">
        <v>540</v>
      </c>
      <c r="J331" s="7547"/>
      <c r="K331" s="7546" t="s">
        <v>43</v>
      </c>
      <c r="L331" s="7547"/>
      <c r="M331" s="7546" t="s">
        <v>44</v>
      </c>
      <c r="N331" s="7547"/>
      <c r="O331" s="7567"/>
      <c r="P331" s="7567"/>
      <c r="Q331" s="6933"/>
      <c r="R331" s="146"/>
      <c r="S331" s="146"/>
      <c r="T331" s="146"/>
      <c r="U331" s="146"/>
      <c r="V331" s="146"/>
      <c r="W331" s="146"/>
      <c r="X331" s="146"/>
      <c r="Y331" s="146"/>
      <c r="Z331" s="146"/>
      <c r="AA331" s="146"/>
      <c r="AB331" s="146"/>
      <c r="AC331" s="146"/>
      <c r="AD331" s="146"/>
      <c r="AE331" s="146"/>
      <c r="AF331" s="146"/>
      <c r="AG331" s="146"/>
      <c r="AH331" s="146"/>
      <c r="AI331" s="146"/>
      <c r="AJ331" s="146"/>
      <c r="AK331" s="146"/>
      <c r="AL331" s="182"/>
      <c r="AM331" s="182"/>
      <c r="AN331" s="182"/>
      <c r="AO331" s="182"/>
      <c r="AP331" s="182"/>
      <c r="AQ331" s="182"/>
      <c r="AR331" s="182"/>
      <c r="AS331" s="182"/>
    </row>
    <row r="332" spans="1:130" x14ac:dyDescent="0.35">
      <c r="A332" s="7559"/>
      <c r="B332" s="6491" t="s">
        <v>32</v>
      </c>
      <c r="C332" s="6492" t="s">
        <v>33</v>
      </c>
      <c r="D332" s="6493" t="s">
        <v>34</v>
      </c>
      <c r="E332" s="6389" t="s">
        <v>33</v>
      </c>
      <c r="F332" s="6494" t="s">
        <v>34</v>
      </c>
      <c r="G332" s="6389" t="s">
        <v>33</v>
      </c>
      <c r="H332" s="6494" t="s">
        <v>34</v>
      </c>
      <c r="I332" s="6389" t="s">
        <v>33</v>
      </c>
      <c r="J332" s="6494" t="s">
        <v>34</v>
      </c>
      <c r="K332" s="6389" t="s">
        <v>33</v>
      </c>
      <c r="L332" s="6494" t="s">
        <v>34</v>
      </c>
      <c r="M332" s="6389" t="s">
        <v>33</v>
      </c>
      <c r="N332" s="6494" t="s">
        <v>34</v>
      </c>
      <c r="O332" s="7568"/>
      <c r="P332" s="7568"/>
      <c r="Q332" s="7545"/>
      <c r="R332" s="146"/>
      <c r="S332" s="146"/>
      <c r="T332" s="146"/>
      <c r="U332" s="146"/>
      <c r="V332" s="146"/>
      <c r="W332" s="146"/>
      <c r="X332" s="146"/>
      <c r="Y332" s="146"/>
      <c r="Z332" s="146"/>
      <c r="AA332" s="146"/>
      <c r="AB332" s="146"/>
      <c r="AC332" s="146"/>
      <c r="AD332" s="146"/>
      <c r="AE332" s="146"/>
      <c r="AF332" s="146"/>
      <c r="AG332" s="146"/>
      <c r="AH332" s="182"/>
      <c r="AI332" s="146"/>
      <c r="AJ332" s="146"/>
      <c r="AK332" s="146"/>
      <c r="AL332" s="182"/>
      <c r="AM332" s="182"/>
      <c r="AN332" s="182"/>
      <c r="AO332" s="182"/>
      <c r="AP332" s="182"/>
      <c r="AQ332" s="182"/>
      <c r="AR332" s="182"/>
      <c r="AS332" s="182"/>
      <c r="AZ332" s="272"/>
      <c r="BA332" s="272"/>
    </row>
    <row r="333" spans="1:130" x14ac:dyDescent="0.35">
      <c r="A333" s="6495" t="s">
        <v>570</v>
      </c>
      <c r="B333" s="6496">
        <f>SUM(C333+D333)</f>
        <v>0</v>
      </c>
      <c r="C333" s="6497">
        <f>SUM(E333+G333+I333+K333+M333)</f>
        <v>0</v>
      </c>
      <c r="D333" s="6498">
        <f>SUM(F333+H333+J333+L333+N333)</f>
        <v>0</v>
      </c>
      <c r="E333" s="5846"/>
      <c r="F333" s="3424"/>
      <c r="G333" s="5846"/>
      <c r="H333" s="3424"/>
      <c r="I333" s="5846"/>
      <c r="J333" s="5849"/>
      <c r="K333" s="5846"/>
      <c r="L333" s="5849"/>
      <c r="M333" s="6499"/>
      <c r="N333" s="5849"/>
      <c r="O333" s="5192"/>
      <c r="P333" s="5192"/>
      <c r="Q333" s="5192"/>
      <c r="R333" s="146"/>
      <c r="S333" s="146"/>
      <c r="T333" s="146"/>
      <c r="U333" s="146"/>
      <c r="V333" s="146"/>
      <c r="W333" s="146"/>
      <c r="X333" s="146"/>
      <c r="Y333" s="146"/>
      <c r="Z333" s="146"/>
      <c r="AA333" s="146"/>
      <c r="AB333" s="146"/>
      <c r="AC333" s="146"/>
      <c r="AD333" s="146"/>
      <c r="AE333" s="146"/>
      <c r="AF333" s="146"/>
      <c r="AG333" s="146"/>
      <c r="AH333" s="146"/>
      <c r="AI333" s="146"/>
      <c r="AJ333" s="146"/>
      <c r="AK333" s="146"/>
      <c r="AL333" s="182"/>
      <c r="AM333" s="125"/>
      <c r="AN333" s="182"/>
      <c r="AO333" s="182"/>
      <c r="AP333" s="182"/>
      <c r="AQ333" s="182"/>
      <c r="AR333" s="182"/>
      <c r="AS333" s="182"/>
    </row>
    <row r="334" spans="1:130" x14ac:dyDescent="0.35">
      <c r="A334" s="6495" t="s">
        <v>571</v>
      </c>
      <c r="B334" s="6500">
        <f>SUM(C334+D334)</f>
        <v>0</v>
      </c>
      <c r="C334" s="6497">
        <f>SUM(E334+G334+I334+K334+M334)</f>
        <v>0</v>
      </c>
      <c r="D334" s="6498">
        <f>SUM(F334+H334+J334+L334+N334)</f>
        <v>0</v>
      </c>
      <c r="E334" s="6501"/>
      <c r="F334" s="6502"/>
      <c r="G334" s="6501"/>
      <c r="H334" s="6503"/>
      <c r="I334" s="6501"/>
      <c r="J334" s="6502"/>
      <c r="K334" s="6501"/>
      <c r="L334" s="6502"/>
      <c r="M334" s="6504"/>
      <c r="N334" s="6503"/>
      <c r="O334" s="5902"/>
      <c r="P334" s="5902"/>
      <c r="Q334" s="5902"/>
      <c r="R334" s="146"/>
      <c r="S334" s="146"/>
      <c r="T334" s="146"/>
      <c r="U334" s="146"/>
      <c r="V334" s="146"/>
      <c r="W334" s="146"/>
      <c r="X334" s="146"/>
      <c r="Y334" s="146"/>
      <c r="Z334" s="146"/>
      <c r="AA334" s="146"/>
      <c r="AB334" s="146"/>
      <c r="AC334" s="146"/>
      <c r="AD334" s="146"/>
      <c r="AE334" s="146"/>
      <c r="AF334" s="146"/>
      <c r="AG334" s="146"/>
      <c r="AH334" s="146"/>
      <c r="AI334" s="146"/>
      <c r="AJ334" s="146"/>
      <c r="AK334" s="146"/>
      <c r="AL334" s="182"/>
      <c r="AM334" s="182"/>
      <c r="AN334" s="182"/>
      <c r="AO334" s="182"/>
      <c r="AP334" s="182"/>
      <c r="AQ334" s="182"/>
      <c r="AR334" s="182"/>
      <c r="AS334" s="182"/>
    </row>
    <row r="335" spans="1:130" s="272" customFormat="1" ht="22.5" customHeight="1" x14ac:dyDescent="0.35">
      <c r="A335" s="547" t="s">
        <v>3989</v>
      </c>
      <c r="B335" s="298"/>
      <c r="AZ335" s="121"/>
      <c r="BA335" s="121"/>
      <c r="BZ335" s="271"/>
      <c r="CA335" s="274"/>
      <c r="CB335" s="274"/>
      <c r="CC335" s="274"/>
      <c r="CD335" s="274"/>
      <c r="CE335" s="274"/>
      <c r="CF335" s="274"/>
      <c r="CG335" s="274"/>
      <c r="CH335" s="274"/>
      <c r="CI335" s="274"/>
      <c r="CJ335" s="274"/>
      <c r="CK335" s="274"/>
      <c r="CL335" s="274"/>
      <c r="CM335" s="274"/>
      <c r="CN335" s="274"/>
      <c r="CO335" s="274"/>
      <c r="CP335" s="274"/>
      <c r="CQ335" s="274"/>
      <c r="CR335" s="274"/>
      <c r="CS335" s="274"/>
      <c r="CT335" s="274"/>
      <c r="CU335" s="274"/>
      <c r="CV335" s="274"/>
      <c r="CW335" s="274"/>
      <c r="CX335" s="274"/>
      <c r="CY335" s="274"/>
      <c r="CZ335" s="274"/>
      <c r="DA335" s="314"/>
      <c r="DB335" s="314"/>
      <c r="DC335" s="314"/>
      <c r="DD335" s="314"/>
      <c r="DE335" s="314"/>
      <c r="DF335" s="314"/>
      <c r="DG335" s="314"/>
      <c r="DH335" s="314"/>
      <c r="DI335" s="314"/>
      <c r="DJ335" s="314"/>
      <c r="DK335" s="314"/>
      <c r="DL335" s="314"/>
      <c r="DM335" s="314"/>
      <c r="DN335" s="314"/>
      <c r="DO335" s="314"/>
      <c r="DP335" s="314"/>
      <c r="DQ335" s="314"/>
      <c r="DR335" s="314"/>
      <c r="DS335" s="314"/>
      <c r="DT335" s="314"/>
      <c r="DU335" s="314"/>
      <c r="DV335" s="314"/>
      <c r="DW335" s="314"/>
      <c r="DX335" s="314"/>
      <c r="DY335" s="314"/>
      <c r="DZ335" s="314"/>
    </row>
    <row r="336" spans="1:130" ht="15" customHeight="1" x14ac:dyDescent="0.35">
      <c r="A336" s="7517" t="s">
        <v>123</v>
      </c>
      <c r="B336" s="7517" t="s">
        <v>134</v>
      </c>
      <c r="C336" s="7509" t="s">
        <v>360</v>
      </c>
      <c r="D336" s="7509"/>
      <c r="E336" s="7509"/>
      <c r="F336" s="7510" t="s">
        <v>361</v>
      </c>
      <c r="G336" s="7528"/>
      <c r="H336" s="7528"/>
      <c r="I336" s="7528"/>
      <c r="J336" s="7528"/>
      <c r="K336" s="7528"/>
      <c r="L336" s="7528"/>
      <c r="M336" s="7528"/>
      <c r="N336" s="7528"/>
      <c r="O336" s="7528"/>
      <c r="P336" s="7528"/>
      <c r="Q336" s="7528"/>
      <c r="R336" s="7528"/>
      <c r="S336" s="7528"/>
      <c r="T336" s="7528"/>
      <c r="U336" s="7528"/>
      <c r="V336" s="7528"/>
      <c r="W336" s="7528"/>
      <c r="X336" s="7528"/>
      <c r="Y336" s="7528"/>
      <c r="Z336" s="7528"/>
      <c r="AA336" s="7528"/>
      <c r="AB336" s="7528"/>
      <c r="AC336" s="7528"/>
      <c r="AD336" s="7528"/>
      <c r="AE336" s="7528"/>
      <c r="AF336" s="7528"/>
      <c r="AG336" s="7511"/>
      <c r="AH336" s="7542" t="s">
        <v>9</v>
      </c>
      <c r="AI336" s="7542" t="s">
        <v>10</v>
      </c>
      <c r="AJ336" s="7510" t="s">
        <v>3990</v>
      </c>
      <c r="AK336" s="7528"/>
      <c r="AL336" s="7511"/>
      <c r="AM336" s="7530" t="s">
        <v>3991</v>
      </c>
      <c r="AN336" s="272"/>
      <c r="AO336" s="272"/>
      <c r="AP336" s="272"/>
      <c r="AQ336" s="272"/>
      <c r="AR336" s="272"/>
    </row>
    <row r="337" spans="1:130" ht="15" customHeight="1" x14ac:dyDescent="0.35">
      <c r="A337" s="7517"/>
      <c r="B337" s="7517"/>
      <c r="C337" s="7509"/>
      <c r="D337" s="7509"/>
      <c r="E337" s="7509"/>
      <c r="F337" s="7510" t="s">
        <v>43</v>
      </c>
      <c r="G337" s="7511"/>
      <c r="H337" s="7510" t="s">
        <v>44</v>
      </c>
      <c r="I337" s="7511"/>
      <c r="J337" s="7510" t="s">
        <v>85</v>
      </c>
      <c r="K337" s="7511"/>
      <c r="L337" s="7510" t="s">
        <v>86</v>
      </c>
      <c r="M337" s="7511"/>
      <c r="N337" s="7510" t="s">
        <v>87</v>
      </c>
      <c r="O337" s="7511"/>
      <c r="P337" s="7510" t="s">
        <v>88</v>
      </c>
      <c r="Q337" s="7511"/>
      <c r="R337" s="7510" t="s">
        <v>89</v>
      </c>
      <c r="S337" s="7511"/>
      <c r="T337" s="7510" t="s">
        <v>90</v>
      </c>
      <c r="U337" s="7511"/>
      <c r="V337" s="7510" t="s">
        <v>91</v>
      </c>
      <c r="W337" s="7511"/>
      <c r="X337" s="7510" t="s">
        <v>92</v>
      </c>
      <c r="Y337" s="7511"/>
      <c r="Z337" s="7510" t="s">
        <v>93</v>
      </c>
      <c r="AA337" s="7511"/>
      <c r="AB337" s="7510" t="s">
        <v>94</v>
      </c>
      <c r="AC337" s="7511"/>
      <c r="AD337" s="7510" t="s">
        <v>95</v>
      </c>
      <c r="AE337" s="7511"/>
      <c r="AF337" s="7510" t="s">
        <v>96</v>
      </c>
      <c r="AG337" s="7511"/>
      <c r="AH337" s="7172"/>
      <c r="AI337" s="7172"/>
      <c r="AJ337" s="7536" t="s">
        <v>3992</v>
      </c>
      <c r="AK337" s="7538" t="s">
        <v>499</v>
      </c>
      <c r="AL337" s="7540" t="s">
        <v>3993</v>
      </c>
      <c r="AM337" s="7362"/>
      <c r="AN337" s="272"/>
      <c r="AO337" s="272"/>
      <c r="AP337" s="272"/>
      <c r="AQ337" s="272"/>
      <c r="AR337" s="272"/>
    </row>
    <row r="338" spans="1:130" x14ac:dyDescent="0.35">
      <c r="A338" s="7517"/>
      <c r="B338" s="7517"/>
      <c r="C338" s="6505" t="s">
        <v>32</v>
      </c>
      <c r="D338" s="6505" t="s">
        <v>33</v>
      </c>
      <c r="E338" s="5825" t="s">
        <v>34</v>
      </c>
      <c r="F338" s="6506" t="s">
        <v>33</v>
      </c>
      <c r="G338" s="6507" t="s">
        <v>34</v>
      </c>
      <c r="H338" s="6506" t="s">
        <v>33</v>
      </c>
      <c r="I338" s="6507" t="s">
        <v>34</v>
      </c>
      <c r="J338" s="6506" t="s">
        <v>541</v>
      </c>
      <c r="K338" s="6507" t="s">
        <v>34</v>
      </c>
      <c r="L338" s="6506" t="s">
        <v>541</v>
      </c>
      <c r="M338" s="6507" t="s">
        <v>34</v>
      </c>
      <c r="N338" s="6506" t="s">
        <v>541</v>
      </c>
      <c r="O338" s="6507" t="s">
        <v>34</v>
      </c>
      <c r="P338" s="6506" t="s">
        <v>541</v>
      </c>
      <c r="Q338" s="6507" t="s">
        <v>34</v>
      </c>
      <c r="R338" s="6506" t="s">
        <v>541</v>
      </c>
      <c r="S338" s="6507" t="s">
        <v>34</v>
      </c>
      <c r="T338" s="6506" t="s">
        <v>541</v>
      </c>
      <c r="U338" s="6507" t="s">
        <v>34</v>
      </c>
      <c r="V338" s="6506" t="s">
        <v>541</v>
      </c>
      <c r="W338" s="6507" t="s">
        <v>34</v>
      </c>
      <c r="X338" s="6506" t="s">
        <v>541</v>
      </c>
      <c r="Y338" s="6507" t="s">
        <v>34</v>
      </c>
      <c r="Z338" s="6506" t="s">
        <v>541</v>
      </c>
      <c r="AA338" s="6507" t="s">
        <v>34</v>
      </c>
      <c r="AB338" s="6506" t="s">
        <v>541</v>
      </c>
      <c r="AC338" s="6507" t="s">
        <v>34</v>
      </c>
      <c r="AD338" s="6506" t="s">
        <v>541</v>
      </c>
      <c r="AE338" s="6507" t="s">
        <v>34</v>
      </c>
      <c r="AF338" s="6506" t="s">
        <v>541</v>
      </c>
      <c r="AG338" s="6507" t="s">
        <v>34</v>
      </c>
      <c r="AH338" s="7543"/>
      <c r="AI338" s="7543"/>
      <c r="AJ338" s="7537"/>
      <c r="AK338" s="7539"/>
      <c r="AL338" s="7541"/>
      <c r="AM338" s="7531"/>
      <c r="AN338" s="272"/>
      <c r="AO338" s="272"/>
      <c r="AP338" s="272"/>
      <c r="AQ338" s="272"/>
      <c r="AR338" s="272"/>
    </row>
    <row r="339" spans="1:130" ht="15" customHeight="1" x14ac:dyDescent="0.35">
      <c r="A339" s="7530" t="s">
        <v>3994</v>
      </c>
      <c r="B339" s="5098" t="s">
        <v>3995</v>
      </c>
      <c r="C339" s="6508">
        <f t="shared" ref="C339:C348" si="40">SUM(D339+E339)</f>
        <v>0</v>
      </c>
      <c r="D339" s="5124">
        <f t="shared" ref="D339:E348" si="41">SUM(F339+H339+J339+L339+N339+P339+R339+T339+V339+X339+Z339+AB339+AD339+AF339)</f>
        <v>0</v>
      </c>
      <c r="E339" s="6509">
        <f t="shared" si="41"/>
        <v>0</v>
      </c>
      <c r="F339" s="4727"/>
      <c r="G339" s="5192"/>
      <c r="H339" s="4727"/>
      <c r="I339" s="5192"/>
      <c r="J339" s="4727"/>
      <c r="K339" s="5192"/>
      <c r="L339" s="4727"/>
      <c r="M339" s="5192"/>
      <c r="N339" s="4727"/>
      <c r="O339" s="5192"/>
      <c r="P339" s="4727"/>
      <c r="Q339" s="5192"/>
      <c r="R339" s="4727"/>
      <c r="S339" s="5192"/>
      <c r="T339" s="4727"/>
      <c r="U339" s="5192"/>
      <c r="V339" s="4727"/>
      <c r="W339" s="5192"/>
      <c r="X339" s="4727"/>
      <c r="Y339" s="5192"/>
      <c r="Z339" s="4727"/>
      <c r="AA339" s="5192"/>
      <c r="AB339" s="4727"/>
      <c r="AC339" s="5192"/>
      <c r="AD339" s="4727"/>
      <c r="AE339" s="5192"/>
      <c r="AF339" s="4727"/>
      <c r="AG339" s="5192"/>
      <c r="AH339" s="6510"/>
      <c r="AI339" s="6511"/>
      <c r="AJ339" s="6512"/>
      <c r="AK339" s="6513"/>
      <c r="AL339" s="6511"/>
      <c r="AM339" s="6511"/>
      <c r="AN339" s="272"/>
      <c r="AO339" s="272"/>
      <c r="AP339" s="272"/>
      <c r="AQ339" s="272"/>
      <c r="AR339" s="272"/>
    </row>
    <row r="340" spans="1:130" x14ac:dyDescent="0.35">
      <c r="A340" s="7362"/>
      <c r="B340" s="351" t="s">
        <v>3996</v>
      </c>
      <c r="C340" s="6514">
        <f t="shared" si="40"/>
        <v>0</v>
      </c>
      <c r="D340" s="6515">
        <f t="shared" si="41"/>
        <v>0</v>
      </c>
      <c r="E340" s="6516">
        <f t="shared" si="41"/>
        <v>0</v>
      </c>
      <c r="F340" s="5926"/>
      <c r="G340" s="5882"/>
      <c r="H340" s="5926"/>
      <c r="I340" s="5882"/>
      <c r="J340" s="5926"/>
      <c r="K340" s="5882"/>
      <c r="L340" s="5926"/>
      <c r="M340" s="5882"/>
      <c r="N340" s="5926"/>
      <c r="O340" s="5882"/>
      <c r="P340" s="5926"/>
      <c r="Q340" s="5882"/>
      <c r="R340" s="5926"/>
      <c r="S340" s="5882"/>
      <c r="T340" s="5926"/>
      <c r="U340" s="5882"/>
      <c r="V340" s="5926"/>
      <c r="W340" s="5882"/>
      <c r="X340" s="5926"/>
      <c r="Y340" s="5882"/>
      <c r="Z340" s="5926"/>
      <c r="AA340" s="5882"/>
      <c r="AB340" s="5926"/>
      <c r="AC340" s="5882"/>
      <c r="AD340" s="5926"/>
      <c r="AE340" s="5882"/>
      <c r="AF340" s="5926"/>
      <c r="AG340" s="5882"/>
      <c r="AH340" s="6410"/>
      <c r="AI340" s="6517"/>
      <c r="AJ340" s="6518"/>
      <c r="AK340" s="6519"/>
      <c r="AL340" s="6517"/>
      <c r="AM340" s="6517"/>
      <c r="AN340" s="272"/>
      <c r="AO340" s="272"/>
      <c r="AP340" s="272"/>
      <c r="AQ340" s="272"/>
      <c r="AR340" s="272"/>
    </row>
    <row r="341" spans="1:130" x14ac:dyDescent="0.35">
      <c r="A341" s="7531"/>
      <c r="B341" s="6520" t="s">
        <v>3997</v>
      </c>
      <c r="C341" s="6521">
        <f t="shared" si="40"/>
        <v>0</v>
      </c>
      <c r="D341" s="1698">
        <f t="shared" si="41"/>
        <v>0</v>
      </c>
      <c r="E341" s="6522">
        <f t="shared" si="41"/>
        <v>0</v>
      </c>
      <c r="F341" s="5926"/>
      <c r="G341" s="5882"/>
      <c r="H341" s="5926"/>
      <c r="I341" s="5882"/>
      <c r="J341" s="5926"/>
      <c r="K341" s="5882"/>
      <c r="L341" s="5926"/>
      <c r="M341" s="5882"/>
      <c r="N341" s="5926"/>
      <c r="O341" s="5882"/>
      <c r="P341" s="5926"/>
      <c r="Q341" s="5882"/>
      <c r="R341" s="5926"/>
      <c r="S341" s="5882"/>
      <c r="T341" s="5926"/>
      <c r="U341" s="5882"/>
      <c r="V341" s="5926"/>
      <c r="W341" s="5882"/>
      <c r="X341" s="5926"/>
      <c r="Y341" s="5882"/>
      <c r="Z341" s="5926"/>
      <c r="AA341" s="5882"/>
      <c r="AB341" s="5926"/>
      <c r="AC341" s="5882"/>
      <c r="AD341" s="5926"/>
      <c r="AE341" s="5882"/>
      <c r="AF341" s="5926"/>
      <c r="AG341" s="5882"/>
      <c r="AH341" s="6410"/>
      <c r="AI341" s="6517"/>
      <c r="AJ341" s="6523"/>
      <c r="AK341" s="6524"/>
      <c r="AL341" s="6525"/>
      <c r="AM341" s="6525"/>
      <c r="AN341" s="272"/>
      <c r="AO341" s="272"/>
      <c r="AP341" s="272"/>
      <c r="AQ341" s="272"/>
      <c r="AR341" s="272"/>
    </row>
    <row r="342" spans="1:130" x14ac:dyDescent="0.35">
      <c r="A342" s="7532" t="s">
        <v>3998</v>
      </c>
      <c r="B342" s="5098" t="s">
        <v>3995</v>
      </c>
      <c r="C342" s="6508">
        <f t="shared" si="40"/>
        <v>0</v>
      </c>
      <c r="D342" s="5124">
        <f t="shared" si="41"/>
        <v>0</v>
      </c>
      <c r="E342" s="6509">
        <f t="shared" si="41"/>
        <v>0</v>
      </c>
      <c r="F342" s="5926"/>
      <c r="G342" s="5882"/>
      <c r="H342" s="5926"/>
      <c r="I342" s="5882"/>
      <c r="J342" s="5926"/>
      <c r="K342" s="5882"/>
      <c r="L342" s="5926"/>
      <c r="M342" s="5882"/>
      <c r="N342" s="5926"/>
      <c r="O342" s="5882"/>
      <c r="P342" s="5926"/>
      <c r="Q342" s="5882"/>
      <c r="R342" s="5926"/>
      <c r="S342" s="5882"/>
      <c r="T342" s="5926"/>
      <c r="U342" s="5882"/>
      <c r="V342" s="5926"/>
      <c r="W342" s="5882"/>
      <c r="X342" s="5926"/>
      <c r="Y342" s="5882"/>
      <c r="Z342" s="5926"/>
      <c r="AA342" s="5882"/>
      <c r="AB342" s="5926"/>
      <c r="AC342" s="5882"/>
      <c r="AD342" s="5926"/>
      <c r="AE342" s="5882"/>
      <c r="AF342" s="5926"/>
      <c r="AG342" s="5882"/>
      <c r="AH342" s="6519"/>
      <c r="AI342" s="6517"/>
      <c r="AJ342" s="6526"/>
      <c r="AK342" s="6527"/>
      <c r="AL342" s="6528"/>
      <c r="AM342" s="6528"/>
      <c r="AN342" s="272"/>
      <c r="AO342" s="272"/>
      <c r="AP342" s="272"/>
      <c r="AQ342" s="272"/>
      <c r="AR342" s="272"/>
      <c r="AZ342" s="272"/>
      <c r="BA342" s="272"/>
    </row>
    <row r="343" spans="1:130" x14ac:dyDescent="0.35">
      <c r="A343" s="7533"/>
      <c r="B343" s="6529" t="s">
        <v>3996</v>
      </c>
      <c r="C343" s="6514">
        <f t="shared" si="40"/>
        <v>0</v>
      </c>
      <c r="D343" s="6515">
        <f t="shared" si="41"/>
        <v>0</v>
      </c>
      <c r="E343" s="6516">
        <f t="shared" si="41"/>
        <v>0</v>
      </c>
      <c r="F343" s="5926"/>
      <c r="G343" s="5882"/>
      <c r="H343" s="5926"/>
      <c r="I343" s="5882"/>
      <c r="J343" s="5926"/>
      <c r="K343" s="5882"/>
      <c r="L343" s="5926"/>
      <c r="M343" s="5882"/>
      <c r="N343" s="5926"/>
      <c r="O343" s="5882"/>
      <c r="P343" s="5926"/>
      <c r="Q343" s="5882"/>
      <c r="R343" s="5926"/>
      <c r="S343" s="5882"/>
      <c r="T343" s="5926"/>
      <c r="U343" s="5882"/>
      <c r="V343" s="5926"/>
      <c r="W343" s="5882"/>
      <c r="X343" s="5926"/>
      <c r="Y343" s="5882"/>
      <c r="Z343" s="5926"/>
      <c r="AA343" s="5882"/>
      <c r="AB343" s="5926"/>
      <c r="AC343" s="5882"/>
      <c r="AD343" s="5926"/>
      <c r="AE343" s="5882"/>
      <c r="AF343" s="5926"/>
      <c r="AG343" s="5882"/>
      <c r="AH343" s="6519"/>
      <c r="AI343" s="6517"/>
      <c r="AJ343" s="6518"/>
      <c r="AK343" s="6519"/>
      <c r="AL343" s="6517"/>
      <c r="AM343" s="6517"/>
      <c r="AN343" s="272"/>
      <c r="AO343" s="272"/>
      <c r="AP343" s="272"/>
      <c r="AQ343" s="272"/>
      <c r="AR343" s="272"/>
      <c r="AZ343" s="272"/>
      <c r="BA343" s="272"/>
    </row>
    <row r="344" spans="1:130" x14ac:dyDescent="0.35">
      <c r="A344" s="7534"/>
      <c r="B344" s="6520" t="s">
        <v>3997</v>
      </c>
      <c r="C344" s="6521">
        <f t="shared" si="40"/>
        <v>0</v>
      </c>
      <c r="D344" s="6530">
        <f t="shared" si="41"/>
        <v>0</v>
      </c>
      <c r="E344" s="6531">
        <f t="shared" si="41"/>
        <v>0</v>
      </c>
      <c r="F344" s="5932"/>
      <c r="G344" s="5902"/>
      <c r="H344" s="5932"/>
      <c r="I344" s="5902"/>
      <c r="J344" s="5932"/>
      <c r="K344" s="5902"/>
      <c r="L344" s="5932"/>
      <c r="M344" s="5902"/>
      <c r="N344" s="5932"/>
      <c r="O344" s="5902"/>
      <c r="P344" s="5932"/>
      <c r="Q344" s="5902"/>
      <c r="R344" s="5932"/>
      <c r="S344" s="5902"/>
      <c r="T344" s="5932"/>
      <c r="U344" s="5902"/>
      <c r="V344" s="5932"/>
      <c r="W344" s="5902"/>
      <c r="X344" s="5932"/>
      <c r="Y344" s="5902"/>
      <c r="Z344" s="5932"/>
      <c r="AA344" s="5902"/>
      <c r="AB344" s="5932"/>
      <c r="AC344" s="5902"/>
      <c r="AD344" s="5932"/>
      <c r="AE344" s="5902"/>
      <c r="AF344" s="5932"/>
      <c r="AG344" s="5902"/>
      <c r="AH344" s="6524"/>
      <c r="AI344" s="6525"/>
      <c r="AJ344" s="6523"/>
      <c r="AK344" s="6524"/>
      <c r="AL344" s="6525"/>
      <c r="AM344" s="6525"/>
      <c r="AN344" s="272"/>
      <c r="AO344" s="272"/>
      <c r="AP344" s="272"/>
      <c r="AQ344" s="272"/>
      <c r="AR344" s="272"/>
      <c r="AZ344" s="272"/>
      <c r="BA344" s="272"/>
    </row>
    <row r="345" spans="1:130" s="272" customFormat="1" ht="13.5" x14ac:dyDescent="0.25">
      <c r="A345" s="7524" t="s">
        <v>3999</v>
      </c>
      <c r="B345" s="5076" t="s">
        <v>4000</v>
      </c>
      <c r="C345" s="6508">
        <f t="shared" si="40"/>
        <v>0</v>
      </c>
      <c r="D345" s="5124">
        <f t="shared" si="41"/>
        <v>0</v>
      </c>
      <c r="E345" s="6532">
        <f t="shared" si="41"/>
        <v>0</v>
      </c>
      <c r="F345" s="294"/>
      <c r="G345" s="5900"/>
      <c r="H345" s="294"/>
      <c r="I345" s="5900"/>
      <c r="J345" s="294"/>
      <c r="K345" s="5900"/>
      <c r="L345" s="294"/>
      <c r="M345" s="5900"/>
      <c r="N345" s="294"/>
      <c r="O345" s="5900"/>
      <c r="P345" s="294"/>
      <c r="Q345" s="5900"/>
      <c r="R345" s="294"/>
      <c r="S345" s="5900"/>
      <c r="T345" s="294"/>
      <c r="U345" s="5900"/>
      <c r="V345" s="294"/>
      <c r="W345" s="5900"/>
      <c r="X345" s="294"/>
      <c r="Y345" s="5900"/>
      <c r="Z345" s="294"/>
      <c r="AA345" s="5900"/>
      <c r="AB345" s="294"/>
      <c r="AC345" s="5900"/>
      <c r="AD345" s="294"/>
      <c r="AE345" s="5900"/>
      <c r="AF345" s="294"/>
      <c r="AG345" s="286"/>
      <c r="AH345" s="6528"/>
      <c r="AI345" s="6526"/>
      <c r="AJ345" s="6527"/>
      <c r="AK345" s="6528"/>
      <c r="AL345" s="6528"/>
      <c r="AM345" s="6528"/>
      <c r="BR345" s="271"/>
      <c r="BX345" s="271"/>
      <c r="BY345" s="274"/>
      <c r="BZ345" s="274"/>
      <c r="CA345" s="274"/>
      <c r="CB345" s="274"/>
      <c r="CC345" s="274"/>
      <c r="CD345" s="274"/>
      <c r="CE345" s="274"/>
      <c r="CF345" s="274"/>
      <c r="CG345" s="274"/>
      <c r="CH345" s="274"/>
      <c r="CI345" s="274"/>
      <c r="CJ345" s="274"/>
      <c r="CK345" s="274"/>
      <c r="CL345" s="274"/>
      <c r="CM345" s="274"/>
      <c r="CN345" s="274"/>
      <c r="CO345" s="274"/>
      <c r="CP345" s="274"/>
      <c r="CQ345" s="274"/>
      <c r="CR345" s="274"/>
      <c r="CS345" s="274"/>
      <c r="CT345" s="274"/>
      <c r="CU345" s="274"/>
      <c r="CV345" s="274"/>
      <c r="CW345" s="274"/>
      <c r="CX345" s="274"/>
      <c r="CY345" s="274"/>
      <c r="CZ345" s="314"/>
      <c r="DA345" s="314"/>
      <c r="DB345" s="314"/>
      <c r="DC345" s="314"/>
      <c r="DD345" s="314"/>
      <c r="DE345" s="314"/>
      <c r="DF345" s="314"/>
      <c r="DG345" s="314"/>
      <c r="DH345" s="314"/>
      <c r="DI345" s="314"/>
      <c r="DJ345" s="314"/>
      <c r="DK345" s="314"/>
      <c r="DL345" s="314"/>
      <c r="DM345" s="314"/>
      <c r="DN345" s="314"/>
      <c r="DO345" s="314"/>
      <c r="DP345" s="314"/>
      <c r="DQ345" s="314"/>
      <c r="DR345" s="314"/>
      <c r="DS345" s="314"/>
      <c r="DT345" s="314"/>
      <c r="DU345" s="314"/>
      <c r="DV345" s="314"/>
      <c r="DW345" s="314"/>
      <c r="DX345" s="314"/>
      <c r="DY345" s="314"/>
    </row>
    <row r="346" spans="1:130" s="272" customFormat="1" ht="13.5" x14ac:dyDescent="0.25">
      <c r="A346" s="6925"/>
      <c r="B346" s="5884" t="s">
        <v>4001</v>
      </c>
      <c r="C346" s="6514">
        <f t="shared" si="40"/>
        <v>0</v>
      </c>
      <c r="D346" s="6515">
        <f t="shared" si="41"/>
        <v>0</v>
      </c>
      <c r="E346" s="6516">
        <f t="shared" si="41"/>
        <v>0</v>
      </c>
      <c r="F346" s="5926"/>
      <c r="G346" s="5882"/>
      <c r="H346" s="5926"/>
      <c r="I346" s="5882"/>
      <c r="J346" s="5926"/>
      <c r="K346" s="5882"/>
      <c r="L346" s="5926"/>
      <c r="M346" s="5882"/>
      <c r="N346" s="5926"/>
      <c r="O346" s="5882"/>
      <c r="P346" s="5926"/>
      <c r="Q346" s="5882"/>
      <c r="R346" s="5926"/>
      <c r="S346" s="5882"/>
      <c r="T346" s="5926"/>
      <c r="U346" s="5882"/>
      <c r="V346" s="5926"/>
      <c r="W346" s="5882"/>
      <c r="X346" s="5926"/>
      <c r="Y346" s="5882"/>
      <c r="Z346" s="5926"/>
      <c r="AA346" s="5882"/>
      <c r="AB346" s="5926"/>
      <c r="AC346" s="5882"/>
      <c r="AD346" s="5926"/>
      <c r="AE346" s="5882"/>
      <c r="AF346" s="5926"/>
      <c r="AG346" s="5995"/>
      <c r="AH346" s="6517"/>
      <c r="AI346" s="6518"/>
      <c r="AJ346" s="6519"/>
      <c r="AK346" s="6517"/>
      <c r="AL346" s="6517"/>
      <c r="AM346" s="6517"/>
      <c r="AZ346" s="298"/>
      <c r="BR346" s="271"/>
      <c r="BX346" s="271"/>
      <c r="BY346" s="274"/>
      <c r="BZ346" s="274"/>
      <c r="CA346" s="274"/>
      <c r="CB346" s="274"/>
      <c r="CC346" s="274"/>
      <c r="CD346" s="274"/>
      <c r="CE346" s="274"/>
      <c r="CF346" s="274"/>
      <c r="CG346" s="274"/>
      <c r="CH346" s="274"/>
      <c r="CI346" s="274"/>
      <c r="CJ346" s="274"/>
      <c r="CK346" s="274"/>
      <c r="CL346" s="274"/>
      <c r="CM346" s="274"/>
      <c r="CN346" s="274"/>
      <c r="CO346" s="274"/>
      <c r="CP346" s="274"/>
      <c r="CQ346" s="274"/>
      <c r="CR346" s="274"/>
      <c r="CS346" s="274"/>
      <c r="CT346" s="274"/>
      <c r="CU346" s="274"/>
      <c r="CV346" s="274"/>
      <c r="CW346" s="274"/>
      <c r="CX346" s="274"/>
      <c r="CY346" s="274"/>
      <c r="CZ346" s="314"/>
      <c r="DA346" s="314"/>
      <c r="DB346" s="314"/>
      <c r="DC346" s="314"/>
      <c r="DD346" s="314"/>
      <c r="DE346" s="314"/>
      <c r="DF346" s="314"/>
      <c r="DG346" s="314"/>
      <c r="DH346" s="314"/>
      <c r="DI346" s="314"/>
      <c r="DJ346" s="314"/>
      <c r="DK346" s="314"/>
      <c r="DL346" s="314"/>
      <c r="DM346" s="314"/>
      <c r="DN346" s="314"/>
      <c r="DO346" s="314"/>
      <c r="DP346" s="314"/>
      <c r="DQ346" s="314"/>
      <c r="DR346" s="314"/>
      <c r="DS346" s="314"/>
      <c r="DT346" s="314"/>
      <c r="DU346" s="314"/>
      <c r="DV346" s="314"/>
      <c r="DW346" s="314"/>
      <c r="DX346" s="314"/>
      <c r="DY346" s="314"/>
    </row>
    <row r="347" spans="1:130" s="272" customFormat="1" ht="13.5" x14ac:dyDescent="0.25">
      <c r="A347" s="6925"/>
      <c r="B347" s="5884" t="s">
        <v>4002</v>
      </c>
      <c r="C347" s="6514">
        <f t="shared" si="40"/>
        <v>0</v>
      </c>
      <c r="D347" s="6515">
        <f t="shared" si="41"/>
        <v>0</v>
      </c>
      <c r="E347" s="6516">
        <f t="shared" si="41"/>
        <v>0</v>
      </c>
      <c r="F347" s="5926"/>
      <c r="G347" s="5882"/>
      <c r="H347" s="5926"/>
      <c r="I347" s="5882"/>
      <c r="J347" s="5926"/>
      <c r="K347" s="5882"/>
      <c r="L347" s="5926"/>
      <c r="M347" s="5882"/>
      <c r="N347" s="5926"/>
      <c r="O347" s="5882"/>
      <c r="P347" s="5926"/>
      <c r="Q347" s="5882"/>
      <c r="R347" s="5926"/>
      <c r="S347" s="5882"/>
      <c r="T347" s="5926"/>
      <c r="U347" s="5882"/>
      <c r="V347" s="5926"/>
      <c r="W347" s="5882"/>
      <c r="X347" s="5926"/>
      <c r="Y347" s="5882"/>
      <c r="Z347" s="5926"/>
      <c r="AA347" s="5882"/>
      <c r="AB347" s="5926"/>
      <c r="AC347" s="5882"/>
      <c r="AD347" s="5926"/>
      <c r="AE347" s="5882"/>
      <c r="AF347" s="5926"/>
      <c r="AG347" s="5995"/>
      <c r="AH347" s="6517"/>
      <c r="AI347" s="6518"/>
      <c r="AJ347" s="6519"/>
      <c r="AK347" s="6517"/>
      <c r="AL347" s="6517"/>
      <c r="AM347" s="6517"/>
      <c r="AZ347" s="298"/>
      <c r="BR347" s="271"/>
      <c r="BX347" s="271"/>
      <c r="BY347" s="274"/>
      <c r="BZ347" s="274"/>
      <c r="CA347" s="274"/>
      <c r="CB347" s="274"/>
      <c r="CC347" s="274"/>
      <c r="CD347" s="274"/>
      <c r="CE347" s="274"/>
      <c r="CF347" s="274"/>
      <c r="CG347" s="274"/>
      <c r="CH347" s="274"/>
      <c r="CI347" s="274"/>
      <c r="CJ347" s="274"/>
      <c r="CK347" s="274"/>
      <c r="CL347" s="274"/>
      <c r="CM347" s="274"/>
      <c r="CN347" s="274"/>
      <c r="CO347" s="274"/>
      <c r="CP347" s="274"/>
      <c r="CQ347" s="274"/>
      <c r="CR347" s="274"/>
      <c r="CS347" s="274"/>
      <c r="CT347" s="274"/>
      <c r="CU347" s="274"/>
      <c r="CV347" s="274"/>
      <c r="CW347" s="274"/>
      <c r="CX347" s="274"/>
      <c r="CY347" s="274"/>
      <c r="CZ347" s="314"/>
      <c r="DA347" s="314"/>
      <c r="DB347" s="314"/>
      <c r="DC347" s="314"/>
      <c r="DD347" s="314"/>
      <c r="DE347" s="314"/>
      <c r="DF347" s="314"/>
      <c r="DG347" s="314"/>
      <c r="DH347" s="314"/>
      <c r="DI347" s="314"/>
      <c r="DJ347" s="314"/>
      <c r="DK347" s="314"/>
      <c r="DL347" s="314"/>
      <c r="DM347" s="314"/>
      <c r="DN347" s="314"/>
      <c r="DO347" s="314"/>
      <c r="DP347" s="314"/>
      <c r="DQ347" s="314"/>
      <c r="DR347" s="314"/>
      <c r="DS347" s="314"/>
      <c r="DT347" s="314"/>
      <c r="DU347" s="314"/>
      <c r="DV347" s="314"/>
      <c r="DW347" s="314"/>
      <c r="DX347" s="314"/>
      <c r="DY347" s="314"/>
    </row>
    <row r="348" spans="1:130" s="272" customFormat="1" ht="13.5" x14ac:dyDescent="0.25">
      <c r="A348" s="7527"/>
      <c r="B348" s="6457" t="s">
        <v>4003</v>
      </c>
      <c r="C348" s="5327">
        <f t="shared" si="40"/>
        <v>0</v>
      </c>
      <c r="D348" s="6533">
        <f t="shared" si="41"/>
        <v>0</v>
      </c>
      <c r="E348" s="6534">
        <f t="shared" si="41"/>
        <v>0</v>
      </c>
      <c r="F348" s="5932"/>
      <c r="G348" s="5902"/>
      <c r="H348" s="5932"/>
      <c r="I348" s="5902"/>
      <c r="J348" s="5932"/>
      <c r="K348" s="5902"/>
      <c r="L348" s="5932"/>
      <c r="M348" s="5902"/>
      <c r="N348" s="5932"/>
      <c r="O348" s="5902"/>
      <c r="P348" s="5932"/>
      <c r="Q348" s="5902"/>
      <c r="R348" s="5932"/>
      <c r="S348" s="5902"/>
      <c r="T348" s="5932"/>
      <c r="U348" s="5902"/>
      <c r="V348" s="5932"/>
      <c r="W348" s="5902"/>
      <c r="X348" s="5932"/>
      <c r="Y348" s="5902"/>
      <c r="Z348" s="5932"/>
      <c r="AA348" s="5902"/>
      <c r="AB348" s="5932"/>
      <c r="AC348" s="5902"/>
      <c r="AD348" s="5932"/>
      <c r="AE348" s="5902"/>
      <c r="AF348" s="5932"/>
      <c r="AG348" s="6535"/>
      <c r="AH348" s="6536"/>
      <c r="AI348" s="6537"/>
      <c r="AJ348" s="6538"/>
      <c r="AK348" s="6536"/>
      <c r="AL348" s="6536"/>
      <c r="AM348" s="6536"/>
      <c r="AZ348" s="298"/>
      <c r="BR348" s="271"/>
      <c r="BX348" s="271"/>
      <c r="BY348" s="274"/>
      <c r="BZ348" s="274"/>
      <c r="CA348" s="274"/>
      <c r="CB348" s="274"/>
      <c r="CC348" s="274"/>
      <c r="CD348" s="274"/>
      <c r="CE348" s="274"/>
      <c r="CF348" s="274"/>
      <c r="CG348" s="274"/>
      <c r="CH348" s="274"/>
      <c r="CI348" s="274"/>
      <c r="CJ348" s="274"/>
      <c r="CK348" s="274"/>
      <c r="CL348" s="274"/>
      <c r="CM348" s="274"/>
      <c r="CN348" s="274"/>
      <c r="CO348" s="274"/>
      <c r="CP348" s="274"/>
      <c r="CQ348" s="274"/>
      <c r="CR348" s="274"/>
      <c r="CS348" s="274"/>
      <c r="CT348" s="274"/>
      <c r="CU348" s="274"/>
      <c r="CV348" s="274"/>
      <c r="CW348" s="274"/>
      <c r="CX348" s="274"/>
      <c r="CY348" s="274"/>
      <c r="CZ348" s="314"/>
      <c r="DA348" s="314"/>
      <c r="DB348" s="314"/>
      <c r="DC348" s="314"/>
      <c r="DD348" s="314"/>
      <c r="DE348" s="314"/>
      <c r="DF348" s="314"/>
      <c r="DG348" s="314"/>
      <c r="DH348" s="314"/>
      <c r="DI348" s="314"/>
      <c r="DJ348" s="314"/>
      <c r="DK348" s="314"/>
      <c r="DL348" s="314"/>
      <c r="DM348" s="314"/>
      <c r="DN348" s="314"/>
      <c r="DO348" s="314"/>
      <c r="DP348" s="314"/>
      <c r="DQ348" s="314"/>
      <c r="DR348" s="314"/>
      <c r="DS348" s="314"/>
      <c r="DT348" s="314"/>
      <c r="DU348" s="314"/>
      <c r="DV348" s="314"/>
      <c r="DW348" s="314"/>
      <c r="DX348" s="314"/>
      <c r="DY348" s="314"/>
    </row>
    <row r="349" spans="1:130" s="272" customFormat="1" ht="22.9" customHeight="1" x14ac:dyDescent="0.25">
      <c r="A349" s="7535" t="s">
        <v>4004</v>
      </c>
      <c r="B349" s="7535"/>
      <c r="C349" s="7535"/>
      <c r="D349" s="7535"/>
      <c r="E349" s="7535"/>
      <c r="F349" s="7535"/>
      <c r="G349" s="7535"/>
      <c r="H349" s="7535"/>
      <c r="I349" s="7535"/>
      <c r="J349" s="7535"/>
      <c r="K349" s="7535"/>
      <c r="L349" s="7535"/>
      <c r="M349" s="7535"/>
      <c r="N349" s="7535"/>
      <c r="O349" s="7535"/>
      <c r="P349" s="7535"/>
      <c r="Q349" s="7535"/>
      <c r="R349" s="7535"/>
      <c r="S349" s="7535"/>
      <c r="T349" s="7535"/>
      <c r="U349" s="7535"/>
      <c r="V349" s="7535"/>
      <c r="W349" s="7535"/>
      <c r="X349" s="7535"/>
      <c r="Y349" s="7535"/>
      <c r="Z349" s="7535"/>
      <c r="AA349" s="7535"/>
      <c r="AB349" s="7535"/>
      <c r="AC349" s="7535"/>
      <c r="AD349" s="7535"/>
      <c r="AE349" s="7535"/>
      <c r="AF349" s="7535"/>
      <c r="AG349" s="7535"/>
      <c r="AH349" s="7535"/>
      <c r="AI349" s="7535"/>
      <c r="AJ349" s="7535"/>
      <c r="AK349" s="7535"/>
      <c r="AL349" s="7535"/>
      <c r="AM349" s="7535"/>
      <c r="AX349" s="298"/>
      <c r="AY349" s="298"/>
      <c r="AZ349" s="298"/>
      <c r="CA349" s="274"/>
      <c r="CB349" s="274"/>
      <c r="CC349" s="274"/>
      <c r="CD349" s="274"/>
      <c r="CE349" s="274"/>
      <c r="CF349" s="274"/>
      <c r="CG349" s="274"/>
      <c r="CH349" s="274"/>
      <c r="CI349" s="274"/>
      <c r="CJ349" s="274"/>
      <c r="CK349" s="274"/>
      <c r="CL349" s="274"/>
      <c r="CM349" s="274"/>
      <c r="CN349" s="274"/>
      <c r="CO349" s="274"/>
      <c r="CP349" s="274"/>
      <c r="CQ349" s="274"/>
      <c r="CR349" s="274"/>
      <c r="CS349" s="274"/>
      <c r="CT349" s="274"/>
      <c r="CU349" s="274"/>
      <c r="CV349" s="274"/>
      <c r="CW349" s="274"/>
      <c r="CX349" s="274"/>
      <c r="CY349" s="274"/>
      <c r="CZ349" s="274"/>
      <c r="DA349" s="314"/>
      <c r="DB349" s="314"/>
      <c r="DC349" s="314"/>
      <c r="DD349" s="314"/>
      <c r="DE349" s="314"/>
      <c r="DF349" s="314"/>
      <c r="DG349" s="314"/>
      <c r="DH349" s="314"/>
      <c r="DI349" s="314"/>
      <c r="DJ349" s="314"/>
      <c r="DK349" s="314"/>
      <c r="DL349" s="314"/>
      <c r="DM349" s="314"/>
      <c r="DN349" s="314"/>
      <c r="DO349" s="314"/>
      <c r="DP349" s="314"/>
      <c r="DQ349" s="314"/>
      <c r="DR349" s="314"/>
      <c r="DS349" s="314"/>
      <c r="DT349" s="314"/>
      <c r="DU349" s="314"/>
      <c r="DV349" s="314"/>
      <c r="DW349" s="314"/>
      <c r="DX349" s="314"/>
      <c r="DY349" s="314"/>
      <c r="DZ349" s="314"/>
    </row>
    <row r="350" spans="1:130" s="272" customFormat="1" x14ac:dyDescent="0.35">
      <c r="A350" s="301" t="s">
        <v>4005</v>
      </c>
      <c r="B350" s="121"/>
      <c r="C350" s="306"/>
      <c r="D350" s="306"/>
      <c r="E350" s="306"/>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298"/>
      <c r="AF350" s="298"/>
      <c r="AG350" s="298"/>
      <c r="AH350" s="298"/>
      <c r="AI350" s="298"/>
      <c r="AJ350" s="298"/>
      <c r="AK350" s="298"/>
      <c r="AL350" s="298"/>
      <c r="AM350" s="298"/>
      <c r="AX350" s="298"/>
      <c r="AY350" s="298"/>
      <c r="AZ350" s="298"/>
      <c r="CA350" s="274"/>
      <c r="CB350" s="274"/>
      <c r="CC350" s="274"/>
      <c r="CD350" s="274"/>
      <c r="CE350" s="274"/>
      <c r="CF350" s="274"/>
      <c r="CG350" s="274"/>
      <c r="CH350" s="274"/>
      <c r="CI350" s="274"/>
      <c r="CJ350" s="274"/>
      <c r="CK350" s="274"/>
      <c r="CL350" s="274"/>
      <c r="CM350" s="274"/>
      <c r="CN350" s="274"/>
      <c r="CO350" s="274"/>
      <c r="CP350" s="274"/>
      <c r="CQ350" s="274"/>
      <c r="CR350" s="274"/>
      <c r="CS350" s="274"/>
      <c r="CT350" s="274"/>
      <c r="CU350" s="274"/>
      <c r="CV350" s="274"/>
      <c r="CW350" s="274"/>
      <c r="CX350" s="274"/>
      <c r="CY350" s="274"/>
      <c r="CZ350" s="274"/>
      <c r="DA350" s="314"/>
      <c r="DB350" s="314"/>
      <c r="DC350" s="314"/>
      <c r="DD350" s="314"/>
      <c r="DE350" s="314"/>
      <c r="DF350" s="314"/>
      <c r="DG350" s="314"/>
      <c r="DH350" s="314"/>
      <c r="DI350" s="314"/>
      <c r="DJ350" s="314"/>
      <c r="DK350" s="314"/>
      <c r="DL350" s="314"/>
      <c r="DM350" s="314"/>
      <c r="DN350" s="314"/>
      <c r="DO350" s="314"/>
      <c r="DP350" s="314"/>
      <c r="DQ350" s="314"/>
      <c r="DR350" s="314"/>
      <c r="DS350" s="314"/>
      <c r="DT350" s="314"/>
      <c r="DU350" s="314"/>
      <c r="DV350" s="314"/>
      <c r="DW350" s="314"/>
      <c r="DX350" s="314"/>
      <c r="DY350" s="314"/>
      <c r="DZ350" s="314"/>
    </row>
    <row r="351" spans="1:130" s="272" customFormat="1" ht="13.5" x14ac:dyDescent="0.25">
      <c r="A351" s="7509" t="s">
        <v>4006</v>
      </c>
      <c r="B351" s="7509" t="s">
        <v>602</v>
      </c>
      <c r="C351" s="7509" t="s">
        <v>4007</v>
      </c>
      <c r="D351" s="7509"/>
      <c r="E351" s="7509"/>
      <c r="F351" s="7509"/>
      <c r="G351" s="7509"/>
      <c r="H351" s="7509"/>
      <c r="I351" s="7509"/>
      <c r="J351" s="7509"/>
      <c r="K351" s="7517" t="s">
        <v>4008</v>
      </c>
      <c r="L351" s="7517"/>
      <c r="M351" s="7517"/>
      <c r="N351" s="7517"/>
      <c r="O351" s="7517"/>
      <c r="P351" s="7509" t="s">
        <v>4009</v>
      </c>
      <c r="Q351" s="278"/>
      <c r="R351" s="278"/>
      <c r="S351" s="278"/>
      <c r="T351" s="278"/>
      <c r="U351" s="278"/>
      <c r="V351" s="278"/>
      <c r="W351" s="278"/>
      <c r="X351" s="278"/>
      <c r="Y351" s="278"/>
      <c r="Z351" s="278"/>
      <c r="AA351" s="278"/>
      <c r="AB351" s="278"/>
      <c r="AC351" s="278"/>
      <c r="AD351" s="278"/>
      <c r="AE351" s="278"/>
      <c r="AF351" s="278"/>
      <c r="AG351" s="278"/>
      <c r="AH351" s="278"/>
      <c r="AI351" s="278"/>
      <c r="AJ351" s="278"/>
      <c r="AK351" s="278"/>
      <c r="AL351" s="278"/>
      <c r="AM351" s="278"/>
      <c r="AN351" s="278"/>
      <c r="AO351" s="278"/>
      <c r="AP351" s="278"/>
      <c r="AX351" s="298"/>
      <c r="AY351" s="298"/>
      <c r="AZ351" s="298"/>
      <c r="CA351" s="274"/>
      <c r="CB351" s="274"/>
      <c r="CC351" s="274"/>
      <c r="CD351" s="274"/>
      <c r="CE351" s="274"/>
      <c r="CF351" s="274"/>
      <c r="CG351" s="274"/>
      <c r="CH351" s="274"/>
      <c r="CI351" s="274"/>
      <c r="CJ351" s="274"/>
      <c r="CK351" s="274"/>
      <c r="CL351" s="274"/>
      <c r="CM351" s="274"/>
      <c r="CN351" s="274"/>
      <c r="CO351" s="274"/>
      <c r="CP351" s="274"/>
      <c r="CQ351" s="274"/>
      <c r="CR351" s="274"/>
      <c r="CS351" s="274"/>
      <c r="CT351" s="274"/>
      <c r="CU351" s="274"/>
      <c r="CV351" s="274"/>
      <c r="CW351" s="274"/>
      <c r="CX351" s="274"/>
      <c r="CY351" s="274"/>
      <c r="CZ351" s="274"/>
      <c r="DA351" s="314"/>
      <c r="DB351" s="314"/>
      <c r="DC351" s="314"/>
      <c r="DD351" s="314"/>
      <c r="DE351" s="314"/>
      <c r="DF351" s="314"/>
      <c r="DG351" s="314"/>
      <c r="DH351" s="314"/>
      <c r="DI351" s="314"/>
      <c r="DJ351" s="314"/>
      <c r="DK351" s="314"/>
      <c r="DL351" s="314"/>
      <c r="DM351" s="314"/>
      <c r="DN351" s="314"/>
      <c r="DO351" s="314"/>
      <c r="DP351" s="314"/>
      <c r="DQ351" s="314"/>
      <c r="DR351" s="314"/>
      <c r="DS351" s="314"/>
      <c r="DT351" s="314"/>
      <c r="DU351" s="314"/>
      <c r="DV351" s="314"/>
      <c r="DW351" s="314"/>
      <c r="DX351" s="314"/>
      <c r="DY351" s="314"/>
      <c r="DZ351" s="314"/>
    </row>
    <row r="352" spans="1:130" s="272" customFormat="1" ht="13.5" x14ac:dyDescent="0.25">
      <c r="A352" s="7509"/>
      <c r="B352" s="7509"/>
      <c r="C352" s="7509" t="s">
        <v>4010</v>
      </c>
      <c r="D352" s="7509" t="s">
        <v>4011</v>
      </c>
      <c r="E352" s="7509" t="s">
        <v>4012</v>
      </c>
      <c r="F352" s="7509" t="s">
        <v>4013</v>
      </c>
      <c r="G352" s="7509" t="s">
        <v>4014</v>
      </c>
      <c r="H352" s="7509"/>
      <c r="I352" s="7509"/>
      <c r="J352" s="7509"/>
      <c r="K352" s="7509" t="s">
        <v>4015</v>
      </c>
      <c r="L352" s="7509" t="s">
        <v>4016</v>
      </c>
      <c r="M352" s="7509" t="s">
        <v>4017</v>
      </c>
      <c r="N352" s="7509" t="s">
        <v>4018</v>
      </c>
      <c r="O352" s="7509" t="s">
        <v>4019</v>
      </c>
      <c r="P352" s="7509"/>
      <c r="Q352" s="278"/>
      <c r="R352" s="278"/>
      <c r="S352" s="278"/>
      <c r="T352" s="278"/>
      <c r="U352" s="278"/>
      <c r="V352" s="278"/>
      <c r="W352" s="278"/>
      <c r="X352" s="278"/>
      <c r="Y352" s="278"/>
      <c r="Z352" s="278"/>
      <c r="AA352" s="278"/>
      <c r="AB352" s="278"/>
      <c r="AC352" s="278"/>
      <c r="AD352" s="278"/>
      <c r="AE352" s="278"/>
      <c r="AF352" s="278"/>
      <c r="AG352" s="278"/>
      <c r="AH352" s="278"/>
      <c r="AI352" s="278"/>
      <c r="AJ352" s="278"/>
      <c r="AK352" s="278"/>
      <c r="AL352" s="278"/>
      <c r="AM352" s="278"/>
      <c r="AN352" s="278"/>
      <c r="AO352" s="278"/>
      <c r="AP352" s="278"/>
      <c r="AX352" s="298"/>
      <c r="AY352" s="298"/>
      <c r="AZ352" s="298"/>
      <c r="CA352" s="274"/>
      <c r="CB352" s="274"/>
      <c r="CC352" s="274"/>
      <c r="CD352" s="274"/>
      <c r="CE352" s="274"/>
      <c r="CF352" s="274"/>
      <c r="CG352" s="274"/>
      <c r="CH352" s="274"/>
      <c r="CI352" s="274"/>
      <c r="CJ352" s="274"/>
      <c r="CK352" s="274"/>
      <c r="CL352" s="274"/>
      <c r="CM352" s="274"/>
      <c r="CN352" s="274"/>
      <c r="CO352" s="274"/>
      <c r="CP352" s="274"/>
      <c r="CQ352" s="274"/>
      <c r="CR352" s="274"/>
      <c r="CS352" s="274"/>
      <c r="CT352" s="274"/>
      <c r="CU352" s="274"/>
      <c r="CV352" s="274"/>
      <c r="CW352" s="274"/>
      <c r="CX352" s="274"/>
      <c r="CY352" s="274"/>
      <c r="CZ352" s="274"/>
      <c r="DA352" s="314"/>
      <c r="DB352" s="314"/>
      <c r="DC352" s="314"/>
      <c r="DD352" s="314"/>
      <c r="DE352" s="314"/>
      <c r="DF352" s="314"/>
      <c r="DG352" s="314"/>
      <c r="DH352" s="314"/>
      <c r="DI352" s="314"/>
      <c r="DJ352" s="314"/>
      <c r="DK352" s="314"/>
      <c r="DL352" s="314"/>
      <c r="DM352" s="314"/>
      <c r="DN352" s="314"/>
      <c r="DO352" s="314"/>
      <c r="DP352" s="314"/>
      <c r="DQ352" s="314"/>
      <c r="DR352" s="314"/>
      <c r="DS352" s="314"/>
      <c r="DT352" s="314"/>
      <c r="DU352" s="314"/>
      <c r="DV352" s="314"/>
      <c r="DW352" s="314"/>
      <c r="DX352" s="314"/>
      <c r="DY352" s="314"/>
      <c r="DZ352" s="314"/>
    </row>
    <row r="353" spans="1:130" s="272" customFormat="1" ht="41.5" customHeight="1" x14ac:dyDescent="0.25">
      <c r="A353" s="7509"/>
      <c r="B353" s="7509"/>
      <c r="C353" s="7509"/>
      <c r="D353" s="7509"/>
      <c r="E353" s="7509"/>
      <c r="F353" s="7509"/>
      <c r="G353" s="5825" t="s">
        <v>4016</v>
      </c>
      <c r="H353" s="5825" t="s">
        <v>4019</v>
      </c>
      <c r="I353" s="5825" t="s">
        <v>4020</v>
      </c>
      <c r="J353" s="5825" t="s">
        <v>508</v>
      </c>
      <c r="K353" s="7509"/>
      <c r="L353" s="7509"/>
      <c r="M353" s="7509"/>
      <c r="N353" s="7509"/>
      <c r="O353" s="7509"/>
      <c r="P353" s="7509"/>
      <c r="Q353" s="278"/>
      <c r="R353" s="278"/>
      <c r="S353" s="278"/>
      <c r="T353" s="278"/>
      <c r="U353" s="278"/>
      <c r="V353" s="278"/>
      <c r="W353" s="278"/>
      <c r="X353" s="278"/>
      <c r="Y353" s="278"/>
      <c r="Z353" s="278"/>
      <c r="AA353" s="278"/>
      <c r="AB353" s="278"/>
      <c r="AC353" s="278"/>
      <c r="AD353" s="278"/>
      <c r="AE353" s="278"/>
      <c r="AF353" s="278"/>
      <c r="AG353" s="278"/>
      <c r="AH353" s="278"/>
      <c r="AI353" s="278"/>
      <c r="AJ353" s="278"/>
      <c r="AK353" s="278"/>
      <c r="AL353" s="278"/>
      <c r="AM353" s="278"/>
      <c r="AN353" s="278"/>
      <c r="AO353" s="278"/>
      <c r="AP353" s="278"/>
      <c r="AX353" s="298"/>
      <c r="AY353" s="298"/>
      <c r="AZ353" s="298"/>
      <c r="CA353" s="274"/>
      <c r="CB353" s="274"/>
      <c r="CC353" s="274"/>
      <c r="CD353" s="274"/>
      <c r="CE353" s="274"/>
      <c r="CF353" s="274"/>
      <c r="CG353" s="274"/>
      <c r="CH353" s="274"/>
      <c r="CI353" s="274"/>
      <c r="CJ353" s="274"/>
      <c r="CK353" s="274"/>
      <c r="CL353" s="274"/>
      <c r="CM353" s="274"/>
      <c r="CN353" s="274"/>
      <c r="CO353" s="274"/>
      <c r="CP353" s="274"/>
      <c r="CQ353" s="274"/>
      <c r="CR353" s="274"/>
      <c r="CS353" s="274"/>
      <c r="CT353" s="274"/>
      <c r="CU353" s="274"/>
      <c r="CV353" s="274"/>
      <c r="CW353" s="274"/>
      <c r="CX353" s="274"/>
      <c r="CY353" s="274"/>
      <c r="CZ353" s="274"/>
      <c r="DA353" s="314"/>
      <c r="DB353" s="314"/>
      <c r="DC353" s="314"/>
      <c r="DD353" s="314"/>
      <c r="DE353" s="314"/>
      <c r="DF353" s="314"/>
      <c r="DG353" s="314"/>
      <c r="DH353" s="314"/>
      <c r="DI353" s="314"/>
      <c r="DJ353" s="314"/>
      <c r="DK353" s="314"/>
      <c r="DL353" s="314"/>
      <c r="DM353" s="314"/>
      <c r="DN353" s="314"/>
      <c r="DO353" s="314"/>
      <c r="DP353" s="314"/>
      <c r="DQ353" s="314"/>
      <c r="DR353" s="314"/>
      <c r="DS353" s="314"/>
      <c r="DT353" s="314"/>
      <c r="DU353" s="314"/>
      <c r="DV353" s="314"/>
      <c r="DW353" s="314"/>
      <c r="DX353" s="314"/>
      <c r="DY353" s="314"/>
      <c r="DZ353" s="314"/>
    </row>
    <row r="354" spans="1:130" s="272" customFormat="1" ht="20.25" customHeight="1" x14ac:dyDescent="0.25">
      <c r="A354" s="5123" t="s">
        <v>4021</v>
      </c>
      <c r="B354" s="5076">
        <f>SUM(D354:O354)</f>
        <v>0</v>
      </c>
      <c r="C354" s="6508"/>
      <c r="D354" s="6539"/>
      <c r="E354" s="6539"/>
      <c r="F354" s="6539"/>
      <c r="G354" s="6539"/>
      <c r="H354" s="6539"/>
      <c r="I354" s="6539"/>
      <c r="J354" s="6539"/>
      <c r="K354" s="6539"/>
      <c r="L354" s="6539"/>
      <c r="M354" s="6539"/>
      <c r="N354" s="6539"/>
      <c r="O354" s="6539"/>
      <c r="P354" s="6508"/>
      <c r="Q354" s="278"/>
      <c r="R354" s="278"/>
      <c r="S354" s="278"/>
      <c r="T354" s="278"/>
      <c r="U354" s="278"/>
      <c r="V354" s="278"/>
      <c r="W354" s="278"/>
      <c r="X354" s="278"/>
      <c r="Y354" s="278"/>
      <c r="Z354" s="278"/>
      <c r="AA354" s="278"/>
      <c r="AB354" s="278"/>
      <c r="AC354" s="278"/>
      <c r="AD354" s="278"/>
      <c r="AE354" s="278"/>
      <c r="AF354" s="278"/>
      <c r="AG354" s="278"/>
      <c r="AH354" s="278"/>
      <c r="AI354" s="278"/>
      <c r="AJ354" s="278"/>
      <c r="AK354" s="278"/>
      <c r="AL354" s="278"/>
      <c r="AM354" s="278"/>
      <c r="AN354" s="278"/>
      <c r="AO354" s="278"/>
      <c r="AP354" s="278"/>
      <c r="AX354" s="298"/>
      <c r="AY354" s="298"/>
      <c r="AZ354" s="298"/>
      <c r="CA354" s="274"/>
      <c r="CB354" s="274"/>
      <c r="CC354" s="274"/>
      <c r="CD354" s="274"/>
      <c r="CE354" s="274"/>
      <c r="CF354" s="274"/>
      <c r="CG354" s="274"/>
      <c r="CH354" s="274"/>
      <c r="CI354" s="274"/>
      <c r="CJ354" s="274"/>
      <c r="CK354" s="274"/>
      <c r="CL354" s="274"/>
      <c r="CM354" s="274"/>
      <c r="CN354" s="274"/>
      <c r="CO354" s="274"/>
      <c r="CP354" s="274"/>
      <c r="CQ354" s="274"/>
      <c r="CR354" s="274"/>
      <c r="CS354" s="274"/>
      <c r="CT354" s="274"/>
      <c r="CU354" s="274"/>
      <c r="CV354" s="274"/>
      <c r="CW354" s="274"/>
      <c r="CX354" s="274"/>
      <c r="CY354" s="274"/>
      <c r="CZ354" s="274"/>
      <c r="DA354" s="314"/>
      <c r="DB354" s="314"/>
      <c r="DC354" s="314"/>
      <c r="DD354" s="314"/>
      <c r="DE354" s="314"/>
      <c r="DF354" s="314"/>
      <c r="DG354" s="314"/>
      <c r="DH354" s="314"/>
      <c r="DI354" s="314"/>
      <c r="DJ354" s="314"/>
      <c r="DK354" s="314"/>
      <c r="DL354" s="314"/>
      <c r="DM354" s="314"/>
      <c r="DN354" s="314"/>
      <c r="DO354" s="314"/>
      <c r="DP354" s="314"/>
      <c r="DQ354" s="314"/>
      <c r="DR354" s="314"/>
      <c r="DS354" s="314"/>
      <c r="DT354" s="314"/>
      <c r="DU354" s="314"/>
      <c r="DV354" s="314"/>
      <c r="DW354" s="314"/>
      <c r="DX354" s="314"/>
      <c r="DY354" s="314"/>
      <c r="DZ354" s="314"/>
    </row>
    <row r="355" spans="1:130" s="272" customFormat="1" ht="20.25" customHeight="1" x14ac:dyDescent="0.25">
      <c r="A355" s="6309" t="s">
        <v>4022</v>
      </c>
      <c r="B355" s="5884">
        <f>SUM(C355:O355)</f>
        <v>0</v>
      </c>
      <c r="C355" s="6540"/>
      <c r="D355" s="6540"/>
      <c r="E355" s="6540"/>
      <c r="F355" s="6540"/>
      <c r="G355" s="6540"/>
      <c r="H355" s="6540"/>
      <c r="I355" s="6540"/>
      <c r="J355" s="6540"/>
      <c r="K355" s="6540"/>
      <c r="L355" s="6540"/>
      <c r="M355" s="6540"/>
      <c r="N355" s="6540"/>
      <c r="O355" s="6540"/>
      <c r="P355" s="6514"/>
      <c r="Q355" s="278"/>
      <c r="R355" s="278"/>
      <c r="S355" s="278"/>
      <c r="T355" s="278"/>
      <c r="U355" s="278"/>
      <c r="V355" s="278"/>
      <c r="W355" s="278"/>
      <c r="X355" s="278"/>
      <c r="Y355" s="278"/>
      <c r="Z355" s="278"/>
      <c r="AA355" s="278"/>
      <c r="AB355" s="278"/>
      <c r="AC355" s="278"/>
      <c r="AD355" s="278"/>
      <c r="AE355" s="278"/>
      <c r="AF355" s="278"/>
      <c r="AG355" s="278"/>
      <c r="AH355" s="278"/>
      <c r="AI355" s="278"/>
      <c r="AJ355" s="278"/>
      <c r="AK355" s="278"/>
      <c r="AL355" s="278"/>
      <c r="AM355" s="278"/>
      <c r="AN355" s="278"/>
      <c r="AO355" s="278"/>
      <c r="AP355" s="278"/>
      <c r="AX355" s="298"/>
      <c r="AY355" s="298"/>
      <c r="AZ355" s="298"/>
      <c r="CA355" s="274"/>
      <c r="CB355" s="274"/>
      <c r="CC355" s="274"/>
      <c r="CD355" s="274"/>
      <c r="CE355" s="274"/>
      <c r="CF355" s="274"/>
      <c r="CG355" s="274"/>
      <c r="CH355" s="274"/>
      <c r="CI355" s="274"/>
      <c r="CJ355" s="274"/>
      <c r="CK355" s="274"/>
      <c r="CL355" s="274"/>
      <c r="CM355" s="274"/>
      <c r="CN355" s="274"/>
      <c r="CO355" s="274"/>
      <c r="CP355" s="274"/>
      <c r="CQ355" s="274"/>
      <c r="CR355" s="274"/>
      <c r="CS355" s="274"/>
      <c r="CT355" s="274"/>
      <c r="CU355" s="274"/>
      <c r="CV355" s="274"/>
      <c r="CW355" s="274"/>
      <c r="CX355" s="274"/>
      <c r="CY355" s="274"/>
      <c r="CZ355" s="274"/>
      <c r="DA355" s="314"/>
      <c r="DB355" s="314"/>
      <c r="DC355" s="314"/>
      <c r="DD355" s="314"/>
      <c r="DE355" s="314"/>
      <c r="DF355" s="314"/>
      <c r="DG355" s="314"/>
      <c r="DH355" s="314"/>
      <c r="DI355" s="314"/>
      <c r="DJ355" s="314"/>
      <c r="DK355" s="314"/>
      <c r="DL355" s="314"/>
      <c r="DM355" s="314"/>
      <c r="DN355" s="314"/>
      <c r="DO355" s="314"/>
      <c r="DP355" s="314"/>
      <c r="DQ355" s="314"/>
      <c r="DR355" s="314"/>
      <c r="DS355" s="314"/>
      <c r="DT355" s="314"/>
      <c r="DU355" s="314"/>
      <c r="DV355" s="314"/>
      <c r="DW355" s="314"/>
      <c r="DX355" s="314"/>
      <c r="DY355" s="314"/>
      <c r="DZ355" s="314"/>
    </row>
    <row r="356" spans="1:130" s="272" customFormat="1" ht="20.25" customHeight="1" x14ac:dyDescent="0.25">
      <c r="A356" s="6309" t="s">
        <v>4023</v>
      </c>
      <c r="B356" s="5884">
        <f>SUM(C356:O356)</f>
        <v>0</v>
      </c>
      <c r="C356" s="6540"/>
      <c r="D356" s="6540"/>
      <c r="E356" s="6540"/>
      <c r="F356" s="6540"/>
      <c r="G356" s="6540"/>
      <c r="H356" s="6540"/>
      <c r="I356" s="6540"/>
      <c r="J356" s="6540"/>
      <c r="K356" s="6540"/>
      <c r="L356" s="6540"/>
      <c r="M356" s="6540"/>
      <c r="N356" s="6540"/>
      <c r="O356" s="6540"/>
      <c r="P356" s="6514"/>
      <c r="Q356" s="278"/>
      <c r="R356" s="278"/>
      <c r="S356" s="278"/>
      <c r="T356" s="278"/>
      <c r="U356" s="278"/>
      <c r="V356" s="278"/>
      <c r="W356" s="278"/>
      <c r="X356" s="278"/>
      <c r="Y356" s="278"/>
      <c r="Z356" s="278"/>
      <c r="AA356" s="278"/>
      <c r="AB356" s="278"/>
      <c r="AC356" s="278"/>
      <c r="AD356" s="278"/>
      <c r="AE356" s="278"/>
      <c r="AF356" s="278"/>
      <c r="AG356" s="278"/>
      <c r="AH356" s="278"/>
      <c r="AI356" s="278"/>
      <c r="AJ356" s="278"/>
      <c r="AK356" s="278"/>
      <c r="AL356" s="278"/>
      <c r="AM356" s="278"/>
      <c r="AN356" s="278"/>
      <c r="AO356" s="278"/>
      <c r="AP356" s="278"/>
      <c r="AX356" s="298"/>
      <c r="AY356" s="298"/>
      <c r="AZ356" s="298"/>
      <c r="CA356" s="274"/>
      <c r="CB356" s="274"/>
      <c r="CC356" s="274"/>
      <c r="CD356" s="274"/>
      <c r="CE356" s="274"/>
      <c r="CF356" s="274"/>
      <c r="CG356" s="274"/>
      <c r="CH356" s="274"/>
      <c r="CI356" s="274"/>
      <c r="CJ356" s="274"/>
      <c r="CK356" s="274"/>
      <c r="CL356" s="274"/>
      <c r="CM356" s="274"/>
      <c r="CN356" s="274"/>
      <c r="CO356" s="274"/>
      <c r="CP356" s="274"/>
      <c r="CQ356" s="274"/>
      <c r="CR356" s="274"/>
      <c r="CS356" s="274"/>
      <c r="CT356" s="274"/>
      <c r="CU356" s="274"/>
      <c r="CV356" s="274"/>
      <c r="CW356" s="274"/>
      <c r="CX356" s="274"/>
      <c r="CY356" s="274"/>
      <c r="CZ356" s="274"/>
      <c r="DA356" s="314"/>
      <c r="DB356" s="314"/>
      <c r="DC356" s="314"/>
      <c r="DD356" s="314"/>
      <c r="DE356" s="314"/>
      <c r="DF356" s="314"/>
      <c r="DG356" s="314"/>
      <c r="DH356" s="314"/>
      <c r="DI356" s="314"/>
      <c r="DJ356" s="314"/>
      <c r="DK356" s="314"/>
      <c r="DL356" s="314"/>
      <c r="DM356" s="314"/>
      <c r="DN356" s="314"/>
      <c r="DO356" s="314"/>
      <c r="DP356" s="314"/>
      <c r="DQ356" s="314"/>
      <c r="DR356" s="314"/>
      <c r="DS356" s="314"/>
      <c r="DT356" s="314"/>
      <c r="DU356" s="314"/>
      <c r="DV356" s="314"/>
      <c r="DW356" s="314"/>
      <c r="DX356" s="314"/>
      <c r="DY356" s="314"/>
      <c r="DZ356" s="314"/>
    </row>
    <row r="357" spans="1:130" s="272" customFormat="1" ht="29.25" customHeight="1" x14ac:dyDescent="0.25">
      <c r="A357" s="6309" t="s">
        <v>4024</v>
      </c>
      <c r="B357" s="5884">
        <f>SUM(C357:O357)</f>
        <v>0</v>
      </c>
      <c r="C357" s="6540"/>
      <c r="D357" s="6540"/>
      <c r="E357" s="6540"/>
      <c r="F357" s="6540"/>
      <c r="G357" s="6540"/>
      <c r="H357" s="6540"/>
      <c r="I357" s="6540"/>
      <c r="J357" s="6540"/>
      <c r="K357" s="6540"/>
      <c r="L357" s="6540"/>
      <c r="M357" s="6540"/>
      <c r="N357" s="6540"/>
      <c r="O357" s="6540"/>
      <c r="P357" s="6514"/>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8"/>
      <c r="AL357" s="278"/>
      <c r="AM357" s="278"/>
      <c r="AN357" s="278"/>
      <c r="AO357" s="278"/>
      <c r="AP357" s="278"/>
      <c r="AX357" s="298"/>
      <c r="AY357" s="298"/>
      <c r="AZ357" s="298"/>
      <c r="CA357" s="274"/>
      <c r="CB357" s="274"/>
      <c r="CC357" s="274"/>
      <c r="CD357" s="274"/>
      <c r="CE357" s="274"/>
      <c r="CF357" s="274"/>
      <c r="CG357" s="274"/>
      <c r="CH357" s="274"/>
      <c r="CI357" s="274"/>
      <c r="CJ357" s="274"/>
      <c r="CK357" s="274"/>
      <c r="CL357" s="274"/>
      <c r="CM357" s="274"/>
      <c r="CN357" s="274"/>
      <c r="CO357" s="274"/>
      <c r="CP357" s="274"/>
      <c r="CQ357" s="274"/>
      <c r="CR357" s="274"/>
      <c r="CS357" s="274"/>
      <c r="CT357" s="274"/>
      <c r="CU357" s="274"/>
      <c r="CV357" s="274"/>
      <c r="CW357" s="274"/>
      <c r="CX357" s="274"/>
      <c r="CY357" s="274"/>
      <c r="CZ357" s="274"/>
      <c r="DA357" s="314"/>
      <c r="DB357" s="314"/>
      <c r="DC357" s="314"/>
      <c r="DD357" s="314"/>
      <c r="DE357" s="314"/>
      <c r="DF357" s="314"/>
      <c r="DG357" s="314"/>
      <c r="DH357" s="314"/>
      <c r="DI357" s="314"/>
      <c r="DJ357" s="314"/>
      <c r="DK357" s="314"/>
      <c r="DL357" s="314"/>
      <c r="DM357" s="314"/>
      <c r="DN357" s="314"/>
      <c r="DO357" s="314"/>
      <c r="DP357" s="314"/>
      <c r="DQ357" s="314"/>
      <c r="DR357" s="314"/>
      <c r="DS357" s="314"/>
      <c r="DT357" s="314"/>
      <c r="DU357" s="314"/>
      <c r="DV357" s="314"/>
      <c r="DW357" s="314"/>
      <c r="DX357" s="314"/>
      <c r="DY357" s="314"/>
      <c r="DZ357" s="314"/>
    </row>
    <row r="358" spans="1:130" s="272" customFormat="1" ht="26.25" customHeight="1" x14ac:dyDescent="0.25">
      <c r="A358" s="6309" t="s">
        <v>4025</v>
      </c>
      <c r="B358" s="5884">
        <f>SUM(P358)</f>
        <v>0</v>
      </c>
      <c r="C358" s="2710"/>
      <c r="D358" s="2710"/>
      <c r="E358" s="2710"/>
      <c r="F358" s="2710"/>
      <c r="G358" s="2710"/>
      <c r="H358" s="2710"/>
      <c r="I358" s="2710"/>
      <c r="J358" s="2710"/>
      <c r="K358" s="2710"/>
      <c r="L358" s="2710"/>
      <c r="M358" s="2710"/>
      <c r="N358" s="2710"/>
      <c r="O358" s="2710"/>
      <c r="P358" s="6540"/>
      <c r="Q358" s="278"/>
      <c r="R358" s="278"/>
      <c r="S358" s="278"/>
      <c r="T358" s="278"/>
      <c r="U358" s="278"/>
      <c r="V358" s="278"/>
      <c r="W358" s="278"/>
      <c r="X358" s="278"/>
      <c r="Y358" s="278"/>
      <c r="Z358" s="278"/>
      <c r="AA358" s="278"/>
      <c r="AB358" s="278"/>
      <c r="AC358" s="278"/>
      <c r="AD358" s="278"/>
      <c r="AE358" s="278"/>
      <c r="AF358" s="278"/>
      <c r="AG358" s="278"/>
      <c r="AH358" s="278"/>
      <c r="AI358" s="278"/>
      <c r="AJ358" s="278"/>
      <c r="AK358" s="278"/>
      <c r="AL358" s="278"/>
      <c r="AM358" s="278"/>
      <c r="AN358" s="278"/>
      <c r="AO358" s="278"/>
      <c r="AP358" s="278"/>
      <c r="AX358" s="298"/>
      <c r="AY358" s="298"/>
      <c r="AZ358" s="298"/>
      <c r="CA358" s="274"/>
      <c r="CB358" s="274"/>
      <c r="CC358" s="274"/>
      <c r="CD358" s="274"/>
      <c r="CE358" s="274"/>
      <c r="CF358" s="274"/>
      <c r="CG358" s="274"/>
      <c r="CH358" s="274"/>
      <c r="CI358" s="274"/>
      <c r="CJ358" s="274"/>
      <c r="CK358" s="274"/>
      <c r="CL358" s="274"/>
      <c r="CM358" s="274"/>
      <c r="CN358" s="274"/>
      <c r="CO358" s="274"/>
      <c r="CP358" s="274"/>
      <c r="CQ358" s="274"/>
      <c r="CR358" s="274"/>
      <c r="CS358" s="274"/>
      <c r="CT358" s="274"/>
      <c r="CU358" s="274"/>
      <c r="CV358" s="274"/>
      <c r="CW358" s="274"/>
      <c r="CX358" s="274"/>
      <c r="CY358" s="274"/>
      <c r="CZ358" s="274"/>
      <c r="DA358" s="314"/>
      <c r="DB358" s="314"/>
      <c r="DC358" s="314"/>
      <c r="DD358" s="314"/>
      <c r="DE358" s="314"/>
      <c r="DF358" s="314"/>
      <c r="DG358" s="314"/>
      <c r="DH358" s="314"/>
      <c r="DI358" s="314"/>
      <c r="DJ358" s="314"/>
      <c r="DK358" s="314"/>
      <c r="DL358" s="314"/>
      <c r="DM358" s="314"/>
      <c r="DN358" s="314"/>
      <c r="DO358" s="314"/>
      <c r="DP358" s="314"/>
      <c r="DQ358" s="314"/>
      <c r="DR358" s="314"/>
      <c r="DS358" s="314"/>
      <c r="DT358" s="314"/>
      <c r="DU358" s="314"/>
      <c r="DV358" s="314"/>
      <c r="DW358" s="314"/>
      <c r="DX358" s="314"/>
      <c r="DY358" s="314"/>
      <c r="DZ358" s="314"/>
    </row>
    <row r="359" spans="1:130" s="272" customFormat="1" ht="20.25" customHeight="1" x14ac:dyDescent="0.25">
      <c r="A359" s="6541" t="s">
        <v>30</v>
      </c>
      <c r="B359" s="6542">
        <f>SUM(B354:B358)</f>
        <v>0</v>
      </c>
      <c r="C359" s="6542">
        <f>SUM(C355:C357)</f>
        <v>0</v>
      </c>
      <c r="D359" s="6542">
        <f t="shared" ref="D359:O359" si="42">SUM(D354:D357)</f>
        <v>0</v>
      </c>
      <c r="E359" s="6542">
        <f t="shared" si="42"/>
        <v>0</v>
      </c>
      <c r="F359" s="6542">
        <f t="shared" si="42"/>
        <v>0</v>
      </c>
      <c r="G359" s="6542">
        <f t="shared" si="42"/>
        <v>0</v>
      </c>
      <c r="H359" s="6542">
        <f t="shared" si="42"/>
        <v>0</v>
      </c>
      <c r="I359" s="6542">
        <f t="shared" si="42"/>
        <v>0</v>
      </c>
      <c r="J359" s="6542">
        <f t="shared" si="42"/>
        <v>0</v>
      </c>
      <c r="K359" s="6542">
        <f t="shared" si="42"/>
        <v>0</v>
      </c>
      <c r="L359" s="6542">
        <f t="shared" si="42"/>
        <v>0</v>
      </c>
      <c r="M359" s="6542">
        <f t="shared" si="42"/>
        <v>0</v>
      </c>
      <c r="N359" s="6542">
        <f t="shared" si="42"/>
        <v>0</v>
      </c>
      <c r="O359" s="6542">
        <f t="shared" si="42"/>
        <v>0</v>
      </c>
      <c r="P359" s="6542">
        <f>SUM(P358)</f>
        <v>0</v>
      </c>
      <c r="Q359" s="278"/>
      <c r="R359" s="278"/>
      <c r="S359" s="278"/>
      <c r="T359" s="278"/>
      <c r="U359" s="278"/>
      <c r="V359" s="278"/>
      <c r="W359" s="278"/>
      <c r="X359" s="278"/>
      <c r="Y359" s="278"/>
      <c r="Z359" s="278"/>
      <c r="AA359" s="278"/>
      <c r="AB359" s="278"/>
      <c r="AC359" s="278"/>
      <c r="AD359" s="278"/>
      <c r="AE359" s="278"/>
      <c r="AF359" s="278"/>
      <c r="AG359" s="278"/>
      <c r="AH359" s="278"/>
      <c r="AI359" s="278"/>
      <c r="AJ359" s="278"/>
      <c r="AK359" s="278"/>
      <c r="AL359" s="278"/>
      <c r="AM359" s="278"/>
      <c r="AN359" s="278"/>
      <c r="AO359" s="278"/>
      <c r="AP359" s="278"/>
      <c r="AX359" s="298"/>
      <c r="AY359" s="298"/>
      <c r="AZ359" s="298"/>
      <c r="CA359" s="274"/>
      <c r="CB359" s="274"/>
      <c r="CC359" s="274"/>
      <c r="CD359" s="274"/>
      <c r="CE359" s="274"/>
      <c r="CF359" s="274"/>
      <c r="CG359" s="274"/>
      <c r="CH359" s="274"/>
      <c r="CI359" s="274"/>
      <c r="CJ359" s="274"/>
      <c r="CK359" s="274"/>
      <c r="CL359" s="274"/>
      <c r="CM359" s="274"/>
      <c r="CN359" s="274"/>
      <c r="CO359" s="274"/>
      <c r="CP359" s="274"/>
      <c r="CQ359" s="274"/>
      <c r="CR359" s="274"/>
      <c r="CS359" s="274"/>
      <c r="CT359" s="274"/>
      <c r="CU359" s="274"/>
      <c r="CV359" s="274"/>
      <c r="CW359" s="274"/>
      <c r="CX359" s="274"/>
      <c r="CY359" s="274"/>
      <c r="CZ359" s="274"/>
      <c r="DA359" s="314"/>
      <c r="DB359" s="314"/>
      <c r="DC359" s="314"/>
      <c r="DD359" s="314"/>
      <c r="DE359" s="314"/>
      <c r="DF359" s="314"/>
      <c r="DG359" s="314"/>
      <c r="DH359" s="314"/>
      <c r="DI359" s="314"/>
      <c r="DJ359" s="314"/>
      <c r="DK359" s="314"/>
      <c r="DL359" s="314"/>
      <c r="DM359" s="314"/>
      <c r="DN359" s="314"/>
      <c r="DO359" s="314"/>
      <c r="DP359" s="314"/>
      <c r="DQ359" s="314"/>
      <c r="DR359" s="314"/>
      <c r="DS359" s="314"/>
      <c r="DT359" s="314"/>
      <c r="DU359" s="314"/>
      <c r="DV359" s="314"/>
      <c r="DW359" s="314"/>
      <c r="DX359" s="314"/>
      <c r="DY359" s="314"/>
      <c r="DZ359" s="314"/>
    </row>
    <row r="360" spans="1:130" s="272" customFormat="1" ht="27" customHeight="1" x14ac:dyDescent="0.25">
      <c r="A360" s="301" t="s">
        <v>4026</v>
      </c>
      <c r="B360" s="6543"/>
      <c r="C360" s="1263"/>
      <c r="D360" s="1263"/>
      <c r="E360" s="1263"/>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278"/>
      <c r="AF360" s="278"/>
      <c r="AG360" s="278"/>
      <c r="AH360" s="278"/>
      <c r="AI360" s="278"/>
      <c r="AJ360" s="278"/>
      <c r="AK360" s="278"/>
      <c r="AL360" s="278"/>
      <c r="AM360" s="278"/>
      <c r="AN360" s="278"/>
      <c r="AO360" s="278"/>
      <c r="AP360" s="278"/>
      <c r="AX360" s="298"/>
      <c r="AY360" s="298"/>
      <c r="AZ360" s="298"/>
      <c r="CA360" s="274"/>
      <c r="CB360" s="274"/>
      <c r="CC360" s="274"/>
      <c r="CD360" s="274"/>
      <c r="CE360" s="274"/>
      <c r="CF360" s="274"/>
      <c r="CG360" s="274"/>
      <c r="CH360" s="274"/>
      <c r="CI360" s="274"/>
      <c r="CJ360" s="274"/>
      <c r="CK360" s="274"/>
      <c r="CL360" s="274"/>
      <c r="CM360" s="274"/>
      <c r="CN360" s="274"/>
      <c r="CO360" s="274"/>
      <c r="CP360" s="274"/>
      <c r="CQ360" s="274"/>
      <c r="CR360" s="274"/>
      <c r="CS360" s="274"/>
      <c r="CT360" s="274"/>
      <c r="CU360" s="274"/>
      <c r="CV360" s="274"/>
      <c r="CW360" s="274"/>
      <c r="CX360" s="274"/>
      <c r="CY360" s="274"/>
      <c r="CZ360" s="274"/>
      <c r="DA360" s="314"/>
      <c r="DB360" s="314"/>
      <c r="DC360" s="314"/>
      <c r="DD360" s="314"/>
      <c r="DE360" s="314"/>
      <c r="DF360" s="314"/>
      <c r="DG360" s="314"/>
      <c r="DH360" s="314"/>
      <c r="DI360" s="314"/>
      <c r="DJ360" s="314"/>
      <c r="DK360" s="314"/>
      <c r="DL360" s="314"/>
      <c r="DM360" s="314"/>
      <c r="DN360" s="314"/>
      <c r="DO360" s="314"/>
      <c r="DP360" s="314"/>
      <c r="DQ360" s="314"/>
      <c r="DR360" s="314"/>
      <c r="DS360" s="314"/>
      <c r="DT360" s="314"/>
      <c r="DU360" s="314"/>
      <c r="DV360" s="314"/>
      <c r="DW360" s="314"/>
      <c r="DX360" s="314"/>
      <c r="DY360" s="314"/>
      <c r="DZ360" s="314"/>
    </row>
    <row r="361" spans="1:130" s="272" customFormat="1" ht="13.5" x14ac:dyDescent="0.25">
      <c r="A361" s="7519" t="s">
        <v>4027</v>
      </c>
      <c r="B361" s="7522" t="s">
        <v>360</v>
      </c>
      <c r="C361" s="7523"/>
      <c r="D361" s="7524"/>
      <c r="E361" s="7510" t="s">
        <v>361</v>
      </c>
      <c r="F361" s="7528"/>
      <c r="G361" s="7528"/>
      <c r="H361" s="7528"/>
      <c r="I361" s="7528"/>
      <c r="J361" s="7528"/>
      <c r="K361" s="7528"/>
      <c r="L361" s="7528"/>
      <c r="M361" s="7528"/>
      <c r="N361" s="7528"/>
      <c r="O361" s="7528"/>
      <c r="P361" s="7528"/>
      <c r="Q361" s="7528"/>
      <c r="R361" s="7528"/>
      <c r="S361" s="7528"/>
      <c r="T361" s="7528"/>
      <c r="U361" s="7528"/>
      <c r="V361" s="7528"/>
      <c r="W361" s="7528"/>
      <c r="X361" s="7528"/>
      <c r="Y361" s="7528"/>
      <c r="Z361" s="7528"/>
      <c r="AA361" s="7528"/>
      <c r="AB361" s="7528"/>
      <c r="AC361" s="7528"/>
      <c r="AD361" s="7528"/>
      <c r="AE361" s="7528"/>
      <c r="AF361" s="7528"/>
      <c r="AG361" s="7528"/>
      <c r="AH361" s="7528"/>
      <c r="AI361" s="7528"/>
      <c r="AJ361" s="7528"/>
      <c r="AK361" s="7528"/>
      <c r="AL361" s="7529"/>
      <c r="AM361" s="7524" t="s">
        <v>364</v>
      </c>
      <c r="AN361" s="7530" t="s">
        <v>9</v>
      </c>
      <c r="AO361" s="278"/>
      <c r="AP361" s="278"/>
      <c r="AX361" s="298"/>
      <c r="AY361" s="298"/>
      <c r="AZ361" s="298"/>
      <c r="CA361" s="274"/>
      <c r="CB361" s="274"/>
      <c r="CC361" s="274"/>
      <c r="CD361" s="274"/>
      <c r="CE361" s="274"/>
      <c r="CF361" s="274"/>
      <c r="CG361" s="274"/>
      <c r="CH361" s="274"/>
      <c r="CI361" s="274"/>
      <c r="CJ361" s="274"/>
      <c r="CK361" s="274"/>
      <c r="CL361" s="274"/>
      <c r="CM361" s="274"/>
      <c r="CN361" s="274"/>
      <c r="CO361" s="274"/>
      <c r="CP361" s="274"/>
      <c r="CQ361" s="274"/>
      <c r="CR361" s="274"/>
      <c r="CS361" s="274"/>
      <c r="CT361" s="274"/>
      <c r="CU361" s="274"/>
      <c r="CV361" s="274"/>
      <c r="CW361" s="274"/>
      <c r="CX361" s="274"/>
      <c r="CY361" s="274"/>
      <c r="CZ361" s="274"/>
      <c r="DA361" s="314"/>
      <c r="DB361" s="314"/>
      <c r="DC361" s="314"/>
      <c r="DD361" s="314"/>
      <c r="DE361" s="314"/>
      <c r="DF361" s="314"/>
      <c r="DG361" s="314"/>
      <c r="DH361" s="314"/>
      <c r="DI361" s="314"/>
      <c r="DJ361" s="314"/>
      <c r="DK361" s="314"/>
      <c r="DL361" s="314"/>
      <c r="DM361" s="314"/>
      <c r="DN361" s="314"/>
      <c r="DO361" s="314"/>
      <c r="DP361" s="314"/>
      <c r="DQ361" s="314"/>
      <c r="DR361" s="314"/>
      <c r="DS361" s="314"/>
      <c r="DT361" s="314"/>
      <c r="DU361" s="314"/>
      <c r="DV361" s="314"/>
      <c r="DW361" s="314"/>
      <c r="DX361" s="314"/>
      <c r="DY361" s="314"/>
      <c r="DZ361" s="314"/>
    </row>
    <row r="362" spans="1:130" s="272" customFormat="1" ht="22.9" customHeight="1" x14ac:dyDescent="0.25">
      <c r="A362" s="7520"/>
      <c r="B362" s="7525"/>
      <c r="C362" s="7526"/>
      <c r="D362" s="7527"/>
      <c r="E362" s="7510" t="s">
        <v>365</v>
      </c>
      <c r="F362" s="7511"/>
      <c r="G362" s="7510" t="s">
        <v>230</v>
      </c>
      <c r="H362" s="7511"/>
      <c r="I362" s="7510" t="s">
        <v>366</v>
      </c>
      <c r="J362" s="7511"/>
      <c r="K362" s="7510" t="s">
        <v>65</v>
      </c>
      <c r="L362" s="7511"/>
      <c r="M362" s="7510" t="s">
        <v>12</v>
      </c>
      <c r="N362" s="7511"/>
      <c r="O362" s="7528" t="s">
        <v>252</v>
      </c>
      <c r="P362" s="7511"/>
      <c r="Q362" s="7510" t="s">
        <v>253</v>
      </c>
      <c r="R362" s="7511"/>
      <c r="S362" s="7510" t="s">
        <v>254</v>
      </c>
      <c r="T362" s="7511"/>
      <c r="U362" s="7510" t="s">
        <v>255</v>
      </c>
      <c r="V362" s="7511"/>
      <c r="W362" s="7510" t="s">
        <v>256</v>
      </c>
      <c r="X362" s="7511"/>
      <c r="Y362" s="7510" t="s">
        <v>257</v>
      </c>
      <c r="Z362" s="7511"/>
      <c r="AA362" s="7510" t="s">
        <v>258</v>
      </c>
      <c r="AB362" s="7511"/>
      <c r="AC362" s="7510" t="s">
        <v>259</v>
      </c>
      <c r="AD362" s="7511"/>
      <c r="AE362" s="7510" t="s">
        <v>233</v>
      </c>
      <c r="AF362" s="7511"/>
      <c r="AG362" s="7510" t="s">
        <v>260</v>
      </c>
      <c r="AH362" s="7511"/>
      <c r="AI362" s="7510" t="s">
        <v>261</v>
      </c>
      <c r="AJ362" s="7511"/>
      <c r="AK362" s="7510" t="s">
        <v>24</v>
      </c>
      <c r="AL362" s="7529"/>
      <c r="AM362" s="6925"/>
      <c r="AN362" s="7362"/>
      <c r="AO362" s="278"/>
      <c r="AP362" s="278"/>
      <c r="AX362" s="298"/>
      <c r="AY362" s="298"/>
      <c r="AZ362" s="298"/>
      <c r="CA362" s="274"/>
      <c r="CB362" s="274"/>
      <c r="CC362" s="274"/>
      <c r="CD362" s="274"/>
      <c r="CE362" s="274"/>
      <c r="CF362" s="274"/>
      <c r="CG362" s="274"/>
      <c r="CH362" s="274"/>
      <c r="CI362" s="274"/>
      <c r="CJ362" s="274"/>
      <c r="CK362" s="274"/>
      <c r="CL362" s="274"/>
      <c r="CM362" s="274"/>
      <c r="CN362" s="274"/>
      <c r="CO362" s="274"/>
      <c r="CP362" s="274"/>
      <c r="CQ362" s="274"/>
      <c r="CR362" s="274"/>
      <c r="CS362" s="274"/>
      <c r="CT362" s="274"/>
      <c r="CU362" s="274"/>
      <c r="CV362" s="274"/>
      <c r="CW362" s="274"/>
      <c r="CX362" s="274"/>
      <c r="CY362" s="274"/>
      <c r="CZ362" s="274"/>
      <c r="DA362" s="314"/>
      <c r="DB362" s="314"/>
      <c r="DC362" s="314"/>
      <c r="DD362" s="314"/>
      <c r="DE362" s="314"/>
      <c r="DF362" s="314"/>
      <c r="DG362" s="314"/>
      <c r="DH362" s="314"/>
      <c r="DI362" s="314"/>
      <c r="DJ362" s="314"/>
      <c r="DK362" s="314"/>
      <c r="DL362" s="314"/>
      <c r="DM362" s="314"/>
      <c r="DN362" s="314"/>
      <c r="DO362" s="314"/>
      <c r="DP362" s="314"/>
      <c r="DQ362" s="314"/>
      <c r="DR362" s="314"/>
      <c r="DS362" s="314"/>
      <c r="DT362" s="314"/>
      <c r="DU362" s="314"/>
      <c r="DV362" s="314"/>
      <c r="DW362" s="314"/>
      <c r="DX362" s="314"/>
      <c r="DY362" s="314"/>
      <c r="DZ362" s="314"/>
    </row>
    <row r="363" spans="1:130" s="272" customFormat="1" ht="20.5" customHeight="1" x14ac:dyDescent="0.25">
      <c r="A363" s="7521"/>
      <c r="B363" s="6544" t="s">
        <v>32</v>
      </c>
      <c r="C363" s="6545" t="s">
        <v>33</v>
      </c>
      <c r="D363" s="5820" t="s">
        <v>34</v>
      </c>
      <c r="E363" s="6506" t="s">
        <v>33</v>
      </c>
      <c r="F363" s="5820" t="s">
        <v>34</v>
      </c>
      <c r="G363" s="6506" t="s">
        <v>33</v>
      </c>
      <c r="H363" s="5820" t="s">
        <v>34</v>
      </c>
      <c r="I363" s="6506" t="s">
        <v>33</v>
      </c>
      <c r="J363" s="5820" t="s">
        <v>34</v>
      </c>
      <c r="K363" s="6506" t="s">
        <v>33</v>
      </c>
      <c r="L363" s="5820" t="s">
        <v>34</v>
      </c>
      <c r="M363" s="6506" t="s">
        <v>33</v>
      </c>
      <c r="N363" s="5820" t="s">
        <v>34</v>
      </c>
      <c r="O363" s="6506" t="s">
        <v>33</v>
      </c>
      <c r="P363" s="5820" t="s">
        <v>34</v>
      </c>
      <c r="Q363" s="6506" t="s">
        <v>33</v>
      </c>
      <c r="R363" s="5820" t="s">
        <v>34</v>
      </c>
      <c r="S363" s="6506" t="s">
        <v>33</v>
      </c>
      <c r="T363" s="5820" t="s">
        <v>34</v>
      </c>
      <c r="U363" s="6506" t="s">
        <v>33</v>
      </c>
      <c r="V363" s="5820" t="s">
        <v>34</v>
      </c>
      <c r="W363" s="6506" t="s">
        <v>33</v>
      </c>
      <c r="X363" s="5820" t="s">
        <v>34</v>
      </c>
      <c r="Y363" s="6506" t="s">
        <v>33</v>
      </c>
      <c r="Z363" s="5820" t="s">
        <v>34</v>
      </c>
      <c r="AA363" s="6506" t="s">
        <v>33</v>
      </c>
      <c r="AB363" s="5820" t="s">
        <v>34</v>
      </c>
      <c r="AC363" s="6506" t="s">
        <v>33</v>
      </c>
      <c r="AD363" s="5820" t="s">
        <v>34</v>
      </c>
      <c r="AE363" s="6506" t="s">
        <v>33</v>
      </c>
      <c r="AF363" s="5820" t="s">
        <v>34</v>
      </c>
      <c r="AG363" s="6506" t="s">
        <v>33</v>
      </c>
      <c r="AH363" s="5820" t="s">
        <v>34</v>
      </c>
      <c r="AI363" s="6506" t="s">
        <v>33</v>
      </c>
      <c r="AJ363" s="5820" t="s">
        <v>34</v>
      </c>
      <c r="AK363" s="6506" t="s">
        <v>33</v>
      </c>
      <c r="AL363" s="392" t="s">
        <v>34</v>
      </c>
      <c r="AM363" s="7527"/>
      <c r="AN363" s="7531"/>
      <c r="AO363" s="278"/>
      <c r="AP363" s="278"/>
      <c r="AX363" s="298"/>
      <c r="AY363" s="298"/>
      <c r="AZ363" s="298"/>
      <c r="CA363" s="274"/>
      <c r="CB363" s="274"/>
      <c r="CC363" s="274"/>
      <c r="CD363" s="274"/>
      <c r="CE363" s="274"/>
      <c r="CF363" s="274"/>
      <c r="CG363" s="274"/>
      <c r="CH363" s="274"/>
      <c r="CI363" s="274"/>
      <c r="CJ363" s="274"/>
      <c r="CK363" s="274"/>
      <c r="CL363" s="274"/>
      <c r="CM363" s="274"/>
      <c r="CN363" s="274"/>
      <c r="CO363" s="274"/>
      <c r="CP363" s="274"/>
      <c r="CQ363" s="274"/>
      <c r="CR363" s="274"/>
      <c r="CS363" s="274"/>
      <c r="CT363" s="274"/>
      <c r="CU363" s="274"/>
      <c r="CV363" s="274"/>
      <c r="CW363" s="274"/>
      <c r="CX363" s="274"/>
      <c r="CY363" s="274"/>
      <c r="CZ363" s="274"/>
      <c r="DA363" s="314"/>
      <c r="DB363" s="314"/>
      <c r="DC363" s="314"/>
      <c r="DD363" s="314"/>
      <c r="DE363" s="314"/>
      <c r="DF363" s="314"/>
      <c r="DG363" s="314"/>
      <c r="DH363" s="314"/>
      <c r="DI363" s="314"/>
      <c r="DJ363" s="314"/>
      <c r="DK363" s="314"/>
      <c r="DL363" s="314"/>
      <c r="DM363" s="314"/>
      <c r="DN363" s="314"/>
      <c r="DO363" s="314"/>
      <c r="DP363" s="314"/>
      <c r="DQ363" s="314"/>
      <c r="DR363" s="314"/>
      <c r="DS363" s="314"/>
      <c r="DT363" s="314"/>
      <c r="DU363" s="314"/>
      <c r="DV363" s="314"/>
      <c r="DW363" s="314"/>
      <c r="DX363" s="314"/>
      <c r="DY363" s="314"/>
      <c r="DZ363" s="314"/>
    </row>
    <row r="364" spans="1:130" s="272" customFormat="1" ht="23.5" customHeight="1" x14ac:dyDescent="0.25">
      <c r="A364" s="6546" t="s">
        <v>4028</v>
      </c>
      <c r="B364" s="6547">
        <f>SUM(C364,D364)</f>
        <v>0</v>
      </c>
      <c r="C364" s="6548">
        <f>SUM(E364,G364,I364,K364,M364,O364,Q364,S364,U364,W364,Y364,AA364,AC364,AE364,AG364,AI364,AK364)</f>
        <v>0</v>
      </c>
      <c r="D364" s="6549">
        <f>SUM(F364,H364,J364,L364,N364,P364,R364,T364,V364,X364,Z364,AB364,AD364,AF364,AH364,AJ364,AL364)</f>
        <v>0</v>
      </c>
      <c r="E364" s="6550"/>
      <c r="F364" s="6551"/>
      <c r="G364" s="6550"/>
      <c r="H364" s="6551"/>
      <c r="I364" s="6550"/>
      <c r="J364" s="6551"/>
      <c r="K364" s="6550"/>
      <c r="L364" s="6551"/>
      <c r="M364" s="6550"/>
      <c r="N364" s="6551"/>
      <c r="O364" s="6550"/>
      <c r="P364" s="6551"/>
      <c r="Q364" s="6550"/>
      <c r="R364" s="6551"/>
      <c r="S364" s="6550"/>
      <c r="T364" s="6551"/>
      <c r="U364" s="6550"/>
      <c r="V364" s="6551"/>
      <c r="W364" s="6550"/>
      <c r="X364" s="6551"/>
      <c r="Y364" s="6550"/>
      <c r="Z364" s="6551"/>
      <c r="AA364" s="6550"/>
      <c r="AB364" s="6551"/>
      <c r="AC364" s="6550"/>
      <c r="AD364" s="6551"/>
      <c r="AE364" s="6550"/>
      <c r="AF364" s="6551"/>
      <c r="AG364" s="6550"/>
      <c r="AH364" s="6551"/>
      <c r="AI364" s="6550"/>
      <c r="AJ364" s="6551"/>
      <c r="AK364" s="6550"/>
      <c r="AL364" s="6552"/>
      <c r="AM364" s="6553"/>
      <c r="AN364" s="6554"/>
      <c r="AO364" s="6555"/>
      <c r="AP364" s="464"/>
      <c r="AX364" s="298"/>
      <c r="AY364" s="298"/>
      <c r="AZ364" s="298"/>
      <c r="CA364" s="274"/>
      <c r="CB364" s="274"/>
      <c r="CC364" s="274"/>
      <c r="CD364" s="274"/>
      <c r="CE364" s="274"/>
      <c r="CF364" s="274"/>
      <c r="CG364" s="274"/>
      <c r="CH364" s="274"/>
      <c r="CI364" s="274"/>
      <c r="CJ364" s="274"/>
      <c r="CK364" s="274"/>
      <c r="CL364" s="274"/>
      <c r="CM364" s="274"/>
      <c r="CN364" s="274"/>
      <c r="CO364" s="274"/>
      <c r="CP364" s="274"/>
      <c r="CQ364" s="274"/>
      <c r="CR364" s="274"/>
      <c r="CS364" s="274"/>
      <c r="CT364" s="274"/>
      <c r="CU364" s="274"/>
      <c r="CV364" s="274"/>
      <c r="CW364" s="274"/>
      <c r="CX364" s="274"/>
      <c r="CY364" s="274"/>
      <c r="CZ364" s="274"/>
      <c r="DA364" s="314"/>
      <c r="DB364" s="314">
        <v>0</v>
      </c>
      <c r="DC364" s="314"/>
      <c r="DD364" s="314">
        <v>0</v>
      </c>
      <c r="DE364" s="314"/>
      <c r="DF364" s="314"/>
      <c r="DG364" s="314"/>
      <c r="DH364" s="314"/>
      <c r="DI364" s="314"/>
      <c r="DJ364" s="314"/>
      <c r="DK364" s="314"/>
      <c r="DL364" s="314"/>
      <c r="DM364" s="314"/>
      <c r="DN364" s="314"/>
      <c r="DO364" s="314"/>
      <c r="DP364" s="314"/>
      <c r="DQ364" s="314"/>
      <c r="DR364" s="314"/>
      <c r="DS364" s="314"/>
      <c r="DT364" s="314"/>
      <c r="DU364" s="314"/>
      <c r="DV364" s="314"/>
      <c r="DW364" s="314"/>
      <c r="DX364" s="314"/>
      <c r="DY364" s="314"/>
      <c r="DZ364" s="314"/>
    </row>
    <row r="365" spans="1:130" s="272" customFormat="1" ht="25.9" customHeight="1" x14ac:dyDescent="0.25">
      <c r="A365" s="7518" t="s">
        <v>4029</v>
      </c>
      <c r="B365" s="7518"/>
      <c r="C365" s="7518"/>
      <c r="D365" s="7518"/>
      <c r="E365" s="7518"/>
      <c r="F365" s="7518"/>
      <c r="G365" s="7518"/>
      <c r="H365" s="7518"/>
      <c r="I365" s="7518"/>
      <c r="J365" s="7518"/>
      <c r="K365" s="7518"/>
      <c r="L365" s="7518"/>
      <c r="M365" s="7518"/>
      <c r="N365" s="7518"/>
      <c r="O365" s="7518"/>
      <c r="P365" s="7518"/>
      <c r="Q365" s="7518"/>
      <c r="R365" s="7518"/>
      <c r="S365" s="7518"/>
      <c r="T365" s="7518"/>
      <c r="U365" s="7518"/>
      <c r="V365" s="7518"/>
      <c r="W365" s="7518"/>
      <c r="X365" s="7518"/>
      <c r="Y365" s="7518"/>
      <c r="Z365" s="7518"/>
      <c r="AA365" s="7518"/>
      <c r="AB365" s="7518"/>
      <c r="AC365" s="7518"/>
      <c r="AD365" s="7518"/>
      <c r="AE365" s="7518"/>
      <c r="AF365" s="7518"/>
      <c r="AG365" s="7518"/>
      <c r="AH365" s="7518"/>
      <c r="AI365" s="7518"/>
      <c r="AJ365" s="7518"/>
      <c r="AK365" s="7518"/>
      <c r="AL365" s="7518"/>
      <c r="AM365" s="7518"/>
      <c r="AN365" s="7518"/>
      <c r="AO365" s="7518"/>
      <c r="AP365" s="7518"/>
      <c r="AX365" s="298"/>
      <c r="AY365" s="298"/>
      <c r="AZ365" s="298"/>
      <c r="CA365" s="274"/>
      <c r="CB365" s="274"/>
      <c r="CC365" s="274"/>
      <c r="CD365" s="274"/>
      <c r="CE365" s="274"/>
      <c r="CF365" s="274"/>
      <c r="CG365" s="274"/>
      <c r="CH365" s="274"/>
      <c r="CI365" s="274"/>
      <c r="CJ365" s="274"/>
      <c r="CK365" s="274"/>
      <c r="CL365" s="274"/>
      <c r="CM365" s="274"/>
      <c r="CN365" s="274"/>
      <c r="CO365" s="274"/>
      <c r="CP365" s="274"/>
      <c r="CQ365" s="274"/>
      <c r="CR365" s="274"/>
      <c r="CS365" s="274"/>
      <c r="CT365" s="274"/>
      <c r="CU365" s="274"/>
      <c r="CV365" s="274"/>
      <c r="CW365" s="274"/>
      <c r="CX365" s="274"/>
      <c r="CY365" s="274"/>
      <c r="CZ365" s="274"/>
      <c r="DA365" s="314"/>
      <c r="DB365" s="314"/>
      <c r="DC365" s="314"/>
      <c r="DD365" s="314"/>
      <c r="DE365" s="314"/>
      <c r="DF365" s="314"/>
      <c r="DG365" s="314"/>
      <c r="DH365" s="314"/>
      <c r="DI365" s="314"/>
      <c r="DJ365" s="314"/>
      <c r="DK365" s="314"/>
      <c r="DL365" s="314"/>
      <c r="DM365" s="314"/>
      <c r="DN365" s="314"/>
      <c r="DO365" s="314"/>
      <c r="DP365" s="314"/>
      <c r="DQ365" s="314"/>
      <c r="DR365" s="314"/>
      <c r="DS365" s="314"/>
      <c r="DT365" s="314"/>
      <c r="DU365" s="314"/>
      <c r="DV365" s="314"/>
      <c r="DW365" s="314"/>
      <c r="DX365" s="314"/>
      <c r="DY365" s="314"/>
      <c r="DZ365" s="314"/>
    </row>
    <row r="366" spans="1:130" s="272" customFormat="1" x14ac:dyDescent="0.35">
      <c r="A366" s="301" t="s">
        <v>4030</v>
      </c>
      <c r="B366" s="121"/>
      <c r="C366" s="277"/>
      <c r="D366" s="277"/>
      <c r="E366" s="277"/>
      <c r="AX366" s="298"/>
      <c r="AY366" s="298"/>
      <c r="AZ366" s="298"/>
      <c r="CA366" s="274"/>
      <c r="CB366" s="274"/>
      <c r="CC366" s="274"/>
      <c r="CD366" s="274"/>
      <c r="CE366" s="274"/>
      <c r="CF366" s="274"/>
      <c r="CG366" s="274"/>
      <c r="CH366" s="274"/>
      <c r="CI366" s="274"/>
      <c r="CJ366" s="274"/>
      <c r="CK366" s="274"/>
      <c r="CL366" s="274"/>
      <c r="CM366" s="274"/>
      <c r="CN366" s="274"/>
      <c r="CO366" s="274"/>
      <c r="CP366" s="274"/>
      <c r="CQ366" s="274"/>
      <c r="CR366" s="274"/>
      <c r="CS366" s="274"/>
      <c r="CT366" s="274"/>
      <c r="CU366" s="274"/>
      <c r="CV366" s="274"/>
      <c r="CW366" s="274"/>
      <c r="CX366" s="274"/>
      <c r="CY366" s="274"/>
      <c r="CZ366" s="274"/>
      <c r="DA366" s="314"/>
      <c r="DB366" s="314"/>
      <c r="DC366" s="314"/>
      <c r="DD366" s="314"/>
      <c r="DE366" s="314"/>
      <c r="DF366" s="314"/>
      <c r="DG366" s="314"/>
      <c r="DH366" s="314"/>
      <c r="DI366" s="314"/>
      <c r="DJ366" s="314"/>
      <c r="DK366" s="314"/>
      <c r="DL366" s="314"/>
      <c r="DM366" s="314"/>
      <c r="DN366" s="314"/>
      <c r="DO366" s="314"/>
      <c r="DP366" s="314"/>
      <c r="DQ366" s="314"/>
      <c r="DR366" s="314"/>
      <c r="DS366" s="314"/>
      <c r="DT366" s="314"/>
      <c r="DU366" s="314"/>
      <c r="DV366" s="314"/>
      <c r="DW366" s="314"/>
      <c r="DX366" s="314"/>
      <c r="DY366" s="314"/>
      <c r="DZ366" s="314"/>
    </row>
    <row r="367" spans="1:130" s="272" customFormat="1" ht="13.5" x14ac:dyDescent="0.25">
      <c r="A367" s="7519" t="s">
        <v>123</v>
      </c>
      <c r="B367" s="7519" t="s">
        <v>2</v>
      </c>
      <c r="C367" s="7522" t="s">
        <v>360</v>
      </c>
      <c r="D367" s="7523"/>
      <c r="E367" s="7524"/>
      <c r="F367" s="7510" t="s">
        <v>361</v>
      </c>
      <c r="G367" s="7528"/>
      <c r="H367" s="7528"/>
      <c r="I367" s="7528"/>
      <c r="J367" s="7528"/>
      <c r="K367" s="7528"/>
      <c r="L367" s="7528"/>
      <c r="M367" s="7528"/>
      <c r="N367" s="7528"/>
      <c r="O367" s="7528"/>
      <c r="P367" s="7528"/>
      <c r="Q367" s="7528"/>
      <c r="R367" s="7528"/>
      <c r="S367" s="7528"/>
      <c r="T367" s="7528"/>
      <c r="U367" s="7528"/>
      <c r="V367" s="7528"/>
      <c r="W367" s="7528"/>
      <c r="X367" s="7528"/>
      <c r="Y367" s="7528"/>
      <c r="Z367" s="7528"/>
      <c r="AA367" s="7528"/>
      <c r="AB367" s="7528"/>
      <c r="AC367" s="7528"/>
      <c r="AD367" s="7528"/>
      <c r="AE367" s="7528"/>
      <c r="AF367" s="7528"/>
      <c r="AG367" s="7528"/>
      <c r="AH367" s="7528"/>
      <c r="AI367" s="7528"/>
      <c r="AJ367" s="7528"/>
      <c r="AK367" s="7528"/>
      <c r="AL367" s="7528"/>
      <c r="AM367" s="7529"/>
      <c r="AN367" s="7524" t="s">
        <v>364</v>
      </c>
      <c r="AO367" s="7530" t="s">
        <v>9</v>
      </c>
      <c r="AX367" s="298"/>
      <c r="AY367" s="298"/>
      <c r="AZ367" s="298"/>
      <c r="BY367" s="271"/>
      <c r="CA367" s="274"/>
      <c r="CB367" s="274"/>
      <c r="CC367" s="274"/>
      <c r="CD367" s="274"/>
      <c r="CE367" s="274"/>
      <c r="CF367" s="274"/>
      <c r="CG367" s="274"/>
      <c r="CH367" s="274"/>
      <c r="CI367" s="274"/>
      <c r="CJ367" s="274"/>
      <c r="CK367" s="274"/>
      <c r="CL367" s="274"/>
      <c r="CM367" s="274"/>
      <c r="CN367" s="274"/>
      <c r="CO367" s="274"/>
      <c r="CP367" s="274"/>
      <c r="CQ367" s="274"/>
      <c r="CR367" s="274"/>
      <c r="CS367" s="274"/>
      <c r="CT367" s="274"/>
      <c r="CU367" s="274"/>
      <c r="CV367" s="274"/>
      <c r="CW367" s="274"/>
      <c r="CX367" s="274"/>
      <c r="CY367" s="274"/>
      <c r="CZ367" s="274"/>
      <c r="DA367" s="314"/>
      <c r="DB367" s="314"/>
      <c r="DC367" s="314"/>
      <c r="DD367" s="314"/>
      <c r="DE367" s="314"/>
      <c r="DF367" s="314"/>
      <c r="DG367" s="314"/>
      <c r="DH367" s="314"/>
      <c r="DI367" s="314"/>
      <c r="DJ367" s="314"/>
      <c r="DK367" s="314"/>
      <c r="DL367" s="314"/>
      <c r="DM367" s="314"/>
      <c r="DN367" s="314"/>
      <c r="DO367" s="314"/>
      <c r="DP367" s="314"/>
      <c r="DQ367" s="314"/>
      <c r="DR367" s="314"/>
      <c r="DS367" s="314"/>
      <c r="DT367" s="314"/>
      <c r="DU367" s="314"/>
      <c r="DV367" s="314"/>
      <c r="DW367" s="314"/>
      <c r="DX367" s="314"/>
      <c r="DY367" s="314"/>
      <c r="DZ367" s="314"/>
    </row>
    <row r="368" spans="1:130" s="272" customFormat="1" ht="27" customHeight="1" x14ac:dyDescent="0.25">
      <c r="A368" s="7520"/>
      <c r="B368" s="7520"/>
      <c r="C368" s="7525"/>
      <c r="D368" s="7526"/>
      <c r="E368" s="7527"/>
      <c r="F368" s="7510" t="s">
        <v>365</v>
      </c>
      <c r="G368" s="7511"/>
      <c r="H368" s="7510" t="s">
        <v>230</v>
      </c>
      <c r="I368" s="7511"/>
      <c r="J368" s="7510" t="s">
        <v>366</v>
      </c>
      <c r="K368" s="7511"/>
      <c r="L368" s="7510" t="s">
        <v>65</v>
      </c>
      <c r="M368" s="7511"/>
      <c r="N368" s="7510" t="s">
        <v>12</v>
      </c>
      <c r="O368" s="7511"/>
      <c r="P368" s="7528" t="s">
        <v>252</v>
      </c>
      <c r="Q368" s="7511"/>
      <c r="R368" s="7510" t="s">
        <v>253</v>
      </c>
      <c r="S368" s="7511"/>
      <c r="T368" s="7510" t="s">
        <v>254</v>
      </c>
      <c r="U368" s="7511"/>
      <c r="V368" s="7510" t="s">
        <v>255</v>
      </c>
      <c r="W368" s="7511"/>
      <c r="X368" s="7510" t="s">
        <v>256</v>
      </c>
      <c r="Y368" s="7511"/>
      <c r="Z368" s="7510" t="s">
        <v>257</v>
      </c>
      <c r="AA368" s="7511"/>
      <c r="AB368" s="7510" t="s">
        <v>258</v>
      </c>
      <c r="AC368" s="7511"/>
      <c r="AD368" s="7510" t="s">
        <v>259</v>
      </c>
      <c r="AE368" s="7511"/>
      <c r="AF368" s="7510" t="s">
        <v>233</v>
      </c>
      <c r="AG368" s="7511"/>
      <c r="AH368" s="7510" t="s">
        <v>260</v>
      </c>
      <c r="AI368" s="7511"/>
      <c r="AJ368" s="7510" t="s">
        <v>261</v>
      </c>
      <c r="AK368" s="7511"/>
      <c r="AL368" s="7510" t="s">
        <v>24</v>
      </c>
      <c r="AM368" s="7529"/>
      <c r="AN368" s="6925"/>
      <c r="AO368" s="7362"/>
      <c r="AX368" s="298"/>
      <c r="AY368" s="298"/>
      <c r="AZ368" s="298"/>
      <c r="BY368" s="271"/>
      <c r="CA368" s="274"/>
      <c r="CB368" s="274"/>
      <c r="CC368" s="274"/>
      <c r="CD368" s="274"/>
      <c r="CE368" s="274"/>
      <c r="CF368" s="274"/>
      <c r="CG368" s="274"/>
      <c r="CH368" s="274"/>
      <c r="CI368" s="274"/>
      <c r="CJ368" s="274"/>
      <c r="CK368" s="274"/>
      <c r="CL368" s="274"/>
      <c r="CM368" s="274"/>
      <c r="CN368" s="274"/>
      <c r="CO368" s="274"/>
      <c r="CP368" s="274"/>
      <c r="CQ368" s="274"/>
      <c r="CR368" s="274"/>
      <c r="CS368" s="274"/>
      <c r="CT368" s="274"/>
      <c r="CU368" s="274"/>
      <c r="CV368" s="274"/>
      <c r="CW368" s="274"/>
      <c r="CX368" s="274"/>
      <c r="CY368" s="274"/>
      <c r="CZ368" s="274"/>
      <c r="DA368" s="314"/>
      <c r="DB368" s="314"/>
      <c r="DC368" s="314"/>
      <c r="DD368" s="314"/>
      <c r="DE368" s="314"/>
      <c r="DF368" s="314"/>
      <c r="DG368" s="314"/>
      <c r="DH368" s="314"/>
      <c r="DI368" s="314"/>
      <c r="DJ368" s="314"/>
      <c r="DK368" s="314"/>
      <c r="DL368" s="314"/>
      <c r="DM368" s="314"/>
      <c r="DN368" s="314"/>
      <c r="DO368" s="314"/>
      <c r="DP368" s="314"/>
      <c r="DQ368" s="314"/>
      <c r="DR368" s="314"/>
      <c r="DS368" s="314"/>
      <c r="DT368" s="314"/>
      <c r="DU368" s="314"/>
      <c r="DV368" s="314"/>
      <c r="DW368" s="314"/>
      <c r="DX368" s="314"/>
      <c r="DY368" s="314"/>
      <c r="DZ368" s="314"/>
    </row>
    <row r="369" spans="1:130" s="272" customFormat="1" ht="13.5" x14ac:dyDescent="0.25">
      <c r="A369" s="7521"/>
      <c r="B369" s="7521"/>
      <c r="C369" s="6544" t="s">
        <v>32</v>
      </c>
      <c r="D369" s="6545" t="s">
        <v>33</v>
      </c>
      <c r="E369" s="5820" t="s">
        <v>34</v>
      </c>
      <c r="F369" s="6506" t="s">
        <v>33</v>
      </c>
      <c r="G369" s="5820" t="s">
        <v>34</v>
      </c>
      <c r="H369" s="6506" t="s">
        <v>33</v>
      </c>
      <c r="I369" s="5820" t="s">
        <v>34</v>
      </c>
      <c r="J369" s="6506" t="s">
        <v>33</v>
      </c>
      <c r="K369" s="5820" t="s">
        <v>34</v>
      </c>
      <c r="L369" s="6506" t="s">
        <v>33</v>
      </c>
      <c r="M369" s="5820" t="s">
        <v>34</v>
      </c>
      <c r="N369" s="6506" t="s">
        <v>33</v>
      </c>
      <c r="O369" s="5820" t="s">
        <v>34</v>
      </c>
      <c r="P369" s="6506" t="s">
        <v>33</v>
      </c>
      <c r="Q369" s="5820" t="s">
        <v>34</v>
      </c>
      <c r="R369" s="6506" t="s">
        <v>33</v>
      </c>
      <c r="S369" s="5820" t="s">
        <v>34</v>
      </c>
      <c r="T369" s="6506" t="s">
        <v>33</v>
      </c>
      <c r="U369" s="5820" t="s">
        <v>34</v>
      </c>
      <c r="V369" s="6506" t="s">
        <v>33</v>
      </c>
      <c r="W369" s="5820" t="s">
        <v>34</v>
      </c>
      <c r="X369" s="6506" t="s">
        <v>33</v>
      </c>
      <c r="Y369" s="5820" t="s">
        <v>34</v>
      </c>
      <c r="Z369" s="6506" t="s">
        <v>33</v>
      </c>
      <c r="AA369" s="5820" t="s">
        <v>34</v>
      </c>
      <c r="AB369" s="6506" t="s">
        <v>33</v>
      </c>
      <c r="AC369" s="5820" t="s">
        <v>34</v>
      </c>
      <c r="AD369" s="6506" t="s">
        <v>33</v>
      </c>
      <c r="AE369" s="5820" t="s">
        <v>34</v>
      </c>
      <c r="AF369" s="6506" t="s">
        <v>33</v>
      </c>
      <c r="AG369" s="5820" t="s">
        <v>34</v>
      </c>
      <c r="AH369" s="6506" t="s">
        <v>33</v>
      </c>
      <c r="AI369" s="5820" t="s">
        <v>34</v>
      </c>
      <c r="AJ369" s="6506" t="s">
        <v>33</v>
      </c>
      <c r="AK369" s="5820" t="s">
        <v>34</v>
      </c>
      <c r="AL369" s="6506" t="s">
        <v>33</v>
      </c>
      <c r="AM369" s="392" t="s">
        <v>34</v>
      </c>
      <c r="AN369" s="7527"/>
      <c r="AO369" s="7531"/>
      <c r="AX369" s="298"/>
      <c r="AY369" s="298"/>
      <c r="AZ369" s="298"/>
      <c r="BY369" s="271"/>
      <c r="CA369" s="274"/>
      <c r="CB369" s="274"/>
      <c r="CC369" s="274"/>
      <c r="CD369" s="274"/>
      <c r="CE369" s="274"/>
      <c r="CF369" s="274"/>
      <c r="CG369" s="274"/>
      <c r="CH369" s="274"/>
      <c r="CI369" s="274"/>
      <c r="CJ369" s="274"/>
      <c r="CK369" s="274"/>
      <c r="CL369" s="274"/>
      <c r="CM369" s="274"/>
      <c r="CN369" s="274"/>
      <c r="CO369" s="274"/>
      <c r="CP369" s="274"/>
      <c r="CQ369" s="274"/>
      <c r="CR369" s="274"/>
      <c r="CS369" s="274"/>
      <c r="CT369" s="274"/>
      <c r="CU369" s="274"/>
      <c r="CV369" s="274"/>
      <c r="CW369" s="274"/>
      <c r="CX369" s="274"/>
      <c r="CY369" s="274"/>
      <c r="CZ369" s="274"/>
      <c r="DA369" s="314"/>
      <c r="DB369" s="314"/>
      <c r="DC369" s="314"/>
      <c r="DD369" s="314"/>
      <c r="DE369" s="314"/>
      <c r="DF369" s="314"/>
      <c r="DG369" s="314"/>
      <c r="DH369" s="314"/>
      <c r="DI369" s="314"/>
      <c r="DJ369" s="314"/>
      <c r="DK369" s="314"/>
      <c r="DL369" s="314"/>
      <c r="DM369" s="314"/>
      <c r="DN369" s="314"/>
      <c r="DO369" s="314"/>
      <c r="DP369" s="314"/>
      <c r="DQ369" s="314"/>
      <c r="DR369" s="314"/>
      <c r="DS369" s="314"/>
      <c r="DT369" s="314"/>
      <c r="DU369" s="314"/>
      <c r="DV369" s="314"/>
      <c r="DW369" s="314"/>
      <c r="DX369" s="314"/>
      <c r="DY369" s="314"/>
      <c r="DZ369" s="314"/>
    </row>
    <row r="370" spans="1:130" s="272" customFormat="1" ht="20.25" customHeight="1" x14ac:dyDescent="0.25">
      <c r="A370" s="7512" t="s">
        <v>4031</v>
      </c>
      <c r="B370" s="5123" t="s">
        <v>387</v>
      </c>
      <c r="C370" s="5124">
        <f>SUM(D370,E370)</f>
        <v>0</v>
      </c>
      <c r="D370" s="393">
        <f t="shared" ref="D370:E373" si="43">SUM(F370,H370,J370,L370,N370,P370,R370,T370,V370,X370,Z370,AB370,AD370,AF370,AH370,AJ370,AL370)</f>
        <v>0</v>
      </c>
      <c r="E370" s="6556">
        <f t="shared" si="43"/>
        <v>0</v>
      </c>
      <c r="F370" s="6557"/>
      <c r="G370" s="6511"/>
      <c r="H370" s="6557"/>
      <c r="I370" s="6511"/>
      <c r="J370" s="6557"/>
      <c r="K370" s="6511"/>
      <c r="L370" s="6557"/>
      <c r="M370" s="6511"/>
      <c r="N370" s="6557"/>
      <c r="O370" s="6511"/>
      <c r="P370" s="6557"/>
      <c r="Q370" s="6511"/>
      <c r="R370" s="6557"/>
      <c r="S370" s="6511"/>
      <c r="T370" s="6557"/>
      <c r="U370" s="6511"/>
      <c r="V370" s="6557"/>
      <c r="W370" s="6511"/>
      <c r="X370" s="6557"/>
      <c r="Y370" s="6511"/>
      <c r="Z370" s="6557"/>
      <c r="AA370" s="6511"/>
      <c r="AB370" s="6557"/>
      <c r="AC370" s="6511"/>
      <c r="AD370" s="6557"/>
      <c r="AE370" s="6511"/>
      <c r="AF370" s="6557"/>
      <c r="AG370" s="6511"/>
      <c r="AH370" s="6557"/>
      <c r="AI370" s="6511"/>
      <c r="AJ370" s="6557"/>
      <c r="AK370" s="6511"/>
      <c r="AL370" s="6557"/>
      <c r="AM370" s="6558"/>
      <c r="AN370" s="6510"/>
      <c r="AO370" s="6539"/>
      <c r="AP370" s="271"/>
      <c r="AX370" s="298"/>
      <c r="AY370" s="298"/>
      <c r="AZ370" s="298"/>
      <c r="BY370" s="271"/>
      <c r="CA370" s="274"/>
      <c r="CB370" s="274"/>
      <c r="CC370" s="274"/>
      <c r="CD370" s="274"/>
      <c r="CE370" s="274"/>
      <c r="CF370" s="274"/>
      <c r="CG370" s="274"/>
      <c r="CH370" s="274"/>
      <c r="CI370" s="274"/>
      <c r="CJ370" s="274"/>
      <c r="CK370" s="274"/>
      <c r="CL370" s="274"/>
      <c r="CM370" s="274"/>
      <c r="CN370" s="274"/>
      <c r="CO370" s="274"/>
      <c r="CP370" s="274"/>
      <c r="CQ370" s="274"/>
      <c r="CR370" s="274"/>
      <c r="CS370" s="274"/>
      <c r="CT370" s="274"/>
      <c r="CU370" s="274"/>
      <c r="CV370" s="274"/>
      <c r="CW370" s="274"/>
      <c r="CX370" s="274"/>
      <c r="CY370" s="274"/>
      <c r="CZ370" s="274"/>
      <c r="DA370" s="314"/>
      <c r="DB370" s="314">
        <v>0</v>
      </c>
      <c r="DC370" s="314"/>
      <c r="DD370" s="314">
        <v>0</v>
      </c>
      <c r="DE370" s="314"/>
      <c r="DF370" s="314"/>
      <c r="DG370" s="314"/>
      <c r="DH370" s="314"/>
      <c r="DI370" s="314"/>
      <c r="DJ370" s="314"/>
      <c r="DK370" s="314"/>
      <c r="DL370" s="314"/>
      <c r="DM370" s="314"/>
      <c r="DN370" s="314"/>
      <c r="DO370" s="314"/>
      <c r="DP370" s="314"/>
      <c r="DQ370" s="314"/>
      <c r="DR370" s="314"/>
      <c r="DS370" s="314"/>
      <c r="DT370" s="314"/>
      <c r="DU370" s="314"/>
      <c r="DV370" s="314"/>
      <c r="DW370" s="314"/>
      <c r="DX370" s="314"/>
      <c r="DY370" s="314"/>
      <c r="DZ370" s="314"/>
    </row>
    <row r="371" spans="1:130" s="272" customFormat="1" ht="20.25" customHeight="1" x14ac:dyDescent="0.25">
      <c r="A371" s="7513"/>
      <c r="B371" s="6307" t="s">
        <v>373</v>
      </c>
      <c r="C371" s="523">
        <f>SUM(D371,E371)</f>
        <v>0</v>
      </c>
      <c r="D371" s="587">
        <f t="shared" si="43"/>
        <v>0</v>
      </c>
      <c r="E371" s="6217">
        <f t="shared" si="43"/>
        <v>0</v>
      </c>
      <c r="F371" s="6559"/>
      <c r="G371" s="6528"/>
      <c r="H371" s="6559"/>
      <c r="I371" s="6528"/>
      <c r="J371" s="6559"/>
      <c r="K371" s="6528"/>
      <c r="L371" s="6559"/>
      <c r="M371" s="6528"/>
      <c r="N371" s="6559"/>
      <c r="O371" s="6528"/>
      <c r="P371" s="6559"/>
      <c r="Q371" s="6528"/>
      <c r="R371" s="6559"/>
      <c r="S371" s="6528"/>
      <c r="T371" s="6559"/>
      <c r="U371" s="6528"/>
      <c r="V371" s="6559"/>
      <c r="W371" s="6528"/>
      <c r="X371" s="6559"/>
      <c r="Y371" s="6528"/>
      <c r="Z371" s="6559"/>
      <c r="AA371" s="6528"/>
      <c r="AB371" s="6559"/>
      <c r="AC371" s="6528"/>
      <c r="AD371" s="6559"/>
      <c r="AE371" s="6528"/>
      <c r="AF371" s="6559"/>
      <c r="AG371" s="6528"/>
      <c r="AH371" s="6559"/>
      <c r="AI371" s="6528"/>
      <c r="AJ371" s="6559"/>
      <c r="AK371" s="6528"/>
      <c r="AL371" s="6559"/>
      <c r="AM371" s="6560"/>
      <c r="AN371" s="6404"/>
      <c r="AO371" s="1183"/>
      <c r="AP371" s="271"/>
      <c r="AX371" s="298"/>
      <c r="AY371" s="298"/>
      <c r="AZ371" s="298"/>
      <c r="BY371" s="271"/>
      <c r="CA371" s="274"/>
      <c r="CB371" s="274"/>
      <c r="CC371" s="274"/>
      <c r="CD371" s="274"/>
      <c r="CE371" s="274"/>
      <c r="CF371" s="274"/>
      <c r="CG371" s="274"/>
      <c r="CH371" s="274"/>
      <c r="CI371" s="274"/>
      <c r="CJ371" s="274"/>
      <c r="CK371" s="274"/>
      <c r="CL371" s="274"/>
      <c r="CM371" s="274"/>
      <c r="CN371" s="274"/>
      <c r="CO371" s="274"/>
      <c r="CP371" s="274"/>
      <c r="CQ371" s="274"/>
      <c r="CR371" s="274"/>
      <c r="CS371" s="274"/>
      <c r="CT371" s="274"/>
      <c r="CU371" s="274"/>
      <c r="CV371" s="274"/>
      <c r="CW371" s="274"/>
      <c r="CX371" s="274"/>
      <c r="CY371" s="274"/>
      <c r="CZ371" s="274"/>
      <c r="DA371" s="314"/>
      <c r="DB371" s="314"/>
      <c r="DC371" s="314"/>
      <c r="DD371" s="314"/>
      <c r="DE371" s="314"/>
      <c r="DF371" s="314"/>
      <c r="DG371" s="314"/>
      <c r="DH371" s="314"/>
      <c r="DI371" s="314"/>
      <c r="DJ371" s="314"/>
      <c r="DK371" s="314"/>
      <c r="DL371" s="314"/>
      <c r="DM371" s="314"/>
      <c r="DN371" s="314"/>
      <c r="DO371" s="314"/>
      <c r="DP371" s="314"/>
      <c r="DQ371" s="314"/>
      <c r="DR371" s="314"/>
      <c r="DS371" s="314"/>
      <c r="DT371" s="314"/>
      <c r="DU371" s="314"/>
      <c r="DV371" s="314"/>
      <c r="DW371" s="314"/>
      <c r="DX371" s="314"/>
      <c r="DY371" s="314"/>
      <c r="DZ371" s="314"/>
    </row>
    <row r="372" spans="1:130" s="272" customFormat="1" ht="20.25" customHeight="1" x14ac:dyDescent="0.25">
      <c r="A372" s="7514"/>
      <c r="B372" s="6309" t="s">
        <v>4032</v>
      </c>
      <c r="C372" s="6515">
        <f>SUM(D372,E372)</f>
        <v>0</v>
      </c>
      <c r="D372" s="6561">
        <f t="shared" si="43"/>
        <v>0</v>
      </c>
      <c r="E372" s="6220">
        <f t="shared" si="43"/>
        <v>0</v>
      </c>
      <c r="F372" s="6562"/>
      <c r="G372" s="6517"/>
      <c r="H372" s="6562"/>
      <c r="I372" s="6517"/>
      <c r="J372" s="6562"/>
      <c r="K372" s="6517"/>
      <c r="L372" s="6562"/>
      <c r="M372" s="6517"/>
      <c r="N372" s="6562"/>
      <c r="O372" s="6517"/>
      <c r="P372" s="6562"/>
      <c r="Q372" s="6517"/>
      <c r="R372" s="6562"/>
      <c r="S372" s="6517"/>
      <c r="T372" s="6562"/>
      <c r="U372" s="6517"/>
      <c r="V372" s="6562"/>
      <c r="W372" s="6517"/>
      <c r="X372" s="6562"/>
      <c r="Y372" s="6517"/>
      <c r="Z372" s="6562"/>
      <c r="AA372" s="6517"/>
      <c r="AB372" s="6562"/>
      <c r="AC372" s="6517"/>
      <c r="AD372" s="6562"/>
      <c r="AE372" s="6517"/>
      <c r="AF372" s="6562"/>
      <c r="AG372" s="6517"/>
      <c r="AH372" s="6562"/>
      <c r="AI372" s="6517"/>
      <c r="AJ372" s="6562"/>
      <c r="AK372" s="6517"/>
      <c r="AL372" s="6562"/>
      <c r="AM372" s="6563"/>
      <c r="AN372" s="6410"/>
      <c r="AO372" s="6540"/>
      <c r="AP372" s="271"/>
      <c r="AX372" s="298"/>
      <c r="AY372" s="298"/>
      <c r="AZ372" s="298"/>
      <c r="BY372" s="271"/>
      <c r="CA372" s="274"/>
      <c r="CB372" s="274"/>
      <c r="CC372" s="274"/>
      <c r="CD372" s="274"/>
      <c r="CE372" s="274"/>
      <c r="CF372" s="274"/>
      <c r="CG372" s="274"/>
      <c r="CH372" s="274"/>
      <c r="CI372" s="274"/>
      <c r="CJ372" s="274"/>
      <c r="CK372" s="274"/>
      <c r="CL372" s="274"/>
      <c r="CM372" s="274"/>
      <c r="CN372" s="274"/>
      <c r="CO372" s="274"/>
      <c r="CP372" s="274"/>
      <c r="CQ372" s="274"/>
      <c r="CR372" s="274"/>
      <c r="CS372" s="274"/>
      <c r="CT372" s="274"/>
      <c r="CU372" s="274"/>
      <c r="CV372" s="274"/>
      <c r="CW372" s="274"/>
      <c r="CX372" s="274"/>
      <c r="CY372" s="274"/>
      <c r="CZ372" s="274"/>
      <c r="DA372" s="314"/>
      <c r="DB372" s="314"/>
      <c r="DC372" s="314"/>
      <c r="DD372" s="314"/>
      <c r="DE372" s="314"/>
      <c r="DF372" s="314"/>
      <c r="DG372" s="314"/>
      <c r="DH372" s="314"/>
      <c r="DI372" s="314"/>
      <c r="DJ372" s="314"/>
      <c r="DK372" s="314"/>
      <c r="DL372" s="314"/>
      <c r="DM372" s="314"/>
      <c r="DN372" s="314"/>
      <c r="DO372" s="314"/>
      <c r="DP372" s="314"/>
      <c r="DQ372" s="314"/>
      <c r="DR372" s="314"/>
      <c r="DS372" s="314"/>
      <c r="DT372" s="314"/>
      <c r="DU372" s="314"/>
      <c r="DV372" s="314"/>
      <c r="DW372" s="314"/>
      <c r="DX372" s="314"/>
      <c r="DY372" s="314"/>
      <c r="DZ372" s="314"/>
    </row>
    <row r="373" spans="1:130" s="272" customFormat="1" ht="14.5" customHeight="1" x14ac:dyDescent="0.25">
      <c r="A373" s="7515" t="s">
        <v>30</v>
      </c>
      <c r="B373" s="7516"/>
      <c r="C373" s="6564">
        <f>SUM(D373,E373)</f>
        <v>0</v>
      </c>
      <c r="D373" s="6565">
        <f t="shared" si="43"/>
        <v>0</v>
      </c>
      <c r="E373" s="6566">
        <f t="shared" si="43"/>
        <v>0</v>
      </c>
      <c r="F373" s="6567">
        <f t="shared" ref="F373:AO373" si="44">SUM(F370:F372)</f>
        <v>0</v>
      </c>
      <c r="G373" s="6568">
        <f t="shared" si="44"/>
        <v>0</v>
      </c>
      <c r="H373" s="6567">
        <f t="shared" si="44"/>
        <v>0</v>
      </c>
      <c r="I373" s="6568">
        <f t="shared" si="44"/>
        <v>0</v>
      </c>
      <c r="J373" s="6567">
        <f t="shared" si="44"/>
        <v>0</v>
      </c>
      <c r="K373" s="6569">
        <f t="shared" si="44"/>
        <v>0</v>
      </c>
      <c r="L373" s="6567">
        <f t="shared" si="44"/>
        <v>0</v>
      </c>
      <c r="M373" s="6569">
        <f t="shared" si="44"/>
        <v>0</v>
      </c>
      <c r="N373" s="6567">
        <f t="shared" si="44"/>
        <v>0</v>
      </c>
      <c r="O373" s="6569">
        <f t="shared" si="44"/>
        <v>0</v>
      </c>
      <c r="P373" s="6567">
        <f t="shared" si="44"/>
        <v>0</v>
      </c>
      <c r="Q373" s="6569">
        <f t="shared" si="44"/>
        <v>0</v>
      </c>
      <c r="R373" s="6567">
        <f t="shared" si="44"/>
        <v>0</v>
      </c>
      <c r="S373" s="6569">
        <f t="shared" si="44"/>
        <v>0</v>
      </c>
      <c r="T373" s="6567">
        <f t="shared" si="44"/>
        <v>0</v>
      </c>
      <c r="U373" s="6569">
        <f t="shared" si="44"/>
        <v>0</v>
      </c>
      <c r="V373" s="6567">
        <f t="shared" si="44"/>
        <v>0</v>
      </c>
      <c r="W373" s="6569">
        <f t="shared" si="44"/>
        <v>0</v>
      </c>
      <c r="X373" s="6567">
        <f t="shared" si="44"/>
        <v>0</v>
      </c>
      <c r="Y373" s="6569">
        <f t="shared" si="44"/>
        <v>0</v>
      </c>
      <c r="Z373" s="6567">
        <f t="shared" si="44"/>
        <v>0</v>
      </c>
      <c r="AA373" s="6569">
        <f t="shared" si="44"/>
        <v>0</v>
      </c>
      <c r="AB373" s="6567">
        <f t="shared" si="44"/>
        <v>0</v>
      </c>
      <c r="AC373" s="6569">
        <f t="shared" si="44"/>
        <v>0</v>
      </c>
      <c r="AD373" s="6567">
        <f t="shared" si="44"/>
        <v>0</v>
      </c>
      <c r="AE373" s="6569">
        <f t="shared" si="44"/>
        <v>0</v>
      </c>
      <c r="AF373" s="6567">
        <f t="shared" si="44"/>
        <v>0</v>
      </c>
      <c r="AG373" s="6569">
        <f t="shared" si="44"/>
        <v>0</v>
      </c>
      <c r="AH373" s="6567">
        <f t="shared" si="44"/>
        <v>0</v>
      </c>
      <c r="AI373" s="6569">
        <f t="shared" si="44"/>
        <v>0</v>
      </c>
      <c r="AJ373" s="6567">
        <f t="shared" si="44"/>
        <v>0</v>
      </c>
      <c r="AK373" s="6569">
        <f t="shared" si="44"/>
        <v>0</v>
      </c>
      <c r="AL373" s="6570">
        <f t="shared" si="44"/>
        <v>0</v>
      </c>
      <c r="AM373" s="6571">
        <f t="shared" si="44"/>
        <v>0</v>
      </c>
      <c r="AN373" s="6568">
        <f t="shared" si="44"/>
        <v>0</v>
      </c>
      <c r="AO373" s="6542">
        <f t="shared" si="44"/>
        <v>0</v>
      </c>
      <c r="AX373" s="298"/>
      <c r="AY373" s="298"/>
      <c r="AZ373" s="298"/>
      <c r="BY373" s="271"/>
      <c r="CA373" s="274"/>
      <c r="CB373" s="274"/>
      <c r="CC373" s="274"/>
      <c r="CD373" s="274"/>
      <c r="CE373" s="274"/>
      <c r="CF373" s="274"/>
      <c r="CG373" s="274"/>
      <c r="CH373" s="274"/>
      <c r="CI373" s="274"/>
      <c r="CJ373" s="274"/>
      <c r="CK373" s="274"/>
      <c r="CL373" s="274"/>
      <c r="CM373" s="274"/>
      <c r="CN373" s="274"/>
      <c r="CO373" s="274"/>
      <c r="CP373" s="274"/>
      <c r="CQ373" s="274"/>
      <c r="CR373" s="274"/>
      <c r="CS373" s="274"/>
      <c r="CT373" s="274"/>
      <c r="CU373" s="274"/>
      <c r="CV373" s="274"/>
      <c r="CW373" s="274"/>
      <c r="CX373" s="274"/>
      <c r="CY373" s="274"/>
      <c r="CZ373" s="274"/>
      <c r="DA373" s="314"/>
      <c r="DB373" s="314"/>
      <c r="DC373" s="314"/>
      <c r="DD373" s="314"/>
      <c r="DE373" s="314"/>
      <c r="DF373" s="314"/>
      <c r="DG373" s="314"/>
      <c r="DH373" s="314"/>
      <c r="DI373" s="314"/>
      <c r="DJ373" s="314"/>
      <c r="DK373" s="314"/>
      <c r="DL373" s="314"/>
      <c r="DM373" s="314"/>
      <c r="DN373" s="314"/>
      <c r="DO373" s="314"/>
      <c r="DP373" s="314"/>
      <c r="DQ373" s="314"/>
      <c r="DR373" s="314"/>
      <c r="DS373" s="314"/>
      <c r="DT373" s="314"/>
      <c r="DU373" s="314"/>
      <c r="DV373" s="314"/>
      <c r="DW373" s="314"/>
      <c r="DX373" s="314"/>
      <c r="DY373" s="314"/>
      <c r="DZ373" s="314"/>
    </row>
    <row r="374" spans="1:130" s="272" customFormat="1" ht="21" customHeight="1" x14ac:dyDescent="0.35">
      <c r="A374" s="301" t="s">
        <v>4033</v>
      </c>
      <c r="B374" s="121"/>
      <c r="C374" s="277"/>
      <c r="D374" s="277"/>
      <c r="E374" s="277"/>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8"/>
      <c r="AL374" s="278"/>
      <c r="AM374" s="278"/>
      <c r="AN374" s="278"/>
      <c r="AO374" s="278"/>
      <c r="AP374" s="278"/>
      <c r="AX374" s="298"/>
      <c r="AY374" s="298"/>
      <c r="AZ374" s="298"/>
      <c r="CA374" s="274"/>
      <c r="CB374" s="274"/>
      <c r="CC374" s="274"/>
      <c r="CD374" s="274"/>
      <c r="CE374" s="274"/>
      <c r="CF374" s="274"/>
      <c r="CG374" s="274"/>
      <c r="CH374" s="274"/>
      <c r="CI374" s="274"/>
      <c r="CJ374" s="274"/>
      <c r="CK374" s="274"/>
      <c r="CL374" s="274"/>
      <c r="CM374" s="274"/>
      <c r="CN374" s="274"/>
      <c r="CO374" s="274"/>
      <c r="CP374" s="274"/>
      <c r="CQ374" s="274"/>
      <c r="CR374" s="274"/>
      <c r="CS374" s="274"/>
      <c r="CT374" s="274"/>
      <c r="CU374" s="274"/>
      <c r="CV374" s="274"/>
      <c r="CW374" s="274"/>
      <c r="CX374" s="274"/>
      <c r="CY374" s="274"/>
      <c r="CZ374" s="274"/>
      <c r="DA374" s="314"/>
      <c r="DB374" s="314"/>
      <c r="DC374" s="314"/>
      <c r="DD374" s="314"/>
      <c r="DE374" s="314"/>
      <c r="DF374" s="314"/>
      <c r="DG374" s="314"/>
      <c r="DH374" s="314"/>
      <c r="DI374" s="314"/>
      <c r="DJ374" s="314"/>
      <c r="DK374" s="314"/>
      <c r="DL374" s="314"/>
      <c r="DM374" s="314"/>
      <c r="DN374" s="314"/>
      <c r="DO374" s="314"/>
      <c r="DP374" s="314"/>
      <c r="DQ374" s="314"/>
      <c r="DR374" s="314"/>
      <c r="DS374" s="314"/>
      <c r="DT374" s="314"/>
      <c r="DU374" s="314"/>
      <c r="DV374" s="314"/>
      <c r="DW374" s="314"/>
      <c r="DX374" s="314"/>
      <c r="DY374" s="314"/>
      <c r="DZ374" s="314"/>
    </row>
    <row r="375" spans="1:130" s="272" customFormat="1" ht="13.5" x14ac:dyDescent="0.25">
      <c r="A375" s="7509" t="s">
        <v>4034</v>
      </c>
      <c r="B375" s="7509" t="s">
        <v>602</v>
      </c>
      <c r="C375" s="7509" t="s">
        <v>4007</v>
      </c>
      <c r="D375" s="7509"/>
      <c r="E375" s="7509"/>
      <c r="F375" s="7509"/>
      <c r="G375" s="7509"/>
      <c r="H375" s="7509"/>
      <c r="I375" s="7509"/>
      <c r="J375" s="7509"/>
      <c r="K375" s="7517" t="s">
        <v>4008</v>
      </c>
      <c r="L375" s="7517"/>
      <c r="M375" s="7517"/>
      <c r="N375" s="7517"/>
      <c r="O375" s="7517"/>
      <c r="P375" s="7509" t="s">
        <v>4009</v>
      </c>
      <c r="Q375" s="278"/>
      <c r="R375" s="278"/>
      <c r="S375" s="278"/>
      <c r="T375" s="278"/>
      <c r="U375" s="278"/>
      <c r="V375" s="278"/>
      <c r="W375" s="278"/>
      <c r="X375" s="278"/>
      <c r="Y375" s="278"/>
      <c r="Z375" s="278"/>
      <c r="AA375" s="278"/>
      <c r="AB375" s="278"/>
      <c r="AC375" s="278"/>
      <c r="AD375" s="278"/>
      <c r="AE375" s="278"/>
      <c r="AF375" s="278"/>
      <c r="AG375" s="278"/>
      <c r="AH375" s="278"/>
      <c r="AI375" s="278"/>
      <c r="AJ375" s="278"/>
      <c r="AK375" s="278"/>
      <c r="AL375" s="278"/>
      <c r="AM375" s="278"/>
      <c r="AN375" s="278"/>
      <c r="AO375" s="278"/>
      <c r="AP375" s="278"/>
      <c r="AX375" s="298"/>
      <c r="AY375" s="298"/>
      <c r="AZ375" s="298"/>
      <c r="CA375" s="274"/>
      <c r="CB375" s="274"/>
      <c r="CC375" s="274"/>
      <c r="CD375" s="274"/>
      <c r="CE375" s="274"/>
      <c r="CF375" s="274"/>
      <c r="CG375" s="274"/>
      <c r="CH375" s="274"/>
      <c r="CI375" s="274"/>
      <c r="CJ375" s="274"/>
      <c r="CK375" s="274"/>
      <c r="CL375" s="274"/>
      <c r="CM375" s="274"/>
      <c r="CN375" s="274"/>
      <c r="CO375" s="274"/>
      <c r="CP375" s="274"/>
      <c r="CQ375" s="274"/>
      <c r="CR375" s="274"/>
      <c r="CS375" s="274"/>
      <c r="CT375" s="274"/>
      <c r="CU375" s="274"/>
      <c r="CV375" s="274"/>
      <c r="CW375" s="274"/>
      <c r="CX375" s="274"/>
      <c r="CY375" s="274"/>
      <c r="CZ375" s="274"/>
      <c r="DA375" s="314"/>
      <c r="DB375" s="314"/>
      <c r="DC375" s="314"/>
      <c r="DD375" s="314"/>
      <c r="DE375" s="314"/>
      <c r="DF375" s="314"/>
      <c r="DG375" s="314"/>
      <c r="DH375" s="314"/>
      <c r="DI375" s="314"/>
      <c r="DJ375" s="314"/>
      <c r="DK375" s="314"/>
      <c r="DL375" s="314"/>
      <c r="DM375" s="314"/>
      <c r="DN375" s="314"/>
      <c r="DO375" s="314"/>
      <c r="DP375" s="314"/>
      <c r="DQ375" s="314"/>
      <c r="DR375" s="314"/>
      <c r="DS375" s="314"/>
      <c r="DT375" s="314"/>
      <c r="DU375" s="314"/>
      <c r="DV375" s="314"/>
      <c r="DW375" s="314"/>
      <c r="DX375" s="314"/>
      <c r="DY375" s="314"/>
      <c r="DZ375" s="314"/>
    </row>
    <row r="376" spans="1:130" s="272" customFormat="1" ht="35.5" customHeight="1" x14ac:dyDescent="0.25">
      <c r="A376" s="7509"/>
      <c r="B376" s="7509"/>
      <c r="C376" s="7509" t="s">
        <v>4010</v>
      </c>
      <c r="D376" s="7509" t="s">
        <v>4011</v>
      </c>
      <c r="E376" s="7509" t="s">
        <v>4012</v>
      </c>
      <c r="F376" s="7509" t="s">
        <v>4013</v>
      </c>
      <c r="G376" s="7509" t="s">
        <v>4014</v>
      </c>
      <c r="H376" s="7509"/>
      <c r="I376" s="7509"/>
      <c r="J376" s="7509"/>
      <c r="K376" s="7509" t="s">
        <v>4015</v>
      </c>
      <c r="L376" s="7509" t="s">
        <v>4016</v>
      </c>
      <c r="M376" s="7509" t="s">
        <v>4017</v>
      </c>
      <c r="N376" s="7509" t="s">
        <v>4018</v>
      </c>
      <c r="O376" s="7509" t="s">
        <v>4019</v>
      </c>
      <c r="P376" s="7509"/>
      <c r="Q376" s="278"/>
      <c r="R376" s="278"/>
      <c r="S376" s="278"/>
      <c r="T376" s="278"/>
      <c r="U376" s="278"/>
      <c r="V376" s="278"/>
      <c r="W376" s="278"/>
      <c r="X376" s="278"/>
      <c r="Y376" s="278"/>
      <c r="Z376" s="278"/>
      <c r="AA376" s="278"/>
      <c r="AB376" s="278"/>
      <c r="AC376" s="278"/>
      <c r="AD376" s="278"/>
      <c r="AE376" s="278"/>
      <c r="AF376" s="278"/>
      <c r="AG376" s="278"/>
      <c r="AH376" s="278"/>
      <c r="AI376" s="278"/>
      <c r="AJ376" s="278"/>
      <c r="AK376" s="278"/>
      <c r="AL376" s="278"/>
      <c r="AM376" s="278"/>
      <c r="AN376" s="278"/>
      <c r="AO376" s="278"/>
      <c r="AP376" s="278"/>
      <c r="AX376" s="298"/>
      <c r="AY376" s="298"/>
      <c r="AZ376" s="298"/>
      <c r="CA376" s="274"/>
      <c r="CB376" s="274"/>
      <c r="CC376" s="274"/>
      <c r="CD376" s="274"/>
      <c r="CE376" s="274"/>
      <c r="CF376" s="274"/>
      <c r="CG376" s="274"/>
      <c r="CH376" s="274"/>
      <c r="CI376" s="274"/>
      <c r="CJ376" s="274"/>
      <c r="CK376" s="274"/>
      <c r="CL376" s="274"/>
      <c r="CM376" s="274"/>
      <c r="CN376" s="274"/>
      <c r="CO376" s="274"/>
      <c r="CP376" s="274"/>
      <c r="CQ376" s="274"/>
      <c r="CR376" s="274"/>
      <c r="CS376" s="274"/>
      <c r="CT376" s="274"/>
      <c r="CU376" s="274"/>
      <c r="CV376" s="274"/>
      <c r="CW376" s="274"/>
      <c r="CX376" s="274"/>
      <c r="CY376" s="274"/>
      <c r="CZ376" s="274"/>
      <c r="DA376" s="314"/>
      <c r="DB376" s="314"/>
      <c r="DC376" s="314"/>
      <c r="DD376" s="314"/>
      <c r="DE376" s="314"/>
      <c r="DF376" s="314"/>
      <c r="DG376" s="314"/>
      <c r="DH376" s="314"/>
      <c r="DI376" s="314"/>
      <c r="DJ376" s="314"/>
      <c r="DK376" s="314"/>
      <c r="DL376" s="314"/>
      <c r="DM376" s="314"/>
      <c r="DN376" s="314"/>
      <c r="DO376" s="314"/>
      <c r="DP376" s="314"/>
      <c r="DQ376" s="314"/>
      <c r="DR376" s="314"/>
      <c r="DS376" s="314"/>
      <c r="DT376" s="314"/>
      <c r="DU376" s="314"/>
      <c r="DV376" s="314"/>
      <c r="DW376" s="314"/>
      <c r="DX376" s="314"/>
      <c r="DY376" s="314"/>
      <c r="DZ376" s="314"/>
    </row>
    <row r="377" spans="1:130" s="272" customFormat="1" ht="35.5" customHeight="1" x14ac:dyDescent="0.25">
      <c r="A377" s="7509"/>
      <c r="B377" s="7509"/>
      <c r="C377" s="7509"/>
      <c r="D377" s="7509"/>
      <c r="E377" s="7509"/>
      <c r="F377" s="7509"/>
      <c r="G377" s="5825" t="s">
        <v>4016</v>
      </c>
      <c r="H377" s="5825" t="s">
        <v>4019</v>
      </c>
      <c r="I377" s="5825" t="s">
        <v>4020</v>
      </c>
      <c r="J377" s="5825" t="s">
        <v>508</v>
      </c>
      <c r="K377" s="7509"/>
      <c r="L377" s="7509"/>
      <c r="M377" s="7509"/>
      <c r="N377" s="7509"/>
      <c r="O377" s="7509"/>
      <c r="P377" s="7509"/>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8"/>
      <c r="AL377" s="278"/>
      <c r="AM377" s="278"/>
      <c r="AN377" s="278"/>
      <c r="AO377" s="278"/>
      <c r="AP377" s="278"/>
      <c r="AX377" s="298"/>
      <c r="AY377" s="298"/>
      <c r="AZ377" s="298"/>
      <c r="CA377" s="274"/>
      <c r="CB377" s="274"/>
      <c r="CC377" s="274"/>
      <c r="CD377" s="274"/>
      <c r="CE377" s="274"/>
      <c r="CF377" s="274"/>
      <c r="CG377" s="274"/>
      <c r="CH377" s="274"/>
      <c r="CI377" s="274"/>
      <c r="CJ377" s="274"/>
      <c r="CK377" s="274"/>
      <c r="CL377" s="274"/>
      <c r="CM377" s="274"/>
      <c r="CN377" s="274"/>
      <c r="CO377" s="274"/>
      <c r="CP377" s="274"/>
      <c r="CQ377" s="274"/>
      <c r="CR377" s="274"/>
      <c r="CS377" s="274"/>
      <c r="CT377" s="274"/>
      <c r="CU377" s="274"/>
      <c r="CV377" s="274"/>
      <c r="CW377" s="274"/>
      <c r="CX377" s="274"/>
      <c r="CY377" s="274"/>
      <c r="CZ377" s="274"/>
      <c r="DA377" s="314"/>
      <c r="DB377" s="314"/>
      <c r="DC377" s="314"/>
      <c r="DD377" s="314"/>
      <c r="DE377" s="314"/>
      <c r="DF377" s="314"/>
      <c r="DG377" s="314"/>
      <c r="DH377" s="314"/>
      <c r="DI377" s="314"/>
      <c r="DJ377" s="314"/>
      <c r="DK377" s="314"/>
      <c r="DL377" s="314"/>
      <c r="DM377" s="314"/>
      <c r="DN377" s="314"/>
      <c r="DO377" s="314"/>
      <c r="DP377" s="314"/>
      <c r="DQ377" s="314"/>
      <c r="DR377" s="314"/>
      <c r="DS377" s="314"/>
      <c r="DT377" s="314"/>
      <c r="DU377" s="314"/>
      <c r="DV377" s="314"/>
      <c r="DW377" s="314"/>
      <c r="DX377" s="314"/>
      <c r="DY377" s="314"/>
      <c r="DZ377" s="314"/>
    </row>
    <row r="378" spans="1:130" s="272" customFormat="1" ht="20.25" customHeight="1" x14ac:dyDescent="0.25">
      <c r="A378" s="5123" t="s">
        <v>4021</v>
      </c>
      <c r="B378" s="5076">
        <f>SUM(D378:O378)</f>
        <v>0</v>
      </c>
      <c r="C378" s="6508"/>
      <c r="D378" s="6539"/>
      <c r="E378" s="6539"/>
      <c r="F378" s="6539"/>
      <c r="G378" s="6539"/>
      <c r="H378" s="6539"/>
      <c r="I378" s="6539"/>
      <c r="J378" s="6539"/>
      <c r="K378" s="6539"/>
      <c r="L378" s="6539"/>
      <c r="M378" s="6539"/>
      <c r="N378" s="6539"/>
      <c r="O378" s="6539"/>
      <c r="P378" s="6508"/>
      <c r="Q378" s="278"/>
      <c r="R378" s="278"/>
      <c r="S378" s="278"/>
      <c r="T378" s="278"/>
      <c r="U378" s="278"/>
      <c r="V378" s="278"/>
      <c r="W378" s="278"/>
      <c r="X378" s="278"/>
      <c r="Y378" s="278"/>
      <c r="Z378" s="278"/>
      <c r="AA378" s="278"/>
      <c r="AB378" s="278"/>
      <c r="AC378" s="278"/>
      <c r="AD378" s="278"/>
      <c r="AE378" s="278"/>
      <c r="AF378" s="278"/>
      <c r="AG378" s="278"/>
      <c r="AH378" s="278"/>
      <c r="AI378" s="278"/>
      <c r="AJ378" s="278"/>
      <c r="AK378" s="278"/>
      <c r="AL378" s="278"/>
      <c r="AM378" s="278"/>
      <c r="AN378" s="278"/>
      <c r="AO378" s="278"/>
      <c r="AP378" s="278"/>
      <c r="AX378" s="298"/>
      <c r="AY378" s="298"/>
      <c r="AZ378" s="298"/>
      <c r="CA378" s="274"/>
      <c r="CB378" s="274"/>
      <c r="CC378" s="274"/>
      <c r="CD378" s="274"/>
      <c r="CE378" s="274"/>
      <c r="CF378" s="274"/>
      <c r="CG378" s="274"/>
      <c r="CH378" s="274"/>
      <c r="CI378" s="274"/>
      <c r="CJ378" s="274"/>
      <c r="CK378" s="274"/>
      <c r="CL378" s="274"/>
      <c r="CM378" s="274"/>
      <c r="CN378" s="274"/>
      <c r="CO378" s="274"/>
      <c r="CP378" s="274"/>
      <c r="CQ378" s="274"/>
      <c r="CR378" s="274"/>
      <c r="CS378" s="274"/>
      <c r="CT378" s="274"/>
      <c r="CU378" s="274"/>
      <c r="CV378" s="274"/>
      <c r="CW378" s="274"/>
      <c r="CX378" s="274"/>
      <c r="CY378" s="274"/>
      <c r="CZ378" s="274"/>
      <c r="DA378" s="314"/>
      <c r="DB378" s="314"/>
      <c r="DC378" s="314"/>
      <c r="DD378" s="314"/>
      <c r="DE378" s="314"/>
      <c r="DF378" s="314"/>
      <c r="DG378" s="314"/>
      <c r="DH378" s="314"/>
      <c r="DI378" s="314"/>
      <c r="DJ378" s="314"/>
      <c r="DK378" s="314"/>
      <c r="DL378" s="314"/>
      <c r="DM378" s="314"/>
      <c r="DN378" s="314"/>
      <c r="DO378" s="314"/>
      <c r="DP378" s="314"/>
      <c r="DQ378" s="314"/>
      <c r="DR378" s="314"/>
      <c r="DS378" s="314"/>
      <c r="DT378" s="314"/>
      <c r="DU378" s="314"/>
      <c r="DV378" s="314"/>
      <c r="DW378" s="314"/>
      <c r="DX378" s="314"/>
      <c r="DY378" s="314"/>
      <c r="DZ378" s="314"/>
    </row>
    <row r="379" spans="1:130" s="272" customFormat="1" ht="20.25" customHeight="1" x14ac:dyDescent="0.25">
      <c r="A379" s="6309" t="s">
        <v>4022</v>
      </c>
      <c r="B379" s="5884">
        <f>SUM(C379:O379)</f>
        <v>0</v>
      </c>
      <c r="C379" s="6540"/>
      <c r="D379" s="6540"/>
      <c r="E379" s="6540"/>
      <c r="F379" s="6540"/>
      <c r="G379" s="6540"/>
      <c r="H379" s="6540"/>
      <c r="I379" s="6540"/>
      <c r="J379" s="6540"/>
      <c r="K379" s="6540"/>
      <c r="L379" s="6540"/>
      <c r="M379" s="6540"/>
      <c r="N379" s="6540"/>
      <c r="O379" s="6540"/>
      <c r="P379" s="6514"/>
      <c r="Q379" s="278"/>
      <c r="R379" s="278"/>
      <c r="S379" s="278"/>
      <c r="T379" s="278"/>
      <c r="U379" s="278"/>
      <c r="V379" s="278"/>
      <c r="W379" s="278"/>
      <c r="X379" s="278"/>
      <c r="Y379" s="278"/>
      <c r="Z379" s="278"/>
      <c r="AA379" s="278"/>
      <c r="AB379" s="278"/>
      <c r="AC379" s="278"/>
      <c r="AD379" s="278"/>
      <c r="AE379" s="278"/>
      <c r="AF379" s="278"/>
      <c r="AG379" s="278"/>
      <c r="AH379" s="278"/>
      <c r="AI379" s="278"/>
      <c r="AJ379" s="278"/>
      <c r="AK379" s="278"/>
      <c r="AL379" s="278"/>
      <c r="AM379" s="278"/>
      <c r="AN379" s="278"/>
      <c r="AO379" s="278"/>
      <c r="AP379" s="278"/>
      <c r="AX379" s="298"/>
      <c r="AY379" s="298"/>
      <c r="AZ379" s="298"/>
      <c r="CA379" s="274"/>
      <c r="CB379" s="274"/>
      <c r="CC379" s="274"/>
      <c r="CD379" s="274"/>
      <c r="CE379" s="274"/>
      <c r="CF379" s="274"/>
      <c r="CG379" s="274"/>
      <c r="CH379" s="274"/>
      <c r="CI379" s="274"/>
      <c r="CJ379" s="274"/>
      <c r="CK379" s="274"/>
      <c r="CL379" s="274"/>
      <c r="CM379" s="274"/>
      <c r="CN379" s="274"/>
      <c r="CO379" s="274"/>
      <c r="CP379" s="274"/>
      <c r="CQ379" s="274"/>
      <c r="CR379" s="274"/>
      <c r="CS379" s="274"/>
      <c r="CT379" s="274"/>
      <c r="CU379" s="274"/>
      <c r="CV379" s="274"/>
      <c r="CW379" s="274"/>
      <c r="CX379" s="274"/>
      <c r="CY379" s="274"/>
      <c r="CZ379" s="274"/>
      <c r="DA379" s="314"/>
      <c r="DB379" s="314"/>
      <c r="DC379" s="314"/>
      <c r="DD379" s="314"/>
      <c r="DE379" s="314"/>
      <c r="DF379" s="314"/>
      <c r="DG379" s="314"/>
      <c r="DH379" s="314"/>
      <c r="DI379" s="314"/>
      <c r="DJ379" s="314"/>
      <c r="DK379" s="314"/>
      <c r="DL379" s="314"/>
      <c r="DM379" s="314"/>
      <c r="DN379" s="314"/>
      <c r="DO379" s="314"/>
      <c r="DP379" s="314"/>
      <c r="DQ379" s="314"/>
      <c r="DR379" s="314"/>
      <c r="DS379" s="314"/>
      <c r="DT379" s="314"/>
      <c r="DU379" s="314"/>
      <c r="DV379" s="314"/>
      <c r="DW379" s="314"/>
      <c r="DX379" s="314"/>
      <c r="DY379" s="314"/>
      <c r="DZ379" s="314"/>
    </row>
    <row r="380" spans="1:130" s="272" customFormat="1" ht="20.25" customHeight="1" x14ac:dyDescent="0.25">
      <c r="A380" s="6309" t="s">
        <v>4023</v>
      </c>
      <c r="B380" s="5884">
        <f>SUM(C380:O380)</f>
        <v>0</v>
      </c>
      <c r="C380" s="6540"/>
      <c r="D380" s="6540"/>
      <c r="E380" s="6540"/>
      <c r="F380" s="6540"/>
      <c r="G380" s="6540"/>
      <c r="H380" s="6540"/>
      <c r="I380" s="6540"/>
      <c r="J380" s="6540"/>
      <c r="K380" s="6540"/>
      <c r="L380" s="6540"/>
      <c r="M380" s="6540"/>
      <c r="N380" s="6540"/>
      <c r="O380" s="6540"/>
      <c r="P380" s="6514"/>
      <c r="Q380" s="278"/>
      <c r="R380" s="278"/>
      <c r="S380" s="278"/>
      <c r="T380" s="278"/>
      <c r="U380" s="278"/>
      <c r="V380" s="278"/>
      <c r="W380" s="278"/>
      <c r="X380" s="278"/>
      <c r="Y380" s="278"/>
      <c r="Z380" s="278"/>
      <c r="AA380" s="278"/>
      <c r="AB380" s="278"/>
      <c r="AC380" s="278"/>
      <c r="AD380" s="278"/>
      <c r="AE380" s="278"/>
      <c r="AF380" s="278"/>
      <c r="AG380" s="278"/>
      <c r="AH380" s="278"/>
      <c r="AI380" s="278"/>
      <c r="AJ380" s="278"/>
      <c r="AK380" s="278"/>
      <c r="AL380" s="278"/>
      <c r="AM380" s="278"/>
      <c r="AN380" s="278"/>
      <c r="AO380" s="278"/>
      <c r="AP380" s="278"/>
      <c r="AX380" s="298"/>
      <c r="AY380" s="298"/>
      <c r="AZ380" s="298"/>
      <c r="CA380" s="274"/>
      <c r="CB380" s="274"/>
      <c r="CC380" s="274"/>
      <c r="CD380" s="274"/>
      <c r="CE380" s="274"/>
      <c r="CF380" s="274"/>
      <c r="CG380" s="274"/>
      <c r="CH380" s="274"/>
      <c r="CI380" s="274"/>
      <c r="CJ380" s="274"/>
      <c r="CK380" s="274"/>
      <c r="CL380" s="274"/>
      <c r="CM380" s="274"/>
      <c r="CN380" s="274"/>
      <c r="CO380" s="274"/>
      <c r="CP380" s="274"/>
      <c r="CQ380" s="274"/>
      <c r="CR380" s="274"/>
      <c r="CS380" s="274"/>
      <c r="CT380" s="274"/>
      <c r="CU380" s="274"/>
      <c r="CV380" s="274"/>
      <c r="CW380" s="274"/>
      <c r="CX380" s="274"/>
      <c r="CY380" s="274"/>
      <c r="CZ380" s="274"/>
      <c r="DA380" s="314"/>
      <c r="DB380" s="314"/>
      <c r="DC380" s="314"/>
      <c r="DD380" s="314"/>
      <c r="DE380" s="314"/>
      <c r="DF380" s="314"/>
      <c r="DG380" s="314"/>
      <c r="DH380" s="314"/>
      <c r="DI380" s="314"/>
      <c r="DJ380" s="314"/>
      <c r="DK380" s="314"/>
      <c r="DL380" s="314"/>
      <c r="DM380" s="314"/>
      <c r="DN380" s="314"/>
      <c r="DO380" s="314"/>
      <c r="DP380" s="314"/>
      <c r="DQ380" s="314"/>
      <c r="DR380" s="314"/>
      <c r="DS380" s="314"/>
      <c r="DT380" s="314"/>
      <c r="DU380" s="314"/>
      <c r="DV380" s="314"/>
      <c r="DW380" s="314"/>
      <c r="DX380" s="314"/>
      <c r="DY380" s="314"/>
      <c r="DZ380" s="314"/>
    </row>
    <row r="381" spans="1:130" s="272" customFormat="1" ht="20.25" customHeight="1" x14ac:dyDescent="0.35">
      <c r="A381" s="6309" t="s">
        <v>4024</v>
      </c>
      <c r="B381" s="5884">
        <f>SUM(C381:O381)</f>
        <v>0</v>
      </c>
      <c r="C381" s="6540"/>
      <c r="D381" s="6540"/>
      <c r="E381" s="6540"/>
      <c r="F381" s="6540"/>
      <c r="G381" s="6540"/>
      <c r="H381" s="6540"/>
      <c r="I381" s="6540"/>
      <c r="J381" s="6540"/>
      <c r="K381" s="6540"/>
      <c r="L381" s="6540"/>
      <c r="M381" s="6540"/>
      <c r="N381" s="6540"/>
      <c r="O381" s="6540"/>
      <c r="P381" s="6514"/>
      <c r="Q381" s="278"/>
      <c r="R381" s="278"/>
      <c r="S381" s="278"/>
      <c r="T381" s="278"/>
      <c r="U381" s="278"/>
      <c r="V381" s="278"/>
      <c r="W381" s="278"/>
      <c r="X381" s="278"/>
      <c r="Y381" s="278"/>
      <c r="Z381" s="278"/>
      <c r="AA381" s="278"/>
      <c r="AB381" s="278"/>
      <c r="AC381" s="278"/>
      <c r="AD381" s="278"/>
      <c r="AE381" s="278"/>
      <c r="AF381" s="278"/>
      <c r="AG381" s="278"/>
      <c r="AH381" s="278"/>
      <c r="AI381" s="278"/>
      <c r="AJ381" s="278"/>
      <c r="AK381" s="278"/>
      <c r="AL381" s="278"/>
      <c r="AM381" s="278"/>
      <c r="AN381" s="278"/>
      <c r="AO381" s="278"/>
      <c r="AP381" s="278"/>
      <c r="AX381" s="298"/>
      <c r="AY381" s="298"/>
      <c r="AZ381" s="121"/>
      <c r="BA381" s="121"/>
      <c r="CA381" s="274"/>
      <c r="CB381" s="274"/>
      <c r="CC381" s="274"/>
      <c r="CD381" s="274"/>
      <c r="CE381" s="274"/>
      <c r="CF381" s="274"/>
      <c r="CG381" s="274"/>
      <c r="CH381" s="274"/>
      <c r="CI381" s="274"/>
      <c r="CJ381" s="274"/>
      <c r="CK381" s="274"/>
      <c r="CL381" s="274"/>
      <c r="CM381" s="274"/>
      <c r="CN381" s="274"/>
      <c r="CO381" s="274"/>
      <c r="CP381" s="274"/>
      <c r="CQ381" s="274"/>
      <c r="CR381" s="274"/>
      <c r="CS381" s="274"/>
      <c r="CT381" s="274"/>
      <c r="CU381" s="274"/>
      <c r="CV381" s="274"/>
      <c r="CW381" s="274"/>
      <c r="CX381" s="274"/>
      <c r="CY381" s="274"/>
      <c r="CZ381" s="274"/>
      <c r="DA381" s="314"/>
      <c r="DB381" s="314"/>
      <c r="DC381" s="314"/>
      <c r="DD381" s="314"/>
      <c r="DE381" s="314"/>
      <c r="DF381" s="314"/>
      <c r="DG381" s="314"/>
      <c r="DH381" s="314"/>
      <c r="DI381" s="314"/>
      <c r="DJ381" s="314"/>
      <c r="DK381" s="314"/>
      <c r="DL381" s="314"/>
      <c r="DM381" s="314"/>
      <c r="DN381" s="314"/>
      <c r="DO381" s="314"/>
      <c r="DP381" s="314"/>
      <c r="DQ381" s="314"/>
      <c r="DR381" s="314"/>
      <c r="DS381" s="314"/>
      <c r="DT381" s="314"/>
      <c r="DU381" s="314"/>
      <c r="DV381" s="314"/>
      <c r="DW381" s="314"/>
      <c r="DX381" s="314"/>
      <c r="DY381" s="314"/>
      <c r="DZ381" s="314"/>
    </row>
    <row r="382" spans="1:130" s="272" customFormat="1" ht="20.25" customHeight="1" x14ac:dyDescent="0.35">
      <c r="A382" s="6309" t="s">
        <v>4025</v>
      </c>
      <c r="B382" s="5884">
        <f>SUM(P382)</f>
        <v>0</v>
      </c>
      <c r="C382" s="2710"/>
      <c r="D382" s="2710"/>
      <c r="E382" s="2710"/>
      <c r="F382" s="2710"/>
      <c r="G382" s="2710"/>
      <c r="H382" s="2710"/>
      <c r="I382" s="2710"/>
      <c r="J382" s="2710"/>
      <c r="K382" s="2710"/>
      <c r="L382" s="2710"/>
      <c r="M382" s="2710"/>
      <c r="N382" s="2710"/>
      <c r="O382" s="2710"/>
      <c r="P382" s="6540"/>
      <c r="Q382" s="278"/>
      <c r="R382" s="278"/>
      <c r="S382" s="278"/>
      <c r="T382" s="278"/>
      <c r="U382" s="278"/>
      <c r="V382" s="278"/>
      <c r="W382" s="278"/>
      <c r="X382" s="278"/>
      <c r="Y382" s="278"/>
      <c r="Z382" s="278"/>
      <c r="AA382" s="278"/>
      <c r="AB382" s="278"/>
      <c r="AC382" s="278"/>
      <c r="AD382" s="278"/>
      <c r="AE382" s="278"/>
      <c r="AF382" s="278"/>
      <c r="AG382" s="278"/>
      <c r="AH382" s="278"/>
      <c r="AI382" s="278"/>
      <c r="AJ382" s="278"/>
      <c r="AK382" s="278"/>
      <c r="AL382" s="278"/>
      <c r="AM382" s="278"/>
      <c r="AN382" s="278"/>
      <c r="AO382" s="278"/>
      <c r="AP382" s="278"/>
      <c r="AX382" s="298"/>
      <c r="AY382" s="298"/>
      <c r="AZ382" s="121"/>
      <c r="BA382" s="121"/>
      <c r="CA382" s="274"/>
      <c r="CB382" s="274"/>
      <c r="CC382" s="274"/>
      <c r="CD382" s="274"/>
      <c r="CE382" s="274"/>
      <c r="CF382" s="274"/>
      <c r="CG382" s="274"/>
      <c r="CH382" s="274"/>
      <c r="CI382" s="274"/>
      <c r="CJ382" s="274"/>
      <c r="CK382" s="274"/>
      <c r="CL382" s="274"/>
      <c r="CM382" s="274"/>
      <c r="CN382" s="274"/>
      <c r="CO382" s="274"/>
      <c r="CP382" s="274"/>
      <c r="CQ382" s="274"/>
      <c r="CR382" s="274"/>
      <c r="CS382" s="274"/>
      <c r="CT382" s="274"/>
      <c r="CU382" s="274"/>
      <c r="CV382" s="274"/>
      <c r="CW382" s="274"/>
      <c r="CX382" s="274"/>
      <c r="CY382" s="274"/>
      <c r="CZ382" s="274"/>
      <c r="DA382" s="314"/>
      <c r="DB382" s="314"/>
      <c r="DC382" s="314"/>
      <c r="DD382" s="314"/>
      <c r="DE382" s="314"/>
      <c r="DF382" s="314"/>
      <c r="DG382" s="314"/>
      <c r="DH382" s="314"/>
      <c r="DI382" s="314"/>
      <c r="DJ382" s="314"/>
      <c r="DK382" s="314"/>
      <c r="DL382" s="314"/>
      <c r="DM382" s="314"/>
      <c r="DN382" s="314"/>
      <c r="DO382" s="314"/>
      <c r="DP382" s="314"/>
      <c r="DQ382" s="314"/>
      <c r="DR382" s="314"/>
      <c r="DS382" s="314"/>
      <c r="DT382" s="314"/>
      <c r="DU382" s="314"/>
      <c r="DV382" s="314"/>
      <c r="DW382" s="314"/>
      <c r="DX382" s="314"/>
      <c r="DY382" s="314"/>
      <c r="DZ382" s="314"/>
    </row>
    <row r="383" spans="1:130" s="272" customFormat="1" ht="20.25" customHeight="1" x14ac:dyDescent="0.35">
      <c r="A383" s="6572" t="s">
        <v>30</v>
      </c>
      <c r="B383" s="6542">
        <f>SUM(B378:B382)</f>
        <v>0</v>
      </c>
      <c r="C383" s="6542">
        <f>SUM(C379:C381)</f>
        <v>0</v>
      </c>
      <c r="D383" s="6542">
        <f t="shared" ref="D383:O383" si="45">SUM(D378:D381)</f>
        <v>0</v>
      </c>
      <c r="E383" s="6542">
        <f t="shared" si="45"/>
        <v>0</v>
      </c>
      <c r="F383" s="6542">
        <f t="shared" si="45"/>
        <v>0</v>
      </c>
      <c r="G383" s="6542">
        <f t="shared" si="45"/>
        <v>0</v>
      </c>
      <c r="H383" s="6542">
        <f t="shared" si="45"/>
        <v>0</v>
      </c>
      <c r="I383" s="6542">
        <f t="shared" si="45"/>
        <v>0</v>
      </c>
      <c r="J383" s="6542">
        <f t="shared" si="45"/>
        <v>0</v>
      </c>
      <c r="K383" s="6542">
        <f t="shared" si="45"/>
        <v>0</v>
      </c>
      <c r="L383" s="6542">
        <f t="shared" si="45"/>
        <v>0</v>
      </c>
      <c r="M383" s="6542">
        <f t="shared" si="45"/>
        <v>0</v>
      </c>
      <c r="N383" s="6542">
        <f t="shared" si="45"/>
        <v>0</v>
      </c>
      <c r="O383" s="6542">
        <f t="shared" si="45"/>
        <v>0</v>
      </c>
      <c r="P383" s="6542">
        <f>SUM(P382)</f>
        <v>0</v>
      </c>
      <c r="Q383" s="278"/>
      <c r="R383" s="278"/>
      <c r="S383" s="278"/>
      <c r="T383" s="278"/>
      <c r="U383" s="278"/>
      <c r="V383" s="278"/>
      <c r="W383" s="278"/>
      <c r="X383" s="278"/>
      <c r="Y383" s="278"/>
      <c r="Z383" s="278"/>
      <c r="AA383" s="278"/>
      <c r="AB383" s="278"/>
      <c r="AC383" s="278"/>
      <c r="AD383" s="278"/>
      <c r="AE383" s="278"/>
      <c r="AF383" s="278"/>
      <c r="AG383" s="278"/>
      <c r="AH383" s="278"/>
      <c r="AI383" s="278"/>
      <c r="AJ383" s="278"/>
      <c r="AK383" s="278"/>
      <c r="AL383" s="278"/>
      <c r="AM383" s="278"/>
      <c r="AN383" s="278"/>
      <c r="AO383" s="278"/>
      <c r="AP383" s="278"/>
      <c r="AX383" s="298"/>
      <c r="AY383" s="298"/>
      <c r="AZ383" s="121"/>
      <c r="BA383" s="121"/>
      <c r="CA383" s="274"/>
      <c r="CB383" s="274"/>
      <c r="CC383" s="274"/>
      <c r="CD383" s="274"/>
      <c r="CE383" s="274"/>
      <c r="CF383" s="274"/>
      <c r="CG383" s="274"/>
      <c r="CH383" s="274"/>
      <c r="CI383" s="274"/>
      <c r="CJ383" s="274"/>
      <c r="CK383" s="274"/>
      <c r="CL383" s="274"/>
      <c r="CM383" s="274"/>
      <c r="CN383" s="274"/>
      <c r="CO383" s="274"/>
      <c r="CP383" s="274"/>
      <c r="CQ383" s="274"/>
      <c r="CR383" s="274"/>
      <c r="CS383" s="274"/>
      <c r="CT383" s="274"/>
      <c r="CU383" s="274"/>
      <c r="CV383" s="274"/>
      <c r="CW383" s="274"/>
      <c r="CX383" s="274"/>
      <c r="CY383" s="274"/>
      <c r="CZ383" s="274"/>
      <c r="DA383" s="314"/>
      <c r="DB383" s="314"/>
      <c r="DC383" s="314"/>
      <c r="DD383" s="314"/>
      <c r="DE383" s="314"/>
      <c r="DF383" s="314"/>
      <c r="DG383" s="314"/>
      <c r="DH383" s="314"/>
      <c r="DI383" s="314"/>
      <c r="DJ383" s="314"/>
      <c r="DK383" s="314"/>
      <c r="DL383" s="314"/>
      <c r="DM383" s="314"/>
      <c r="DN383" s="314"/>
      <c r="DO383" s="314"/>
      <c r="DP383" s="314"/>
      <c r="DQ383" s="314"/>
      <c r="DR383" s="314"/>
      <c r="DS383" s="314"/>
      <c r="DT383" s="314"/>
      <c r="DU383" s="314"/>
      <c r="DV383" s="314"/>
      <c r="DW383" s="314"/>
      <c r="DX383" s="314"/>
      <c r="DY383" s="314"/>
      <c r="DZ383" s="314"/>
    </row>
  </sheetData>
  <protectedRanges>
    <protectedRange sqref="F370:AO372 E364:AN364" name="Rango1_2_1"/>
  </protectedRanges>
  <mergeCells count="558">
    <mergeCell ref="A6:P6"/>
    <mergeCell ref="A9:B10"/>
    <mergeCell ref="C9:C10"/>
    <mergeCell ref="D9:M9"/>
    <mergeCell ref="N9:N10"/>
    <mergeCell ref="O9:O10"/>
    <mergeCell ref="P9:P10"/>
    <mergeCell ref="E16:E17"/>
    <mergeCell ref="F16:F17"/>
    <mergeCell ref="A16:B17"/>
    <mergeCell ref="C16:C17"/>
    <mergeCell ref="D16:D17"/>
    <mergeCell ref="A18:B18"/>
    <mergeCell ref="Q9:Q10"/>
    <mergeCell ref="A25:B25"/>
    <mergeCell ref="A26:B26"/>
    <mergeCell ref="A27:B27"/>
    <mergeCell ref="A28:B28"/>
    <mergeCell ref="A29:B29"/>
    <mergeCell ref="A30:B30"/>
    <mergeCell ref="R9:R10"/>
    <mergeCell ref="A11:B11"/>
    <mergeCell ref="A12:B12"/>
    <mergeCell ref="A13:B13"/>
    <mergeCell ref="A14:B14"/>
    <mergeCell ref="A19:B19"/>
    <mergeCell ref="A20:B20"/>
    <mergeCell ref="A21:B21"/>
    <mergeCell ref="A22:B22"/>
    <mergeCell ref="A23:B23"/>
    <mergeCell ref="A24:B24"/>
    <mergeCell ref="A45:A46"/>
    <mergeCell ref="A47:A48"/>
    <mergeCell ref="A49:B49"/>
    <mergeCell ref="A50:B50"/>
    <mergeCell ref="A31:B31"/>
    <mergeCell ref="A33:B34"/>
    <mergeCell ref="A51:A52"/>
    <mergeCell ref="S33:S34"/>
    <mergeCell ref="T33:T34"/>
    <mergeCell ref="U33:U34"/>
    <mergeCell ref="A35:B35"/>
    <mergeCell ref="A36:B36"/>
    <mergeCell ref="A37:B37"/>
    <mergeCell ref="Q33:Q34"/>
    <mergeCell ref="R33:R34"/>
    <mergeCell ref="A38:A44"/>
    <mergeCell ref="C33:C34"/>
    <mergeCell ref="D33:P33"/>
    <mergeCell ref="R57:R58"/>
    <mergeCell ref="A59:B59"/>
    <mergeCell ref="A60:B60"/>
    <mergeCell ref="A61:B61"/>
    <mergeCell ref="A62:A68"/>
    <mergeCell ref="A69:A70"/>
    <mergeCell ref="A53:A54"/>
    <mergeCell ref="A55:B55"/>
    <mergeCell ref="A57:B58"/>
    <mergeCell ref="C57:C58"/>
    <mergeCell ref="D57:P57"/>
    <mergeCell ref="Q57:Q58"/>
    <mergeCell ref="A84:B84"/>
    <mergeCell ref="A85:B85"/>
    <mergeCell ref="A87:B89"/>
    <mergeCell ref="C87:E88"/>
    <mergeCell ref="F87:Q87"/>
    <mergeCell ref="R87:S87"/>
    <mergeCell ref="A71:A72"/>
    <mergeCell ref="A73:B73"/>
    <mergeCell ref="A74:B74"/>
    <mergeCell ref="A75:A76"/>
    <mergeCell ref="A77:A78"/>
    <mergeCell ref="A79:B79"/>
    <mergeCell ref="T88:U88"/>
    <mergeCell ref="V88:X88"/>
    <mergeCell ref="A90:B90"/>
    <mergeCell ref="A91:B91"/>
    <mergeCell ref="A92:B92"/>
    <mergeCell ref="A93:B93"/>
    <mergeCell ref="T87:U87"/>
    <mergeCell ref="V87:X87"/>
    <mergeCell ref="Y87:Z88"/>
    <mergeCell ref="F88:G88"/>
    <mergeCell ref="H88:I88"/>
    <mergeCell ref="J88:K88"/>
    <mergeCell ref="L88:M88"/>
    <mergeCell ref="N88:O88"/>
    <mergeCell ref="P88:Q88"/>
    <mergeCell ref="R88:S88"/>
    <mergeCell ref="U96:V96"/>
    <mergeCell ref="A98:B98"/>
    <mergeCell ref="A99:B99"/>
    <mergeCell ref="A100:B100"/>
    <mergeCell ref="A101:B101"/>
    <mergeCell ref="A95:B97"/>
    <mergeCell ref="C95:E96"/>
    <mergeCell ref="F95:Q95"/>
    <mergeCell ref="R95:V95"/>
    <mergeCell ref="F96:G96"/>
    <mergeCell ref="H96:I96"/>
    <mergeCell ref="J96:K96"/>
    <mergeCell ref="L96:M96"/>
    <mergeCell ref="N96:O96"/>
    <mergeCell ref="P96:Q96"/>
    <mergeCell ref="A103:B105"/>
    <mergeCell ref="C103:E104"/>
    <mergeCell ref="F103:O103"/>
    <mergeCell ref="F104:G104"/>
    <mergeCell ref="H104:I104"/>
    <mergeCell ref="J104:K104"/>
    <mergeCell ref="L104:M104"/>
    <mergeCell ref="N104:O104"/>
    <mergeCell ref="R96:T96"/>
    <mergeCell ref="A106:B106"/>
    <mergeCell ref="A108:B110"/>
    <mergeCell ref="C108:E109"/>
    <mergeCell ref="F108:AG108"/>
    <mergeCell ref="AH108:AH110"/>
    <mergeCell ref="AI108:AI110"/>
    <mergeCell ref="F109:G109"/>
    <mergeCell ref="H109:I109"/>
    <mergeCell ref="J109:K109"/>
    <mergeCell ref="L109:M109"/>
    <mergeCell ref="Z109:AA109"/>
    <mergeCell ref="AB109:AC109"/>
    <mergeCell ref="AD109:AE109"/>
    <mergeCell ref="AF109:AG109"/>
    <mergeCell ref="AK122:AK123"/>
    <mergeCell ref="A111:B111"/>
    <mergeCell ref="A112:A118"/>
    <mergeCell ref="N109:O109"/>
    <mergeCell ref="P109:Q109"/>
    <mergeCell ref="R109:S109"/>
    <mergeCell ref="T109:U109"/>
    <mergeCell ref="V109:W109"/>
    <mergeCell ref="X109:Y109"/>
    <mergeCell ref="A119:B119"/>
    <mergeCell ref="A124:B124"/>
    <mergeCell ref="AM121:AM123"/>
    <mergeCell ref="F122:G122"/>
    <mergeCell ref="H122:I122"/>
    <mergeCell ref="J122:K122"/>
    <mergeCell ref="L122:M122"/>
    <mergeCell ref="N122:O122"/>
    <mergeCell ref="P122:Q122"/>
    <mergeCell ref="R122:S122"/>
    <mergeCell ref="T122:U122"/>
    <mergeCell ref="V122:W122"/>
    <mergeCell ref="A121:B123"/>
    <mergeCell ref="C121:E122"/>
    <mergeCell ref="F121:AG121"/>
    <mergeCell ref="AH121:AK121"/>
    <mergeCell ref="AL121:AL123"/>
    <mergeCell ref="X122:Y122"/>
    <mergeCell ref="Z122:AA122"/>
    <mergeCell ref="AB122:AC122"/>
    <mergeCell ref="AD122:AE122"/>
    <mergeCell ref="AF122:AG122"/>
    <mergeCell ref="AH122:AH123"/>
    <mergeCell ref="AI122:AI123"/>
    <mergeCell ref="AJ122:AJ123"/>
    <mergeCell ref="A125:A131"/>
    <mergeCell ref="A133:B135"/>
    <mergeCell ref="C133:E134"/>
    <mergeCell ref="F133:AM133"/>
    <mergeCell ref="AN133:AP133"/>
    <mergeCell ref="AQ133:AQ135"/>
    <mergeCell ref="X134:Y134"/>
    <mergeCell ref="Z134:AA134"/>
    <mergeCell ref="AB134:AC134"/>
    <mergeCell ref="AD134:AE134"/>
    <mergeCell ref="AR133:AR135"/>
    <mergeCell ref="F134:G134"/>
    <mergeCell ref="H134:I134"/>
    <mergeCell ref="J134:K134"/>
    <mergeCell ref="L134:M134"/>
    <mergeCell ref="N134:O134"/>
    <mergeCell ref="P134:Q134"/>
    <mergeCell ref="R134:S134"/>
    <mergeCell ref="T134:U134"/>
    <mergeCell ref="V134:W134"/>
    <mergeCell ref="AP134:AP135"/>
    <mergeCell ref="AF134:AG134"/>
    <mergeCell ref="AH134:AI134"/>
    <mergeCell ref="AJ134:AK134"/>
    <mergeCell ref="AL134:AM134"/>
    <mergeCell ref="AN134:AN135"/>
    <mergeCell ref="AO134:AO135"/>
    <mergeCell ref="A136:B136"/>
    <mergeCell ref="A137:B137"/>
    <mergeCell ref="A138:A139"/>
    <mergeCell ref="A140:B140"/>
    <mergeCell ref="A142:B143"/>
    <mergeCell ref="C142:E142"/>
    <mergeCell ref="F142:G142"/>
    <mergeCell ref="H142:I142"/>
    <mergeCell ref="J142:K142"/>
    <mergeCell ref="A152:B152"/>
    <mergeCell ref="A153:B153"/>
    <mergeCell ref="A155:B156"/>
    <mergeCell ref="C155:E155"/>
    <mergeCell ref="F155:G155"/>
    <mergeCell ref="H155:I155"/>
    <mergeCell ref="L142:M142"/>
    <mergeCell ref="N142:N143"/>
    <mergeCell ref="O142:O143"/>
    <mergeCell ref="A144:A146"/>
    <mergeCell ref="A147:B147"/>
    <mergeCell ref="A148:A151"/>
    <mergeCell ref="U155:V155"/>
    <mergeCell ref="W155:X155"/>
    <mergeCell ref="Y155:Z155"/>
    <mergeCell ref="A157:A159"/>
    <mergeCell ref="A160:B160"/>
    <mergeCell ref="A161:A164"/>
    <mergeCell ref="J155:K155"/>
    <mergeCell ref="L155:M155"/>
    <mergeCell ref="N155:P155"/>
    <mergeCell ref="Q155:Q156"/>
    <mergeCell ref="R155:R156"/>
    <mergeCell ref="S155:T155"/>
    <mergeCell ref="P168:P169"/>
    <mergeCell ref="Q168:Q169"/>
    <mergeCell ref="A170:A173"/>
    <mergeCell ref="A165:B165"/>
    <mergeCell ref="A166:B166"/>
    <mergeCell ref="A168:B169"/>
    <mergeCell ref="C168:E168"/>
    <mergeCell ref="F168:G168"/>
    <mergeCell ref="H168:I168"/>
    <mergeCell ref="A174:A177"/>
    <mergeCell ref="A181:B182"/>
    <mergeCell ref="C181:E181"/>
    <mergeCell ref="F181:G181"/>
    <mergeCell ref="H181:I181"/>
    <mergeCell ref="J181:K181"/>
    <mergeCell ref="J168:K168"/>
    <mergeCell ref="L168:M168"/>
    <mergeCell ref="N168:O168"/>
    <mergeCell ref="AS181:AS182"/>
    <mergeCell ref="AT181:AU181"/>
    <mergeCell ref="AV181:AW181"/>
    <mergeCell ref="A183:B183"/>
    <mergeCell ref="A184:B184"/>
    <mergeCell ref="A185:A186"/>
    <mergeCell ref="AJ181:AK181"/>
    <mergeCell ref="AL181:AM181"/>
    <mergeCell ref="AN181:AN182"/>
    <mergeCell ref="AO181:AO182"/>
    <mergeCell ref="AP181:AQ181"/>
    <mergeCell ref="AR181:AR182"/>
    <mergeCell ref="X181:Y181"/>
    <mergeCell ref="Z181:AA181"/>
    <mergeCell ref="AB181:AC181"/>
    <mergeCell ref="AD181:AE181"/>
    <mergeCell ref="AF181:AG181"/>
    <mergeCell ref="AH181:AI181"/>
    <mergeCell ref="L181:M181"/>
    <mergeCell ref="N181:O181"/>
    <mergeCell ref="P181:Q181"/>
    <mergeCell ref="R181:S181"/>
    <mergeCell ref="T181:U181"/>
    <mergeCell ref="V181:W181"/>
    <mergeCell ref="A208:A212"/>
    <mergeCell ref="A213:A215"/>
    <mergeCell ref="A216:B216"/>
    <mergeCell ref="A217:B217"/>
    <mergeCell ref="A218:B218"/>
    <mergeCell ref="A219:B219"/>
    <mergeCell ref="A187:B187"/>
    <mergeCell ref="A188:A189"/>
    <mergeCell ref="A190:B190"/>
    <mergeCell ref="A191:A198"/>
    <mergeCell ref="A199:A203"/>
    <mergeCell ref="A204:A207"/>
    <mergeCell ref="F229:G229"/>
    <mergeCell ref="H229:I229"/>
    <mergeCell ref="J229:K229"/>
    <mergeCell ref="L229:M229"/>
    <mergeCell ref="N229:O229"/>
    <mergeCell ref="P229:Q229"/>
    <mergeCell ref="A220:B220"/>
    <mergeCell ref="A221:A225"/>
    <mergeCell ref="A226:B226"/>
    <mergeCell ref="A227:B227"/>
    <mergeCell ref="A229:B230"/>
    <mergeCell ref="C229:E229"/>
    <mergeCell ref="AX229:AX230"/>
    <mergeCell ref="A231:B231"/>
    <mergeCell ref="A232:B232"/>
    <mergeCell ref="A233:A234"/>
    <mergeCell ref="A235:B235"/>
    <mergeCell ref="A236:A237"/>
    <mergeCell ref="AQ229:AQ230"/>
    <mergeCell ref="AR229:AR230"/>
    <mergeCell ref="AS229:AT229"/>
    <mergeCell ref="AU229:AU230"/>
    <mergeCell ref="AV229:AV230"/>
    <mergeCell ref="AW229:AW230"/>
    <mergeCell ref="AD229:AE229"/>
    <mergeCell ref="AF229:AG229"/>
    <mergeCell ref="AH229:AI229"/>
    <mergeCell ref="AJ229:AK229"/>
    <mergeCell ref="AL229:AM229"/>
    <mergeCell ref="AN229:AP229"/>
    <mergeCell ref="R229:S229"/>
    <mergeCell ref="T229:U229"/>
    <mergeCell ref="V229:W229"/>
    <mergeCell ref="X229:Y229"/>
    <mergeCell ref="Z229:AA229"/>
    <mergeCell ref="AB229:AC229"/>
    <mergeCell ref="A265:B265"/>
    <mergeCell ref="A266:B266"/>
    <mergeCell ref="A267:B267"/>
    <mergeCell ref="A268:B268"/>
    <mergeCell ref="A269:A273"/>
    <mergeCell ref="A274:B274"/>
    <mergeCell ref="A239:A246"/>
    <mergeCell ref="A247:A251"/>
    <mergeCell ref="A252:A255"/>
    <mergeCell ref="A256:A260"/>
    <mergeCell ref="A261:A263"/>
    <mergeCell ref="A264:B264"/>
    <mergeCell ref="A275:B275"/>
    <mergeCell ref="A277:A279"/>
    <mergeCell ref="B277:B279"/>
    <mergeCell ref="C277:E278"/>
    <mergeCell ref="F277:AK277"/>
    <mergeCell ref="AL277:AL279"/>
    <mergeCell ref="T278:U278"/>
    <mergeCell ref="V278:W278"/>
    <mergeCell ref="X278:Y278"/>
    <mergeCell ref="Z278:AA278"/>
    <mergeCell ref="AB278:AC278"/>
    <mergeCell ref="AD278:AE278"/>
    <mergeCell ref="AF278:AG278"/>
    <mergeCell ref="AH278:AI278"/>
    <mergeCell ref="AJ278:AK278"/>
    <mergeCell ref="A280:A281"/>
    <mergeCell ref="AM277:AM279"/>
    <mergeCell ref="AN277:AN279"/>
    <mergeCell ref="AO277:AO279"/>
    <mergeCell ref="F278:G278"/>
    <mergeCell ref="H278:I278"/>
    <mergeCell ref="J278:K278"/>
    <mergeCell ref="L278:M278"/>
    <mergeCell ref="N278:O278"/>
    <mergeCell ref="P278:Q278"/>
    <mergeCell ref="R278:S278"/>
    <mergeCell ref="A282:A283"/>
    <mergeCell ref="A285:B287"/>
    <mergeCell ref="C285:E286"/>
    <mergeCell ref="F285:AM285"/>
    <mergeCell ref="AN285:AP285"/>
    <mergeCell ref="AQ285:AR286"/>
    <mergeCell ref="R286:S286"/>
    <mergeCell ref="T286:U286"/>
    <mergeCell ref="V286:W286"/>
    <mergeCell ref="X286:Y286"/>
    <mergeCell ref="AS285:AS287"/>
    <mergeCell ref="AT285:AT287"/>
    <mergeCell ref="AU285:AU287"/>
    <mergeCell ref="AV285:AV287"/>
    <mergeCell ref="F286:G286"/>
    <mergeCell ref="H286:I286"/>
    <mergeCell ref="J286:K286"/>
    <mergeCell ref="L286:M286"/>
    <mergeCell ref="N286:O286"/>
    <mergeCell ref="P286:Q286"/>
    <mergeCell ref="AL286:AM286"/>
    <mergeCell ref="AN286:AN287"/>
    <mergeCell ref="AO286:AO287"/>
    <mergeCell ref="AP286:AP287"/>
    <mergeCell ref="A288:B288"/>
    <mergeCell ref="A289:A297"/>
    <mergeCell ref="Z286:AA286"/>
    <mergeCell ref="AB286:AC286"/>
    <mergeCell ref="AD286:AE286"/>
    <mergeCell ref="AF286:AG286"/>
    <mergeCell ref="AH286:AI286"/>
    <mergeCell ref="AJ286:AK286"/>
    <mergeCell ref="A298:A306"/>
    <mergeCell ref="AW308:AW310"/>
    <mergeCell ref="AX308:AX310"/>
    <mergeCell ref="AY308:AY310"/>
    <mergeCell ref="F309:G309"/>
    <mergeCell ref="H309:I309"/>
    <mergeCell ref="J309:K309"/>
    <mergeCell ref="L309:M309"/>
    <mergeCell ref="N309:O309"/>
    <mergeCell ref="P309:Q309"/>
    <mergeCell ref="R309:S309"/>
    <mergeCell ref="AS309:AS310"/>
    <mergeCell ref="F308:AS308"/>
    <mergeCell ref="AT308:AU309"/>
    <mergeCell ref="AV308:AV310"/>
    <mergeCell ref="T309:U309"/>
    <mergeCell ref="V309:W309"/>
    <mergeCell ref="X309:Y309"/>
    <mergeCell ref="Z309:AA309"/>
    <mergeCell ref="A311:A312"/>
    <mergeCell ref="A313:B313"/>
    <mergeCell ref="AB309:AC309"/>
    <mergeCell ref="AD309:AE309"/>
    <mergeCell ref="AF309:AG309"/>
    <mergeCell ref="AH309:AI309"/>
    <mergeCell ref="AJ309:AK309"/>
    <mergeCell ref="AL309:AM309"/>
    <mergeCell ref="A314:B314"/>
    <mergeCell ref="A308:B310"/>
    <mergeCell ref="C308:E309"/>
    <mergeCell ref="A315:B315"/>
    <mergeCell ref="A316:B316"/>
    <mergeCell ref="A317:A321"/>
    <mergeCell ref="A323:B325"/>
    <mergeCell ref="C323:E324"/>
    <mergeCell ref="AN309:AO309"/>
    <mergeCell ref="AP309:AQ309"/>
    <mergeCell ref="AR309:AR310"/>
    <mergeCell ref="F323:AG323"/>
    <mergeCell ref="AH323:AI324"/>
    <mergeCell ref="AJ323:AJ325"/>
    <mergeCell ref="AK323:AK325"/>
    <mergeCell ref="F324:G324"/>
    <mergeCell ref="H324:I324"/>
    <mergeCell ref="J324:K324"/>
    <mergeCell ref="L324:M324"/>
    <mergeCell ref="N324:O324"/>
    <mergeCell ref="P324:Q324"/>
    <mergeCell ref="AF324:AG324"/>
    <mergeCell ref="T324:U324"/>
    <mergeCell ref="V324:W324"/>
    <mergeCell ref="X324:Y324"/>
    <mergeCell ref="Z324:AA324"/>
    <mergeCell ref="AB324:AC324"/>
    <mergeCell ref="A326:B326"/>
    <mergeCell ref="A327:B327"/>
    <mergeCell ref="A328:B328"/>
    <mergeCell ref="A330:A332"/>
    <mergeCell ref="B330:D331"/>
    <mergeCell ref="E330:M330"/>
    <mergeCell ref="O330:O332"/>
    <mergeCell ref="P330:P332"/>
    <mergeCell ref="R324:S324"/>
    <mergeCell ref="AB337:AC337"/>
    <mergeCell ref="Q330:Q332"/>
    <mergeCell ref="E331:F331"/>
    <mergeCell ref="G331:H331"/>
    <mergeCell ref="I331:J331"/>
    <mergeCell ref="K331:L331"/>
    <mergeCell ref="M331:N331"/>
    <mergeCell ref="AD324:AE324"/>
    <mergeCell ref="AD337:AE337"/>
    <mergeCell ref="AF337:AG337"/>
    <mergeCell ref="AJ337:AJ338"/>
    <mergeCell ref="AK337:AK338"/>
    <mergeCell ref="AL337:AL338"/>
    <mergeCell ref="A339:A341"/>
    <mergeCell ref="AJ336:AL336"/>
    <mergeCell ref="AM336:AM338"/>
    <mergeCell ref="F337:G337"/>
    <mergeCell ref="H337:I337"/>
    <mergeCell ref="J337:K337"/>
    <mergeCell ref="L337:M337"/>
    <mergeCell ref="N337:O337"/>
    <mergeCell ref="P337:Q337"/>
    <mergeCell ref="R337:S337"/>
    <mergeCell ref="T337:U337"/>
    <mergeCell ref="A336:A338"/>
    <mergeCell ref="B336:B338"/>
    <mergeCell ref="C336:E337"/>
    <mergeCell ref="F336:AG336"/>
    <mergeCell ref="AH336:AH338"/>
    <mergeCell ref="AI336:AI338"/>
    <mergeCell ref="V337:W337"/>
    <mergeCell ref="X337:Y337"/>
    <mergeCell ref="Z337:AA337"/>
    <mergeCell ref="A342:A344"/>
    <mergeCell ref="A345:A348"/>
    <mergeCell ref="A349:AM349"/>
    <mergeCell ref="A351:A353"/>
    <mergeCell ref="B351:B353"/>
    <mergeCell ref="C351:J351"/>
    <mergeCell ref="K351:O351"/>
    <mergeCell ref="P351:P353"/>
    <mergeCell ref="C352:C353"/>
    <mergeCell ref="D352:D353"/>
    <mergeCell ref="N352:N353"/>
    <mergeCell ref="O352:O353"/>
    <mergeCell ref="A361:A363"/>
    <mergeCell ref="B361:D362"/>
    <mergeCell ref="E361:AL361"/>
    <mergeCell ref="AM361:AM363"/>
    <mergeCell ref="W362:X362"/>
    <mergeCell ref="Y362:Z362"/>
    <mergeCell ref="AA362:AB362"/>
    <mergeCell ref="AC362:AD362"/>
    <mergeCell ref="E352:E353"/>
    <mergeCell ref="F352:F353"/>
    <mergeCell ref="G352:J352"/>
    <mergeCell ref="K352:K353"/>
    <mergeCell ref="L352:L353"/>
    <mergeCell ref="M352:M353"/>
    <mergeCell ref="AE362:AF362"/>
    <mergeCell ref="AG362:AH362"/>
    <mergeCell ref="AI362:AJ362"/>
    <mergeCell ref="AK362:AL362"/>
    <mergeCell ref="Z368:AA368"/>
    <mergeCell ref="AB368:AC368"/>
    <mergeCell ref="AD368:AE368"/>
    <mergeCell ref="AF368:AG368"/>
    <mergeCell ref="AH368:AI368"/>
    <mergeCell ref="AN361:AN363"/>
    <mergeCell ref="E362:F362"/>
    <mergeCell ref="G362:H362"/>
    <mergeCell ref="I362:J362"/>
    <mergeCell ref="K362:L362"/>
    <mergeCell ref="M362:N362"/>
    <mergeCell ref="O362:P362"/>
    <mergeCell ref="Q362:R362"/>
    <mergeCell ref="S362:T362"/>
    <mergeCell ref="U362:V362"/>
    <mergeCell ref="A370:A372"/>
    <mergeCell ref="A373:B373"/>
    <mergeCell ref="A375:A377"/>
    <mergeCell ref="B375:B377"/>
    <mergeCell ref="C375:J375"/>
    <mergeCell ref="K375:O375"/>
    <mergeCell ref="A365:AP365"/>
    <mergeCell ref="A367:A369"/>
    <mergeCell ref="B367:B369"/>
    <mergeCell ref="C367:E368"/>
    <mergeCell ref="F367:AM367"/>
    <mergeCell ref="AN367:AN369"/>
    <mergeCell ref="AO367:AO369"/>
    <mergeCell ref="F368:G368"/>
    <mergeCell ref="H368:I368"/>
    <mergeCell ref="J368:K368"/>
    <mergeCell ref="L368:M368"/>
    <mergeCell ref="N368:O368"/>
    <mergeCell ref="P368:Q368"/>
    <mergeCell ref="R368:S368"/>
    <mergeCell ref="T368:U368"/>
    <mergeCell ref="V368:W368"/>
    <mergeCell ref="AJ368:AK368"/>
    <mergeCell ref="AL368:AM368"/>
    <mergeCell ref="P375:P377"/>
    <mergeCell ref="C376:C377"/>
    <mergeCell ref="X368:Y368"/>
    <mergeCell ref="D376:D377"/>
    <mergeCell ref="E376:E377"/>
    <mergeCell ref="F376:F377"/>
    <mergeCell ref="G376:J376"/>
    <mergeCell ref="K376:K377"/>
    <mergeCell ref="L376:L377"/>
    <mergeCell ref="M376:M377"/>
    <mergeCell ref="N376:N377"/>
    <mergeCell ref="O376:O377"/>
  </mergeCells>
  <dataValidations count="3">
    <dataValidation type="whole" operator="greaterThanOrEqual" allowBlank="1" showInputMessage="1" showErrorMessage="1" errorTitle="Error" error="Favor Ingrese sólo Números." sqref="AJ339:AM344 AV311:AV321 AU289:AU306 N36:R43 D60:P67 Q11:R14 N45:R55 D69:P74 D77:P79 N75:R76 C378:P382 C354:P358 S51:U55" xr:uid="{35271AEC-7354-4777-B2F7-27DBAF6CBBEB}">
      <formula1>0</formula1>
    </dataValidation>
    <dataValidation type="whole" operator="greaterThanOrEqual" allowBlank="1" showInputMessage="1" showErrorMessage="1" error="Valor no Permitido" sqref="D47:M48 D42:M43 D50:M53 D75:M76" xr:uid="{6B6B377D-B407-4A09-A928-2A2FE24E1285}">
      <formula1>0</formula1>
    </dataValidation>
    <dataValidation type="whole" allowBlank="1" showInputMessage="1" showErrorMessage="1" sqref="B319 G352:G353 H353:J353 D352:F352 L352:O353 C360:AN360 K351:K352 P351 C351:C352 E363:AL364 G376:G377 H377:J377 D376:F376 L376:O377 K375:K376 P375 C375:C376 Q374:AP383 Q351:AN359 AO351:AP364 B361:D364 AM361:AN364 E361:AL361 C367:E373 AN367:AO373 F367:AM367 F369:AM373" xr:uid="{02C4A2D9-E89A-40EA-911E-EC64F718F3C5}">
      <formula1>0</formula1>
      <formula2>1E+30</formula2>
    </dataValidation>
  </dataValidations>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148C-B4A6-4520-A2C3-DD7C21A6CE79}">
  <sheetPr>
    <tabColor theme="0" tint="-0.14999847407452621"/>
  </sheetPr>
  <dimension ref="A1:AV151"/>
  <sheetViews>
    <sheetView zoomScaleNormal="100" workbookViewId="0">
      <selection activeCell="AN132" sqref="AN132"/>
    </sheetView>
  </sheetViews>
  <sheetFormatPr baseColWidth="10" defaultColWidth="11.453125" defaultRowHeight="14.5" x14ac:dyDescent="0.35"/>
  <cols>
    <col min="1" max="1" width="26.81640625" style="121" customWidth="1"/>
    <col min="2" max="2" width="32.26953125" style="121" customWidth="1"/>
    <col min="3" max="3" width="16.26953125" style="121" customWidth="1"/>
    <col min="4" max="4" width="18.453125" style="121" customWidth="1"/>
    <col min="5" max="5" width="16.453125" style="121" customWidth="1"/>
    <col min="6" max="6" width="13.26953125" style="121" customWidth="1"/>
    <col min="7" max="7" width="13.453125" style="121" customWidth="1"/>
    <col min="8" max="8" width="14.1796875" style="121" customWidth="1"/>
    <col min="9" max="9" width="15.7265625" style="121" customWidth="1"/>
    <col min="10" max="10" width="15.1796875" style="121" customWidth="1"/>
    <col min="11" max="11" width="15.26953125" style="121" customWidth="1"/>
    <col min="12" max="12" width="14.54296875" style="121" customWidth="1"/>
    <col min="13" max="13" width="14.26953125" style="121" customWidth="1"/>
    <col min="14" max="38" width="11.453125" style="121"/>
    <col min="39" max="39" width="14.54296875" style="121" customWidth="1"/>
    <col min="40" max="16384" width="11.453125" style="121"/>
  </cols>
  <sheetData>
    <row r="1" spans="1:48" x14ac:dyDescent="0.35">
      <c r="A1" s="95" t="s">
        <v>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row>
    <row r="2" spans="1:48" x14ac:dyDescent="0.35">
      <c r="A2" s="95" t="s">
        <v>69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row>
    <row r="3" spans="1:48" x14ac:dyDescent="0.35">
      <c r="A3" s="95" t="s">
        <v>70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row>
    <row r="4" spans="1:48" x14ac:dyDescent="0.35">
      <c r="A4" s="95" t="s">
        <v>71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row>
    <row r="5" spans="1:48" x14ac:dyDescent="0.35">
      <c r="A5" s="95" t="s">
        <v>72</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row>
    <row r="6" spans="1:48" ht="15" x14ac:dyDescent="0.35">
      <c r="A6" s="6982" t="s">
        <v>603</v>
      </c>
      <c r="B6" s="6982"/>
      <c r="C6" s="6982"/>
      <c r="D6" s="6982"/>
      <c r="E6" s="6982"/>
      <c r="F6" s="6982"/>
      <c r="G6" s="6982"/>
      <c r="H6" s="6982"/>
      <c r="I6" s="6982"/>
      <c r="J6" s="6982"/>
      <c r="K6" s="6982"/>
      <c r="L6" s="6982"/>
      <c r="M6" s="6982"/>
      <c r="N6" s="6982"/>
      <c r="O6" s="6982"/>
      <c r="P6" s="6982"/>
      <c r="Q6" s="6982"/>
      <c r="R6" s="6982"/>
      <c r="S6" s="6982"/>
      <c r="T6" s="6982"/>
      <c r="U6" s="6982"/>
      <c r="V6" s="6982"/>
      <c r="W6" s="6982"/>
      <c r="X6" s="277"/>
      <c r="Y6" s="277"/>
      <c r="Z6" s="277"/>
      <c r="AA6" s="277"/>
      <c r="AB6" s="277"/>
      <c r="AC6" s="277"/>
      <c r="AD6" s="277"/>
      <c r="AE6" s="277"/>
      <c r="AF6" s="277"/>
      <c r="AG6" s="277"/>
      <c r="AH6" s="277"/>
      <c r="AI6" s="277"/>
      <c r="AJ6" s="277"/>
      <c r="AK6" s="277"/>
      <c r="AL6" s="277"/>
      <c r="AM6" s="277"/>
      <c r="AN6" s="277"/>
      <c r="AO6" s="277"/>
      <c r="AP6" s="277"/>
      <c r="AQ6" s="277"/>
      <c r="AR6" s="272"/>
      <c r="AS6" s="272"/>
      <c r="AT6" s="272"/>
      <c r="AU6" s="272"/>
      <c r="AV6" s="272"/>
    </row>
    <row r="7" spans="1:48" ht="15" x14ac:dyDescent="0.35">
      <c r="A7" s="4932"/>
      <c r="B7" s="4932"/>
      <c r="C7" s="4932"/>
      <c r="D7" s="4932"/>
      <c r="E7" s="4932"/>
      <c r="F7" s="4932"/>
      <c r="G7" s="4932"/>
      <c r="H7" s="4932"/>
      <c r="I7" s="4932"/>
      <c r="J7" s="4932"/>
      <c r="K7" s="4932"/>
      <c r="L7" s="4932"/>
      <c r="M7" s="4932"/>
      <c r="N7" s="4932"/>
      <c r="O7" s="4932"/>
      <c r="P7" s="4932"/>
      <c r="Q7" s="4932"/>
      <c r="R7" s="4932"/>
      <c r="S7" s="4932"/>
      <c r="T7" s="4932"/>
      <c r="U7" s="4932"/>
      <c r="V7" s="4932"/>
      <c r="W7" s="4932"/>
      <c r="X7" s="277"/>
      <c r="Y7" s="277"/>
      <c r="Z7" s="277"/>
      <c r="AA7" s="277"/>
      <c r="AB7" s="277"/>
      <c r="AC7" s="277"/>
      <c r="AD7" s="277"/>
      <c r="AE7" s="277"/>
      <c r="AF7" s="277"/>
      <c r="AG7" s="277"/>
      <c r="AH7" s="277"/>
      <c r="AI7" s="277"/>
      <c r="AJ7" s="277"/>
      <c r="AK7" s="277"/>
      <c r="AL7" s="277"/>
      <c r="AM7" s="277"/>
      <c r="AN7" s="277"/>
      <c r="AO7" s="277"/>
      <c r="AP7" s="277"/>
      <c r="AQ7" s="277"/>
      <c r="AR7" s="272"/>
      <c r="AS7" s="272"/>
      <c r="AT7" s="272"/>
      <c r="AU7" s="272"/>
      <c r="AV7" s="272"/>
    </row>
    <row r="8" spans="1:48" ht="15.5" x14ac:dyDescent="0.35">
      <c r="A8" s="5120"/>
      <c r="B8" s="279"/>
      <c r="C8" s="279"/>
      <c r="D8" s="279"/>
      <c r="E8" s="279"/>
      <c r="F8" s="279"/>
      <c r="G8" s="279"/>
      <c r="H8" s="279"/>
      <c r="I8" s="388"/>
      <c r="J8" s="279"/>
      <c r="K8" s="389"/>
      <c r="L8" s="279"/>
      <c r="M8" s="277"/>
      <c r="N8" s="277"/>
      <c r="O8" s="277"/>
      <c r="P8" s="277"/>
      <c r="Q8" s="277"/>
      <c r="R8" s="277"/>
      <c r="S8" s="277"/>
      <c r="T8" s="277"/>
      <c r="U8" s="277"/>
      <c r="V8" s="313"/>
      <c r="W8" s="277"/>
      <c r="X8" s="277"/>
      <c r="Y8" s="277"/>
      <c r="Z8" s="277"/>
      <c r="AA8" s="277"/>
      <c r="AB8" s="277"/>
      <c r="AC8" s="277"/>
      <c r="AD8" s="277"/>
      <c r="AE8" s="277"/>
      <c r="AF8" s="277"/>
      <c r="AG8" s="277"/>
      <c r="AH8" s="277"/>
      <c r="AI8" s="277"/>
      <c r="AJ8" s="277"/>
      <c r="AK8" s="277"/>
      <c r="AL8" s="277"/>
      <c r="AM8" s="277"/>
      <c r="AN8" s="277"/>
      <c r="AO8" s="277"/>
      <c r="AP8" s="277"/>
      <c r="AQ8" s="277"/>
      <c r="AR8" s="272"/>
      <c r="AS8" s="272"/>
      <c r="AT8" s="272"/>
      <c r="AU8" s="272"/>
      <c r="AV8" s="272"/>
    </row>
    <row r="9" spans="1:48" ht="15.5" x14ac:dyDescent="0.35">
      <c r="A9" s="390" t="s">
        <v>604</v>
      </c>
      <c r="B9" s="281"/>
      <c r="C9" s="281"/>
      <c r="D9" s="281"/>
      <c r="E9" s="281"/>
      <c r="F9" s="281"/>
      <c r="G9" s="281"/>
      <c r="H9" s="281"/>
      <c r="I9" s="281"/>
      <c r="J9" s="281"/>
      <c r="K9" s="4940"/>
      <c r="L9" s="281"/>
      <c r="M9" s="270"/>
      <c r="N9" s="270"/>
      <c r="O9" s="277"/>
      <c r="P9" s="277"/>
      <c r="Q9" s="277"/>
      <c r="R9" s="277"/>
      <c r="S9" s="277"/>
      <c r="T9" s="277"/>
      <c r="U9" s="277"/>
      <c r="V9" s="313"/>
      <c r="W9" s="277"/>
      <c r="X9" s="277"/>
      <c r="Y9" s="277"/>
      <c r="Z9" s="277"/>
      <c r="AA9" s="277"/>
      <c r="AB9" s="277"/>
      <c r="AC9" s="277"/>
      <c r="AD9" s="277"/>
      <c r="AE9" s="277"/>
      <c r="AF9" s="277"/>
      <c r="AG9" s="277"/>
      <c r="AH9" s="277"/>
      <c r="AI9" s="277"/>
      <c r="AJ9" s="277"/>
      <c r="AK9" s="277"/>
      <c r="AL9" s="277"/>
      <c r="AM9" s="277"/>
      <c r="AN9" s="277"/>
      <c r="AO9" s="277"/>
      <c r="AP9" s="278"/>
      <c r="AQ9" s="278"/>
      <c r="AR9" s="273"/>
      <c r="AS9" s="273"/>
      <c r="AT9" s="273"/>
      <c r="AU9" s="273"/>
      <c r="AV9" s="273"/>
    </row>
    <row r="10" spans="1:48" ht="15" customHeight="1" x14ac:dyDescent="0.35">
      <c r="A10" s="6948" t="s">
        <v>123</v>
      </c>
      <c r="B10" s="6948" t="s">
        <v>2</v>
      </c>
      <c r="C10" s="6920" t="s">
        <v>360</v>
      </c>
      <c r="D10" s="6921"/>
      <c r="E10" s="6922"/>
      <c r="F10" s="6926" t="s">
        <v>361</v>
      </c>
      <c r="G10" s="6927"/>
      <c r="H10" s="6927"/>
      <c r="I10" s="6927"/>
      <c r="J10" s="6927"/>
      <c r="K10" s="6927"/>
      <c r="L10" s="6927"/>
      <c r="M10" s="6927"/>
      <c r="N10" s="6927"/>
      <c r="O10" s="6927"/>
      <c r="P10" s="6927"/>
      <c r="Q10" s="6927"/>
      <c r="R10" s="6927"/>
      <c r="S10" s="6927"/>
      <c r="T10" s="6927"/>
      <c r="U10" s="6927"/>
      <c r="V10" s="6927"/>
      <c r="W10" s="6927"/>
      <c r="X10" s="6927"/>
      <c r="Y10" s="6927"/>
      <c r="Z10" s="6927"/>
      <c r="AA10" s="6927"/>
      <c r="AB10" s="6927"/>
      <c r="AC10" s="6927"/>
      <c r="AD10" s="6927"/>
      <c r="AE10" s="6927"/>
      <c r="AF10" s="6927"/>
      <c r="AG10" s="6927"/>
      <c r="AH10" s="6927"/>
      <c r="AI10" s="6927"/>
      <c r="AJ10" s="6927"/>
      <c r="AK10" s="6927"/>
      <c r="AL10" s="6927"/>
      <c r="AM10" s="6928"/>
      <c r="AN10" s="7883" t="s">
        <v>363</v>
      </c>
      <c r="AO10" s="7900" t="s">
        <v>595</v>
      </c>
      <c r="AP10" s="7900" t="s">
        <v>8</v>
      </c>
      <c r="AQ10" s="6922" t="s">
        <v>9</v>
      </c>
      <c r="AR10" s="6922" t="s">
        <v>10</v>
      </c>
      <c r="AS10" s="6922" t="s">
        <v>605</v>
      </c>
      <c r="AT10" s="7900" t="s">
        <v>606</v>
      </c>
      <c r="AU10" s="7968" t="s">
        <v>607</v>
      </c>
      <c r="AV10" s="7969"/>
    </row>
    <row r="11" spans="1:48" x14ac:dyDescent="0.35">
      <c r="A11" s="6955"/>
      <c r="B11" s="6955"/>
      <c r="C11" s="6959"/>
      <c r="D11" s="6940"/>
      <c r="E11" s="6943"/>
      <c r="F11" s="6926" t="s">
        <v>601</v>
      </c>
      <c r="G11" s="6935"/>
      <c r="H11" s="6926" t="s">
        <v>539</v>
      </c>
      <c r="I11" s="6935"/>
      <c r="J11" s="6926" t="s">
        <v>540</v>
      </c>
      <c r="K11" s="6935"/>
      <c r="L11" s="6926" t="s">
        <v>43</v>
      </c>
      <c r="M11" s="6935"/>
      <c r="N11" s="6926" t="s">
        <v>44</v>
      </c>
      <c r="O11" s="6935"/>
      <c r="P11" s="6938" t="s">
        <v>45</v>
      </c>
      <c r="Q11" s="6937"/>
      <c r="R11" s="6938" t="s">
        <v>46</v>
      </c>
      <c r="S11" s="6937"/>
      <c r="T11" s="6938" t="s">
        <v>47</v>
      </c>
      <c r="U11" s="6937"/>
      <c r="V11" s="6938" t="s">
        <v>48</v>
      </c>
      <c r="W11" s="6937"/>
      <c r="X11" s="6938" t="s">
        <v>49</v>
      </c>
      <c r="Y11" s="6937"/>
      <c r="Z11" s="6938" t="s">
        <v>50</v>
      </c>
      <c r="AA11" s="6937"/>
      <c r="AB11" s="6938" t="s">
        <v>51</v>
      </c>
      <c r="AC11" s="6937"/>
      <c r="AD11" s="6938" t="s">
        <v>52</v>
      </c>
      <c r="AE11" s="6937"/>
      <c r="AF11" s="6938" t="s">
        <v>53</v>
      </c>
      <c r="AG11" s="6937"/>
      <c r="AH11" s="6938" t="s">
        <v>54</v>
      </c>
      <c r="AI11" s="6937"/>
      <c r="AJ11" s="6938" t="s">
        <v>55</v>
      </c>
      <c r="AK11" s="6937"/>
      <c r="AL11" s="6938" t="s">
        <v>56</v>
      </c>
      <c r="AM11" s="6939"/>
      <c r="AN11" s="7020"/>
      <c r="AO11" s="6933"/>
      <c r="AP11" s="6933"/>
      <c r="AQ11" s="6925"/>
      <c r="AR11" s="6925"/>
      <c r="AS11" s="6925"/>
      <c r="AT11" s="6933"/>
      <c r="AU11" s="7967" t="s">
        <v>583</v>
      </c>
      <c r="AV11" s="7967" t="s">
        <v>584</v>
      </c>
    </row>
    <row r="12" spans="1:48" ht="31.5" customHeight="1" x14ac:dyDescent="0.35">
      <c r="A12" s="6949"/>
      <c r="B12" s="6949"/>
      <c r="C12" s="5121" t="s">
        <v>32</v>
      </c>
      <c r="D12" s="5122" t="s">
        <v>33</v>
      </c>
      <c r="E12" s="4934" t="s">
        <v>34</v>
      </c>
      <c r="F12" s="5026" t="s">
        <v>33</v>
      </c>
      <c r="G12" s="4934" t="s">
        <v>34</v>
      </c>
      <c r="H12" s="5026" t="s">
        <v>33</v>
      </c>
      <c r="I12" s="4934" t="s">
        <v>34</v>
      </c>
      <c r="J12" s="5026" t="s">
        <v>33</v>
      </c>
      <c r="K12" s="4934" t="s">
        <v>34</v>
      </c>
      <c r="L12" s="5026" t="s">
        <v>33</v>
      </c>
      <c r="M12" s="4934" t="s">
        <v>34</v>
      </c>
      <c r="N12" s="5026" t="s">
        <v>33</v>
      </c>
      <c r="O12" s="4934" t="s">
        <v>34</v>
      </c>
      <c r="P12" s="5026" t="s">
        <v>33</v>
      </c>
      <c r="Q12" s="4934" t="s">
        <v>34</v>
      </c>
      <c r="R12" s="5026" t="s">
        <v>33</v>
      </c>
      <c r="S12" s="4934" t="s">
        <v>34</v>
      </c>
      <c r="T12" s="5026" t="s">
        <v>33</v>
      </c>
      <c r="U12" s="4934" t="s">
        <v>34</v>
      </c>
      <c r="V12" s="5026" t="s">
        <v>33</v>
      </c>
      <c r="W12" s="4934" t="s">
        <v>34</v>
      </c>
      <c r="X12" s="5026" t="s">
        <v>33</v>
      </c>
      <c r="Y12" s="4934" t="s">
        <v>34</v>
      </c>
      <c r="Z12" s="5026" t="s">
        <v>33</v>
      </c>
      <c r="AA12" s="4934" t="s">
        <v>34</v>
      </c>
      <c r="AB12" s="5026" t="s">
        <v>33</v>
      </c>
      <c r="AC12" s="4934" t="s">
        <v>34</v>
      </c>
      <c r="AD12" s="5026" t="s">
        <v>33</v>
      </c>
      <c r="AE12" s="4934" t="s">
        <v>34</v>
      </c>
      <c r="AF12" s="5026" t="s">
        <v>33</v>
      </c>
      <c r="AG12" s="4934" t="s">
        <v>34</v>
      </c>
      <c r="AH12" s="5026" t="s">
        <v>33</v>
      </c>
      <c r="AI12" s="4934" t="s">
        <v>34</v>
      </c>
      <c r="AJ12" s="5026" t="s">
        <v>33</v>
      </c>
      <c r="AK12" s="4934" t="s">
        <v>34</v>
      </c>
      <c r="AL12" s="5026" t="s">
        <v>33</v>
      </c>
      <c r="AM12" s="392" t="s">
        <v>34</v>
      </c>
      <c r="AN12" s="7970"/>
      <c r="AO12" s="6934"/>
      <c r="AP12" s="6934"/>
      <c r="AQ12" s="6943"/>
      <c r="AR12" s="6943"/>
      <c r="AS12" s="6943"/>
      <c r="AT12" s="6934"/>
      <c r="AU12" s="7967"/>
      <c r="AV12" s="7967"/>
    </row>
    <row r="13" spans="1:48" x14ac:dyDescent="0.35">
      <c r="A13" s="6948" t="s">
        <v>608</v>
      </c>
      <c r="B13" s="5123" t="s">
        <v>27</v>
      </c>
      <c r="C13" s="5124">
        <f t="shared" ref="C13:C27" si="0">SUM(D13+E13)</f>
        <v>0</v>
      </c>
      <c r="D13" s="393">
        <f t="shared" ref="D13:E27" si="1">SUM(F13+H13+J13+L13+N13+P13+R13+T13+V13+X13+Z13+AB13+AD13+AF13+AH13+AJ13+AL13)</f>
        <v>0</v>
      </c>
      <c r="E13" s="5125">
        <f t="shared" si="1"/>
        <v>0</v>
      </c>
      <c r="F13" s="4727"/>
      <c r="G13" s="5031"/>
      <c r="H13" s="4727"/>
      <c r="I13" s="5031"/>
      <c r="J13" s="4727"/>
      <c r="K13" s="1713"/>
      <c r="L13" s="4727"/>
      <c r="M13" s="1713"/>
      <c r="N13" s="4727"/>
      <c r="O13" s="1713"/>
      <c r="P13" s="4727"/>
      <c r="Q13" s="1713"/>
      <c r="R13" s="4727"/>
      <c r="S13" s="1713"/>
      <c r="T13" s="4727"/>
      <c r="U13" s="1713"/>
      <c r="V13" s="4727"/>
      <c r="W13" s="1713"/>
      <c r="X13" s="4727"/>
      <c r="Y13" s="1713"/>
      <c r="Z13" s="4727"/>
      <c r="AA13" s="1713"/>
      <c r="AB13" s="4727"/>
      <c r="AC13" s="1713"/>
      <c r="AD13" s="4727"/>
      <c r="AE13" s="1713"/>
      <c r="AF13" s="4727"/>
      <c r="AG13" s="1713"/>
      <c r="AH13" s="4727"/>
      <c r="AI13" s="1713"/>
      <c r="AJ13" s="4727"/>
      <c r="AK13" s="1713"/>
      <c r="AL13" s="5126"/>
      <c r="AM13" s="1663"/>
      <c r="AN13" s="5031"/>
      <c r="AO13" s="5031"/>
      <c r="AP13" s="5031"/>
      <c r="AQ13" s="5031"/>
      <c r="AR13" s="5031"/>
      <c r="AS13" s="5031"/>
      <c r="AT13" s="5031"/>
      <c r="AU13" s="5031"/>
      <c r="AV13" s="5031"/>
    </row>
    <row r="14" spans="1:48" x14ac:dyDescent="0.35">
      <c r="A14" s="6955"/>
      <c r="B14" s="3962" t="s">
        <v>373</v>
      </c>
      <c r="C14" s="3814">
        <f t="shared" si="0"/>
        <v>0</v>
      </c>
      <c r="D14" s="3762">
        <f t="shared" si="1"/>
        <v>0</v>
      </c>
      <c r="E14" s="3919">
        <f t="shared" si="1"/>
        <v>0</v>
      </c>
      <c r="F14" s="3454"/>
      <c r="G14" s="3455"/>
      <c r="H14" s="3454"/>
      <c r="I14" s="3455"/>
      <c r="J14" s="3454"/>
      <c r="K14" s="3453"/>
      <c r="L14" s="3454"/>
      <c r="M14" s="3453"/>
      <c r="N14" s="3454"/>
      <c r="O14" s="3453"/>
      <c r="P14" s="3454"/>
      <c r="Q14" s="3453"/>
      <c r="R14" s="3454"/>
      <c r="S14" s="3453"/>
      <c r="T14" s="3454"/>
      <c r="U14" s="3453"/>
      <c r="V14" s="3454"/>
      <c r="W14" s="3453"/>
      <c r="X14" s="3454"/>
      <c r="Y14" s="3453"/>
      <c r="Z14" s="3454"/>
      <c r="AA14" s="3453"/>
      <c r="AB14" s="3454"/>
      <c r="AC14" s="3453"/>
      <c r="AD14" s="3454"/>
      <c r="AE14" s="3453"/>
      <c r="AF14" s="3454"/>
      <c r="AG14" s="3453"/>
      <c r="AH14" s="3454"/>
      <c r="AI14" s="3453"/>
      <c r="AJ14" s="3454"/>
      <c r="AK14" s="3453"/>
      <c r="AL14" s="3879"/>
      <c r="AM14" s="3596"/>
      <c r="AN14" s="3455"/>
      <c r="AO14" s="3455"/>
      <c r="AP14" s="3455"/>
      <c r="AQ14" s="3455"/>
      <c r="AR14" s="3455"/>
      <c r="AS14" s="3455"/>
      <c r="AT14" s="3455"/>
      <c r="AU14" s="3455"/>
      <c r="AV14" s="3455"/>
    </row>
    <row r="15" spans="1:48" x14ac:dyDescent="0.35">
      <c r="A15" s="6955"/>
      <c r="B15" s="3962" t="s">
        <v>58</v>
      </c>
      <c r="C15" s="3814">
        <f t="shared" si="0"/>
        <v>0</v>
      </c>
      <c r="D15" s="3762">
        <f t="shared" si="1"/>
        <v>0</v>
      </c>
      <c r="E15" s="3919">
        <f t="shared" si="1"/>
        <v>0</v>
      </c>
      <c r="F15" s="3454"/>
      <c r="G15" s="3455"/>
      <c r="H15" s="3454"/>
      <c r="I15" s="3455"/>
      <c r="J15" s="3454"/>
      <c r="K15" s="3453"/>
      <c r="L15" s="3454"/>
      <c r="M15" s="3453"/>
      <c r="N15" s="3454"/>
      <c r="O15" s="3453"/>
      <c r="P15" s="3454"/>
      <c r="Q15" s="3453"/>
      <c r="R15" s="3454"/>
      <c r="S15" s="3453"/>
      <c r="T15" s="3454"/>
      <c r="U15" s="3453"/>
      <c r="V15" s="3454"/>
      <c r="W15" s="3453"/>
      <c r="X15" s="3454"/>
      <c r="Y15" s="3453"/>
      <c r="Z15" s="3454"/>
      <c r="AA15" s="3453"/>
      <c r="AB15" s="3454"/>
      <c r="AC15" s="3453"/>
      <c r="AD15" s="3454"/>
      <c r="AE15" s="3453"/>
      <c r="AF15" s="3454"/>
      <c r="AG15" s="3453"/>
      <c r="AH15" s="3454"/>
      <c r="AI15" s="3453"/>
      <c r="AJ15" s="3454"/>
      <c r="AK15" s="3453"/>
      <c r="AL15" s="3879"/>
      <c r="AM15" s="3596"/>
      <c r="AN15" s="3455"/>
      <c r="AO15" s="3455"/>
      <c r="AP15" s="3455"/>
      <c r="AQ15" s="3455"/>
      <c r="AR15" s="3455"/>
      <c r="AS15" s="3455"/>
      <c r="AT15" s="3455"/>
      <c r="AU15" s="3455"/>
      <c r="AV15" s="3455"/>
    </row>
    <row r="16" spans="1:48" x14ac:dyDescent="0.35">
      <c r="A16" s="6955"/>
      <c r="B16" s="3962" t="s">
        <v>28</v>
      </c>
      <c r="C16" s="3814">
        <f t="shared" si="0"/>
        <v>0</v>
      </c>
      <c r="D16" s="3762">
        <f t="shared" si="1"/>
        <v>0</v>
      </c>
      <c r="E16" s="3919">
        <f t="shared" si="1"/>
        <v>0</v>
      </c>
      <c r="F16" s="3454"/>
      <c r="G16" s="3455"/>
      <c r="H16" s="3454"/>
      <c r="I16" s="3455"/>
      <c r="J16" s="3454"/>
      <c r="K16" s="3453"/>
      <c r="L16" s="3454"/>
      <c r="M16" s="3453"/>
      <c r="N16" s="3454"/>
      <c r="O16" s="3453"/>
      <c r="P16" s="3454"/>
      <c r="Q16" s="3453"/>
      <c r="R16" s="3454"/>
      <c r="S16" s="3453"/>
      <c r="T16" s="3454"/>
      <c r="U16" s="3453"/>
      <c r="V16" s="3454"/>
      <c r="W16" s="3453"/>
      <c r="X16" s="3454"/>
      <c r="Y16" s="3453"/>
      <c r="Z16" s="3454"/>
      <c r="AA16" s="3453"/>
      <c r="AB16" s="3454"/>
      <c r="AC16" s="3453"/>
      <c r="AD16" s="3454"/>
      <c r="AE16" s="3453"/>
      <c r="AF16" s="3454"/>
      <c r="AG16" s="3453"/>
      <c r="AH16" s="3454"/>
      <c r="AI16" s="3453"/>
      <c r="AJ16" s="3454"/>
      <c r="AK16" s="3453"/>
      <c r="AL16" s="3879"/>
      <c r="AM16" s="3596"/>
      <c r="AN16" s="3455"/>
      <c r="AO16" s="3455"/>
      <c r="AP16" s="3455"/>
      <c r="AQ16" s="3455"/>
      <c r="AR16" s="3455"/>
      <c r="AS16" s="3455"/>
      <c r="AT16" s="3455"/>
      <c r="AU16" s="3455"/>
      <c r="AV16" s="3455"/>
    </row>
    <row r="17" spans="1:48" x14ac:dyDescent="0.35">
      <c r="A17" s="6955"/>
      <c r="B17" s="3962" t="s">
        <v>372</v>
      </c>
      <c r="C17" s="3814">
        <f t="shared" si="0"/>
        <v>0</v>
      </c>
      <c r="D17" s="3762">
        <f t="shared" si="1"/>
        <v>0</v>
      </c>
      <c r="E17" s="3919">
        <f t="shared" si="1"/>
        <v>0</v>
      </c>
      <c r="F17" s="3454"/>
      <c r="G17" s="3455"/>
      <c r="H17" s="3454"/>
      <c r="I17" s="3455"/>
      <c r="J17" s="3454"/>
      <c r="K17" s="3453"/>
      <c r="L17" s="3454"/>
      <c r="M17" s="3453"/>
      <c r="N17" s="3454"/>
      <c r="O17" s="3453"/>
      <c r="P17" s="3454"/>
      <c r="Q17" s="3453"/>
      <c r="R17" s="3454"/>
      <c r="S17" s="3453"/>
      <c r="T17" s="3454"/>
      <c r="U17" s="3453"/>
      <c r="V17" s="3454"/>
      <c r="W17" s="3453"/>
      <c r="X17" s="3454"/>
      <c r="Y17" s="3453"/>
      <c r="Z17" s="3454"/>
      <c r="AA17" s="3453"/>
      <c r="AB17" s="3454"/>
      <c r="AC17" s="3453"/>
      <c r="AD17" s="3454"/>
      <c r="AE17" s="3453"/>
      <c r="AF17" s="3454"/>
      <c r="AG17" s="3453"/>
      <c r="AH17" s="3454"/>
      <c r="AI17" s="3453"/>
      <c r="AJ17" s="3454"/>
      <c r="AK17" s="3453"/>
      <c r="AL17" s="3879"/>
      <c r="AM17" s="3596"/>
      <c r="AN17" s="3455"/>
      <c r="AO17" s="3455"/>
      <c r="AP17" s="3455"/>
      <c r="AQ17" s="3455"/>
      <c r="AR17" s="3455"/>
      <c r="AS17" s="3455"/>
      <c r="AT17" s="3455"/>
      <c r="AU17" s="3455"/>
      <c r="AV17" s="3455"/>
    </row>
    <row r="18" spans="1:48" ht="36.75" customHeight="1" x14ac:dyDescent="0.35">
      <c r="A18" s="6955"/>
      <c r="B18" s="3962" t="s">
        <v>609</v>
      </c>
      <c r="C18" s="3814">
        <f t="shared" si="0"/>
        <v>0</v>
      </c>
      <c r="D18" s="3762">
        <f t="shared" si="1"/>
        <v>0</v>
      </c>
      <c r="E18" s="3919">
        <f t="shared" si="1"/>
        <v>0</v>
      </c>
      <c r="F18" s="3454"/>
      <c r="G18" s="3455"/>
      <c r="H18" s="3454"/>
      <c r="I18" s="3455"/>
      <c r="J18" s="3454"/>
      <c r="K18" s="3453"/>
      <c r="L18" s="3454"/>
      <c r="M18" s="3453"/>
      <c r="N18" s="3454"/>
      <c r="O18" s="3453"/>
      <c r="P18" s="3454"/>
      <c r="Q18" s="3453"/>
      <c r="R18" s="3454"/>
      <c r="S18" s="3453"/>
      <c r="T18" s="3454"/>
      <c r="U18" s="3453"/>
      <c r="V18" s="3454"/>
      <c r="W18" s="3453"/>
      <c r="X18" s="3454"/>
      <c r="Y18" s="3453"/>
      <c r="Z18" s="3454"/>
      <c r="AA18" s="3453"/>
      <c r="AB18" s="3454"/>
      <c r="AC18" s="3453"/>
      <c r="AD18" s="3454"/>
      <c r="AE18" s="3453"/>
      <c r="AF18" s="3454"/>
      <c r="AG18" s="3453"/>
      <c r="AH18" s="3454"/>
      <c r="AI18" s="3453"/>
      <c r="AJ18" s="3454"/>
      <c r="AK18" s="3453"/>
      <c r="AL18" s="3879"/>
      <c r="AM18" s="3596"/>
      <c r="AN18" s="3455"/>
      <c r="AO18" s="3455"/>
      <c r="AP18" s="3455"/>
      <c r="AQ18" s="3455"/>
      <c r="AR18" s="3455"/>
      <c r="AS18" s="3455"/>
      <c r="AT18" s="3455"/>
      <c r="AU18" s="3455"/>
      <c r="AV18" s="3455"/>
    </row>
    <row r="19" spans="1:48" x14ac:dyDescent="0.35">
      <c r="A19" s="6955"/>
      <c r="B19" s="3962" t="s">
        <v>384</v>
      </c>
      <c r="C19" s="1698">
        <f t="shared" si="0"/>
        <v>0</v>
      </c>
      <c r="D19" s="3784">
        <f t="shared" si="1"/>
        <v>0</v>
      </c>
      <c r="E19" s="1482">
        <f t="shared" si="1"/>
        <v>0</v>
      </c>
      <c r="F19" s="1664"/>
      <c r="G19" s="878"/>
      <c r="H19" s="1664"/>
      <c r="I19" s="878"/>
      <c r="J19" s="1664"/>
      <c r="K19" s="817"/>
      <c r="L19" s="1664"/>
      <c r="M19" s="817"/>
      <c r="N19" s="1664"/>
      <c r="O19" s="817"/>
      <c r="P19" s="1664"/>
      <c r="Q19" s="817"/>
      <c r="R19" s="1664"/>
      <c r="S19" s="817"/>
      <c r="T19" s="1664"/>
      <c r="U19" s="817"/>
      <c r="V19" s="1664"/>
      <c r="W19" s="817"/>
      <c r="X19" s="1664"/>
      <c r="Y19" s="817"/>
      <c r="Z19" s="1664"/>
      <c r="AA19" s="817"/>
      <c r="AB19" s="1664"/>
      <c r="AC19" s="817"/>
      <c r="AD19" s="1664"/>
      <c r="AE19" s="817"/>
      <c r="AF19" s="1664"/>
      <c r="AG19" s="817"/>
      <c r="AH19" s="1664"/>
      <c r="AI19" s="817"/>
      <c r="AJ19" s="1664"/>
      <c r="AK19" s="817"/>
      <c r="AL19" s="5127"/>
      <c r="AM19" s="823"/>
      <c r="AN19" s="878"/>
      <c r="AO19" s="878"/>
      <c r="AP19" s="878"/>
      <c r="AQ19" s="878"/>
      <c r="AR19" s="878"/>
      <c r="AS19" s="878"/>
      <c r="AT19" s="878"/>
      <c r="AU19" s="878"/>
      <c r="AV19" s="878"/>
    </row>
    <row r="20" spans="1:48" ht="27" customHeight="1" x14ac:dyDescent="0.35">
      <c r="A20" s="6955"/>
      <c r="B20" s="3962" t="s">
        <v>610</v>
      </c>
      <c r="C20" s="1698">
        <f t="shared" si="0"/>
        <v>0</v>
      </c>
      <c r="D20" s="3784">
        <f t="shared" si="1"/>
        <v>0</v>
      </c>
      <c r="E20" s="1482">
        <f t="shared" si="1"/>
        <v>0</v>
      </c>
      <c r="F20" s="1664"/>
      <c r="G20" s="878"/>
      <c r="H20" s="1664"/>
      <c r="I20" s="878"/>
      <c r="J20" s="1664"/>
      <c r="K20" s="817"/>
      <c r="L20" s="1664"/>
      <c r="M20" s="817"/>
      <c r="N20" s="1664"/>
      <c r="O20" s="817"/>
      <c r="P20" s="1664"/>
      <c r="Q20" s="817"/>
      <c r="R20" s="1664"/>
      <c r="S20" s="817"/>
      <c r="T20" s="1664"/>
      <c r="U20" s="817"/>
      <c r="V20" s="1664"/>
      <c r="W20" s="817"/>
      <c r="X20" s="1664"/>
      <c r="Y20" s="817"/>
      <c r="Z20" s="1664"/>
      <c r="AA20" s="817"/>
      <c r="AB20" s="1664"/>
      <c r="AC20" s="817"/>
      <c r="AD20" s="1664"/>
      <c r="AE20" s="817"/>
      <c r="AF20" s="1664"/>
      <c r="AG20" s="817"/>
      <c r="AH20" s="1664"/>
      <c r="AI20" s="817"/>
      <c r="AJ20" s="1664"/>
      <c r="AK20" s="817"/>
      <c r="AL20" s="5127"/>
      <c r="AM20" s="823"/>
      <c r="AN20" s="878"/>
      <c r="AO20" s="878"/>
      <c r="AP20" s="878"/>
      <c r="AQ20" s="878"/>
      <c r="AR20" s="878"/>
      <c r="AS20" s="878"/>
      <c r="AT20" s="878"/>
      <c r="AU20" s="878"/>
      <c r="AV20" s="878"/>
    </row>
    <row r="21" spans="1:48" x14ac:dyDescent="0.35">
      <c r="A21" s="6955"/>
      <c r="B21" s="3962" t="s">
        <v>385</v>
      </c>
      <c r="C21" s="1698">
        <f t="shared" si="0"/>
        <v>0</v>
      </c>
      <c r="D21" s="3784">
        <f t="shared" si="1"/>
        <v>0</v>
      </c>
      <c r="E21" s="1482">
        <f t="shared" si="1"/>
        <v>0</v>
      </c>
      <c r="F21" s="1664"/>
      <c r="G21" s="878"/>
      <c r="H21" s="1664"/>
      <c r="I21" s="878"/>
      <c r="J21" s="1664"/>
      <c r="K21" s="817"/>
      <c r="L21" s="1664"/>
      <c r="M21" s="817"/>
      <c r="N21" s="1664"/>
      <c r="O21" s="817"/>
      <c r="P21" s="1664"/>
      <c r="Q21" s="817"/>
      <c r="R21" s="1664"/>
      <c r="S21" s="817"/>
      <c r="T21" s="1664"/>
      <c r="U21" s="817"/>
      <c r="V21" s="1664"/>
      <c r="W21" s="817"/>
      <c r="X21" s="1664"/>
      <c r="Y21" s="817"/>
      <c r="Z21" s="1664"/>
      <c r="AA21" s="817"/>
      <c r="AB21" s="1664"/>
      <c r="AC21" s="817"/>
      <c r="AD21" s="1664"/>
      <c r="AE21" s="817"/>
      <c r="AF21" s="1664"/>
      <c r="AG21" s="817"/>
      <c r="AH21" s="1664"/>
      <c r="AI21" s="817"/>
      <c r="AJ21" s="1664"/>
      <c r="AK21" s="817"/>
      <c r="AL21" s="5127"/>
      <c r="AM21" s="823"/>
      <c r="AN21" s="878"/>
      <c r="AO21" s="878"/>
      <c r="AP21" s="878"/>
      <c r="AQ21" s="878"/>
      <c r="AR21" s="878"/>
      <c r="AS21" s="878"/>
      <c r="AT21" s="878"/>
      <c r="AU21" s="878"/>
      <c r="AV21" s="878"/>
    </row>
    <row r="22" spans="1:48" ht="20" x14ac:dyDescent="0.35">
      <c r="A22" s="6955"/>
      <c r="B22" s="3962" t="s">
        <v>611</v>
      </c>
      <c r="C22" s="1698">
        <f t="shared" si="0"/>
        <v>0</v>
      </c>
      <c r="D22" s="3765">
        <f t="shared" si="1"/>
        <v>0</v>
      </c>
      <c r="E22" s="1482">
        <f t="shared" si="1"/>
        <v>0</v>
      </c>
      <c r="F22" s="1664"/>
      <c r="G22" s="878"/>
      <c r="H22" s="1664"/>
      <c r="I22" s="878"/>
      <c r="J22" s="1664"/>
      <c r="K22" s="817"/>
      <c r="L22" s="1664"/>
      <c r="M22" s="817"/>
      <c r="N22" s="1664"/>
      <c r="O22" s="817"/>
      <c r="P22" s="1664"/>
      <c r="Q22" s="817"/>
      <c r="R22" s="1664"/>
      <c r="S22" s="817"/>
      <c r="T22" s="1664"/>
      <c r="U22" s="817"/>
      <c r="V22" s="1664"/>
      <c r="W22" s="817"/>
      <c r="X22" s="1664"/>
      <c r="Y22" s="817"/>
      <c r="Z22" s="1664"/>
      <c r="AA22" s="817"/>
      <c r="AB22" s="1664"/>
      <c r="AC22" s="817"/>
      <c r="AD22" s="1664"/>
      <c r="AE22" s="817"/>
      <c r="AF22" s="1664"/>
      <c r="AG22" s="817"/>
      <c r="AH22" s="1664"/>
      <c r="AI22" s="817"/>
      <c r="AJ22" s="1664"/>
      <c r="AK22" s="817"/>
      <c r="AL22" s="5127"/>
      <c r="AM22" s="823"/>
      <c r="AN22" s="878"/>
      <c r="AO22" s="878"/>
      <c r="AP22" s="878"/>
      <c r="AQ22" s="878"/>
      <c r="AR22" s="878"/>
      <c r="AS22" s="878"/>
      <c r="AT22" s="878"/>
      <c r="AU22" s="878"/>
      <c r="AV22" s="878"/>
    </row>
    <row r="23" spans="1:48" x14ac:dyDescent="0.35">
      <c r="A23" s="6949"/>
      <c r="B23" s="5128" t="s">
        <v>30</v>
      </c>
      <c r="C23" s="5129">
        <f t="shared" si="0"/>
        <v>0</v>
      </c>
      <c r="D23" s="5130">
        <f t="shared" si="1"/>
        <v>0</v>
      </c>
      <c r="E23" s="5131">
        <f t="shared" si="1"/>
        <v>0</v>
      </c>
      <c r="F23" s="5132">
        <f t="shared" ref="F23:AT23" si="2">SUM(F13:F22)</f>
        <v>0</v>
      </c>
      <c r="G23" s="5081">
        <f t="shared" si="2"/>
        <v>0</v>
      </c>
      <c r="H23" s="5132">
        <f t="shared" si="2"/>
        <v>0</v>
      </c>
      <c r="I23" s="5081">
        <f t="shared" si="2"/>
        <v>0</v>
      </c>
      <c r="J23" s="5132">
        <f t="shared" si="2"/>
        <v>0</v>
      </c>
      <c r="K23" s="5133">
        <f t="shared" si="2"/>
        <v>0</v>
      </c>
      <c r="L23" s="5132">
        <f t="shared" si="2"/>
        <v>0</v>
      </c>
      <c r="M23" s="5133">
        <f t="shared" si="2"/>
        <v>0</v>
      </c>
      <c r="N23" s="5132">
        <f t="shared" si="2"/>
        <v>0</v>
      </c>
      <c r="O23" s="5133">
        <f t="shared" si="2"/>
        <v>0</v>
      </c>
      <c r="P23" s="5132">
        <f t="shared" si="2"/>
        <v>0</v>
      </c>
      <c r="Q23" s="5133">
        <f t="shared" si="2"/>
        <v>0</v>
      </c>
      <c r="R23" s="5132">
        <f t="shared" si="2"/>
        <v>0</v>
      </c>
      <c r="S23" s="5133">
        <f t="shared" si="2"/>
        <v>0</v>
      </c>
      <c r="T23" s="5132">
        <f t="shared" si="2"/>
        <v>0</v>
      </c>
      <c r="U23" s="5133">
        <f t="shared" si="2"/>
        <v>0</v>
      </c>
      <c r="V23" s="5132">
        <f t="shared" si="2"/>
        <v>0</v>
      </c>
      <c r="W23" s="5133">
        <f t="shared" si="2"/>
        <v>0</v>
      </c>
      <c r="X23" s="5132">
        <f t="shared" si="2"/>
        <v>0</v>
      </c>
      <c r="Y23" s="5133">
        <f t="shared" si="2"/>
        <v>0</v>
      </c>
      <c r="Z23" s="5132">
        <f t="shared" si="2"/>
        <v>0</v>
      </c>
      <c r="AA23" s="5133">
        <f t="shared" si="2"/>
        <v>0</v>
      </c>
      <c r="AB23" s="5132">
        <f t="shared" si="2"/>
        <v>0</v>
      </c>
      <c r="AC23" s="5133">
        <f t="shared" si="2"/>
        <v>0</v>
      </c>
      <c r="AD23" s="5132">
        <f t="shared" si="2"/>
        <v>0</v>
      </c>
      <c r="AE23" s="5133">
        <f t="shared" si="2"/>
        <v>0</v>
      </c>
      <c r="AF23" s="5132">
        <f t="shared" si="2"/>
        <v>0</v>
      </c>
      <c r="AG23" s="5133">
        <f t="shared" si="2"/>
        <v>0</v>
      </c>
      <c r="AH23" s="5132">
        <f t="shared" si="2"/>
        <v>0</v>
      </c>
      <c r="AI23" s="5133">
        <f t="shared" si="2"/>
        <v>0</v>
      </c>
      <c r="AJ23" s="5132">
        <f t="shared" si="2"/>
        <v>0</v>
      </c>
      <c r="AK23" s="5133">
        <f t="shared" si="2"/>
        <v>0</v>
      </c>
      <c r="AL23" s="5134">
        <f t="shared" si="2"/>
        <v>0</v>
      </c>
      <c r="AM23" s="5082">
        <f t="shared" si="2"/>
        <v>0</v>
      </c>
      <c r="AN23" s="5081">
        <f t="shared" si="2"/>
        <v>0</v>
      </c>
      <c r="AO23" s="5081">
        <f t="shared" si="2"/>
        <v>0</v>
      </c>
      <c r="AP23" s="5081">
        <f t="shared" si="2"/>
        <v>0</v>
      </c>
      <c r="AQ23" s="5081">
        <f t="shared" si="2"/>
        <v>0</v>
      </c>
      <c r="AR23" s="5081">
        <f t="shared" si="2"/>
        <v>0</v>
      </c>
      <c r="AS23" s="5081">
        <f t="shared" si="2"/>
        <v>0</v>
      </c>
      <c r="AT23" s="5081">
        <f t="shared" si="2"/>
        <v>0</v>
      </c>
      <c r="AU23" s="5081">
        <f>SUM(AU13:AU22)</f>
        <v>0</v>
      </c>
      <c r="AV23" s="5081">
        <f>SUM(AV13:AV22)</f>
        <v>0</v>
      </c>
    </row>
    <row r="24" spans="1:48" ht="15" customHeight="1" x14ac:dyDescent="0.35">
      <c r="A24" s="7965" t="s">
        <v>612</v>
      </c>
      <c r="B24" s="7966"/>
      <c r="C24" s="5135">
        <f t="shared" si="0"/>
        <v>0</v>
      </c>
      <c r="D24" s="5136">
        <f t="shared" si="1"/>
        <v>0</v>
      </c>
      <c r="E24" s="5131">
        <f t="shared" si="1"/>
        <v>0</v>
      </c>
      <c r="F24" s="5137"/>
      <c r="G24" s="5138"/>
      <c r="H24" s="5137"/>
      <c r="I24" s="5138"/>
      <c r="J24" s="5137"/>
      <c r="K24" s="5139"/>
      <c r="L24" s="5137"/>
      <c r="M24" s="5139"/>
      <c r="N24" s="5137"/>
      <c r="O24" s="5139"/>
      <c r="P24" s="5137"/>
      <c r="Q24" s="5139"/>
      <c r="R24" s="5137"/>
      <c r="S24" s="5139"/>
      <c r="T24" s="5137"/>
      <c r="U24" s="5139"/>
      <c r="V24" s="5137"/>
      <c r="W24" s="5139"/>
      <c r="X24" s="5137"/>
      <c r="Y24" s="5139"/>
      <c r="Z24" s="5137"/>
      <c r="AA24" s="5139"/>
      <c r="AB24" s="5137"/>
      <c r="AC24" s="5139"/>
      <c r="AD24" s="5137"/>
      <c r="AE24" s="5139"/>
      <c r="AF24" s="5137"/>
      <c r="AG24" s="5139"/>
      <c r="AH24" s="5137"/>
      <c r="AI24" s="5139"/>
      <c r="AJ24" s="5137"/>
      <c r="AK24" s="5139"/>
      <c r="AL24" s="5140"/>
      <c r="AM24" s="5141"/>
      <c r="AN24" s="5138"/>
      <c r="AO24" s="5138"/>
      <c r="AP24" s="5138"/>
      <c r="AQ24" s="5138"/>
      <c r="AR24" s="5138"/>
      <c r="AS24" s="5138"/>
      <c r="AT24" s="5138"/>
      <c r="AU24" s="5138"/>
      <c r="AV24" s="5138"/>
    </row>
    <row r="25" spans="1:48" x14ac:dyDescent="0.35">
      <c r="A25" s="5142" t="s">
        <v>613</v>
      </c>
      <c r="B25" s="5143" t="s">
        <v>373</v>
      </c>
      <c r="C25" s="5144">
        <f t="shared" si="0"/>
        <v>0</v>
      </c>
      <c r="D25" s="5145">
        <f t="shared" si="1"/>
        <v>0</v>
      </c>
      <c r="E25" s="5146">
        <f t="shared" si="1"/>
        <v>0</v>
      </c>
      <c r="F25" s="5147"/>
      <c r="G25" s="4755"/>
      <c r="H25" s="5147"/>
      <c r="I25" s="4755"/>
      <c r="J25" s="5147"/>
      <c r="K25" s="5148"/>
      <c r="L25" s="5147"/>
      <c r="M25" s="5148"/>
      <c r="N25" s="5147"/>
      <c r="O25" s="5148"/>
      <c r="P25" s="5147"/>
      <c r="Q25" s="5148"/>
      <c r="R25" s="5147"/>
      <c r="S25" s="5148"/>
      <c r="T25" s="5147"/>
      <c r="U25" s="5148"/>
      <c r="V25" s="5147"/>
      <c r="W25" s="5148"/>
      <c r="X25" s="5147"/>
      <c r="Y25" s="5148"/>
      <c r="Z25" s="5147"/>
      <c r="AA25" s="5148"/>
      <c r="AB25" s="5147"/>
      <c r="AC25" s="5148"/>
      <c r="AD25" s="5147"/>
      <c r="AE25" s="5148"/>
      <c r="AF25" s="5147"/>
      <c r="AG25" s="5148"/>
      <c r="AH25" s="5147"/>
      <c r="AI25" s="5148"/>
      <c r="AJ25" s="5147"/>
      <c r="AK25" s="5148"/>
      <c r="AL25" s="5149"/>
      <c r="AM25" s="5150"/>
      <c r="AN25" s="4755"/>
      <c r="AO25" s="4755"/>
      <c r="AP25" s="4755"/>
      <c r="AQ25" s="4755"/>
      <c r="AR25" s="4755"/>
      <c r="AS25" s="4755"/>
      <c r="AT25" s="4755"/>
      <c r="AU25" s="4755"/>
      <c r="AV25" s="4755"/>
    </row>
    <row r="26" spans="1:48" x14ac:dyDescent="0.35">
      <c r="A26" s="6948" t="s">
        <v>614</v>
      </c>
      <c r="B26" s="5151" t="s">
        <v>373</v>
      </c>
      <c r="C26" s="5124">
        <f t="shared" si="0"/>
        <v>0</v>
      </c>
      <c r="D26" s="393">
        <f t="shared" si="1"/>
        <v>0</v>
      </c>
      <c r="E26" s="5125">
        <f t="shared" si="1"/>
        <v>0</v>
      </c>
      <c r="F26" s="4727"/>
      <c r="G26" s="5031"/>
      <c r="H26" s="4727"/>
      <c r="I26" s="5031"/>
      <c r="J26" s="4727"/>
      <c r="K26" s="1713"/>
      <c r="L26" s="4727"/>
      <c r="M26" s="1713"/>
      <c r="N26" s="4727"/>
      <c r="O26" s="1713"/>
      <c r="P26" s="4727"/>
      <c r="Q26" s="1713"/>
      <c r="R26" s="4727"/>
      <c r="S26" s="1713"/>
      <c r="T26" s="4727"/>
      <c r="U26" s="1713"/>
      <c r="V26" s="4727"/>
      <c r="W26" s="1713"/>
      <c r="X26" s="4727"/>
      <c r="Y26" s="1713"/>
      <c r="Z26" s="4727"/>
      <c r="AA26" s="1713"/>
      <c r="AB26" s="4727"/>
      <c r="AC26" s="1713"/>
      <c r="AD26" s="4727"/>
      <c r="AE26" s="1713"/>
      <c r="AF26" s="4727"/>
      <c r="AG26" s="1713"/>
      <c r="AH26" s="4727"/>
      <c r="AI26" s="1713"/>
      <c r="AJ26" s="4727"/>
      <c r="AK26" s="1713"/>
      <c r="AL26" s="5126"/>
      <c r="AM26" s="1663"/>
      <c r="AN26" s="5031"/>
      <c r="AO26" s="5031"/>
      <c r="AP26" s="5031"/>
      <c r="AQ26" s="5031"/>
      <c r="AR26" s="5031"/>
      <c r="AS26" s="5031"/>
      <c r="AT26" s="5031"/>
      <c r="AU26" s="5031"/>
      <c r="AV26" s="5031"/>
    </row>
    <row r="27" spans="1:48" x14ac:dyDescent="0.35">
      <c r="A27" s="6949"/>
      <c r="B27" s="5152" t="s">
        <v>377</v>
      </c>
      <c r="C27" s="3963">
        <f t="shared" si="0"/>
        <v>0</v>
      </c>
      <c r="D27" s="5153">
        <f t="shared" si="1"/>
        <v>0</v>
      </c>
      <c r="E27" s="3964">
        <f t="shared" si="1"/>
        <v>0</v>
      </c>
      <c r="F27" s="3619"/>
      <c r="G27" s="4919"/>
      <c r="H27" s="3619"/>
      <c r="I27" s="3618"/>
      <c r="J27" s="3619"/>
      <c r="K27" s="3618"/>
      <c r="L27" s="3619"/>
      <c r="M27" s="3618"/>
      <c r="N27" s="3619"/>
      <c r="O27" s="3622"/>
      <c r="P27" s="3619"/>
      <c r="Q27" s="4919"/>
      <c r="R27" s="5154"/>
      <c r="S27" s="3618"/>
      <c r="T27" s="3619"/>
      <c r="U27" s="3618"/>
      <c r="V27" s="3619"/>
      <c r="W27" s="3618"/>
      <c r="X27" s="3619"/>
      <c r="Y27" s="4919"/>
      <c r="Z27" s="3619"/>
      <c r="AA27" s="4919"/>
      <c r="AB27" s="3619"/>
      <c r="AC27" s="3618"/>
      <c r="AD27" s="3619"/>
      <c r="AE27" s="4919"/>
      <c r="AF27" s="3619"/>
      <c r="AG27" s="4919"/>
      <c r="AH27" s="3619"/>
      <c r="AI27" s="3618"/>
      <c r="AJ27" s="3619"/>
      <c r="AK27" s="3618"/>
      <c r="AL27" s="3882"/>
      <c r="AM27" s="3621"/>
      <c r="AN27" s="3622"/>
      <c r="AO27" s="3622"/>
      <c r="AP27" s="3622"/>
      <c r="AQ27" s="3622"/>
      <c r="AR27" s="3622"/>
      <c r="AS27" s="3622"/>
      <c r="AT27" s="3622"/>
      <c r="AU27" s="3622"/>
      <c r="AV27" s="3622"/>
    </row>
    <row r="28" spans="1:48" ht="15.5" x14ac:dyDescent="0.35">
      <c r="A28" s="301" t="s">
        <v>615</v>
      </c>
      <c r="B28" s="281"/>
      <c r="C28" s="394"/>
      <c r="D28" s="281"/>
      <c r="E28" s="281"/>
      <c r="F28" s="281"/>
      <c r="G28" s="281"/>
      <c r="H28" s="281"/>
      <c r="I28" s="281"/>
      <c r="J28" s="281"/>
      <c r="K28" s="281"/>
      <c r="L28" s="281"/>
      <c r="M28" s="270"/>
      <c r="N28" s="270"/>
      <c r="O28" s="277"/>
      <c r="P28" s="277"/>
      <c r="Q28" s="277"/>
      <c r="R28" s="277"/>
      <c r="S28" s="277"/>
      <c r="T28" s="277"/>
      <c r="U28" s="277"/>
      <c r="V28" s="313"/>
      <c r="W28" s="277"/>
      <c r="X28" s="277"/>
      <c r="Y28" s="277"/>
      <c r="Z28" s="277"/>
      <c r="AA28" s="277"/>
      <c r="AB28" s="277"/>
      <c r="AC28" s="277"/>
      <c r="AD28" s="277"/>
      <c r="AE28" s="277"/>
      <c r="AF28" s="277"/>
      <c r="AG28" s="277"/>
      <c r="AH28" s="277"/>
      <c r="AI28" s="277"/>
      <c r="AJ28" s="277"/>
      <c r="AK28" s="277"/>
      <c r="AL28" s="277"/>
      <c r="AM28" s="277"/>
      <c r="AN28" s="277"/>
      <c r="AO28" s="277"/>
      <c r="AP28" s="278"/>
      <c r="AQ28" s="278"/>
      <c r="AR28" s="273"/>
      <c r="AS28" s="273"/>
      <c r="AT28" s="273"/>
      <c r="AU28" s="273"/>
      <c r="AV28" s="273"/>
    </row>
    <row r="29" spans="1:48" ht="33.75" customHeight="1" x14ac:dyDescent="0.35">
      <c r="A29" s="6948" t="s">
        <v>123</v>
      </c>
      <c r="B29" s="6948" t="s">
        <v>616</v>
      </c>
      <c r="C29" s="6926" t="s">
        <v>617</v>
      </c>
      <c r="D29" s="6935"/>
      <c r="E29" s="6926" t="s">
        <v>618</v>
      </c>
      <c r="F29" s="6927"/>
      <c r="G29" s="6935"/>
      <c r="H29" s="6926" t="s">
        <v>601</v>
      </c>
      <c r="I29" s="6935"/>
      <c r="J29" s="6926" t="s">
        <v>539</v>
      </c>
      <c r="K29" s="6935"/>
      <c r="L29" s="6926" t="s">
        <v>540</v>
      </c>
      <c r="M29" s="6935"/>
      <c r="N29" s="6926" t="s">
        <v>43</v>
      </c>
      <c r="O29" s="6935"/>
      <c r="P29" s="6926" t="s">
        <v>44</v>
      </c>
      <c r="Q29" s="6935"/>
      <c r="R29" s="6938" t="s">
        <v>45</v>
      </c>
      <c r="S29" s="6937"/>
      <c r="T29" s="6936" t="s">
        <v>46</v>
      </c>
      <c r="U29" s="6936"/>
      <c r="V29" s="6938" t="s">
        <v>47</v>
      </c>
      <c r="W29" s="6937"/>
      <c r="X29" s="6938" t="s">
        <v>48</v>
      </c>
      <c r="Y29" s="6937"/>
      <c r="Z29" s="6938" t="s">
        <v>49</v>
      </c>
      <c r="AA29" s="6937"/>
      <c r="AB29" s="6938" t="s">
        <v>50</v>
      </c>
      <c r="AC29" s="6937"/>
      <c r="AD29" s="6938" t="s">
        <v>51</v>
      </c>
      <c r="AE29" s="6937"/>
      <c r="AF29" s="6938" t="s">
        <v>52</v>
      </c>
      <c r="AG29" s="6937"/>
      <c r="AH29" s="6938" t="s">
        <v>53</v>
      </c>
      <c r="AI29" s="6937"/>
      <c r="AJ29" s="6938" t="s">
        <v>54</v>
      </c>
      <c r="AK29" s="6937"/>
      <c r="AL29" s="6938" t="s">
        <v>55</v>
      </c>
      <c r="AM29" s="6937"/>
      <c r="AN29" s="7963" t="s">
        <v>56</v>
      </c>
      <c r="AO29" s="7964"/>
      <c r="AP29" s="6932" t="s">
        <v>9</v>
      </c>
      <c r="AQ29" s="7900" t="s">
        <v>10</v>
      </c>
      <c r="AR29" s="7900" t="s">
        <v>595</v>
      </c>
      <c r="AS29" s="7900" t="s">
        <v>8</v>
      </c>
      <c r="AT29" s="5155"/>
      <c r="AU29" s="5156"/>
      <c r="AV29" s="273"/>
    </row>
    <row r="30" spans="1:48" ht="50" x14ac:dyDescent="0.35">
      <c r="A30" s="6949"/>
      <c r="B30" s="6949"/>
      <c r="C30" s="5157" t="s">
        <v>619</v>
      </c>
      <c r="D30" s="5157" t="s">
        <v>620</v>
      </c>
      <c r="E30" s="5026" t="s">
        <v>32</v>
      </c>
      <c r="F30" s="5158" t="s">
        <v>33</v>
      </c>
      <c r="G30" s="4990" t="s">
        <v>34</v>
      </c>
      <c r="H30" s="5026" t="s">
        <v>33</v>
      </c>
      <c r="I30" s="4990" t="s">
        <v>34</v>
      </c>
      <c r="J30" s="5026" t="s">
        <v>33</v>
      </c>
      <c r="K30" s="4990" t="s">
        <v>34</v>
      </c>
      <c r="L30" s="5026" t="s">
        <v>33</v>
      </c>
      <c r="M30" s="4990" t="s">
        <v>34</v>
      </c>
      <c r="N30" s="5026" t="s">
        <v>33</v>
      </c>
      <c r="O30" s="4990" t="s">
        <v>34</v>
      </c>
      <c r="P30" s="5026" t="s">
        <v>33</v>
      </c>
      <c r="Q30" s="4990" t="s">
        <v>34</v>
      </c>
      <c r="R30" s="5026" t="s">
        <v>33</v>
      </c>
      <c r="S30" s="4990" t="s">
        <v>34</v>
      </c>
      <c r="T30" s="5026" t="s">
        <v>33</v>
      </c>
      <c r="U30" s="5159" t="s">
        <v>34</v>
      </c>
      <c r="V30" s="5026" t="s">
        <v>33</v>
      </c>
      <c r="W30" s="4990" t="s">
        <v>34</v>
      </c>
      <c r="X30" s="5026" t="s">
        <v>33</v>
      </c>
      <c r="Y30" s="4990" t="s">
        <v>34</v>
      </c>
      <c r="Z30" s="5026" t="s">
        <v>33</v>
      </c>
      <c r="AA30" s="4990" t="s">
        <v>34</v>
      </c>
      <c r="AB30" s="5026" t="s">
        <v>33</v>
      </c>
      <c r="AC30" s="4990" t="s">
        <v>34</v>
      </c>
      <c r="AD30" s="5026" t="s">
        <v>33</v>
      </c>
      <c r="AE30" s="4990" t="s">
        <v>34</v>
      </c>
      <c r="AF30" s="5026" t="s">
        <v>33</v>
      </c>
      <c r="AG30" s="4990" t="s">
        <v>34</v>
      </c>
      <c r="AH30" s="5026" t="s">
        <v>33</v>
      </c>
      <c r="AI30" s="4990" t="s">
        <v>34</v>
      </c>
      <c r="AJ30" s="5026" t="s">
        <v>33</v>
      </c>
      <c r="AK30" s="4990" t="s">
        <v>34</v>
      </c>
      <c r="AL30" s="5026" t="s">
        <v>33</v>
      </c>
      <c r="AM30" s="4990" t="s">
        <v>34</v>
      </c>
      <c r="AN30" s="5160" t="s">
        <v>33</v>
      </c>
      <c r="AO30" s="5161" t="s">
        <v>34</v>
      </c>
      <c r="AP30" s="6977"/>
      <c r="AQ30" s="6934"/>
      <c r="AR30" s="6934"/>
      <c r="AS30" s="6934"/>
      <c r="AT30" s="5162"/>
      <c r="AU30" s="5163"/>
      <c r="AV30" s="5164"/>
    </row>
    <row r="31" spans="1:48" ht="20" x14ac:dyDescent="0.35">
      <c r="A31" s="5151" t="s">
        <v>621</v>
      </c>
      <c r="B31" s="5165">
        <f>SUM(C31:D31)</f>
        <v>0</v>
      </c>
      <c r="C31" s="5031"/>
      <c r="D31" s="5166"/>
      <c r="E31" s="5167">
        <f>SUM(F31+G31)</f>
        <v>0</v>
      </c>
      <c r="F31" s="395">
        <f>SUM(H31+J31+L31+N31+P31+R31+T31+V31+X31+Z31+AB31+AD31+AF31+AH31+AJ31+AL31+AN31)</f>
        <v>0</v>
      </c>
      <c r="G31" s="5168">
        <f>SUM(I31+K31+M31+O31+Q31+S31+U31+W31+Y31+AA31+AC31+AE31+AG31+AI31+AK31+AM31+AO31)</f>
        <v>0</v>
      </c>
      <c r="H31" s="4727"/>
      <c r="I31" s="5031"/>
      <c r="J31" s="4727"/>
      <c r="K31" s="1713"/>
      <c r="L31" s="4727"/>
      <c r="M31" s="1713"/>
      <c r="N31" s="4727"/>
      <c r="O31" s="1713"/>
      <c r="P31" s="4727"/>
      <c r="Q31" s="5031"/>
      <c r="R31" s="4727"/>
      <c r="S31" s="5031"/>
      <c r="T31" s="5126"/>
      <c r="U31" s="1713"/>
      <c r="V31" s="4727"/>
      <c r="W31" s="1713"/>
      <c r="X31" s="4727"/>
      <c r="Y31" s="1713"/>
      <c r="Z31" s="4727"/>
      <c r="AA31" s="5031"/>
      <c r="AB31" s="4727"/>
      <c r="AC31" s="5031"/>
      <c r="AD31" s="4727"/>
      <c r="AE31" s="1713"/>
      <c r="AF31" s="4727"/>
      <c r="AG31" s="5031"/>
      <c r="AH31" s="4727"/>
      <c r="AI31" s="5031"/>
      <c r="AJ31" s="4727"/>
      <c r="AK31" s="1713"/>
      <c r="AL31" s="4727"/>
      <c r="AM31" s="1713"/>
      <c r="AN31" s="5169"/>
      <c r="AO31" s="3739"/>
      <c r="AP31" s="5166"/>
      <c r="AQ31" s="5031"/>
      <c r="AR31" s="5031"/>
      <c r="AS31" s="5031"/>
      <c r="AT31" s="5162"/>
      <c r="AU31" s="5163"/>
      <c r="AV31" s="5164"/>
    </row>
    <row r="32" spans="1:48" ht="20" x14ac:dyDescent="0.35">
      <c r="A32" s="3367" t="s">
        <v>622</v>
      </c>
      <c r="B32" s="3965">
        <f>SUM(C32:D32)</f>
        <v>0</v>
      </c>
      <c r="C32" s="3622"/>
      <c r="D32" s="3429"/>
      <c r="E32" s="3966">
        <f>SUM(F32+G32)</f>
        <v>0</v>
      </c>
      <c r="F32" s="3948">
        <f>SUM(H32+J32+L32+N32+P32+R32+T32+V32+X32+Z32+AB32+AD32+AF32+AH32+AJ32+AL32+AN32)</f>
        <v>0</v>
      </c>
      <c r="G32" s="3967">
        <f>SUM(I32+K32+M32+O32+Q32+S32+U32+W32+Y32+AA32+AC32+AE32+AG32+AI32+AK32+AM32+AO32)</f>
        <v>0</v>
      </c>
      <c r="H32" s="3619"/>
      <c r="I32" s="3622"/>
      <c r="J32" s="3619"/>
      <c r="K32" s="3618"/>
      <c r="L32" s="3619"/>
      <c r="M32" s="3618"/>
      <c r="N32" s="3619"/>
      <c r="O32" s="3618"/>
      <c r="P32" s="3619"/>
      <c r="Q32" s="3622"/>
      <c r="R32" s="3619"/>
      <c r="S32" s="3622"/>
      <c r="T32" s="3882"/>
      <c r="U32" s="3618"/>
      <c r="V32" s="3619"/>
      <c r="W32" s="3618"/>
      <c r="X32" s="3619"/>
      <c r="Y32" s="3618"/>
      <c r="Z32" s="3619"/>
      <c r="AA32" s="3622"/>
      <c r="AB32" s="3619"/>
      <c r="AC32" s="3622"/>
      <c r="AD32" s="3619"/>
      <c r="AE32" s="3618"/>
      <c r="AF32" s="3619"/>
      <c r="AG32" s="3622"/>
      <c r="AH32" s="3619"/>
      <c r="AI32" s="3622"/>
      <c r="AJ32" s="3619"/>
      <c r="AK32" s="3618"/>
      <c r="AL32" s="3619"/>
      <c r="AM32" s="3618"/>
      <c r="AN32" s="3968"/>
      <c r="AO32" s="3747"/>
      <c r="AP32" s="3429"/>
      <c r="AQ32" s="3622"/>
      <c r="AR32" s="3622"/>
      <c r="AS32" s="3622"/>
      <c r="AT32" s="5170"/>
      <c r="AU32" s="5171"/>
      <c r="AV32" s="5172"/>
    </row>
    <row r="33" spans="1:48" ht="25.5" customHeight="1" x14ac:dyDescent="0.35">
      <c r="A33" s="5173" t="s">
        <v>30</v>
      </c>
      <c r="B33" s="5174">
        <f t="shared" ref="B33:AO33" si="3">SUM(B31:B32)</f>
        <v>0</v>
      </c>
      <c r="C33" s="5175">
        <f t="shared" si="3"/>
        <v>0</v>
      </c>
      <c r="D33" s="5174">
        <f t="shared" si="3"/>
        <v>0</v>
      </c>
      <c r="E33" s="5176">
        <f t="shared" si="3"/>
        <v>0</v>
      </c>
      <c r="F33" s="5176">
        <f t="shared" si="3"/>
        <v>0</v>
      </c>
      <c r="G33" s="5176">
        <f t="shared" si="3"/>
        <v>0</v>
      </c>
      <c r="H33" s="5177">
        <f t="shared" si="3"/>
        <v>0</v>
      </c>
      <c r="I33" s="5178">
        <f t="shared" si="3"/>
        <v>0</v>
      </c>
      <c r="J33" s="5177">
        <f t="shared" si="3"/>
        <v>0</v>
      </c>
      <c r="K33" s="5178">
        <f t="shared" si="3"/>
        <v>0</v>
      </c>
      <c r="L33" s="5177">
        <f t="shared" si="3"/>
        <v>0</v>
      </c>
      <c r="M33" s="5178">
        <f t="shared" si="3"/>
        <v>0</v>
      </c>
      <c r="N33" s="5177">
        <f t="shared" si="3"/>
        <v>0</v>
      </c>
      <c r="O33" s="5178">
        <f t="shared" si="3"/>
        <v>0</v>
      </c>
      <c r="P33" s="5177">
        <f t="shared" si="3"/>
        <v>0</v>
      </c>
      <c r="Q33" s="5178">
        <f t="shared" si="3"/>
        <v>0</v>
      </c>
      <c r="R33" s="5177">
        <f t="shared" si="3"/>
        <v>0</v>
      </c>
      <c r="S33" s="5178">
        <f t="shared" si="3"/>
        <v>0</v>
      </c>
      <c r="T33" s="5177">
        <f t="shared" si="3"/>
        <v>0</v>
      </c>
      <c r="U33" s="5178">
        <f t="shared" si="3"/>
        <v>0</v>
      </c>
      <c r="V33" s="5177">
        <f t="shared" si="3"/>
        <v>0</v>
      </c>
      <c r="W33" s="5178">
        <f t="shared" si="3"/>
        <v>0</v>
      </c>
      <c r="X33" s="5177">
        <f t="shared" si="3"/>
        <v>0</v>
      </c>
      <c r="Y33" s="5178">
        <f t="shared" si="3"/>
        <v>0</v>
      </c>
      <c r="Z33" s="5177">
        <f t="shared" si="3"/>
        <v>0</v>
      </c>
      <c r="AA33" s="5178">
        <f t="shared" si="3"/>
        <v>0</v>
      </c>
      <c r="AB33" s="5177">
        <f t="shared" si="3"/>
        <v>0</v>
      </c>
      <c r="AC33" s="5178">
        <f t="shared" si="3"/>
        <v>0</v>
      </c>
      <c r="AD33" s="5177">
        <f t="shared" si="3"/>
        <v>0</v>
      </c>
      <c r="AE33" s="5178">
        <f t="shared" si="3"/>
        <v>0</v>
      </c>
      <c r="AF33" s="5177">
        <f t="shared" si="3"/>
        <v>0</v>
      </c>
      <c r="AG33" s="5178">
        <f t="shared" si="3"/>
        <v>0</v>
      </c>
      <c r="AH33" s="5177">
        <f t="shared" si="3"/>
        <v>0</v>
      </c>
      <c r="AI33" s="5178">
        <f t="shared" si="3"/>
        <v>0</v>
      </c>
      <c r="AJ33" s="5177">
        <f t="shared" si="3"/>
        <v>0</v>
      </c>
      <c r="AK33" s="5178">
        <f t="shared" si="3"/>
        <v>0</v>
      </c>
      <c r="AL33" s="5177">
        <f t="shared" si="3"/>
        <v>0</v>
      </c>
      <c r="AM33" s="5178">
        <f t="shared" si="3"/>
        <v>0</v>
      </c>
      <c r="AN33" s="5177">
        <f t="shared" si="3"/>
        <v>0</v>
      </c>
      <c r="AO33" s="5179">
        <f t="shared" si="3"/>
        <v>0</v>
      </c>
      <c r="AP33" s="5180">
        <f>SUM(AP31:AP32)</f>
        <v>0</v>
      </c>
      <c r="AQ33" s="5179">
        <f>SUM(AQ31:AQ32)</f>
        <v>0</v>
      </c>
      <c r="AR33" s="5179">
        <f>SUM(AR31:AR32)</f>
        <v>0</v>
      </c>
      <c r="AS33" s="5179">
        <f>SUM(AS31:AS32)</f>
        <v>0</v>
      </c>
      <c r="AT33" s="5181"/>
      <c r="AU33" s="5182"/>
      <c r="AV33" s="5183"/>
    </row>
    <row r="34" spans="1:48" ht="15.5" x14ac:dyDescent="0.35">
      <c r="A34" s="301" t="s">
        <v>623</v>
      </c>
      <c r="B34" s="281"/>
      <c r="C34" s="394"/>
      <c r="D34" s="281"/>
      <c r="E34" s="281"/>
      <c r="F34" s="281"/>
      <c r="G34" s="281"/>
      <c r="H34" s="281"/>
      <c r="I34" s="281"/>
      <c r="J34" s="281"/>
      <c r="K34" s="281"/>
      <c r="L34" s="281"/>
      <c r="M34" s="270"/>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5184"/>
      <c r="AQ34" s="5184"/>
      <c r="AR34" s="277"/>
      <c r="AS34" s="277"/>
      <c r="AT34" s="277"/>
      <c r="AU34" s="277"/>
      <c r="AV34" s="273"/>
    </row>
    <row r="35" spans="1:48" ht="39" customHeight="1" x14ac:dyDescent="0.35">
      <c r="A35" s="7957" t="s">
        <v>123</v>
      </c>
      <c r="B35" s="7957" t="s">
        <v>624</v>
      </c>
      <c r="C35" s="7950" t="s">
        <v>625</v>
      </c>
      <c r="D35" s="7958"/>
      <c r="E35" s="7950" t="s">
        <v>618</v>
      </c>
      <c r="F35" s="7959"/>
      <c r="G35" s="7958"/>
      <c r="H35" s="7960" t="s">
        <v>626</v>
      </c>
      <c r="I35" s="7961"/>
      <c r="J35" s="7961"/>
      <c r="K35" s="7961"/>
      <c r="L35" s="7961"/>
      <c r="M35" s="7962"/>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3"/>
    </row>
    <row r="36" spans="1:48" ht="50" x14ac:dyDescent="0.35">
      <c r="A36" s="7947"/>
      <c r="B36" s="7947"/>
      <c r="C36" s="5185" t="s">
        <v>619</v>
      </c>
      <c r="D36" s="5185" t="s">
        <v>620</v>
      </c>
      <c r="E36" s="5186" t="s">
        <v>32</v>
      </c>
      <c r="F36" s="5187" t="s">
        <v>33</v>
      </c>
      <c r="G36" s="5188" t="s">
        <v>34</v>
      </c>
      <c r="H36" s="5189" t="s">
        <v>627</v>
      </c>
      <c r="I36" s="5190" t="s">
        <v>628</v>
      </c>
      <c r="J36" s="5190" t="s">
        <v>629</v>
      </c>
      <c r="K36" s="5190" t="s">
        <v>630</v>
      </c>
      <c r="L36" s="5190" t="s">
        <v>631</v>
      </c>
      <c r="M36" s="5191" t="s">
        <v>632</v>
      </c>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3"/>
    </row>
    <row r="37" spans="1:48" ht="20" x14ac:dyDescent="0.35">
      <c r="A37" s="5151" t="s">
        <v>621</v>
      </c>
      <c r="B37" s="5165">
        <f>SUM(C37:D37)</f>
        <v>0</v>
      </c>
      <c r="C37" s="5192"/>
      <c r="D37" s="5192"/>
      <c r="E37" s="5193">
        <f>SUM(F37:G37)</f>
        <v>0</v>
      </c>
      <c r="F37" s="5194"/>
      <c r="G37" s="5192"/>
      <c r="H37" s="4727"/>
      <c r="I37" s="316"/>
      <c r="J37" s="316"/>
      <c r="K37" s="316"/>
      <c r="L37" s="316"/>
      <c r="M37" s="1713"/>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3"/>
    </row>
    <row r="38" spans="1:48" ht="20" x14ac:dyDescent="0.35">
      <c r="A38" s="5195" t="s">
        <v>622</v>
      </c>
      <c r="B38" s="5196">
        <f>SUM(C38:D38)</f>
        <v>0</v>
      </c>
      <c r="C38" s="5197"/>
      <c r="D38" s="5197"/>
      <c r="E38" s="5198">
        <f>SUM(F38:G38)</f>
        <v>0</v>
      </c>
      <c r="F38" s="5199"/>
      <c r="G38" s="5197"/>
      <c r="H38" s="5200"/>
      <c r="I38" s="5201"/>
      <c r="J38" s="5201"/>
      <c r="K38" s="5201"/>
      <c r="L38" s="5201"/>
      <c r="M38" s="5202"/>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3"/>
    </row>
    <row r="39" spans="1:48" ht="30" customHeight="1" x14ac:dyDescent="0.35">
      <c r="A39" s="5173" t="s">
        <v>30</v>
      </c>
      <c r="B39" s="5174">
        <f t="shared" ref="B39:M39" si="4">SUM(B37:B38)</f>
        <v>0</v>
      </c>
      <c r="C39" s="5177">
        <f t="shared" si="4"/>
        <v>0</v>
      </c>
      <c r="D39" s="5180">
        <f t="shared" si="4"/>
        <v>0</v>
      </c>
      <c r="E39" s="5203">
        <f t="shared" si="4"/>
        <v>0</v>
      </c>
      <c r="F39" s="5178">
        <f t="shared" si="4"/>
        <v>0</v>
      </c>
      <c r="G39" s="5178">
        <f t="shared" si="4"/>
        <v>0</v>
      </c>
      <c r="H39" s="5177">
        <f t="shared" si="4"/>
        <v>0</v>
      </c>
      <c r="I39" s="5204">
        <f t="shared" si="4"/>
        <v>0</v>
      </c>
      <c r="J39" s="5204">
        <f t="shared" si="4"/>
        <v>0</v>
      </c>
      <c r="K39" s="5204">
        <f t="shared" si="4"/>
        <v>0</v>
      </c>
      <c r="L39" s="5204">
        <f t="shared" si="4"/>
        <v>0</v>
      </c>
      <c r="M39" s="5205">
        <f t="shared" si="4"/>
        <v>0</v>
      </c>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3"/>
    </row>
    <row r="40" spans="1:48" ht="15.5" x14ac:dyDescent="0.35">
      <c r="A40" s="397" t="s">
        <v>633</v>
      </c>
      <c r="B40" s="281"/>
      <c r="C40" s="281"/>
      <c r="D40" s="279"/>
      <c r="E40" s="279"/>
      <c r="F40" s="279"/>
      <c r="G40" s="279"/>
      <c r="H40" s="279"/>
      <c r="I40" s="279"/>
      <c r="J40" s="279"/>
      <c r="K40" s="279"/>
      <c r="L40" s="398"/>
      <c r="M40" s="277"/>
      <c r="N40" s="277"/>
      <c r="O40" s="277"/>
      <c r="P40" s="277"/>
      <c r="Q40" s="277"/>
      <c r="R40" s="277"/>
      <c r="S40" s="277"/>
      <c r="T40" s="277"/>
      <c r="U40" s="277"/>
      <c r="V40" s="313"/>
      <c r="W40" s="277"/>
      <c r="X40" s="277"/>
      <c r="Y40" s="277"/>
      <c r="Z40" s="277"/>
      <c r="AA40" s="277"/>
      <c r="AB40" s="277"/>
      <c r="AC40" s="277"/>
      <c r="AD40" s="277"/>
      <c r="AE40" s="277"/>
      <c r="AF40" s="277"/>
      <c r="AG40" s="277"/>
      <c r="AH40" s="277"/>
      <c r="AI40" s="277"/>
      <c r="AJ40" s="277"/>
      <c r="AK40" s="277"/>
      <c r="AL40" s="277"/>
      <c r="AM40" s="277"/>
      <c r="AN40" s="277"/>
      <c r="AO40" s="277"/>
      <c r="AP40" s="278"/>
      <c r="AQ40" s="278"/>
      <c r="AR40" s="273"/>
      <c r="AS40" s="273"/>
      <c r="AT40" s="273"/>
      <c r="AU40" s="273"/>
      <c r="AV40" s="273"/>
    </row>
    <row r="41" spans="1:48" x14ac:dyDescent="0.35">
      <c r="A41" s="7583" t="s">
        <v>123</v>
      </c>
      <c r="B41" s="7594" t="s">
        <v>2</v>
      </c>
      <c r="C41" s="7594" t="s">
        <v>360</v>
      </c>
      <c r="D41" s="276"/>
      <c r="E41" s="276"/>
      <c r="F41" s="276"/>
      <c r="G41" s="276"/>
      <c r="H41" s="276"/>
      <c r="I41" s="276"/>
      <c r="J41" s="276"/>
      <c r="K41" s="276"/>
      <c r="L41" s="399"/>
      <c r="M41" s="400"/>
      <c r="N41" s="277"/>
      <c r="O41" s="277"/>
      <c r="P41" s="277"/>
      <c r="Q41" s="277"/>
      <c r="R41" s="277"/>
      <c r="S41" s="277"/>
      <c r="T41" s="277"/>
      <c r="U41" s="277"/>
      <c r="V41" s="313"/>
      <c r="W41" s="277"/>
      <c r="X41" s="5206"/>
      <c r="Y41" s="5207"/>
      <c r="Z41" s="5207"/>
      <c r="AA41" s="5207"/>
      <c r="AB41" s="5207"/>
      <c r="AC41" s="5207"/>
      <c r="AD41" s="277"/>
      <c r="AE41" s="277"/>
      <c r="AF41" s="277"/>
      <c r="AG41" s="277"/>
      <c r="AH41" s="277"/>
      <c r="AI41" s="277"/>
      <c r="AJ41" s="277"/>
      <c r="AK41" s="277"/>
      <c r="AL41" s="277"/>
      <c r="AM41" s="277"/>
      <c r="AN41" s="277"/>
      <c r="AO41" s="277"/>
      <c r="AP41" s="278"/>
      <c r="AQ41" s="278"/>
      <c r="AR41" s="273"/>
      <c r="AS41" s="273"/>
      <c r="AT41" s="273"/>
      <c r="AU41" s="273"/>
      <c r="AV41" s="273"/>
    </row>
    <row r="42" spans="1:48" x14ac:dyDescent="0.35">
      <c r="A42" s="7946"/>
      <c r="B42" s="7947"/>
      <c r="C42" s="7947"/>
      <c r="D42" s="304"/>
      <c r="E42" s="276"/>
      <c r="F42" s="276"/>
      <c r="G42" s="276"/>
      <c r="H42" s="276"/>
      <c r="I42" s="276"/>
      <c r="J42" s="276"/>
      <c r="K42" s="276"/>
      <c r="L42" s="399"/>
      <c r="M42" s="400"/>
      <c r="N42" s="277"/>
      <c r="O42" s="277"/>
      <c r="P42" s="277"/>
      <c r="Q42" s="277"/>
      <c r="R42" s="277"/>
      <c r="S42" s="277"/>
      <c r="T42" s="277"/>
      <c r="U42" s="277"/>
      <c r="V42" s="313"/>
      <c r="W42" s="277"/>
      <c r="X42" s="5206"/>
      <c r="Y42" s="5207"/>
      <c r="Z42" s="5207"/>
      <c r="AA42" s="5207"/>
      <c r="AB42" s="5207"/>
      <c r="AC42" s="5207"/>
      <c r="AD42" s="277"/>
      <c r="AE42" s="277"/>
      <c r="AF42" s="277"/>
      <c r="AG42" s="277"/>
      <c r="AH42" s="277"/>
      <c r="AI42" s="277"/>
      <c r="AJ42" s="277"/>
      <c r="AK42" s="277"/>
      <c r="AL42" s="277"/>
      <c r="AM42" s="277"/>
      <c r="AN42" s="277"/>
      <c r="AO42" s="277"/>
      <c r="AP42" s="277"/>
      <c r="AQ42" s="277"/>
      <c r="AR42" s="272"/>
      <c r="AS42" s="272"/>
      <c r="AT42" s="272"/>
      <c r="AU42" s="272"/>
      <c r="AV42" s="272"/>
    </row>
    <row r="43" spans="1:48" x14ac:dyDescent="0.35">
      <c r="A43" s="7594" t="s">
        <v>634</v>
      </c>
      <c r="B43" s="5208" t="s">
        <v>377</v>
      </c>
      <c r="C43" s="5209"/>
      <c r="D43" s="304"/>
      <c r="E43" s="276"/>
      <c r="F43" s="276"/>
      <c r="G43" s="276"/>
      <c r="H43" s="277"/>
      <c r="I43" s="276"/>
      <c r="J43" s="276"/>
      <c r="K43" s="277"/>
      <c r="L43" s="399"/>
      <c r="M43" s="400"/>
      <c r="N43" s="277"/>
      <c r="O43" s="277"/>
      <c r="P43" s="277"/>
      <c r="Q43" s="277"/>
      <c r="R43" s="277"/>
      <c r="S43" s="277"/>
      <c r="T43" s="277"/>
      <c r="U43" s="277"/>
      <c r="V43" s="313"/>
      <c r="W43" s="277"/>
      <c r="X43" s="5206"/>
      <c r="Y43" s="5207"/>
      <c r="Z43" s="5207"/>
      <c r="AA43" s="5207"/>
      <c r="AB43" s="5207"/>
      <c r="AC43" s="5207"/>
      <c r="AD43" s="277"/>
      <c r="AE43" s="277"/>
      <c r="AF43" s="277"/>
      <c r="AG43" s="277"/>
      <c r="AH43" s="277"/>
      <c r="AI43" s="277"/>
      <c r="AJ43" s="277"/>
      <c r="AK43" s="277"/>
      <c r="AL43" s="277"/>
      <c r="AM43" s="277"/>
      <c r="AN43" s="277"/>
      <c r="AO43" s="277"/>
      <c r="AP43" s="277"/>
      <c r="AQ43" s="277"/>
      <c r="AR43" s="272"/>
      <c r="AS43" s="272"/>
      <c r="AT43" s="272"/>
      <c r="AU43" s="272"/>
      <c r="AV43" s="272"/>
    </row>
    <row r="44" spans="1:48" x14ac:dyDescent="0.35">
      <c r="A44" s="7947"/>
      <c r="B44" s="4935" t="s">
        <v>373</v>
      </c>
      <c r="C44" s="4733"/>
      <c r="D44" s="304"/>
      <c r="E44" s="276"/>
      <c r="F44" s="276"/>
      <c r="G44" s="276"/>
      <c r="H44" s="276"/>
      <c r="I44" s="276"/>
      <c r="J44" s="276"/>
      <c r="K44" s="276"/>
      <c r="L44" s="399"/>
      <c r="M44" s="400"/>
      <c r="N44" s="277"/>
      <c r="O44" s="277"/>
      <c r="P44" s="277"/>
      <c r="Q44" s="277"/>
      <c r="R44" s="277"/>
      <c r="S44" s="277"/>
      <c r="T44" s="277"/>
      <c r="U44" s="277"/>
      <c r="V44" s="313"/>
      <c r="W44" s="277"/>
      <c r="X44" s="5206"/>
      <c r="Y44" s="5207"/>
      <c r="Z44" s="5207"/>
      <c r="AA44" s="5207"/>
      <c r="AB44" s="5207"/>
      <c r="AC44" s="5207"/>
      <c r="AD44" s="277"/>
      <c r="AE44" s="277"/>
      <c r="AF44" s="277"/>
      <c r="AG44" s="277"/>
      <c r="AH44" s="277"/>
      <c r="AI44" s="277"/>
      <c r="AJ44" s="277"/>
      <c r="AK44" s="277"/>
      <c r="AL44" s="277"/>
      <c r="AM44" s="277"/>
      <c r="AN44" s="277"/>
      <c r="AO44" s="277"/>
      <c r="AP44" s="277"/>
      <c r="AQ44" s="277"/>
      <c r="AR44" s="272"/>
      <c r="AS44" s="272"/>
      <c r="AT44" s="272"/>
      <c r="AU44" s="272"/>
      <c r="AV44" s="272"/>
    </row>
    <row r="45" spans="1:48" x14ac:dyDescent="0.35">
      <c r="A45" s="7594" t="s">
        <v>635</v>
      </c>
      <c r="B45" s="5208" t="s">
        <v>377</v>
      </c>
      <c r="C45" s="5209"/>
      <c r="D45" s="304"/>
      <c r="E45" s="276"/>
      <c r="F45" s="276"/>
      <c r="G45" s="276"/>
      <c r="H45" s="276"/>
      <c r="I45" s="276"/>
      <c r="J45" s="276"/>
      <c r="K45" s="276"/>
      <c r="L45" s="399"/>
      <c r="M45" s="400"/>
      <c r="N45" s="277"/>
      <c r="O45" s="277"/>
      <c r="P45" s="277"/>
      <c r="Q45" s="277"/>
      <c r="R45" s="277"/>
      <c r="S45" s="277"/>
      <c r="T45" s="277"/>
      <c r="U45" s="277"/>
      <c r="V45" s="313"/>
      <c r="W45" s="277"/>
      <c r="X45" s="5210"/>
      <c r="Y45" s="5211"/>
      <c r="Z45" s="5211"/>
      <c r="AA45" s="5211"/>
      <c r="AB45" s="5211"/>
      <c r="AC45" s="5211"/>
      <c r="AD45" s="277"/>
      <c r="AE45" s="277"/>
      <c r="AF45" s="277"/>
      <c r="AG45" s="277"/>
      <c r="AH45" s="277"/>
      <c r="AI45" s="277"/>
      <c r="AJ45" s="277"/>
      <c r="AK45" s="277"/>
      <c r="AL45" s="277"/>
      <c r="AM45" s="277"/>
      <c r="AN45" s="277"/>
      <c r="AO45" s="277"/>
      <c r="AP45" s="277"/>
      <c r="AQ45" s="277"/>
      <c r="AR45" s="272"/>
      <c r="AS45" s="272"/>
      <c r="AT45" s="272"/>
      <c r="AU45" s="272"/>
      <c r="AV45" s="272"/>
    </row>
    <row r="46" spans="1:48" x14ac:dyDescent="0.35">
      <c r="A46" s="7947"/>
      <c r="B46" s="4936" t="s">
        <v>373</v>
      </c>
      <c r="C46" s="3429"/>
      <c r="D46" s="3969"/>
      <c r="E46" s="276"/>
      <c r="F46" s="276"/>
      <c r="G46" s="276"/>
      <c r="H46" s="276"/>
      <c r="I46" s="276"/>
      <c r="J46" s="276"/>
      <c r="K46" s="276"/>
      <c r="L46" s="399"/>
      <c r="M46" s="400"/>
      <c r="N46" s="277"/>
      <c r="O46" s="277"/>
      <c r="P46" s="277"/>
      <c r="Q46" s="277"/>
      <c r="R46" s="277"/>
      <c r="S46" s="277"/>
      <c r="T46" s="277"/>
      <c r="U46" s="277"/>
      <c r="V46" s="313"/>
      <c r="W46" s="277"/>
      <c r="X46" s="5210"/>
      <c r="Y46" s="5211"/>
      <c r="Z46" s="5211"/>
      <c r="AA46" s="5211"/>
      <c r="AB46" s="5211"/>
      <c r="AC46" s="5211"/>
      <c r="AD46" s="277"/>
      <c r="AE46" s="277"/>
      <c r="AF46" s="277"/>
      <c r="AG46" s="277"/>
      <c r="AH46" s="277"/>
      <c r="AI46" s="277"/>
      <c r="AJ46" s="277"/>
      <c r="AK46" s="277"/>
      <c r="AL46" s="277"/>
      <c r="AM46" s="277"/>
      <c r="AN46" s="277"/>
      <c r="AO46" s="277"/>
      <c r="AP46" s="277"/>
      <c r="AQ46" s="277"/>
      <c r="AR46" s="272"/>
      <c r="AS46" s="272"/>
      <c r="AT46" s="272"/>
      <c r="AU46" s="272"/>
      <c r="AV46" s="272"/>
    </row>
    <row r="47" spans="1:48" ht="15.5" x14ac:dyDescent="0.35">
      <c r="A47" s="301" t="s">
        <v>636</v>
      </c>
      <c r="B47" s="5212"/>
      <c r="C47" s="5212"/>
      <c r="D47" s="3970"/>
      <c r="E47" s="3970"/>
      <c r="F47" s="3970"/>
      <c r="G47" s="3970"/>
      <c r="H47" s="3970"/>
      <c r="I47" s="3970"/>
      <c r="J47" s="3970"/>
      <c r="K47" s="3970"/>
      <c r="L47" s="3971"/>
      <c r="M47" s="3972"/>
      <c r="N47" s="3973"/>
      <c r="O47" s="3974"/>
      <c r="P47" s="3974"/>
      <c r="Q47" s="3974"/>
      <c r="R47" s="3974"/>
      <c r="S47" s="3974"/>
      <c r="T47" s="3974"/>
      <c r="U47" s="3974"/>
      <c r="V47" s="3975"/>
      <c r="W47" s="3974"/>
      <c r="X47" s="3974"/>
      <c r="Y47" s="3974"/>
      <c r="Z47" s="3974"/>
      <c r="AA47" s="3974"/>
      <c r="AB47" s="3974"/>
      <c r="AC47" s="3974"/>
      <c r="AD47" s="3974"/>
      <c r="AE47" s="3974"/>
      <c r="AF47" s="3974"/>
      <c r="AG47" s="3974"/>
      <c r="AH47" s="3974"/>
      <c r="AI47" s="3974"/>
      <c r="AJ47" s="3974"/>
      <c r="AK47" s="3974"/>
      <c r="AL47" s="3974"/>
      <c r="AM47" s="3974"/>
      <c r="AN47" s="401"/>
      <c r="AO47" s="402"/>
      <c r="AP47" s="402"/>
      <c r="AQ47" s="402"/>
      <c r="AR47" s="273"/>
      <c r="AS47" s="273"/>
      <c r="AT47" s="273"/>
      <c r="AU47" s="273"/>
      <c r="AV47" s="273"/>
    </row>
    <row r="48" spans="1:48" x14ac:dyDescent="0.35">
      <c r="A48" s="7935" t="s">
        <v>183</v>
      </c>
      <c r="B48" s="7936"/>
      <c r="C48" s="7948" t="s">
        <v>360</v>
      </c>
      <c r="D48" s="7941"/>
      <c r="E48" s="7901"/>
      <c r="F48" s="7950" t="s">
        <v>588</v>
      </c>
      <c r="G48" s="7951"/>
      <c r="H48" s="7951"/>
      <c r="I48" s="7951"/>
      <c r="J48" s="7951"/>
      <c r="K48" s="7951"/>
      <c r="L48" s="7951"/>
      <c r="M48" s="7951"/>
      <c r="N48" s="7951"/>
      <c r="O48" s="7951"/>
      <c r="P48" s="7951"/>
      <c r="Q48" s="7951"/>
      <c r="R48" s="7951"/>
      <c r="S48" s="7951"/>
      <c r="T48" s="7951"/>
      <c r="U48" s="7951"/>
      <c r="V48" s="7951"/>
      <c r="W48" s="7951"/>
      <c r="X48" s="7951"/>
      <c r="Y48" s="7951"/>
      <c r="Z48" s="7951"/>
      <c r="AA48" s="7951"/>
      <c r="AB48" s="7951"/>
      <c r="AC48" s="7951"/>
      <c r="AD48" s="7951"/>
      <c r="AE48" s="7951"/>
      <c r="AF48" s="7951"/>
      <c r="AG48" s="7951"/>
      <c r="AH48" s="7951"/>
      <c r="AI48" s="7951"/>
      <c r="AJ48" s="7951"/>
      <c r="AK48" s="7951"/>
      <c r="AL48" s="7951"/>
      <c r="AM48" s="7952"/>
      <c r="AN48" s="7883" t="s">
        <v>363</v>
      </c>
      <c r="AO48" s="7900" t="s">
        <v>9</v>
      </c>
      <c r="AP48" s="7900" t="s">
        <v>10</v>
      </c>
      <c r="AQ48" s="273"/>
      <c r="AR48" s="273"/>
      <c r="AS48" s="273"/>
      <c r="AT48" s="273"/>
      <c r="AU48" s="273"/>
      <c r="AV48" s="273"/>
    </row>
    <row r="49" spans="1:48" x14ac:dyDescent="0.35">
      <c r="A49" s="7937"/>
      <c r="B49" s="7938"/>
      <c r="C49" s="7949"/>
      <c r="D49" s="7942"/>
      <c r="E49" s="7902"/>
      <c r="F49" s="7950" t="s">
        <v>601</v>
      </c>
      <c r="G49" s="7955"/>
      <c r="H49" s="7951" t="s">
        <v>539</v>
      </c>
      <c r="I49" s="7955"/>
      <c r="J49" s="7943" t="s">
        <v>540</v>
      </c>
      <c r="K49" s="7956"/>
      <c r="L49" s="7950" t="s">
        <v>43</v>
      </c>
      <c r="M49" s="7955"/>
      <c r="N49" s="7950" t="s">
        <v>44</v>
      </c>
      <c r="O49" s="7955"/>
      <c r="P49" s="7933" t="s">
        <v>45</v>
      </c>
      <c r="Q49" s="7934"/>
      <c r="R49" s="7933" t="s">
        <v>46</v>
      </c>
      <c r="S49" s="7934"/>
      <c r="T49" s="7933" t="s">
        <v>47</v>
      </c>
      <c r="U49" s="7934"/>
      <c r="V49" s="7933" t="s">
        <v>48</v>
      </c>
      <c r="W49" s="7934"/>
      <c r="X49" s="7933" t="s">
        <v>49</v>
      </c>
      <c r="Y49" s="7934"/>
      <c r="Z49" s="7933" t="s">
        <v>50</v>
      </c>
      <c r="AA49" s="7934"/>
      <c r="AB49" s="7933" t="s">
        <v>51</v>
      </c>
      <c r="AC49" s="7934"/>
      <c r="AD49" s="7933" t="s">
        <v>52</v>
      </c>
      <c r="AE49" s="7934"/>
      <c r="AF49" s="7933" t="s">
        <v>53</v>
      </c>
      <c r="AG49" s="7934"/>
      <c r="AH49" s="7933" t="s">
        <v>54</v>
      </c>
      <c r="AI49" s="7934"/>
      <c r="AJ49" s="7933" t="s">
        <v>55</v>
      </c>
      <c r="AK49" s="7934"/>
      <c r="AL49" s="7930" t="s">
        <v>56</v>
      </c>
      <c r="AM49" s="7931"/>
      <c r="AN49" s="7020"/>
      <c r="AO49" s="6933"/>
      <c r="AP49" s="6933"/>
      <c r="AQ49" s="273"/>
      <c r="AR49" s="273"/>
      <c r="AS49" s="273"/>
      <c r="AT49" s="273"/>
      <c r="AU49" s="273"/>
      <c r="AV49" s="273"/>
    </row>
    <row r="50" spans="1:48" x14ac:dyDescent="0.35">
      <c r="A50" s="7939"/>
      <c r="B50" s="7940"/>
      <c r="C50" s="5213" t="s">
        <v>32</v>
      </c>
      <c r="D50" s="5214" t="s">
        <v>33</v>
      </c>
      <c r="E50" s="5215" t="s">
        <v>34</v>
      </c>
      <c r="F50" s="5186" t="s">
        <v>33</v>
      </c>
      <c r="G50" s="5216" t="s">
        <v>34</v>
      </c>
      <c r="H50" s="5186" t="s">
        <v>33</v>
      </c>
      <c r="I50" s="5216" t="s">
        <v>34</v>
      </c>
      <c r="J50" s="5186" t="s">
        <v>33</v>
      </c>
      <c r="K50" s="5216" t="s">
        <v>34</v>
      </c>
      <c r="L50" s="5186" t="s">
        <v>33</v>
      </c>
      <c r="M50" s="5216" t="s">
        <v>34</v>
      </c>
      <c r="N50" s="5186" t="s">
        <v>33</v>
      </c>
      <c r="O50" s="5216" t="s">
        <v>34</v>
      </c>
      <c r="P50" s="5186" t="s">
        <v>33</v>
      </c>
      <c r="Q50" s="5216" t="s">
        <v>34</v>
      </c>
      <c r="R50" s="5186" t="s">
        <v>33</v>
      </c>
      <c r="S50" s="5216" t="s">
        <v>34</v>
      </c>
      <c r="T50" s="5186" t="s">
        <v>33</v>
      </c>
      <c r="U50" s="5216" t="s">
        <v>34</v>
      </c>
      <c r="V50" s="5186" t="s">
        <v>33</v>
      </c>
      <c r="W50" s="5216" t="s">
        <v>34</v>
      </c>
      <c r="X50" s="5186" t="s">
        <v>33</v>
      </c>
      <c r="Y50" s="5216" t="s">
        <v>34</v>
      </c>
      <c r="Z50" s="5186" t="s">
        <v>33</v>
      </c>
      <c r="AA50" s="5216" t="s">
        <v>34</v>
      </c>
      <c r="AB50" s="5186" t="s">
        <v>33</v>
      </c>
      <c r="AC50" s="5216" t="s">
        <v>34</v>
      </c>
      <c r="AD50" s="5186" t="s">
        <v>33</v>
      </c>
      <c r="AE50" s="5216" t="s">
        <v>34</v>
      </c>
      <c r="AF50" s="5186" t="s">
        <v>33</v>
      </c>
      <c r="AG50" s="5216" t="s">
        <v>34</v>
      </c>
      <c r="AH50" s="5186" t="s">
        <v>33</v>
      </c>
      <c r="AI50" s="5216" t="s">
        <v>34</v>
      </c>
      <c r="AJ50" s="5186" t="s">
        <v>33</v>
      </c>
      <c r="AK50" s="5216" t="s">
        <v>34</v>
      </c>
      <c r="AL50" s="5217" t="s">
        <v>33</v>
      </c>
      <c r="AM50" s="5218" t="s">
        <v>34</v>
      </c>
      <c r="AN50" s="7953"/>
      <c r="AO50" s="7954"/>
      <c r="AP50" s="7954"/>
      <c r="AQ50" s="273"/>
      <c r="AR50" s="273"/>
      <c r="AS50" s="273"/>
      <c r="AT50" s="273"/>
      <c r="AU50" s="273"/>
      <c r="AV50" s="273"/>
    </row>
    <row r="51" spans="1:48" ht="20" x14ac:dyDescent="0.35">
      <c r="A51" s="5219" t="s">
        <v>589</v>
      </c>
      <c r="B51" s="5220" t="s">
        <v>637</v>
      </c>
      <c r="C51" s="5221">
        <f>SUM(D51+E51)</f>
        <v>0</v>
      </c>
      <c r="D51" s="5222">
        <f>SUM(F51+H51+J51+L51+N51+P51+R51+T51+V51+X51+Z51+AB51+AD51+AF51+AH51+AJ51+AL51)</f>
        <v>0</v>
      </c>
      <c r="E51" s="5223">
        <f>SUM(G51+I51+K51+M51+O51+Q51+S51+U51+W51+Y51+AA51+AC51+AE51+AG51+AI51+AK51+AM51)</f>
        <v>0</v>
      </c>
      <c r="F51" s="5224"/>
      <c r="G51" s="5225"/>
      <c r="H51" s="5224"/>
      <c r="I51" s="5225"/>
      <c r="J51" s="5224"/>
      <c r="K51" s="5225"/>
      <c r="L51" s="5224"/>
      <c r="M51" s="5225"/>
      <c r="N51" s="5224"/>
      <c r="O51" s="5225"/>
      <c r="P51" s="5226"/>
      <c r="Q51" s="5225"/>
      <c r="R51" s="5226"/>
      <c r="S51" s="5225"/>
      <c r="T51" s="5226"/>
      <c r="U51" s="5225"/>
      <c r="V51" s="5226"/>
      <c r="W51" s="5225"/>
      <c r="X51" s="5226"/>
      <c r="Y51" s="5225"/>
      <c r="Z51" s="5226"/>
      <c r="AA51" s="5225"/>
      <c r="AB51" s="5226"/>
      <c r="AC51" s="5225"/>
      <c r="AD51" s="5226"/>
      <c r="AE51" s="5225"/>
      <c r="AF51" s="5226"/>
      <c r="AG51" s="5225"/>
      <c r="AH51" s="5226"/>
      <c r="AI51" s="5225"/>
      <c r="AJ51" s="5226"/>
      <c r="AK51" s="5225"/>
      <c r="AL51" s="5227"/>
      <c r="AM51" s="5228"/>
      <c r="AN51" s="5229"/>
      <c r="AO51" s="5229"/>
      <c r="AP51" s="5229"/>
      <c r="AQ51" s="283"/>
      <c r="AR51" s="283"/>
      <c r="AS51" s="283"/>
      <c r="AT51" s="283"/>
      <c r="AU51" s="283"/>
      <c r="AV51" s="283"/>
    </row>
    <row r="52" spans="1:48" ht="20" x14ac:dyDescent="0.35">
      <c r="A52" s="5230" t="s">
        <v>590</v>
      </c>
      <c r="B52" s="5231" t="s">
        <v>637</v>
      </c>
      <c r="C52" s="5232">
        <f>SUM(D52+E52)</f>
        <v>0</v>
      </c>
      <c r="D52" s="5233">
        <f>SUM(F52+H52+J52+L52+N52+P52+R52+T52+V52+X52+Z52+AB52+AD52+AF52+AH52+AJ52+AL52)</f>
        <v>0</v>
      </c>
      <c r="E52" s="5234">
        <f>SUM(G52+I52+K52+M52+O52+Q52+S52+U52+W52+Y52+AA52+AC52+AE52+AG52+AI52+AK52+AM52)</f>
        <v>0</v>
      </c>
      <c r="F52" s="5200"/>
      <c r="G52" s="5202"/>
      <c r="H52" s="5200"/>
      <c r="I52" s="5202"/>
      <c r="J52" s="5200"/>
      <c r="K52" s="5202"/>
      <c r="L52" s="5200"/>
      <c r="M52" s="5202"/>
      <c r="N52" s="5200"/>
      <c r="O52" s="5202"/>
      <c r="P52" s="5235"/>
      <c r="Q52" s="5202"/>
      <c r="R52" s="5235"/>
      <c r="S52" s="5202"/>
      <c r="T52" s="5235"/>
      <c r="U52" s="5202"/>
      <c r="V52" s="5235"/>
      <c r="W52" s="5202"/>
      <c r="X52" s="5235"/>
      <c r="Y52" s="5202"/>
      <c r="Z52" s="5235"/>
      <c r="AA52" s="5202"/>
      <c r="AB52" s="5235"/>
      <c r="AC52" s="5202"/>
      <c r="AD52" s="5235"/>
      <c r="AE52" s="5202"/>
      <c r="AF52" s="5235"/>
      <c r="AG52" s="5202"/>
      <c r="AH52" s="5235"/>
      <c r="AI52" s="5202"/>
      <c r="AJ52" s="5235"/>
      <c r="AK52" s="5202"/>
      <c r="AL52" s="3976"/>
      <c r="AM52" s="5236"/>
      <c r="AN52" s="5237"/>
      <c r="AO52" s="5237"/>
      <c r="AP52" s="5237"/>
      <c r="AQ52" s="283"/>
      <c r="AR52" s="283"/>
      <c r="AS52" s="283"/>
      <c r="AT52" s="283"/>
      <c r="AU52" s="283"/>
      <c r="AV52" s="283"/>
    </row>
    <row r="53" spans="1:48" x14ac:dyDescent="0.35">
      <c r="A53" s="7932" t="s">
        <v>638</v>
      </c>
      <c r="B53" s="7932"/>
      <c r="C53" s="7932"/>
      <c r="D53" s="7932"/>
      <c r="E53" s="7932"/>
      <c r="F53" s="7932"/>
      <c r="G53" s="7932"/>
      <c r="H53" s="7932"/>
      <c r="I53" s="7932"/>
      <c r="J53" s="7932"/>
      <c r="K53" s="7932"/>
      <c r="L53" s="7932"/>
      <c r="M53" s="7932"/>
      <c r="N53" s="403"/>
      <c r="O53" s="401"/>
      <c r="P53" s="401"/>
      <c r="Q53" s="401"/>
      <c r="R53" s="401"/>
      <c r="S53" s="401"/>
      <c r="T53" s="401"/>
      <c r="U53" s="401"/>
      <c r="V53" s="404"/>
      <c r="W53" s="401"/>
      <c r="X53" s="401"/>
      <c r="Y53" s="401"/>
      <c r="Z53" s="401"/>
      <c r="AA53" s="401"/>
      <c r="AB53" s="401"/>
      <c r="AC53" s="401"/>
      <c r="AD53" s="401"/>
      <c r="AE53" s="401"/>
      <c r="AF53" s="401"/>
      <c r="AG53" s="401"/>
      <c r="AH53" s="401"/>
      <c r="AI53" s="401"/>
      <c r="AJ53" s="401"/>
      <c r="AK53" s="401"/>
      <c r="AL53" s="401"/>
      <c r="AM53" s="401"/>
      <c r="AN53" s="401"/>
      <c r="AO53" s="405"/>
      <c r="AP53" s="402"/>
      <c r="AQ53" s="402"/>
      <c r="AR53" s="273"/>
      <c r="AS53" s="273"/>
      <c r="AT53" s="273"/>
      <c r="AU53" s="273"/>
      <c r="AV53" s="273"/>
    </row>
    <row r="54" spans="1:48" ht="15" customHeight="1" x14ac:dyDescent="0.35">
      <c r="A54" s="7935" t="s">
        <v>123</v>
      </c>
      <c r="B54" s="7936"/>
      <c r="C54" s="7941" t="s">
        <v>360</v>
      </c>
      <c r="D54" s="7941"/>
      <c r="E54" s="7901"/>
      <c r="F54" s="7943" t="s">
        <v>588</v>
      </c>
      <c r="G54" s="7944"/>
      <c r="H54" s="7944"/>
      <c r="I54" s="7944"/>
      <c r="J54" s="7944"/>
      <c r="K54" s="7944"/>
      <c r="L54" s="7944"/>
      <c r="M54" s="7944"/>
      <c r="N54" s="7944"/>
      <c r="O54" s="7944"/>
      <c r="P54" s="7944"/>
      <c r="Q54" s="7944"/>
      <c r="R54" s="7944"/>
      <c r="S54" s="7944"/>
      <c r="T54" s="7944"/>
      <c r="U54" s="7944"/>
      <c r="V54" s="7944"/>
      <c r="W54" s="7944"/>
      <c r="X54" s="7944"/>
      <c r="Y54" s="7944"/>
      <c r="Z54" s="7944"/>
      <c r="AA54" s="7944"/>
      <c r="AB54" s="7944"/>
      <c r="AC54" s="7944"/>
      <c r="AD54" s="7944"/>
      <c r="AE54" s="7944"/>
      <c r="AF54" s="7944"/>
      <c r="AG54" s="7944"/>
      <c r="AH54" s="7944"/>
      <c r="AI54" s="7944"/>
      <c r="AJ54" s="7944"/>
      <c r="AK54" s="7944"/>
      <c r="AL54" s="7944"/>
      <c r="AM54" s="7945"/>
      <c r="AN54" s="7918" t="s">
        <v>9</v>
      </c>
      <c r="AO54" s="7921" t="s">
        <v>10</v>
      </c>
      <c r="AP54" s="5238"/>
      <c r="AQ54" s="5238"/>
      <c r="AR54" s="273"/>
      <c r="AS54" s="273"/>
      <c r="AT54" s="273"/>
      <c r="AU54" s="273"/>
      <c r="AV54" s="273"/>
    </row>
    <row r="55" spans="1:48" x14ac:dyDescent="0.35">
      <c r="A55" s="7937"/>
      <c r="B55" s="7938"/>
      <c r="C55" s="7942"/>
      <c r="D55" s="7942"/>
      <c r="E55" s="7902"/>
      <c r="F55" s="7509" t="s">
        <v>601</v>
      </c>
      <c r="G55" s="7509"/>
      <c r="H55" s="7923" t="s">
        <v>539</v>
      </c>
      <c r="I55" s="7924"/>
      <c r="J55" s="7925" t="s">
        <v>540</v>
      </c>
      <c r="K55" s="7926"/>
      <c r="L55" s="7923" t="s">
        <v>43</v>
      </c>
      <c r="M55" s="7924"/>
      <c r="N55" s="7923" t="s">
        <v>44</v>
      </c>
      <c r="O55" s="7924"/>
      <c r="P55" s="7927" t="s">
        <v>45</v>
      </c>
      <c r="Q55" s="7928"/>
      <c r="R55" s="7927" t="s">
        <v>46</v>
      </c>
      <c r="S55" s="7928"/>
      <c r="T55" s="7927" t="s">
        <v>47</v>
      </c>
      <c r="U55" s="7928"/>
      <c r="V55" s="7927" t="s">
        <v>48</v>
      </c>
      <c r="W55" s="7928"/>
      <c r="X55" s="7927" t="s">
        <v>49</v>
      </c>
      <c r="Y55" s="7928"/>
      <c r="Z55" s="7927" t="s">
        <v>50</v>
      </c>
      <c r="AA55" s="7928"/>
      <c r="AB55" s="7927" t="s">
        <v>51</v>
      </c>
      <c r="AC55" s="7928"/>
      <c r="AD55" s="7927" t="s">
        <v>52</v>
      </c>
      <c r="AE55" s="7928"/>
      <c r="AF55" s="7927" t="s">
        <v>53</v>
      </c>
      <c r="AG55" s="7928"/>
      <c r="AH55" s="7927" t="s">
        <v>54</v>
      </c>
      <c r="AI55" s="7928"/>
      <c r="AJ55" s="7927" t="s">
        <v>55</v>
      </c>
      <c r="AK55" s="7928"/>
      <c r="AL55" s="7927" t="s">
        <v>56</v>
      </c>
      <c r="AM55" s="7929"/>
      <c r="AN55" s="7919"/>
      <c r="AO55" s="6976"/>
      <c r="AP55" s="5238"/>
      <c r="AQ55" s="5238"/>
      <c r="AR55" s="273"/>
      <c r="AS55" s="273"/>
      <c r="AT55" s="273"/>
      <c r="AU55" s="273"/>
      <c r="AV55" s="273"/>
    </row>
    <row r="56" spans="1:48" x14ac:dyDescent="0.35">
      <c r="A56" s="7939"/>
      <c r="B56" s="7940"/>
      <c r="C56" s="5239" t="s">
        <v>32</v>
      </c>
      <c r="D56" s="5240" t="s">
        <v>33</v>
      </c>
      <c r="E56" s="3977" t="s">
        <v>34</v>
      </c>
      <c r="F56" s="5241" t="s">
        <v>33</v>
      </c>
      <c r="G56" s="4938" t="s">
        <v>34</v>
      </c>
      <c r="H56" s="5241" t="s">
        <v>33</v>
      </c>
      <c r="I56" s="4938" t="s">
        <v>34</v>
      </c>
      <c r="J56" s="5241" t="s">
        <v>33</v>
      </c>
      <c r="K56" s="4938" t="s">
        <v>34</v>
      </c>
      <c r="L56" s="5241" t="s">
        <v>33</v>
      </c>
      <c r="M56" s="4938" t="s">
        <v>34</v>
      </c>
      <c r="N56" s="5241" t="s">
        <v>33</v>
      </c>
      <c r="O56" s="4938" t="s">
        <v>34</v>
      </c>
      <c r="P56" s="5241" t="s">
        <v>33</v>
      </c>
      <c r="Q56" s="4938" t="s">
        <v>34</v>
      </c>
      <c r="R56" s="5241" t="s">
        <v>33</v>
      </c>
      <c r="S56" s="4938" t="s">
        <v>34</v>
      </c>
      <c r="T56" s="5241" t="s">
        <v>33</v>
      </c>
      <c r="U56" s="4938" t="s">
        <v>34</v>
      </c>
      <c r="V56" s="5241" t="s">
        <v>33</v>
      </c>
      <c r="W56" s="4938" t="s">
        <v>34</v>
      </c>
      <c r="X56" s="5241" t="s">
        <v>33</v>
      </c>
      <c r="Y56" s="4938" t="s">
        <v>34</v>
      </c>
      <c r="Z56" s="5241" t="s">
        <v>33</v>
      </c>
      <c r="AA56" s="4938" t="s">
        <v>34</v>
      </c>
      <c r="AB56" s="5241" t="s">
        <v>33</v>
      </c>
      <c r="AC56" s="4938" t="s">
        <v>34</v>
      </c>
      <c r="AD56" s="5241" t="s">
        <v>33</v>
      </c>
      <c r="AE56" s="4938" t="s">
        <v>34</v>
      </c>
      <c r="AF56" s="5241" t="s">
        <v>33</v>
      </c>
      <c r="AG56" s="4938" t="s">
        <v>34</v>
      </c>
      <c r="AH56" s="5241" t="s">
        <v>33</v>
      </c>
      <c r="AI56" s="4938" t="s">
        <v>34</v>
      </c>
      <c r="AJ56" s="5241" t="s">
        <v>33</v>
      </c>
      <c r="AK56" s="4938" t="s">
        <v>34</v>
      </c>
      <c r="AL56" s="4931" t="s">
        <v>33</v>
      </c>
      <c r="AM56" s="5242" t="s">
        <v>34</v>
      </c>
      <c r="AN56" s="7920"/>
      <c r="AO56" s="7922"/>
      <c r="AP56" s="283"/>
      <c r="AQ56" s="5243"/>
      <c r="AR56" s="273"/>
      <c r="AS56" s="273"/>
      <c r="AT56" s="273"/>
      <c r="AU56" s="273"/>
      <c r="AV56" s="273"/>
    </row>
    <row r="57" spans="1:48" x14ac:dyDescent="0.35">
      <c r="A57" s="7903" t="s">
        <v>639</v>
      </c>
      <c r="B57" s="5244" t="s">
        <v>27</v>
      </c>
      <c r="C57" s="5245">
        <f t="shared" ref="C57:C78" si="5">SUM(D57+E57)</f>
        <v>0</v>
      </c>
      <c r="D57" s="5246">
        <f t="shared" ref="D57:E62" si="6">SUM(H57+J57+L57+N57+P57+R57+T57+V57+X57+Z57+AB57+AD57+AF57+AH57+AJ57+AL57)</f>
        <v>0</v>
      </c>
      <c r="E57" s="5247">
        <f t="shared" si="6"/>
        <v>0</v>
      </c>
      <c r="F57" s="5248"/>
      <c r="G57" s="5249"/>
      <c r="H57" s="5250"/>
      <c r="I57" s="5251"/>
      <c r="J57" s="5250"/>
      <c r="K57" s="5252"/>
      <c r="L57" s="5250"/>
      <c r="M57" s="5252"/>
      <c r="N57" s="5250"/>
      <c r="O57" s="5252"/>
      <c r="P57" s="5253"/>
      <c r="Q57" s="5252"/>
      <c r="R57" s="5253"/>
      <c r="S57" s="5252"/>
      <c r="T57" s="5253"/>
      <c r="U57" s="5252"/>
      <c r="V57" s="5253"/>
      <c r="W57" s="5252"/>
      <c r="X57" s="5253"/>
      <c r="Y57" s="5252"/>
      <c r="Z57" s="5253"/>
      <c r="AA57" s="5252"/>
      <c r="AB57" s="5253"/>
      <c r="AC57" s="5252"/>
      <c r="AD57" s="5253"/>
      <c r="AE57" s="5252"/>
      <c r="AF57" s="5253"/>
      <c r="AG57" s="5252"/>
      <c r="AH57" s="5253"/>
      <c r="AI57" s="5252"/>
      <c r="AJ57" s="5253"/>
      <c r="AK57" s="5252"/>
      <c r="AL57" s="5253"/>
      <c r="AM57" s="5254"/>
      <c r="AN57" s="5255"/>
      <c r="AO57" s="5256"/>
      <c r="AP57" s="283"/>
      <c r="AQ57" s="283"/>
      <c r="AR57" s="283"/>
      <c r="AS57" s="283"/>
      <c r="AT57" s="283"/>
      <c r="AU57" s="283"/>
      <c r="AV57" s="283"/>
    </row>
    <row r="58" spans="1:48" x14ac:dyDescent="0.35">
      <c r="A58" s="7917"/>
      <c r="B58" s="5257" t="s">
        <v>377</v>
      </c>
      <c r="C58" s="3814">
        <f t="shared" si="5"/>
        <v>0</v>
      </c>
      <c r="D58" s="3762">
        <f t="shared" si="6"/>
        <v>0</v>
      </c>
      <c r="E58" s="3919">
        <f t="shared" si="6"/>
        <v>0</v>
      </c>
      <c r="F58" s="3479"/>
      <c r="G58" s="3480"/>
      <c r="H58" s="3454"/>
      <c r="I58" s="3455"/>
      <c r="J58" s="3454"/>
      <c r="K58" s="3453"/>
      <c r="L58" s="3454"/>
      <c r="M58" s="3453"/>
      <c r="N58" s="3454"/>
      <c r="O58" s="3453"/>
      <c r="P58" s="3879"/>
      <c r="Q58" s="3453"/>
      <c r="R58" s="3879"/>
      <c r="S58" s="3453"/>
      <c r="T58" s="3879"/>
      <c r="U58" s="3453"/>
      <c r="V58" s="3879"/>
      <c r="W58" s="3453"/>
      <c r="X58" s="3879"/>
      <c r="Y58" s="3453"/>
      <c r="Z58" s="3879"/>
      <c r="AA58" s="3453"/>
      <c r="AB58" s="3879"/>
      <c r="AC58" s="3453"/>
      <c r="AD58" s="3879"/>
      <c r="AE58" s="3453"/>
      <c r="AF58" s="3879"/>
      <c r="AG58" s="3453"/>
      <c r="AH58" s="3879"/>
      <c r="AI58" s="3453"/>
      <c r="AJ58" s="3879"/>
      <c r="AK58" s="3453"/>
      <c r="AL58" s="3879"/>
      <c r="AM58" s="3596"/>
      <c r="AN58" s="3236"/>
      <c r="AO58" s="5258"/>
      <c r="AP58" s="283"/>
      <c r="AQ58" s="283"/>
      <c r="AR58" s="283"/>
      <c r="AS58" s="283"/>
      <c r="AT58" s="283"/>
      <c r="AU58" s="283"/>
      <c r="AV58" s="283"/>
    </row>
    <row r="59" spans="1:48" x14ac:dyDescent="0.35">
      <c r="A59" s="7917"/>
      <c r="B59" s="5257" t="s">
        <v>373</v>
      </c>
      <c r="C59" s="3814">
        <f t="shared" si="5"/>
        <v>0</v>
      </c>
      <c r="D59" s="3762">
        <f t="shared" si="6"/>
        <v>0</v>
      </c>
      <c r="E59" s="3919">
        <f t="shared" si="6"/>
        <v>0</v>
      </c>
      <c r="F59" s="3479"/>
      <c r="G59" s="3480"/>
      <c r="H59" s="3454"/>
      <c r="I59" s="3455"/>
      <c r="J59" s="3454"/>
      <c r="K59" s="3453"/>
      <c r="L59" s="3454"/>
      <c r="M59" s="3453"/>
      <c r="N59" s="3454"/>
      <c r="O59" s="3453"/>
      <c r="P59" s="3879"/>
      <c r="Q59" s="3453"/>
      <c r="R59" s="3879"/>
      <c r="S59" s="3453"/>
      <c r="T59" s="3879"/>
      <c r="U59" s="3453"/>
      <c r="V59" s="3879"/>
      <c r="W59" s="3453"/>
      <c r="X59" s="3879"/>
      <c r="Y59" s="3453"/>
      <c r="Z59" s="3879"/>
      <c r="AA59" s="3453"/>
      <c r="AB59" s="3879"/>
      <c r="AC59" s="3453"/>
      <c r="AD59" s="3879"/>
      <c r="AE59" s="3453"/>
      <c r="AF59" s="3879"/>
      <c r="AG59" s="3453"/>
      <c r="AH59" s="3879"/>
      <c r="AI59" s="3453"/>
      <c r="AJ59" s="3879"/>
      <c r="AK59" s="3453"/>
      <c r="AL59" s="3879"/>
      <c r="AM59" s="3596"/>
      <c r="AN59" s="3236"/>
      <c r="AO59" s="5258"/>
      <c r="AP59" s="283"/>
      <c r="AQ59" s="283"/>
      <c r="AR59" s="283"/>
      <c r="AS59" s="283"/>
      <c r="AT59" s="283"/>
      <c r="AU59" s="283"/>
      <c r="AV59" s="283"/>
    </row>
    <row r="60" spans="1:48" x14ac:dyDescent="0.35">
      <c r="A60" s="7917"/>
      <c r="B60" s="5257" t="s">
        <v>382</v>
      </c>
      <c r="C60" s="3814">
        <f t="shared" si="5"/>
        <v>0</v>
      </c>
      <c r="D60" s="3762">
        <f t="shared" si="6"/>
        <v>0</v>
      </c>
      <c r="E60" s="3919">
        <f t="shared" si="6"/>
        <v>0</v>
      </c>
      <c r="F60" s="3479"/>
      <c r="G60" s="3480"/>
      <c r="H60" s="3454"/>
      <c r="I60" s="3455"/>
      <c r="J60" s="3454"/>
      <c r="K60" s="3453"/>
      <c r="L60" s="3454"/>
      <c r="M60" s="3453"/>
      <c r="N60" s="3454"/>
      <c r="O60" s="3453"/>
      <c r="P60" s="3879"/>
      <c r="Q60" s="3453"/>
      <c r="R60" s="3879"/>
      <c r="S60" s="3453"/>
      <c r="T60" s="3879"/>
      <c r="U60" s="3453"/>
      <c r="V60" s="3879"/>
      <c r="W60" s="3453"/>
      <c r="X60" s="3879"/>
      <c r="Y60" s="3453"/>
      <c r="Z60" s="3879"/>
      <c r="AA60" s="3453"/>
      <c r="AB60" s="3879"/>
      <c r="AC60" s="3453"/>
      <c r="AD60" s="3879"/>
      <c r="AE60" s="3453"/>
      <c r="AF60" s="3879"/>
      <c r="AG60" s="3453"/>
      <c r="AH60" s="3879"/>
      <c r="AI60" s="3453"/>
      <c r="AJ60" s="3879"/>
      <c r="AK60" s="3453"/>
      <c r="AL60" s="3879"/>
      <c r="AM60" s="3596"/>
      <c r="AN60" s="3236"/>
      <c r="AO60" s="5258"/>
      <c r="AP60" s="283"/>
      <c r="AQ60" s="283"/>
      <c r="AR60" s="283"/>
      <c r="AS60" s="283"/>
      <c r="AT60" s="283"/>
      <c r="AU60" s="283"/>
      <c r="AV60" s="283"/>
    </row>
    <row r="61" spans="1:48" x14ac:dyDescent="0.35">
      <c r="A61" s="7917"/>
      <c r="B61" s="5257" t="s">
        <v>372</v>
      </c>
      <c r="C61" s="3814">
        <f t="shared" si="5"/>
        <v>0</v>
      </c>
      <c r="D61" s="3762">
        <f t="shared" si="6"/>
        <v>0</v>
      </c>
      <c r="E61" s="3919">
        <f t="shared" si="6"/>
        <v>0</v>
      </c>
      <c r="F61" s="3479"/>
      <c r="G61" s="3480"/>
      <c r="H61" s="3454"/>
      <c r="I61" s="3455"/>
      <c r="J61" s="3454"/>
      <c r="K61" s="3453"/>
      <c r="L61" s="3454"/>
      <c r="M61" s="3453"/>
      <c r="N61" s="3454"/>
      <c r="O61" s="3453"/>
      <c r="P61" s="3879"/>
      <c r="Q61" s="3453"/>
      <c r="R61" s="3879"/>
      <c r="S61" s="3453"/>
      <c r="T61" s="3879"/>
      <c r="U61" s="3453"/>
      <c r="V61" s="3879"/>
      <c r="W61" s="3453"/>
      <c r="X61" s="3879"/>
      <c r="Y61" s="3453"/>
      <c r="Z61" s="3879"/>
      <c r="AA61" s="3453"/>
      <c r="AB61" s="3879"/>
      <c r="AC61" s="3453"/>
      <c r="AD61" s="3879"/>
      <c r="AE61" s="3453"/>
      <c r="AF61" s="3879"/>
      <c r="AG61" s="3453"/>
      <c r="AH61" s="3879"/>
      <c r="AI61" s="3453"/>
      <c r="AJ61" s="3879"/>
      <c r="AK61" s="3453"/>
      <c r="AL61" s="3879"/>
      <c r="AM61" s="3596"/>
      <c r="AN61" s="3236"/>
      <c r="AO61" s="5258"/>
      <c r="AP61" s="283"/>
      <c r="AQ61" s="283"/>
      <c r="AR61" s="283"/>
      <c r="AS61" s="283"/>
      <c r="AT61" s="283"/>
      <c r="AU61" s="283"/>
      <c r="AV61" s="283"/>
    </row>
    <row r="62" spans="1:48" x14ac:dyDescent="0.35">
      <c r="A62" s="7911"/>
      <c r="B62" s="4939" t="s">
        <v>437</v>
      </c>
      <c r="C62" s="3950">
        <f t="shared" si="5"/>
        <v>0</v>
      </c>
      <c r="D62" s="3765">
        <f t="shared" si="6"/>
        <v>0</v>
      </c>
      <c r="E62" s="3978">
        <f t="shared" si="6"/>
        <v>0</v>
      </c>
      <c r="F62" s="3653"/>
      <c r="G62" s="3510"/>
      <c r="H62" s="3619"/>
      <c r="I62" s="3622"/>
      <c r="J62" s="3619"/>
      <c r="K62" s="3618"/>
      <c r="L62" s="3619"/>
      <c r="M62" s="3618"/>
      <c r="N62" s="3619"/>
      <c r="O62" s="3618"/>
      <c r="P62" s="3882"/>
      <c r="Q62" s="3618"/>
      <c r="R62" s="3882"/>
      <c r="S62" s="3618"/>
      <c r="T62" s="3882"/>
      <c r="U62" s="3618"/>
      <c r="V62" s="3882"/>
      <c r="W62" s="3618"/>
      <c r="X62" s="3882"/>
      <c r="Y62" s="3618"/>
      <c r="Z62" s="3882"/>
      <c r="AA62" s="3618"/>
      <c r="AB62" s="3882"/>
      <c r="AC62" s="3618"/>
      <c r="AD62" s="3882"/>
      <c r="AE62" s="3618"/>
      <c r="AF62" s="3882"/>
      <c r="AG62" s="3618"/>
      <c r="AH62" s="3882"/>
      <c r="AI62" s="3618"/>
      <c r="AJ62" s="3882"/>
      <c r="AK62" s="3618"/>
      <c r="AL62" s="3882"/>
      <c r="AM62" s="3621"/>
      <c r="AN62" s="3254"/>
      <c r="AO62" s="3255"/>
      <c r="AP62" s="283"/>
      <c r="AQ62" s="283"/>
      <c r="AR62" s="283"/>
      <c r="AS62" s="283"/>
      <c r="AT62" s="283"/>
      <c r="AU62" s="283"/>
      <c r="AV62" s="283"/>
    </row>
    <row r="63" spans="1:48" x14ac:dyDescent="0.35">
      <c r="A63" s="7903" t="s">
        <v>640</v>
      </c>
      <c r="B63" s="5244" t="s">
        <v>373</v>
      </c>
      <c r="C63" s="5124">
        <f t="shared" si="5"/>
        <v>0</v>
      </c>
      <c r="D63" s="393">
        <f t="shared" ref="D63:E68" si="7">SUM(J63+L63+N63)</f>
        <v>0</v>
      </c>
      <c r="E63" s="5247">
        <f t="shared" si="7"/>
        <v>0</v>
      </c>
      <c r="F63" s="4952"/>
      <c r="G63" s="5249"/>
      <c r="H63" s="4952"/>
      <c r="I63" s="5249"/>
      <c r="J63" s="4727"/>
      <c r="K63" s="1713"/>
      <c r="L63" s="4727"/>
      <c r="M63" s="1713"/>
      <c r="N63" s="4727"/>
      <c r="O63" s="1713"/>
      <c r="P63" s="5259"/>
      <c r="Q63" s="3641"/>
      <c r="R63" s="5259"/>
      <c r="S63" s="3641"/>
      <c r="T63" s="5259"/>
      <c r="U63" s="3641"/>
      <c r="V63" s="5259"/>
      <c r="W63" s="3641"/>
      <c r="X63" s="5259"/>
      <c r="Y63" s="3641"/>
      <c r="Z63" s="5259"/>
      <c r="AA63" s="3641"/>
      <c r="AB63" s="5259"/>
      <c r="AC63" s="3641"/>
      <c r="AD63" s="5259"/>
      <c r="AE63" s="3641"/>
      <c r="AF63" s="5259"/>
      <c r="AG63" s="3641"/>
      <c r="AH63" s="5259"/>
      <c r="AI63" s="3641"/>
      <c r="AJ63" s="4952"/>
      <c r="AK63" s="3641"/>
      <c r="AL63" s="5259"/>
      <c r="AM63" s="5064"/>
      <c r="AN63" s="5255"/>
      <c r="AO63" s="5260"/>
      <c r="AP63" s="283"/>
      <c r="AQ63" s="283"/>
      <c r="AR63" s="283"/>
      <c r="AS63" s="283"/>
      <c r="AT63" s="283"/>
      <c r="AU63" s="283"/>
      <c r="AV63" s="283"/>
    </row>
    <row r="64" spans="1:48" ht="23.25" customHeight="1" x14ac:dyDescent="0.35">
      <c r="A64" s="7911"/>
      <c r="B64" s="5257" t="s">
        <v>372</v>
      </c>
      <c r="C64" s="3950">
        <f t="shared" si="5"/>
        <v>0</v>
      </c>
      <c r="D64" s="3765">
        <f t="shared" si="7"/>
        <v>0</v>
      </c>
      <c r="E64" s="3978">
        <f t="shared" si="7"/>
        <v>0</v>
      </c>
      <c r="F64" s="3653"/>
      <c r="G64" s="3510"/>
      <c r="H64" s="3653"/>
      <c r="I64" s="3510"/>
      <c r="J64" s="3619"/>
      <c r="K64" s="3618"/>
      <c r="L64" s="3619"/>
      <c r="M64" s="3618"/>
      <c r="N64" s="3619"/>
      <c r="O64" s="3618"/>
      <c r="P64" s="3979"/>
      <c r="Q64" s="3654"/>
      <c r="R64" s="3979"/>
      <c r="S64" s="3654"/>
      <c r="T64" s="3979"/>
      <c r="U64" s="3654"/>
      <c r="V64" s="3979"/>
      <c r="W64" s="3654"/>
      <c r="X64" s="3979"/>
      <c r="Y64" s="3654"/>
      <c r="Z64" s="3979"/>
      <c r="AA64" s="3654"/>
      <c r="AB64" s="3979"/>
      <c r="AC64" s="3654"/>
      <c r="AD64" s="3979"/>
      <c r="AE64" s="3654"/>
      <c r="AF64" s="3979"/>
      <c r="AG64" s="3654"/>
      <c r="AH64" s="3979"/>
      <c r="AI64" s="3654"/>
      <c r="AJ64" s="3653"/>
      <c r="AK64" s="3654"/>
      <c r="AL64" s="3979"/>
      <c r="AM64" s="3980"/>
      <c r="AN64" s="3254"/>
      <c r="AO64" s="3255"/>
      <c r="AP64" s="283"/>
      <c r="AQ64" s="283"/>
      <c r="AR64" s="283"/>
      <c r="AS64" s="283"/>
      <c r="AT64" s="283"/>
      <c r="AU64" s="283"/>
      <c r="AV64" s="283"/>
    </row>
    <row r="65" spans="1:48" x14ac:dyDescent="0.35">
      <c r="A65" s="7903" t="s">
        <v>641</v>
      </c>
      <c r="B65" s="5244" t="s">
        <v>27</v>
      </c>
      <c r="C65" s="5124">
        <f t="shared" si="5"/>
        <v>0</v>
      </c>
      <c r="D65" s="393">
        <f t="shared" si="7"/>
        <v>0</v>
      </c>
      <c r="E65" s="5247">
        <f t="shared" si="7"/>
        <v>0</v>
      </c>
      <c r="F65" s="4952"/>
      <c r="G65" s="5249"/>
      <c r="H65" s="4952"/>
      <c r="I65" s="5249"/>
      <c r="J65" s="4727"/>
      <c r="K65" s="1713"/>
      <c r="L65" s="4727"/>
      <c r="M65" s="1713"/>
      <c r="N65" s="4727"/>
      <c r="O65" s="1713"/>
      <c r="P65" s="5259"/>
      <c r="Q65" s="3641"/>
      <c r="R65" s="5259"/>
      <c r="S65" s="3641"/>
      <c r="T65" s="5259"/>
      <c r="U65" s="3641"/>
      <c r="V65" s="5259"/>
      <c r="W65" s="3641"/>
      <c r="X65" s="5259"/>
      <c r="Y65" s="3641"/>
      <c r="Z65" s="5259"/>
      <c r="AA65" s="3641"/>
      <c r="AB65" s="5259"/>
      <c r="AC65" s="3641"/>
      <c r="AD65" s="5259"/>
      <c r="AE65" s="3641"/>
      <c r="AF65" s="5259"/>
      <c r="AG65" s="3641"/>
      <c r="AH65" s="5259"/>
      <c r="AI65" s="3641"/>
      <c r="AJ65" s="4952"/>
      <c r="AK65" s="3641"/>
      <c r="AL65" s="5259"/>
      <c r="AM65" s="5064"/>
      <c r="AN65" s="5255"/>
      <c r="AO65" s="5260"/>
      <c r="AP65" s="283"/>
      <c r="AQ65" s="283"/>
      <c r="AR65" s="283"/>
      <c r="AS65" s="283"/>
      <c r="AT65" s="283"/>
      <c r="AU65" s="283"/>
      <c r="AV65" s="283"/>
    </row>
    <row r="66" spans="1:48" x14ac:dyDescent="0.35">
      <c r="A66" s="7917"/>
      <c r="B66" s="5257" t="s">
        <v>377</v>
      </c>
      <c r="C66" s="3814">
        <f t="shared" si="5"/>
        <v>0</v>
      </c>
      <c r="D66" s="3762">
        <f t="shared" si="7"/>
        <v>0</v>
      </c>
      <c r="E66" s="3919">
        <f t="shared" si="7"/>
        <v>0</v>
      </c>
      <c r="F66" s="3479"/>
      <c r="G66" s="3480"/>
      <c r="H66" s="3479"/>
      <c r="I66" s="3480"/>
      <c r="J66" s="3454"/>
      <c r="K66" s="3453"/>
      <c r="L66" s="3454"/>
      <c r="M66" s="3453"/>
      <c r="N66" s="3454"/>
      <c r="O66" s="3453"/>
      <c r="P66" s="3981"/>
      <c r="Q66" s="3489"/>
      <c r="R66" s="3981"/>
      <c r="S66" s="3489"/>
      <c r="T66" s="3981"/>
      <c r="U66" s="3489"/>
      <c r="V66" s="3981"/>
      <c r="W66" s="3489"/>
      <c r="X66" s="3981"/>
      <c r="Y66" s="3489"/>
      <c r="Z66" s="3981"/>
      <c r="AA66" s="3489"/>
      <c r="AB66" s="3981"/>
      <c r="AC66" s="3489"/>
      <c r="AD66" s="3981"/>
      <c r="AE66" s="3489"/>
      <c r="AF66" s="3981"/>
      <c r="AG66" s="3489"/>
      <c r="AH66" s="3981"/>
      <c r="AI66" s="3489"/>
      <c r="AJ66" s="3479"/>
      <c r="AK66" s="3489"/>
      <c r="AL66" s="3981"/>
      <c r="AM66" s="3492"/>
      <c r="AN66" s="3236"/>
      <c r="AO66" s="5258"/>
      <c r="AP66" s="283"/>
      <c r="AQ66" s="283"/>
      <c r="AR66" s="283"/>
      <c r="AS66" s="283"/>
      <c r="AT66" s="283"/>
      <c r="AU66" s="283"/>
      <c r="AV66" s="283"/>
    </row>
    <row r="67" spans="1:48" x14ac:dyDescent="0.35">
      <c r="A67" s="7917"/>
      <c r="B67" s="5257" t="s">
        <v>373</v>
      </c>
      <c r="C67" s="3814">
        <f t="shared" si="5"/>
        <v>0</v>
      </c>
      <c r="D67" s="3762">
        <f t="shared" si="7"/>
        <v>0</v>
      </c>
      <c r="E67" s="3919">
        <f t="shared" si="7"/>
        <v>0</v>
      </c>
      <c r="F67" s="3479"/>
      <c r="G67" s="3480"/>
      <c r="H67" s="3479"/>
      <c r="I67" s="3480"/>
      <c r="J67" s="3454"/>
      <c r="K67" s="3453"/>
      <c r="L67" s="3454"/>
      <c r="M67" s="3453"/>
      <c r="N67" s="3454"/>
      <c r="O67" s="3453"/>
      <c r="P67" s="3981"/>
      <c r="Q67" s="3489"/>
      <c r="R67" s="3981"/>
      <c r="S67" s="3489"/>
      <c r="T67" s="3981"/>
      <c r="U67" s="3489"/>
      <c r="V67" s="3981"/>
      <c r="W67" s="3489"/>
      <c r="X67" s="3981"/>
      <c r="Y67" s="3489"/>
      <c r="Z67" s="3981"/>
      <c r="AA67" s="3489"/>
      <c r="AB67" s="3981"/>
      <c r="AC67" s="3489"/>
      <c r="AD67" s="3981"/>
      <c r="AE67" s="3489"/>
      <c r="AF67" s="3981"/>
      <c r="AG67" s="3489"/>
      <c r="AH67" s="3981"/>
      <c r="AI67" s="3489"/>
      <c r="AJ67" s="3479"/>
      <c r="AK67" s="3489"/>
      <c r="AL67" s="3981"/>
      <c r="AM67" s="3492"/>
      <c r="AN67" s="3236"/>
      <c r="AO67" s="5258"/>
      <c r="AP67" s="283"/>
      <c r="AQ67" s="283"/>
      <c r="AR67" s="283"/>
      <c r="AS67" s="283"/>
      <c r="AT67" s="283"/>
      <c r="AU67" s="283"/>
      <c r="AV67" s="283"/>
    </row>
    <row r="68" spans="1:48" x14ac:dyDescent="0.35">
      <c r="A68" s="7911"/>
      <c r="B68" s="5257" t="s">
        <v>372</v>
      </c>
      <c r="C68" s="3950">
        <f t="shared" si="5"/>
        <v>0</v>
      </c>
      <c r="D68" s="3765">
        <f t="shared" si="7"/>
        <v>0</v>
      </c>
      <c r="E68" s="3978">
        <f t="shared" si="7"/>
        <v>0</v>
      </c>
      <c r="F68" s="3653"/>
      <c r="G68" s="3510"/>
      <c r="H68" s="3653"/>
      <c r="I68" s="3510"/>
      <c r="J68" s="3619"/>
      <c r="K68" s="3618"/>
      <c r="L68" s="3619"/>
      <c r="M68" s="3618"/>
      <c r="N68" s="3619"/>
      <c r="O68" s="3618"/>
      <c r="P68" s="3979"/>
      <c r="Q68" s="3654"/>
      <c r="R68" s="3979"/>
      <c r="S68" s="3654"/>
      <c r="T68" s="3979"/>
      <c r="U68" s="3654"/>
      <c r="V68" s="3979"/>
      <c r="W68" s="3654"/>
      <c r="X68" s="3979"/>
      <c r="Y68" s="3654"/>
      <c r="Z68" s="3979"/>
      <c r="AA68" s="3654"/>
      <c r="AB68" s="3979"/>
      <c r="AC68" s="3654"/>
      <c r="AD68" s="3979"/>
      <c r="AE68" s="3654"/>
      <c r="AF68" s="3979"/>
      <c r="AG68" s="3654"/>
      <c r="AH68" s="3979"/>
      <c r="AI68" s="3654"/>
      <c r="AJ68" s="3653"/>
      <c r="AK68" s="3654"/>
      <c r="AL68" s="3979"/>
      <c r="AM68" s="3980"/>
      <c r="AN68" s="3254"/>
      <c r="AO68" s="3255"/>
      <c r="AP68" s="283"/>
      <c r="AQ68" s="283"/>
      <c r="AR68" s="283"/>
      <c r="AS68" s="283"/>
      <c r="AT68" s="283"/>
      <c r="AU68" s="283"/>
      <c r="AV68" s="283"/>
    </row>
    <row r="69" spans="1:48" x14ac:dyDescent="0.35">
      <c r="A69" s="7903" t="s">
        <v>642</v>
      </c>
      <c r="B69" s="5244" t="s">
        <v>27</v>
      </c>
      <c r="C69" s="5124">
        <f t="shared" si="5"/>
        <v>0</v>
      </c>
      <c r="D69" s="393">
        <f t="shared" ref="D69:E78" si="8">SUM(J69+L69+N69+P69+R69+T69+V69+X69+Z69+AB69+AD69+AF69+AH69+AJ69+AL69)</f>
        <v>0</v>
      </c>
      <c r="E69" s="5247">
        <f t="shared" si="8"/>
        <v>0</v>
      </c>
      <c r="F69" s="4952"/>
      <c r="G69" s="5249"/>
      <c r="H69" s="4952"/>
      <c r="I69" s="3641"/>
      <c r="J69" s="4727"/>
      <c r="K69" s="1713"/>
      <c r="L69" s="4727"/>
      <c r="M69" s="1713"/>
      <c r="N69" s="4727"/>
      <c r="O69" s="1713"/>
      <c r="P69" s="4727"/>
      <c r="Q69" s="1713"/>
      <c r="R69" s="4727"/>
      <c r="S69" s="1713"/>
      <c r="T69" s="4727"/>
      <c r="U69" s="1713"/>
      <c r="V69" s="4727"/>
      <c r="W69" s="1713"/>
      <c r="X69" s="4727"/>
      <c r="Y69" s="1713"/>
      <c r="Z69" s="4727"/>
      <c r="AA69" s="1713"/>
      <c r="AB69" s="4727"/>
      <c r="AC69" s="1713"/>
      <c r="AD69" s="4727"/>
      <c r="AE69" s="1713"/>
      <c r="AF69" s="4727"/>
      <c r="AG69" s="1713"/>
      <c r="AH69" s="4727"/>
      <c r="AI69" s="1713"/>
      <c r="AJ69" s="4727"/>
      <c r="AK69" s="1713"/>
      <c r="AL69" s="4727"/>
      <c r="AM69" s="1663"/>
      <c r="AN69" s="5255"/>
      <c r="AO69" s="5260"/>
      <c r="AP69" s="283"/>
      <c r="AQ69" s="283"/>
      <c r="AR69" s="283"/>
      <c r="AS69" s="283"/>
      <c r="AT69" s="283"/>
      <c r="AU69" s="283"/>
      <c r="AV69" s="283"/>
    </row>
    <row r="70" spans="1:48" x14ac:dyDescent="0.35">
      <c r="A70" s="7911"/>
      <c r="B70" s="5257" t="s">
        <v>377</v>
      </c>
      <c r="C70" s="1698">
        <f t="shared" si="5"/>
        <v>0</v>
      </c>
      <c r="D70" s="3784">
        <f t="shared" si="8"/>
        <v>0</v>
      </c>
      <c r="E70" s="3978">
        <f t="shared" si="8"/>
        <v>0</v>
      </c>
      <c r="F70" s="3653"/>
      <c r="G70" s="3510"/>
      <c r="H70" s="3653"/>
      <c r="I70" s="3654"/>
      <c r="J70" s="3619"/>
      <c r="K70" s="3618"/>
      <c r="L70" s="3619"/>
      <c r="M70" s="3618"/>
      <c r="N70" s="3619"/>
      <c r="O70" s="3618"/>
      <c r="P70" s="3619"/>
      <c r="Q70" s="3618"/>
      <c r="R70" s="3619"/>
      <c r="S70" s="3618"/>
      <c r="T70" s="3619"/>
      <c r="U70" s="3618"/>
      <c r="V70" s="3619"/>
      <c r="W70" s="3618"/>
      <c r="X70" s="3619"/>
      <c r="Y70" s="3618"/>
      <c r="Z70" s="3619"/>
      <c r="AA70" s="3618"/>
      <c r="AB70" s="3619"/>
      <c r="AC70" s="3618"/>
      <c r="AD70" s="3619"/>
      <c r="AE70" s="3618"/>
      <c r="AF70" s="3619"/>
      <c r="AG70" s="3618"/>
      <c r="AH70" s="3619"/>
      <c r="AI70" s="3618"/>
      <c r="AJ70" s="3619"/>
      <c r="AK70" s="3618"/>
      <c r="AL70" s="3619"/>
      <c r="AM70" s="3621"/>
      <c r="AN70" s="3254"/>
      <c r="AO70" s="3255"/>
      <c r="AP70" s="283"/>
      <c r="AQ70" s="283"/>
      <c r="AR70" s="283"/>
      <c r="AS70" s="283"/>
      <c r="AT70" s="283"/>
      <c r="AU70" s="283"/>
      <c r="AV70" s="283"/>
    </row>
    <row r="71" spans="1:48" x14ac:dyDescent="0.35">
      <c r="A71" s="7903" t="s">
        <v>643</v>
      </c>
      <c r="B71" s="5244" t="s">
        <v>27</v>
      </c>
      <c r="C71" s="5124">
        <f t="shared" si="5"/>
        <v>0</v>
      </c>
      <c r="D71" s="393">
        <f t="shared" si="8"/>
        <v>0</v>
      </c>
      <c r="E71" s="5247">
        <f t="shared" si="8"/>
        <v>0</v>
      </c>
      <c r="F71" s="4952"/>
      <c r="G71" s="5249"/>
      <c r="H71" s="4952"/>
      <c r="I71" s="5249"/>
      <c r="J71" s="4727"/>
      <c r="K71" s="1713"/>
      <c r="L71" s="4727"/>
      <c r="M71" s="1713"/>
      <c r="N71" s="4727"/>
      <c r="O71" s="1713"/>
      <c r="P71" s="4727"/>
      <c r="Q71" s="1713"/>
      <c r="R71" s="4727"/>
      <c r="S71" s="1713"/>
      <c r="T71" s="4727"/>
      <c r="U71" s="1713"/>
      <c r="V71" s="4727"/>
      <c r="W71" s="1713"/>
      <c r="X71" s="4727"/>
      <c r="Y71" s="1713"/>
      <c r="Z71" s="4727"/>
      <c r="AA71" s="1713"/>
      <c r="AB71" s="4727"/>
      <c r="AC71" s="1713"/>
      <c r="AD71" s="4727"/>
      <c r="AE71" s="1713"/>
      <c r="AF71" s="4727"/>
      <c r="AG71" s="1713"/>
      <c r="AH71" s="4727"/>
      <c r="AI71" s="1713"/>
      <c r="AJ71" s="4727"/>
      <c r="AK71" s="1713"/>
      <c r="AL71" s="4727"/>
      <c r="AM71" s="1663"/>
      <c r="AN71" s="5255"/>
      <c r="AO71" s="5260"/>
      <c r="AP71" s="283"/>
      <c r="AQ71" s="283"/>
      <c r="AR71" s="283"/>
      <c r="AS71" s="283"/>
      <c r="AT71" s="283"/>
      <c r="AU71" s="283"/>
      <c r="AV71" s="283"/>
    </row>
    <row r="72" spans="1:48" x14ac:dyDescent="0.35">
      <c r="A72" s="7911"/>
      <c r="B72" s="5257" t="s">
        <v>377</v>
      </c>
      <c r="C72" s="3950">
        <f t="shared" si="5"/>
        <v>0</v>
      </c>
      <c r="D72" s="3765">
        <f t="shared" si="8"/>
        <v>0</v>
      </c>
      <c r="E72" s="3978">
        <f t="shared" si="8"/>
        <v>0</v>
      </c>
      <c r="F72" s="3653"/>
      <c r="G72" s="3510"/>
      <c r="H72" s="3653"/>
      <c r="I72" s="3510"/>
      <c r="J72" s="3619"/>
      <c r="K72" s="3618"/>
      <c r="L72" s="3619"/>
      <c r="M72" s="3618"/>
      <c r="N72" s="3619"/>
      <c r="O72" s="3618"/>
      <c r="P72" s="3619"/>
      <c r="Q72" s="3618"/>
      <c r="R72" s="3619"/>
      <c r="S72" s="3618"/>
      <c r="T72" s="3619"/>
      <c r="U72" s="3618"/>
      <c r="V72" s="3619"/>
      <c r="W72" s="3618"/>
      <c r="X72" s="3619"/>
      <c r="Y72" s="3618"/>
      <c r="Z72" s="3619"/>
      <c r="AA72" s="3618"/>
      <c r="AB72" s="3619"/>
      <c r="AC72" s="3618"/>
      <c r="AD72" s="3619"/>
      <c r="AE72" s="3618"/>
      <c r="AF72" s="3619"/>
      <c r="AG72" s="3618"/>
      <c r="AH72" s="3619"/>
      <c r="AI72" s="3618"/>
      <c r="AJ72" s="3619"/>
      <c r="AK72" s="3618"/>
      <c r="AL72" s="3619"/>
      <c r="AM72" s="3621"/>
      <c r="AN72" s="3254"/>
      <c r="AO72" s="3255"/>
      <c r="AP72" s="283"/>
      <c r="AQ72" s="283"/>
      <c r="AR72" s="283"/>
      <c r="AS72" s="283"/>
      <c r="AT72" s="283"/>
      <c r="AU72" s="283"/>
      <c r="AV72" s="283"/>
    </row>
    <row r="73" spans="1:48" x14ac:dyDescent="0.35">
      <c r="A73" s="7903" t="s">
        <v>644</v>
      </c>
      <c r="B73" s="5244" t="s">
        <v>27</v>
      </c>
      <c r="C73" s="5124">
        <f t="shared" si="5"/>
        <v>0</v>
      </c>
      <c r="D73" s="393">
        <f t="shared" si="8"/>
        <v>0</v>
      </c>
      <c r="E73" s="5247">
        <f t="shared" si="8"/>
        <v>0</v>
      </c>
      <c r="F73" s="4952"/>
      <c r="G73" s="5249"/>
      <c r="H73" s="4952"/>
      <c r="I73" s="5249"/>
      <c r="J73" s="4727"/>
      <c r="K73" s="1713"/>
      <c r="L73" s="4727"/>
      <c r="M73" s="1713"/>
      <c r="N73" s="4727"/>
      <c r="O73" s="1713"/>
      <c r="P73" s="4727"/>
      <c r="Q73" s="1713"/>
      <c r="R73" s="4727"/>
      <c r="S73" s="1713"/>
      <c r="T73" s="4727"/>
      <c r="U73" s="1713"/>
      <c r="V73" s="4727"/>
      <c r="W73" s="1713"/>
      <c r="X73" s="4727"/>
      <c r="Y73" s="1713"/>
      <c r="Z73" s="4727"/>
      <c r="AA73" s="1713"/>
      <c r="AB73" s="4727"/>
      <c r="AC73" s="1713"/>
      <c r="AD73" s="4727"/>
      <c r="AE73" s="1713"/>
      <c r="AF73" s="4727"/>
      <c r="AG73" s="1713"/>
      <c r="AH73" s="4727"/>
      <c r="AI73" s="1713"/>
      <c r="AJ73" s="4727"/>
      <c r="AK73" s="1713"/>
      <c r="AL73" s="4727"/>
      <c r="AM73" s="1663"/>
      <c r="AN73" s="5255"/>
      <c r="AO73" s="5260"/>
      <c r="AP73" s="283"/>
      <c r="AQ73" s="283"/>
      <c r="AR73" s="283"/>
      <c r="AS73" s="283"/>
      <c r="AT73" s="283"/>
      <c r="AU73" s="283"/>
      <c r="AV73" s="283"/>
    </row>
    <row r="74" spans="1:48" x14ac:dyDescent="0.35">
      <c r="A74" s="7917"/>
      <c r="B74" s="5257" t="s">
        <v>377</v>
      </c>
      <c r="C74" s="3814">
        <f t="shared" si="5"/>
        <v>0</v>
      </c>
      <c r="D74" s="3762">
        <f t="shared" si="8"/>
        <v>0</v>
      </c>
      <c r="E74" s="3919">
        <f t="shared" si="8"/>
        <v>0</v>
      </c>
      <c r="F74" s="3479"/>
      <c r="G74" s="3480"/>
      <c r="H74" s="3479"/>
      <c r="I74" s="3480"/>
      <c r="J74" s="3454"/>
      <c r="K74" s="3453"/>
      <c r="L74" s="3454"/>
      <c r="M74" s="3453"/>
      <c r="N74" s="3454"/>
      <c r="O74" s="3453"/>
      <c r="P74" s="3454"/>
      <c r="Q74" s="3453"/>
      <c r="R74" s="3454"/>
      <c r="S74" s="3453"/>
      <c r="T74" s="3454"/>
      <c r="U74" s="3453"/>
      <c r="V74" s="3454"/>
      <c r="W74" s="3453"/>
      <c r="X74" s="3454"/>
      <c r="Y74" s="3453"/>
      <c r="Z74" s="3454"/>
      <c r="AA74" s="3453"/>
      <c r="AB74" s="3454"/>
      <c r="AC74" s="3453"/>
      <c r="AD74" s="3454"/>
      <c r="AE74" s="3453"/>
      <c r="AF74" s="3454"/>
      <c r="AG74" s="3453"/>
      <c r="AH74" s="3454"/>
      <c r="AI74" s="3453"/>
      <c r="AJ74" s="3454"/>
      <c r="AK74" s="3453"/>
      <c r="AL74" s="3454"/>
      <c r="AM74" s="3596"/>
      <c r="AN74" s="3236"/>
      <c r="AO74" s="5258"/>
      <c r="AP74" s="283"/>
      <c r="AQ74" s="283"/>
      <c r="AR74" s="283"/>
      <c r="AS74" s="283"/>
      <c r="AT74" s="283"/>
      <c r="AU74" s="283"/>
      <c r="AV74" s="283"/>
    </row>
    <row r="75" spans="1:48" x14ac:dyDescent="0.35">
      <c r="A75" s="7917"/>
      <c r="B75" s="5257" t="s">
        <v>373</v>
      </c>
      <c r="C75" s="3814">
        <f t="shared" si="5"/>
        <v>0</v>
      </c>
      <c r="D75" s="3762">
        <f t="shared" si="8"/>
        <v>0</v>
      </c>
      <c r="E75" s="3919">
        <f t="shared" si="8"/>
        <v>0</v>
      </c>
      <c r="F75" s="3479"/>
      <c r="G75" s="3480"/>
      <c r="H75" s="3479"/>
      <c r="I75" s="3480"/>
      <c r="J75" s="3454"/>
      <c r="K75" s="3453"/>
      <c r="L75" s="3454"/>
      <c r="M75" s="3453"/>
      <c r="N75" s="3454"/>
      <c r="O75" s="3453"/>
      <c r="P75" s="3454"/>
      <c r="Q75" s="3453"/>
      <c r="R75" s="3454"/>
      <c r="S75" s="3453"/>
      <c r="T75" s="3454"/>
      <c r="U75" s="3453"/>
      <c r="V75" s="3454"/>
      <c r="W75" s="3453"/>
      <c r="X75" s="3454"/>
      <c r="Y75" s="3453"/>
      <c r="Z75" s="3454"/>
      <c r="AA75" s="3453"/>
      <c r="AB75" s="3454"/>
      <c r="AC75" s="3453"/>
      <c r="AD75" s="3454"/>
      <c r="AE75" s="3453"/>
      <c r="AF75" s="3454"/>
      <c r="AG75" s="3453"/>
      <c r="AH75" s="3454"/>
      <c r="AI75" s="3453"/>
      <c r="AJ75" s="3454"/>
      <c r="AK75" s="3453"/>
      <c r="AL75" s="3454"/>
      <c r="AM75" s="3596"/>
      <c r="AN75" s="3236"/>
      <c r="AO75" s="5258"/>
      <c r="AP75" s="283"/>
      <c r="AQ75" s="283"/>
      <c r="AR75" s="283"/>
      <c r="AS75" s="283"/>
      <c r="AT75" s="283"/>
      <c r="AU75" s="283"/>
      <c r="AV75" s="283"/>
    </row>
    <row r="76" spans="1:48" x14ac:dyDescent="0.35">
      <c r="A76" s="7917"/>
      <c r="B76" s="5257" t="s">
        <v>382</v>
      </c>
      <c r="C76" s="3814">
        <f t="shared" si="5"/>
        <v>0</v>
      </c>
      <c r="D76" s="3762">
        <f t="shared" si="8"/>
        <v>0</v>
      </c>
      <c r="E76" s="3919">
        <f t="shared" si="8"/>
        <v>0</v>
      </c>
      <c r="F76" s="3479"/>
      <c r="G76" s="3480"/>
      <c r="H76" s="3479"/>
      <c r="I76" s="3480"/>
      <c r="J76" s="3454"/>
      <c r="K76" s="3453"/>
      <c r="L76" s="3454"/>
      <c r="M76" s="3453"/>
      <c r="N76" s="3454"/>
      <c r="O76" s="3453"/>
      <c r="P76" s="3454"/>
      <c r="Q76" s="3453"/>
      <c r="R76" s="3454"/>
      <c r="S76" s="3453"/>
      <c r="T76" s="3454"/>
      <c r="U76" s="3453"/>
      <c r="V76" s="3454"/>
      <c r="W76" s="3453"/>
      <c r="X76" s="3454"/>
      <c r="Y76" s="3453"/>
      <c r="Z76" s="3454"/>
      <c r="AA76" s="3453"/>
      <c r="AB76" s="3454"/>
      <c r="AC76" s="3453"/>
      <c r="AD76" s="3454"/>
      <c r="AE76" s="3453"/>
      <c r="AF76" s="3454"/>
      <c r="AG76" s="3453"/>
      <c r="AH76" s="3454"/>
      <c r="AI76" s="3453"/>
      <c r="AJ76" s="3454"/>
      <c r="AK76" s="3453"/>
      <c r="AL76" s="3454"/>
      <c r="AM76" s="3596"/>
      <c r="AN76" s="3236"/>
      <c r="AO76" s="5258"/>
      <c r="AP76" s="283"/>
      <c r="AQ76" s="283"/>
      <c r="AR76" s="283"/>
      <c r="AS76" s="283"/>
      <c r="AT76" s="283"/>
      <c r="AU76" s="283"/>
      <c r="AV76" s="283"/>
    </row>
    <row r="77" spans="1:48" x14ac:dyDescent="0.35">
      <c r="A77" s="7917"/>
      <c r="B77" s="5257" t="s">
        <v>372</v>
      </c>
      <c r="C77" s="3814">
        <f t="shared" si="5"/>
        <v>0</v>
      </c>
      <c r="D77" s="3762">
        <f t="shared" si="8"/>
        <v>0</v>
      </c>
      <c r="E77" s="3919">
        <f t="shared" si="8"/>
        <v>0</v>
      </c>
      <c r="F77" s="3479"/>
      <c r="G77" s="3480"/>
      <c r="H77" s="3479"/>
      <c r="I77" s="3480"/>
      <c r="J77" s="3454"/>
      <c r="K77" s="3453"/>
      <c r="L77" s="3454"/>
      <c r="M77" s="3453"/>
      <c r="N77" s="3454"/>
      <c r="O77" s="3453"/>
      <c r="P77" s="3454"/>
      <c r="Q77" s="3453"/>
      <c r="R77" s="3454"/>
      <c r="S77" s="3453"/>
      <c r="T77" s="3454"/>
      <c r="U77" s="3453"/>
      <c r="V77" s="3454"/>
      <c r="W77" s="3453"/>
      <c r="X77" s="3454"/>
      <c r="Y77" s="3453"/>
      <c r="Z77" s="3454"/>
      <c r="AA77" s="3453"/>
      <c r="AB77" s="3454"/>
      <c r="AC77" s="3453"/>
      <c r="AD77" s="3454"/>
      <c r="AE77" s="3453"/>
      <c r="AF77" s="3454"/>
      <c r="AG77" s="3453"/>
      <c r="AH77" s="3454"/>
      <c r="AI77" s="3453"/>
      <c r="AJ77" s="3454"/>
      <c r="AK77" s="3453"/>
      <c r="AL77" s="3454"/>
      <c r="AM77" s="3596"/>
      <c r="AN77" s="3236"/>
      <c r="AO77" s="5258"/>
      <c r="AP77" s="283"/>
      <c r="AQ77" s="283"/>
      <c r="AR77" s="283"/>
      <c r="AS77" s="283"/>
      <c r="AT77" s="283"/>
      <c r="AU77" s="283"/>
      <c r="AV77" s="283"/>
    </row>
    <row r="78" spans="1:48" x14ac:dyDescent="0.35">
      <c r="A78" s="7911"/>
      <c r="B78" s="4939" t="s">
        <v>437</v>
      </c>
      <c r="C78" s="3950">
        <f t="shared" si="5"/>
        <v>0</v>
      </c>
      <c r="D78" s="3765">
        <f t="shared" si="8"/>
        <v>0</v>
      </c>
      <c r="E78" s="3978">
        <f t="shared" si="8"/>
        <v>0</v>
      </c>
      <c r="F78" s="3653"/>
      <c r="G78" s="3510"/>
      <c r="H78" s="3653"/>
      <c r="I78" s="3510"/>
      <c r="J78" s="3619"/>
      <c r="K78" s="3618"/>
      <c r="L78" s="3619"/>
      <c r="M78" s="3618"/>
      <c r="N78" s="3619"/>
      <c r="O78" s="3618"/>
      <c r="P78" s="3619"/>
      <c r="Q78" s="3618"/>
      <c r="R78" s="3619"/>
      <c r="S78" s="3618"/>
      <c r="T78" s="3619"/>
      <c r="U78" s="3618"/>
      <c r="V78" s="3619"/>
      <c r="W78" s="3618"/>
      <c r="X78" s="3619"/>
      <c r="Y78" s="3618"/>
      <c r="Z78" s="3619"/>
      <c r="AA78" s="3618"/>
      <c r="AB78" s="3619"/>
      <c r="AC78" s="3618"/>
      <c r="AD78" s="3619"/>
      <c r="AE78" s="3618"/>
      <c r="AF78" s="3619"/>
      <c r="AG78" s="3618"/>
      <c r="AH78" s="3619"/>
      <c r="AI78" s="3618"/>
      <c r="AJ78" s="3619"/>
      <c r="AK78" s="3618"/>
      <c r="AL78" s="3619"/>
      <c r="AM78" s="3621"/>
      <c r="AN78" s="3254"/>
      <c r="AO78" s="3255"/>
      <c r="AP78" s="406"/>
      <c r="AQ78" s="283"/>
      <c r="AR78" s="283"/>
      <c r="AS78" s="283"/>
      <c r="AT78" s="283"/>
      <c r="AU78" s="283"/>
      <c r="AV78" s="283"/>
    </row>
    <row r="79" spans="1:48" ht="15.5" x14ac:dyDescent="0.35">
      <c r="A79" s="5261" t="s">
        <v>645</v>
      </c>
      <c r="B79" s="5262"/>
      <c r="C79" s="5262"/>
      <c r="D79" s="3982"/>
      <c r="E79" s="3982"/>
      <c r="F79" s="3982"/>
      <c r="G79" s="407"/>
      <c r="H79" s="407"/>
      <c r="I79" s="407"/>
      <c r="J79" s="407"/>
      <c r="K79" s="408"/>
      <c r="L79" s="408"/>
      <c r="M79" s="401"/>
      <c r="N79" s="404"/>
      <c r="O79" s="401"/>
      <c r="P79" s="401"/>
      <c r="Q79" s="401"/>
      <c r="R79" s="401"/>
      <c r="S79" s="401"/>
      <c r="T79" s="401"/>
      <c r="U79" s="401"/>
      <c r="V79" s="404"/>
      <c r="W79" s="401"/>
      <c r="X79" s="401"/>
      <c r="Y79" s="401"/>
      <c r="Z79" s="401"/>
      <c r="AA79" s="401"/>
      <c r="AB79" s="401"/>
      <c r="AC79" s="401"/>
      <c r="AD79" s="401"/>
      <c r="AE79" s="401"/>
      <c r="AF79" s="401"/>
      <c r="AG79" s="401"/>
      <c r="AH79" s="401"/>
      <c r="AI79" s="401"/>
      <c r="AJ79" s="401"/>
      <c r="AK79" s="401"/>
      <c r="AL79" s="401"/>
      <c r="AM79" s="401"/>
      <c r="AN79" s="401"/>
      <c r="AO79" s="402"/>
      <c r="AP79" s="402"/>
      <c r="AQ79" s="402"/>
      <c r="AR79" s="273"/>
      <c r="AS79" s="273"/>
      <c r="AT79" s="273"/>
      <c r="AU79" s="273"/>
      <c r="AV79" s="273"/>
    </row>
    <row r="80" spans="1:48" ht="34.5" customHeight="1" x14ac:dyDescent="0.35">
      <c r="A80" s="7903" t="s">
        <v>646</v>
      </c>
      <c r="B80" s="7903"/>
      <c r="C80" s="7914" t="s">
        <v>647</v>
      </c>
      <c r="D80" s="7914"/>
      <c r="E80" s="7914" t="s">
        <v>648</v>
      </c>
      <c r="F80" s="7915"/>
      <c r="G80" s="7908" t="s">
        <v>649</v>
      </c>
      <c r="H80" s="7914"/>
      <c r="I80" s="7908" t="s">
        <v>650</v>
      </c>
      <c r="J80" s="7914"/>
      <c r="K80" s="317"/>
      <c r="L80" s="401"/>
      <c r="M80" s="401"/>
      <c r="N80" s="401"/>
      <c r="O80" s="401"/>
      <c r="P80" s="401"/>
      <c r="Q80" s="401"/>
      <c r="R80" s="401"/>
      <c r="S80" s="401"/>
      <c r="T80" s="401"/>
      <c r="U80" s="401"/>
      <c r="V80" s="401"/>
      <c r="W80" s="401"/>
      <c r="X80" s="5263"/>
      <c r="Y80" s="5264"/>
      <c r="Z80" s="5264"/>
      <c r="AA80" s="5264"/>
      <c r="AB80" s="5264"/>
      <c r="AC80" s="5264"/>
      <c r="AD80" s="401"/>
      <c r="AE80" s="401"/>
      <c r="AF80" s="401"/>
      <c r="AG80" s="401"/>
      <c r="AH80" s="401"/>
      <c r="AI80" s="401"/>
      <c r="AJ80" s="401"/>
      <c r="AK80" s="401"/>
      <c r="AL80" s="401"/>
      <c r="AM80" s="401"/>
      <c r="AN80" s="401"/>
      <c r="AO80" s="402"/>
      <c r="AP80" s="402"/>
      <c r="AQ80" s="402"/>
      <c r="AR80" s="273"/>
      <c r="AS80" s="273"/>
      <c r="AT80" s="273"/>
      <c r="AU80" s="273"/>
      <c r="AV80" s="273"/>
    </row>
    <row r="81" spans="1:48" ht="24.75" customHeight="1" x14ac:dyDescent="0.35">
      <c r="A81" s="7911"/>
      <c r="B81" s="7911"/>
      <c r="C81" s="5265" t="s">
        <v>651</v>
      </c>
      <c r="D81" s="5266" t="s">
        <v>652</v>
      </c>
      <c r="E81" s="5265" t="s">
        <v>651</v>
      </c>
      <c r="F81" s="5267" t="s">
        <v>652</v>
      </c>
      <c r="G81" s="5268" t="s">
        <v>651</v>
      </c>
      <c r="H81" s="5266" t="s">
        <v>652</v>
      </c>
      <c r="I81" s="5268" t="s">
        <v>651</v>
      </c>
      <c r="J81" s="5266" t="s">
        <v>652</v>
      </c>
      <c r="K81" s="317"/>
      <c r="L81" s="401"/>
      <c r="M81" s="401"/>
      <c r="N81" s="401"/>
      <c r="O81" s="401"/>
      <c r="P81" s="401"/>
      <c r="Q81" s="401"/>
      <c r="R81" s="401"/>
      <c r="S81" s="401"/>
      <c r="T81" s="401"/>
      <c r="U81" s="401"/>
      <c r="V81" s="401"/>
      <c r="W81" s="401"/>
      <c r="X81" s="5263"/>
      <c r="Y81" s="5264"/>
      <c r="Z81" s="5264"/>
      <c r="AA81" s="5264"/>
      <c r="AB81" s="5264"/>
      <c r="AC81" s="5264"/>
      <c r="AD81" s="401"/>
      <c r="AE81" s="401"/>
      <c r="AF81" s="401"/>
      <c r="AG81" s="401"/>
      <c r="AH81" s="401"/>
      <c r="AI81" s="401"/>
      <c r="AJ81" s="401"/>
      <c r="AK81" s="401"/>
      <c r="AL81" s="401"/>
      <c r="AM81" s="401"/>
      <c r="AN81" s="401"/>
      <c r="AO81" s="402"/>
      <c r="AP81" s="402"/>
      <c r="AQ81" s="402"/>
      <c r="AR81" s="273"/>
      <c r="AS81" s="273"/>
      <c r="AT81" s="273"/>
      <c r="AU81" s="273"/>
      <c r="AV81" s="273"/>
    </row>
    <row r="82" spans="1:48" ht="20.25" customHeight="1" x14ac:dyDescent="0.35">
      <c r="A82" s="7916" t="s">
        <v>653</v>
      </c>
      <c r="B82" s="7916"/>
      <c r="C82" s="5269"/>
      <c r="D82" s="3316"/>
      <c r="E82" s="5269"/>
      <c r="F82" s="5270"/>
      <c r="G82" s="5271"/>
      <c r="H82" s="5272"/>
      <c r="I82" s="5271"/>
      <c r="J82" s="5272"/>
      <c r="K82" s="317"/>
      <c r="L82" s="401"/>
      <c r="M82" s="401"/>
      <c r="N82" s="401"/>
      <c r="O82" s="401"/>
      <c r="P82" s="401"/>
      <c r="Q82" s="401"/>
      <c r="R82" s="401"/>
      <c r="S82" s="401"/>
      <c r="T82" s="401"/>
      <c r="U82" s="401"/>
      <c r="V82" s="401"/>
      <c r="W82" s="401"/>
      <c r="X82" s="5273"/>
      <c r="Y82" s="5274"/>
      <c r="Z82" s="5274"/>
      <c r="AA82" s="5274"/>
      <c r="AB82" s="5274"/>
      <c r="AC82" s="5274"/>
      <c r="AD82" s="401"/>
      <c r="AE82" s="401"/>
      <c r="AF82" s="401"/>
      <c r="AG82" s="401"/>
      <c r="AH82" s="401"/>
      <c r="AI82" s="401"/>
      <c r="AJ82" s="401"/>
      <c r="AK82" s="401"/>
      <c r="AL82" s="401"/>
      <c r="AM82" s="401"/>
      <c r="AN82" s="401"/>
      <c r="AO82" s="402"/>
      <c r="AP82" s="402"/>
      <c r="AQ82" s="402"/>
      <c r="AR82" s="273"/>
      <c r="AS82" s="273"/>
      <c r="AT82" s="273"/>
      <c r="AU82" s="273"/>
      <c r="AV82" s="273"/>
    </row>
    <row r="83" spans="1:48" ht="20.25" customHeight="1" x14ac:dyDescent="0.35">
      <c r="A83" s="7909" t="s">
        <v>654</v>
      </c>
      <c r="B83" s="7909"/>
      <c r="C83" s="3235"/>
      <c r="D83" s="3237"/>
      <c r="E83" s="3235"/>
      <c r="F83" s="3239"/>
      <c r="G83" s="3322"/>
      <c r="H83" s="3237"/>
      <c r="I83" s="3322"/>
      <c r="J83" s="3237"/>
      <c r="K83" s="317"/>
      <c r="L83" s="401"/>
      <c r="M83" s="401"/>
      <c r="N83" s="401"/>
      <c r="O83" s="401"/>
      <c r="P83" s="401"/>
      <c r="Q83" s="401"/>
      <c r="R83" s="401"/>
      <c r="S83" s="401"/>
      <c r="T83" s="401"/>
      <c r="U83" s="401"/>
      <c r="V83" s="401"/>
      <c r="W83" s="401"/>
      <c r="X83" s="5263"/>
      <c r="Y83" s="5264"/>
      <c r="Z83" s="5264"/>
      <c r="AA83" s="5264"/>
      <c r="AB83" s="5264"/>
      <c r="AC83" s="5264"/>
      <c r="AD83" s="401"/>
      <c r="AE83" s="401"/>
      <c r="AF83" s="401"/>
      <c r="AG83" s="401"/>
      <c r="AH83" s="401"/>
      <c r="AI83" s="401"/>
      <c r="AJ83" s="401"/>
      <c r="AK83" s="401"/>
      <c r="AL83" s="401"/>
      <c r="AM83" s="401"/>
      <c r="AN83" s="401"/>
      <c r="AO83" s="402"/>
      <c r="AP83" s="402"/>
      <c r="AQ83" s="402"/>
      <c r="AR83" s="273"/>
      <c r="AS83" s="273"/>
      <c r="AT83" s="273"/>
      <c r="AU83" s="273"/>
      <c r="AV83" s="273"/>
    </row>
    <row r="84" spans="1:48" ht="21" customHeight="1" x14ac:dyDescent="0.35">
      <c r="A84" s="7909" t="s">
        <v>655</v>
      </c>
      <c r="B84" s="7909"/>
      <c r="C84" s="3235"/>
      <c r="D84" s="3237"/>
      <c r="E84" s="3235"/>
      <c r="F84" s="3239"/>
      <c r="G84" s="3322"/>
      <c r="H84" s="3237"/>
      <c r="I84" s="3322"/>
      <c r="J84" s="3237"/>
      <c r="K84" s="317"/>
      <c r="L84" s="401"/>
      <c r="M84" s="401"/>
      <c r="N84" s="401"/>
      <c r="O84" s="401"/>
      <c r="P84" s="401"/>
      <c r="Q84" s="401"/>
      <c r="R84" s="401"/>
      <c r="S84" s="401"/>
      <c r="T84" s="401"/>
      <c r="U84" s="401"/>
      <c r="V84" s="401"/>
      <c r="W84" s="401"/>
      <c r="X84" s="5263"/>
      <c r="Y84" s="5264"/>
      <c r="Z84" s="5264"/>
      <c r="AA84" s="5264"/>
      <c r="AB84" s="5264"/>
      <c r="AC84" s="5264"/>
      <c r="AD84" s="401"/>
      <c r="AE84" s="401"/>
      <c r="AF84" s="401"/>
      <c r="AG84" s="401"/>
      <c r="AH84" s="401"/>
      <c r="AI84" s="401"/>
      <c r="AJ84" s="401"/>
      <c r="AK84" s="401"/>
      <c r="AL84" s="401"/>
      <c r="AM84" s="401"/>
      <c r="AN84" s="401"/>
      <c r="AO84" s="402"/>
      <c r="AP84" s="402"/>
      <c r="AQ84" s="402"/>
      <c r="AR84" s="273"/>
      <c r="AS84" s="273"/>
      <c r="AT84" s="273"/>
      <c r="AU84" s="273"/>
      <c r="AV84" s="273"/>
    </row>
    <row r="85" spans="1:48" ht="24" customHeight="1" x14ac:dyDescent="0.35">
      <c r="A85" s="7910" t="s">
        <v>656</v>
      </c>
      <c r="B85" s="7910"/>
      <c r="C85" s="3619"/>
      <c r="D85" s="3654"/>
      <c r="E85" s="3619"/>
      <c r="F85" s="3980"/>
      <c r="G85" s="3620"/>
      <c r="H85" s="3654"/>
      <c r="I85" s="3620"/>
      <c r="J85" s="3654"/>
      <c r="K85" s="317"/>
      <c r="L85" s="401"/>
      <c r="M85" s="401"/>
      <c r="N85" s="401"/>
      <c r="O85" s="401"/>
      <c r="P85" s="401"/>
      <c r="Q85" s="401"/>
      <c r="R85" s="401"/>
      <c r="S85" s="401"/>
      <c r="T85" s="401"/>
      <c r="U85" s="401"/>
      <c r="V85" s="401"/>
      <c r="W85" s="401"/>
      <c r="X85" s="5263"/>
      <c r="Y85" s="5264"/>
      <c r="Z85" s="5264"/>
      <c r="AA85" s="5264"/>
      <c r="AB85" s="5264"/>
      <c r="AC85" s="5264"/>
      <c r="AD85" s="401"/>
      <c r="AE85" s="401"/>
      <c r="AF85" s="401"/>
      <c r="AG85" s="401"/>
      <c r="AH85" s="401"/>
      <c r="AI85" s="401"/>
      <c r="AJ85" s="401"/>
      <c r="AK85" s="401"/>
      <c r="AL85" s="401"/>
      <c r="AM85" s="401"/>
      <c r="AN85" s="401"/>
      <c r="AO85" s="402"/>
      <c r="AP85" s="402"/>
      <c r="AQ85" s="402"/>
      <c r="AR85" s="273"/>
      <c r="AS85" s="273"/>
      <c r="AT85" s="273"/>
      <c r="AU85" s="273"/>
      <c r="AV85" s="273"/>
    </row>
    <row r="86" spans="1:48" x14ac:dyDescent="0.35">
      <c r="A86" s="301" t="s">
        <v>657</v>
      </c>
      <c r="B86" s="3983"/>
      <c r="C86" s="3983"/>
      <c r="D86" s="3983"/>
      <c r="E86" s="409"/>
      <c r="F86" s="409"/>
      <c r="G86" s="409"/>
      <c r="H86" s="409"/>
      <c r="I86" s="409"/>
      <c r="J86" s="409"/>
      <c r="K86" s="410"/>
      <c r="L86" s="409"/>
      <c r="M86" s="403"/>
      <c r="N86" s="403"/>
      <c r="O86" s="401"/>
      <c r="P86" s="401"/>
      <c r="Q86" s="401"/>
      <c r="R86" s="401"/>
      <c r="S86" s="401"/>
      <c r="T86" s="401"/>
      <c r="U86" s="401"/>
      <c r="V86" s="5263"/>
      <c r="W86" s="5275"/>
      <c r="X86" s="5276"/>
      <c r="Y86" s="5276"/>
      <c r="Z86" s="5276"/>
      <c r="AA86" s="5276"/>
      <c r="AB86" s="5276"/>
      <c r="AC86" s="5276"/>
      <c r="AD86" s="401"/>
      <c r="AE86" s="401"/>
      <c r="AF86" s="401"/>
      <c r="AG86" s="401"/>
      <c r="AH86" s="5276"/>
      <c r="AI86" s="5276"/>
      <c r="AJ86" s="5276"/>
      <c r="AK86" s="5276"/>
      <c r="AL86" s="401"/>
      <c r="AM86" s="401"/>
      <c r="AN86" s="401"/>
      <c r="AO86" s="401"/>
      <c r="AP86" s="401"/>
      <c r="AQ86" s="401"/>
      <c r="AR86" s="272"/>
      <c r="AS86" s="272"/>
      <c r="AT86" s="272"/>
      <c r="AU86" s="272"/>
      <c r="AV86" s="272"/>
    </row>
    <row r="87" spans="1:48" ht="15.5" x14ac:dyDescent="0.35">
      <c r="A87" s="7903" t="s">
        <v>658</v>
      </c>
      <c r="B87" s="7903" t="s">
        <v>659</v>
      </c>
      <c r="C87" s="7912" t="s">
        <v>660</v>
      </c>
      <c r="D87" s="7901" t="s">
        <v>661</v>
      </c>
      <c r="E87" s="5277"/>
      <c r="F87" s="5278"/>
      <c r="G87" s="5279"/>
      <c r="H87" s="5279"/>
      <c r="I87" s="401"/>
      <c r="J87" s="401"/>
      <c r="K87" s="401"/>
      <c r="L87" s="401"/>
      <c r="M87" s="401"/>
      <c r="N87" s="401"/>
      <c r="O87" s="401"/>
      <c r="P87" s="401"/>
      <c r="Q87" s="404"/>
      <c r="R87" s="401"/>
      <c r="S87" s="401"/>
      <c r="T87" s="401"/>
      <c r="U87" s="298"/>
      <c r="V87" s="5280"/>
      <c r="W87" s="5280"/>
      <c r="X87" s="5281"/>
      <c r="Y87" s="5281"/>
      <c r="Z87" s="5282"/>
      <c r="AA87" s="5282"/>
      <c r="AB87" s="5282"/>
      <c r="AC87" s="401"/>
      <c r="AD87" s="401"/>
      <c r="AE87" s="401"/>
      <c r="AF87" s="401"/>
      <c r="AG87" s="298"/>
      <c r="AH87" s="5280"/>
      <c r="AI87" s="5280"/>
      <c r="AJ87" s="5280"/>
      <c r="AK87" s="5283"/>
      <c r="AL87" s="272"/>
      <c r="AM87" s="272"/>
      <c r="AN87" s="272"/>
      <c r="AO87" s="272"/>
      <c r="AP87" s="272"/>
      <c r="AQ87" s="272"/>
      <c r="AR87" s="272"/>
      <c r="AS87" s="272"/>
      <c r="AT87" s="272"/>
      <c r="AU87" s="272"/>
      <c r="AV87" s="272"/>
    </row>
    <row r="88" spans="1:48" ht="30" customHeight="1" x14ac:dyDescent="0.35">
      <c r="A88" s="7911"/>
      <c r="B88" s="7911"/>
      <c r="C88" s="7913"/>
      <c r="D88" s="7902"/>
      <c r="E88" s="277"/>
      <c r="F88" s="401"/>
      <c r="G88" s="401"/>
      <c r="H88" s="411"/>
      <c r="I88" s="408"/>
      <c r="J88" s="408"/>
      <c r="K88" s="401"/>
      <c r="L88" s="401"/>
      <c r="M88" s="401"/>
      <c r="N88" s="401"/>
      <c r="O88" s="401"/>
      <c r="P88" s="401"/>
      <c r="Q88" s="401"/>
      <c r="R88" s="401"/>
      <c r="S88" s="404"/>
      <c r="T88" s="401"/>
      <c r="U88" s="401"/>
      <c r="V88" s="5276"/>
      <c r="W88" s="5280"/>
      <c r="X88" s="5280"/>
      <c r="Y88" s="5280"/>
      <c r="Z88" s="5280"/>
      <c r="AA88" s="5280"/>
      <c r="AB88" s="5276"/>
      <c r="AC88" s="401"/>
      <c r="AD88" s="401"/>
      <c r="AE88" s="401"/>
      <c r="AF88" s="401"/>
      <c r="AG88" s="401"/>
      <c r="AH88" s="5276"/>
      <c r="AI88" s="5280"/>
      <c r="AJ88" s="5280"/>
      <c r="AK88" s="5283"/>
      <c r="AL88" s="272"/>
      <c r="AM88" s="272"/>
      <c r="AN88" s="272"/>
      <c r="AO88" s="272"/>
      <c r="AP88" s="272"/>
      <c r="AQ88" s="272"/>
      <c r="AR88" s="272"/>
      <c r="AS88" s="272"/>
      <c r="AT88" s="272"/>
      <c r="AU88" s="272"/>
      <c r="AV88" s="272"/>
    </row>
    <row r="89" spans="1:48" ht="27" customHeight="1" x14ac:dyDescent="0.35">
      <c r="A89" s="412" t="s">
        <v>662</v>
      </c>
      <c r="B89" s="5284"/>
      <c r="C89" s="5285"/>
      <c r="D89" s="5286"/>
      <c r="E89" s="277"/>
      <c r="F89" s="401"/>
      <c r="G89" s="401"/>
      <c r="H89" s="411"/>
      <c r="I89" s="408"/>
      <c r="J89" s="408"/>
      <c r="K89" s="401"/>
      <c r="L89" s="401"/>
      <c r="M89" s="401"/>
      <c r="N89" s="401"/>
      <c r="O89" s="401"/>
      <c r="P89" s="401"/>
      <c r="Q89" s="401"/>
      <c r="R89" s="401"/>
      <c r="S89" s="404"/>
      <c r="T89" s="401"/>
      <c r="U89" s="401"/>
      <c r="V89" s="5276"/>
      <c r="W89" s="5280"/>
      <c r="X89" s="5280"/>
      <c r="Y89" s="5280"/>
      <c r="Z89" s="5280"/>
      <c r="AA89" s="5280"/>
      <c r="AB89" s="5276"/>
      <c r="AC89" s="401"/>
      <c r="AD89" s="401"/>
      <c r="AE89" s="401"/>
      <c r="AF89" s="401"/>
      <c r="AG89" s="401"/>
      <c r="AH89" s="5276"/>
      <c r="AI89" s="5280"/>
      <c r="AJ89" s="5280"/>
      <c r="AK89" s="5283"/>
      <c r="AL89" s="272"/>
      <c r="AM89" s="272"/>
      <c r="AN89" s="272"/>
      <c r="AO89" s="272"/>
      <c r="AP89" s="272"/>
      <c r="AQ89" s="272"/>
      <c r="AR89" s="272"/>
      <c r="AS89" s="272"/>
      <c r="AT89" s="272"/>
      <c r="AU89" s="272"/>
      <c r="AV89" s="272"/>
    </row>
    <row r="90" spans="1:48" ht="61.5" customHeight="1" x14ac:dyDescent="0.35">
      <c r="A90" s="5287" t="s">
        <v>663</v>
      </c>
      <c r="B90" s="5288"/>
      <c r="C90" s="3984"/>
      <c r="D90" s="3985"/>
      <c r="E90" s="277"/>
      <c r="F90" s="401"/>
      <c r="G90" s="401"/>
      <c r="H90" s="411"/>
      <c r="I90" s="408"/>
      <c r="J90" s="408"/>
      <c r="K90" s="401"/>
      <c r="L90" s="401"/>
      <c r="M90" s="401"/>
      <c r="N90" s="401"/>
      <c r="O90" s="401"/>
      <c r="P90" s="401"/>
      <c r="Q90" s="401"/>
      <c r="R90" s="401"/>
      <c r="S90" s="404"/>
      <c r="T90" s="401"/>
      <c r="U90" s="401"/>
      <c r="V90" s="5289"/>
      <c r="W90" s="5290"/>
      <c r="X90" s="5290"/>
      <c r="Y90" s="5290"/>
      <c r="Z90" s="5290"/>
      <c r="AA90" s="5290"/>
      <c r="AB90" s="5289"/>
      <c r="AC90" s="401"/>
      <c r="AD90" s="401"/>
      <c r="AE90" s="401"/>
      <c r="AF90" s="401"/>
      <c r="AG90" s="401"/>
      <c r="AH90" s="5289"/>
      <c r="AI90" s="5290"/>
      <c r="AJ90" s="5290"/>
      <c r="AK90" s="5291"/>
      <c r="AL90" s="272"/>
      <c r="AM90" s="272"/>
      <c r="AN90" s="272"/>
      <c r="AO90" s="272"/>
      <c r="AP90" s="272"/>
      <c r="AQ90" s="272"/>
      <c r="AR90" s="272"/>
      <c r="AS90" s="272"/>
      <c r="AT90" s="272"/>
      <c r="AU90" s="272"/>
      <c r="AV90" s="272"/>
    </row>
    <row r="91" spans="1:48" ht="33.75" customHeight="1" x14ac:dyDescent="0.35">
      <c r="A91" s="5287" t="s">
        <v>664</v>
      </c>
      <c r="B91" s="5288"/>
      <c r="C91" s="3984"/>
      <c r="D91" s="3985"/>
      <c r="E91" s="277"/>
      <c r="F91" s="401"/>
      <c r="G91" s="401"/>
      <c r="H91" s="411"/>
      <c r="I91" s="408"/>
      <c r="J91" s="408"/>
      <c r="K91" s="401"/>
      <c r="L91" s="401"/>
      <c r="M91" s="401"/>
      <c r="N91" s="401"/>
      <c r="O91" s="401"/>
      <c r="P91" s="401"/>
      <c r="Q91" s="401"/>
      <c r="R91" s="401"/>
      <c r="S91" s="404"/>
      <c r="T91" s="401"/>
      <c r="U91" s="401"/>
      <c r="V91" s="5289"/>
      <c r="W91" s="5290"/>
      <c r="X91" s="5290"/>
      <c r="Y91" s="5290"/>
      <c r="Z91" s="5290"/>
      <c r="AA91" s="5290"/>
      <c r="AB91" s="5289"/>
      <c r="AC91" s="401"/>
      <c r="AD91" s="401"/>
      <c r="AE91" s="401"/>
      <c r="AF91" s="401"/>
      <c r="AG91" s="401"/>
      <c r="AH91" s="5289"/>
      <c r="AI91" s="5290"/>
      <c r="AJ91" s="5290"/>
      <c r="AK91" s="5291"/>
      <c r="AL91" s="272"/>
      <c r="AM91" s="272"/>
      <c r="AN91" s="272"/>
      <c r="AO91" s="272"/>
      <c r="AP91" s="272"/>
      <c r="AQ91" s="272"/>
      <c r="AR91" s="272"/>
      <c r="AS91" s="272"/>
      <c r="AT91" s="272"/>
      <c r="AU91" s="272"/>
      <c r="AV91" s="272"/>
    </row>
    <row r="92" spans="1:48" ht="56.25" customHeight="1" x14ac:dyDescent="0.35">
      <c r="A92" s="5292" t="s">
        <v>665</v>
      </c>
      <c r="B92" s="5288"/>
      <c r="C92" s="3984"/>
      <c r="D92" s="3985"/>
      <c r="E92" s="277"/>
      <c r="F92" s="401"/>
      <c r="G92" s="401"/>
      <c r="H92" s="411"/>
      <c r="I92" s="408"/>
      <c r="J92" s="408"/>
      <c r="K92" s="401"/>
      <c r="L92" s="401"/>
      <c r="M92" s="401"/>
      <c r="N92" s="401"/>
      <c r="O92" s="401"/>
      <c r="P92" s="401"/>
      <c r="Q92" s="401"/>
      <c r="R92" s="401"/>
      <c r="S92" s="404"/>
      <c r="T92" s="401"/>
      <c r="U92" s="401"/>
      <c r="V92" s="5289"/>
      <c r="W92" s="5290"/>
      <c r="X92" s="5290"/>
      <c r="Y92" s="5290"/>
      <c r="Z92" s="5290"/>
      <c r="AA92" s="5290"/>
      <c r="AB92" s="5289"/>
      <c r="AC92" s="401"/>
      <c r="AD92" s="401"/>
      <c r="AE92" s="401"/>
      <c r="AF92" s="401"/>
      <c r="AG92" s="401"/>
      <c r="AH92" s="5289"/>
      <c r="AI92" s="5290"/>
      <c r="AJ92" s="5290"/>
      <c r="AK92" s="5291"/>
      <c r="AL92" s="272"/>
      <c r="AM92" s="272"/>
      <c r="AN92" s="272"/>
      <c r="AO92" s="272"/>
      <c r="AP92" s="272"/>
      <c r="AQ92" s="272"/>
      <c r="AR92" s="272"/>
      <c r="AS92" s="272"/>
      <c r="AT92" s="272"/>
      <c r="AU92" s="272"/>
      <c r="AV92" s="272"/>
    </row>
    <row r="93" spans="1:48" ht="57.75" customHeight="1" x14ac:dyDescent="0.35">
      <c r="A93" s="3986" t="s">
        <v>666</v>
      </c>
      <c r="B93" s="5288"/>
      <c r="C93" s="3984"/>
      <c r="D93" s="3985"/>
      <c r="E93" s="277"/>
      <c r="F93" s="401"/>
      <c r="G93" s="401"/>
      <c r="H93" s="411"/>
      <c r="I93" s="408"/>
      <c r="J93" s="408"/>
      <c r="K93" s="401"/>
      <c r="L93" s="401"/>
      <c r="M93" s="401"/>
      <c r="N93" s="401"/>
      <c r="O93" s="401"/>
      <c r="P93" s="401"/>
      <c r="Q93" s="401"/>
      <c r="R93" s="401"/>
      <c r="S93" s="404"/>
      <c r="T93" s="401"/>
      <c r="U93" s="401"/>
      <c r="V93" s="5289"/>
      <c r="W93" s="5290"/>
      <c r="X93" s="5290"/>
      <c r="Y93" s="5290"/>
      <c r="Z93" s="5290"/>
      <c r="AA93" s="5290"/>
      <c r="AB93" s="5289"/>
      <c r="AC93" s="401"/>
      <c r="AD93" s="401"/>
      <c r="AE93" s="401"/>
      <c r="AF93" s="401"/>
      <c r="AG93" s="401"/>
      <c r="AH93" s="5289"/>
      <c r="AI93" s="5290"/>
      <c r="AJ93" s="5290"/>
      <c r="AK93" s="5291"/>
      <c r="AL93" s="272"/>
      <c r="AM93" s="272"/>
      <c r="AN93" s="272"/>
      <c r="AO93" s="272"/>
      <c r="AP93" s="272"/>
      <c r="AQ93" s="272"/>
      <c r="AR93" s="272"/>
      <c r="AS93" s="272"/>
      <c r="AT93" s="272"/>
      <c r="AU93" s="272"/>
      <c r="AV93" s="272"/>
    </row>
    <row r="94" spans="1:48" ht="62.25" customHeight="1" x14ac:dyDescent="0.35">
      <c r="A94" s="3986" t="s">
        <v>667</v>
      </c>
      <c r="B94" s="3392"/>
      <c r="C94" s="3984"/>
      <c r="D94" s="3985"/>
      <c r="E94" s="277"/>
      <c r="F94" s="401"/>
      <c r="G94" s="401"/>
      <c r="H94" s="411"/>
      <c r="I94" s="408"/>
      <c r="J94" s="408"/>
      <c r="K94" s="401"/>
      <c r="L94" s="401"/>
      <c r="M94" s="401"/>
      <c r="N94" s="401"/>
      <c r="O94" s="401"/>
      <c r="P94" s="401"/>
      <c r="Q94" s="401"/>
      <c r="R94" s="401"/>
      <c r="S94" s="404"/>
      <c r="T94" s="401"/>
      <c r="U94" s="401"/>
      <c r="V94" s="5289"/>
      <c r="W94" s="5290"/>
      <c r="X94" s="5290"/>
      <c r="Y94" s="5290"/>
      <c r="Z94" s="5290"/>
      <c r="AA94" s="5290"/>
      <c r="AB94" s="5289"/>
      <c r="AC94" s="401"/>
      <c r="AD94" s="401"/>
      <c r="AE94" s="401"/>
      <c r="AF94" s="401"/>
      <c r="AG94" s="401"/>
      <c r="AH94" s="5289"/>
      <c r="AI94" s="5290"/>
      <c r="AJ94" s="5293"/>
      <c r="AK94" s="5294"/>
      <c r="AL94" s="272"/>
      <c r="AM94" s="272"/>
      <c r="AN94" s="272"/>
      <c r="AO94" s="272"/>
      <c r="AP94" s="272"/>
      <c r="AQ94" s="272"/>
      <c r="AR94" s="272"/>
      <c r="AS94" s="272"/>
      <c r="AT94" s="272"/>
      <c r="AU94" s="272"/>
      <c r="AV94" s="272"/>
    </row>
    <row r="95" spans="1:48" ht="63" customHeight="1" x14ac:dyDescent="0.35">
      <c r="A95" s="5295" t="s">
        <v>668</v>
      </c>
      <c r="B95" s="3394"/>
      <c r="C95" s="3987"/>
      <c r="D95" s="3988"/>
      <c r="E95" s="277"/>
      <c r="F95" s="401"/>
      <c r="G95" s="401"/>
      <c r="H95" s="411"/>
      <c r="I95" s="408"/>
      <c r="J95" s="408"/>
      <c r="K95" s="401"/>
      <c r="L95" s="401"/>
      <c r="M95" s="401"/>
      <c r="N95" s="401"/>
      <c r="O95" s="401"/>
      <c r="P95" s="401"/>
      <c r="Q95" s="401"/>
      <c r="R95" s="401"/>
      <c r="S95" s="404"/>
      <c r="T95" s="401"/>
      <c r="U95" s="401"/>
      <c r="V95" s="5289"/>
      <c r="W95" s="5290"/>
      <c r="X95" s="5290"/>
      <c r="Y95" s="5290"/>
      <c r="Z95" s="5290"/>
      <c r="AA95" s="5290"/>
      <c r="AB95" s="5289"/>
      <c r="AC95" s="401"/>
      <c r="AD95" s="401"/>
      <c r="AE95" s="401"/>
      <c r="AF95" s="401"/>
      <c r="AG95" s="401"/>
      <c r="AH95" s="5289"/>
      <c r="AI95" s="5296"/>
      <c r="AJ95" s="5290"/>
      <c r="AK95" s="5291"/>
      <c r="AL95" s="5291"/>
      <c r="AM95" s="5291"/>
      <c r="AN95" s="5291"/>
      <c r="AO95" s="5291"/>
      <c r="AP95" s="5291"/>
      <c r="AQ95" s="5291"/>
      <c r="AR95" s="5291"/>
      <c r="AS95" s="272"/>
      <c r="AT95" s="5291"/>
      <c r="AU95" s="272"/>
      <c r="AV95" s="272"/>
    </row>
    <row r="96" spans="1:48" ht="15.5" x14ac:dyDescent="0.35">
      <c r="A96" s="3989" t="s">
        <v>669</v>
      </c>
      <c r="B96" s="408"/>
      <c r="C96" s="408"/>
      <c r="D96" s="408"/>
      <c r="E96" s="279"/>
      <c r="F96" s="408"/>
      <c r="G96" s="408"/>
      <c r="H96" s="401"/>
      <c r="I96" s="401"/>
      <c r="J96" s="401"/>
      <c r="K96" s="411"/>
      <c r="L96" s="401"/>
      <c r="M96" s="401"/>
      <c r="N96" s="401"/>
      <c r="O96" s="401"/>
      <c r="P96" s="401"/>
      <c r="Q96" s="401"/>
      <c r="R96" s="401"/>
      <c r="S96" s="401"/>
      <c r="T96" s="401"/>
      <c r="U96" s="401"/>
      <c r="V96" s="5263"/>
      <c r="W96" s="5289"/>
      <c r="X96" s="5289"/>
      <c r="Y96" s="5289"/>
      <c r="Z96" s="5289"/>
      <c r="AA96" s="5289"/>
      <c r="AB96" s="5289"/>
      <c r="AC96" s="401"/>
      <c r="AD96" s="401"/>
      <c r="AE96" s="401"/>
      <c r="AF96" s="401"/>
      <c r="AG96" s="401"/>
      <c r="AH96" s="401"/>
      <c r="AI96" s="401"/>
      <c r="AJ96" s="5289"/>
      <c r="AK96" s="5289"/>
      <c r="AL96" s="5289"/>
      <c r="AM96" s="5289"/>
      <c r="AN96" s="5289"/>
      <c r="AO96" s="5289"/>
      <c r="AP96" s="5289"/>
      <c r="AQ96" s="5289"/>
      <c r="AR96" s="5291"/>
      <c r="AS96" s="272"/>
      <c r="AT96" s="5291"/>
      <c r="AU96" s="272"/>
      <c r="AV96" s="272"/>
    </row>
    <row r="97" spans="1:48" ht="22.5" customHeight="1" x14ac:dyDescent="0.35">
      <c r="A97" s="7903" t="s">
        <v>670</v>
      </c>
      <c r="B97" s="7905" t="s">
        <v>671</v>
      </c>
      <c r="C97" s="7905" t="s">
        <v>672</v>
      </c>
      <c r="D97" s="7903" t="s">
        <v>673</v>
      </c>
      <c r="E97" s="7907" t="s">
        <v>674</v>
      </c>
      <c r="F97" s="7908"/>
      <c r="H97" s="401"/>
      <c r="I97" s="401"/>
      <c r="J97" s="411"/>
      <c r="K97" s="413"/>
      <c r="L97" s="408"/>
      <c r="M97" s="401"/>
      <c r="N97" s="401"/>
      <c r="O97" s="401"/>
      <c r="P97" s="401"/>
      <c r="Q97" s="401"/>
      <c r="R97" s="401"/>
      <c r="S97" s="401"/>
      <c r="T97" s="401"/>
      <c r="U97" s="404"/>
      <c r="V97" s="5289"/>
      <c r="W97" s="5289"/>
      <c r="X97" s="5289"/>
      <c r="Y97" s="5264"/>
      <c r="Z97" s="5264"/>
      <c r="AA97" s="5264"/>
      <c r="AB97" s="5264"/>
      <c r="AC97" s="5297"/>
      <c r="AD97" s="5289"/>
      <c r="AE97" s="401"/>
      <c r="AF97" s="401"/>
      <c r="AG97" s="401"/>
      <c r="AH97" s="401"/>
      <c r="AI97" s="401"/>
      <c r="AJ97" s="5289"/>
      <c r="AK97" s="5264"/>
      <c r="AL97" s="5264"/>
      <c r="AM97" s="5264"/>
      <c r="AN97" s="5264"/>
      <c r="AO97" s="5264"/>
      <c r="AP97" s="5264"/>
      <c r="AQ97" s="5264"/>
      <c r="AR97" s="5291"/>
      <c r="AS97" s="272"/>
      <c r="AT97" s="5291"/>
      <c r="AU97" s="272"/>
      <c r="AV97" s="272"/>
    </row>
    <row r="98" spans="1:48" ht="15.5" x14ac:dyDescent="0.35">
      <c r="A98" s="7904"/>
      <c r="B98" s="7906"/>
      <c r="C98" s="7906"/>
      <c r="D98" s="7904"/>
      <c r="E98" s="5298" t="s">
        <v>675</v>
      </c>
      <c r="F98" s="5299" t="s">
        <v>676</v>
      </c>
      <c r="H98" s="401"/>
      <c r="I98" s="401"/>
      <c r="J98" s="411"/>
      <c r="K98" s="413"/>
      <c r="L98" s="408"/>
      <c r="M98" s="401"/>
      <c r="N98" s="401"/>
      <c r="O98" s="401"/>
      <c r="P98" s="401"/>
      <c r="Q98" s="401"/>
      <c r="R98" s="401"/>
      <c r="S98" s="401"/>
      <c r="T98" s="401"/>
      <c r="U98" s="404"/>
      <c r="V98" s="5289"/>
      <c r="W98" s="5289"/>
      <c r="X98" s="5289"/>
      <c r="Y98" s="5264"/>
      <c r="Z98" s="5264"/>
      <c r="AA98" s="5264"/>
      <c r="AB98" s="5264"/>
      <c r="AC98" s="5297"/>
      <c r="AD98" s="5289"/>
      <c r="AE98" s="401"/>
      <c r="AF98" s="401"/>
      <c r="AG98" s="401"/>
      <c r="AH98" s="401"/>
      <c r="AI98" s="401"/>
      <c r="AJ98" s="5289"/>
      <c r="AK98" s="5264"/>
      <c r="AL98" s="5264"/>
      <c r="AM98" s="5264"/>
      <c r="AN98" s="5264"/>
      <c r="AO98" s="5264"/>
      <c r="AP98" s="5264"/>
      <c r="AQ98" s="5264"/>
      <c r="AR98" s="5291"/>
      <c r="AS98" s="272"/>
      <c r="AT98" s="5291"/>
      <c r="AU98" s="272"/>
      <c r="AV98" s="272"/>
    </row>
    <row r="99" spans="1:48" ht="15.5" x14ac:dyDescent="0.35">
      <c r="A99" s="5300" t="s">
        <v>677</v>
      </c>
      <c r="B99" s="5301"/>
      <c r="C99" s="5302"/>
      <c r="D99" s="5301"/>
      <c r="E99" s="5302"/>
      <c r="F99" s="5303"/>
      <c r="H99" s="401"/>
      <c r="I99" s="401"/>
      <c r="J99" s="411"/>
      <c r="K99" s="414"/>
      <c r="L99" s="408"/>
      <c r="M99" s="401"/>
      <c r="N99" s="401"/>
      <c r="O99" s="401"/>
      <c r="P99" s="401"/>
      <c r="Q99" s="401"/>
      <c r="R99" s="401"/>
      <c r="S99" s="401"/>
      <c r="T99" s="401"/>
      <c r="U99" s="404"/>
      <c r="V99" s="5289"/>
      <c r="W99" s="5289"/>
      <c r="X99" s="5289"/>
      <c r="Y99" s="5264"/>
      <c r="Z99" s="5264"/>
      <c r="AA99" s="5264"/>
      <c r="AB99" s="5264"/>
      <c r="AC99" s="5297"/>
      <c r="AD99" s="5289"/>
      <c r="AE99" s="401"/>
      <c r="AF99" s="401"/>
      <c r="AG99" s="401"/>
      <c r="AH99" s="401"/>
      <c r="AI99" s="401"/>
      <c r="AJ99" s="5289"/>
      <c r="AK99" s="5264"/>
      <c r="AL99" s="5264"/>
      <c r="AM99" s="5264"/>
      <c r="AN99" s="5264"/>
      <c r="AO99" s="5264"/>
      <c r="AP99" s="5264"/>
      <c r="AQ99" s="5264"/>
      <c r="AR99" s="5291"/>
      <c r="AS99" s="272"/>
      <c r="AT99" s="5291"/>
      <c r="AU99" s="272"/>
      <c r="AV99" s="272"/>
    </row>
    <row r="100" spans="1:48" ht="15.5" x14ac:dyDescent="0.35">
      <c r="A100" s="5257" t="s">
        <v>678</v>
      </c>
      <c r="B100" s="4733"/>
      <c r="C100" s="3454"/>
      <c r="D100" s="4733"/>
      <c r="E100" s="3454"/>
      <c r="F100" s="3455"/>
      <c r="H100" s="401"/>
      <c r="I100" s="401"/>
      <c r="J100" s="411"/>
      <c r="K100" s="414"/>
      <c r="L100" s="408"/>
      <c r="M100" s="401"/>
      <c r="N100" s="401"/>
      <c r="O100" s="401"/>
      <c r="P100" s="401"/>
      <c r="Q100" s="401"/>
      <c r="R100" s="401"/>
      <c r="S100" s="401"/>
      <c r="T100" s="401"/>
      <c r="U100" s="404"/>
      <c r="V100" s="5289"/>
      <c r="W100" s="5289"/>
      <c r="X100" s="5289"/>
      <c r="Y100" s="5264"/>
      <c r="Z100" s="5264"/>
      <c r="AA100" s="5264"/>
      <c r="AB100" s="5264"/>
      <c r="AC100" s="5297"/>
      <c r="AD100" s="5289"/>
      <c r="AE100" s="401"/>
      <c r="AF100" s="401"/>
      <c r="AG100" s="401"/>
      <c r="AH100" s="401"/>
      <c r="AI100" s="401"/>
      <c r="AJ100" s="5289"/>
      <c r="AK100" s="5264"/>
      <c r="AL100" s="5264"/>
      <c r="AM100" s="5264"/>
      <c r="AN100" s="5264"/>
      <c r="AO100" s="5264"/>
      <c r="AP100" s="5264"/>
      <c r="AQ100" s="5264"/>
      <c r="AR100" s="5291"/>
      <c r="AS100" s="272"/>
      <c r="AT100" s="5291"/>
      <c r="AU100" s="272"/>
      <c r="AV100" s="272"/>
    </row>
    <row r="101" spans="1:48" ht="15.5" x14ac:dyDescent="0.35">
      <c r="A101" s="5257" t="s">
        <v>679</v>
      </c>
      <c r="B101" s="4733"/>
      <c r="C101" s="3454"/>
      <c r="D101" s="4733"/>
      <c r="E101" s="3454"/>
      <c r="F101" s="3455"/>
      <c r="H101" s="401"/>
      <c r="I101" s="401"/>
      <c r="J101" s="401"/>
      <c r="K101" s="415"/>
      <c r="L101" s="408"/>
      <c r="M101" s="401"/>
      <c r="N101" s="401"/>
      <c r="O101" s="401"/>
      <c r="P101" s="401"/>
      <c r="Q101" s="401"/>
      <c r="R101" s="401"/>
      <c r="S101" s="401"/>
      <c r="T101" s="401"/>
      <c r="U101" s="404"/>
      <c r="V101" s="5289"/>
      <c r="W101" s="5289"/>
      <c r="X101" s="5289"/>
      <c r="Y101" s="5264"/>
      <c r="Z101" s="5264"/>
      <c r="AA101" s="5264"/>
      <c r="AB101" s="5264"/>
      <c r="AC101" s="5297"/>
      <c r="AD101" s="5289"/>
      <c r="AE101" s="401"/>
      <c r="AF101" s="401"/>
      <c r="AG101" s="401"/>
      <c r="AH101" s="401"/>
      <c r="AI101" s="401"/>
      <c r="AJ101" s="5289"/>
      <c r="AK101" s="5264"/>
      <c r="AL101" s="5264"/>
      <c r="AM101" s="5264"/>
      <c r="AN101" s="5264"/>
      <c r="AO101" s="5264"/>
      <c r="AP101" s="5264"/>
      <c r="AQ101" s="5264"/>
      <c r="AR101" s="5291"/>
      <c r="AS101" s="272"/>
      <c r="AT101" s="5291"/>
      <c r="AU101" s="272"/>
      <c r="AV101" s="272"/>
    </row>
    <row r="102" spans="1:48" ht="15.5" x14ac:dyDescent="0.35">
      <c r="A102" s="5257" t="s">
        <v>680</v>
      </c>
      <c r="B102" s="4733"/>
      <c r="C102" s="3454"/>
      <c r="D102" s="4733"/>
      <c r="E102" s="3454"/>
      <c r="F102" s="3455"/>
      <c r="H102" s="401"/>
      <c r="I102" s="401"/>
      <c r="J102" s="401"/>
      <c r="K102" s="415"/>
      <c r="L102" s="408"/>
      <c r="M102" s="401"/>
      <c r="N102" s="401"/>
      <c r="O102" s="401"/>
      <c r="P102" s="401"/>
      <c r="Q102" s="401"/>
      <c r="R102" s="401"/>
      <c r="S102" s="401"/>
      <c r="T102" s="401"/>
      <c r="U102" s="404"/>
      <c r="V102" s="5289"/>
      <c r="W102" s="5289"/>
      <c r="X102" s="5289"/>
      <c r="Y102" s="5264"/>
      <c r="Z102" s="5264"/>
      <c r="AA102" s="5264"/>
      <c r="AB102" s="5264"/>
      <c r="AC102" s="5297"/>
      <c r="AD102" s="5289"/>
      <c r="AE102" s="401"/>
      <c r="AF102" s="401"/>
      <c r="AG102" s="401"/>
      <c r="AH102" s="401"/>
      <c r="AI102" s="401"/>
      <c r="AJ102" s="5289"/>
      <c r="AK102" s="5264"/>
      <c r="AL102" s="5264"/>
      <c r="AM102" s="5264"/>
      <c r="AN102" s="5264"/>
      <c r="AO102" s="5264"/>
      <c r="AP102" s="5264"/>
      <c r="AQ102" s="5264"/>
      <c r="AR102" s="5291"/>
      <c r="AS102" s="272"/>
      <c r="AT102" s="5291"/>
      <c r="AU102" s="272"/>
      <c r="AV102" s="272"/>
    </row>
    <row r="103" spans="1:48" ht="15.5" x14ac:dyDescent="0.35">
      <c r="A103" s="5257" t="s">
        <v>681</v>
      </c>
      <c r="B103" s="4733"/>
      <c r="C103" s="3454"/>
      <c r="D103" s="4733"/>
      <c r="E103" s="3454"/>
      <c r="F103" s="3455"/>
      <c r="H103" s="401"/>
      <c r="I103" s="401"/>
      <c r="J103" s="401"/>
      <c r="K103" s="415"/>
      <c r="L103" s="408"/>
      <c r="M103" s="401"/>
      <c r="N103" s="401"/>
      <c r="O103" s="401"/>
      <c r="P103" s="401"/>
      <c r="Q103" s="401"/>
      <c r="R103" s="401"/>
      <c r="S103" s="401"/>
      <c r="T103" s="401"/>
      <c r="U103" s="404"/>
      <c r="V103" s="5289"/>
      <c r="W103" s="5289"/>
      <c r="X103" s="5289"/>
      <c r="Y103" s="5264"/>
      <c r="Z103" s="5264"/>
      <c r="AA103" s="5264"/>
      <c r="AB103" s="5264"/>
      <c r="AC103" s="5297"/>
      <c r="AD103" s="5289"/>
      <c r="AE103" s="401"/>
      <c r="AF103" s="401"/>
      <c r="AG103" s="401"/>
      <c r="AH103" s="401"/>
      <c r="AI103" s="401"/>
      <c r="AJ103" s="5289"/>
      <c r="AK103" s="5264"/>
      <c r="AL103" s="5264"/>
      <c r="AM103" s="5264"/>
      <c r="AN103" s="5264"/>
      <c r="AO103" s="5264"/>
      <c r="AP103" s="5264"/>
      <c r="AQ103" s="5264"/>
      <c r="AR103" s="5291"/>
      <c r="AS103" s="272"/>
      <c r="AT103" s="5291"/>
      <c r="AU103" s="272"/>
      <c r="AV103" s="272"/>
    </row>
    <row r="104" spans="1:48" ht="15.5" x14ac:dyDescent="0.35">
      <c r="A104" s="5304" t="s">
        <v>30</v>
      </c>
      <c r="B104" s="5305">
        <f>SUM(B99:B103)</f>
        <v>0</v>
      </c>
      <c r="C104" s="5306">
        <f>SUM(C99:C103)</f>
        <v>0</v>
      </c>
      <c r="D104" s="5307">
        <f>SUM(D99:D103)</f>
        <v>0</v>
      </c>
      <c r="E104" s="5306">
        <f>SUM(E99:E103)</f>
        <v>0</v>
      </c>
      <c r="F104" s="5307">
        <f>SUM(F99:F103)</f>
        <v>0</v>
      </c>
      <c r="H104" s="401"/>
      <c r="I104" s="401"/>
      <c r="J104" s="401"/>
      <c r="K104" s="415"/>
      <c r="L104" s="408"/>
      <c r="M104" s="401"/>
      <c r="N104" s="401"/>
      <c r="O104" s="401"/>
      <c r="P104" s="401"/>
      <c r="Q104" s="401"/>
      <c r="R104" s="401"/>
      <c r="S104" s="401"/>
      <c r="T104" s="401"/>
      <c r="U104" s="404"/>
      <c r="V104" s="5289"/>
      <c r="W104" s="5289"/>
      <c r="X104" s="5289"/>
      <c r="Y104" s="5264"/>
      <c r="Z104" s="5264"/>
      <c r="AA104" s="5264"/>
      <c r="AB104" s="5264"/>
      <c r="AC104" s="5297"/>
      <c r="AD104" s="5289"/>
      <c r="AE104" s="401"/>
      <c r="AF104" s="401"/>
      <c r="AG104" s="401"/>
      <c r="AH104" s="401"/>
      <c r="AI104" s="401"/>
      <c r="AJ104" s="5289"/>
      <c r="AK104" s="5264"/>
      <c r="AL104" s="5264"/>
      <c r="AM104" s="5264"/>
      <c r="AN104" s="5264"/>
      <c r="AO104" s="5264"/>
      <c r="AP104" s="5264"/>
      <c r="AQ104" s="5264"/>
      <c r="AR104" s="5291"/>
      <c r="AS104" s="272"/>
      <c r="AT104" s="5291"/>
      <c r="AU104" s="272"/>
      <c r="AV104" s="272"/>
    </row>
    <row r="105" spans="1:48" x14ac:dyDescent="0.35">
      <c r="A105" s="5308" t="s">
        <v>682</v>
      </c>
      <c r="B105" s="298"/>
      <c r="C105" s="298"/>
      <c r="D105" s="298"/>
      <c r="E105" s="5309"/>
      <c r="F105" s="5309"/>
      <c r="G105" s="5310"/>
      <c r="H105" s="5310"/>
      <c r="I105" s="5310"/>
      <c r="J105" s="5310"/>
      <c r="K105" s="5311"/>
      <c r="L105" s="5312"/>
      <c r="M105" s="5312"/>
      <c r="N105" s="401"/>
      <c r="O105" s="401"/>
      <c r="P105" s="401"/>
      <c r="Q105" s="401"/>
      <c r="R105" s="401"/>
      <c r="S105" s="401"/>
      <c r="T105" s="401"/>
      <c r="U105" s="5263"/>
      <c r="V105" s="5289"/>
      <c r="W105" s="5289"/>
      <c r="X105" s="5289"/>
      <c r="Y105" s="5289"/>
      <c r="Z105" s="5289"/>
      <c r="AA105" s="5289"/>
      <c r="AB105" s="5313"/>
      <c r="AC105" s="5289"/>
      <c r="AD105" s="401"/>
      <c r="AE105" s="401"/>
      <c r="AF105" s="401"/>
      <c r="AG105" s="401"/>
      <c r="AH105" s="401"/>
      <c r="AI105" s="5289"/>
      <c r="AJ105" s="5289"/>
      <c r="AK105" s="5289"/>
      <c r="AL105" s="5289"/>
      <c r="AM105" s="5289"/>
      <c r="AN105" s="5289"/>
      <c r="AO105" s="5289"/>
      <c r="AP105" s="5291"/>
      <c r="AQ105" s="5291"/>
      <c r="AR105" s="272"/>
      <c r="AS105" s="272"/>
      <c r="AT105" s="272"/>
      <c r="AU105" s="272"/>
      <c r="AV105" s="272"/>
    </row>
    <row r="106" spans="1:48" x14ac:dyDescent="0.35">
      <c r="A106" s="7879" t="s">
        <v>123</v>
      </c>
      <c r="B106" s="7892" t="s">
        <v>360</v>
      </c>
      <c r="C106" s="6921"/>
      <c r="D106" s="6922"/>
      <c r="E106" s="7899" t="s">
        <v>361</v>
      </c>
      <c r="F106" s="7526"/>
      <c r="G106" s="7526"/>
      <c r="H106" s="7526"/>
      <c r="I106" s="7526"/>
      <c r="J106" s="7526"/>
      <c r="K106" s="7526"/>
      <c r="L106" s="7526"/>
      <c r="M106" s="7526"/>
      <c r="N106" s="5314"/>
      <c r="O106" s="7900" t="s">
        <v>9</v>
      </c>
      <c r="P106" s="7900" t="s">
        <v>10</v>
      </c>
      <c r="Q106" s="401"/>
      <c r="R106" s="401"/>
      <c r="S106" s="401"/>
      <c r="T106" s="401"/>
      <c r="U106" s="401"/>
      <c r="V106" s="404"/>
      <c r="W106" s="401"/>
      <c r="X106" s="401"/>
      <c r="Y106" s="401"/>
      <c r="Z106" s="401"/>
      <c r="AA106" s="401"/>
      <c r="AB106" s="401"/>
      <c r="AC106" s="401"/>
      <c r="AD106" s="401"/>
      <c r="AE106" s="401"/>
      <c r="AF106" s="401"/>
      <c r="AG106" s="401"/>
      <c r="AH106" s="401"/>
      <c r="AI106" s="401"/>
      <c r="AJ106" s="5289"/>
      <c r="AK106" s="5289"/>
      <c r="AL106" s="5289"/>
      <c r="AM106" s="5289"/>
      <c r="AN106" s="5289"/>
      <c r="AO106" s="5289"/>
      <c r="AP106" s="5289"/>
      <c r="AQ106" s="5289"/>
      <c r="AR106" s="5291"/>
      <c r="AS106" s="272"/>
      <c r="AT106" s="5291"/>
      <c r="AU106" s="272"/>
      <c r="AV106" s="272"/>
    </row>
    <row r="107" spans="1:48" x14ac:dyDescent="0.35">
      <c r="A107" s="6918"/>
      <c r="B107" s="7899"/>
      <c r="C107" s="7526"/>
      <c r="D107" s="7527"/>
      <c r="E107" s="7881" t="s">
        <v>601</v>
      </c>
      <c r="F107" s="7882"/>
      <c r="G107" s="7881" t="s">
        <v>539</v>
      </c>
      <c r="H107" s="7882"/>
      <c r="I107" s="7881" t="s">
        <v>540</v>
      </c>
      <c r="J107" s="7882"/>
      <c r="K107" s="7881" t="s">
        <v>43</v>
      </c>
      <c r="L107" s="7882"/>
      <c r="M107" s="7881" t="s">
        <v>44</v>
      </c>
      <c r="N107" s="7882"/>
      <c r="O107" s="6933"/>
      <c r="P107" s="6933"/>
      <c r="Q107" s="401"/>
      <c r="R107" s="401"/>
      <c r="S107" s="401"/>
      <c r="T107" s="401"/>
      <c r="U107" s="401"/>
      <c r="V107" s="401"/>
      <c r="W107" s="404"/>
      <c r="X107" s="401"/>
      <c r="Y107" s="401"/>
      <c r="Z107" s="401"/>
      <c r="AA107" s="401"/>
      <c r="AB107" s="401"/>
      <c r="AC107" s="401"/>
      <c r="AD107" s="401"/>
      <c r="AE107" s="401"/>
      <c r="AF107" s="401"/>
      <c r="AG107" s="401"/>
      <c r="AH107" s="401"/>
      <c r="AI107" s="401"/>
      <c r="AJ107" s="5289"/>
      <c r="AK107" s="5289"/>
      <c r="AL107" s="5289"/>
      <c r="AM107" s="5289"/>
      <c r="AN107" s="5289"/>
      <c r="AO107" s="5289"/>
      <c r="AP107" s="5289"/>
      <c r="AQ107" s="5289"/>
      <c r="AR107" s="5291"/>
      <c r="AS107" s="272"/>
      <c r="AT107" s="5291"/>
      <c r="AU107" s="272"/>
      <c r="AV107" s="272"/>
    </row>
    <row r="108" spans="1:48" ht="21.75" customHeight="1" x14ac:dyDescent="0.35">
      <c r="A108" s="7521"/>
      <c r="B108" s="5315" t="s">
        <v>32</v>
      </c>
      <c r="C108" s="5316" t="s">
        <v>33</v>
      </c>
      <c r="D108" s="5317" t="s">
        <v>34</v>
      </c>
      <c r="E108" s="5318" t="s">
        <v>33</v>
      </c>
      <c r="F108" s="5319" t="s">
        <v>34</v>
      </c>
      <c r="G108" s="5318" t="s">
        <v>33</v>
      </c>
      <c r="H108" s="5319" t="s">
        <v>34</v>
      </c>
      <c r="I108" s="5318" t="s">
        <v>33</v>
      </c>
      <c r="J108" s="5319" t="s">
        <v>34</v>
      </c>
      <c r="K108" s="5318" t="s">
        <v>33</v>
      </c>
      <c r="L108" s="5319" t="s">
        <v>34</v>
      </c>
      <c r="M108" s="5318" t="s">
        <v>33</v>
      </c>
      <c r="N108" s="5319" t="s">
        <v>34</v>
      </c>
      <c r="O108" s="7545"/>
      <c r="P108" s="7545"/>
      <c r="Q108" s="415"/>
      <c r="R108" s="401"/>
      <c r="S108" s="401"/>
      <c r="T108" s="401"/>
      <c r="U108" s="401"/>
      <c r="V108" s="401"/>
      <c r="W108" s="401"/>
      <c r="X108" s="401"/>
      <c r="Y108" s="401"/>
      <c r="Z108" s="401"/>
      <c r="AA108" s="404"/>
      <c r="AB108" s="401"/>
      <c r="AC108" s="401"/>
      <c r="AD108" s="401"/>
      <c r="AE108" s="401"/>
      <c r="AF108" s="401"/>
      <c r="AG108" s="401"/>
      <c r="AH108" s="401"/>
      <c r="AI108" s="401"/>
      <c r="AJ108" s="401"/>
      <c r="AK108" s="401"/>
      <c r="AL108" s="401"/>
      <c r="AM108" s="401"/>
      <c r="AN108" s="401"/>
      <c r="AO108" s="401"/>
      <c r="AP108" s="401"/>
      <c r="AQ108" s="401"/>
      <c r="AR108" s="272"/>
      <c r="AS108" s="272"/>
      <c r="AT108" s="272"/>
      <c r="AU108" s="272"/>
      <c r="AV108" s="272"/>
    </row>
    <row r="109" spans="1:48" ht="48" customHeight="1" x14ac:dyDescent="0.35">
      <c r="A109" s="5320" t="s">
        <v>683</v>
      </c>
      <c r="B109" s="5321">
        <f>SUM(C109:D109)</f>
        <v>0</v>
      </c>
      <c r="C109" s="5322">
        <f t="shared" ref="C109:D111" si="9">SUM(E109+G109+I109+K109+M109)</f>
        <v>0</v>
      </c>
      <c r="D109" s="5323">
        <f t="shared" si="9"/>
        <v>0</v>
      </c>
      <c r="E109" s="5285"/>
      <c r="F109" s="5286"/>
      <c r="G109" s="5285"/>
      <c r="H109" s="5286"/>
      <c r="I109" s="5285"/>
      <c r="J109" s="5324"/>
      <c r="K109" s="5285"/>
      <c r="L109" s="5324"/>
      <c r="M109" s="5325"/>
      <c r="N109" s="5324"/>
      <c r="O109" s="5286"/>
      <c r="P109" s="5286"/>
      <c r="Q109" s="415"/>
      <c r="R109" s="401"/>
      <c r="S109" s="401"/>
      <c r="T109" s="401"/>
      <c r="U109" s="401"/>
      <c r="V109" s="401"/>
      <c r="W109" s="401"/>
      <c r="X109" s="401"/>
      <c r="Y109" s="401"/>
      <c r="Z109" s="401"/>
      <c r="AA109" s="404"/>
      <c r="AB109" s="401"/>
      <c r="AC109" s="401"/>
      <c r="AD109" s="401"/>
      <c r="AE109" s="401"/>
      <c r="AF109" s="401"/>
      <c r="AG109" s="401"/>
      <c r="AH109" s="401"/>
      <c r="AI109" s="401"/>
      <c r="AJ109" s="401"/>
      <c r="AK109" s="401"/>
      <c r="AL109" s="401"/>
      <c r="AM109" s="401"/>
      <c r="AN109" s="401"/>
      <c r="AO109" s="401"/>
      <c r="AP109" s="401"/>
      <c r="AQ109" s="401"/>
      <c r="AR109" s="272"/>
      <c r="AS109" s="272"/>
      <c r="AT109" s="272"/>
      <c r="AU109" s="272"/>
      <c r="AV109" s="272"/>
    </row>
    <row r="110" spans="1:48" ht="55.5" customHeight="1" x14ac:dyDescent="0.35">
      <c r="A110" s="5326" t="s">
        <v>684</v>
      </c>
      <c r="B110" s="5327">
        <f>SUM(C110:D110)</f>
        <v>0</v>
      </c>
      <c r="C110" s="5328">
        <f t="shared" si="9"/>
        <v>0</v>
      </c>
      <c r="D110" s="5329">
        <f t="shared" si="9"/>
        <v>0</v>
      </c>
      <c r="E110" s="5330"/>
      <c r="F110" s="5331"/>
      <c r="G110" s="5330"/>
      <c r="H110" s="5332"/>
      <c r="I110" s="5330"/>
      <c r="J110" s="5331"/>
      <c r="K110" s="5330"/>
      <c r="L110" s="5331"/>
      <c r="M110" s="5333"/>
      <c r="N110" s="5332"/>
      <c r="O110" s="3985"/>
      <c r="P110" s="3985"/>
      <c r="Q110" s="415"/>
      <c r="R110" s="401"/>
      <c r="S110" s="401"/>
      <c r="T110" s="401"/>
      <c r="U110" s="401"/>
      <c r="V110" s="401"/>
      <c r="W110" s="401"/>
      <c r="X110" s="401"/>
      <c r="Y110" s="401"/>
      <c r="Z110" s="401"/>
      <c r="AA110" s="404"/>
      <c r="AB110" s="401"/>
      <c r="AC110" s="401"/>
      <c r="AD110" s="401"/>
      <c r="AE110" s="401"/>
      <c r="AF110" s="401"/>
      <c r="AG110" s="401"/>
      <c r="AH110" s="401"/>
      <c r="AI110" s="401"/>
      <c r="AJ110" s="401"/>
      <c r="AK110" s="401"/>
      <c r="AL110" s="401"/>
      <c r="AM110" s="401"/>
      <c r="AN110" s="401"/>
      <c r="AO110" s="401"/>
      <c r="AP110" s="401"/>
      <c r="AQ110" s="401"/>
      <c r="AR110" s="272"/>
      <c r="AS110" s="272"/>
      <c r="AT110" s="272"/>
      <c r="AU110" s="272"/>
      <c r="AV110" s="272"/>
    </row>
    <row r="111" spans="1:48" ht="55.5" customHeight="1" x14ac:dyDescent="0.35">
      <c r="A111" s="5334" t="s">
        <v>685</v>
      </c>
      <c r="B111" s="5327">
        <f>SUM(C111:D111)</f>
        <v>0</v>
      </c>
      <c r="C111" s="5328">
        <f t="shared" si="9"/>
        <v>0</v>
      </c>
      <c r="D111" s="5329">
        <f t="shared" si="9"/>
        <v>0</v>
      </c>
      <c r="E111" s="5335"/>
      <c r="F111" s="5331"/>
      <c r="G111" s="5335"/>
      <c r="H111" s="5332"/>
      <c r="I111" s="5335"/>
      <c r="J111" s="5331"/>
      <c r="K111" s="5335"/>
      <c r="L111" s="5331"/>
      <c r="M111" s="5333"/>
      <c r="N111" s="5332"/>
      <c r="O111" s="5331"/>
      <c r="P111" s="5331"/>
      <c r="Q111" s="415"/>
      <c r="R111" s="401"/>
      <c r="S111" s="401"/>
      <c r="T111" s="401"/>
      <c r="U111" s="401"/>
      <c r="V111" s="401"/>
      <c r="W111" s="401"/>
      <c r="X111" s="401"/>
      <c r="Y111" s="401"/>
      <c r="Z111" s="401"/>
      <c r="AA111" s="404"/>
      <c r="AB111" s="401"/>
      <c r="AC111" s="401"/>
      <c r="AD111" s="401"/>
      <c r="AE111" s="401"/>
      <c r="AF111" s="401"/>
      <c r="AG111" s="401"/>
      <c r="AH111" s="401"/>
      <c r="AI111" s="401"/>
      <c r="AJ111" s="401"/>
      <c r="AK111" s="401"/>
      <c r="AL111" s="401"/>
      <c r="AM111" s="401"/>
      <c r="AN111" s="401"/>
      <c r="AO111" s="401"/>
      <c r="AP111" s="401"/>
      <c r="AQ111" s="401"/>
      <c r="AR111" s="272"/>
      <c r="AS111" s="272"/>
      <c r="AT111" s="272"/>
      <c r="AU111" s="272"/>
      <c r="AV111" s="272"/>
    </row>
    <row r="112" spans="1:48" ht="18.75" customHeight="1" x14ac:dyDescent="0.35">
      <c r="A112" s="390" t="s">
        <v>686</v>
      </c>
      <c r="B112" s="315"/>
      <c r="C112" s="315"/>
      <c r="D112" s="356"/>
      <c r="E112" s="315"/>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row>
    <row r="113" spans="1:48" ht="15" customHeight="1" x14ac:dyDescent="0.35">
      <c r="A113" s="7895" t="s">
        <v>687</v>
      </c>
      <c r="B113" s="7867" t="s">
        <v>688</v>
      </c>
      <c r="C113" s="7874"/>
      <c r="D113" s="7869"/>
      <c r="E113" s="7897" t="s">
        <v>689</v>
      </c>
      <c r="F113" s="119"/>
      <c r="G113" s="273"/>
      <c r="H113" s="273"/>
      <c r="I113" s="273"/>
      <c r="J113" s="273"/>
      <c r="K113" s="273"/>
      <c r="L113" s="273"/>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row>
    <row r="114" spans="1:48" ht="21" customHeight="1" x14ac:dyDescent="0.35">
      <c r="A114" s="7896"/>
      <c r="B114" s="5336" t="s">
        <v>690</v>
      </c>
      <c r="C114" s="5336" t="s">
        <v>691</v>
      </c>
      <c r="D114" s="5337" t="s">
        <v>692</v>
      </c>
      <c r="E114" s="7898"/>
      <c r="F114" s="273"/>
      <c r="G114" s="273"/>
      <c r="H114" s="273"/>
      <c r="I114" s="273"/>
      <c r="J114" s="273"/>
      <c r="K114" s="273"/>
      <c r="L114" s="273"/>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row>
    <row r="115" spans="1:48" ht="27.75" customHeight="1" x14ac:dyDescent="0.35">
      <c r="A115" s="5338" t="s">
        <v>30</v>
      </c>
      <c r="B115" s="5339"/>
      <c r="C115" s="5339"/>
      <c r="D115" s="5340"/>
      <c r="E115" s="5341"/>
      <c r="F115" s="272"/>
      <c r="G115" s="273"/>
      <c r="H115" s="273"/>
      <c r="I115" s="273"/>
      <c r="J115" s="273"/>
      <c r="K115" s="273"/>
      <c r="L115" s="273"/>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row>
    <row r="116" spans="1:48" ht="15.5" x14ac:dyDescent="0.35">
      <c r="A116" s="5342" t="s">
        <v>693</v>
      </c>
      <c r="B116" s="356"/>
      <c r="C116" s="356"/>
      <c r="D116" s="356"/>
      <c r="E116" s="298"/>
      <c r="G116" s="298"/>
      <c r="H116" s="5343"/>
      <c r="I116" s="5343"/>
      <c r="J116" s="5344"/>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row>
    <row r="117" spans="1:48" x14ac:dyDescent="0.35">
      <c r="A117" s="7879" t="s">
        <v>123</v>
      </c>
      <c r="B117" s="7892" t="s">
        <v>360</v>
      </c>
      <c r="C117" s="6921"/>
      <c r="D117" s="6922"/>
      <c r="E117" s="7881"/>
      <c r="F117" s="7893"/>
      <c r="G117" s="7893"/>
      <c r="H117" s="7893"/>
      <c r="I117" s="7893"/>
      <c r="J117" s="788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row>
    <row r="118" spans="1:48" ht="23.25" customHeight="1" x14ac:dyDescent="0.35">
      <c r="A118" s="6918"/>
      <c r="B118" s="7782"/>
      <c r="C118" s="7894"/>
      <c r="D118" s="7187"/>
      <c r="E118" s="7881" t="s">
        <v>694</v>
      </c>
      <c r="F118" s="7882"/>
      <c r="G118" s="7881" t="s">
        <v>695</v>
      </c>
      <c r="H118" s="7882"/>
      <c r="I118" s="7881" t="s">
        <v>696</v>
      </c>
      <c r="J118" s="788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row>
    <row r="119" spans="1:48" ht="24" customHeight="1" x14ac:dyDescent="0.35">
      <c r="A119" s="7880"/>
      <c r="B119" s="5315" t="s">
        <v>32</v>
      </c>
      <c r="C119" s="5345" t="s">
        <v>33</v>
      </c>
      <c r="D119" s="4937" t="s">
        <v>34</v>
      </c>
      <c r="E119" s="5318" t="s">
        <v>33</v>
      </c>
      <c r="F119" s="5319" t="s">
        <v>34</v>
      </c>
      <c r="G119" s="5318" t="s">
        <v>33</v>
      </c>
      <c r="H119" s="5319" t="s">
        <v>34</v>
      </c>
      <c r="I119" s="5318" t="s">
        <v>33</v>
      </c>
      <c r="J119" s="5319" t="s">
        <v>34</v>
      </c>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row>
    <row r="120" spans="1:48" ht="60" customHeight="1" x14ac:dyDescent="0.35">
      <c r="A120" s="5320" t="s">
        <v>697</v>
      </c>
      <c r="B120" s="5321">
        <f>SUM(C120:D120)</f>
        <v>0</v>
      </c>
      <c r="C120" s="5322">
        <f t="shared" ref="C120:D122" si="10">+E120+G120+I120</f>
        <v>0</v>
      </c>
      <c r="D120" s="5323">
        <f t="shared" si="10"/>
        <v>0</v>
      </c>
      <c r="E120" s="5285"/>
      <c r="F120" s="5286"/>
      <c r="G120" s="5285"/>
      <c r="H120" s="5286"/>
      <c r="I120" s="5285"/>
      <c r="J120" s="5324"/>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row>
    <row r="121" spans="1:48" ht="60" customHeight="1" x14ac:dyDescent="0.35">
      <c r="A121" s="416" t="s">
        <v>698</v>
      </c>
      <c r="B121" s="417">
        <f>SUM(C121:D121)</f>
        <v>0</v>
      </c>
      <c r="C121" s="418">
        <f t="shared" si="10"/>
        <v>0</v>
      </c>
      <c r="D121" s="336">
        <f t="shared" si="10"/>
        <v>0</v>
      </c>
      <c r="E121" s="419"/>
      <c r="F121" s="420"/>
      <c r="G121" s="419"/>
      <c r="H121" s="420"/>
      <c r="I121" s="419"/>
      <c r="J121" s="421"/>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row>
    <row r="122" spans="1:48" ht="61.5" customHeight="1" x14ac:dyDescent="0.35">
      <c r="A122" s="5346" t="s">
        <v>699</v>
      </c>
      <c r="B122" s="5347">
        <f>SUM(C122:D122)</f>
        <v>0</v>
      </c>
      <c r="C122" s="5348">
        <f t="shared" si="10"/>
        <v>0</v>
      </c>
      <c r="D122" s="5349">
        <f t="shared" si="10"/>
        <v>0</v>
      </c>
      <c r="E122" s="5350"/>
      <c r="F122" s="5351"/>
      <c r="G122" s="5350"/>
      <c r="H122" s="3990"/>
      <c r="I122" s="5350"/>
      <c r="J122" s="5351"/>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row>
    <row r="123" spans="1:48" ht="15.5" x14ac:dyDescent="0.35">
      <c r="A123" s="5352" t="s">
        <v>700</v>
      </c>
      <c r="B123" s="5353"/>
      <c r="C123" s="422"/>
      <c r="D123" s="422"/>
      <c r="E123" s="356"/>
      <c r="F123" s="5354"/>
      <c r="H123" s="5355"/>
      <c r="I123" s="423"/>
      <c r="J123" s="423"/>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row>
    <row r="124" spans="1:48" ht="27.75" customHeight="1" x14ac:dyDescent="0.35">
      <c r="A124" s="6922" t="s">
        <v>123</v>
      </c>
      <c r="B124" s="7879" t="s">
        <v>30</v>
      </c>
      <c r="C124" s="7892" t="s">
        <v>701</v>
      </c>
      <c r="D124" s="6922"/>
      <c r="E124" s="7892" t="s">
        <v>702</v>
      </c>
      <c r="F124" s="6922"/>
      <c r="G124" s="7881" t="s">
        <v>703</v>
      </c>
      <c r="H124" s="7893"/>
      <c r="I124" s="788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row>
    <row r="125" spans="1:48" ht="30" x14ac:dyDescent="0.35">
      <c r="A125" s="7187"/>
      <c r="B125" s="7880"/>
      <c r="C125" s="5318" t="s">
        <v>33</v>
      </c>
      <c r="D125" s="5356" t="s">
        <v>34</v>
      </c>
      <c r="E125" s="5357" t="s">
        <v>704</v>
      </c>
      <c r="F125" s="5319" t="s">
        <v>705</v>
      </c>
      <c r="G125" s="5357" t="s">
        <v>706</v>
      </c>
      <c r="H125" s="5358" t="s">
        <v>707</v>
      </c>
      <c r="I125" s="5319" t="s">
        <v>708</v>
      </c>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row>
    <row r="126" spans="1:48" ht="20" x14ac:dyDescent="0.35">
      <c r="A126" s="5359" t="s">
        <v>709</v>
      </c>
      <c r="B126" s="5360">
        <f>SUM(C126:D126)</f>
        <v>0</v>
      </c>
      <c r="C126" s="5361"/>
      <c r="D126" s="5362"/>
      <c r="E126" s="5361"/>
      <c r="F126" s="5363"/>
      <c r="G126" s="5361"/>
      <c r="H126" s="5361"/>
      <c r="I126" s="5363"/>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row>
    <row r="127" spans="1:48" x14ac:dyDescent="0.35">
      <c r="A127" s="301" t="s">
        <v>710</v>
      </c>
      <c r="B127" s="315"/>
      <c r="C127" s="315"/>
      <c r="D127" s="315"/>
      <c r="E127" s="306"/>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c r="AF127" s="298"/>
      <c r="AG127" s="298"/>
      <c r="AH127" s="298"/>
      <c r="AI127" s="298"/>
      <c r="AJ127" s="298"/>
      <c r="AK127" s="298"/>
      <c r="AL127" s="298"/>
      <c r="AM127" s="298"/>
      <c r="AN127" s="298"/>
      <c r="AO127" s="298"/>
      <c r="AP127" s="298"/>
      <c r="AQ127" s="298"/>
      <c r="AR127" s="298"/>
      <c r="AS127" s="298"/>
      <c r="AT127" s="298"/>
      <c r="AU127" s="298"/>
      <c r="AV127" s="298"/>
    </row>
    <row r="128" spans="1:48" ht="15" customHeight="1" x14ac:dyDescent="0.35">
      <c r="A128" s="7879" t="s">
        <v>123</v>
      </c>
      <c r="B128" s="7879" t="s">
        <v>2</v>
      </c>
      <c r="C128" s="7892" t="s">
        <v>360</v>
      </c>
      <c r="D128" s="6921"/>
      <c r="E128" s="6922"/>
      <c r="F128" s="7881" t="s">
        <v>361</v>
      </c>
      <c r="G128" s="7893"/>
      <c r="H128" s="7893"/>
      <c r="I128" s="7893"/>
      <c r="J128" s="7893"/>
      <c r="K128" s="7893"/>
      <c r="L128" s="7893"/>
      <c r="M128" s="7893"/>
      <c r="N128" s="7893"/>
      <c r="O128" s="7893"/>
      <c r="P128" s="7893"/>
      <c r="Q128" s="7893"/>
      <c r="R128" s="7893"/>
      <c r="S128" s="7893"/>
      <c r="T128" s="7893"/>
      <c r="U128" s="7893"/>
      <c r="V128" s="7893"/>
      <c r="W128" s="7893"/>
      <c r="X128" s="7893"/>
      <c r="Y128" s="7893"/>
      <c r="Z128" s="7893"/>
      <c r="AA128" s="7893"/>
      <c r="AB128" s="7893"/>
      <c r="AC128" s="7893"/>
      <c r="AD128" s="7893"/>
      <c r="AE128" s="7893"/>
      <c r="AF128" s="7893"/>
      <c r="AG128" s="7893"/>
      <c r="AH128" s="7893"/>
      <c r="AI128" s="7893"/>
      <c r="AJ128" s="7893"/>
      <c r="AK128" s="7893"/>
      <c r="AL128" s="7893"/>
      <c r="AM128" s="7739"/>
      <c r="AN128" s="7883" t="s">
        <v>363</v>
      </c>
      <c r="AO128" s="7884" t="s">
        <v>364</v>
      </c>
      <c r="AP128" s="7887" t="s">
        <v>8</v>
      </c>
      <c r="AQ128" s="7890" t="s">
        <v>9</v>
      </c>
      <c r="AR128" s="7883" t="s">
        <v>10</v>
      </c>
      <c r="AS128" s="272"/>
      <c r="AT128" s="6924"/>
      <c r="AU128" s="298"/>
      <c r="AV128" s="272"/>
    </row>
    <row r="129" spans="1:48" x14ac:dyDescent="0.35">
      <c r="A129" s="6918"/>
      <c r="B129" s="6918"/>
      <c r="C129" s="7782"/>
      <c r="D129" s="7894"/>
      <c r="E129" s="7187"/>
      <c r="F129" s="7881" t="s">
        <v>601</v>
      </c>
      <c r="G129" s="7882"/>
      <c r="H129" s="7881" t="s">
        <v>539</v>
      </c>
      <c r="I129" s="7882"/>
      <c r="J129" s="7881" t="s">
        <v>540</v>
      </c>
      <c r="K129" s="7882"/>
      <c r="L129" s="7881" t="s">
        <v>43</v>
      </c>
      <c r="M129" s="7882"/>
      <c r="N129" s="7881" t="s">
        <v>44</v>
      </c>
      <c r="O129" s="7882"/>
      <c r="P129" s="7867" t="s">
        <v>45</v>
      </c>
      <c r="Q129" s="7868"/>
      <c r="R129" s="7867" t="s">
        <v>46</v>
      </c>
      <c r="S129" s="7868"/>
      <c r="T129" s="7867" t="s">
        <v>47</v>
      </c>
      <c r="U129" s="7868"/>
      <c r="V129" s="7867" t="s">
        <v>48</v>
      </c>
      <c r="W129" s="7868"/>
      <c r="X129" s="7867" t="s">
        <v>49</v>
      </c>
      <c r="Y129" s="7868"/>
      <c r="Z129" s="7867" t="s">
        <v>50</v>
      </c>
      <c r="AA129" s="7868"/>
      <c r="AB129" s="7867" t="s">
        <v>51</v>
      </c>
      <c r="AC129" s="7868"/>
      <c r="AD129" s="7867" t="s">
        <v>52</v>
      </c>
      <c r="AE129" s="7868"/>
      <c r="AF129" s="7867" t="s">
        <v>53</v>
      </c>
      <c r="AG129" s="7868"/>
      <c r="AH129" s="7867" t="s">
        <v>54</v>
      </c>
      <c r="AI129" s="7868"/>
      <c r="AJ129" s="7867" t="s">
        <v>55</v>
      </c>
      <c r="AK129" s="7868"/>
      <c r="AL129" s="7867" t="s">
        <v>56</v>
      </c>
      <c r="AM129" s="7869"/>
      <c r="AN129" s="7020"/>
      <c r="AO129" s="7885"/>
      <c r="AP129" s="7888"/>
      <c r="AQ129" s="7817"/>
      <c r="AR129" s="7020"/>
      <c r="AS129" s="272"/>
      <c r="AT129" s="6924"/>
      <c r="AU129" s="298"/>
      <c r="AV129" s="272"/>
    </row>
    <row r="130" spans="1:48" ht="51.75" customHeight="1" x14ac:dyDescent="0.35">
      <c r="A130" s="7880"/>
      <c r="B130" s="7880"/>
      <c r="C130" s="5364" t="s">
        <v>32</v>
      </c>
      <c r="D130" s="5365" t="s">
        <v>33</v>
      </c>
      <c r="E130" s="4934" t="s">
        <v>34</v>
      </c>
      <c r="F130" s="5318" t="s">
        <v>33</v>
      </c>
      <c r="G130" s="4934" t="s">
        <v>34</v>
      </c>
      <c r="H130" s="5318" t="s">
        <v>33</v>
      </c>
      <c r="I130" s="4934" t="s">
        <v>34</v>
      </c>
      <c r="J130" s="5318" t="s">
        <v>33</v>
      </c>
      <c r="K130" s="4934" t="s">
        <v>34</v>
      </c>
      <c r="L130" s="5318" t="s">
        <v>33</v>
      </c>
      <c r="M130" s="4934" t="s">
        <v>34</v>
      </c>
      <c r="N130" s="5318" t="s">
        <v>33</v>
      </c>
      <c r="O130" s="4934" t="s">
        <v>34</v>
      </c>
      <c r="P130" s="5318" t="s">
        <v>33</v>
      </c>
      <c r="Q130" s="4934" t="s">
        <v>34</v>
      </c>
      <c r="R130" s="5318" t="s">
        <v>33</v>
      </c>
      <c r="S130" s="4934" t="s">
        <v>34</v>
      </c>
      <c r="T130" s="5318" t="s">
        <v>33</v>
      </c>
      <c r="U130" s="4934" t="s">
        <v>34</v>
      </c>
      <c r="V130" s="5318" t="s">
        <v>33</v>
      </c>
      <c r="W130" s="4934" t="s">
        <v>34</v>
      </c>
      <c r="X130" s="5318" t="s">
        <v>33</v>
      </c>
      <c r="Y130" s="4934" t="s">
        <v>34</v>
      </c>
      <c r="Z130" s="5318" t="s">
        <v>33</v>
      </c>
      <c r="AA130" s="4934" t="s">
        <v>34</v>
      </c>
      <c r="AB130" s="5318" t="s">
        <v>33</v>
      </c>
      <c r="AC130" s="4934" t="s">
        <v>34</v>
      </c>
      <c r="AD130" s="5318" t="s">
        <v>33</v>
      </c>
      <c r="AE130" s="4934" t="s">
        <v>34</v>
      </c>
      <c r="AF130" s="5318" t="s">
        <v>33</v>
      </c>
      <c r="AG130" s="4934" t="s">
        <v>34</v>
      </c>
      <c r="AH130" s="5318" t="s">
        <v>33</v>
      </c>
      <c r="AI130" s="4934" t="s">
        <v>34</v>
      </c>
      <c r="AJ130" s="5318" t="s">
        <v>33</v>
      </c>
      <c r="AK130" s="4934" t="s">
        <v>34</v>
      </c>
      <c r="AL130" s="5318" t="s">
        <v>33</v>
      </c>
      <c r="AM130" s="392" t="s">
        <v>34</v>
      </c>
      <c r="AN130" s="7184"/>
      <c r="AO130" s="7886"/>
      <c r="AP130" s="7889"/>
      <c r="AQ130" s="7891"/>
      <c r="AR130" s="7184"/>
      <c r="AS130" s="272"/>
      <c r="AT130" s="6924"/>
      <c r="AU130" s="298"/>
      <c r="AV130" s="272"/>
    </row>
    <row r="131" spans="1:48" x14ac:dyDescent="0.35">
      <c r="A131" s="7870" t="s">
        <v>711</v>
      </c>
      <c r="B131" s="5366" t="s">
        <v>712</v>
      </c>
      <c r="C131" s="5367">
        <f>SUM(D131+E131)</f>
        <v>0</v>
      </c>
      <c r="D131" s="424">
        <f t="shared" ref="D131:E134" si="11">SUM(F131+H131+J131+L131+N131+P131+R131+T131+V131+X131+Z131+AB131+AD131+AF131+AH131+AJ131+AL131)</f>
        <v>0</v>
      </c>
      <c r="E131" s="5368">
        <f t="shared" si="11"/>
        <v>0</v>
      </c>
      <c r="F131" s="5302"/>
      <c r="G131" s="5369"/>
      <c r="H131" s="5302"/>
      <c r="I131" s="5369"/>
      <c r="J131" s="5302"/>
      <c r="K131" s="5369"/>
      <c r="L131" s="5302"/>
      <c r="M131" s="5369"/>
      <c r="N131" s="5302"/>
      <c r="O131" s="5369"/>
      <c r="P131" s="5302"/>
      <c r="Q131" s="5369"/>
      <c r="R131" s="5302"/>
      <c r="S131" s="5369"/>
      <c r="T131" s="5302"/>
      <c r="U131" s="5369"/>
      <c r="V131" s="5302"/>
      <c r="W131" s="5369"/>
      <c r="X131" s="5302"/>
      <c r="Y131" s="5369"/>
      <c r="Z131" s="5302"/>
      <c r="AA131" s="5369"/>
      <c r="AB131" s="5302"/>
      <c r="AC131" s="5369"/>
      <c r="AD131" s="5302"/>
      <c r="AE131" s="5369"/>
      <c r="AF131" s="5302"/>
      <c r="AG131" s="5369"/>
      <c r="AH131" s="5302"/>
      <c r="AI131" s="5369"/>
      <c r="AJ131" s="5302"/>
      <c r="AK131" s="5369"/>
      <c r="AL131" s="5302"/>
      <c r="AM131" s="5370"/>
      <c r="AN131" s="5303"/>
      <c r="AO131" s="5303"/>
      <c r="AP131" s="5303"/>
      <c r="AQ131" s="5301"/>
      <c r="AR131" s="5303"/>
      <c r="AS131" s="3537"/>
      <c r="AT131" s="426"/>
      <c r="AU131" s="427"/>
      <c r="AV131" s="272"/>
    </row>
    <row r="132" spans="1:48" ht="32.25" customHeight="1" x14ac:dyDescent="0.35">
      <c r="A132" s="7871"/>
      <c r="B132" s="3991" t="s">
        <v>713</v>
      </c>
      <c r="C132" s="3992">
        <f>SUM(D132+E132)</f>
        <v>0</v>
      </c>
      <c r="D132" s="5371">
        <f t="shared" si="11"/>
        <v>0</v>
      </c>
      <c r="E132" s="3922">
        <f t="shared" si="11"/>
        <v>0</v>
      </c>
      <c r="F132" s="3454"/>
      <c r="G132" s="3453"/>
      <c r="H132" s="3454"/>
      <c r="I132" s="3453"/>
      <c r="J132" s="3454"/>
      <c r="K132" s="3453"/>
      <c r="L132" s="3454"/>
      <c r="M132" s="3453"/>
      <c r="N132" s="3454"/>
      <c r="O132" s="3453"/>
      <c r="P132" s="3454"/>
      <c r="Q132" s="3453"/>
      <c r="R132" s="3454"/>
      <c r="S132" s="3453"/>
      <c r="T132" s="3454"/>
      <c r="U132" s="3453"/>
      <c r="V132" s="3454"/>
      <c r="W132" s="3453"/>
      <c r="X132" s="3454"/>
      <c r="Y132" s="3453"/>
      <c r="Z132" s="3454"/>
      <c r="AA132" s="3453"/>
      <c r="AB132" s="3454"/>
      <c r="AC132" s="3453"/>
      <c r="AD132" s="3454"/>
      <c r="AE132" s="3453"/>
      <c r="AF132" s="3454"/>
      <c r="AG132" s="3453"/>
      <c r="AH132" s="3454"/>
      <c r="AI132" s="3453"/>
      <c r="AJ132" s="3454"/>
      <c r="AK132" s="3453"/>
      <c r="AL132" s="3454"/>
      <c r="AM132" s="3596"/>
      <c r="AN132" s="3455"/>
      <c r="AO132" s="3455"/>
      <c r="AP132" s="3455"/>
      <c r="AQ132" s="4733"/>
      <c r="AR132" s="3455"/>
      <c r="AS132" s="3537"/>
      <c r="AT132" s="426"/>
      <c r="AU132" s="427"/>
      <c r="AV132" s="272"/>
    </row>
    <row r="133" spans="1:48" x14ac:dyDescent="0.35">
      <c r="A133" s="7871"/>
      <c r="B133" s="3991" t="s">
        <v>714</v>
      </c>
      <c r="C133" s="3992">
        <f>SUM(D133+E133)</f>
        <v>0</v>
      </c>
      <c r="D133" s="5371">
        <f t="shared" si="11"/>
        <v>0</v>
      </c>
      <c r="E133" s="3922">
        <f t="shared" si="11"/>
        <v>0</v>
      </c>
      <c r="F133" s="3619"/>
      <c r="G133" s="3618"/>
      <c r="H133" s="3619"/>
      <c r="I133" s="3618"/>
      <c r="J133" s="3619"/>
      <c r="K133" s="3618"/>
      <c r="L133" s="3619"/>
      <c r="M133" s="3618"/>
      <c r="N133" s="3619"/>
      <c r="O133" s="3618"/>
      <c r="P133" s="3619"/>
      <c r="Q133" s="3618"/>
      <c r="R133" s="3619"/>
      <c r="S133" s="3618"/>
      <c r="T133" s="3619"/>
      <c r="U133" s="3618"/>
      <c r="V133" s="3619"/>
      <c r="W133" s="3618"/>
      <c r="X133" s="3619"/>
      <c r="Y133" s="3618"/>
      <c r="Z133" s="3619"/>
      <c r="AA133" s="3618"/>
      <c r="AB133" s="3619"/>
      <c r="AC133" s="3618"/>
      <c r="AD133" s="3619"/>
      <c r="AE133" s="3618"/>
      <c r="AF133" s="3619"/>
      <c r="AG133" s="3618"/>
      <c r="AH133" s="3619"/>
      <c r="AI133" s="3618"/>
      <c r="AJ133" s="3619"/>
      <c r="AK133" s="3618"/>
      <c r="AL133" s="3619"/>
      <c r="AM133" s="3621"/>
      <c r="AN133" s="3622"/>
      <c r="AO133" s="3622"/>
      <c r="AP133" s="3622"/>
      <c r="AQ133" s="3429"/>
      <c r="AR133" s="3622"/>
      <c r="AS133" s="3537"/>
      <c r="AT133" s="426"/>
      <c r="AU133" s="427"/>
      <c r="AV133" s="272"/>
    </row>
    <row r="134" spans="1:48" x14ac:dyDescent="0.35">
      <c r="A134" s="7122"/>
      <c r="B134" s="5372" t="s">
        <v>30</v>
      </c>
      <c r="C134" s="5373">
        <f>SUM(D134+E134)</f>
        <v>0</v>
      </c>
      <c r="D134" s="5374">
        <f t="shared" si="11"/>
        <v>0</v>
      </c>
      <c r="E134" s="5375">
        <f t="shared" si="11"/>
        <v>0</v>
      </c>
      <c r="F134" s="5376">
        <f t="shared" ref="F134:AR134" si="12">SUM(F131:F133)</f>
        <v>0</v>
      </c>
      <c r="G134" s="5377">
        <f t="shared" si="12"/>
        <v>0</v>
      </c>
      <c r="H134" s="5376">
        <f t="shared" si="12"/>
        <v>0</v>
      </c>
      <c r="I134" s="5377">
        <f t="shared" si="12"/>
        <v>0</v>
      </c>
      <c r="J134" s="5376">
        <f t="shared" si="12"/>
        <v>0</v>
      </c>
      <c r="K134" s="5378">
        <f t="shared" si="12"/>
        <v>0</v>
      </c>
      <c r="L134" s="5376">
        <f t="shared" si="12"/>
        <v>0</v>
      </c>
      <c r="M134" s="5378">
        <f t="shared" si="12"/>
        <v>0</v>
      </c>
      <c r="N134" s="5376">
        <f t="shared" si="12"/>
        <v>0</v>
      </c>
      <c r="O134" s="5378">
        <f t="shared" si="12"/>
        <v>0</v>
      </c>
      <c r="P134" s="5376">
        <f t="shared" si="12"/>
        <v>0</v>
      </c>
      <c r="Q134" s="5378">
        <f t="shared" si="12"/>
        <v>0</v>
      </c>
      <c r="R134" s="5376">
        <f t="shared" si="12"/>
        <v>0</v>
      </c>
      <c r="S134" s="5378">
        <f t="shared" si="12"/>
        <v>0</v>
      </c>
      <c r="T134" s="5376">
        <f t="shared" si="12"/>
        <v>0</v>
      </c>
      <c r="U134" s="5378">
        <f t="shared" si="12"/>
        <v>0</v>
      </c>
      <c r="V134" s="5376">
        <f t="shared" si="12"/>
        <v>0</v>
      </c>
      <c r="W134" s="5378">
        <f t="shared" si="12"/>
        <v>0</v>
      </c>
      <c r="X134" s="5376">
        <f t="shared" si="12"/>
        <v>0</v>
      </c>
      <c r="Y134" s="5378">
        <f t="shared" si="12"/>
        <v>0</v>
      </c>
      <c r="Z134" s="5376">
        <f t="shared" si="12"/>
        <v>0</v>
      </c>
      <c r="AA134" s="5378">
        <f t="shared" si="12"/>
        <v>0</v>
      </c>
      <c r="AB134" s="5376">
        <f t="shared" si="12"/>
        <v>0</v>
      </c>
      <c r="AC134" s="5378">
        <f t="shared" si="12"/>
        <v>0</v>
      </c>
      <c r="AD134" s="5376">
        <f t="shared" si="12"/>
        <v>0</v>
      </c>
      <c r="AE134" s="5378">
        <f t="shared" si="12"/>
        <v>0</v>
      </c>
      <c r="AF134" s="5376">
        <f t="shared" si="12"/>
        <v>0</v>
      </c>
      <c r="AG134" s="5378">
        <f t="shared" si="12"/>
        <v>0</v>
      </c>
      <c r="AH134" s="5376">
        <f t="shared" si="12"/>
        <v>0</v>
      </c>
      <c r="AI134" s="5378">
        <f t="shared" si="12"/>
        <v>0</v>
      </c>
      <c r="AJ134" s="5376">
        <f t="shared" si="12"/>
        <v>0</v>
      </c>
      <c r="AK134" s="5378">
        <f t="shared" si="12"/>
        <v>0</v>
      </c>
      <c r="AL134" s="5379">
        <f t="shared" si="12"/>
        <v>0</v>
      </c>
      <c r="AM134" s="5380">
        <f t="shared" si="12"/>
        <v>0</v>
      </c>
      <c r="AN134" s="5377">
        <f t="shared" si="12"/>
        <v>0</v>
      </c>
      <c r="AO134" s="5377">
        <f t="shared" si="12"/>
        <v>0</v>
      </c>
      <c r="AP134" s="5377">
        <f>SUM(AP131:AP133)</f>
        <v>0</v>
      </c>
      <c r="AQ134" s="5381">
        <f t="shared" si="12"/>
        <v>0</v>
      </c>
      <c r="AR134" s="5377">
        <f t="shared" si="12"/>
        <v>0</v>
      </c>
      <c r="AS134" s="272"/>
      <c r="AT134" s="306"/>
      <c r="AU134" s="298"/>
      <c r="AV134" s="272"/>
    </row>
    <row r="135" spans="1:48" x14ac:dyDescent="0.35">
      <c r="A135" s="5382" t="s">
        <v>715</v>
      </c>
      <c r="B135" s="5383"/>
      <c r="C135" s="5383"/>
      <c r="D135" s="5383"/>
      <c r="E135" s="5383"/>
      <c r="F135" s="5383"/>
      <c r="G135" s="5383"/>
      <c r="H135" s="5384"/>
      <c r="I135" s="428"/>
    </row>
    <row r="136" spans="1:48" x14ac:dyDescent="0.35">
      <c r="A136" s="7872" t="s">
        <v>716</v>
      </c>
      <c r="B136" s="7867" t="s">
        <v>717</v>
      </c>
      <c r="C136" s="7874"/>
      <c r="D136" s="7874"/>
      <c r="E136" s="7874"/>
      <c r="F136" s="7868"/>
      <c r="G136" s="5385"/>
      <c r="H136" s="7875" t="s">
        <v>718</v>
      </c>
      <c r="I136" s="7876"/>
    </row>
    <row r="137" spans="1:48" ht="15" customHeight="1" x14ac:dyDescent="0.35">
      <c r="A137" s="6980"/>
      <c r="B137" s="7879" t="s">
        <v>30</v>
      </c>
      <c r="C137" s="7867" t="s">
        <v>719</v>
      </c>
      <c r="D137" s="7874"/>
      <c r="E137" s="7874"/>
      <c r="F137" s="7868"/>
      <c r="G137" s="7865" t="s">
        <v>720</v>
      </c>
      <c r="H137" s="7877"/>
      <c r="I137" s="7878"/>
    </row>
    <row r="138" spans="1:48" ht="25.5" customHeight="1" x14ac:dyDescent="0.35">
      <c r="A138" s="7873"/>
      <c r="B138" s="7880"/>
      <c r="C138" s="5364" t="s">
        <v>721</v>
      </c>
      <c r="D138" s="4933" t="s">
        <v>722</v>
      </c>
      <c r="E138" s="5365" t="s">
        <v>723</v>
      </c>
      <c r="F138" s="5386" t="s">
        <v>724</v>
      </c>
      <c r="G138" s="7866"/>
      <c r="H138" s="5319" t="s">
        <v>725</v>
      </c>
      <c r="I138" s="5387" t="s">
        <v>726</v>
      </c>
    </row>
    <row r="139" spans="1:48" x14ac:dyDescent="0.35">
      <c r="A139" s="3993" t="s">
        <v>727</v>
      </c>
      <c r="B139" s="3994">
        <f>SUM(C139:F139)+H139</f>
        <v>0</v>
      </c>
      <c r="C139" s="5302"/>
      <c r="D139" s="5369"/>
      <c r="E139" s="5302"/>
      <c r="F139" s="5369"/>
      <c r="G139" s="5286"/>
      <c r="H139" s="5302"/>
      <c r="I139" s="5369"/>
    </row>
    <row r="140" spans="1:48" x14ac:dyDescent="0.35">
      <c r="A140" s="3993" t="s">
        <v>251</v>
      </c>
      <c r="B140" s="3994">
        <f t="shared" ref="B140:B146" si="13">SUM(C140:F140)+H140</f>
        <v>0</v>
      </c>
      <c r="C140" s="3454"/>
      <c r="D140" s="3453"/>
      <c r="E140" s="3454"/>
      <c r="F140" s="3453"/>
      <c r="G140" s="3985"/>
      <c r="H140" s="3454"/>
      <c r="I140" s="3453"/>
    </row>
    <row r="141" spans="1:48" x14ac:dyDescent="0.35">
      <c r="A141" s="3995" t="s">
        <v>231</v>
      </c>
      <c r="B141" s="3994">
        <f t="shared" si="13"/>
        <v>0</v>
      </c>
      <c r="C141" s="3454"/>
      <c r="D141" s="3453"/>
      <c r="E141" s="3454"/>
      <c r="F141" s="3453"/>
      <c r="G141" s="3985"/>
      <c r="H141" s="3454"/>
      <c r="I141" s="3453"/>
    </row>
    <row r="142" spans="1:48" x14ac:dyDescent="0.35">
      <c r="A142" s="3995" t="s">
        <v>11</v>
      </c>
      <c r="B142" s="3994">
        <f t="shared" si="13"/>
        <v>0</v>
      </c>
      <c r="C142" s="3454"/>
      <c r="D142" s="3453"/>
      <c r="E142" s="3454"/>
      <c r="F142" s="3453"/>
      <c r="G142" s="3985"/>
      <c r="H142" s="3454"/>
      <c r="I142" s="3453"/>
    </row>
    <row r="143" spans="1:48" x14ac:dyDescent="0.35">
      <c r="A143" s="3993" t="s">
        <v>106</v>
      </c>
      <c r="B143" s="3994">
        <f t="shared" si="13"/>
        <v>0</v>
      </c>
      <c r="C143" s="3454"/>
      <c r="D143" s="3453"/>
      <c r="E143" s="3454"/>
      <c r="F143" s="3453"/>
      <c r="G143" s="3985"/>
      <c r="H143" s="3454"/>
      <c r="I143" s="3453"/>
    </row>
    <row r="144" spans="1:48" x14ac:dyDescent="0.35">
      <c r="A144" s="3993" t="s">
        <v>232</v>
      </c>
      <c r="B144" s="3994">
        <f t="shared" si="13"/>
        <v>0</v>
      </c>
      <c r="C144" s="3454"/>
      <c r="D144" s="3453"/>
      <c r="E144" s="3454"/>
      <c r="F144" s="3453"/>
      <c r="G144" s="3985"/>
      <c r="H144" s="3454"/>
      <c r="I144" s="3453"/>
    </row>
    <row r="145" spans="1:9" x14ac:dyDescent="0.35">
      <c r="A145" s="4788" t="s">
        <v>728</v>
      </c>
      <c r="B145" s="5006">
        <f t="shared" si="13"/>
        <v>0</v>
      </c>
      <c r="C145" s="3454"/>
      <c r="D145" s="3453"/>
      <c r="E145" s="3454"/>
      <c r="F145" s="3453"/>
      <c r="G145" s="3985"/>
      <c r="H145" s="3454"/>
      <c r="I145" s="3453"/>
    </row>
    <row r="146" spans="1:9" x14ac:dyDescent="0.35">
      <c r="A146" s="5388" t="s">
        <v>729</v>
      </c>
      <c r="B146" s="3996">
        <f t="shared" si="13"/>
        <v>0</v>
      </c>
      <c r="C146" s="3619"/>
      <c r="D146" s="3618"/>
      <c r="E146" s="3619"/>
      <c r="F146" s="3618"/>
      <c r="G146" s="3619"/>
      <c r="H146" s="3619"/>
      <c r="I146" s="3618"/>
    </row>
    <row r="147" spans="1:9" x14ac:dyDescent="0.35">
      <c r="A147" s="4" t="s">
        <v>730</v>
      </c>
      <c r="B147" s="2"/>
      <c r="C147" s="2"/>
      <c r="D147" s="2"/>
      <c r="E147" s="2"/>
      <c r="F147" s="2"/>
      <c r="G147" s="2"/>
      <c r="H147" s="2"/>
      <c r="I147" s="2"/>
    </row>
    <row r="148" spans="1:9" x14ac:dyDescent="0.35">
      <c r="A148" s="5382" t="s">
        <v>731</v>
      </c>
      <c r="B148" s="263"/>
      <c r="C148" s="263"/>
      <c r="D148" s="2"/>
      <c r="E148" s="2"/>
      <c r="F148" s="2"/>
      <c r="G148" s="2"/>
      <c r="H148" s="2"/>
      <c r="I148" s="2"/>
    </row>
    <row r="149" spans="1:9" ht="20" x14ac:dyDescent="0.35">
      <c r="A149" s="5389" t="s">
        <v>732</v>
      </c>
      <c r="B149" s="5390" t="s">
        <v>733</v>
      </c>
      <c r="C149" s="5390" t="s">
        <v>734</v>
      </c>
      <c r="D149" s="2"/>
      <c r="E149" s="2"/>
      <c r="F149" s="2"/>
      <c r="G149" s="2"/>
      <c r="H149" s="2"/>
      <c r="I149" s="2"/>
    </row>
    <row r="150" spans="1:9" ht="30" x14ac:dyDescent="0.35">
      <c r="A150" s="5391" t="s">
        <v>735</v>
      </c>
      <c r="B150" s="5302"/>
      <c r="C150" s="5369"/>
      <c r="D150" s="2"/>
      <c r="E150" s="2"/>
      <c r="F150" s="2"/>
      <c r="G150" s="2"/>
      <c r="H150" s="2"/>
      <c r="I150" s="2"/>
    </row>
    <row r="151" spans="1:9" ht="20" x14ac:dyDescent="0.35">
      <c r="A151" s="3997" t="s">
        <v>736</v>
      </c>
      <c r="B151" s="3619"/>
      <c r="C151" s="3618"/>
      <c r="E151" s="2"/>
      <c r="F151" s="2"/>
      <c r="G151" s="2"/>
      <c r="H151" s="2"/>
      <c r="I151" s="2"/>
    </row>
  </sheetData>
  <mergeCells count="198">
    <mergeCell ref="A6:W6"/>
    <mergeCell ref="A10:A12"/>
    <mergeCell ref="B10:B12"/>
    <mergeCell ref="C10:E11"/>
    <mergeCell ref="F10:AM10"/>
    <mergeCell ref="AN10:AN12"/>
    <mergeCell ref="X11:Y11"/>
    <mergeCell ref="Z11:AA11"/>
    <mergeCell ref="AB11:AC11"/>
    <mergeCell ref="AD11:AE11"/>
    <mergeCell ref="AL11:AM11"/>
    <mergeCell ref="AU11:AU12"/>
    <mergeCell ref="AV11:AV12"/>
    <mergeCell ref="AU10:AV10"/>
    <mergeCell ref="F11:G11"/>
    <mergeCell ref="H11:I11"/>
    <mergeCell ref="J11:K11"/>
    <mergeCell ref="L11:M11"/>
    <mergeCell ref="N11:O11"/>
    <mergeCell ref="P11:Q11"/>
    <mergeCell ref="R11:S11"/>
    <mergeCell ref="T11:U11"/>
    <mergeCell ref="V11:W11"/>
    <mergeCell ref="AO10:AO12"/>
    <mergeCell ref="AP10:AP12"/>
    <mergeCell ref="AQ10:AQ12"/>
    <mergeCell ref="AR10:AR12"/>
    <mergeCell ref="AS10:AS12"/>
    <mergeCell ref="AT10:AT12"/>
    <mergeCell ref="A13:A23"/>
    <mergeCell ref="A24:B24"/>
    <mergeCell ref="A26:A27"/>
    <mergeCell ref="A29:A30"/>
    <mergeCell ref="B29:B30"/>
    <mergeCell ref="C29:D29"/>
    <mergeCell ref="AF11:AG11"/>
    <mergeCell ref="AH11:AI11"/>
    <mergeCell ref="AJ11:AK11"/>
    <mergeCell ref="AR29:AR30"/>
    <mergeCell ref="AS29:AS30"/>
    <mergeCell ref="A35:A36"/>
    <mergeCell ref="B35:B36"/>
    <mergeCell ref="C35:D35"/>
    <mergeCell ref="E35:G35"/>
    <mergeCell ref="H35:M35"/>
    <mergeCell ref="AD29:AE29"/>
    <mergeCell ref="AF29:AG29"/>
    <mergeCell ref="AH29:AI29"/>
    <mergeCell ref="AJ29:AK29"/>
    <mergeCell ref="AL29:AM29"/>
    <mergeCell ref="AN29:AO29"/>
    <mergeCell ref="R29:S29"/>
    <mergeCell ref="T29:U29"/>
    <mergeCell ref="V29:W29"/>
    <mergeCell ref="X29:Y29"/>
    <mergeCell ref="Z29:AA29"/>
    <mergeCell ref="AB29:AC29"/>
    <mergeCell ref="E29:G29"/>
    <mergeCell ref="H29:I29"/>
    <mergeCell ref="J29:K29"/>
    <mergeCell ref="L29:M29"/>
    <mergeCell ref="N29:O29"/>
    <mergeCell ref="A41:A42"/>
    <mergeCell ref="B41:B42"/>
    <mergeCell ref="C41:C42"/>
    <mergeCell ref="A43:A44"/>
    <mergeCell ref="A45:A46"/>
    <mergeCell ref="A48:B50"/>
    <mergeCell ref="C48:E49"/>
    <mergeCell ref="AP29:AP30"/>
    <mergeCell ref="AQ29:AQ30"/>
    <mergeCell ref="P29:Q29"/>
    <mergeCell ref="F48:AM48"/>
    <mergeCell ref="AN48:AN50"/>
    <mergeCell ref="AO48:AO50"/>
    <mergeCell ref="AP48:AP50"/>
    <mergeCell ref="F49:G49"/>
    <mergeCell ref="H49:I49"/>
    <mergeCell ref="J49:K49"/>
    <mergeCell ref="L49:M49"/>
    <mergeCell ref="N49:O49"/>
    <mergeCell ref="P49:Q49"/>
    <mergeCell ref="AD49:AE49"/>
    <mergeCell ref="AF49:AG49"/>
    <mergeCell ref="AH49:AI49"/>
    <mergeCell ref="AJ49:AK49"/>
    <mergeCell ref="AL49:AM49"/>
    <mergeCell ref="A53:M53"/>
    <mergeCell ref="R49:S49"/>
    <mergeCell ref="T49:U49"/>
    <mergeCell ref="V49:W49"/>
    <mergeCell ref="X49:Y49"/>
    <mergeCell ref="Z49:AA49"/>
    <mergeCell ref="AB49:AC49"/>
    <mergeCell ref="A54:B56"/>
    <mergeCell ref="C54:E55"/>
    <mergeCell ref="F54:AM54"/>
    <mergeCell ref="AN54:AN56"/>
    <mergeCell ref="AO54:AO56"/>
    <mergeCell ref="F55:G55"/>
    <mergeCell ref="H55:I55"/>
    <mergeCell ref="J55:K55"/>
    <mergeCell ref="L55:M55"/>
    <mergeCell ref="N55:O55"/>
    <mergeCell ref="AB55:AC55"/>
    <mergeCell ref="AD55:AE55"/>
    <mergeCell ref="AF55:AG55"/>
    <mergeCell ref="AH55:AI55"/>
    <mergeCell ref="AJ55:AK55"/>
    <mergeCell ref="AL55:AM55"/>
    <mergeCell ref="P55:Q55"/>
    <mergeCell ref="R55:S55"/>
    <mergeCell ref="T55:U55"/>
    <mergeCell ref="V55:W55"/>
    <mergeCell ref="X55:Y55"/>
    <mergeCell ref="Z55:AA55"/>
    <mergeCell ref="A80:B81"/>
    <mergeCell ref="C80:D80"/>
    <mergeCell ref="E80:F80"/>
    <mergeCell ref="G80:H80"/>
    <mergeCell ref="I80:J80"/>
    <mergeCell ref="A82:B82"/>
    <mergeCell ref="A57:A62"/>
    <mergeCell ref="A63:A64"/>
    <mergeCell ref="A65:A68"/>
    <mergeCell ref="A69:A70"/>
    <mergeCell ref="A71:A72"/>
    <mergeCell ref="A73:A78"/>
    <mergeCell ref="D87:D88"/>
    <mergeCell ref="A97:A98"/>
    <mergeCell ref="B97:B98"/>
    <mergeCell ref="C97:C98"/>
    <mergeCell ref="D97:D98"/>
    <mergeCell ref="E97:F97"/>
    <mergeCell ref="A83:B83"/>
    <mergeCell ref="A84:B84"/>
    <mergeCell ref="A85:B85"/>
    <mergeCell ref="A87:A88"/>
    <mergeCell ref="B87:B88"/>
    <mergeCell ref="C87:C88"/>
    <mergeCell ref="A106:A108"/>
    <mergeCell ref="B106:D107"/>
    <mergeCell ref="E106:M106"/>
    <mergeCell ref="O106:O108"/>
    <mergeCell ref="P106:P108"/>
    <mergeCell ref="E107:F107"/>
    <mergeCell ref="G107:H107"/>
    <mergeCell ref="I107:J107"/>
    <mergeCell ref="K107:L107"/>
    <mergeCell ref="M107:N107"/>
    <mergeCell ref="A113:A114"/>
    <mergeCell ref="B113:D113"/>
    <mergeCell ref="E113:E114"/>
    <mergeCell ref="A117:A119"/>
    <mergeCell ref="B117:D118"/>
    <mergeCell ref="E117:J117"/>
    <mergeCell ref="E118:F118"/>
    <mergeCell ref="G118:H118"/>
    <mergeCell ref="I118:J118"/>
    <mergeCell ref="AN128:AN130"/>
    <mergeCell ref="AO128:AO130"/>
    <mergeCell ref="AP128:AP130"/>
    <mergeCell ref="AQ128:AQ130"/>
    <mergeCell ref="AR128:AR130"/>
    <mergeCell ref="AT128:AT130"/>
    <mergeCell ref="A124:A125"/>
    <mergeCell ref="B124:B125"/>
    <mergeCell ref="C124:D124"/>
    <mergeCell ref="E124:F124"/>
    <mergeCell ref="G124:I124"/>
    <mergeCell ref="A128:A130"/>
    <mergeCell ref="B128:B130"/>
    <mergeCell ref="C128:E129"/>
    <mergeCell ref="F128:AM128"/>
    <mergeCell ref="F129:G129"/>
    <mergeCell ref="G137:G138"/>
    <mergeCell ref="AF129:AG129"/>
    <mergeCell ref="AH129:AI129"/>
    <mergeCell ref="AJ129:AK129"/>
    <mergeCell ref="AL129:AM129"/>
    <mergeCell ref="A131:A134"/>
    <mergeCell ref="A136:A138"/>
    <mergeCell ref="B136:F136"/>
    <mergeCell ref="H136:I137"/>
    <mergeCell ref="B137:B138"/>
    <mergeCell ref="C137:F137"/>
    <mergeCell ref="T129:U129"/>
    <mergeCell ref="V129:W129"/>
    <mergeCell ref="X129:Y129"/>
    <mergeCell ref="Z129:AA129"/>
    <mergeCell ref="AB129:AC129"/>
    <mergeCell ref="AD129:AE129"/>
    <mergeCell ref="H129:I129"/>
    <mergeCell ref="J129:K129"/>
    <mergeCell ref="L129:M129"/>
    <mergeCell ref="N129:O129"/>
    <mergeCell ref="P129:Q129"/>
    <mergeCell ref="R129:S129"/>
  </mergeCells>
  <dataValidations count="1">
    <dataValidation type="whole" allowBlank="1" showInputMessage="1" showErrorMessage="1" sqref="E35:E38 H37:M38 B31:D32 AO13:AO27 B28:D28 E28:AO32 AO131:AO134 B37:D38 A35:A37 A34:M34 F36:G38 AO1:AO9 A6:A31 B1:AN27 A40:M96 F98:F104 H97:M104 A97:E104 AN57:AN109 A105:M111 N110:AN111 A112:AN112 A113:E113 G113:AN113 A114:AN115 A116:E116 G116:AN116 A117:AN122 A123:F123 H123:AN123 G127:AN127 A124:AN126 A128:AN134 A127:E127 N34:AM109 AO34:AO127 AN34:AN54 AP1:AV134 C139:I146 B150:C151" xr:uid="{F00400FA-56FD-4797-98C1-A3F314FFBC76}">
      <formula1>0</formula1>
      <formula2>1E+30</formula2>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C8E1-6ED7-466E-8C48-DA756EA646FC}">
  <dimension ref="B3:C401"/>
  <sheetViews>
    <sheetView topLeftCell="A383" workbookViewId="0">
      <selection activeCell="D11" sqref="D11"/>
    </sheetView>
  </sheetViews>
  <sheetFormatPr baseColWidth="10" defaultColWidth="11.453125" defaultRowHeight="14.5" x14ac:dyDescent="0.35"/>
  <cols>
    <col min="1" max="1" width="11.453125" style="3872"/>
    <col min="2" max="2" width="11.81640625" style="3872" bestFit="1" customWidth="1"/>
    <col min="3" max="3" width="144.1796875" style="3872" bestFit="1" customWidth="1"/>
    <col min="4" max="16384" width="11.453125" style="3872"/>
  </cols>
  <sheetData>
    <row r="3" spans="2:3" x14ac:dyDescent="0.35">
      <c r="B3" s="429"/>
      <c r="C3" s="429"/>
    </row>
    <row r="4" spans="2:3" x14ac:dyDescent="0.35">
      <c r="B4" s="3998" t="s">
        <v>737</v>
      </c>
      <c r="C4" s="3998" t="s">
        <v>738</v>
      </c>
    </row>
    <row r="5" spans="2:3" x14ac:dyDescent="0.35">
      <c r="B5" s="3999" t="s">
        <v>739</v>
      </c>
      <c r="C5" s="3999" t="s">
        <v>740</v>
      </c>
    </row>
    <row r="6" spans="2:3" x14ac:dyDescent="0.35">
      <c r="B6" s="3999" t="s">
        <v>741</v>
      </c>
      <c r="C6" s="3999" t="s">
        <v>742</v>
      </c>
    </row>
    <row r="7" spans="2:3" x14ac:dyDescent="0.35">
      <c r="B7" s="3999" t="s">
        <v>743</v>
      </c>
      <c r="C7" s="3999" t="s">
        <v>744</v>
      </c>
    </row>
    <row r="8" spans="2:3" x14ac:dyDescent="0.35">
      <c r="B8" s="3999" t="s">
        <v>745</v>
      </c>
      <c r="C8" s="3999" t="s">
        <v>746</v>
      </c>
    </row>
    <row r="9" spans="2:3" x14ac:dyDescent="0.35">
      <c r="B9" s="3999" t="s">
        <v>747</v>
      </c>
      <c r="C9" s="3999" t="s">
        <v>748</v>
      </c>
    </row>
    <row r="10" spans="2:3" x14ac:dyDescent="0.35">
      <c r="B10" s="3999" t="s">
        <v>749</v>
      </c>
      <c r="C10" s="3999" t="s">
        <v>750</v>
      </c>
    </row>
    <row r="11" spans="2:3" x14ac:dyDescent="0.35">
      <c r="B11" s="3999" t="s">
        <v>751</v>
      </c>
      <c r="C11" s="3999" t="s">
        <v>752</v>
      </c>
    </row>
    <row r="12" spans="2:3" x14ac:dyDescent="0.35">
      <c r="B12" s="3999" t="s">
        <v>753</v>
      </c>
      <c r="C12" s="3999" t="s">
        <v>754</v>
      </c>
    </row>
    <row r="13" spans="2:3" x14ac:dyDescent="0.35">
      <c r="B13" s="4000" t="s">
        <v>755</v>
      </c>
      <c r="C13" s="4000" t="s">
        <v>756</v>
      </c>
    </row>
    <row r="14" spans="2:3" x14ac:dyDescent="0.35">
      <c r="B14" s="3999" t="s">
        <v>757</v>
      </c>
      <c r="C14" s="3999" t="s">
        <v>758</v>
      </c>
    </row>
    <row r="15" spans="2:3" x14ac:dyDescent="0.35">
      <c r="B15" s="3999" t="s">
        <v>759</v>
      </c>
      <c r="C15" s="3999" t="s">
        <v>760</v>
      </c>
    </row>
    <row r="16" spans="2:3" x14ac:dyDescent="0.35">
      <c r="B16" s="3999" t="s">
        <v>761</v>
      </c>
      <c r="C16" s="3999" t="s">
        <v>762</v>
      </c>
    </row>
    <row r="17" spans="2:3" x14ac:dyDescent="0.35">
      <c r="B17" s="3999" t="s">
        <v>763</v>
      </c>
      <c r="C17" s="3999" t="s">
        <v>764</v>
      </c>
    </row>
    <row r="18" spans="2:3" x14ac:dyDescent="0.35">
      <c r="B18" s="430" t="s">
        <v>765</v>
      </c>
      <c r="C18" s="430" t="s">
        <v>766</v>
      </c>
    </row>
    <row r="19" spans="2:3" x14ac:dyDescent="0.35">
      <c r="B19" s="430" t="s">
        <v>767</v>
      </c>
      <c r="C19" s="430" t="s">
        <v>768</v>
      </c>
    </row>
    <row r="20" spans="2:3" x14ac:dyDescent="0.35">
      <c r="B20" s="430" t="s">
        <v>769</v>
      </c>
      <c r="C20" s="430" t="s">
        <v>770</v>
      </c>
    </row>
    <row r="21" spans="2:3" x14ac:dyDescent="0.35">
      <c r="B21" s="430" t="s">
        <v>771</v>
      </c>
      <c r="C21" s="430" t="s">
        <v>772</v>
      </c>
    </row>
    <row r="22" spans="2:3" x14ac:dyDescent="0.35">
      <c r="B22" s="430" t="s">
        <v>773</v>
      </c>
      <c r="C22" s="430" t="s">
        <v>774</v>
      </c>
    </row>
    <row r="23" spans="2:3" x14ac:dyDescent="0.35">
      <c r="B23" s="430" t="s">
        <v>775</v>
      </c>
      <c r="C23" s="430" t="s">
        <v>776</v>
      </c>
    </row>
    <row r="24" spans="2:3" x14ac:dyDescent="0.35">
      <c r="B24" s="430" t="s">
        <v>777</v>
      </c>
      <c r="C24" s="430" t="s">
        <v>778</v>
      </c>
    </row>
    <row r="25" spans="2:3" x14ac:dyDescent="0.35">
      <c r="B25" s="430" t="s">
        <v>779</v>
      </c>
      <c r="C25" s="430" t="s">
        <v>780</v>
      </c>
    </row>
    <row r="26" spans="2:3" x14ac:dyDescent="0.35">
      <c r="B26" s="430" t="s">
        <v>781</v>
      </c>
      <c r="C26" s="430" t="s">
        <v>782</v>
      </c>
    </row>
    <row r="27" spans="2:3" x14ac:dyDescent="0.35">
      <c r="B27" s="430" t="s">
        <v>783</v>
      </c>
      <c r="C27" s="430" t="s">
        <v>784</v>
      </c>
    </row>
    <row r="28" spans="2:3" x14ac:dyDescent="0.35">
      <c r="B28" s="430" t="s">
        <v>785</v>
      </c>
      <c r="C28" s="430" t="s">
        <v>786</v>
      </c>
    </row>
    <row r="29" spans="2:3" x14ac:dyDescent="0.35">
      <c r="B29" s="430" t="s">
        <v>787</v>
      </c>
      <c r="C29" s="430" t="s">
        <v>788</v>
      </c>
    </row>
    <row r="30" spans="2:3" x14ac:dyDescent="0.35">
      <c r="B30" s="430" t="s">
        <v>789</v>
      </c>
      <c r="C30" s="430" t="s">
        <v>790</v>
      </c>
    </row>
    <row r="31" spans="2:3" x14ac:dyDescent="0.35">
      <c r="B31" s="430" t="s">
        <v>791</v>
      </c>
      <c r="C31" s="430" t="s">
        <v>792</v>
      </c>
    </row>
    <row r="32" spans="2:3" x14ac:dyDescent="0.35">
      <c r="B32" s="430" t="s">
        <v>793</v>
      </c>
      <c r="C32" s="430" t="s">
        <v>794</v>
      </c>
    </row>
    <row r="33" spans="2:3" x14ac:dyDescent="0.35">
      <c r="B33" s="430" t="s">
        <v>795</v>
      </c>
      <c r="C33" s="430" t="s">
        <v>796</v>
      </c>
    </row>
    <row r="34" spans="2:3" x14ac:dyDescent="0.35">
      <c r="B34" s="430" t="s">
        <v>797</v>
      </c>
      <c r="C34" s="430" t="s">
        <v>798</v>
      </c>
    </row>
    <row r="35" spans="2:3" x14ac:dyDescent="0.35">
      <c r="B35" s="430" t="s">
        <v>799</v>
      </c>
      <c r="C35" s="430" t="s">
        <v>800</v>
      </c>
    </row>
    <row r="36" spans="2:3" x14ac:dyDescent="0.35">
      <c r="B36" s="430" t="s">
        <v>801</v>
      </c>
      <c r="C36" s="430" t="s">
        <v>802</v>
      </c>
    </row>
    <row r="37" spans="2:3" x14ac:dyDescent="0.35">
      <c r="B37" s="430" t="s">
        <v>803</v>
      </c>
      <c r="C37" s="430" t="s">
        <v>804</v>
      </c>
    </row>
    <row r="38" spans="2:3" x14ac:dyDescent="0.35">
      <c r="B38" s="430" t="s">
        <v>805</v>
      </c>
      <c r="C38" s="430" t="s">
        <v>806</v>
      </c>
    </row>
    <row r="39" spans="2:3" x14ac:dyDescent="0.35">
      <c r="B39" s="430" t="s">
        <v>807</v>
      </c>
      <c r="C39" s="430" t="s">
        <v>808</v>
      </c>
    </row>
    <row r="40" spans="2:3" x14ac:dyDescent="0.35">
      <c r="B40" s="430" t="s">
        <v>809</v>
      </c>
      <c r="C40" s="430" t="s">
        <v>810</v>
      </c>
    </row>
    <row r="41" spans="2:3" x14ac:dyDescent="0.35">
      <c r="B41" s="430" t="s">
        <v>811</v>
      </c>
      <c r="C41" s="430" t="s">
        <v>812</v>
      </c>
    </row>
    <row r="42" spans="2:3" x14ac:dyDescent="0.35">
      <c r="B42" s="430" t="s">
        <v>813</v>
      </c>
      <c r="C42" s="430" t="s">
        <v>814</v>
      </c>
    </row>
    <row r="43" spans="2:3" x14ac:dyDescent="0.35">
      <c r="B43" s="430" t="s">
        <v>815</v>
      </c>
      <c r="C43" s="430" t="s">
        <v>816</v>
      </c>
    </row>
    <row r="44" spans="2:3" x14ac:dyDescent="0.35">
      <c r="B44" s="430" t="s">
        <v>817</v>
      </c>
      <c r="C44" s="430" t="s">
        <v>818</v>
      </c>
    </row>
    <row r="45" spans="2:3" x14ac:dyDescent="0.35">
      <c r="B45" s="430" t="s">
        <v>819</v>
      </c>
      <c r="C45" s="430" t="s">
        <v>820</v>
      </c>
    </row>
    <row r="46" spans="2:3" x14ac:dyDescent="0.35">
      <c r="B46" s="430" t="s">
        <v>821</v>
      </c>
      <c r="C46" s="430" t="s">
        <v>822</v>
      </c>
    </row>
    <row r="47" spans="2:3" x14ac:dyDescent="0.35">
      <c r="B47" s="430" t="s">
        <v>823</v>
      </c>
      <c r="C47" s="430" t="s">
        <v>824</v>
      </c>
    </row>
    <row r="48" spans="2:3" x14ac:dyDescent="0.35">
      <c r="B48" s="430" t="s">
        <v>825</v>
      </c>
      <c r="C48" s="430" t="s">
        <v>826</v>
      </c>
    </row>
    <row r="49" spans="2:3" x14ac:dyDescent="0.35">
      <c r="B49" s="430" t="s">
        <v>827</v>
      </c>
      <c r="C49" s="430" t="s">
        <v>828</v>
      </c>
    </row>
    <row r="50" spans="2:3" x14ac:dyDescent="0.35">
      <c r="B50" s="430" t="s">
        <v>829</v>
      </c>
      <c r="C50" s="430" t="s">
        <v>830</v>
      </c>
    </row>
    <row r="51" spans="2:3" x14ac:dyDescent="0.35">
      <c r="B51" s="430" t="s">
        <v>831</v>
      </c>
      <c r="C51" s="430" t="s">
        <v>832</v>
      </c>
    </row>
    <row r="52" spans="2:3" x14ac:dyDescent="0.35">
      <c r="B52" s="430" t="s">
        <v>833</v>
      </c>
      <c r="C52" s="430" t="s">
        <v>834</v>
      </c>
    </row>
    <row r="53" spans="2:3" x14ac:dyDescent="0.35">
      <c r="B53" s="430" t="s">
        <v>835</v>
      </c>
      <c r="C53" s="430" t="s">
        <v>836</v>
      </c>
    </row>
    <row r="54" spans="2:3" x14ac:dyDescent="0.35">
      <c r="B54" s="430" t="s">
        <v>837</v>
      </c>
      <c r="C54" s="430" t="s">
        <v>838</v>
      </c>
    </row>
    <row r="55" spans="2:3" x14ac:dyDescent="0.35">
      <c r="B55" s="430" t="s">
        <v>839</v>
      </c>
      <c r="C55" s="430" t="s">
        <v>840</v>
      </c>
    </row>
    <row r="56" spans="2:3" x14ac:dyDescent="0.35">
      <c r="B56" s="430" t="s">
        <v>841</v>
      </c>
      <c r="C56" s="430" t="s">
        <v>842</v>
      </c>
    </row>
    <row r="57" spans="2:3" x14ac:dyDescent="0.35">
      <c r="B57" s="430" t="s">
        <v>843</v>
      </c>
      <c r="C57" s="430" t="s">
        <v>844</v>
      </c>
    </row>
    <row r="58" spans="2:3" x14ac:dyDescent="0.35">
      <c r="B58" s="430" t="s">
        <v>845</v>
      </c>
      <c r="C58" s="430" t="s">
        <v>846</v>
      </c>
    </row>
    <row r="59" spans="2:3" x14ac:dyDescent="0.35">
      <c r="B59" s="430" t="s">
        <v>847</v>
      </c>
      <c r="C59" s="430" t="s">
        <v>848</v>
      </c>
    </row>
    <row r="60" spans="2:3" x14ac:dyDescent="0.35">
      <c r="B60" s="430" t="s">
        <v>849</v>
      </c>
      <c r="C60" s="430" t="s">
        <v>850</v>
      </c>
    </row>
    <row r="61" spans="2:3" x14ac:dyDescent="0.35">
      <c r="B61" s="430" t="s">
        <v>851</v>
      </c>
      <c r="C61" s="430" t="s">
        <v>852</v>
      </c>
    </row>
    <row r="62" spans="2:3" x14ac:dyDescent="0.35">
      <c r="B62" s="430" t="s">
        <v>853</v>
      </c>
      <c r="C62" s="430" t="s">
        <v>854</v>
      </c>
    </row>
    <row r="63" spans="2:3" x14ac:dyDescent="0.35">
      <c r="B63" s="430" t="s">
        <v>855</v>
      </c>
      <c r="C63" s="430" t="s">
        <v>856</v>
      </c>
    </row>
    <row r="64" spans="2:3" x14ac:dyDescent="0.35">
      <c r="B64" s="430" t="s">
        <v>857</v>
      </c>
      <c r="C64" s="430" t="s">
        <v>858</v>
      </c>
    </row>
    <row r="65" spans="2:3" x14ac:dyDescent="0.35">
      <c r="B65" s="430" t="s">
        <v>859</v>
      </c>
      <c r="C65" s="430" t="s">
        <v>860</v>
      </c>
    </row>
    <row r="66" spans="2:3" x14ac:dyDescent="0.35">
      <c r="B66" s="430" t="s">
        <v>861</v>
      </c>
      <c r="C66" s="430" t="s">
        <v>862</v>
      </c>
    </row>
    <row r="67" spans="2:3" x14ac:dyDescent="0.35">
      <c r="B67" s="430" t="s">
        <v>863</v>
      </c>
      <c r="C67" s="430" t="s">
        <v>864</v>
      </c>
    </row>
    <row r="68" spans="2:3" x14ac:dyDescent="0.35">
      <c r="B68" s="430" t="s">
        <v>865</v>
      </c>
      <c r="C68" s="430" t="s">
        <v>866</v>
      </c>
    </row>
    <row r="69" spans="2:3" x14ac:dyDescent="0.35">
      <c r="B69" s="430" t="s">
        <v>867</v>
      </c>
      <c r="C69" s="430" t="s">
        <v>868</v>
      </c>
    </row>
    <row r="70" spans="2:3" x14ac:dyDescent="0.35">
      <c r="B70" s="430" t="s">
        <v>869</v>
      </c>
      <c r="C70" s="430" t="s">
        <v>870</v>
      </c>
    </row>
    <row r="71" spans="2:3" x14ac:dyDescent="0.35">
      <c r="B71" s="430" t="s">
        <v>871</v>
      </c>
      <c r="C71" s="430" t="s">
        <v>872</v>
      </c>
    </row>
    <row r="72" spans="2:3" x14ac:dyDescent="0.35">
      <c r="B72" s="430" t="s">
        <v>873</v>
      </c>
      <c r="C72" s="430" t="s">
        <v>874</v>
      </c>
    </row>
    <row r="73" spans="2:3" x14ac:dyDescent="0.35">
      <c r="B73" s="430" t="s">
        <v>875</v>
      </c>
      <c r="C73" s="430" t="s">
        <v>876</v>
      </c>
    </row>
    <row r="74" spans="2:3" x14ac:dyDescent="0.35">
      <c r="B74" s="430" t="s">
        <v>877</v>
      </c>
      <c r="C74" s="430" t="s">
        <v>878</v>
      </c>
    </row>
    <row r="75" spans="2:3" x14ac:dyDescent="0.35">
      <c r="B75" s="430" t="s">
        <v>879</v>
      </c>
      <c r="C75" s="430" t="s">
        <v>880</v>
      </c>
    </row>
    <row r="76" spans="2:3" x14ac:dyDescent="0.35">
      <c r="B76" s="430" t="s">
        <v>881</v>
      </c>
      <c r="C76" s="430" t="s">
        <v>882</v>
      </c>
    </row>
    <row r="77" spans="2:3" x14ac:dyDescent="0.35">
      <c r="B77" s="430" t="s">
        <v>883</v>
      </c>
      <c r="C77" s="430" t="s">
        <v>884</v>
      </c>
    </row>
    <row r="78" spans="2:3" x14ac:dyDescent="0.35">
      <c r="B78" s="430" t="s">
        <v>885</v>
      </c>
      <c r="C78" s="430" t="s">
        <v>886</v>
      </c>
    </row>
    <row r="79" spans="2:3" x14ac:dyDescent="0.35">
      <c r="B79" s="430" t="s">
        <v>887</v>
      </c>
      <c r="C79" s="430" t="s">
        <v>888</v>
      </c>
    </row>
    <row r="80" spans="2:3" x14ac:dyDescent="0.35">
      <c r="B80" s="430" t="s">
        <v>889</v>
      </c>
      <c r="C80" s="430" t="s">
        <v>890</v>
      </c>
    </row>
    <row r="81" spans="2:3" x14ac:dyDescent="0.35">
      <c r="B81" s="430" t="s">
        <v>891</v>
      </c>
      <c r="C81" s="430" t="s">
        <v>892</v>
      </c>
    </row>
    <row r="82" spans="2:3" x14ac:dyDescent="0.35">
      <c r="B82" s="430" t="s">
        <v>893</v>
      </c>
      <c r="C82" s="430" t="s">
        <v>894</v>
      </c>
    </row>
    <row r="83" spans="2:3" x14ac:dyDescent="0.35">
      <c r="B83" s="430" t="s">
        <v>895</v>
      </c>
      <c r="C83" s="430" t="s">
        <v>896</v>
      </c>
    </row>
    <row r="84" spans="2:3" x14ac:dyDescent="0.35">
      <c r="B84" s="430" t="s">
        <v>897</v>
      </c>
      <c r="C84" s="430" t="s">
        <v>898</v>
      </c>
    </row>
    <row r="85" spans="2:3" x14ac:dyDescent="0.35">
      <c r="B85" s="430" t="s">
        <v>899</v>
      </c>
      <c r="C85" s="430" t="s">
        <v>900</v>
      </c>
    </row>
    <row r="86" spans="2:3" x14ac:dyDescent="0.35">
      <c r="B86" s="430" t="s">
        <v>901</v>
      </c>
      <c r="C86" s="430" t="s">
        <v>902</v>
      </c>
    </row>
    <row r="87" spans="2:3" x14ac:dyDescent="0.35">
      <c r="B87" s="430" t="s">
        <v>903</v>
      </c>
      <c r="C87" s="430" t="s">
        <v>904</v>
      </c>
    </row>
    <row r="88" spans="2:3" x14ac:dyDescent="0.35">
      <c r="B88" s="430" t="s">
        <v>905</v>
      </c>
      <c r="C88" s="430" t="s">
        <v>906</v>
      </c>
    </row>
    <row r="89" spans="2:3" x14ac:dyDescent="0.35">
      <c r="B89" s="430" t="s">
        <v>907</v>
      </c>
      <c r="C89" s="430" t="s">
        <v>908</v>
      </c>
    </row>
    <row r="90" spans="2:3" x14ac:dyDescent="0.35">
      <c r="B90" s="430" t="s">
        <v>909</v>
      </c>
      <c r="C90" s="430" t="s">
        <v>910</v>
      </c>
    </row>
    <row r="91" spans="2:3" x14ac:dyDescent="0.35">
      <c r="B91" s="430" t="s">
        <v>911</v>
      </c>
      <c r="C91" s="430" t="s">
        <v>912</v>
      </c>
    </row>
    <row r="92" spans="2:3" x14ac:dyDescent="0.35">
      <c r="B92" s="430" t="s">
        <v>913</v>
      </c>
      <c r="C92" s="430" t="s">
        <v>912</v>
      </c>
    </row>
    <row r="93" spans="2:3" x14ac:dyDescent="0.35">
      <c r="B93" s="430" t="s">
        <v>914</v>
      </c>
      <c r="C93" s="430" t="s">
        <v>915</v>
      </c>
    </row>
    <row r="94" spans="2:3" x14ac:dyDescent="0.35">
      <c r="B94" s="430" t="s">
        <v>916</v>
      </c>
      <c r="C94" s="430" t="s">
        <v>917</v>
      </c>
    </row>
    <row r="95" spans="2:3" x14ac:dyDescent="0.35">
      <c r="B95" s="430" t="s">
        <v>918</v>
      </c>
      <c r="C95" s="430" t="s">
        <v>919</v>
      </c>
    </row>
    <row r="96" spans="2:3" x14ac:dyDescent="0.35">
      <c r="B96" s="430" t="s">
        <v>920</v>
      </c>
      <c r="C96" s="430" t="s">
        <v>921</v>
      </c>
    </row>
    <row r="97" spans="2:3" x14ac:dyDescent="0.35">
      <c r="B97" s="430" t="s">
        <v>922</v>
      </c>
      <c r="C97" s="430" t="s">
        <v>923</v>
      </c>
    </row>
    <row r="98" spans="2:3" x14ac:dyDescent="0.35">
      <c r="B98" s="430" t="s">
        <v>924</v>
      </c>
      <c r="C98" s="430" t="s">
        <v>925</v>
      </c>
    </row>
    <row r="99" spans="2:3" x14ac:dyDescent="0.35">
      <c r="B99" s="430" t="s">
        <v>926</v>
      </c>
      <c r="C99" s="430" t="s">
        <v>927</v>
      </c>
    </row>
    <row r="100" spans="2:3" x14ac:dyDescent="0.35">
      <c r="B100" s="430" t="s">
        <v>928</v>
      </c>
      <c r="C100" s="430" t="s">
        <v>929</v>
      </c>
    </row>
    <row r="101" spans="2:3" x14ac:dyDescent="0.35">
      <c r="B101" s="430" t="s">
        <v>930</v>
      </c>
      <c r="C101" s="430" t="s">
        <v>931</v>
      </c>
    </row>
    <row r="102" spans="2:3" x14ac:dyDescent="0.35">
      <c r="B102" s="430" t="s">
        <v>932</v>
      </c>
      <c r="C102" s="430" t="s">
        <v>933</v>
      </c>
    </row>
    <row r="103" spans="2:3" x14ac:dyDescent="0.35">
      <c r="B103" s="430" t="s">
        <v>934</v>
      </c>
      <c r="C103" s="430" t="s">
        <v>935</v>
      </c>
    </row>
    <row r="104" spans="2:3" x14ac:dyDescent="0.35">
      <c r="B104" s="430" t="s">
        <v>936</v>
      </c>
      <c r="C104" s="430" t="s">
        <v>937</v>
      </c>
    </row>
    <row r="105" spans="2:3" x14ac:dyDescent="0.35">
      <c r="B105" s="430" t="s">
        <v>938</v>
      </c>
      <c r="C105" s="430" t="s">
        <v>939</v>
      </c>
    </row>
    <row r="106" spans="2:3" x14ac:dyDescent="0.35">
      <c r="B106" s="430" t="s">
        <v>940</v>
      </c>
      <c r="C106" s="430" t="s">
        <v>941</v>
      </c>
    </row>
    <row r="107" spans="2:3" x14ac:dyDescent="0.35">
      <c r="B107" s="430" t="s">
        <v>942</v>
      </c>
      <c r="C107" s="430" t="s">
        <v>943</v>
      </c>
    </row>
    <row r="108" spans="2:3" x14ac:dyDescent="0.35">
      <c r="B108" s="430" t="s">
        <v>944</v>
      </c>
      <c r="C108" s="430" t="s">
        <v>945</v>
      </c>
    </row>
    <row r="109" spans="2:3" x14ac:dyDescent="0.35">
      <c r="B109" s="430" t="s">
        <v>946</v>
      </c>
      <c r="C109" s="430" t="s">
        <v>947</v>
      </c>
    </row>
    <row r="110" spans="2:3" x14ac:dyDescent="0.35">
      <c r="B110" s="430" t="s">
        <v>948</v>
      </c>
      <c r="C110" s="430" t="s">
        <v>949</v>
      </c>
    </row>
    <row r="111" spans="2:3" x14ac:dyDescent="0.35">
      <c r="B111" s="430" t="s">
        <v>950</v>
      </c>
      <c r="C111" s="430" t="s">
        <v>951</v>
      </c>
    </row>
    <row r="112" spans="2:3" x14ac:dyDescent="0.35">
      <c r="B112" s="430" t="s">
        <v>952</v>
      </c>
      <c r="C112" s="430" t="s">
        <v>953</v>
      </c>
    </row>
    <row r="113" spans="2:3" x14ac:dyDescent="0.35">
      <c r="B113" s="430" t="s">
        <v>954</v>
      </c>
      <c r="C113" s="430" t="s">
        <v>955</v>
      </c>
    </row>
    <row r="114" spans="2:3" x14ac:dyDescent="0.35">
      <c r="B114" s="430" t="s">
        <v>956</v>
      </c>
      <c r="C114" s="430" t="s">
        <v>957</v>
      </c>
    </row>
    <row r="115" spans="2:3" x14ac:dyDescent="0.35">
      <c r="B115" s="430" t="s">
        <v>958</v>
      </c>
      <c r="C115" s="430" t="s">
        <v>959</v>
      </c>
    </row>
    <row r="116" spans="2:3" x14ac:dyDescent="0.35">
      <c r="B116" s="430" t="s">
        <v>960</v>
      </c>
      <c r="C116" s="430" t="s">
        <v>961</v>
      </c>
    </row>
    <row r="117" spans="2:3" x14ac:dyDescent="0.35">
      <c r="B117" s="430" t="s">
        <v>962</v>
      </c>
      <c r="C117" s="430" t="s">
        <v>963</v>
      </c>
    </row>
    <row r="118" spans="2:3" x14ac:dyDescent="0.35">
      <c r="B118" s="430" t="s">
        <v>964</v>
      </c>
      <c r="C118" s="430" t="s">
        <v>965</v>
      </c>
    </row>
    <row r="119" spans="2:3" x14ac:dyDescent="0.35">
      <c r="B119" s="430" t="s">
        <v>966</v>
      </c>
      <c r="C119" s="430" t="s">
        <v>967</v>
      </c>
    </row>
    <row r="120" spans="2:3" x14ac:dyDescent="0.35">
      <c r="B120" s="430" t="s">
        <v>968</v>
      </c>
      <c r="C120" s="430" t="s">
        <v>969</v>
      </c>
    </row>
    <row r="121" spans="2:3" x14ac:dyDescent="0.35">
      <c r="B121" s="430" t="s">
        <v>970</v>
      </c>
      <c r="C121" s="430" t="s">
        <v>971</v>
      </c>
    </row>
    <row r="122" spans="2:3" x14ac:dyDescent="0.35">
      <c r="B122" s="430" t="s">
        <v>972</v>
      </c>
      <c r="C122" s="430" t="s">
        <v>973</v>
      </c>
    </row>
    <row r="123" spans="2:3" x14ac:dyDescent="0.35">
      <c r="B123" s="430" t="s">
        <v>974</v>
      </c>
      <c r="C123" s="430" t="s">
        <v>975</v>
      </c>
    </row>
    <row r="124" spans="2:3" x14ac:dyDescent="0.35">
      <c r="B124" s="430" t="s">
        <v>976</v>
      </c>
      <c r="C124" s="430" t="s">
        <v>977</v>
      </c>
    </row>
    <row r="125" spans="2:3" x14ac:dyDescent="0.35">
      <c r="B125" s="430" t="s">
        <v>978</v>
      </c>
      <c r="C125" s="430" t="s">
        <v>979</v>
      </c>
    </row>
    <row r="126" spans="2:3" x14ac:dyDescent="0.35">
      <c r="B126" s="430" t="s">
        <v>980</v>
      </c>
      <c r="C126" s="430" t="s">
        <v>981</v>
      </c>
    </row>
    <row r="127" spans="2:3" x14ac:dyDescent="0.35">
      <c r="B127" s="430" t="s">
        <v>982</v>
      </c>
      <c r="C127" s="430" t="s">
        <v>983</v>
      </c>
    </row>
    <row r="128" spans="2:3" x14ac:dyDescent="0.35">
      <c r="B128" s="430" t="s">
        <v>984</v>
      </c>
      <c r="C128" s="430" t="s">
        <v>985</v>
      </c>
    </row>
    <row r="129" spans="2:3" x14ac:dyDescent="0.35">
      <c r="B129" s="430" t="s">
        <v>986</v>
      </c>
      <c r="C129" s="430" t="s">
        <v>987</v>
      </c>
    </row>
    <row r="130" spans="2:3" x14ac:dyDescent="0.35">
      <c r="B130" s="430" t="s">
        <v>988</v>
      </c>
      <c r="C130" s="430" t="s">
        <v>989</v>
      </c>
    </row>
    <row r="131" spans="2:3" x14ac:dyDescent="0.35">
      <c r="B131" s="430" t="s">
        <v>990</v>
      </c>
      <c r="C131" s="430" t="s">
        <v>991</v>
      </c>
    </row>
    <row r="132" spans="2:3" x14ac:dyDescent="0.35">
      <c r="B132" s="430" t="s">
        <v>992</v>
      </c>
      <c r="C132" s="430" t="s">
        <v>993</v>
      </c>
    </row>
    <row r="133" spans="2:3" x14ac:dyDescent="0.35">
      <c r="B133" s="430" t="s">
        <v>994</v>
      </c>
      <c r="C133" s="430" t="s">
        <v>995</v>
      </c>
    </row>
    <row r="134" spans="2:3" x14ac:dyDescent="0.35">
      <c r="B134" s="430" t="s">
        <v>996</v>
      </c>
      <c r="C134" s="430" t="s">
        <v>997</v>
      </c>
    </row>
    <row r="135" spans="2:3" x14ac:dyDescent="0.35">
      <c r="B135" s="430" t="s">
        <v>998</v>
      </c>
      <c r="C135" s="430" t="s">
        <v>999</v>
      </c>
    </row>
    <row r="136" spans="2:3" x14ac:dyDescent="0.35">
      <c r="B136" s="430" t="s">
        <v>1000</v>
      </c>
      <c r="C136" s="430" t="s">
        <v>1001</v>
      </c>
    </row>
    <row r="137" spans="2:3" x14ac:dyDescent="0.35">
      <c r="B137" s="430" t="s">
        <v>1002</v>
      </c>
      <c r="C137" s="430" t="s">
        <v>1003</v>
      </c>
    </row>
    <row r="138" spans="2:3" x14ac:dyDescent="0.35">
      <c r="B138" s="430" t="s">
        <v>1004</v>
      </c>
      <c r="C138" s="430" t="s">
        <v>1005</v>
      </c>
    </row>
    <row r="139" spans="2:3" x14ac:dyDescent="0.35">
      <c r="B139" s="430" t="s">
        <v>1006</v>
      </c>
      <c r="C139" s="430" t="s">
        <v>1007</v>
      </c>
    </row>
    <row r="140" spans="2:3" x14ac:dyDescent="0.35">
      <c r="B140" s="430" t="s">
        <v>1008</v>
      </c>
      <c r="C140" s="430" t="s">
        <v>1009</v>
      </c>
    </row>
    <row r="141" spans="2:3" x14ac:dyDescent="0.35">
      <c r="B141" s="430" t="s">
        <v>1010</v>
      </c>
      <c r="C141" s="430" t="s">
        <v>1011</v>
      </c>
    </row>
    <row r="142" spans="2:3" x14ac:dyDescent="0.35">
      <c r="B142" s="430" t="s">
        <v>1012</v>
      </c>
      <c r="C142" s="430" t="s">
        <v>1013</v>
      </c>
    </row>
    <row r="143" spans="2:3" x14ac:dyDescent="0.35">
      <c r="B143" s="430" t="s">
        <v>1014</v>
      </c>
      <c r="C143" s="430" t="s">
        <v>1015</v>
      </c>
    </row>
    <row r="144" spans="2:3" x14ac:dyDescent="0.35">
      <c r="B144" s="430" t="s">
        <v>1016</v>
      </c>
      <c r="C144" s="430" t="s">
        <v>1017</v>
      </c>
    </row>
    <row r="145" spans="2:3" x14ac:dyDescent="0.35">
      <c r="B145" s="430" t="s">
        <v>1018</v>
      </c>
      <c r="C145" s="430" t="s">
        <v>1019</v>
      </c>
    </row>
    <row r="146" spans="2:3" x14ac:dyDescent="0.35">
      <c r="B146" s="430" t="s">
        <v>1020</v>
      </c>
      <c r="C146" s="430" t="s">
        <v>1021</v>
      </c>
    </row>
    <row r="147" spans="2:3" x14ac:dyDescent="0.35">
      <c r="B147" s="430" t="s">
        <v>1022</v>
      </c>
      <c r="C147" s="430" t="s">
        <v>1023</v>
      </c>
    </row>
    <row r="148" spans="2:3" x14ac:dyDescent="0.35">
      <c r="B148" s="430" t="s">
        <v>1024</v>
      </c>
      <c r="C148" s="430" t="s">
        <v>1025</v>
      </c>
    </row>
    <row r="149" spans="2:3" x14ac:dyDescent="0.35">
      <c r="B149" s="430" t="s">
        <v>1026</v>
      </c>
      <c r="C149" s="430" t="s">
        <v>1027</v>
      </c>
    </row>
    <row r="150" spans="2:3" x14ac:dyDescent="0.35">
      <c r="B150" s="430" t="s">
        <v>1028</v>
      </c>
      <c r="C150" s="430" t="s">
        <v>1029</v>
      </c>
    </row>
    <row r="151" spans="2:3" x14ac:dyDescent="0.35">
      <c r="B151" s="430" t="s">
        <v>1030</v>
      </c>
      <c r="C151" s="430" t="s">
        <v>1031</v>
      </c>
    </row>
    <row r="152" spans="2:3" x14ac:dyDescent="0.35">
      <c r="B152" s="430" t="s">
        <v>1032</v>
      </c>
      <c r="C152" s="430" t="s">
        <v>1033</v>
      </c>
    </row>
    <row r="153" spans="2:3" x14ac:dyDescent="0.35">
      <c r="B153" s="431" t="s">
        <v>1034</v>
      </c>
      <c r="C153" s="431" t="s">
        <v>1035</v>
      </c>
    </row>
    <row r="154" spans="2:3" x14ac:dyDescent="0.35">
      <c r="B154" s="3999" t="s">
        <v>1036</v>
      </c>
      <c r="C154" s="3999" t="s">
        <v>1037</v>
      </c>
    </row>
    <row r="155" spans="2:3" x14ac:dyDescent="0.35">
      <c r="B155" s="3999" t="s">
        <v>1038</v>
      </c>
      <c r="C155" s="3999" t="s">
        <v>1039</v>
      </c>
    </row>
    <row r="156" spans="2:3" x14ac:dyDescent="0.35">
      <c r="B156" s="3999" t="s">
        <v>1040</v>
      </c>
      <c r="C156" s="3999" t="s">
        <v>1041</v>
      </c>
    </row>
    <row r="157" spans="2:3" x14ac:dyDescent="0.35">
      <c r="B157" s="3999" t="s">
        <v>1042</v>
      </c>
      <c r="C157" s="3999" t="s">
        <v>1043</v>
      </c>
    </row>
    <row r="158" spans="2:3" x14ac:dyDescent="0.35">
      <c r="B158" s="3999" t="s">
        <v>1044</v>
      </c>
      <c r="C158" s="3999" t="s">
        <v>1045</v>
      </c>
    </row>
    <row r="159" spans="2:3" x14ac:dyDescent="0.35">
      <c r="B159" s="3999" t="s">
        <v>1046</v>
      </c>
      <c r="C159" s="3999" t="s">
        <v>1047</v>
      </c>
    </row>
    <row r="160" spans="2:3" x14ac:dyDescent="0.35">
      <c r="B160" s="3999" t="s">
        <v>1048</v>
      </c>
      <c r="C160" s="3999" t="s">
        <v>1049</v>
      </c>
    </row>
    <row r="161" spans="2:3" x14ac:dyDescent="0.35">
      <c r="B161" s="3999" t="s">
        <v>1050</v>
      </c>
      <c r="C161" s="3999" t="s">
        <v>1051</v>
      </c>
    </row>
    <row r="162" spans="2:3" x14ac:dyDescent="0.35">
      <c r="B162" s="3999" t="s">
        <v>1052</v>
      </c>
      <c r="C162" s="3999" t="s">
        <v>1053</v>
      </c>
    </row>
    <row r="163" spans="2:3" x14ac:dyDescent="0.35">
      <c r="B163" s="3999" t="s">
        <v>1054</v>
      </c>
      <c r="C163" s="3999" t="s">
        <v>1055</v>
      </c>
    </row>
    <row r="164" spans="2:3" x14ac:dyDescent="0.35">
      <c r="B164" s="3999" t="s">
        <v>1056</v>
      </c>
      <c r="C164" s="3999" t="s">
        <v>1057</v>
      </c>
    </row>
    <row r="165" spans="2:3" x14ac:dyDescent="0.35">
      <c r="B165" s="3999" t="s">
        <v>1058</v>
      </c>
      <c r="C165" s="3999" t="s">
        <v>1059</v>
      </c>
    </row>
    <row r="166" spans="2:3" x14ac:dyDescent="0.35">
      <c r="B166" s="3999" t="s">
        <v>1060</v>
      </c>
      <c r="C166" s="3999" t="s">
        <v>1061</v>
      </c>
    </row>
    <row r="167" spans="2:3" x14ac:dyDescent="0.35">
      <c r="B167" s="3999" t="s">
        <v>1062</v>
      </c>
      <c r="C167" s="3999" t="s">
        <v>1063</v>
      </c>
    </row>
    <row r="168" spans="2:3" x14ac:dyDescent="0.35">
      <c r="B168" s="3999" t="s">
        <v>1064</v>
      </c>
      <c r="C168" s="3999" t="s">
        <v>1065</v>
      </c>
    </row>
    <row r="169" spans="2:3" x14ac:dyDescent="0.35">
      <c r="B169" s="3999" t="s">
        <v>1066</v>
      </c>
      <c r="C169" s="3999" t="s">
        <v>1067</v>
      </c>
    </row>
    <row r="170" spans="2:3" x14ac:dyDescent="0.35">
      <c r="B170" s="3999" t="s">
        <v>1068</v>
      </c>
      <c r="C170" s="3999" t="s">
        <v>1069</v>
      </c>
    </row>
    <row r="171" spans="2:3" x14ac:dyDescent="0.35">
      <c r="B171" s="3999" t="s">
        <v>1070</v>
      </c>
      <c r="C171" s="3999" t="s">
        <v>1071</v>
      </c>
    </row>
    <row r="172" spans="2:3" x14ac:dyDescent="0.35">
      <c r="B172" s="3999" t="s">
        <v>1072</v>
      </c>
      <c r="C172" s="3999" t="s">
        <v>1073</v>
      </c>
    </row>
    <row r="173" spans="2:3" x14ac:dyDescent="0.35">
      <c r="B173" s="3999" t="s">
        <v>1074</v>
      </c>
      <c r="C173" s="3999" t="s">
        <v>1075</v>
      </c>
    </row>
    <row r="174" spans="2:3" x14ac:dyDescent="0.35">
      <c r="B174" s="3999" t="s">
        <v>1076</v>
      </c>
      <c r="C174" s="3999" t="s">
        <v>1077</v>
      </c>
    </row>
    <row r="175" spans="2:3" x14ac:dyDescent="0.35">
      <c r="B175" s="3999" t="s">
        <v>1078</v>
      </c>
      <c r="C175" s="3999" t="s">
        <v>1079</v>
      </c>
    </row>
    <row r="176" spans="2:3" x14ac:dyDescent="0.35">
      <c r="B176" s="3999" t="s">
        <v>1080</v>
      </c>
      <c r="C176" s="3999" t="s">
        <v>1081</v>
      </c>
    </row>
    <row r="177" spans="2:3" x14ac:dyDescent="0.35">
      <c r="B177" s="3999" t="s">
        <v>1082</v>
      </c>
      <c r="C177" s="3999" t="s">
        <v>1083</v>
      </c>
    </row>
    <row r="178" spans="2:3" x14ac:dyDescent="0.35">
      <c r="B178" s="3999" t="s">
        <v>1084</v>
      </c>
      <c r="C178" s="3999" t="s">
        <v>1085</v>
      </c>
    </row>
    <row r="179" spans="2:3" x14ac:dyDescent="0.35">
      <c r="B179" s="3999" t="s">
        <v>1086</v>
      </c>
      <c r="C179" s="3999" t="s">
        <v>1087</v>
      </c>
    </row>
    <row r="180" spans="2:3" x14ac:dyDescent="0.35">
      <c r="B180" s="3999" t="s">
        <v>1088</v>
      </c>
      <c r="C180" s="3999" t="s">
        <v>1089</v>
      </c>
    </row>
    <row r="181" spans="2:3" x14ac:dyDescent="0.35">
      <c r="B181" s="3999" t="s">
        <v>1090</v>
      </c>
      <c r="C181" s="3999" t="s">
        <v>1091</v>
      </c>
    </row>
    <row r="182" spans="2:3" x14ac:dyDescent="0.35">
      <c r="B182" s="3999" t="s">
        <v>1092</v>
      </c>
      <c r="C182" s="3999" t="s">
        <v>1093</v>
      </c>
    </row>
    <row r="183" spans="2:3" x14ac:dyDescent="0.35">
      <c r="B183" s="3999" t="s">
        <v>1094</v>
      </c>
      <c r="C183" s="3999" t="s">
        <v>1095</v>
      </c>
    </row>
    <row r="184" spans="2:3" x14ac:dyDescent="0.35">
      <c r="B184" s="3999" t="s">
        <v>1096</v>
      </c>
      <c r="C184" s="3999" t="s">
        <v>1097</v>
      </c>
    </row>
    <row r="185" spans="2:3" x14ac:dyDescent="0.35">
      <c r="B185" s="3999" t="s">
        <v>1098</v>
      </c>
      <c r="C185" s="3999" t="s">
        <v>1099</v>
      </c>
    </row>
    <row r="186" spans="2:3" x14ac:dyDescent="0.35">
      <c r="B186" s="3999" t="s">
        <v>1100</v>
      </c>
      <c r="C186" s="3999" t="s">
        <v>1101</v>
      </c>
    </row>
    <row r="187" spans="2:3" x14ac:dyDescent="0.35">
      <c r="B187" s="3999" t="s">
        <v>1102</v>
      </c>
      <c r="C187" s="3999" t="s">
        <v>1103</v>
      </c>
    </row>
    <row r="188" spans="2:3" x14ac:dyDescent="0.35">
      <c r="B188" s="3999" t="s">
        <v>1104</v>
      </c>
      <c r="C188" s="3999" t="s">
        <v>1105</v>
      </c>
    </row>
    <row r="189" spans="2:3" x14ac:dyDescent="0.35">
      <c r="B189" s="3999" t="s">
        <v>1106</v>
      </c>
      <c r="C189" s="3999" t="s">
        <v>1107</v>
      </c>
    </row>
    <row r="190" spans="2:3" x14ac:dyDescent="0.35">
      <c r="B190" s="3999" t="s">
        <v>1108</v>
      </c>
      <c r="C190" s="3999" t="s">
        <v>1109</v>
      </c>
    </row>
    <row r="191" spans="2:3" x14ac:dyDescent="0.35">
      <c r="B191" s="3999" t="s">
        <v>1110</v>
      </c>
      <c r="C191" s="3999" t="s">
        <v>1111</v>
      </c>
    </row>
    <row r="192" spans="2:3" x14ac:dyDescent="0.35">
      <c r="B192" s="3999" t="s">
        <v>1112</v>
      </c>
      <c r="C192" s="3999" t="s">
        <v>1113</v>
      </c>
    </row>
    <row r="193" spans="2:3" x14ac:dyDescent="0.35">
      <c r="B193" s="3999" t="s">
        <v>1114</v>
      </c>
      <c r="C193" s="3999" t="s">
        <v>1115</v>
      </c>
    </row>
    <row r="194" spans="2:3" x14ac:dyDescent="0.35">
      <c r="B194" s="3999" t="s">
        <v>1116</v>
      </c>
      <c r="C194" s="3999" t="s">
        <v>1117</v>
      </c>
    </row>
    <row r="195" spans="2:3" x14ac:dyDescent="0.35">
      <c r="B195" s="3999" t="s">
        <v>1118</v>
      </c>
      <c r="C195" s="3999" t="s">
        <v>1119</v>
      </c>
    </row>
    <row r="196" spans="2:3" x14ac:dyDescent="0.35">
      <c r="B196" s="3999" t="s">
        <v>1120</v>
      </c>
      <c r="C196" s="3999" t="s">
        <v>1121</v>
      </c>
    </row>
    <row r="197" spans="2:3" x14ac:dyDescent="0.35">
      <c r="B197" s="3999" t="s">
        <v>1122</v>
      </c>
      <c r="C197" s="3999" t="s">
        <v>585</v>
      </c>
    </row>
    <row r="198" spans="2:3" x14ac:dyDescent="0.35">
      <c r="B198" s="3999" t="s">
        <v>1123</v>
      </c>
      <c r="C198" s="3999" t="s">
        <v>1124</v>
      </c>
    </row>
    <row r="199" spans="2:3" x14ac:dyDescent="0.35">
      <c r="B199" s="3999" t="s">
        <v>1125</v>
      </c>
      <c r="C199" s="3999" t="s">
        <v>1126</v>
      </c>
    </row>
    <row r="200" spans="2:3" x14ac:dyDescent="0.35">
      <c r="B200" s="3999" t="s">
        <v>1127</v>
      </c>
      <c r="C200" s="3999" t="s">
        <v>1128</v>
      </c>
    </row>
    <row r="201" spans="2:3" x14ac:dyDescent="0.35">
      <c r="B201" s="3999" t="s">
        <v>1129</v>
      </c>
      <c r="C201" s="3999" t="s">
        <v>1130</v>
      </c>
    </row>
    <row r="202" spans="2:3" x14ac:dyDescent="0.35">
      <c r="B202" s="3999" t="s">
        <v>1131</v>
      </c>
      <c r="C202" s="3999" t="s">
        <v>1132</v>
      </c>
    </row>
    <row r="203" spans="2:3" x14ac:dyDescent="0.35">
      <c r="B203" s="3999" t="s">
        <v>1133</v>
      </c>
      <c r="C203" s="3999" t="s">
        <v>1134</v>
      </c>
    </row>
    <row r="204" spans="2:3" x14ac:dyDescent="0.35">
      <c r="B204" s="3999" t="s">
        <v>1135</v>
      </c>
      <c r="C204" s="3999" t="s">
        <v>1136</v>
      </c>
    </row>
    <row r="205" spans="2:3" x14ac:dyDescent="0.35">
      <c r="B205" s="3999" t="s">
        <v>1137</v>
      </c>
      <c r="C205" s="3999" t="s">
        <v>1138</v>
      </c>
    </row>
    <row r="206" spans="2:3" x14ac:dyDescent="0.35">
      <c r="B206" s="3999" t="s">
        <v>1139</v>
      </c>
      <c r="C206" s="3999" t="s">
        <v>1140</v>
      </c>
    </row>
    <row r="207" spans="2:3" x14ac:dyDescent="0.35">
      <c r="B207" s="3999" t="s">
        <v>1141</v>
      </c>
      <c r="C207" s="3999" t="s">
        <v>1142</v>
      </c>
    </row>
    <row r="208" spans="2:3" x14ac:dyDescent="0.35">
      <c r="B208" s="3999" t="s">
        <v>1143</v>
      </c>
      <c r="C208" s="3999" t="s">
        <v>1144</v>
      </c>
    </row>
    <row r="209" spans="2:3" x14ac:dyDescent="0.35">
      <c r="B209" s="3999" t="s">
        <v>1145</v>
      </c>
      <c r="C209" s="3999" t="s">
        <v>1146</v>
      </c>
    </row>
    <row r="210" spans="2:3" x14ac:dyDescent="0.35">
      <c r="B210" s="3999" t="s">
        <v>1147</v>
      </c>
      <c r="C210" s="3999" t="s">
        <v>1148</v>
      </c>
    </row>
    <row r="211" spans="2:3" x14ac:dyDescent="0.35">
      <c r="B211" s="3999" t="s">
        <v>1149</v>
      </c>
      <c r="C211" s="3999" t="s">
        <v>1150</v>
      </c>
    </row>
    <row r="212" spans="2:3" x14ac:dyDescent="0.35">
      <c r="B212" s="3999" t="s">
        <v>1151</v>
      </c>
      <c r="C212" s="3999" t="s">
        <v>1152</v>
      </c>
    </row>
    <row r="213" spans="2:3" x14ac:dyDescent="0.35">
      <c r="B213" s="3999" t="s">
        <v>1153</v>
      </c>
      <c r="C213" s="3999" t="s">
        <v>1154</v>
      </c>
    </row>
    <row r="214" spans="2:3" x14ac:dyDescent="0.35">
      <c r="B214" s="3999" t="s">
        <v>1155</v>
      </c>
      <c r="C214" s="3999" t="s">
        <v>1156</v>
      </c>
    </row>
    <row r="215" spans="2:3" x14ac:dyDescent="0.35">
      <c r="B215" s="3999" t="s">
        <v>1157</v>
      </c>
      <c r="C215" s="3999" t="s">
        <v>1158</v>
      </c>
    </row>
    <row r="216" spans="2:3" x14ac:dyDescent="0.35">
      <c r="B216" s="3999" t="s">
        <v>1159</v>
      </c>
      <c r="C216" s="3999" t="s">
        <v>1160</v>
      </c>
    </row>
    <row r="217" spans="2:3" x14ac:dyDescent="0.35">
      <c r="B217" s="3999" t="s">
        <v>1161</v>
      </c>
      <c r="C217" s="3999" t="s">
        <v>1162</v>
      </c>
    </row>
    <row r="218" spans="2:3" x14ac:dyDescent="0.35">
      <c r="B218" s="3999" t="s">
        <v>1163</v>
      </c>
      <c r="C218" s="3999" t="s">
        <v>1164</v>
      </c>
    </row>
    <row r="219" spans="2:3" x14ac:dyDescent="0.35">
      <c r="B219" s="3999" t="s">
        <v>1165</v>
      </c>
      <c r="C219" s="3999" t="s">
        <v>1166</v>
      </c>
    </row>
    <row r="220" spans="2:3" x14ac:dyDescent="0.35">
      <c r="B220" s="3999" t="s">
        <v>1167</v>
      </c>
      <c r="C220" s="3999" t="s">
        <v>1168</v>
      </c>
    </row>
    <row r="221" spans="2:3" x14ac:dyDescent="0.35">
      <c r="B221" s="3999" t="s">
        <v>1169</v>
      </c>
      <c r="C221" s="3999" t="s">
        <v>1170</v>
      </c>
    </row>
    <row r="222" spans="2:3" x14ac:dyDescent="0.35">
      <c r="B222" s="3999" t="s">
        <v>1171</v>
      </c>
      <c r="C222" s="3999" t="s">
        <v>1172</v>
      </c>
    </row>
    <row r="223" spans="2:3" x14ac:dyDescent="0.35">
      <c r="B223" s="3999" t="s">
        <v>1173</v>
      </c>
      <c r="C223" s="3999" t="s">
        <v>1174</v>
      </c>
    </row>
    <row r="224" spans="2:3" x14ac:dyDescent="0.35">
      <c r="B224" s="3999" t="s">
        <v>1175</v>
      </c>
      <c r="C224" s="3999" t="s">
        <v>1176</v>
      </c>
    </row>
    <row r="225" spans="2:3" x14ac:dyDescent="0.35">
      <c r="B225" s="3999" t="s">
        <v>1177</v>
      </c>
      <c r="C225" s="3999" t="s">
        <v>1178</v>
      </c>
    </row>
    <row r="226" spans="2:3" x14ac:dyDescent="0.35">
      <c r="B226" s="3999" t="s">
        <v>1179</v>
      </c>
      <c r="C226" s="3999" t="s">
        <v>1180</v>
      </c>
    </row>
    <row r="227" spans="2:3" x14ac:dyDescent="0.35">
      <c r="B227" s="3999" t="s">
        <v>1181</v>
      </c>
      <c r="C227" s="3999" t="s">
        <v>1182</v>
      </c>
    </row>
    <row r="228" spans="2:3" x14ac:dyDescent="0.35">
      <c r="B228" s="3999" t="s">
        <v>1183</v>
      </c>
      <c r="C228" s="3999" t="s">
        <v>1184</v>
      </c>
    </row>
    <row r="229" spans="2:3" x14ac:dyDescent="0.35">
      <c r="B229" s="3999" t="s">
        <v>1185</v>
      </c>
      <c r="C229" s="3999" t="s">
        <v>1186</v>
      </c>
    </row>
    <row r="230" spans="2:3" x14ac:dyDescent="0.35">
      <c r="B230" s="3999" t="s">
        <v>1187</v>
      </c>
      <c r="C230" s="3999" t="s">
        <v>1188</v>
      </c>
    </row>
    <row r="231" spans="2:3" x14ac:dyDescent="0.35">
      <c r="B231" s="3999" t="s">
        <v>1189</v>
      </c>
      <c r="C231" s="3999" t="s">
        <v>1190</v>
      </c>
    </row>
    <row r="232" spans="2:3" x14ac:dyDescent="0.35">
      <c r="B232" s="3999" t="s">
        <v>1191</v>
      </c>
      <c r="C232" s="3999" t="s">
        <v>1192</v>
      </c>
    </row>
    <row r="233" spans="2:3" x14ac:dyDescent="0.35">
      <c r="B233" s="3999" t="s">
        <v>1193</v>
      </c>
      <c r="C233" s="3999" t="s">
        <v>1194</v>
      </c>
    </row>
    <row r="234" spans="2:3" x14ac:dyDescent="0.35">
      <c r="B234" s="3999" t="s">
        <v>1195</v>
      </c>
      <c r="C234" s="3999" t="s">
        <v>1196</v>
      </c>
    </row>
    <row r="235" spans="2:3" x14ac:dyDescent="0.35">
      <c r="B235" s="3999" t="s">
        <v>1197</v>
      </c>
      <c r="C235" s="3999" t="s">
        <v>1198</v>
      </c>
    </row>
    <row r="236" spans="2:3" x14ac:dyDescent="0.35">
      <c r="B236" s="3999" t="s">
        <v>1199</v>
      </c>
      <c r="C236" s="3999" t="s">
        <v>1200</v>
      </c>
    </row>
    <row r="237" spans="2:3" x14ac:dyDescent="0.35">
      <c r="B237" s="3999" t="s">
        <v>1201</v>
      </c>
      <c r="C237" s="3999" t="s">
        <v>1202</v>
      </c>
    </row>
    <row r="238" spans="2:3" x14ac:dyDescent="0.35">
      <c r="B238" s="3999" t="s">
        <v>1203</v>
      </c>
      <c r="C238" s="3999" t="s">
        <v>1204</v>
      </c>
    </row>
    <row r="239" spans="2:3" x14ac:dyDescent="0.35">
      <c r="B239" s="3999" t="s">
        <v>1205</v>
      </c>
      <c r="C239" s="3999" t="s">
        <v>1206</v>
      </c>
    </row>
    <row r="240" spans="2:3" x14ac:dyDescent="0.35">
      <c r="B240" s="3999" t="s">
        <v>1207</v>
      </c>
      <c r="C240" s="3999" t="s">
        <v>1208</v>
      </c>
    </row>
    <row r="241" spans="2:3" x14ac:dyDescent="0.35">
      <c r="B241" s="3999" t="s">
        <v>1209</v>
      </c>
      <c r="C241" s="3999" t="s">
        <v>1210</v>
      </c>
    </row>
    <row r="242" spans="2:3" x14ac:dyDescent="0.35">
      <c r="B242" s="3999" t="s">
        <v>1211</v>
      </c>
      <c r="C242" s="3999" t="s">
        <v>1212</v>
      </c>
    </row>
    <row r="243" spans="2:3" x14ac:dyDescent="0.35">
      <c r="B243" s="3999" t="s">
        <v>1213</v>
      </c>
      <c r="C243" s="3999" t="s">
        <v>1214</v>
      </c>
    </row>
    <row r="244" spans="2:3" x14ac:dyDescent="0.35">
      <c r="B244" s="3999" t="s">
        <v>1215</v>
      </c>
      <c r="C244" s="3999" t="s">
        <v>1216</v>
      </c>
    </row>
    <row r="245" spans="2:3" x14ac:dyDescent="0.35">
      <c r="B245" s="3999" t="s">
        <v>1217</v>
      </c>
      <c r="C245" s="3999" t="s">
        <v>1218</v>
      </c>
    </row>
    <row r="246" spans="2:3" x14ac:dyDescent="0.35">
      <c r="B246" s="3999" t="s">
        <v>1219</v>
      </c>
      <c r="C246" s="3999" t="s">
        <v>1220</v>
      </c>
    </row>
    <row r="247" spans="2:3" x14ac:dyDescent="0.35">
      <c r="B247" s="3999" t="s">
        <v>1221</v>
      </c>
      <c r="C247" s="3999" t="s">
        <v>1222</v>
      </c>
    </row>
    <row r="248" spans="2:3" x14ac:dyDescent="0.35">
      <c r="B248" s="3999" t="s">
        <v>1223</v>
      </c>
      <c r="C248" s="3999" t="s">
        <v>1224</v>
      </c>
    </row>
    <row r="249" spans="2:3" x14ac:dyDescent="0.35">
      <c r="B249" s="3999" t="s">
        <v>1225</v>
      </c>
      <c r="C249" s="3999" t="s">
        <v>1226</v>
      </c>
    </row>
    <row r="250" spans="2:3" x14ac:dyDescent="0.35">
      <c r="B250" s="3999" t="s">
        <v>1227</v>
      </c>
      <c r="C250" s="3999" t="s">
        <v>1228</v>
      </c>
    </row>
    <row r="251" spans="2:3" x14ac:dyDescent="0.35">
      <c r="B251" s="3999" t="s">
        <v>1229</v>
      </c>
      <c r="C251" s="3999" t="s">
        <v>1230</v>
      </c>
    </row>
    <row r="252" spans="2:3" x14ac:dyDescent="0.35">
      <c r="B252" s="3999" t="s">
        <v>1231</v>
      </c>
      <c r="C252" s="3999" t="s">
        <v>1232</v>
      </c>
    </row>
    <row r="253" spans="2:3" x14ac:dyDescent="0.35">
      <c r="B253" s="3999" t="s">
        <v>1233</v>
      </c>
      <c r="C253" s="3999" t="s">
        <v>1234</v>
      </c>
    </row>
    <row r="254" spans="2:3" x14ac:dyDescent="0.35">
      <c r="B254" s="3999" t="s">
        <v>1235</v>
      </c>
      <c r="C254" s="3999" t="s">
        <v>1236</v>
      </c>
    </row>
    <row r="255" spans="2:3" x14ac:dyDescent="0.35">
      <c r="B255" s="3999" t="s">
        <v>1237</v>
      </c>
      <c r="C255" s="3999" t="s">
        <v>1238</v>
      </c>
    </row>
    <row r="256" spans="2:3" x14ac:dyDescent="0.35">
      <c r="B256" s="3999" t="s">
        <v>1239</v>
      </c>
      <c r="C256" s="3999" t="s">
        <v>1240</v>
      </c>
    </row>
    <row r="257" spans="2:3" x14ac:dyDescent="0.35">
      <c r="B257" s="3999" t="s">
        <v>1241</v>
      </c>
      <c r="C257" s="3999" t="s">
        <v>1242</v>
      </c>
    </row>
    <row r="258" spans="2:3" x14ac:dyDescent="0.35">
      <c r="B258" s="3999" t="s">
        <v>1243</v>
      </c>
      <c r="C258" s="3999" t="s">
        <v>1244</v>
      </c>
    </row>
    <row r="259" spans="2:3" x14ac:dyDescent="0.35">
      <c r="B259" s="3999" t="s">
        <v>1245</v>
      </c>
      <c r="C259" s="3999" t="s">
        <v>1246</v>
      </c>
    </row>
    <row r="260" spans="2:3" x14ac:dyDescent="0.35">
      <c r="B260" s="3999" t="s">
        <v>1247</v>
      </c>
      <c r="C260" s="3999" t="s">
        <v>1248</v>
      </c>
    </row>
    <row r="261" spans="2:3" x14ac:dyDescent="0.35">
      <c r="B261" s="3999" t="s">
        <v>1249</v>
      </c>
      <c r="C261" s="3999" t="s">
        <v>1250</v>
      </c>
    </row>
    <row r="262" spans="2:3" x14ac:dyDescent="0.35">
      <c r="B262" s="3999" t="s">
        <v>1251</v>
      </c>
      <c r="C262" s="3999" t="s">
        <v>1252</v>
      </c>
    </row>
    <row r="263" spans="2:3" x14ac:dyDescent="0.35">
      <c r="B263" s="3999" t="s">
        <v>1253</v>
      </c>
      <c r="C263" s="3999" t="s">
        <v>1254</v>
      </c>
    </row>
    <row r="264" spans="2:3" x14ac:dyDescent="0.35">
      <c r="B264" s="3999" t="s">
        <v>1255</v>
      </c>
      <c r="C264" s="3999" t="s">
        <v>1256</v>
      </c>
    </row>
    <row r="265" spans="2:3" x14ac:dyDescent="0.35">
      <c r="B265" s="3999" t="s">
        <v>1257</v>
      </c>
      <c r="C265" s="3999" t="s">
        <v>1258</v>
      </c>
    </row>
    <row r="266" spans="2:3" x14ac:dyDescent="0.35">
      <c r="B266" s="3999" t="s">
        <v>1259</v>
      </c>
      <c r="C266" s="3999" t="s">
        <v>1260</v>
      </c>
    </row>
    <row r="267" spans="2:3" x14ac:dyDescent="0.35">
      <c r="B267" s="3999" t="s">
        <v>1261</v>
      </c>
      <c r="C267" s="3999" t="s">
        <v>1262</v>
      </c>
    </row>
    <row r="268" spans="2:3" x14ac:dyDescent="0.35">
      <c r="B268" s="3999" t="s">
        <v>1263</v>
      </c>
      <c r="C268" s="3999" t="s">
        <v>1264</v>
      </c>
    </row>
    <row r="269" spans="2:3" x14ac:dyDescent="0.35">
      <c r="B269" s="3999" t="s">
        <v>1265</v>
      </c>
      <c r="C269" s="3999" t="s">
        <v>1266</v>
      </c>
    </row>
    <row r="270" spans="2:3" x14ac:dyDescent="0.35">
      <c r="B270" s="3999" t="s">
        <v>1267</v>
      </c>
      <c r="C270" s="3999" t="s">
        <v>1268</v>
      </c>
    </row>
    <row r="271" spans="2:3" x14ac:dyDescent="0.35">
      <c r="B271" s="3999" t="s">
        <v>1269</v>
      </c>
      <c r="C271" s="3999" t="s">
        <v>1270</v>
      </c>
    </row>
    <row r="272" spans="2:3" x14ac:dyDescent="0.35">
      <c r="B272" s="3999" t="s">
        <v>1271</v>
      </c>
      <c r="C272" s="3999" t="s">
        <v>1272</v>
      </c>
    </row>
    <row r="273" spans="2:3" x14ac:dyDescent="0.35">
      <c r="B273" s="3999" t="s">
        <v>1273</v>
      </c>
      <c r="C273" s="3999" t="s">
        <v>1274</v>
      </c>
    </row>
    <row r="274" spans="2:3" x14ac:dyDescent="0.35">
      <c r="B274" s="3999" t="s">
        <v>1275</v>
      </c>
      <c r="C274" s="3999" t="s">
        <v>1276</v>
      </c>
    </row>
    <row r="275" spans="2:3" x14ac:dyDescent="0.35">
      <c r="B275" s="3999" t="s">
        <v>1277</v>
      </c>
      <c r="C275" s="3999" t="s">
        <v>1278</v>
      </c>
    </row>
    <row r="276" spans="2:3" x14ac:dyDescent="0.35">
      <c r="B276" s="3999" t="s">
        <v>1279</v>
      </c>
      <c r="C276" s="3999" t="s">
        <v>1280</v>
      </c>
    </row>
    <row r="277" spans="2:3" x14ac:dyDescent="0.35">
      <c r="B277" s="3999" t="s">
        <v>1281</v>
      </c>
      <c r="C277" s="3999" t="s">
        <v>1282</v>
      </c>
    </row>
    <row r="278" spans="2:3" x14ac:dyDescent="0.35">
      <c r="B278" s="3999" t="s">
        <v>1283</v>
      </c>
      <c r="C278" s="3999" t="s">
        <v>1284</v>
      </c>
    </row>
    <row r="279" spans="2:3" x14ac:dyDescent="0.35">
      <c r="B279" s="3999" t="s">
        <v>1285</v>
      </c>
      <c r="C279" s="3999" t="s">
        <v>1286</v>
      </c>
    </row>
    <row r="280" spans="2:3" x14ac:dyDescent="0.35">
      <c r="B280" s="3999" t="s">
        <v>1287</v>
      </c>
      <c r="C280" s="3999" t="s">
        <v>1288</v>
      </c>
    </row>
    <row r="281" spans="2:3" x14ac:dyDescent="0.35">
      <c r="B281" s="3999" t="s">
        <v>1289</v>
      </c>
      <c r="C281" s="3999" t="s">
        <v>1290</v>
      </c>
    </row>
    <row r="282" spans="2:3" x14ac:dyDescent="0.35">
      <c r="B282" s="3999" t="s">
        <v>1291</v>
      </c>
      <c r="C282" s="3999" t="s">
        <v>1292</v>
      </c>
    </row>
    <row r="283" spans="2:3" x14ac:dyDescent="0.35">
      <c r="B283" s="3999" t="s">
        <v>1293</v>
      </c>
      <c r="C283" s="3999" t="s">
        <v>1294</v>
      </c>
    </row>
    <row r="284" spans="2:3" x14ac:dyDescent="0.35">
      <c r="B284" s="3999" t="s">
        <v>1295</v>
      </c>
      <c r="C284" s="3999" t="s">
        <v>1296</v>
      </c>
    </row>
    <row r="285" spans="2:3" x14ac:dyDescent="0.35">
      <c r="B285" s="3999" t="s">
        <v>1297</v>
      </c>
      <c r="C285" s="3999" t="s">
        <v>1298</v>
      </c>
    </row>
    <row r="286" spans="2:3" x14ac:dyDescent="0.35">
      <c r="B286" s="3999" t="s">
        <v>1299</v>
      </c>
      <c r="C286" s="3999" t="s">
        <v>1300</v>
      </c>
    </row>
    <row r="287" spans="2:3" x14ac:dyDescent="0.35">
      <c r="B287" s="3999" t="s">
        <v>1301</v>
      </c>
      <c r="C287" s="3999" t="s">
        <v>1302</v>
      </c>
    </row>
    <row r="288" spans="2:3" x14ac:dyDescent="0.35">
      <c r="B288" s="3999" t="s">
        <v>1303</v>
      </c>
      <c r="C288" s="3999" t="s">
        <v>1304</v>
      </c>
    </row>
    <row r="289" spans="2:3" x14ac:dyDescent="0.35">
      <c r="B289" s="3999" t="s">
        <v>1305</v>
      </c>
      <c r="C289" s="3999" t="s">
        <v>1306</v>
      </c>
    </row>
    <row r="290" spans="2:3" x14ac:dyDescent="0.35">
      <c r="B290" s="3999" t="s">
        <v>1307</v>
      </c>
      <c r="C290" s="3999" t="s">
        <v>1308</v>
      </c>
    </row>
    <row r="291" spans="2:3" x14ac:dyDescent="0.35">
      <c r="B291" s="3999" t="s">
        <v>1309</v>
      </c>
      <c r="C291" s="3999" t="s">
        <v>1310</v>
      </c>
    </row>
    <row r="292" spans="2:3" x14ac:dyDescent="0.35">
      <c r="B292" s="3999" t="s">
        <v>1311</v>
      </c>
      <c r="C292" s="3999" t="s">
        <v>1312</v>
      </c>
    </row>
    <row r="293" spans="2:3" x14ac:dyDescent="0.35">
      <c r="B293" s="3999" t="s">
        <v>1313</v>
      </c>
      <c r="C293" s="3999" t="s">
        <v>1314</v>
      </c>
    </row>
    <row r="294" spans="2:3" x14ac:dyDescent="0.35">
      <c r="B294" s="3999" t="s">
        <v>1315</v>
      </c>
      <c r="C294" s="3999" t="s">
        <v>1316</v>
      </c>
    </row>
    <row r="295" spans="2:3" x14ac:dyDescent="0.35">
      <c r="B295" s="3999" t="s">
        <v>1317</v>
      </c>
      <c r="C295" s="3999" t="s">
        <v>1318</v>
      </c>
    </row>
    <row r="296" spans="2:3" x14ac:dyDescent="0.35">
      <c r="B296" s="3999" t="s">
        <v>1319</v>
      </c>
      <c r="C296" s="3999" t="s">
        <v>1320</v>
      </c>
    </row>
    <row r="297" spans="2:3" x14ac:dyDescent="0.35">
      <c r="B297" s="3999" t="s">
        <v>1321</v>
      </c>
      <c r="C297" s="3999" t="s">
        <v>1322</v>
      </c>
    </row>
    <row r="298" spans="2:3" x14ac:dyDescent="0.35">
      <c r="B298" s="3999" t="s">
        <v>1323</v>
      </c>
      <c r="C298" s="3999" t="s">
        <v>1324</v>
      </c>
    </row>
    <row r="299" spans="2:3" x14ac:dyDescent="0.35">
      <c r="B299" s="3999" t="s">
        <v>1325</v>
      </c>
      <c r="C299" s="3999" t="s">
        <v>1326</v>
      </c>
    </row>
    <row r="300" spans="2:3" x14ac:dyDescent="0.35">
      <c r="B300" s="3999" t="s">
        <v>1327</v>
      </c>
      <c r="C300" s="3999" t="s">
        <v>1328</v>
      </c>
    </row>
    <row r="301" spans="2:3" x14ac:dyDescent="0.35">
      <c r="B301" s="3999" t="s">
        <v>1329</v>
      </c>
      <c r="C301" s="3999" t="s">
        <v>1330</v>
      </c>
    </row>
    <row r="302" spans="2:3" x14ac:dyDescent="0.35">
      <c r="B302" s="3999" t="s">
        <v>1331</v>
      </c>
      <c r="C302" s="3999" t="s">
        <v>1332</v>
      </c>
    </row>
    <row r="303" spans="2:3" x14ac:dyDescent="0.35">
      <c r="B303" s="3999" t="s">
        <v>1333</v>
      </c>
      <c r="C303" s="3999" t="s">
        <v>1334</v>
      </c>
    </row>
    <row r="304" spans="2:3" x14ac:dyDescent="0.35">
      <c r="B304" s="3999" t="s">
        <v>1335</v>
      </c>
      <c r="C304" s="3999" t="s">
        <v>1336</v>
      </c>
    </row>
    <row r="305" spans="2:3" x14ac:dyDescent="0.35">
      <c r="B305" s="3999" t="s">
        <v>1337</v>
      </c>
      <c r="C305" s="3999" t="s">
        <v>1338</v>
      </c>
    </row>
    <row r="306" spans="2:3" x14ac:dyDescent="0.35">
      <c r="B306" s="3999" t="s">
        <v>1339</v>
      </c>
      <c r="C306" s="3999" t="s">
        <v>1340</v>
      </c>
    </row>
    <row r="307" spans="2:3" x14ac:dyDescent="0.35">
      <c r="B307" s="3999" t="s">
        <v>1341</v>
      </c>
      <c r="C307" s="3999" t="s">
        <v>1342</v>
      </c>
    </row>
    <row r="308" spans="2:3" x14ac:dyDescent="0.35">
      <c r="B308" s="3999" t="s">
        <v>1343</v>
      </c>
      <c r="C308" s="3999" t="s">
        <v>1344</v>
      </c>
    </row>
    <row r="309" spans="2:3" x14ac:dyDescent="0.35">
      <c r="B309" s="3999" t="s">
        <v>1345</v>
      </c>
      <c r="C309" s="3999" t="s">
        <v>1346</v>
      </c>
    </row>
    <row r="310" spans="2:3" x14ac:dyDescent="0.35">
      <c r="B310" s="3999" t="s">
        <v>1347</v>
      </c>
      <c r="C310" s="3999" t="s">
        <v>1348</v>
      </c>
    </row>
    <row r="311" spans="2:3" x14ac:dyDescent="0.35">
      <c r="B311" s="3999" t="s">
        <v>1349</v>
      </c>
      <c r="C311" s="3999" t="s">
        <v>1350</v>
      </c>
    </row>
    <row r="312" spans="2:3" x14ac:dyDescent="0.35">
      <c r="B312" s="3999" t="s">
        <v>1351</v>
      </c>
      <c r="C312" s="3999" t="s">
        <v>1352</v>
      </c>
    </row>
    <row r="313" spans="2:3" x14ac:dyDescent="0.35">
      <c r="B313" s="3999" t="s">
        <v>1353</v>
      </c>
      <c r="C313" s="3999" t="s">
        <v>1354</v>
      </c>
    </row>
    <row r="314" spans="2:3" x14ac:dyDescent="0.35">
      <c r="B314" s="3999" t="s">
        <v>1355</v>
      </c>
      <c r="C314" s="4000" t="s">
        <v>1356</v>
      </c>
    </row>
    <row r="315" spans="2:3" x14ac:dyDescent="0.35">
      <c r="B315" s="3999" t="s">
        <v>1357</v>
      </c>
      <c r="C315" s="3999" t="s">
        <v>1358</v>
      </c>
    </row>
    <row r="316" spans="2:3" x14ac:dyDescent="0.35">
      <c r="B316" s="3999" t="s">
        <v>1359</v>
      </c>
      <c r="C316" s="3999" t="s">
        <v>1360</v>
      </c>
    </row>
    <row r="317" spans="2:3" x14ac:dyDescent="0.35">
      <c r="B317" s="3999" t="s">
        <v>1361</v>
      </c>
      <c r="C317" s="3999" t="s">
        <v>1362</v>
      </c>
    </row>
    <row r="318" spans="2:3" x14ac:dyDescent="0.35">
      <c r="B318" s="3999" t="s">
        <v>1363</v>
      </c>
      <c r="C318" s="3999" t="s">
        <v>1364</v>
      </c>
    </row>
    <row r="319" spans="2:3" x14ac:dyDescent="0.35">
      <c r="B319" s="3999" t="s">
        <v>1365</v>
      </c>
      <c r="C319" s="3999" t="s">
        <v>1366</v>
      </c>
    </row>
    <row r="320" spans="2:3" x14ac:dyDescent="0.35">
      <c r="B320" s="3999" t="s">
        <v>1367</v>
      </c>
      <c r="C320" s="3999" t="s">
        <v>1368</v>
      </c>
    </row>
    <row r="321" spans="2:3" x14ac:dyDescent="0.35">
      <c r="B321" s="3999" t="s">
        <v>1369</v>
      </c>
      <c r="C321" s="3999" t="s">
        <v>1370</v>
      </c>
    </row>
    <row r="322" spans="2:3" x14ac:dyDescent="0.35">
      <c r="B322" s="3999" t="s">
        <v>1371</v>
      </c>
      <c r="C322" s="3999" t="s">
        <v>1372</v>
      </c>
    </row>
    <row r="323" spans="2:3" x14ac:dyDescent="0.35">
      <c r="B323" s="3999" t="s">
        <v>1373</v>
      </c>
      <c r="C323" s="3999" t="s">
        <v>1374</v>
      </c>
    </row>
    <row r="324" spans="2:3" x14ac:dyDescent="0.35">
      <c r="B324" s="3999" t="s">
        <v>1375</v>
      </c>
      <c r="C324" s="3999" t="s">
        <v>1376</v>
      </c>
    </row>
    <row r="325" spans="2:3" x14ac:dyDescent="0.35">
      <c r="B325" s="3999" t="s">
        <v>1377</v>
      </c>
      <c r="C325" s="3999" t="s">
        <v>1378</v>
      </c>
    </row>
    <row r="326" spans="2:3" x14ac:dyDescent="0.35">
      <c r="B326" s="3999" t="s">
        <v>1379</v>
      </c>
      <c r="C326" s="3999" t="s">
        <v>1380</v>
      </c>
    </row>
    <row r="327" spans="2:3" x14ac:dyDescent="0.35">
      <c r="B327" s="3999" t="s">
        <v>1381</v>
      </c>
      <c r="C327" s="3999" t="s">
        <v>1382</v>
      </c>
    </row>
    <row r="328" spans="2:3" x14ac:dyDescent="0.35">
      <c r="B328" s="3999" t="s">
        <v>1383</v>
      </c>
      <c r="C328" s="3999" t="s">
        <v>1384</v>
      </c>
    </row>
    <row r="329" spans="2:3" x14ac:dyDescent="0.35">
      <c r="B329" s="3999" t="s">
        <v>1385</v>
      </c>
      <c r="C329" s="3999" t="s">
        <v>1386</v>
      </c>
    </row>
    <row r="330" spans="2:3" x14ac:dyDescent="0.35">
      <c r="B330" s="3999" t="s">
        <v>1387</v>
      </c>
      <c r="C330" s="3999" t="s">
        <v>1388</v>
      </c>
    </row>
    <row r="331" spans="2:3" x14ac:dyDescent="0.35">
      <c r="B331" s="3999" t="s">
        <v>1389</v>
      </c>
      <c r="C331" s="3999" t="s">
        <v>1390</v>
      </c>
    </row>
    <row r="332" spans="2:3" x14ac:dyDescent="0.35">
      <c r="B332" s="3999" t="s">
        <v>1391</v>
      </c>
      <c r="C332" s="3999" t="s">
        <v>1392</v>
      </c>
    </row>
    <row r="333" spans="2:3" x14ac:dyDescent="0.35">
      <c r="B333" s="3999" t="s">
        <v>1393</v>
      </c>
      <c r="C333" s="3999" t="s">
        <v>1394</v>
      </c>
    </row>
    <row r="334" spans="2:3" x14ac:dyDescent="0.35">
      <c r="B334" s="3999" t="s">
        <v>1395</v>
      </c>
      <c r="C334" s="3999" t="s">
        <v>1396</v>
      </c>
    </row>
    <row r="335" spans="2:3" x14ac:dyDescent="0.35">
      <c r="B335" s="3999" t="s">
        <v>1397</v>
      </c>
      <c r="C335" s="3999" t="s">
        <v>1398</v>
      </c>
    </row>
    <row r="336" spans="2:3" x14ac:dyDescent="0.35">
      <c r="B336" s="3999" t="s">
        <v>1399</v>
      </c>
      <c r="C336" s="3999" t="s">
        <v>1400</v>
      </c>
    </row>
    <row r="337" spans="2:3" x14ac:dyDescent="0.35">
      <c r="B337" s="3999" t="s">
        <v>1401</v>
      </c>
      <c r="C337" s="3999" t="s">
        <v>1402</v>
      </c>
    </row>
    <row r="338" spans="2:3" x14ac:dyDescent="0.35">
      <c r="B338" s="3999" t="s">
        <v>1403</v>
      </c>
      <c r="C338" s="3999" t="s">
        <v>1404</v>
      </c>
    </row>
    <row r="339" spans="2:3" x14ac:dyDescent="0.35">
      <c r="B339" s="3999" t="s">
        <v>1405</v>
      </c>
      <c r="C339" s="3999" t="s">
        <v>1406</v>
      </c>
    </row>
    <row r="340" spans="2:3" x14ac:dyDescent="0.35">
      <c r="B340" s="3999" t="s">
        <v>1407</v>
      </c>
      <c r="C340" s="3999" t="s">
        <v>1408</v>
      </c>
    </row>
    <row r="341" spans="2:3" x14ac:dyDescent="0.35">
      <c r="B341" s="3999" t="s">
        <v>1409</v>
      </c>
      <c r="C341" s="3999" t="s">
        <v>1410</v>
      </c>
    </row>
    <row r="342" spans="2:3" x14ac:dyDescent="0.35">
      <c r="B342" s="3999" t="s">
        <v>1411</v>
      </c>
      <c r="C342" s="3999" t="s">
        <v>1412</v>
      </c>
    </row>
    <row r="343" spans="2:3" x14ac:dyDescent="0.35">
      <c r="B343" s="3999" t="s">
        <v>1413</v>
      </c>
      <c r="C343" s="3999" t="s">
        <v>1414</v>
      </c>
    </row>
    <row r="344" spans="2:3" x14ac:dyDescent="0.35">
      <c r="B344" s="3999" t="s">
        <v>1415</v>
      </c>
      <c r="C344" s="3999" t="s">
        <v>1416</v>
      </c>
    </row>
    <row r="345" spans="2:3" x14ac:dyDescent="0.35">
      <c r="B345" s="3999" t="s">
        <v>1417</v>
      </c>
      <c r="C345" s="3999" t="s">
        <v>1418</v>
      </c>
    </row>
    <row r="346" spans="2:3" x14ac:dyDescent="0.35">
      <c r="B346" s="3999" t="s">
        <v>1419</v>
      </c>
      <c r="C346" s="3999" t="s">
        <v>1420</v>
      </c>
    </row>
    <row r="347" spans="2:3" x14ac:dyDescent="0.35">
      <c r="B347" s="3999" t="s">
        <v>1421</v>
      </c>
      <c r="C347" s="3999" t="s">
        <v>1422</v>
      </c>
    </row>
    <row r="348" spans="2:3" x14ac:dyDescent="0.35">
      <c r="B348" s="3999" t="s">
        <v>1423</v>
      </c>
      <c r="C348" s="3999" t="s">
        <v>1424</v>
      </c>
    </row>
    <row r="349" spans="2:3" x14ac:dyDescent="0.35">
      <c r="B349" s="3999" t="s">
        <v>1425</v>
      </c>
      <c r="C349" s="3999" t="s">
        <v>1426</v>
      </c>
    </row>
    <row r="350" spans="2:3" x14ac:dyDescent="0.35">
      <c r="B350" s="3999" t="s">
        <v>1427</v>
      </c>
      <c r="C350" s="3999" t="s">
        <v>1428</v>
      </c>
    </row>
    <row r="351" spans="2:3" x14ac:dyDescent="0.35">
      <c r="B351" s="3999" t="s">
        <v>1429</v>
      </c>
      <c r="C351" s="3999" t="s">
        <v>1430</v>
      </c>
    </row>
    <row r="352" spans="2:3" x14ac:dyDescent="0.35">
      <c r="B352" s="3999" t="s">
        <v>1431</v>
      </c>
      <c r="C352" s="3999" t="s">
        <v>1432</v>
      </c>
    </row>
    <row r="353" spans="2:3" x14ac:dyDescent="0.35">
      <c r="B353" s="3999" t="s">
        <v>1433</v>
      </c>
      <c r="C353" s="3999" t="s">
        <v>1434</v>
      </c>
    </row>
    <row r="354" spans="2:3" x14ac:dyDescent="0.35">
      <c r="B354" s="3999" t="s">
        <v>1435</v>
      </c>
      <c r="C354" s="3999" t="s">
        <v>1436</v>
      </c>
    </row>
    <row r="355" spans="2:3" x14ac:dyDescent="0.35">
      <c r="B355" s="3999" t="s">
        <v>1437</v>
      </c>
      <c r="C355" s="3999" t="s">
        <v>1438</v>
      </c>
    </row>
    <row r="356" spans="2:3" x14ac:dyDescent="0.35">
      <c r="B356" s="3999" t="s">
        <v>1439</v>
      </c>
      <c r="C356" s="3999" t="s">
        <v>1440</v>
      </c>
    </row>
    <row r="357" spans="2:3" x14ac:dyDescent="0.35">
      <c r="B357" s="3999" t="s">
        <v>1441</v>
      </c>
      <c r="C357" s="3999" t="s">
        <v>1442</v>
      </c>
    </row>
    <row r="358" spans="2:3" x14ac:dyDescent="0.35">
      <c r="B358" s="3999" t="s">
        <v>1443</v>
      </c>
      <c r="C358" s="3999" t="s">
        <v>1444</v>
      </c>
    </row>
    <row r="359" spans="2:3" x14ac:dyDescent="0.35">
      <c r="B359" s="3999" t="s">
        <v>1445</v>
      </c>
      <c r="C359" s="3999" t="s">
        <v>1446</v>
      </c>
    </row>
    <row r="360" spans="2:3" x14ac:dyDescent="0.35">
      <c r="B360" s="3999" t="s">
        <v>1447</v>
      </c>
      <c r="C360" s="3999" t="s">
        <v>1448</v>
      </c>
    </row>
    <row r="361" spans="2:3" x14ac:dyDescent="0.35">
      <c r="B361" s="3999" t="s">
        <v>1449</v>
      </c>
      <c r="C361" s="3999" t="s">
        <v>1450</v>
      </c>
    </row>
    <row r="362" spans="2:3" x14ac:dyDescent="0.35">
      <c r="B362" s="3999" t="s">
        <v>1451</v>
      </c>
      <c r="C362" s="3999" t="s">
        <v>1452</v>
      </c>
    </row>
    <row r="363" spans="2:3" x14ac:dyDescent="0.35">
      <c r="B363" s="3999" t="s">
        <v>1453</v>
      </c>
      <c r="C363" s="3999" t="s">
        <v>1454</v>
      </c>
    </row>
    <row r="364" spans="2:3" x14ac:dyDescent="0.35">
      <c r="B364" s="3999" t="s">
        <v>1455</v>
      </c>
      <c r="C364" s="3999" t="s">
        <v>1456</v>
      </c>
    </row>
    <row r="365" spans="2:3" x14ac:dyDescent="0.35">
      <c r="B365" s="3999" t="s">
        <v>1457</v>
      </c>
      <c r="C365" s="3999" t="s">
        <v>1458</v>
      </c>
    </row>
    <row r="366" spans="2:3" x14ac:dyDescent="0.35">
      <c r="B366" s="3999" t="s">
        <v>1459</v>
      </c>
      <c r="C366" s="3999" t="s">
        <v>1460</v>
      </c>
    </row>
    <row r="367" spans="2:3" x14ac:dyDescent="0.35">
      <c r="B367" s="3999" t="s">
        <v>1461</v>
      </c>
      <c r="C367" s="3999" t="s">
        <v>1462</v>
      </c>
    </row>
    <row r="368" spans="2:3" x14ac:dyDescent="0.35">
      <c r="B368" s="3999" t="s">
        <v>1463</v>
      </c>
      <c r="C368" s="3999" t="s">
        <v>1464</v>
      </c>
    </row>
    <row r="369" spans="2:3" x14ac:dyDescent="0.35">
      <c r="B369" s="3999" t="s">
        <v>1465</v>
      </c>
      <c r="C369" s="3999" t="s">
        <v>1466</v>
      </c>
    </row>
    <row r="370" spans="2:3" x14ac:dyDescent="0.35">
      <c r="B370" s="3999" t="s">
        <v>1467</v>
      </c>
      <c r="C370" s="3999" t="s">
        <v>1468</v>
      </c>
    </row>
    <row r="371" spans="2:3" x14ac:dyDescent="0.35">
      <c r="B371" s="3999" t="s">
        <v>1469</v>
      </c>
      <c r="C371" s="3999" t="s">
        <v>1470</v>
      </c>
    </row>
    <row r="372" spans="2:3" x14ac:dyDescent="0.35">
      <c r="B372" s="3999" t="s">
        <v>1471</v>
      </c>
      <c r="C372" s="3999" t="s">
        <v>1472</v>
      </c>
    </row>
    <row r="373" spans="2:3" x14ac:dyDescent="0.35">
      <c r="B373" s="3999" t="s">
        <v>1473</v>
      </c>
      <c r="C373" s="3999" t="s">
        <v>1474</v>
      </c>
    </row>
    <row r="374" spans="2:3" x14ac:dyDescent="0.35">
      <c r="B374" s="3999" t="s">
        <v>1475</v>
      </c>
      <c r="C374" s="3999" t="s">
        <v>1476</v>
      </c>
    </row>
    <row r="375" spans="2:3" x14ac:dyDescent="0.35">
      <c r="B375" s="3999" t="s">
        <v>1477</v>
      </c>
      <c r="C375" s="3999" t="s">
        <v>1478</v>
      </c>
    </row>
    <row r="376" spans="2:3" x14ac:dyDescent="0.35">
      <c r="B376" s="3999" t="s">
        <v>1479</v>
      </c>
      <c r="C376" s="3999" t="s">
        <v>1480</v>
      </c>
    </row>
    <row r="377" spans="2:3" x14ac:dyDescent="0.35">
      <c r="B377" s="3999" t="s">
        <v>1481</v>
      </c>
      <c r="C377" s="3999" t="s">
        <v>1482</v>
      </c>
    </row>
    <row r="378" spans="2:3" x14ac:dyDescent="0.35">
      <c r="B378" s="3999" t="s">
        <v>1483</v>
      </c>
      <c r="C378" s="3999" t="s">
        <v>1484</v>
      </c>
    </row>
    <row r="379" spans="2:3" x14ac:dyDescent="0.35">
      <c r="B379" s="3999" t="s">
        <v>1485</v>
      </c>
      <c r="C379" s="3999" t="s">
        <v>1486</v>
      </c>
    </row>
    <row r="380" spans="2:3" x14ac:dyDescent="0.35">
      <c r="B380" s="3999" t="s">
        <v>1487</v>
      </c>
      <c r="C380" s="3999" t="s">
        <v>1488</v>
      </c>
    </row>
    <row r="381" spans="2:3" x14ac:dyDescent="0.35">
      <c r="B381" s="3999" t="s">
        <v>1489</v>
      </c>
      <c r="C381" s="3999" t="s">
        <v>1490</v>
      </c>
    </row>
    <row r="382" spans="2:3" x14ac:dyDescent="0.35">
      <c r="B382" s="3999" t="s">
        <v>1491</v>
      </c>
      <c r="C382" s="3999" t="s">
        <v>1492</v>
      </c>
    </row>
    <row r="383" spans="2:3" x14ac:dyDescent="0.35">
      <c r="B383" s="3999" t="s">
        <v>1493</v>
      </c>
      <c r="C383" s="3999" t="s">
        <v>1494</v>
      </c>
    </row>
    <row r="384" spans="2:3" x14ac:dyDescent="0.35">
      <c r="B384" s="3999" t="s">
        <v>1495</v>
      </c>
      <c r="C384" s="3999" t="s">
        <v>1496</v>
      </c>
    </row>
    <row r="385" spans="2:3" x14ac:dyDescent="0.35">
      <c r="B385" s="3999" t="s">
        <v>1497</v>
      </c>
      <c r="C385" s="3999" t="s">
        <v>1498</v>
      </c>
    </row>
    <row r="386" spans="2:3" x14ac:dyDescent="0.35">
      <c r="B386" s="3999" t="s">
        <v>1499</v>
      </c>
      <c r="C386" s="3999" t="s">
        <v>1500</v>
      </c>
    </row>
    <row r="387" spans="2:3" x14ac:dyDescent="0.35">
      <c r="B387" s="3999" t="s">
        <v>1501</v>
      </c>
      <c r="C387" s="3999" t="s">
        <v>1502</v>
      </c>
    </row>
    <row r="388" spans="2:3" x14ac:dyDescent="0.35">
      <c r="B388" s="3999" t="s">
        <v>1503</v>
      </c>
      <c r="C388" s="3999" t="s">
        <v>1504</v>
      </c>
    </row>
    <row r="389" spans="2:3" x14ac:dyDescent="0.35">
      <c r="B389" s="3999" t="s">
        <v>1505</v>
      </c>
      <c r="C389" s="3999" t="s">
        <v>1506</v>
      </c>
    </row>
    <row r="390" spans="2:3" x14ac:dyDescent="0.35">
      <c r="B390" s="3999" t="s">
        <v>1507</v>
      </c>
      <c r="C390" s="3999" t="s">
        <v>1508</v>
      </c>
    </row>
    <row r="391" spans="2:3" x14ac:dyDescent="0.35">
      <c r="B391" s="3999" t="s">
        <v>1509</v>
      </c>
      <c r="C391" s="3999" t="s">
        <v>1510</v>
      </c>
    </row>
    <row r="392" spans="2:3" x14ac:dyDescent="0.35">
      <c r="B392" s="3999" t="s">
        <v>1511</v>
      </c>
      <c r="C392" s="3999" t="s">
        <v>1512</v>
      </c>
    </row>
    <row r="393" spans="2:3" x14ac:dyDescent="0.35">
      <c r="B393" s="3999" t="s">
        <v>1513</v>
      </c>
      <c r="C393" s="3999" t="s">
        <v>1514</v>
      </c>
    </row>
    <row r="394" spans="2:3" x14ac:dyDescent="0.35">
      <c r="B394" s="3999" t="s">
        <v>1515</v>
      </c>
      <c r="C394" s="3999" t="s">
        <v>1516</v>
      </c>
    </row>
    <row r="395" spans="2:3" x14ac:dyDescent="0.35">
      <c r="B395" s="3999" t="s">
        <v>1517</v>
      </c>
      <c r="C395" s="3999" t="s">
        <v>1518</v>
      </c>
    </row>
    <row r="396" spans="2:3" x14ac:dyDescent="0.35">
      <c r="B396" s="3999" t="s">
        <v>1519</v>
      </c>
      <c r="C396" s="3999" t="s">
        <v>1520</v>
      </c>
    </row>
    <row r="397" spans="2:3" x14ac:dyDescent="0.35">
      <c r="B397" s="3999" t="s">
        <v>1521</v>
      </c>
      <c r="C397" s="3999" t="s">
        <v>1522</v>
      </c>
    </row>
    <row r="398" spans="2:3" x14ac:dyDescent="0.35">
      <c r="B398" s="3999" t="s">
        <v>1523</v>
      </c>
      <c r="C398" s="3999" t="s">
        <v>1524</v>
      </c>
    </row>
    <row r="399" spans="2:3" x14ac:dyDescent="0.35">
      <c r="B399" s="3999" t="s">
        <v>1525</v>
      </c>
      <c r="C399" s="3999" t="s">
        <v>1526</v>
      </c>
    </row>
    <row r="400" spans="2:3" x14ac:dyDescent="0.35">
      <c r="B400" s="3999" t="s">
        <v>1527</v>
      </c>
      <c r="C400" s="3999" t="s">
        <v>1528</v>
      </c>
    </row>
    <row r="401" spans="2:3" x14ac:dyDescent="0.35">
      <c r="B401" s="3999" t="s">
        <v>1529</v>
      </c>
      <c r="C401" s="3999" t="s">
        <v>1530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D770-28A1-42FA-B709-064CF8C4C6D5}">
  <dimension ref="A1:AW187"/>
  <sheetViews>
    <sheetView zoomScale="90" zoomScaleNormal="90" workbookViewId="0">
      <selection activeCell="AO183" sqref="AO183"/>
    </sheetView>
  </sheetViews>
  <sheetFormatPr baseColWidth="10" defaultColWidth="10.81640625" defaultRowHeight="14.5" x14ac:dyDescent="0.35"/>
  <cols>
    <col min="1" max="1" width="81.1796875" customWidth="1"/>
    <col min="2" max="2" width="16.453125" customWidth="1"/>
    <col min="4" max="4" width="12.81640625" customWidth="1"/>
    <col min="19" max="19" width="14.453125" customWidth="1"/>
    <col min="20" max="20" width="12.81640625" customWidth="1"/>
    <col min="25" max="25" width="21.1796875" customWidth="1"/>
    <col min="29" max="29" width="15" customWidth="1"/>
  </cols>
  <sheetData>
    <row r="1" spans="1:49" x14ac:dyDescent="0.35">
      <c r="A1" s="95" t="s">
        <v>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3"/>
      <c r="AF1" s="273"/>
      <c r="AG1" s="273"/>
      <c r="AH1" s="273"/>
      <c r="AI1" s="273"/>
      <c r="AJ1" s="272"/>
      <c r="AK1" s="272"/>
      <c r="AL1" s="273"/>
      <c r="AM1" s="272"/>
      <c r="AN1" s="272"/>
      <c r="AO1" s="273"/>
      <c r="AP1" s="272"/>
      <c r="AQ1" s="272"/>
      <c r="AR1" s="273"/>
      <c r="AS1" s="273"/>
      <c r="AT1" s="272"/>
      <c r="AU1" s="272"/>
      <c r="AV1" s="272"/>
      <c r="AW1" s="272"/>
    </row>
    <row r="2" spans="1:49" x14ac:dyDescent="0.35">
      <c r="A2" s="95" t="s">
        <v>69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3"/>
      <c r="AF2" s="273"/>
      <c r="AG2" s="273"/>
      <c r="AH2" s="273"/>
      <c r="AI2" s="273"/>
      <c r="AJ2" s="272"/>
      <c r="AK2" s="272"/>
      <c r="AL2" s="273"/>
      <c r="AM2" s="272"/>
      <c r="AN2" s="272"/>
      <c r="AO2" s="273"/>
      <c r="AP2" s="272"/>
      <c r="AQ2" s="272"/>
      <c r="AR2" s="273"/>
      <c r="AS2" s="273"/>
      <c r="AT2" s="272"/>
      <c r="AU2" s="272"/>
      <c r="AV2" s="272"/>
      <c r="AW2" s="272"/>
    </row>
    <row r="3" spans="1:49" x14ac:dyDescent="0.35">
      <c r="A3" s="95" t="s">
        <v>70</v>
      </c>
      <c r="B3" s="272" t="s">
        <v>268</v>
      </c>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3"/>
      <c r="AF3" s="273"/>
      <c r="AG3" s="273"/>
      <c r="AH3" s="273"/>
      <c r="AI3" s="273"/>
      <c r="AJ3" s="272"/>
      <c r="AK3" s="272"/>
      <c r="AL3" s="273"/>
      <c r="AM3" s="272"/>
      <c r="AN3" s="272"/>
      <c r="AO3" s="273"/>
      <c r="AP3" s="272"/>
      <c r="AQ3" s="272"/>
      <c r="AR3" s="273"/>
      <c r="AS3" s="273"/>
      <c r="AT3" s="272"/>
      <c r="AU3" s="272"/>
      <c r="AV3" s="272"/>
      <c r="AW3" s="272"/>
    </row>
    <row r="4" spans="1:49" x14ac:dyDescent="0.35">
      <c r="A4" s="95" t="s">
        <v>71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3"/>
      <c r="AF4" s="273"/>
      <c r="AG4" s="273"/>
      <c r="AH4" s="273"/>
      <c r="AI4" s="273"/>
      <c r="AJ4" s="272"/>
      <c r="AK4" s="272"/>
      <c r="AL4" s="273"/>
      <c r="AM4" s="272"/>
      <c r="AN4" s="272"/>
      <c r="AO4" s="273"/>
      <c r="AP4" s="272"/>
      <c r="AQ4" s="272"/>
      <c r="AR4" s="273"/>
      <c r="AS4" s="273"/>
      <c r="AT4" s="272"/>
      <c r="AU4" s="272"/>
      <c r="AV4" s="272"/>
      <c r="AW4" s="272"/>
    </row>
    <row r="5" spans="1:49" x14ac:dyDescent="0.35">
      <c r="A5" s="95" t="s">
        <v>72</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3"/>
      <c r="AF5" s="273"/>
      <c r="AG5" s="273"/>
      <c r="AH5" s="273"/>
      <c r="AI5" s="273"/>
      <c r="AJ5" s="272"/>
      <c r="AK5" s="272"/>
      <c r="AL5" s="273"/>
      <c r="AM5" s="272"/>
      <c r="AN5" s="8036"/>
      <c r="AO5" s="8038"/>
      <c r="AP5" s="8038"/>
      <c r="AQ5" s="272"/>
      <c r="AR5" s="273"/>
      <c r="AS5" s="273"/>
      <c r="AT5" s="272"/>
      <c r="AU5" s="272"/>
      <c r="AV5" s="272"/>
      <c r="AW5" s="272"/>
    </row>
    <row r="6" spans="1:49" ht="15.5" x14ac:dyDescent="0.35">
      <c r="A6" s="8040" t="s">
        <v>1531</v>
      </c>
      <c r="B6" s="8040"/>
      <c r="C6" s="8040"/>
      <c r="D6" s="8040"/>
      <c r="E6" s="8040"/>
      <c r="F6" s="8040"/>
      <c r="G6" s="8040"/>
      <c r="H6" s="8040"/>
      <c r="I6" s="8040"/>
      <c r="J6" s="493"/>
      <c r="K6" s="493"/>
      <c r="L6" s="493"/>
      <c r="M6" s="493"/>
      <c r="N6" s="493"/>
      <c r="O6" s="493"/>
      <c r="P6" s="493"/>
      <c r="Q6" s="493"/>
      <c r="R6" s="493"/>
      <c r="S6" s="493"/>
      <c r="T6" s="493"/>
      <c r="U6" s="493"/>
      <c r="V6" s="493"/>
      <c r="W6" s="493"/>
      <c r="X6" s="493"/>
      <c r="Y6" s="493"/>
      <c r="Z6" s="493"/>
      <c r="AA6" s="493"/>
      <c r="AB6" s="493"/>
      <c r="AC6" s="493"/>
      <c r="AD6" s="493"/>
      <c r="AE6" s="278"/>
      <c r="AF6" s="278"/>
      <c r="AG6" s="278"/>
      <c r="AH6" s="494"/>
      <c r="AI6" s="278"/>
      <c r="AJ6" s="277"/>
      <c r="AK6" s="277"/>
      <c r="AL6" s="495"/>
      <c r="AM6" s="272"/>
      <c r="AN6" s="8036"/>
      <c r="AO6" s="8038"/>
      <c r="AP6" s="8038"/>
      <c r="AQ6" s="272"/>
      <c r="AR6" s="273"/>
      <c r="AS6" s="273"/>
      <c r="AT6" s="272"/>
      <c r="AU6" s="272"/>
      <c r="AV6" s="272"/>
      <c r="AW6" s="272"/>
    </row>
    <row r="7" spans="1:49" x14ac:dyDescent="0.35">
      <c r="A7" s="496" t="s">
        <v>1532</v>
      </c>
      <c r="B7" s="280"/>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c r="AD7" s="1437"/>
      <c r="AE7" s="273"/>
      <c r="AF7" s="273"/>
      <c r="AG7" s="273"/>
      <c r="AH7" s="273"/>
      <c r="AI7" s="278"/>
      <c r="AJ7" s="277"/>
      <c r="AK7" s="277"/>
      <c r="AL7" s="495"/>
      <c r="AM7" s="272"/>
      <c r="AN7" s="8037"/>
      <c r="AO7" s="8039"/>
      <c r="AP7" s="8039"/>
      <c r="AQ7" s="8041"/>
      <c r="AR7" s="8042"/>
      <c r="AS7" s="8042"/>
      <c r="AT7" s="272"/>
      <c r="AU7" s="272"/>
      <c r="AV7" s="272"/>
      <c r="AW7" s="272"/>
    </row>
    <row r="8" spans="1:49" x14ac:dyDescent="0.35">
      <c r="A8" s="7989" t="s">
        <v>1533</v>
      </c>
      <c r="B8" s="8043" t="s">
        <v>1534</v>
      </c>
      <c r="C8" s="8044"/>
      <c r="D8" s="8044"/>
      <c r="E8" s="8044"/>
      <c r="F8" s="8044"/>
      <c r="G8" s="8044"/>
      <c r="H8" s="8044"/>
      <c r="I8" s="8044"/>
      <c r="J8" s="8044"/>
      <c r="K8" s="8044"/>
      <c r="L8" s="8044"/>
      <c r="M8" s="8044"/>
      <c r="N8" s="8044"/>
      <c r="O8" s="8044"/>
      <c r="P8" s="8044"/>
      <c r="Q8" s="8044"/>
      <c r="R8" s="8044"/>
      <c r="S8" s="8044"/>
      <c r="T8" s="8044"/>
      <c r="U8" s="8044"/>
      <c r="V8" s="8045"/>
      <c r="W8" s="7989" t="s">
        <v>1535</v>
      </c>
      <c r="X8" s="7523"/>
      <c r="Y8" s="7523"/>
      <c r="Z8" s="7523"/>
      <c r="AA8" s="7523"/>
      <c r="AB8" s="7523"/>
      <c r="AC8" s="7523"/>
      <c r="AD8" s="7990"/>
      <c r="AE8" s="8022" t="s">
        <v>1536</v>
      </c>
      <c r="AF8" s="8022"/>
      <c r="AW8" s="273"/>
    </row>
    <row r="9" spans="1:49" ht="26.25" customHeight="1" x14ac:dyDescent="0.35">
      <c r="A9" s="7459"/>
      <c r="B9" s="7972" t="s">
        <v>360</v>
      </c>
      <c r="C9" s="7989" t="s">
        <v>588</v>
      </c>
      <c r="D9" s="7523"/>
      <c r="E9" s="7523"/>
      <c r="F9" s="7523"/>
      <c r="G9" s="7523"/>
      <c r="H9" s="7523"/>
      <c r="I9" s="7523"/>
      <c r="J9" s="7523"/>
      <c r="K9" s="7523"/>
      <c r="L9" s="7523"/>
      <c r="M9" s="7523"/>
      <c r="N9" s="7523"/>
      <c r="O9" s="7523"/>
      <c r="P9" s="7523"/>
      <c r="Q9" s="7523"/>
      <c r="R9" s="7523"/>
      <c r="S9" s="7990"/>
      <c r="T9" s="7972" t="s">
        <v>1537</v>
      </c>
      <c r="U9" s="7983" t="s">
        <v>1538</v>
      </c>
      <c r="V9" s="7985"/>
      <c r="W9" s="7984" t="s">
        <v>1539</v>
      </c>
      <c r="X9" s="7984"/>
      <c r="Y9" s="7984"/>
      <c r="Z9" s="7985"/>
      <c r="AA9" s="7983" t="s">
        <v>1540</v>
      </c>
      <c r="AB9" s="7984"/>
      <c r="AC9" s="7984"/>
      <c r="AD9" s="7985"/>
      <c r="AE9" s="8022"/>
      <c r="AF9" s="8022"/>
      <c r="AW9" s="273"/>
    </row>
    <row r="10" spans="1:49" ht="76.5" customHeight="1" x14ac:dyDescent="0.35">
      <c r="A10" s="7981"/>
      <c r="B10" s="7973"/>
      <c r="C10" s="1983" t="s">
        <v>365</v>
      </c>
      <c r="D10" s="1994" t="s">
        <v>230</v>
      </c>
      <c r="E10" s="1995" t="s">
        <v>366</v>
      </c>
      <c r="F10" s="1995" t="s">
        <v>65</v>
      </c>
      <c r="G10" s="1995" t="s">
        <v>12</v>
      </c>
      <c r="H10" s="2003" t="s">
        <v>13</v>
      </c>
      <c r="I10" s="2003" t="s">
        <v>14</v>
      </c>
      <c r="J10" s="2003" t="s">
        <v>15</v>
      </c>
      <c r="K10" s="2003" t="s">
        <v>16</v>
      </c>
      <c r="L10" s="2003" t="s">
        <v>17</v>
      </c>
      <c r="M10" s="2003" t="s">
        <v>18</v>
      </c>
      <c r="N10" s="2003" t="s">
        <v>19</v>
      </c>
      <c r="O10" s="2003" t="s">
        <v>20</v>
      </c>
      <c r="P10" s="2003" t="s">
        <v>21</v>
      </c>
      <c r="Q10" s="2003" t="s">
        <v>1541</v>
      </c>
      <c r="R10" s="2003" t="s">
        <v>23</v>
      </c>
      <c r="S10" s="2004" t="s">
        <v>446</v>
      </c>
      <c r="T10" s="7973"/>
      <c r="U10" s="2005" t="s">
        <v>33</v>
      </c>
      <c r="V10" s="1993" t="s">
        <v>34</v>
      </c>
      <c r="W10" s="2006" t="s">
        <v>30</v>
      </c>
      <c r="X10" s="1989" t="s">
        <v>1542</v>
      </c>
      <c r="Y10" s="1995" t="s">
        <v>1543</v>
      </c>
      <c r="Z10" s="1993" t="s">
        <v>1544</v>
      </c>
      <c r="AA10" s="1989" t="s">
        <v>30</v>
      </c>
      <c r="AB10" s="1989" t="s">
        <v>1542</v>
      </c>
      <c r="AC10" s="1995" t="s">
        <v>1543</v>
      </c>
      <c r="AD10" s="1993" t="s">
        <v>1544</v>
      </c>
      <c r="AE10" s="2007" t="s">
        <v>1545</v>
      </c>
      <c r="AF10" s="2008" t="s">
        <v>1546</v>
      </c>
      <c r="AW10" s="273"/>
    </row>
    <row r="11" spans="1:49" x14ac:dyDescent="0.35">
      <c r="A11" s="497" t="s">
        <v>1547</v>
      </c>
      <c r="B11" s="308">
        <f>SUM(C11:S11)</f>
        <v>0</v>
      </c>
      <c r="C11" s="1981"/>
      <c r="D11" s="316"/>
      <c r="E11" s="316"/>
      <c r="F11" s="316"/>
      <c r="G11" s="2009"/>
      <c r="H11" s="2009"/>
      <c r="I11" s="2009"/>
      <c r="J11" s="2009"/>
      <c r="K11" s="2009"/>
      <c r="L11" s="2009"/>
      <c r="M11" s="2009"/>
      <c r="N11" s="2009"/>
      <c r="O11" s="2009"/>
      <c r="P11" s="2009"/>
      <c r="Q11" s="2009"/>
      <c r="R11" s="2009"/>
      <c r="S11" s="2010"/>
      <c r="T11" s="1971"/>
      <c r="U11" s="829"/>
      <c r="V11" s="1438"/>
      <c r="W11" s="816">
        <f t="shared" ref="W11:W70" si="0">SUM(X11+Y11+Z11)</f>
        <v>0</v>
      </c>
      <c r="X11" s="829"/>
      <c r="Y11" s="1439"/>
      <c r="Z11" s="1438"/>
      <c r="AA11" s="816">
        <f t="shared" ref="AA11:AA70" si="1">SUM(AB11+AC11+AD11)</f>
        <v>0</v>
      </c>
      <c r="AB11" s="829"/>
      <c r="AC11" s="1439"/>
      <c r="AD11" s="1438"/>
      <c r="AE11" s="1114"/>
      <c r="AF11" s="2011"/>
      <c r="AW11" s="425" t="str">
        <f>BY11&amp;BZ11&amp;CA11&amp;CB11&amp;CC11</f>
        <v/>
      </c>
    </row>
    <row r="12" spans="1:49" x14ac:dyDescent="0.35">
      <c r="A12" s="816" t="s">
        <v>1548</v>
      </c>
      <c r="B12" s="308">
        <f>SUM(C12:S12)</f>
        <v>0</v>
      </c>
      <c r="C12" s="829"/>
      <c r="D12" s="1439"/>
      <c r="E12" s="1439"/>
      <c r="F12" s="1439"/>
      <c r="G12" s="1439"/>
      <c r="H12" s="1439"/>
      <c r="I12" s="1439"/>
      <c r="J12" s="1439"/>
      <c r="K12" s="1439"/>
      <c r="L12" s="1439"/>
      <c r="M12" s="1439"/>
      <c r="N12" s="1439"/>
      <c r="O12" s="1439"/>
      <c r="P12" s="1439"/>
      <c r="Q12" s="1439"/>
      <c r="R12" s="1439"/>
      <c r="S12" s="1438"/>
      <c r="T12" s="854"/>
      <c r="U12" s="829"/>
      <c r="V12" s="1438"/>
      <c r="W12" s="816">
        <f t="shared" si="0"/>
        <v>0</v>
      </c>
      <c r="X12" s="829"/>
      <c r="Y12" s="1439"/>
      <c r="Z12" s="1438"/>
      <c r="AA12" s="816">
        <f t="shared" si="1"/>
        <v>0</v>
      </c>
      <c r="AB12" s="829"/>
      <c r="AC12" s="833"/>
      <c r="AD12" s="1438"/>
      <c r="AE12" s="1114"/>
      <c r="AF12" s="1438"/>
      <c r="AW12" s="425" t="str">
        <f t="shared" ref="AW12:AW70" si="2">BY12&amp;BZ12&amp;CA12&amp;CB12&amp;CC12</f>
        <v/>
      </c>
    </row>
    <row r="13" spans="1:49" x14ac:dyDescent="0.35">
      <c r="A13" s="816" t="s">
        <v>1549</v>
      </c>
      <c r="B13" s="308">
        <f>SUM(C13:S13)</f>
        <v>0</v>
      </c>
      <c r="C13" s="829"/>
      <c r="D13" s="1440"/>
      <c r="E13" s="1440"/>
      <c r="F13" s="1440"/>
      <c r="G13" s="1440"/>
      <c r="H13" s="1440"/>
      <c r="I13" s="1440"/>
      <c r="J13" s="1440"/>
      <c r="K13" s="1440"/>
      <c r="L13" s="1440"/>
      <c r="M13" s="1440"/>
      <c r="N13" s="1440"/>
      <c r="O13" s="1440"/>
      <c r="P13" s="1440"/>
      <c r="Q13" s="1440"/>
      <c r="R13" s="1440"/>
      <c r="S13" s="1441"/>
      <c r="T13" s="854"/>
      <c r="U13" s="829"/>
      <c r="V13" s="1438"/>
      <c r="W13" s="816">
        <f t="shared" si="0"/>
        <v>0</v>
      </c>
      <c r="X13" s="829"/>
      <c r="Y13" s="1439"/>
      <c r="Z13" s="1438"/>
      <c r="AA13" s="816">
        <f t="shared" si="1"/>
        <v>0</v>
      </c>
      <c r="AB13" s="829"/>
      <c r="AC13" s="833"/>
      <c r="AD13" s="1438"/>
      <c r="AE13" s="1114"/>
      <c r="AF13" s="1438"/>
      <c r="AW13" s="425" t="str">
        <f t="shared" si="2"/>
        <v/>
      </c>
    </row>
    <row r="14" spans="1:49" x14ac:dyDescent="0.35">
      <c r="A14" s="816" t="s">
        <v>1550</v>
      </c>
      <c r="B14" s="308">
        <f>SUM(C14:S14)</f>
        <v>0</v>
      </c>
      <c r="C14" s="829"/>
      <c r="D14" s="1439"/>
      <c r="E14" s="1439"/>
      <c r="F14" s="1439"/>
      <c r="G14" s="1439"/>
      <c r="H14" s="1439"/>
      <c r="I14" s="1439"/>
      <c r="J14" s="1439"/>
      <c r="K14" s="1439"/>
      <c r="L14" s="1439"/>
      <c r="M14" s="1439"/>
      <c r="N14" s="1439"/>
      <c r="O14" s="1439"/>
      <c r="P14" s="1439"/>
      <c r="Q14" s="1439"/>
      <c r="R14" s="1439"/>
      <c r="S14" s="1438"/>
      <c r="T14" s="854"/>
      <c r="U14" s="829"/>
      <c r="V14" s="1438"/>
      <c r="W14" s="816">
        <f t="shared" si="0"/>
        <v>0</v>
      </c>
      <c r="X14" s="829"/>
      <c r="Y14" s="1439"/>
      <c r="Z14" s="1438"/>
      <c r="AA14" s="816">
        <f t="shared" si="1"/>
        <v>0</v>
      </c>
      <c r="AB14" s="829"/>
      <c r="AC14" s="833"/>
      <c r="AD14" s="1438"/>
      <c r="AE14" s="1114"/>
      <c r="AF14" s="1438"/>
      <c r="AW14" s="425" t="str">
        <f t="shared" si="2"/>
        <v/>
      </c>
    </row>
    <row r="15" spans="1:49" x14ac:dyDescent="0.35">
      <c r="A15" s="816" t="s">
        <v>1551</v>
      </c>
      <c r="B15" s="308">
        <f t="shared" ref="B15:B34" si="3">SUM(C15:S15)</f>
        <v>0</v>
      </c>
      <c r="C15" s="829"/>
      <c r="D15" s="1439"/>
      <c r="E15" s="1439"/>
      <c r="F15" s="1439"/>
      <c r="G15" s="1439"/>
      <c r="H15" s="1439"/>
      <c r="I15" s="1439"/>
      <c r="J15" s="1439"/>
      <c r="K15" s="1439"/>
      <c r="L15" s="1439"/>
      <c r="M15" s="1439"/>
      <c r="N15" s="1439"/>
      <c r="O15" s="1439"/>
      <c r="P15" s="1439"/>
      <c r="Q15" s="1439"/>
      <c r="R15" s="1439"/>
      <c r="S15" s="1438"/>
      <c r="T15" s="854"/>
      <c r="U15" s="829"/>
      <c r="V15" s="1438"/>
      <c r="W15" s="816">
        <f t="shared" si="0"/>
        <v>0</v>
      </c>
      <c r="X15" s="829"/>
      <c r="Y15" s="1439"/>
      <c r="Z15" s="1438"/>
      <c r="AA15" s="816">
        <f t="shared" si="1"/>
        <v>0</v>
      </c>
      <c r="AB15" s="829"/>
      <c r="AC15" s="1439"/>
      <c r="AD15" s="1438"/>
      <c r="AE15" s="1114"/>
      <c r="AF15" s="1438"/>
      <c r="AW15" s="425" t="str">
        <f t="shared" si="2"/>
        <v/>
      </c>
    </row>
    <row r="16" spans="1:49" x14ac:dyDescent="0.35">
      <c r="A16" s="816" t="s">
        <v>1552</v>
      </c>
      <c r="B16" s="308">
        <f t="shared" si="3"/>
        <v>0</v>
      </c>
      <c r="C16" s="829"/>
      <c r="D16" s="1439"/>
      <c r="E16" s="1439"/>
      <c r="F16" s="1439"/>
      <c r="G16" s="1439"/>
      <c r="H16" s="1439"/>
      <c r="I16" s="1439"/>
      <c r="J16" s="1439"/>
      <c r="K16" s="1439"/>
      <c r="L16" s="1439"/>
      <c r="M16" s="1439"/>
      <c r="N16" s="1439"/>
      <c r="O16" s="1439"/>
      <c r="P16" s="1439"/>
      <c r="Q16" s="1439"/>
      <c r="R16" s="1439"/>
      <c r="S16" s="1438"/>
      <c r="T16" s="854"/>
      <c r="U16" s="829"/>
      <c r="V16" s="1438"/>
      <c r="W16" s="816">
        <f t="shared" si="0"/>
        <v>0</v>
      </c>
      <c r="X16" s="829"/>
      <c r="Y16" s="1439"/>
      <c r="Z16" s="1438"/>
      <c r="AA16" s="816">
        <f t="shared" si="1"/>
        <v>0</v>
      </c>
      <c r="AB16" s="829"/>
      <c r="AC16" s="1439"/>
      <c r="AD16" s="1438"/>
      <c r="AE16" s="1114"/>
      <c r="AF16" s="1438"/>
      <c r="AW16" s="425" t="str">
        <f t="shared" si="2"/>
        <v/>
      </c>
    </row>
    <row r="17" spans="1:49" x14ac:dyDescent="0.35">
      <c r="A17" s="816" t="s">
        <v>1553</v>
      </c>
      <c r="B17" s="308">
        <f t="shared" si="3"/>
        <v>0</v>
      </c>
      <c r="C17" s="829"/>
      <c r="D17" s="1439"/>
      <c r="E17" s="1439"/>
      <c r="F17" s="1439"/>
      <c r="G17" s="1439"/>
      <c r="H17" s="1439"/>
      <c r="I17" s="1439"/>
      <c r="J17" s="1439"/>
      <c r="K17" s="1439"/>
      <c r="L17" s="1439"/>
      <c r="M17" s="1439"/>
      <c r="N17" s="1439"/>
      <c r="O17" s="1439"/>
      <c r="P17" s="1439"/>
      <c r="Q17" s="1439"/>
      <c r="R17" s="1439"/>
      <c r="S17" s="1438"/>
      <c r="T17" s="854"/>
      <c r="U17" s="829"/>
      <c r="V17" s="1438"/>
      <c r="W17" s="816">
        <f t="shared" si="0"/>
        <v>0</v>
      </c>
      <c r="X17" s="829"/>
      <c r="Y17" s="1439"/>
      <c r="Z17" s="1438"/>
      <c r="AA17" s="816">
        <f t="shared" si="1"/>
        <v>0</v>
      </c>
      <c r="AB17" s="829"/>
      <c r="AC17" s="1439"/>
      <c r="AD17" s="1438"/>
      <c r="AE17" s="1114"/>
      <c r="AF17" s="1438"/>
      <c r="AW17" s="425" t="str">
        <f t="shared" si="2"/>
        <v/>
      </c>
    </row>
    <row r="18" spans="1:49" x14ac:dyDescent="0.35">
      <c r="A18" s="816" t="s">
        <v>1554</v>
      </c>
      <c r="B18" s="308">
        <f t="shared" si="3"/>
        <v>0</v>
      </c>
      <c r="C18" s="829"/>
      <c r="D18" s="1439"/>
      <c r="E18" s="1439"/>
      <c r="F18" s="1439"/>
      <c r="G18" s="1439"/>
      <c r="H18" s="1439"/>
      <c r="I18" s="1439"/>
      <c r="J18" s="1439"/>
      <c r="K18" s="1439"/>
      <c r="L18" s="1439"/>
      <c r="M18" s="1439"/>
      <c r="N18" s="1439"/>
      <c r="O18" s="1439"/>
      <c r="P18" s="1439"/>
      <c r="Q18" s="1439"/>
      <c r="R18" s="1439"/>
      <c r="S18" s="1438"/>
      <c r="T18" s="854"/>
      <c r="U18" s="829"/>
      <c r="V18" s="1438"/>
      <c r="W18" s="816">
        <f t="shared" si="0"/>
        <v>0</v>
      </c>
      <c r="X18" s="829"/>
      <c r="Y18" s="1439"/>
      <c r="Z18" s="1438"/>
      <c r="AA18" s="816">
        <f t="shared" si="1"/>
        <v>0</v>
      </c>
      <c r="AB18" s="829"/>
      <c r="AC18" s="1439"/>
      <c r="AD18" s="1438"/>
      <c r="AE18" s="1114"/>
      <c r="AF18" s="1438"/>
      <c r="AW18" s="425" t="str">
        <f t="shared" si="2"/>
        <v/>
      </c>
    </row>
    <row r="19" spans="1:49" x14ac:dyDescent="0.35">
      <c r="A19" s="816" t="s">
        <v>1555</v>
      </c>
      <c r="B19" s="308">
        <f t="shared" si="3"/>
        <v>0</v>
      </c>
      <c r="C19" s="829"/>
      <c r="D19" s="1439"/>
      <c r="E19" s="1439"/>
      <c r="F19" s="1439"/>
      <c r="G19" s="1439"/>
      <c r="H19" s="1439"/>
      <c r="I19" s="1439"/>
      <c r="J19" s="1439"/>
      <c r="K19" s="1439"/>
      <c r="L19" s="1439"/>
      <c r="M19" s="1439"/>
      <c r="N19" s="1439"/>
      <c r="O19" s="1439"/>
      <c r="P19" s="1439"/>
      <c r="Q19" s="1439"/>
      <c r="R19" s="1439"/>
      <c r="S19" s="1438"/>
      <c r="T19" s="854"/>
      <c r="U19" s="829"/>
      <c r="V19" s="1438"/>
      <c r="W19" s="816">
        <f t="shared" si="0"/>
        <v>0</v>
      </c>
      <c r="X19" s="829"/>
      <c r="Y19" s="1439"/>
      <c r="Z19" s="1438"/>
      <c r="AA19" s="816">
        <f t="shared" si="1"/>
        <v>0</v>
      </c>
      <c r="AB19" s="829"/>
      <c r="AC19" s="1439"/>
      <c r="AD19" s="1438"/>
      <c r="AE19" s="1114"/>
      <c r="AF19" s="1438"/>
      <c r="AW19" s="425" t="str">
        <f t="shared" si="2"/>
        <v/>
      </c>
    </row>
    <row r="20" spans="1:49" x14ac:dyDescent="0.35">
      <c r="A20" s="816" t="s">
        <v>1556</v>
      </c>
      <c r="B20" s="308">
        <f t="shared" si="3"/>
        <v>0</v>
      </c>
      <c r="C20" s="829"/>
      <c r="D20" s="1439"/>
      <c r="E20" s="1439"/>
      <c r="F20" s="1439"/>
      <c r="G20" s="1439"/>
      <c r="H20" s="1439"/>
      <c r="I20" s="1439"/>
      <c r="J20" s="1439"/>
      <c r="K20" s="1439"/>
      <c r="L20" s="1439"/>
      <c r="M20" s="1439"/>
      <c r="N20" s="1439"/>
      <c r="O20" s="1439"/>
      <c r="P20" s="1439"/>
      <c r="Q20" s="1439"/>
      <c r="R20" s="1439"/>
      <c r="S20" s="1438"/>
      <c r="T20" s="854"/>
      <c r="U20" s="829"/>
      <c r="V20" s="1438"/>
      <c r="W20" s="816">
        <f t="shared" si="0"/>
        <v>0</v>
      </c>
      <c r="X20" s="829"/>
      <c r="Y20" s="1439"/>
      <c r="Z20" s="1438"/>
      <c r="AA20" s="816">
        <f t="shared" si="1"/>
        <v>0</v>
      </c>
      <c r="AB20" s="829"/>
      <c r="AC20" s="1439"/>
      <c r="AD20" s="1438"/>
      <c r="AE20" s="1114"/>
      <c r="AF20" s="1438"/>
      <c r="AW20" s="425" t="str">
        <f t="shared" si="2"/>
        <v/>
      </c>
    </row>
    <row r="21" spans="1:49" x14ac:dyDescent="0.35">
      <c r="A21" s="816" t="s">
        <v>1557</v>
      </c>
      <c r="B21" s="308">
        <f t="shared" si="3"/>
        <v>0</v>
      </c>
      <c r="C21" s="829"/>
      <c r="D21" s="1439"/>
      <c r="E21" s="1439"/>
      <c r="F21" s="1439"/>
      <c r="G21" s="1439"/>
      <c r="H21" s="1439"/>
      <c r="I21" s="1439"/>
      <c r="J21" s="1439"/>
      <c r="K21" s="1439"/>
      <c r="L21" s="1439"/>
      <c r="M21" s="1439"/>
      <c r="N21" s="1439"/>
      <c r="O21" s="1439"/>
      <c r="P21" s="1439"/>
      <c r="Q21" s="1439"/>
      <c r="R21" s="1439"/>
      <c r="S21" s="1438"/>
      <c r="T21" s="854"/>
      <c r="U21" s="829"/>
      <c r="V21" s="1438"/>
      <c r="W21" s="816">
        <f t="shared" si="0"/>
        <v>0</v>
      </c>
      <c r="X21" s="829"/>
      <c r="Y21" s="1439"/>
      <c r="Z21" s="1438"/>
      <c r="AA21" s="816">
        <f t="shared" si="1"/>
        <v>0</v>
      </c>
      <c r="AB21" s="829"/>
      <c r="AC21" s="1439"/>
      <c r="AD21" s="1438"/>
      <c r="AE21" s="1114"/>
      <c r="AF21" s="1438"/>
      <c r="AW21" s="425" t="str">
        <f t="shared" si="2"/>
        <v/>
      </c>
    </row>
    <row r="22" spans="1:49" x14ac:dyDescent="0.35">
      <c r="A22" s="816" t="s">
        <v>1558</v>
      </c>
      <c r="B22" s="308">
        <f t="shared" si="3"/>
        <v>0</v>
      </c>
      <c r="C22" s="829"/>
      <c r="D22" s="1439"/>
      <c r="E22" s="1439"/>
      <c r="F22" s="1439"/>
      <c r="G22" s="1439"/>
      <c r="H22" s="1439"/>
      <c r="I22" s="1439"/>
      <c r="J22" s="1439"/>
      <c r="K22" s="1439"/>
      <c r="L22" s="1439"/>
      <c r="M22" s="1439"/>
      <c r="N22" s="1439"/>
      <c r="O22" s="1439"/>
      <c r="P22" s="1439"/>
      <c r="Q22" s="1439"/>
      <c r="R22" s="1439"/>
      <c r="S22" s="1438"/>
      <c r="T22" s="854"/>
      <c r="U22" s="829"/>
      <c r="V22" s="1438"/>
      <c r="W22" s="816">
        <f t="shared" si="0"/>
        <v>0</v>
      </c>
      <c r="X22" s="829"/>
      <c r="Y22" s="1439"/>
      <c r="Z22" s="1438"/>
      <c r="AA22" s="816">
        <f t="shared" si="1"/>
        <v>0</v>
      </c>
      <c r="AB22" s="829"/>
      <c r="AC22" s="1439"/>
      <c r="AD22" s="1438"/>
      <c r="AE22" s="1114"/>
      <c r="AF22" s="1438"/>
      <c r="AW22" s="425" t="str">
        <f t="shared" si="2"/>
        <v/>
      </c>
    </row>
    <row r="23" spans="1:49" x14ac:dyDescent="0.35">
      <c r="A23" s="816" t="s">
        <v>1559</v>
      </c>
      <c r="B23" s="308">
        <f t="shared" si="3"/>
        <v>0</v>
      </c>
      <c r="C23" s="829"/>
      <c r="D23" s="1439"/>
      <c r="E23" s="1439"/>
      <c r="F23" s="1439"/>
      <c r="G23" s="1439"/>
      <c r="H23" s="1439"/>
      <c r="I23" s="1439"/>
      <c r="J23" s="1439"/>
      <c r="K23" s="1439"/>
      <c r="L23" s="1439"/>
      <c r="M23" s="1439"/>
      <c r="N23" s="1439"/>
      <c r="O23" s="1439"/>
      <c r="P23" s="1439"/>
      <c r="Q23" s="1439"/>
      <c r="R23" s="1439"/>
      <c r="S23" s="1438"/>
      <c r="T23" s="854"/>
      <c r="U23" s="829"/>
      <c r="V23" s="1438"/>
      <c r="W23" s="816">
        <f t="shared" si="0"/>
        <v>0</v>
      </c>
      <c r="X23" s="829"/>
      <c r="Y23" s="1439"/>
      <c r="Z23" s="1438"/>
      <c r="AA23" s="816">
        <f t="shared" si="1"/>
        <v>0</v>
      </c>
      <c r="AB23" s="829"/>
      <c r="AC23" s="1439"/>
      <c r="AD23" s="1438"/>
      <c r="AE23" s="1114"/>
      <c r="AF23" s="1438"/>
      <c r="AW23" s="425" t="str">
        <f t="shared" si="2"/>
        <v/>
      </c>
    </row>
    <row r="24" spans="1:49" x14ac:dyDescent="0.35">
      <c r="A24" s="816" t="s">
        <v>1560</v>
      </c>
      <c r="B24" s="308">
        <f t="shared" si="3"/>
        <v>0</v>
      </c>
      <c r="C24" s="829"/>
      <c r="D24" s="1439"/>
      <c r="E24" s="1439"/>
      <c r="F24" s="1439"/>
      <c r="G24" s="1439"/>
      <c r="H24" s="1439"/>
      <c r="I24" s="1439"/>
      <c r="J24" s="1439"/>
      <c r="K24" s="1439"/>
      <c r="L24" s="1439"/>
      <c r="M24" s="1439"/>
      <c r="N24" s="1439"/>
      <c r="O24" s="1439"/>
      <c r="P24" s="1439"/>
      <c r="Q24" s="1439"/>
      <c r="R24" s="1439"/>
      <c r="S24" s="1438"/>
      <c r="T24" s="854"/>
      <c r="U24" s="829"/>
      <c r="V24" s="1438"/>
      <c r="W24" s="816">
        <f t="shared" si="0"/>
        <v>0</v>
      </c>
      <c r="X24" s="829"/>
      <c r="Y24" s="1439"/>
      <c r="Z24" s="1438"/>
      <c r="AA24" s="816">
        <f t="shared" si="1"/>
        <v>0</v>
      </c>
      <c r="AB24" s="829"/>
      <c r="AC24" s="1439"/>
      <c r="AD24" s="1438"/>
      <c r="AE24" s="1114"/>
      <c r="AF24" s="1438"/>
      <c r="AW24" s="425" t="str">
        <f t="shared" si="2"/>
        <v/>
      </c>
    </row>
    <row r="25" spans="1:49" x14ac:dyDescent="0.35">
      <c r="A25" s="816" t="s">
        <v>1561</v>
      </c>
      <c r="B25" s="308">
        <f t="shared" si="3"/>
        <v>0</v>
      </c>
      <c r="C25" s="829"/>
      <c r="D25" s="1439"/>
      <c r="E25" s="1439"/>
      <c r="F25" s="1439"/>
      <c r="G25" s="1439"/>
      <c r="H25" s="1439"/>
      <c r="I25" s="1439"/>
      <c r="J25" s="1439"/>
      <c r="K25" s="1439"/>
      <c r="L25" s="1439"/>
      <c r="M25" s="1439"/>
      <c r="N25" s="1439"/>
      <c r="O25" s="1439"/>
      <c r="P25" s="1439"/>
      <c r="Q25" s="1439"/>
      <c r="R25" s="1439"/>
      <c r="S25" s="1438"/>
      <c r="T25" s="854"/>
      <c r="U25" s="829"/>
      <c r="V25" s="1438"/>
      <c r="W25" s="816">
        <f>SUM(X25+Y25+Z25)</f>
        <v>0</v>
      </c>
      <c r="X25" s="829"/>
      <c r="Y25" s="1439"/>
      <c r="Z25" s="1438"/>
      <c r="AA25" s="816">
        <f t="shared" si="1"/>
        <v>0</v>
      </c>
      <c r="AB25" s="829"/>
      <c r="AC25" s="1439"/>
      <c r="AD25" s="1438"/>
      <c r="AE25" s="1114"/>
      <c r="AF25" s="1438"/>
      <c r="AW25" s="425" t="str">
        <f t="shared" si="2"/>
        <v/>
      </c>
    </row>
    <row r="26" spans="1:49" x14ac:dyDescent="0.35">
      <c r="A26" s="816" t="s">
        <v>1562</v>
      </c>
      <c r="B26" s="308">
        <f t="shared" si="3"/>
        <v>0</v>
      </c>
      <c r="C26" s="829"/>
      <c r="D26" s="1439"/>
      <c r="E26" s="1439"/>
      <c r="F26" s="1439"/>
      <c r="G26" s="1439"/>
      <c r="H26" s="1439"/>
      <c r="I26" s="1439"/>
      <c r="J26" s="1439"/>
      <c r="K26" s="1439"/>
      <c r="L26" s="1439"/>
      <c r="M26" s="1439"/>
      <c r="N26" s="1439"/>
      <c r="O26" s="1439"/>
      <c r="P26" s="1439"/>
      <c r="Q26" s="1439"/>
      <c r="R26" s="1439"/>
      <c r="S26" s="1438"/>
      <c r="T26" s="854"/>
      <c r="U26" s="829"/>
      <c r="V26" s="1438"/>
      <c r="W26" s="816">
        <f t="shared" si="0"/>
        <v>0</v>
      </c>
      <c r="X26" s="829"/>
      <c r="Y26" s="1439"/>
      <c r="Z26" s="1438"/>
      <c r="AA26" s="816">
        <f t="shared" si="1"/>
        <v>0</v>
      </c>
      <c r="AB26" s="829"/>
      <c r="AC26" s="1439"/>
      <c r="AD26" s="1438"/>
      <c r="AE26" s="1114"/>
      <c r="AF26" s="1438"/>
      <c r="AW26" s="425" t="str">
        <f t="shared" si="2"/>
        <v/>
      </c>
    </row>
    <row r="27" spans="1:49" x14ac:dyDescent="0.35">
      <c r="A27" s="816" t="s">
        <v>1563</v>
      </c>
      <c r="B27" s="308">
        <f t="shared" si="3"/>
        <v>0</v>
      </c>
      <c r="C27" s="829"/>
      <c r="D27" s="1439"/>
      <c r="E27" s="1439"/>
      <c r="F27" s="1439"/>
      <c r="G27" s="1439"/>
      <c r="H27" s="1439"/>
      <c r="I27" s="1439"/>
      <c r="J27" s="1439"/>
      <c r="K27" s="1439"/>
      <c r="L27" s="1439"/>
      <c r="M27" s="1439"/>
      <c r="N27" s="1439"/>
      <c r="O27" s="1439"/>
      <c r="P27" s="1439"/>
      <c r="Q27" s="1439"/>
      <c r="R27" s="1439"/>
      <c r="S27" s="1438"/>
      <c r="T27" s="854"/>
      <c r="U27" s="829"/>
      <c r="V27" s="1438"/>
      <c r="W27" s="816">
        <f t="shared" si="0"/>
        <v>0</v>
      </c>
      <c r="X27" s="829"/>
      <c r="Y27" s="1439"/>
      <c r="Z27" s="1438"/>
      <c r="AA27" s="816">
        <f t="shared" si="1"/>
        <v>0</v>
      </c>
      <c r="AB27" s="829"/>
      <c r="AC27" s="1439"/>
      <c r="AD27" s="1438"/>
      <c r="AE27" s="1114"/>
      <c r="AF27" s="1438"/>
      <c r="AW27" s="425" t="str">
        <f t="shared" si="2"/>
        <v/>
      </c>
    </row>
    <row r="28" spans="1:49" x14ac:dyDescent="0.35">
      <c r="A28" s="816" t="s">
        <v>1564</v>
      </c>
      <c r="B28" s="308">
        <f t="shared" si="3"/>
        <v>0</v>
      </c>
      <c r="C28" s="829"/>
      <c r="D28" s="1439"/>
      <c r="E28" s="1439"/>
      <c r="F28" s="1439"/>
      <c r="G28" s="1439"/>
      <c r="H28" s="1439"/>
      <c r="I28" s="1439"/>
      <c r="J28" s="1439"/>
      <c r="K28" s="1439"/>
      <c r="L28" s="1439"/>
      <c r="M28" s="1439"/>
      <c r="N28" s="1439"/>
      <c r="O28" s="1439"/>
      <c r="P28" s="1439"/>
      <c r="Q28" s="1439"/>
      <c r="R28" s="1439"/>
      <c r="S28" s="1438"/>
      <c r="T28" s="854"/>
      <c r="U28" s="829"/>
      <c r="V28" s="1438"/>
      <c r="W28" s="816">
        <f t="shared" si="0"/>
        <v>0</v>
      </c>
      <c r="X28" s="829"/>
      <c r="Y28" s="1439"/>
      <c r="Z28" s="1438"/>
      <c r="AA28" s="816">
        <f t="shared" si="1"/>
        <v>0</v>
      </c>
      <c r="AB28" s="829"/>
      <c r="AC28" s="1439"/>
      <c r="AD28" s="1438"/>
      <c r="AE28" s="1114"/>
      <c r="AF28" s="1438"/>
      <c r="AW28" s="425" t="str">
        <f t="shared" si="2"/>
        <v/>
      </c>
    </row>
    <row r="29" spans="1:49" x14ac:dyDescent="0.35">
      <c r="A29" s="816" t="s">
        <v>1565</v>
      </c>
      <c r="B29" s="308">
        <f t="shared" si="3"/>
        <v>0</v>
      </c>
      <c r="C29" s="829"/>
      <c r="D29" s="1439"/>
      <c r="E29" s="1439"/>
      <c r="F29" s="1439"/>
      <c r="G29" s="1439"/>
      <c r="H29" s="1439"/>
      <c r="I29" s="1439"/>
      <c r="J29" s="1439"/>
      <c r="K29" s="1439"/>
      <c r="L29" s="1439"/>
      <c r="M29" s="1439"/>
      <c r="N29" s="1439"/>
      <c r="O29" s="1439"/>
      <c r="P29" s="1439"/>
      <c r="Q29" s="1439"/>
      <c r="R29" s="1439"/>
      <c r="S29" s="1438"/>
      <c r="T29" s="854"/>
      <c r="U29" s="829"/>
      <c r="V29" s="1438"/>
      <c r="W29" s="816">
        <f t="shared" si="0"/>
        <v>0</v>
      </c>
      <c r="X29" s="829"/>
      <c r="Y29" s="1439"/>
      <c r="Z29" s="1438"/>
      <c r="AA29" s="816">
        <f t="shared" si="1"/>
        <v>0</v>
      </c>
      <c r="AB29" s="829"/>
      <c r="AC29" s="1439"/>
      <c r="AD29" s="1438"/>
      <c r="AE29" s="1114"/>
      <c r="AF29" s="1438"/>
      <c r="AW29" s="425" t="str">
        <f t="shared" si="2"/>
        <v/>
      </c>
    </row>
    <row r="30" spans="1:49" x14ac:dyDescent="0.35">
      <c r="A30" s="816" t="s">
        <v>1566</v>
      </c>
      <c r="B30" s="308">
        <f t="shared" si="3"/>
        <v>0</v>
      </c>
      <c r="C30" s="829"/>
      <c r="D30" s="1439"/>
      <c r="E30" s="1439"/>
      <c r="F30" s="1439"/>
      <c r="G30" s="1439"/>
      <c r="H30" s="1439"/>
      <c r="I30" s="1439"/>
      <c r="J30" s="1439"/>
      <c r="K30" s="1439"/>
      <c r="L30" s="1439"/>
      <c r="M30" s="1439"/>
      <c r="N30" s="1439"/>
      <c r="O30" s="1439"/>
      <c r="P30" s="1439"/>
      <c r="Q30" s="1439"/>
      <c r="R30" s="1439"/>
      <c r="S30" s="1438"/>
      <c r="T30" s="854"/>
      <c r="U30" s="829"/>
      <c r="V30" s="1438"/>
      <c r="W30" s="816">
        <f t="shared" si="0"/>
        <v>0</v>
      </c>
      <c r="X30" s="829"/>
      <c r="Y30" s="1439"/>
      <c r="Z30" s="1438"/>
      <c r="AA30" s="816">
        <f t="shared" si="1"/>
        <v>0</v>
      </c>
      <c r="AB30" s="829"/>
      <c r="AC30" s="1439"/>
      <c r="AD30" s="1438"/>
      <c r="AE30" s="1114"/>
      <c r="AF30" s="1438"/>
      <c r="AW30" s="425" t="str">
        <f t="shared" si="2"/>
        <v/>
      </c>
    </row>
    <row r="31" spans="1:49" x14ac:dyDescent="0.35">
      <c r="A31" s="816" t="s">
        <v>1567</v>
      </c>
      <c r="B31" s="308">
        <f t="shared" si="3"/>
        <v>0</v>
      </c>
      <c r="C31" s="829"/>
      <c r="D31" s="1439"/>
      <c r="E31" s="1439"/>
      <c r="F31" s="1439"/>
      <c r="G31" s="1439"/>
      <c r="H31" s="1439"/>
      <c r="I31" s="1439"/>
      <c r="J31" s="1439"/>
      <c r="K31" s="1439"/>
      <c r="L31" s="1439"/>
      <c r="M31" s="1439"/>
      <c r="N31" s="1439"/>
      <c r="O31" s="1439"/>
      <c r="P31" s="1439"/>
      <c r="Q31" s="1439"/>
      <c r="R31" s="1439"/>
      <c r="S31" s="1438"/>
      <c r="T31" s="854"/>
      <c r="U31" s="829"/>
      <c r="V31" s="1438"/>
      <c r="W31" s="816">
        <f t="shared" si="0"/>
        <v>0</v>
      </c>
      <c r="X31" s="829"/>
      <c r="Y31" s="1439"/>
      <c r="Z31" s="1438"/>
      <c r="AA31" s="816">
        <f t="shared" si="1"/>
        <v>0</v>
      </c>
      <c r="AB31" s="829"/>
      <c r="AC31" s="1439"/>
      <c r="AD31" s="1438"/>
      <c r="AE31" s="1114"/>
      <c r="AF31" s="1438"/>
      <c r="AW31" s="425" t="str">
        <f t="shared" si="2"/>
        <v/>
      </c>
    </row>
    <row r="32" spans="1:49" x14ac:dyDescent="0.35">
      <c r="A32" s="816" t="s">
        <v>1568</v>
      </c>
      <c r="B32" s="308">
        <f t="shared" si="3"/>
        <v>0</v>
      </c>
      <c r="C32" s="829"/>
      <c r="D32" s="1439"/>
      <c r="E32" s="1439"/>
      <c r="F32" s="1439"/>
      <c r="G32" s="1439"/>
      <c r="H32" s="1439"/>
      <c r="I32" s="1439"/>
      <c r="J32" s="1439"/>
      <c r="K32" s="1439"/>
      <c r="L32" s="1439"/>
      <c r="M32" s="1439"/>
      <c r="N32" s="1439"/>
      <c r="O32" s="1439"/>
      <c r="P32" s="1439"/>
      <c r="Q32" s="1439"/>
      <c r="R32" s="1439"/>
      <c r="S32" s="1438"/>
      <c r="T32" s="854"/>
      <c r="U32" s="829"/>
      <c r="V32" s="1438"/>
      <c r="W32" s="816">
        <f t="shared" si="0"/>
        <v>0</v>
      </c>
      <c r="X32" s="829"/>
      <c r="Y32" s="1439"/>
      <c r="Z32" s="1438"/>
      <c r="AA32" s="816">
        <f t="shared" si="1"/>
        <v>0</v>
      </c>
      <c r="AB32" s="829"/>
      <c r="AC32" s="1439"/>
      <c r="AD32" s="1438"/>
      <c r="AE32" s="1114"/>
      <c r="AF32" s="1438"/>
      <c r="AW32" s="425" t="str">
        <f t="shared" si="2"/>
        <v/>
      </c>
    </row>
    <row r="33" spans="1:49" x14ac:dyDescent="0.35">
      <c r="A33" s="816" t="s">
        <v>1569</v>
      </c>
      <c r="B33" s="308">
        <f t="shared" si="3"/>
        <v>0</v>
      </c>
      <c r="C33" s="829"/>
      <c r="D33" s="1439"/>
      <c r="E33" s="1439"/>
      <c r="F33" s="1439"/>
      <c r="G33" s="1439"/>
      <c r="H33" s="1439"/>
      <c r="I33" s="1439"/>
      <c r="J33" s="1439"/>
      <c r="K33" s="1439"/>
      <c r="L33" s="1439"/>
      <c r="M33" s="1439"/>
      <c r="N33" s="1439"/>
      <c r="O33" s="1439"/>
      <c r="P33" s="1439"/>
      <c r="Q33" s="1439"/>
      <c r="R33" s="1439"/>
      <c r="S33" s="1438"/>
      <c r="T33" s="854"/>
      <c r="U33" s="829"/>
      <c r="V33" s="1438"/>
      <c r="W33" s="816">
        <f t="shared" si="0"/>
        <v>0</v>
      </c>
      <c r="X33" s="829"/>
      <c r="Y33" s="1439"/>
      <c r="Z33" s="1438"/>
      <c r="AA33" s="816">
        <f t="shared" si="1"/>
        <v>0</v>
      </c>
      <c r="AB33" s="829"/>
      <c r="AC33" s="1439"/>
      <c r="AD33" s="1438"/>
      <c r="AE33" s="1114"/>
      <c r="AF33" s="1438"/>
      <c r="AW33" s="425" t="str">
        <f t="shared" si="2"/>
        <v/>
      </c>
    </row>
    <row r="34" spans="1:49" x14ac:dyDescent="0.35">
      <c r="A34" s="816" t="s">
        <v>1570</v>
      </c>
      <c r="B34" s="308">
        <f t="shared" si="3"/>
        <v>0</v>
      </c>
      <c r="C34" s="829"/>
      <c r="D34" s="1439"/>
      <c r="E34" s="1439"/>
      <c r="F34" s="1439"/>
      <c r="G34" s="1439"/>
      <c r="H34" s="1439"/>
      <c r="I34" s="1439"/>
      <c r="J34" s="1439"/>
      <c r="K34" s="1439"/>
      <c r="L34" s="1439"/>
      <c r="M34" s="1439"/>
      <c r="N34" s="1439"/>
      <c r="O34" s="1439"/>
      <c r="P34" s="1439"/>
      <c r="Q34" s="1439"/>
      <c r="R34" s="1439"/>
      <c r="S34" s="1438"/>
      <c r="T34" s="854"/>
      <c r="U34" s="829"/>
      <c r="V34" s="1438"/>
      <c r="W34" s="816">
        <f t="shared" si="0"/>
        <v>0</v>
      </c>
      <c r="X34" s="829"/>
      <c r="Y34" s="1439"/>
      <c r="Z34" s="1438"/>
      <c r="AA34" s="816">
        <f t="shared" si="1"/>
        <v>0</v>
      </c>
      <c r="AB34" s="829"/>
      <c r="AC34" s="1439"/>
      <c r="AD34" s="1438"/>
      <c r="AE34" s="1114"/>
      <c r="AF34" s="1438"/>
      <c r="AW34" s="425" t="str">
        <f t="shared" si="2"/>
        <v/>
      </c>
    </row>
    <row r="35" spans="1:49" x14ac:dyDescent="0.35">
      <c r="A35" s="816" t="s">
        <v>1571</v>
      </c>
      <c r="B35" s="308">
        <f>SUM(O35+P35+Q35+R35+S35)</f>
        <v>0</v>
      </c>
      <c r="C35" s="856"/>
      <c r="D35" s="1440"/>
      <c r="E35" s="1440"/>
      <c r="F35" s="1440"/>
      <c r="G35" s="1440"/>
      <c r="H35" s="1440"/>
      <c r="I35" s="1440"/>
      <c r="J35" s="1440"/>
      <c r="K35" s="1440"/>
      <c r="L35" s="1440"/>
      <c r="M35" s="1440"/>
      <c r="N35" s="1440"/>
      <c r="O35" s="1439"/>
      <c r="P35" s="1439"/>
      <c r="Q35" s="1439"/>
      <c r="R35" s="1439"/>
      <c r="S35" s="1438"/>
      <c r="T35" s="854"/>
      <c r="U35" s="829"/>
      <c r="V35" s="1438"/>
      <c r="W35" s="816">
        <f t="shared" si="0"/>
        <v>0</v>
      </c>
      <c r="X35" s="856"/>
      <c r="Y35" s="1440"/>
      <c r="Z35" s="1441"/>
      <c r="AA35" s="816">
        <f t="shared" si="1"/>
        <v>0</v>
      </c>
      <c r="AB35" s="829"/>
      <c r="AC35" s="1439"/>
      <c r="AD35" s="1438"/>
      <c r="AE35" s="1114"/>
      <c r="AF35" s="1438"/>
      <c r="AW35" s="425" t="str">
        <f t="shared" si="2"/>
        <v/>
      </c>
    </row>
    <row r="36" spans="1:49" x14ac:dyDescent="0.35">
      <c r="A36" s="816" t="s">
        <v>1572</v>
      </c>
      <c r="B36" s="308">
        <f t="shared" ref="B36:B70" si="4">SUM(C36:S36)</f>
        <v>0</v>
      </c>
      <c r="C36" s="829"/>
      <c r="D36" s="1439"/>
      <c r="E36" s="1439"/>
      <c r="F36" s="1442"/>
      <c r="G36" s="1442"/>
      <c r="H36" s="1442"/>
      <c r="I36" s="1442"/>
      <c r="J36" s="1442"/>
      <c r="K36" s="1442"/>
      <c r="L36" s="1439"/>
      <c r="M36" s="1439"/>
      <c r="N36" s="1439"/>
      <c r="O36" s="1439"/>
      <c r="P36" s="1439"/>
      <c r="Q36" s="1439"/>
      <c r="R36" s="1439"/>
      <c r="S36" s="1438"/>
      <c r="T36" s="854"/>
      <c r="U36" s="829"/>
      <c r="V36" s="1438"/>
      <c r="W36" s="816">
        <f t="shared" si="0"/>
        <v>0</v>
      </c>
      <c r="X36" s="829"/>
      <c r="Y36" s="1439"/>
      <c r="Z36" s="1438"/>
      <c r="AA36" s="816">
        <f t="shared" si="1"/>
        <v>0</v>
      </c>
      <c r="AB36" s="829"/>
      <c r="AC36" s="1439"/>
      <c r="AD36" s="1438"/>
      <c r="AE36" s="1114"/>
      <c r="AF36" s="1438"/>
      <c r="AW36" s="425" t="str">
        <f t="shared" si="2"/>
        <v/>
      </c>
    </row>
    <row r="37" spans="1:49" x14ac:dyDescent="0.35">
      <c r="A37" s="816" t="s">
        <v>1573</v>
      </c>
      <c r="B37" s="308">
        <f t="shared" si="4"/>
        <v>0</v>
      </c>
      <c r="C37" s="1443"/>
      <c r="D37" s="1442"/>
      <c r="E37" s="1442"/>
      <c r="F37" s="1442"/>
      <c r="G37" s="1439"/>
      <c r="H37" s="1439"/>
      <c r="I37" s="1439"/>
      <c r="J37" s="1439"/>
      <c r="K37" s="1439"/>
      <c r="L37" s="1439"/>
      <c r="M37" s="1439"/>
      <c r="N37" s="1439"/>
      <c r="O37" s="1439"/>
      <c r="P37" s="1439"/>
      <c r="Q37" s="1439"/>
      <c r="R37" s="1439"/>
      <c r="S37" s="1438"/>
      <c r="T37" s="854"/>
      <c r="U37" s="829"/>
      <c r="V37" s="1438"/>
      <c r="W37" s="816">
        <f t="shared" si="0"/>
        <v>0</v>
      </c>
      <c r="X37" s="829"/>
      <c r="Y37" s="1439"/>
      <c r="Z37" s="1438"/>
      <c r="AA37" s="816">
        <f t="shared" si="1"/>
        <v>0</v>
      </c>
      <c r="AB37" s="829"/>
      <c r="AC37" s="1439"/>
      <c r="AD37" s="1438"/>
      <c r="AE37" s="1114"/>
      <c r="AF37" s="1438"/>
      <c r="AW37" s="425" t="str">
        <f t="shared" si="2"/>
        <v/>
      </c>
    </row>
    <row r="38" spans="1:49" x14ac:dyDescent="0.35">
      <c r="A38" s="816" t="s">
        <v>1574</v>
      </c>
      <c r="B38" s="308">
        <f t="shared" si="4"/>
        <v>0</v>
      </c>
      <c r="C38" s="1443"/>
      <c r="D38" s="1442"/>
      <c r="E38" s="1442"/>
      <c r="F38" s="1442"/>
      <c r="G38" s="1442"/>
      <c r="H38" s="1442"/>
      <c r="I38" s="1442"/>
      <c r="J38" s="1442"/>
      <c r="K38" s="1442"/>
      <c r="L38" s="1439"/>
      <c r="M38" s="1439"/>
      <c r="N38" s="1439"/>
      <c r="O38" s="1439"/>
      <c r="P38" s="1439"/>
      <c r="Q38" s="1439"/>
      <c r="R38" s="1439"/>
      <c r="S38" s="1438"/>
      <c r="T38" s="854"/>
      <c r="U38" s="829"/>
      <c r="V38" s="1438"/>
      <c r="W38" s="816">
        <f t="shared" si="0"/>
        <v>0</v>
      </c>
      <c r="X38" s="829"/>
      <c r="Y38" s="1439"/>
      <c r="Z38" s="1438"/>
      <c r="AA38" s="816">
        <f t="shared" si="1"/>
        <v>0</v>
      </c>
      <c r="AB38" s="829"/>
      <c r="AC38" s="1439"/>
      <c r="AD38" s="1438"/>
      <c r="AE38" s="1114"/>
      <c r="AF38" s="1438"/>
      <c r="AW38" s="425" t="str">
        <f t="shared" si="2"/>
        <v/>
      </c>
    </row>
    <row r="39" spans="1:49" x14ac:dyDescent="0.35">
      <c r="A39" s="816" t="s">
        <v>1575</v>
      </c>
      <c r="B39" s="308">
        <f t="shared" si="4"/>
        <v>0</v>
      </c>
      <c r="C39" s="1443"/>
      <c r="D39" s="1442"/>
      <c r="E39" s="1442"/>
      <c r="F39" s="1439"/>
      <c r="G39" s="1439"/>
      <c r="H39" s="1439"/>
      <c r="I39" s="1439"/>
      <c r="J39" s="1439"/>
      <c r="K39" s="1439"/>
      <c r="L39" s="1439"/>
      <c r="M39" s="1439"/>
      <c r="N39" s="1439"/>
      <c r="O39" s="1439"/>
      <c r="P39" s="1439"/>
      <c r="Q39" s="1439"/>
      <c r="R39" s="1439"/>
      <c r="S39" s="1438"/>
      <c r="T39" s="854"/>
      <c r="U39" s="829"/>
      <c r="V39" s="1438"/>
      <c r="W39" s="816">
        <f t="shared" si="0"/>
        <v>0</v>
      </c>
      <c r="X39" s="829"/>
      <c r="Y39" s="1439"/>
      <c r="Z39" s="1438"/>
      <c r="AA39" s="816">
        <f t="shared" si="1"/>
        <v>0</v>
      </c>
      <c r="AB39" s="829"/>
      <c r="AC39" s="1439"/>
      <c r="AD39" s="1438"/>
      <c r="AE39" s="1114"/>
      <c r="AF39" s="1438"/>
      <c r="AW39" s="425" t="str">
        <f t="shared" si="2"/>
        <v/>
      </c>
    </row>
    <row r="40" spans="1:49" x14ac:dyDescent="0.35">
      <c r="A40" s="816" t="s">
        <v>1576</v>
      </c>
      <c r="B40" s="308">
        <f t="shared" si="4"/>
        <v>0</v>
      </c>
      <c r="C40" s="1443"/>
      <c r="D40" s="1442"/>
      <c r="E40" s="1442"/>
      <c r="F40" s="1439"/>
      <c r="G40" s="1439"/>
      <c r="H40" s="1439"/>
      <c r="I40" s="1439"/>
      <c r="J40" s="1439"/>
      <c r="K40" s="1439"/>
      <c r="L40" s="1439"/>
      <c r="M40" s="1439"/>
      <c r="N40" s="1439"/>
      <c r="O40" s="1439"/>
      <c r="P40" s="1439"/>
      <c r="Q40" s="1439"/>
      <c r="R40" s="1439"/>
      <c r="S40" s="1438"/>
      <c r="T40" s="854"/>
      <c r="U40" s="829"/>
      <c r="V40" s="1438"/>
      <c r="W40" s="816">
        <f t="shared" si="0"/>
        <v>0</v>
      </c>
      <c r="X40" s="829"/>
      <c r="Y40" s="1439"/>
      <c r="Z40" s="1438"/>
      <c r="AA40" s="816">
        <f t="shared" si="1"/>
        <v>0</v>
      </c>
      <c r="AB40" s="829"/>
      <c r="AC40" s="1439"/>
      <c r="AD40" s="1438"/>
      <c r="AE40" s="1114"/>
      <c r="AF40" s="1438"/>
      <c r="AW40" s="425" t="str">
        <f t="shared" si="2"/>
        <v/>
      </c>
    </row>
    <row r="41" spans="1:49" x14ac:dyDescent="0.35">
      <c r="A41" s="816" t="s">
        <v>1577</v>
      </c>
      <c r="B41" s="308">
        <f t="shared" si="4"/>
        <v>0</v>
      </c>
      <c r="C41" s="1443"/>
      <c r="D41" s="1442"/>
      <c r="E41" s="1442"/>
      <c r="F41" s="1439"/>
      <c r="G41" s="1439"/>
      <c r="H41" s="1439"/>
      <c r="I41" s="1439"/>
      <c r="J41" s="1439"/>
      <c r="K41" s="1439"/>
      <c r="L41" s="1439"/>
      <c r="M41" s="1439"/>
      <c r="N41" s="1439"/>
      <c r="O41" s="1439"/>
      <c r="P41" s="1439"/>
      <c r="Q41" s="1439"/>
      <c r="R41" s="1439"/>
      <c r="S41" s="1438"/>
      <c r="T41" s="854"/>
      <c r="U41" s="829"/>
      <c r="V41" s="1438"/>
      <c r="W41" s="816">
        <f t="shared" si="0"/>
        <v>0</v>
      </c>
      <c r="X41" s="829"/>
      <c r="Y41" s="1439"/>
      <c r="Z41" s="1438"/>
      <c r="AA41" s="816">
        <f t="shared" si="1"/>
        <v>0</v>
      </c>
      <c r="AB41" s="829"/>
      <c r="AC41" s="1439"/>
      <c r="AD41" s="1438"/>
      <c r="AE41" s="1114"/>
      <c r="AF41" s="1438"/>
      <c r="AW41" s="425" t="str">
        <f t="shared" si="2"/>
        <v/>
      </c>
    </row>
    <row r="42" spans="1:49" x14ac:dyDescent="0.35">
      <c r="A42" s="816" t="s">
        <v>1578</v>
      </c>
      <c r="B42" s="308">
        <f t="shared" si="4"/>
        <v>0</v>
      </c>
      <c r="C42" s="1444"/>
      <c r="D42" s="1445"/>
      <c r="E42" s="1445"/>
      <c r="F42" s="1445"/>
      <c r="G42" s="1445"/>
      <c r="H42" s="1445"/>
      <c r="I42" s="1445"/>
      <c r="J42" s="1445"/>
      <c r="K42" s="1445"/>
      <c r="L42" s="1445"/>
      <c r="M42" s="1445"/>
      <c r="N42" s="1445"/>
      <c r="O42" s="1445"/>
      <c r="P42" s="1445"/>
      <c r="Q42" s="1445"/>
      <c r="R42" s="1445"/>
      <c r="S42" s="1446"/>
      <c r="T42" s="1447"/>
      <c r="U42" s="1444"/>
      <c r="V42" s="1446"/>
      <c r="W42" s="816">
        <f t="shared" si="0"/>
        <v>0</v>
      </c>
      <c r="X42" s="1444"/>
      <c r="Y42" s="1445"/>
      <c r="Z42" s="1446"/>
      <c r="AA42" s="816">
        <f t="shared" si="1"/>
        <v>0</v>
      </c>
      <c r="AB42" s="1444"/>
      <c r="AC42" s="1445"/>
      <c r="AD42" s="1446"/>
      <c r="AE42" s="1115"/>
      <c r="AF42" s="1446"/>
      <c r="AW42" s="498" t="str">
        <f t="shared" si="2"/>
        <v/>
      </c>
    </row>
    <row r="43" spans="1:49" x14ac:dyDescent="0.35">
      <c r="A43" s="816" t="s">
        <v>1579</v>
      </c>
      <c r="B43" s="308">
        <f t="shared" si="4"/>
        <v>0</v>
      </c>
      <c r="C43" s="829"/>
      <c r="D43" s="1439"/>
      <c r="E43" s="1439"/>
      <c r="F43" s="1439"/>
      <c r="G43" s="1439"/>
      <c r="H43" s="1439"/>
      <c r="I43" s="1439"/>
      <c r="J43" s="1439"/>
      <c r="K43" s="1439"/>
      <c r="L43" s="1439"/>
      <c r="M43" s="1439"/>
      <c r="N43" s="1439"/>
      <c r="O43" s="1439"/>
      <c r="P43" s="1439"/>
      <c r="Q43" s="1439"/>
      <c r="R43" s="1439"/>
      <c r="S43" s="1438"/>
      <c r="T43" s="854"/>
      <c r="U43" s="829"/>
      <c r="V43" s="1438"/>
      <c r="W43" s="816">
        <f t="shared" si="0"/>
        <v>0</v>
      </c>
      <c r="X43" s="829"/>
      <c r="Y43" s="1439"/>
      <c r="Z43" s="1438"/>
      <c r="AA43" s="816">
        <f t="shared" si="1"/>
        <v>0</v>
      </c>
      <c r="AB43" s="829"/>
      <c r="AC43" s="1439"/>
      <c r="AD43" s="1438"/>
      <c r="AE43" s="1114"/>
      <c r="AF43" s="1438"/>
      <c r="AW43" s="425" t="str">
        <f t="shared" si="2"/>
        <v/>
      </c>
    </row>
    <row r="44" spans="1:49" x14ac:dyDescent="0.35">
      <c r="A44" s="816" t="s">
        <v>1580</v>
      </c>
      <c r="B44" s="308">
        <f t="shared" si="4"/>
        <v>0</v>
      </c>
      <c r="C44" s="829"/>
      <c r="D44" s="1439"/>
      <c r="E44" s="1439"/>
      <c r="F44" s="1439"/>
      <c r="G44" s="1439"/>
      <c r="H44" s="1439"/>
      <c r="I44" s="1439"/>
      <c r="J44" s="1439"/>
      <c r="K44" s="1439"/>
      <c r="L44" s="1439"/>
      <c r="M44" s="1439"/>
      <c r="N44" s="1439"/>
      <c r="O44" s="1439"/>
      <c r="P44" s="1439"/>
      <c r="Q44" s="1439"/>
      <c r="R44" s="1439"/>
      <c r="S44" s="1438"/>
      <c r="T44" s="854"/>
      <c r="U44" s="829"/>
      <c r="V44" s="1438"/>
      <c r="W44" s="816">
        <f t="shared" si="0"/>
        <v>0</v>
      </c>
      <c r="X44" s="829"/>
      <c r="Y44" s="1439"/>
      <c r="Z44" s="1438"/>
      <c r="AA44" s="816">
        <f t="shared" si="1"/>
        <v>0</v>
      </c>
      <c r="AB44" s="829"/>
      <c r="AC44" s="1439"/>
      <c r="AD44" s="1438"/>
      <c r="AE44" s="1114"/>
      <c r="AF44" s="1438"/>
      <c r="AW44" s="425" t="str">
        <f t="shared" si="2"/>
        <v/>
      </c>
    </row>
    <row r="45" spans="1:49" x14ac:dyDescent="0.35">
      <c r="A45" s="262" t="s">
        <v>1581</v>
      </c>
      <c r="B45" s="308">
        <f t="shared" si="4"/>
        <v>0</v>
      </c>
      <c r="C45" s="1443"/>
      <c r="D45" s="1442"/>
      <c r="E45" s="1442"/>
      <c r="F45" s="1442"/>
      <c r="G45" s="1439"/>
      <c r="H45" s="1439"/>
      <c r="I45" s="1439"/>
      <c r="J45" s="1439"/>
      <c r="K45" s="1439"/>
      <c r="L45" s="1439"/>
      <c r="M45" s="1439"/>
      <c r="N45" s="1439"/>
      <c r="O45" s="1439"/>
      <c r="P45" s="1439"/>
      <c r="Q45" s="1439"/>
      <c r="R45" s="1439"/>
      <c r="S45" s="1438"/>
      <c r="T45" s="854"/>
      <c r="U45" s="829"/>
      <c r="V45" s="1438"/>
      <c r="W45" s="816">
        <f t="shared" si="0"/>
        <v>0</v>
      </c>
      <c r="X45" s="829"/>
      <c r="Y45" s="1439"/>
      <c r="Z45" s="1438"/>
      <c r="AA45" s="816">
        <f t="shared" si="1"/>
        <v>0</v>
      </c>
      <c r="AB45" s="829"/>
      <c r="AC45" s="1439"/>
      <c r="AD45" s="1438"/>
      <c r="AE45" s="1114"/>
      <c r="AF45" s="1438"/>
      <c r="AW45" s="425" t="str">
        <f t="shared" si="2"/>
        <v/>
      </c>
    </row>
    <row r="46" spans="1:49" x14ac:dyDescent="0.35">
      <c r="A46" s="827" t="s">
        <v>1582</v>
      </c>
      <c r="B46" s="308">
        <f t="shared" si="4"/>
        <v>0</v>
      </c>
      <c r="C46" s="1443"/>
      <c r="D46" s="1442"/>
      <c r="E46" s="1442"/>
      <c r="F46" s="1442"/>
      <c r="G46" s="1439"/>
      <c r="H46" s="1439"/>
      <c r="I46" s="1439"/>
      <c r="J46" s="1439"/>
      <c r="K46" s="1439"/>
      <c r="L46" s="1439"/>
      <c r="M46" s="1439"/>
      <c r="N46" s="1439"/>
      <c r="O46" s="1439"/>
      <c r="P46" s="1439"/>
      <c r="Q46" s="1439"/>
      <c r="R46" s="1439"/>
      <c r="S46" s="1438"/>
      <c r="T46" s="854"/>
      <c r="U46" s="829"/>
      <c r="V46" s="1438"/>
      <c r="W46" s="816">
        <f t="shared" si="0"/>
        <v>0</v>
      </c>
      <c r="X46" s="829"/>
      <c r="Y46" s="1439"/>
      <c r="Z46" s="1438"/>
      <c r="AA46" s="816">
        <f t="shared" si="1"/>
        <v>0</v>
      </c>
      <c r="AB46" s="829"/>
      <c r="AC46" s="1439"/>
      <c r="AD46" s="1438"/>
      <c r="AE46" s="1114"/>
      <c r="AF46" s="1438"/>
      <c r="AW46" s="425" t="str">
        <f t="shared" si="2"/>
        <v/>
      </c>
    </row>
    <row r="47" spans="1:49" x14ac:dyDescent="0.35">
      <c r="A47" s="816" t="s">
        <v>1583</v>
      </c>
      <c r="B47" s="308">
        <f t="shared" si="4"/>
        <v>0</v>
      </c>
      <c r="C47" s="1443"/>
      <c r="D47" s="1442"/>
      <c r="E47" s="1442"/>
      <c r="F47" s="1442"/>
      <c r="G47" s="1442"/>
      <c r="H47" s="1442"/>
      <c r="I47" s="1442"/>
      <c r="J47" s="1442"/>
      <c r="K47" s="1442"/>
      <c r="L47" s="1439"/>
      <c r="M47" s="1439"/>
      <c r="N47" s="1439"/>
      <c r="O47" s="1439"/>
      <c r="P47" s="1439"/>
      <c r="Q47" s="1439"/>
      <c r="R47" s="1439"/>
      <c r="S47" s="1438"/>
      <c r="T47" s="854"/>
      <c r="U47" s="829"/>
      <c r="V47" s="1438"/>
      <c r="W47" s="816">
        <f t="shared" si="0"/>
        <v>0</v>
      </c>
      <c r="X47" s="829"/>
      <c r="Y47" s="1439"/>
      <c r="Z47" s="1438"/>
      <c r="AA47" s="816">
        <f t="shared" si="1"/>
        <v>0</v>
      </c>
      <c r="AB47" s="829"/>
      <c r="AC47" s="1439"/>
      <c r="AD47" s="1438"/>
      <c r="AE47" s="1114"/>
      <c r="AF47" s="1438"/>
      <c r="AW47" s="425" t="str">
        <f t="shared" si="2"/>
        <v/>
      </c>
    </row>
    <row r="48" spans="1:49" x14ac:dyDescent="0.35">
      <c r="A48" s="816" t="s">
        <v>1584</v>
      </c>
      <c r="B48" s="308">
        <f t="shared" si="4"/>
        <v>0</v>
      </c>
      <c r="C48" s="1443"/>
      <c r="D48" s="1442"/>
      <c r="E48" s="1442"/>
      <c r="F48" s="1442"/>
      <c r="G48" s="1439"/>
      <c r="H48" s="1439"/>
      <c r="I48" s="1439"/>
      <c r="J48" s="1439"/>
      <c r="K48" s="1439"/>
      <c r="L48" s="1439"/>
      <c r="M48" s="1439"/>
      <c r="N48" s="1439"/>
      <c r="O48" s="1439"/>
      <c r="P48" s="1439"/>
      <c r="Q48" s="1439"/>
      <c r="R48" s="1439"/>
      <c r="S48" s="1438"/>
      <c r="T48" s="156"/>
      <c r="U48" s="294"/>
      <c r="V48" s="354"/>
      <c r="W48" s="816">
        <f t="shared" si="0"/>
        <v>0</v>
      </c>
      <c r="X48" s="294"/>
      <c r="Y48" s="166"/>
      <c r="Z48" s="354"/>
      <c r="AA48" s="816">
        <f t="shared" si="1"/>
        <v>0</v>
      </c>
      <c r="AB48" s="829"/>
      <c r="AC48" s="1439"/>
      <c r="AD48" s="1438"/>
      <c r="AE48" s="1114"/>
      <c r="AF48" s="1438"/>
      <c r="AW48" s="425" t="str">
        <f t="shared" si="2"/>
        <v/>
      </c>
    </row>
    <row r="49" spans="1:49" x14ac:dyDescent="0.35">
      <c r="A49" s="1448" t="s">
        <v>1585</v>
      </c>
      <c r="B49" s="308">
        <f t="shared" si="4"/>
        <v>0</v>
      </c>
      <c r="C49" s="829"/>
      <c r="D49" s="1439"/>
      <c r="E49" s="1439"/>
      <c r="F49" s="1439"/>
      <c r="G49" s="1439"/>
      <c r="H49" s="1439"/>
      <c r="I49" s="1439"/>
      <c r="J49" s="1439"/>
      <c r="K49" s="1439"/>
      <c r="L49" s="1439"/>
      <c r="M49" s="1439"/>
      <c r="N49" s="1439"/>
      <c r="O49" s="1439"/>
      <c r="P49" s="1439"/>
      <c r="Q49" s="1439"/>
      <c r="R49" s="1439"/>
      <c r="S49" s="1438"/>
      <c r="T49" s="854"/>
      <c r="U49" s="829"/>
      <c r="V49" s="1438"/>
      <c r="W49" s="816">
        <f t="shared" si="0"/>
        <v>0</v>
      </c>
      <c r="X49" s="829"/>
      <c r="Y49" s="1439"/>
      <c r="Z49" s="1438"/>
      <c r="AA49" s="816">
        <f t="shared" si="1"/>
        <v>0</v>
      </c>
      <c r="AB49" s="829"/>
      <c r="AC49" s="1439"/>
      <c r="AD49" s="1438"/>
      <c r="AE49" s="1114"/>
      <c r="AF49" s="1438"/>
      <c r="AW49" s="425" t="str">
        <f t="shared" si="2"/>
        <v/>
      </c>
    </row>
    <row r="50" spans="1:49" x14ac:dyDescent="0.35">
      <c r="A50" s="816" t="s">
        <v>1586</v>
      </c>
      <c r="B50" s="308">
        <f t="shared" si="4"/>
        <v>0</v>
      </c>
      <c r="C50" s="829"/>
      <c r="D50" s="1439"/>
      <c r="E50" s="1439"/>
      <c r="F50" s="1439"/>
      <c r="G50" s="1439"/>
      <c r="H50" s="1439"/>
      <c r="I50" s="1439"/>
      <c r="J50" s="1439"/>
      <c r="K50" s="1439"/>
      <c r="L50" s="1439"/>
      <c r="M50" s="1439"/>
      <c r="N50" s="1439"/>
      <c r="O50" s="1439"/>
      <c r="P50" s="1439"/>
      <c r="Q50" s="1439"/>
      <c r="R50" s="1439"/>
      <c r="S50" s="1438"/>
      <c r="T50" s="854"/>
      <c r="U50" s="829"/>
      <c r="V50" s="1438"/>
      <c r="W50" s="816">
        <f t="shared" si="0"/>
        <v>0</v>
      </c>
      <c r="X50" s="829"/>
      <c r="Y50" s="1439"/>
      <c r="Z50" s="1438"/>
      <c r="AA50" s="816">
        <f t="shared" si="1"/>
        <v>0</v>
      </c>
      <c r="AB50" s="829"/>
      <c r="AC50" s="1439"/>
      <c r="AD50" s="1438"/>
      <c r="AE50" s="1114"/>
      <c r="AF50" s="1438"/>
      <c r="AW50" s="425" t="str">
        <f t="shared" si="2"/>
        <v/>
      </c>
    </row>
    <row r="51" spans="1:49" x14ac:dyDescent="0.35">
      <c r="A51" s="816" t="s">
        <v>1587</v>
      </c>
      <c r="B51" s="308">
        <f t="shared" si="4"/>
        <v>0</v>
      </c>
      <c r="C51" s="829"/>
      <c r="D51" s="1439"/>
      <c r="E51" s="1439"/>
      <c r="F51" s="1439"/>
      <c r="G51" s="1439"/>
      <c r="H51" s="1439"/>
      <c r="I51" s="1439"/>
      <c r="J51" s="1439"/>
      <c r="K51" s="1439"/>
      <c r="L51" s="1439"/>
      <c r="M51" s="1439"/>
      <c r="N51" s="1439"/>
      <c r="O51" s="1439"/>
      <c r="P51" s="1439"/>
      <c r="Q51" s="1439"/>
      <c r="R51" s="1439"/>
      <c r="S51" s="1438"/>
      <c r="T51" s="854"/>
      <c r="U51" s="829"/>
      <c r="V51" s="1438"/>
      <c r="W51" s="816">
        <f t="shared" si="0"/>
        <v>0</v>
      </c>
      <c r="X51" s="829"/>
      <c r="Y51" s="1439"/>
      <c r="Z51" s="1438"/>
      <c r="AA51" s="816">
        <f t="shared" si="1"/>
        <v>0</v>
      </c>
      <c r="AB51" s="829"/>
      <c r="AC51" s="1439"/>
      <c r="AD51" s="1438"/>
      <c r="AE51" s="1114"/>
      <c r="AF51" s="1438"/>
      <c r="AW51" s="425" t="str">
        <f t="shared" si="2"/>
        <v/>
      </c>
    </row>
    <row r="52" spans="1:49" x14ac:dyDescent="0.35">
      <c r="A52" s="816" t="s">
        <v>1588</v>
      </c>
      <c r="B52" s="308">
        <f t="shared" si="4"/>
        <v>0</v>
      </c>
      <c r="C52" s="829"/>
      <c r="D52" s="1439"/>
      <c r="E52" s="1439"/>
      <c r="F52" s="1439"/>
      <c r="G52" s="1439"/>
      <c r="H52" s="1439"/>
      <c r="I52" s="1439"/>
      <c r="J52" s="1439"/>
      <c r="K52" s="1439"/>
      <c r="L52" s="1439"/>
      <c r="M52" s="1439"/>
      <c r="N52" s="1439"/>
      <c r="O52" s="1439"/>
      <c r="P52" s="1439"/>
      <c r="Q52" s="1439"/>
      <c r="R52" s="1439"/>
      <c r="S52" s="1438"/>
      <c r="T52" s="854"/>
      <c r="U52" s="829"/>
      <c r="V52" s="1438"/>
      <c r="W52" s="816">
        <f t="shared" si="0"/>
        <v>0</v>
      </c>
      <c r="X52" s="829"/>
      <c r="Y52" s="1439"/>
      <c r="Z52" s="1438"/>
      <c r="AA52" s="816">
        <f t="shared" si="1"/>
        <v>0</v>
      </c>
      <c r="AB52" s="829"/>
      <c r="AC52" s="1439"/>
      <c r="AD52" s="1438"/>
      <c r="AE52" s="1114"/>
      <c r="AF52" s="1438"/>
      <c r="AW52" s="425" t="str">
        <f t="shared" si="2"/>
        <v/>
      </c>
    </row>
    <row r="53" spans="1:49" x14ac:dyDescent="0.35">
      <c r="A53" s="816" t="s">
        <v>1589</v>
      </c>
      <c r="B53" s="308">
        <f t="shared" si="4"/>
        <v>0</v>
      </c>
      <c r="C53" s="829"/>
      <c r="D53" s="1439"/>
      <c r="E53" s="1439"/>
      <c r="F53" s="1439"/>
      <c r="G53" s="1439"/>
      <c r="H53" s="1439"/>
      <c r="I53" s="1439"/>
      <c r="J53" s="1439"/>
      <c r="K53" s="1439"/>
      <c r="L53" s="1439"/>
      <c r="M53" s="1439"/>
      <c r="N53" s="1439"/>
      <c r="O53" s="1439"/>
      <c r="P53" s="1439"/>
      <c r="Q53" s="1439"/>
      <c r="R53" s="1439"/>
      <c r="S53" s="1438"/>
      <c r="T53" s="854"/>
      <c r="U53" s="829"/>
      <c r="V53" s="1438"/>
      <c r="W53" s="816">
        <f t="shared" si="0"/>
        <v>0</v>
      </c>
      <c r="X53" s="829"/>
      <c r="Y53" s="1439"/>
      <c r="Z53" s="1438"/>
      <c r="AA53" s="816">
        <f t="shared" si="1"/>
        <v>0</v>
      </c>
      <c r="AB53" s="829"/>
      <c r="AC53" s="1439"/>
      <c r="AD53" s="1438"/>
      <c r="AE53" s="1114"/>
      <c r="AF53" s="1438"/>
      <c r="AW53" s="425" t="str">
        <f t="shared" si="2"/>
        <v/>
      </c>
    </row>
    <row r="54" spans="1:49" x14ac:dyDescent="0.35">
      <c r="A54" s="497" t="s">
        <v>1590</v>
      </c>
      <c r="B54" s="308">
        <f t="shared" si="4"/>
        <v>0</v>
      </c>
      <c r="C54" s="829"/>
      <c r="D54" s="1439"/>
      <c r="E54" s="1439"/>
      <c r="F54" s="1439"/>
      <c r="G54" s="1439"/>
      <c r="H54" s="1439"/>
      <c r="I54" s="1439"/>
      <c r="J54" s="1439"/>
      <c r="K54" s="1439"/>
      <c r="L54" s="1439"/>
      <c r="M54" s="1439"/>
      <c r="N54" s="1439"/>
      <c r="O54" s="1439"/>
      <c r="P54" s="1439"/>
      <c r="Q54" s="1439"/>
      <c r="R54" s="1439"/>
      <c r="S54" s="1438"/>
      <c r="T54" s="854"/>
      <c r="U54" s="829"/>
      <c r="V54" s="1438"/>
      <c r="W54" s="816">
        <f t="shared" si="0"/>
        <v>0</v>
      </c>
      <c r="X54" s="829"/>
      <c r="Y54" s="1439"/>
      <c r="Z54" s="1438"/>
      <c r="AA54" s="816">
        <f t="shared" si="1"/>
        <v>0</v>
      </c>
      <c r="AB54" s="829"/>
      <c r="AC54" s="1439"/>
      <c r="AD54" s="1438"/>
      <c r="AE54" s="1114"/>
      <c r="AF54" s="1438"/>
      <c r="AW54" s="425" t="str">
        <f t="shared" si="2"/>
        <v/>
      </c>
    </row>
    <row r="55" spans="1:49" x14ac:dyDescent="0.35">
      <c r="A55" s="827" t="s">
        <v>1591</v>
      </c>
      <c r="B55" s="308">
        <f t="shared" si="4"/>
        <v>0</v>
      </c>
      <c r="C55" s="829"/>
      <c r="D55" s="1439"/>
      <c r="E55" s="1439"/>
      <c r="F55" s="1439"/>
      <c r="G55" s="1439"/>
      <c r="H55" s="1439"/>
      <c r="I55" s="1439"/>
      <c r="J55" s="1439"/>
      <c r="K55" s="1439"/>
      <c r="L55" s="1439"/>
      <c r="M55" s="1439"/>
      <c r="N55" s="1439"/>
      <c r="O55" s="1439"/>
      <c r="P55" s="1439"/>
      <c r="Q55" s="1439"/>
      <c r="R55" s="1439"/>
      <c r="S55" s="1438"/>
      <c r="T55" s="854"/>
      <c r="U55" s="829"/>
      <c r="V55" s="1438"/>
      <c r="W55" s="816">
        <f t="shared" si="0"/>
        <v>0</v>
      </c>
      <c r="X55" s="829"/>
      <c r="Y55" s="1439"/>
      <c r="Z55" s="1438"/>
      <c r="AA55" s="816">
        <f t="shared" si="1"/>
        <v>0</v>
      </c>
      <c r="AB55" s="829"/>
      <c r="AC55" s="1439"/>
      <c r="AD55" s="1438"/>
      <c r="AE55" s="1114"/>
      <c r="AF55" s="1438"/>
      <c r="AW55" s="425" t="str">
        <f t="shared" si="2"/>
        <v/>
      </c>
    </row>
    <row r="56" spans="1:49" x14ac:dyDescent="0.35">
      <c r="A56" s="827" t="s">
        <v>1592</v>
      </c>
      <c r="B56" s="308">
        <f t="shared" si="4"/>
        <v>0</v>
      </c>
      <c r="C56" s="829"/>
      <c r="D56" s="1439"/>
      <c r="E56" s="1439"/>
      <c r="F56" s="1439"/>
      <c r="G56" s="1439"/>
      <c r="H56" s="1439"/>
      <c r="I56" s="1439"/>
      <c r="J56" s="1439"/>
      <c r="K56" s="1439"/>
      <c r="L56" s="1439"/>
      <c r="M56" s="1439"/>
      <c r="N56" s="1439"/>
      <c r="O56" s="1439"/>
      <c r="P56" s="1439"/>
      <c r="Q56" s="1439"/>
      <c r="R56" s="1439"/>
      <c r="S56" s="1438"/>
      <c r="T56" s="854"/>
      <c r="U56" s="829"/>
      <c r="V56" s="1438"/>
      <c r="W56" s="816">
        <f t="shared" si="0"/>
        <v>0</v>
      </c>
      <c r="X56" s="829"/>
      <c r="Y56" s="1439"/>
      <c r="Z56" s="1438"/>
      <c r="AA56" s="816">
        <f t="shared" si="1"/>
        <v>0</v>
      </c>
      <c r="AB56" s="829"/>
      <c r="AC56" s="1439"/>
      <c r="AD56" s="1438"/>
      <c r="AE56" s="1114"/>
      <c r="AF56" s="1438"/>
      <c r="AW56" s="425" t="str">
        <f t="shared" si="2"/>
        <v/>
      </c>
    </row>
    <row r="57" spans="1:49" x14ac:dyDescent="0.35">
      <c r="A57" s="827" t="s">
        <v>1593</v>
      </c>
      <c r="B57" s="308">
        <f t="shared" si="4"/>
        <v>0</v>
      </c>
      <c r="C57" s="829"/>
      <c r="D57" s="1439"/>
      <c r="E57" s="1439"/>
      <c r="F57" s="1439"/>
      <c r="G57" s="1439"/>
      <c r="H57" s="1439"/>
      <c r="I57" s="1439"/>
      <c r="J57" s="1439"/>
      <c r="K57" s="1439"/>
      <c r="L57" s="1439"/>
      <c r="M57" s="1439"/>
      <c r="N57" s="1439"/>
      <c r="O57" s="1439"/>
      <c r="P57" s="1439"/>
      <c r="Q57" s="1439"/>
      <c r="R57" s="1439"/>
      <c r="S57" s="1438"/>
      <c r="T57" s="854"/>
      <c r="U57" s="829"/>
      <c r="V57" s="1438"/>
      <c r="W57" s="816">
        <f t="shared" si="0"/>
        <v>0</v>
      </c>
      <c r="X57" s="829"/>
      <c r="Y57" s="1439"/>
      <c r="Z57" s="1438"/>
      <c r="AA57" s="816">
        <f t="shared" si="1"/>
        <v>0</v>
      </c>
      <c r="AB57" s="829"/>
      <c r="AC57" s="1439"/>
      <c r="AD57" s="1438"/>
      <c r="AE57" s="1114"/>
      <c r="AF57" s="1438"/>
      <c r="AW57" s="425" t="str">
        <f t="shared" si="2"/>
        <v/>
      </c>
    </row>
    <row r="58" spans="1:49" x14ac:dyDescent="0.35">
      <c r="A58" s="816" t="s">
        <v>1594</v>
      </c>
      <c r="B58" s="308">
        <f t="shared" si="4"/>
        <v>0</v>
      </c>
      <c r="C58" s="829"/>
      <c r="D58" s="1439"/>
      <c r="E58" s="1439"/>
      <c r="F58" s="1439"/>
      <c r="G58" s="1439"/>
      <c r="H58" s="1439"/>
      <c r="I58" s="1439"/>
      <c r="J58" s="1439"/>
      <c r="K58" s="1439"/>
      <c r="L58" s="1439"/>
      <c r="M58" s="1439"/>
      <c r="N58" s="1439"/>
      <c r="O58" s="1439"/>
      <c r="P58" s="1439"/>
      <c r="Q58" s="1439"/>
      <c r="R58" s="1439"/>
      <c r="S58" s="1438"/>
      <c r="T58" s="854"/>
      <c r="U58" s="829"/>
      <c r="V58" s="1438"/>
      <c r="W58" s="816">
        <f t="shared" si="0"/>
        <v>0</v>
      </c>
      <c r="X58" s="829"/>
      <c r="Y58" s="1439"/>
      <c r="Z58" s="1438"/>
      <c r="AA58" s="816">
        <f t="shared" si="1"/>
        <v>0</v>
      </c>
      <c r="AB58" s="829"/>
      <c r="AC58" s="1439"/>
      <c r="AD58" s="1438"/>
      <c r="AE58" s="1114"/>
      <c r="AF58" s="1438"/>
      <c r="AW58" s="425" t="str">
        <f t="shared" si="2"/>
        <v/>
      </c>
    </row>
    <row r="59" spans="1:49" x14ac:dyDescent="0.35">
      <c r="A59" s="816" t="s">
        <v>1595</v>
      </c>
      <c r="B59" s="308">
        <f t="shared" si="4"/>
        <v>0</v>
      </c>
      <c r="C59" s="829"/>
      <c r="D59" s="1439"/>
      <c r="E59" s="1439"/>
      <c r="F59" s="1439"/>
      <c r="G59" s="1439"/>
      <c r="H59" s="1439"/>
      <c r="I59" s="1439"/>
      <c r="J59" s="1439"/>
      <c r="K59" s="1439"/>
      <c r="L59" s="1439"/>
      <c r="M59" s="1439"/>
      <c r="N59" s="1439"/>
      <c r="O59" s="1439"/>
      <c r="P59" s="1439"/>
      <c r="Q59" s="1439"/>
      <c r="R59" s="1439"/>
      <c r="S59" s="1438"/>
      <c r="T59" s="854"/>
      <c r="U59" s="829"/>
      <c r="V59" s="1438"/>
      <c r="W59" s="816">
        <f t="shared" si="0"/>
        <v>0</v>
      </c>
      <c r="X59" s="829"/>
      <c r="Y59" s="1439"/>
      <c r="Z59" s="1438"/>
      <c r="AA59" s="816">
        <f t="shared" si="1"/>
        <v>0</v>
      </c>
      <c r="AB59" s="829"/>
      <c r="AC59" s="1439"/>
      <c r="AD59" s="1438"/>
      <c r="AE59" s="1114"/>
      <c r="AF59" s="1438"/>
      <c r="AW59" s="425" t="str">
        <f t="shared" si="2"/>
        <v/>
      </c>
    </row>
    <row r="60" spans="1:49" x14ac:dyDescent="0.35">
      <c r="A60" s="816" t="s">
        <v>1596</v>
      </c>
      <c r="B60" s="308">
        <f t="shared" si="4"/>
        <v>0</v>
      </c>
      <c r="C60" s="829"/>
      <c r="D60" s="1439"/>
      <c r="E60" s="1439"/>
      <c r="F60" s="1439"/>
      <c r="G60" s="1439"/>
      <c r="H60" s="1439"/>
      <c r="I60" s="1439"/>
      <c r="J60" s="1439"/>
      <c r="K60" s="1439"/>
      <c r="L60" s="1439"/>
      <c r="M60" s="1439"/>
      <c r="N60" s="1439"/>
      <c r="O60" s="1439"/>
      <c r="P60" s="1439"/>
      <c r="Q60" s="1439"/>
      <c r="R60" s="1439"/>
      <c r="S60" s="1438"/>
      <c r="T60" s="854"/>
      <c r="U60" s="829"/>
      <c r="V60" s="1438"/>
      <c r="W60" s="816">
        <f t="shared" si="0"/>
        <v>0</v>
      </c>
      <c r="X60" s="829"/>
      <c r="Y60" s="1439"/>
      <c r="Z60" s="1438"/>
      <c r="AA60" s="816">
        <f t="shared" si="1"/>
        <v>0</v>
      </c>
      <c r="AB60" s="829"/>
      <c r="AC60" s="1439"/>
      <c r="AD60" s="1438"/>
      <c r="AE60" s="1114"/>
      <c r="AF60" s="1438"/>
      <c r="AW60" s="425" t="str">
        <f t="shared" si="2"/>
        <v/>
      </c>
    </row>
    <row r="61" spans="1:49" x14ac:dyDescent="0.35">
      <c r="A61" s="816" t="s">
        <v>1597</v>
      </c>
      <c r="B61" s="308">
        <f t="shared" si="4"/>
        <v>0</v>
      </c>
      <c r="C61" s="829"/>
      <c r="D61" s="1439"/>
      <c r="E61" s="1439"/>
      <c r="F61" s="1439"/>
      <c r="G61" s="1439"/>
      <c r="H61" s="1439"/>
      <c r="I61" s="1439"/>
      <c r="J61" s="1439"/>
      <c r="K61" s="1439"/>
      <c r="L61" s="1439"/>
      <c r="M61" s="1439"/>
      <c r="N61" s="1439"/>
      <c r="O61" s="1439"/>
      <c r="P61" s="1439"/>
      <c r="Q61" s="1439"/>
      <c r="R61" s="1439"/>
      <c r="S61" s="1438"/>
      <c r="T61" s="854"/>
      <c r="U61" s="829"/>
      <c r="V61" s="1438"/>
      <c r="W61" s="816">
        <f t="shared" si="0"/>
        <v>0</v>
      </c>
      <c r="X61" s="829"/>
      <c r="Y61" s="1439"/>
      <c r="Z61" s="1438"/>
      <c r="AA61" s="816">
        <f t="shared" si="1"/>
        <v>0</v>
      </c>
      <c r="AB61" s="829"/>
      <c r="AC61" s="1439"/>
      <c r="AD61" s="1438"/>
      <c r="AE61" s="1114"/>
      <c r="AF61" s="1438"/>
      <c r="AW61" s="425" t="str">
        <f t="shared" si="2"/>
        <v/>
      </c>
    </row>
    <row r="62" spans="1:49" x14ac:dyDescent="0.35">
      <c r="A62" s="816" t="s">
        <v>1598</v>
      </c>
      <c r="B62" s="308">
        <f t="shared" si="4"/>
        <v>0</v>
      </c>
      <c r="C62" s="829"/>
      <c r="D62" s="1439"/>
      <c r="E62" s="1439"/>
      <c r="F62" s="1439"/>
      <c r="G62" s="1439"/>
      <c r="H62" s="1439"/>
      <c r="I62" s="1439"/>
      <c r="J62" s="1439"/>
      <c r="K62" s="1439"/>
      <c r="L62" s="1439"/>
      <c r="M62" s="1439"/>
      <c r="N62" s="1439"/>
      <c r="O62" s="1439"/>
      <c r="P62" s="1439"/>
      <c r="Q62" s="1439"/>
      <c r="R62" s="1439"/>
      <c r="S62" s="1438"/>
      <c r="T62" s="854"/>
      <c r="U62" s="829"/>
      <c r="V62" s="1438"/>
      <c r="W62" s="816">
        <f t="shared" si="0"/>
        <v>0</v>
      </c>
      <c r="X62" s="829"/>
      <c r="Y62" s="1439"/>
      <c r="Z62" s="1438"/>
      <c r="AA62" s="816">
        <f t="shared" si="1"/>
        <v>0</v>
      </c>
      <c r="AB62" s="829"/>
      <c r="AC62" s="1439"/>
      <c r="AD62" s="1438"/>
      <c r="AE62" s="1114"/>
      <c r="AF62" s="1438"/>
      <c r="AW62" s="425" t="str">
        <f t="shared" si="2"/>
        <v/>
      </c>
    </row>
    <row r="63" spans="1:49" x14ac:dyDescent="0.35">
      <c r="A63" s="816" t="s">
        <v>1599</v>
      </c>
      <c r="B63" s="308">
        <f t="shared" si="4"/>
        <v>0</v>
      </c>
      <c r="C63" s="829"/>
      <c r="D63" s="1439"/>
      <c r="E63" s="1439"/>
      <c r="F63" s="1439"/>
      <c r="G63" s="1439"/>
      <c r="H63" s="1439"/>
      <c r="I63" s="1439"/>
      <c r="J63" s="1439"/>
      <c r="K63" s="1439"/>
      <c r="L63" s="1439"/>
      <c r="M63" s="1439"/>
      <c r="N63" s="1439"/>
      <c r="O63" s="1439"/>
      <c r="P63" s="1439"/>
      <c r="Q63" s="1439"/>
      <c r="R63" s="1439"/>
      <c r="S63" s="1438"/>
      <c r="T63" s="854"/>
      <c r="U63" s="829"/>
      <c r="V63" s="1438"/>
      <c r="W63" s="816">
        <f t="shared" si="0"/>
        <v>0</v>
      </c>
      <c r="X63" s="829"/>
      <c r="Y63" s="1439"/>
      <c r="Z63" s="1438"/>
      <c r="AA63" s="816">
        <f t="shared" si="1"/>
        <v>0</v>
      </c>
      <c r="AB63" s="829"/>
      <c r="AC63" s="1439"/>
      <c r="AD63" s="1438"/>
      <c r="AE63" s="1114"/>
      <c r="AF63" s="1438"/>
      <c r="AW63" s="425" t="str">
        <f t="shared" si="2"/>
        <v/>
      </c>
    </row>
    <row r="64" spans="1:49" x14ac:dyDescent="0.35">
      <c r="A64" s="1448" t="s">
        <v>1600</v>
      </c>
      <c r="B64" s="308">
        <f t="shared" si="4"/>
        <v>0</v>
      </c>
      <c r="C64" s="829"/>
      <c r="D64" s="1439"/>
      <c r="E64" s="1439"/>
      <c r="F64" s="1439"/>
      <c r="G64" s="1439"/>
      <c r="H64" s="1439"/>
      <c r="I64" s="1439"/>
      <c r="J64" s="1439"/>
      <c r="K64" s="1439"/>
      <c r="L64" s="1439"/>
      <c r="M64" s="1439"/>
      <c r="N64" s="1439"/>
      <c r="O64" s="1439"/>
      <c r="P64" s="1439"/>
      <c r="Q64" s="1439"/>
      <c r="R64" s="1439"/>
      <c r="S64" s="1438"/>
      <c r="T64" s="854"/>
      <c r="U64" s="829"/>
      <c r="V64" s="1438"/>
      <c r="W64" s="816">
        <f t="shared" si="0"/>
        <v>0</v>
      </c>
      <c r="X64" s="829"/>
      <c r="Y64" s="1439"/>
      <c r="Z64" s="1438"/>
      <c r="AA64" s="816">
        <f t="shared" si="1"/>
        <v>0</v>
      </c>
      <c r="AB64" s="829"/>
      <c r="AC64" s="1439"/>
      <c r="AD64" s="1438"/>
      <c r="AE64" s="1114"/>
      <c r="AF64" s="1438"/>
      <c r="AW64" s="425" t="str">
        <f t="shared" si="2"/>
        <v/>
      </c>
    </row>
    <row r="65" spans="1:49" x14ac:dyDescent="0.35">
      <c r="A65" s="816" t="s">
        <v>1601</v>
      </c>
      <c r="B65" s="308">
        <f t="shared" si="4"/>
        <v>0</v>
      </c>
      <c r="C65" s="829"/>
      <c r="D65" s="1439"/>
      <c r="E65" s="1439"/>
      <c r="F65" s="1439"/>
      <c r="G65" s="1439"/>
      <c r="H65" s="1439"/>
      <c r="I65" s="1439"/>
      <c r="J65" s="1439"/>
      <c r="K65" s="1439"/>
      <c r="L65" s="1439"/>
      <c r="M65" s="1439"/>
      <c r="N65" s="1439"/>
      <c r="O65" s="1439"/>
      <c r="P65" s="1439"/>
      <c r="Q65" s="1439"/>
      <c r="R65" s="1439"/>
      <c r="S65" s="1438"/>
      <c r="T65" s="854"/>
      <c r="U65" s="829"/>
      <c r="V65" s="1438"/>
      <c r="W65" s="816">
        <f t="shared" si="0"/>
        <v>0</v>
      </c>
      <c r="X65" s="829"/>
      <c r="Y65" s="1439"/>
      <c r="Z65" s="1438"/>
      <c r="AA65" s="816">
        <f t="shared" si="1"/>
        <v>0</v>
      </c>
      <c r="AB65" s="829"/>
      <c r="AC65" s="1439"/>
      <c r="AD65" s="1438"/>
      <c r="AE65" s="1114"/>
      <c r="AF65" s="1438"/>
      <c r="AW65" s="425" t="str">
        <f t="shared" si="2"/>
        <v/>
      </c>
    </row>
    <row r="66" spans="1:49" x14ac:dyDescent="0.35">
      <c r="A66" s="816" t="s">
        <v>1602</v>
      </c>
      <c r="B66" s="308">
        <f t="shared" si="4"/>
        <v>0</v>
      </c>
      <c r="C66" s="1449"/>
      <c r="D66" s="1450"/>
      <c r="E66" s="1450"/>
      <c r="F66" s="1450"/>
      <c r="G66" s="1450"/>
      <c r="H66" s="1450"/>
      <c r="I66" s="1450"/>
      <c r="J66" s="1450"/>
      <c r="K66" s="1450"/>
      <c r="L66" s="1439"/>
      <c r="M66" s="1439"/>
      <c r="N66" s="1439"/>
      <c r="O66" s="1439"/>
      <c r="P66" s="1439"/>
      <c r="Q66" s="1439"/>
      <c r="R66" s="1439"/>
      <c r="S66" s="1438"/>
      <c r="T66" s="854"/>
      <c r="U66" s="829"/>
      <c r="V66" s="1438"/>
      <c r="W66" s="816">
        <f t="shared" si="0"/>
        <v>0</v>
      </c>
      <c r="X66" s="829"/>
      <c r="Y66" s="1439"/>
      <c r="Z66" s="1438"/>
      <c r="AA66" s="816">
        <f t="shared" si="1"/>
        <v>0</v>
      </c>
      <c r="AB66" s="829"/>
      <c r="AC66" s="1439"/>
      <c r="AD66" s="1438"/>
      <c r="AE66" s="1114"/>
      <c r="AF66" s="1438"/>
      <c r="AW66" s="425" t="str">
        <f t="shared" si="2"/>
        <v/>
      </c>
    </row>
    <row r="67" spans="1:49" x14ac:dyDescent="0.35">
      <c r="A67" s="816" t="s">
        <v>1603</v>
      </c>
      <c r="B67" s="308">
        <f t="shared" si="4"/>
        <v>0</v>
      </c>
      <c r="C67" s="829"/>
      <c r="D67" s="1439"/>
      <c r="E67" s="1439"/>
      <c r="F67" s="1439"/>
      <c r="G67" s="1439"/>
      <c r="H67" s="1439"/>
      <c r="I67" s="1439"/>
      <c r="J67" s="1439"/>
      <c r="K67" s="1439"/>
      <c r="L67" s="1439"/>
      <c r="M67" s="1439"/>
      <c r="N67" s="1439"/>
      <c r="O67" s="1439"/>
      <c r="P67" s="1439"/>
      <c r="Q67" s="1439"/>
      <c r="R67" s="1439"/>
      <c r="S67" s="1438"/>
      <c r="T67" s="854"/>
      <c r="U67" s="829"/>
      <c r="V67" s="1438"/>
      <c r="W67" s="816">
        <f t="shared" si="0"/>
        <v>0</v>
      </c>
      <c r="X67" s="829"/>
      <c r="Y67" s="1439"/>
      <c r="Z67" s="1438"/>
      <c r="AA67" s="816">
        <f t="shared" si="1"/>
        <v>0</v>
      </c>
      <c r="AB67" s="829"/>
      <c r="AC67" s="1439"/>
      <c r="AD67" s="1438"/>
      <c r="AE67" s="1114"/>
      <c r="AF67" s="1438"/>
      <c r="AW67" s="425" t="str">
        <f t="shared" si="2"/>
        <v/>
      </c>
    </row>
    <row r="68" spans="1:49" x14ac:dyDescent="0.35">
      <c r="A68" s="816" t="s">
        <v>1604</v>
      </c>
      <c r="B68" s="308">
        <f t="shared" si="4"/>
        <v>0</v>
      </c>
      <c r="C68" s="829"/>
      <c r="D68" s="1439"/>
      <c r="E68" s="1439"/>
      <c r="F68" s="1439"/>
      <c r="G68" s="1439"/>
      <c r="H68" s="1439"/>
      <c r="I68" s="1439"/>
      <c r="J68" s="1439"/>
      <c r="K68" s="1439"/>
      <c r="L68" s="1439"/>
      <c r="M68" s="1439"/>
      <c r="N68" s="1439"/>
      <c r="O68" s="1439"/>
      <c r="P68" s="1439"/>
      <c r="Q68" s="1439"/>
      <c r="R68" s="1439"/>
      <c r="S68" s="1438"/>
      <c r="T68" s="854"/>
      <c r="U68" s="829"/>
      <c r="V68" s="1438"/>
      <c r="W68" s="816">
        <f t="shared" si="0"/>
        <v>0</v>
      </c>
      <c r="X68" s="829"/>
      <c r="Y68" s="1439"/>
      <c r="Z68" s="1438"/>
      <c r="AA68" s="816">
        <f t="shared" si="1"/>
        <v>0</v>
      </c>
      <c r="AB68" s="829"/>
      <c r="AC68" s="1439"/>
      <c r="AD68" s="1438"/>
      <c r="AE68" s="1114"/>
      <c r="AF68" s="1438"/>
      <c r="AW68" s="425" t="str">
        <f t="shared" si="2"/>
        <v/>
      </c>
    </row>
    <row r="69" spans="1:49" x14ac:dyDescent="0.35">
      <c r="A69" s="497" t="s">
        <v>1605</v>
      </c>
      <c r="B69" s="308">
        <f t="shared" si="4"/>
        <v>0</v>
      </c>
      <c r="C69" s="829"/>
      <c r="D69" s="1439"/>
      <c r="E69" s="1439"/>
      <c r="F69" s="1439"/>
      <c r="G69" s="1439"/>
      <c r="H69" s="1439"/>
      <c r="I69" s="1439"/>
      <c r="J69" s="1439"/>
      <c r="K69" s="1439"/>
      <c r="L69" s="1439"/>
      <c r="M69" s="1439"/>
      <c r="N69" s="1439"/>
      <c r="O69" s="1439"/>
      <c r="P69" s="1439"/>
      <c r="Q69" s="1439"/>
      <c r="R69" s="1439"/>
      <c r="S69" s="1438"/>
      <c r="T69" s="156"/>
      <c r="U69" s="499"/>
      <c r="V69" s="354"/>
      <c r="W69" s="816">
        <f t="shared" si="0"/>
        <v>0</v>
      </c>
      <c r="X69" s="499"/>
      <c r="Y69" s="166"/>
      <c r="Z69" s="341"/>
      <c r="AA69" s="816">
        <f t="shared" si="1"/>
        <v>0</v>
      </c>
      <c r="AB69" s="499"/>
      <c r="AC69" s="166"/>
      <c r="AD69" s="354"/>
      <c r="AE69" s="1114"/>
      <c r="AF69" s="1438"/>
      <c r="AW69" s="425" t="str">
        <f t="shared" si="2"/>
        <v/>
      </c>
    </row>
    <row r="70" spans="1:49" x14ac:dyDescent="0.35">
      <c r="A70" s="500" t="s">
        <v>1606</v>
      </c>
      <c r="B70" s="299">
        <f t="shared" si="4"/>
        <v>0</v>
      </c>
      <c r="C70" s="837"/>
      <c r="D70" s="870"/>
      <c r="E70" s="870"/>
      <c r="F70" s="870"/>
      <c r="G70" s="870"/>
      <c r="H70" s="870"/>
      <c r="I70" s="870"/>
      <c r="J70" s="870"/>
      <c r="K70" s="870"/>
      <c r="L70" s="870"/>
      <c r="M70" s="870"/>
      <c r="N70" s="870"/>
      <c r="O70" s="870"/>
      <c r="P70" s="870"/>
      <c r="Q70" s="870"/>
      <c r="R70" s="870"/>
      <c r="S70" s="838"/>
      <c r="T70" s="872"/>
      <c r="U70" s="1204"/>
      <c r="V70" s="838"/>
      <c r="W70" s="816">
        <f t="shared" si="0"/>
        <v>0</v>
      </c>
      <c r="X70" s="1204"/>
      <c r="Y70" s="870"/>
      <c r="Z70" s="841"/>
      <c r="AA70" s="816">
        <f t="shared" si="1"/>
        <v>0</v>
      </c>
      <c r="AB70" s="1204"/>
      <c r="AC70" s="870"/>
      <c r="AD70" s="838"/>
      <c r="AE70" s="1114"/>
      <c r="AF70" s="1438"/>
      <c r="AW70" s="425" t="str">
        <f t="shared" si="2"/>
        <v/>
      </c>
    </row>
    <row r="71" spans="1:49" x14ac:dyDescent="0.35">
      <c r="A71" s="2012" t="s">
        <v>30</v>
      </c>
      <c r="B71" s="2013">
        <f t="shared" ref="B71:AD71" si="5">SUM(B11:B70)</f>
        <v>0</v>
      </c>
      <c r="C71" s="2014">
        <f t="shared" si="5"/>
        <v>0</v>
      </c>
      <c r="D71" s="1936">
        <f t="shared" si="5"/>
        <v>0</v>
      </c>
      <c r="E71" s="1936">
        <f t="shared" si="5"/>
        <v>0</v>
      </c>
      <c r="F71" s="1936">
        <f t="shared" si="5"/>
        <v>0</v>
      </c>
      <c r="G71" s="1936">
        <f t="shared" si="5"/>
        <v>0</v>
      </c>
      <c r="H71" s="1936">
        <f t="shared" si="5"/>
        <v>0</v>
      </c>
      <c r="I71" s="1936">
        <f t="shared" si="5"/>
        <v>0</v>
      </c>
      <c r="J71" s="1936">
        <f t="shared" si="5"/>
        <v>0</v>
      </c>
      <c r="K71" s="1936">
        <f t="shared" si="5"/>
        <v>0</v>
      </c>
      <c r="L71" s="1936">
        <f t="shared" si="5"/>
        <v>0</v>
      </c>
      <c r="M71" s="1936">
        <f t="shared" si="5"/>
        <v>0</v>
      </c>
      <c r="N71" s="1936">
        <f t="shared" si="5"/>
        <v>0</v>
      </c>
      <c r="O71" s="1936">
        <f t="shared" si="5"/>
        <v>0</v>
      </c>
      <c r="P71" s="1936">
        <f t="shared" si="5"/>
        <v>0</v>
      </c>
      <c r="Q71" s="1936">
        <f t="shared" si="5"/>
        <v>0</v>
      </c>
      <c r="R71" s="1936">
        <f t="shared" si="5"/>
        <v>0</v>
      </c>
      <c r="S71" s="2015">
        <f t="shared" si="5"/>
        <v>0</v>
      </c>
      <c r="T71" s="2016">
        <f t="shared" si="5"/>
        <v>0</v>
      </c>
      <c r="U71" s="2017">
        <f t="shared" si="5"/>
        <v>0</v>
      </c>
      <c r="V71" s="2015">
        <f t="shared" si="5"/>
        <v>0</v>
      </c>
      <c r="W71" s="2017">
        <f t="shared" si="5"/>
        <v>0</v>
      </c>
      <c r="X71" s="2017">
        <f t="shared" si="5"/>
        <v>0</v>
      </c>
      <c r="Y71" s="1936">
        <f t="shared" si="5"/>
        <v>0</v>
      </c>
      <c r="Z71" s="2016">
        <f t="shared" si="5"/>
        <v>0</v>
      </c>
      <c r="AA71" s="2014">
        <f t="shared" si="5"/>
        <v>0</v>
      </c>
      <c r="AB71" s="2017">
        <f t="shared" si="5"/>
        <v>0</v>
      </c>
      <c r="AC71" s="1936">
        <f t="shared" si="5"/>
        <v>0</v>
      </c>
      <c r="AD71" s="2015">
        <f t="shared" si="5"/>
        <v>0</v>
      </c>
      <c r="AE71" s="2018">
        <f>SUM(AE11:AE70)</f>
        <v>0</v>
      </c>
      <c r="AF71" s="2019">
        <f>SUM(AF11:AF70)</f>
        <v>0</v>
      </c>
      <c r="AW71" s="278"/>
    </row>
    <row r="72" spans="1:49" x14ac:dyDescent="0.35">
      <c r="A72" s="501" t="s">
        <v>1607</v>
      </c>
      <c r="T72" s="272"/>
      <c r="U72" s="272"/>
      <c r="V72" s="272"/>
      <c r="W72" s="272"/>
      <c r="X72" s="272"/>
      <c r="Y72" s="272"/>
      <c r="Z72" s="272"/>
      <c r="AA72" s="272"/>
      <c r="AB72" s="272"/>
      <c r="AC72" s="272"/>
      <c r="AD72" s="272"/>
      <c r="AE72" s="273"/>
      <c r="AF72" s="273"/>
      <c r="AG72" s="273"/>
      <c r="AH72" s="273"/>
      <c r="AI72" s="273"/>
      <c r="AJ72" s="272"/>
      <c r="AK72" s="272"/>
      <c r="AL72" s="273"/>
      <c r="AM72" s="272"/>
      <c r="AN72" s="272"/>
      <c r="AO72" s="273"/>
      <c r="AP72" s="272"/>
      <c r="AQ72" s="272"/>
      <c r="AR72" s="273"/>
      <c r="AS72" s="273"/>
      <c r="AT72" s="272"/>
      <c r="AU72" s="272"/>
      <c r="AV72" s="273"/>
      <c r="AW72" s="273"/>
    </row>
    <row r="73" spans="1:49" x14ac:dyDescent="0.35">
      <c r="A73" s="8025" t="s">
        <v>1533</v>
      </c>
      <c r="B73" s="8005" t="s">
        <v>1608</v>
      </c>
      <c r="C73" s="8028"/>
      <c r="D73" s="8028"/>
      <c r="E73" s="8006"/>
      <c r="F73" s="8005" t="s">
        <v>1609</v>
      </c>
      <c r="G73" s="8028"/>
      <c r="H73" s="8028"/>
      <c r="I73" s="8006"/>
      <c r="J73" s="8028" t="s">
        <v>1610</v>
      </c>
      <c r="K73" s="8028"/>
      <c r="L73" s="8028"/>
      <c r="M73" s="8006"/>
      <c r="N73" s="8030" t="s">
        <v>1611</v>
      </c>
      <c r="O73" s="8031"/>
      <c r="P73" s="8032"/>
      <c r="Q73" s="8005" t="s">
        <v>1612</v>
      </c>
      <c r="R73" s="8006"/>
      <c r="S73" s="8018" t="s">
        <v>1613</v>
      </c>
      <c r="T73" s="8019"/>
      <c r="U73" s="8018" t="s">
        <v>1614</v>
      </c>
      <c r="V73" s="8019"/>
      <c r="W73" s="7979" t="s">
        <v>1615</v>
      </c>
      <c r="X73" s="8005" t="s">
        <v>1616</v>
      </c>
      <c r="Y73" s="8006"/>
      <c r="Z73" s="8018" t="s">
        <v>1617</v>
      </c>
      <c r="AA73" s="8019"/>
      <c r="AB73" s="8005" t="s">
        <v>1618</v>
      </c>
      <c r="AC73" s="8006"/>
      <c r="AD73" s="7979" t="s">
        <v>1619</v>
      </c>
      <c r="AE73" s="8018" t="s">
        <v>1620</v>
      </c>
      <c r="AF73" s="8019"/>
      <c r="AG73" s="8022" t="s">
        <v>1621</v>
      </c>
      <c r="AH73" s="8022"/>
      <c r="AI73" s="8022"/>
    </row>
    <row r="74" spans="1:49" ht="34.5" customHeight="1" x14ac:dyDescent="0.35">
      <c r="A74" s="8026"/>
      <c r="B74" s="8007"/>
      <c r="C74" s="8029"/>
      <c r="D74" s="8029"/>
      <c r="E74" s="8008"/>
      <c r="F74" s="8007"/>
      <c r="G74" s="8029"/>
      <c r="H74" s="8029"/>
      <c r="I74" s="8008"/>
      <c r="J74" s="8029"/>
      <c r="K74" s="8029"/>
      <c r="L74" s="8029"/>
      <c r="M74" s="8008"/>
      <c r="N74" s="8033"/>
      <c r="O74" s="8034"/>
      <c r="P74" s="8035"/>
      <c r="Q74" s="8007"/>
      <c r="R74" s="8008"/>
      <c r="S74" s="8020"/>
      <c r="T74" s="8021"/>
      <c r="U74" s="8020"/>
      <c r="V74" s="8021"/>
      <c r="W74" s="7608"/>
      <c r="X74" s="8007"/>
      <c r="Y74" s="8008"/>
      <c r="Z74" s="8020"/>
      <c r="AA74" s="8021"/>
      <c r="AB74" s="8007"/>
      <c r="AC74" s="8008"/>
      <c r="AD74" s="7608"/>
      <c r="AE74" s="8020"/>
      <c r="AF74" s="8021"/>
      <c r="AG74" s="8022"/>
      <c r="AH74" s="8022"/>
      <c r="AI74" s="8022"/>
    </row>
    <row r="75" spans="1:49" ht="54" x14ac:dyDescent="0.35">
      <c r="A75" s="8027"/>
      <c r="B75" s="2020" t="s">
        <v>367</v>
      </c>
      <c r="C75" s="2021" t="s">
        <v>1542</v>
      </c>
      <c r="D75" s="2022" t="s">
        <v>1622</v>
      </c>
      <c r="E75" s="2023" t="s">
        <v>1623</v>
      </c>
      <c r="F75" s="2024" t="s">
        <v>367</v>
      </c>
      <c r="G75" s="2021" t="s">
        <v>1542</v>
      </c>
      <c r="H75" s="2022" t="s">
        <v>1622</v>
      </c>
      <c r="I75" s="2023" t="s">
        <v>1623</v>
      </c>
      <c r="J75" s="2020" t="s">
        <v>367</v>
      </c>
      <c r="K75" s="2021" t="s">
        <v>1542</v>
      </c>
      <c r="L75" s="2022" t="s">
        <v>1622</v>
      </c>
      <c r="M75" s="2022" t="s">
        <v>1623</v>
      </c>
      <c r="N75" s="2024" t="s">
        <v>367</v>
      </c>
      <c r="O75" s="2025" t="s">
        <v>1539</v>
      </c>
      <c r="P75" s="2026" t="s">
        <v>1624</v>
      </c>
      <c r="Q75" s="2021" t="s">
        <v>1545</v>
      </c>
      <c r="R75" s="2023" t="s">
        <v>1546</v>
      </c>
      <c r="S75" s="2007" t="s">
        <v>1545</v>
      </c>
      <c r="T75" s="2008" t="s">
        <v>1546</v>
      </c>
      <c r="U75" s="2027" t="s">
        <v>1625</v>
      </c>
      <c r="V75" s="2028" t="s">
        <v>1626</v>
      </c>
      <c r="W75" s="7980"/>
      <c r="X75" s="2021" t="s">
        <v>1545</v>
      </c>
      <c r="Y75" s="2023" t="s">
        <v>1546</v>
      </c>
      <c r="Z75" s="2029" t="s">
        <v>1627</v>
      </c>
      <c r="AA75" s="2029" t="s">
        <v>1628</v>
      </c>
      <c r="AB75" s="2030" t="s">
        <v>1629</v>
      </c>
      <c r="AC75" s="2030" t="s">
        <v>1630</v>
      </c>
      <c r="AD75" s="7980"/>
      <c r="AE75" s="2007" t="s">
        <v>1539</v>
      </c>
      <c r="AF75" s="2031" t="s">
        <v>1624</v>
      </c>
      <c r="AG75" s="2032" t="s">
        <v>1631</v>
      </c>
      <c r="AH75" s="2033" t="s">
        <v>1632</v>
      </c>
      <c r="AI75" s="2034" t="s">
        <v>1633</v>
      </c>
    </row>
    <row r="76" spans="1:49" x14ac:dyDescent="0.35">
      <c r="A76" s="502" t="s">
        <v>1547</v>
      </c>
      <c r="B76" s="2035"/>
      <c r="C76" s="2036"/>
      <c r="D76" s="2037"/>
      <c r="E76" s="2037"/>
      <c r="F76" s="2038"/>
      <c r="G76" s="2036"/>
      <c r="H76" s="2037"/>
      <c r="I76" s="2037"/>
      <c r="J76" s="2038"/>
      <c r="K76" s="2036"/>
      <c r="L76" s="2037"/>
      <c r="M76" s="2037"/>
      <c r="N76" s="503"/>
      <c r="O76" s="504"/>
      <c r="P76" s="505"/>
      <c r="Q76" s="1451"/>
      <c r="R76" s="1452"/>
      <c r="S76" s="2039"/>
      <c r="T76" s="2040"/>
      <c r="U76" s="2041"/>
      <c r="V76" s="2042"/>
      <c r="W76" s="1453"/>
      <c r="X76" s="1451"/>
      <c r="Y76" s="1452"/>
      <c r="Z76" s="506"/>
      <c r="AA76" s="506"/>
      <c r="AB76" s="355"/>
      <c r="AC76" s="355"/>
      <c r="AD76" s="506"/>
      <c r="AE76" s="507"/>
      <c r="AF76" s="508"/>
      <c r="AG76" s="2039"/>
      <c r="AH76" s="509"/>
      <c r="AI76" s="508"/>
    </row>
    <row r="77" spans="1:49" x14ac:dyDescent="0.35">
      <c r="A77" s="1448" t="s">
        <v>1548</v>
      </c>
      <c r="B77" s="1454"/>
      <c r="C77" s="2043"/>
      <c r="D77" s="1455"/>
      <c r="E77" s="1455"/>
      <c r="F77" s="1456"/>
      <c r="G77" s="2043"/>
      <c r="H77" s="1455"/>
      <c r="I77" s="1455"/>
      <c r="J77" s="1456"/>
      <c r="K77" s="2043"/>
      <c r="L77" s="1455"/>
      <c r="M77" s="1455"/>
      <c r="N77" s="1456"/>
      <c r="O77" s="1457"/>
      <c r="P77" s="510"/>
      <c r="Q77" s="1451"/>
      <c r="R77" s="1452"/>
      <c r="S77" s="1162"/>
      <c r="T77" s="1458"/>
      <c r="U77" s="1459"/>
      <c r="V77" s="1163"/>
      <c r="W77" s="1453"/>
      <c r="X77" s="1451"/>
      <c r="Y77" s="1452"/>
      <c r="Z77" s="506"/>
      <c r="AA77" s="506"/>
      <c r="AB77" s="355"/>
      <c r="AC77" s="355"/>
      <c r="AD77" s="506"/>
      <c r="AE77" s="507"/>
      <c r="AF77" s="508"/>
      <c r="AG77" s="507"/>
      <c r="AH77" s="511"/>
      <c r="AI77" s="508"/>
    </row>
    <row r="78" spans="1:49" x14ac:dyDescent="0.35">
      <c r="A78" s="1448" t="s">
        <v>1549</v>
      </c>
      <c r="B78" s="1163"/>
      <c r="C78" s="1460"/>
      <c r="D78" s="1461"/>
      <c r="E78" s="1461"/>
      <c r="F78" s="1462"/>
      <c r="G78" s="1460"/>
      <c r="H78" s="1461"/>
      <c r="I78" s="1461"/>
      <c r="J78" s="1462"/>
      <c r="K78" s="1460"/>
      <c r="L78" s="1461"/>
      <c r="M78" s="1461"/>
      <c r="N78" s="1462"/>
      <c r="O78" s="1463"/>
      <c r="P78" s="1464"/>
      <c r="Q78" s="1451"/>
      <c r="R78" s="1452"/>
      <c r="S78" s="1162"/>
      <c r="T78" s="1458"/>
      <c r="U78" s="1459"/>
      <c r="V78" s="1163"/>
      <c r="W78" s="1453"/>
      <c r="X78" s="1451"/>
      <c r="Y78" s="1452"/>
      <c r="Z78" s="506"/>
      <c r="AA78" s="506"/>
      <c r="AB78" s="355"/>
      <c r="AC78" s="355"/>
      <c r="AD78" s="506"/>
      <c r="AE78" s="507"/>
      <c r="AF78" s="508"/>
      <c r="AG78" s="507"/>
      <c r="AH78" s="511"/>
      <c r="AI78" s="508"/>
    </row>
    <row r="79" spans="1:49" x14ac:dyDescent="0.35">
      <c r="A79" s="1448" t="s">
        <v>1550</v>
      </c>
      <c r="B79" s="1163"/>
      <c r="C79" s="1460"/>
      <c r="D79" s="1461"/>
      <c r="E79" s="1461"/>
      <c r="F79" s="1462"/>
      <c r="G79" s="1460"/>
      <c r="H79" s="1461"/>
      <c r="I79" s="1461"/>
      <c r="J79" s="1462"/>
      <c r="K79" s="1460"/>
      <c r="L79" s="1461"/>
      <c r="M79" s="1461"/>
      <c r="N79" s="1462"/>
      <c r="O79" s="1463"/>
      <c r="P79" s="1464"/>
      <c r="Q79" s="1451"/>
      <c r="R79" s="1452"/>
      <c r="S79" s="1162"/>
      <c r="T79" s="1458"/>
      <c r="U79" s="1459"/>
      <c r="V79" s="1163"/>
      <c r="W79" s="1453"/>
      <c r="X79" s="1451"/>
      <c r="Y79" s="1452"/>
      <c r="Z79" s="506"/>
      <c r="AA79" s="506"/>
      <c r="AB79" s="355"/>
      <c r="AC79" s="355"/>
      <c r="AD79" s="506"/>
      <c r="AE79" s="507"/>
      <c r="AF79" s="508"/>
      <c r="AG79" s="507"/>
      <c r="AH79" s="511"/>
      <c r="AI79" s="508"/>
    </row>
    <row r="80" spans="1:49" x14ac:dyDescent="0.35">
      <c r="A80" s="1448" t="s">
        <v>1551</v>
      </c>
      <c r="B80" s="1163"/>
      <c r="C80" s="1460"/>
      <c r="D80" s="1461"/>
      <c r="E80" s="1461"/>
      <c r="F80" s="1462"/>
      <c r="G80" s="1460"/>
      <c r="H80" s="1461"/>
      <c r="I80" s="1461"/>
      <c r="J80" s="1462"/>
      <c r="K80" s="1460"/>
      <c r="L80" s="1461"/>
      <c r="M80" s="1461"/>
      <c r="N80" s="1462"/>
      <c r="O80" s="1463"/>
      <c r="P80" s="1464"/>
      <c r="Q80" s="1451"/>
      <c r="R80" s="1452"/>
      <c r="S80" s="1162"/>
      <c r="T80" s="1458"/>
      <c r="U80" s="1459"/>
      <c r="V80" s="1163"/>
      <c r="W80" s="1453"/>
      <c r="X80" s="1451"/>
      <c r="Y80" s="1452"/>
      <c r="Z80" s="506"/>
      <c r="AA80" s="506"/>
      <c r="AB80" s="355"/>
      <c r="AC80" s="355"/>
      <c r="AD80" s="506"/>
      <c r="AE80" s="507"/>
      <c r="AF80" s="508"/>
      <c r="AG80" s="507"/>
      <c r="AH80" s="511"/>
      <c r="AI80" s="508"/>
    </row>
    <row r="81" spans="1:35" x14ac:dyDescent="0.35">
      <c r="A81" s="1448" t="s">
        <v>1552</v>
      </c>
      <c r="B81" s="1163"/>
      <c r="C81" s="1460"/>
      <c r="D81" s="1461"/>
      <c r="E81" s="1461"/>
      <c r="F81" s="1462"/>
      <c r="G81" s="1460"/>
      <c r="H81" s="1461"/>
      <c r="I81" s="1461"/>
      <c r="J81" s="1462"/>
      <c r="K81" s="1460"/>
      <c r="L81" s="1461"/>
      <c r="M81" s="1461"/>
      <c r="N81" s="1462"/>
      <c r="O81" s="1463"/>
      <c r="P81" s="1464"/>
      <c r="Q81" s="1451"/>
      <c r="R81" s="1452"/>
      <c r="S81" s="1162"/>
      <c r="T81" s="1458"/>
      <c r="U81" s="1459"/>
      <c r="V81" s="1163"/>
      <c r="W81" s="1453"/>
      <c r="X81" s="1451"/>
      <c r="Y81" s="1452"/>
      <c r="Z81" s="506"/>
      <c r="AA81" s="506"/>
      <c r="AB81" s="355"/>
      <c r="AC81" s="355"/>
      <c r="AD81" s="506"/>
      <c r="AE81" s="507"/>
      <c r="AF81" s="508"/>
      <c r="AG81" s="507"/>
      <c r="AH81" s="511"/>
      <c r="AI81" s="508"/>
    </row>
    <row r="82" spans="1:35" x14ac:dyDescent="0.35">
      <c r="A82" s="1448" t="s">
        <v>1553</v>
      </c>
      <c r="B82" s="1163"/>
      <c r="C82" s="1460"/>
      <c r="D82" s="1461"/>
      <c r="E82" s="1461"/>
      <c r="F82" s="1462"/>
      <c r="G82" s="1460"/>
      <c r="H82" s="1461"/>
      <c r="I82" s="1461"/>
      <c r="J82" s="1462"/>
      <c r="K82" s="1460"/>
      <c r="L82" s="1461"/>
      <c r="M82" s="1461"/>
      <c r="N82" s="1462"/>
      <c r="O82" s="1463"/>
      <c r="P82" s="1464"/>
      <c r="Q82" s="1451"/>
      <c r="R82" s="1452"/>
      <c r="S82" s="1162"/>
      <c r="T82" s="1458"/>
      <c r="U82" s="1459"/>
      <c r="V82" s="1163"/>
      <c r="W82" s="1453"/>
      <c r="X82" s="1451"/>
      <c r="Y82" s="1452"/>
      <c r="Z82" s="506"/>
      <c r="AA82" s="506"/>
      <c r="AB82" s="355"/>
      <c r="AC82" s="355"/>
      <c r="AD82" s="506"/>
      <c r="AE82" s="507"/>
      <c r="AF82" s="508"/>
      <c r="AG82" s="507"/>
      <c r="AH82" s="511"/>
      <c r="AI82" s="508"/>
    </row>
    <row r="83" spans="1:35" x14ac:dyDescent="0.35">
      <c r="A83" s="1448" t="s">
        <v>1554</v>
      </c>
      <c r="B83" s="1163"/>
      <c r="C83" s="1460"/>
      <c r="D83" s="1461"/>
      <c r="E83" s="1461"/>
      <c r="F83" s="1462"/>
      <c r="G83" s="1460"/>
      <c r="H83" s="1461"/>
      <c r="I83" s="1461"/>
      <c r="J83" s="1462"/>
      <c r="K83" s="1460"/>
      <c r="L83" s="1461"/>
      <c r="M83" s="1461"/>
      <c r="N83" s="1462"/>
      <c r="O83" s="1463"/>
      <c r="P83" s="1464"/>
      <c r="Q83" s="1451"/>
      <c r="R83" s="1452"/>
      <c r="S83" s="1162"/>
      <c r="T83" s="1458"/>
      <c r="U83" s="1459"/>
      <c r="V83" s="1163"/>
      <c r="W83" s="1453"/>
      <c r="X83" s="1451"/>
      <c r="Y83" s="1452"/>
      <c r="Z83" s="506"/>
      <c r="AA83" s="506"/>
      <c r="AB83" s="355"/>
      <c r="AC83" s="355"/>
      <c r="AD83" s="506"/>
      <c r="AE83" s="507"/>
      <c r="AF83" s="508"/>
      <c r="AG83" s="507"/>
      <c r="AH83" s="511"/>
      <c r="AI83" s="508"/>
    </row>
    <row r="84" spans="1:35" x14ac:dyDescent="0.35">
      <c r="A84" s="1448" t="s">
        <v>1555</v>
      </c>
      <c r="B84" s="1163"/>
      <c r="C84" s="1460"/>
      <c r="D84" s="1461"/>
      <c r="E84" s="1461"/>
      <c r="F84" s="1462"/>
      <c r="G84" s="1460"/>
      <c r="H84" s="1461"/>
      <c r="I84" s="1461"/>
      <c r="J84" s="1462"/>
      <c r="K84" s="1460"/>
      <c r="L84" s="1461"/>
      <c r="M84" s="1461"/>
      <c r="N84" s="1462"/>
      <c r="O84" s="1463"/>
      <c r="P84" s="1464"/>
      <c r="Q84" s="1451"/>
      <c r="R84" s="1452"/>
      <c r="S84" s="1162"/>
      <c r="T84" s="1458"/>
      <c r="U84" s="1459"/>
      <c r="V84" s="1163"/>
      <c r="W84" s="1453"/>
      <c r="X84" s="1451"/>
      <c r="Y84" s="1452"/>
      <c r="Z84" s="506"/>
      <c r="AA84" s="506"/>
      <c r="AB84" s="355"/>
      <c r="AC84" s="355"/>
      <c r="AD84" s="506"/>
      <c r="AE84" s="507"/>
      <c r="AF84" s="508"/>
      <c r="AG84" s="507"/>
      <c r="AH84" s="511"/>
      <c r="AI84" s="508"/>
    </row>
    <row r="85" spans="1:35" x14ac:dyDescent="0.35">
      <c r="A85" s="1448" t="s">
        <v>1556</v>
      </c>
      <c r="B85" s="1163"/>
      <c r="C85" s="1460"/>
      <c r="D85" s="1461"/>
      <c r="E85" s="1461"/>
      <c r="F85" s="1462"/>
      <c r="G85" s="1460"/>
      <c r="H85" s="1461"/>
      <c r="I85" s="1461"/>
      <c r="J85" s="1462"/>
      <c r="K85" s="1460"/>
      <c r="L85" s="1461"/>
      <c r="M85" s="1461"/>
      <c r="N85" s="1462"/>
      <c r="O85" s="1463"/>
      <c r="P85" s="1464"/>
      <c r="Q85" s="1451"/>
      <c r="R85" s="1452"/>
      <c r="S85" s="1162"/>
      <c r="T85" s="1458"/>
      <c r="U85" s="1459"/>
      <c r="V85" s="1163"/>
      <c r="W85" s="1453"/>
      <c r="X85" s="1451"/>
      <c r="Y85" s="1452"/>
      <c r="Z85" s="506"/>
      <c r="AA85" s="506"/>
      <c r="AB85" s="355"/>
      <c r="AC85" s="355"/>
      <c r="AD85" s="506"/>
      <c r="AE85" s="507"/>
      <c r="AF85" s="508"/>
      <c r="AG85" s="507"/>
      <c r="AH85" s="511"/>
      <c r="AI85" s="508"/>
    </row>
    <row r="86" spans="1:35" x14ac:dyDescent="0.35">
      <c r="A86" s="1448" t="s">
        <v>1557</v>
      </c>
      <c r="B86" s="1163"/>
      <c r="C86" s="1460"/>
      <c r="D86" s="1461"/>
      <c r="E86" s="1461"/>
      <c r="F86" s="1462"/>
      <c r="G86" s="1460"/>
      <c r="H86" s="1461"/>
      <c r="I86" s="1461"/>
      <c r="J86" s="1462"/>
      <c r="K86" s="1460"/>
      <c r="L86" s="1461"/>
      <c r="M86" s="1461"/>
      <c r="N86" s="1462"/>
      <c r="O86" s="1463"/>
      <c r="P86" s="1464"/>
      <c r="Q86" s="1451"/>
      <c r="R86" s="1452"/>
      <c r="S86" s="1162"/>
      <c r="T86" s="1458"/>
      <c r="U86" s="1459"/>
      <c r="V86" s="1163"/>
      <c r="W86" s="1453"/>
      <c r="X86" s="1451"/>
      <c r="Y86" s="1452"/>
      <c r="Z86" s="506"/>
      <c r="AA86" s="506"/>
      <c r="AB86" s="355"/>
      <c r="AC86" s="355"/>
      <c r="AD86" s="506"/>
      <c r="AE86" s="507"/>
      <c r="AF86" s="508"/>
      <c r="AG86" s="507"/>
      <c r="AH86" s="511"/>
      <c r="AI86" s="508"/>
    </row>
    <row r="87" spans="1:35" x14ac:dyDescent="0.35">
      <c r="A87" s="1448" t="s">
        <v>1558</v>
      </c>
      <c r="B87" s="1163"/>
      <c r="C87" s="1460"/>
      <c r="D87" s="1461"/>
      <c r="E87" s="1461"/>
      <c r="F87" s="1462"/>
      <c r="G87" s="1460"/>
      <c r="H87" s="1461"/>
      <c r="I87" s="1461"/>
      <c r="J87" s="1462"/>
      <c r="K87" s="1460"/>
      <c r="L87" s="1461"/>
      <c r="M87" s="1461"/>
      <c r="N87" s="1462"/>
      <c r="O87" s="1463"/>
      <c r="P87" s="1464"/>
      <c r="Q87" s="1451"/>
      <c r="R87" s="1452"/>
      <c r="S87" s="1162"/>
      <c r="T87" s="1458"/>
      <c r="U87" s="1459"/>
      <c r="V87" s="1163"/>
      <c r="W87" s="1453"/>
      <c r="X87" s="1451"/>
      <c r="Y87" s="1452"/>
      <c r="Z87" s="506"/>
      <c r="AA87" s="506"/>
      <c r="AB87" s="355"/>
      <c r="AC87" s="355"/>
      <c r="AD87" s="506"/>
      <c r="AE87" s="507"/>
      <c r="AF87" s="508"/>
      <c r="AG87" s="507"/>
      <c r="AH87" s="511"/>
      <c r="AI87" s="508"/>
    </row>
    <row r="88" spans="1:35" x14ac:dyDescent="0.35">
      <c r="A88" s="1448" t="s">
        <v>1559</v>
      </c>
      <c r="B88" s="1163"/>
      <c r="C88" s="1460"/>
      <c r="D88" s="1461"/>
      <c r="E88" s="1461"/>
      <c r="F88" s="1462"/>
      <c r="G88" s="1460"/>
      <c r="H88" s="1461"/>
      <c r="I88" s="1461"/>
      <c r="J88" s="1462"/>
      <c r="K88" s="1460"/>
      <c r="L88" s="1461"/>
      <c r="M88" s="1461"/>
      <c r="N88" s="1462"/>
      <c r="O88" s="1463"/>
      <c r="P88" s="1464"/>
      <c r="Q88" s="1451"/>
      <c r="R88" s="1452"/>
      <c r="S88" s="1162"/>
      <c r="T88" s="1458"/>
      <c r="U88" s="1459"/>
      <c r="V88" s="1163"/>
      <c r="W88" s="1453"/>
      <c r="X88" s="1451"/>
      <c r="Y88" s="1452"/>
      <c r="Z88" s="506"/>
      <c r="AA88" s="506"/>
      <c r="AB88" s="355"/>
      <c r="AC88" s="355"/>
      <c r="AD88" s="506"/>
      <c r="AE88" s="507"/>
      <c r="AF88" s="508"/>
      <c r="AG88" s="507"/>
      <c r="AH88" s="511"/>
      <c r="AI88" s="508"/>
    </row>
    <row r="89" spans="1:35" x14ac:dyDescent="0.35">
      <c r="A89" s="1448" t="s">
        <v>1560</v>
      </c>
      <c r="B89" s="1163"/>
      <c r="C89" s="1460"/>
      <c r="D89" s="1461"/>
      <c r="E89" s="1461"/>
      <c r="F89" s="1462"/>
      <c r="G89" s="1460"/>
      <c r="H89" s="1461"/>
      <c r="I89" s="1461"/>
      <c r="J89" s="1462"/>
      <c r="K89" s="1460"/>
      <c r="L89" s="1461"/>
      <c r="M89" s="1461"/>
      <c r="N89" s="1462"/>
      <c r="O89" s="1463"/>
      <c r="P89" s="1464"/>
      <c r="Q89" s="1451"/>
      <c r="R89" s="1452"/>
      <c r="S89" s="1162"/>
      <c r="T89" s="1458"/>
      <c r="U89" s="1459"/>
      <c r="V89" s="1163"/>
      <c r="W89" s="1453"/>
      <c r="X89" s="1451"/>
      <c r="Y89" s="1452"/>
      <c r="Z89" s="506"/>
      <c r="AA89" s="506"/>
      <c r="AB89" s="355"/>
      <c r="AC89" s="355"/>
      <c r="AD89" s="506"/>
      <c r="AE89" s="507"/>
      <c r="AF89" s="508"/>
      <c r="AG89" s="507"/>
      <c r="AH89" s="511"/>
      <c r="AI89" s="508"/>
    </row>
    <row r="90" spans="1:35" x14ac:dyDescent="0.35">
      <c r="A90" s="1448" t="s">
        <v>1561</v>
      </c>
      <c r="B90" s="1163"/>
      <c r="C90" s="1460"/>
      <c r="D90" s="1461"/>
      <c r="E90" s="1461"/>
      <c r="F90" s="1462"/>
      <c r="G90" s="1460"/>
      <c r="H90" s="1461"/>
      <c r="I90" s="1461"/>
      <c r="J90" s="1462"/>
      <c r="K90" s="1460"/>
      <c r="L90" s="1461"/>
      <c r="M90" s="1461"/>
      <c r="N90" s="1462"/>
      <c r="O90" s="1463"/>
      <c r="P90" s="1464"/>
      <c r="Q90" s="1451"/>
      <c r="R90" s="1452"/>
      <c r="S90" s="1162"/>
      <c r="T90" s="1458"/>
      <c r="U90" s="1459"/>
      <c r="V90" s="1163"/>
      <c r="W90" s="1453"/>
      <c r="X90" s="1451"/>
      <c r="Y90" s="1452"/>
      <c r="Z90" s="506"/>
      <c r="AA90" s="506"/>
      <c r="AB90" s="355"/>
      <c r="AC90" s="355"/>
      <c r="AD90" s="506"/>
      <c r="AE90" s="507"/>
      <c r="AF90" s="508"/>
      <c r="AG90" s="507"/>
      <c r="AH90" s="511"/>
      <c r="AI90" s="508"/>
    </row>
    <row r="91" spans="1:35" x14ac:dyDescent="0.35">
      <c r="A91" s="1448" t="s">
        <v>1562</v>
      </c>
      <c r="B91" s="1163"/>
      <c r="C91" s="1460"/>
      <c r="D91" s="1461"/>
      <c r="E91" s="1461"/>
      <c r="F91" s="1462"/>
      <c r="G91" s="1460"/>
      <c r="H91" s="1461"/>
      <c r="I91" s="1461"/>
      <c r="J91" s="1462"/>
      <c r="K91" s="1460"/>
      <c r="L91" s="1461"/>
      <c r="M91" s="1461"/>
      <c r="N91" s="1462"/>
      <c r="O91" s="1463"/>
      <c r="P91" s="1464"/>
      <c r="Q91" s="1451"/>
      <c r="R91" s="1452"/>
      <c r="S91" s="1162"/>
      <c r="T91" s="1458"/>
      <c r="U91" s="1459"/>
      <c r="V91" s="1163"/>
      <c r="W91" s="1453"/>
      <c r="X91" s="1451"/>
      <c r="Y91" s="1452"/>
      <c r="Z91" s="506"/>
      <c r="AA91" s="506"/>
      <c r="AB91" s="355"/>
      <c r="AC91" s="355"/>
      <c r="AD91" s="506"/>
      <c r="AE91" s="507"/>
      <c r="AF91" s="508"/>
      <c r="AG91" s="507"/>
      <c r="AH91" s="511"/>
      <c r="AI91" s="508"/>
    </row>
    <row r="92" spans="1:35" x14ac:dyDescent="0.35">
      <c r="A92" s="1448" t="s">
        <v>1563</v>
      </c>
      <c r="B92" s="1163"/>
      <c r="C92" s="1460"/>
      <c r="D92" s="1461"/>
      <c r="E92" s="1461"/>
      <c r="F92" s="1462"/>
      <c r="G92" s="1460"/>
      <c r="H92" s="1461"/>
      <c r="I92" s="1461"/>
      <c r="J92" s="1462"/>
      <c r="K92" s="1460"/>
      <c r="L92" s="1461"/>
      <c r="M92" s="1461"/>
      <c r="N92" s="1462"/>
      <c r="O92" s="1463"/>
      <c r="P92" s="1464"/>
      <c r="Q92" s="1451"/>
      <c r="R92" s="1452"/>
      <c r="S92" s="1162"/>
      <c r="T92" s="1458"/>
      <c r="U92" s="1459"/>
      <c r="V92" s="1163"/>
      <c r="W92" s="1453"/>
      <c r="X92" s="1451"/>
      <c r="Y92" s="1452"/>
      <c r="Z92" s="506"/>
      <c r="AA92" s="506"/>
      <c r="AB92" s="355"/>
      <c r="AC92" s="355"/>
      <c r="AD92" s="506"/>
      <c r="AE92" s="507"/>
      <c r="AF92" s="508"/>
      <c r="AG92" s="507"/>
      <c r="AH92" s="511"/>
      <c r="AI92" s="508"/>
    </row>
    <row r="93" spans="1:35" x14ac:dyDescent="0.35">
      <c r="A93" s="1448" t="s">
        <v>1564</v>
      </c>
      <c r="B93" s="1163"/>
      <c r="C93" s="1460"/>
      <c r="D93" s="1461"/>
      <c r="E93" s="1461"/>
      <c r="F93" s="1462"/>
      <c r="G93" s="1460"/>
      <c r="H93" s="1461"/>
      <c r="I93" s="1461"/>
      <c r="J93" s="1462"/>
      <c r="K93" s="1460"/>
      <c r="L93" s="1461"/>
      <c r="M93" s="1461"/>
      <c r="N93" s="1462"/>
      <c r="O93" s="1463"/>
      <c r="P93" s="1464"/>
      <c r="Q93" s="1451"/>
      <c r="R93" s="1452"/>
      <c r="S93" s="1162"/>
      <c r="T93" s="1458"/>
      <c r="U93" s="1459"/>
      <c r="V93" s="1163"/>
      <c r="W93" s="1453"/>
      <c r="X93" s="1451"/>
      <c r="Y93" s="1452"/>
      <c r="Z93" s="506"/>
      <c r="AA93" s="506"/>
      <c r="AB93" s="355"/>
      <c r="AC93" s="355"/>
      <c r="AD93" s="506"/>
      <c r="AE93" s="507"/>
      <c r="AF93" s="508"/>
      <c r="AG93" s="507"/>
      <c r="AH93" s="511"/>
      <c r="AI93" s="508"/>
    </row>
    <row r="94" spans="1:35" x14ac:dyDescent="0.35">
      <c r="A94" s="1448" t="s">
        <v>1565</v>
      </c>
      <c r="B94" s="1163"/>
      <c r="C94" s="1460"/>
      <c r="D94" s="1461"/>
      <c r="E94" s="1461"/>
      <c r="F94" s="1462"/>
      <c r="G94" s="1460"/>
      <c r="H94" s="1461"/>
      <c r="I94" s="1461"/>
      <c r="J94" s="1462"/>
      <c r="K94" s="1460"/>
      <c r="L94" s="1461"/>
      <c r="M94" s="1461"/>
      <c r="N94" s="1462"/>
      <c r="O94" s="1463"/>
      <c r="P94" s="1464"/>
      <c r="Q94" s="1451"/>
      <c r="R94" s="1452"/>
      <c r="S94" s="1162"/>
      <c r="T94" s="1458"/>
      <c r="U94" s="1459"/>
      <c r="V94" s="1163"/>
      <c r="W94" s="1453"/>
      <c r="X94" s="1451"/>
      <c r="Y94" s="1452"/>
      <c r="Z94" s="506"/>
      <c r="AA94" s="506"/>
      <c r="AB94" s="355"/>
      <c r="AC94" s="355"/>
      <c r="AD94" s="506"/>
      <c r="AE94" s="507"/>
      <c r="AF94" s="508"/>
      <c r="AG94" s="507"/>
      <c r="AH94" s="511"/>
      <c r="AI94" s="508"/>
    </row>
    <row r="95" spans="1:35" x14ac:dyDescent="0.35">
      <c r="A95" s="1448" t="s">
        <v>1566</v>
      </c>
      <c r="B95" s="1163"/>
      <c r="C95" s="1460"/>
      <c r="D95" s="1461"/>
      <c r="E95" s="1461"/>
      <c r="F95" s="1462"/>
      <c r="G95" s="1460"/>
      <c r="H95" s="1461"/>
      <c r="I95" s="1461"/>
      <c r="J95" s="1462"/>
      <c r="K95" s="1460"/>
      <c r="L95" s="1461"/>
      <c r="M95" s="1461"/>
      <c r="N95" s="1462"/>
      <c r="O95" s="1463"/>
      <c r="P95" s="1464"/>
      <c r="Q95" s="1451"/>
      <c r="R95" s="1452"/>
      <c r="S95" s="1162"/>
      <c r="T95" s="1458"/>
      <c r="U95" s="1459"/>
      <c r="V95" s="1163"/>
      <c r="W95" s="1453"/>
      <c r="X95" s="1451"/>
      <c r="Y95" s="1452"/>
      <c r="Z95" s="506"/>
      <c r="AA95" s="506"/>
      <c r="AB95" s="355"/>
      <c r="AC95" s="355"/>
      <c r="AD95" s="506"/>
      <c r="AE95" s="507"/>
      <c r="AF95" s="508"/>
      <c r="AG95" s="507"/>
      <c r="AH95" s="511"/>
      <c r="AI95" s="508"/>
    </row>
    <row r="96" spans="1:35" x14ac:dyDescent="0.35">
      <c r="A96" s="1448" t="s">
        <v>1567</v>
      </c>
      <c r="B96" s="1163"/>
      <c r="C96" s="1460"/>
      <c r="D96" s="1461"/>
      <c r="E96" s="1461"/>
      <c r="F96" s="1462"/>
      <c r="G96" s="1460"/>
      <c r="H96" s="1461"/>
      <c r="I96" s="1461"/>
      <c r="J96" s="1462"/>
      <c r="K96" s="1460"/>
      <c r="L96" s="1461"/>
      <c r="M96" s="1461"/>
      <c r="N96" s="1462"/>
      <c r="O96" s="1463"/>
      <c r="P96" s="1464"/>
      <c r="Q96" s="1451"/>
      <c r="R96" s="1452"/>
      <c r="S96" s="1162"/>
      <c r="T96" s="1458"/>
      <c r="U96" s="1459"/>
      <c r="V96" s="1163"/>
      <c r="W96" s="1453"/>
      <c r="X96" s="1451"/>
      <c r="Y96" s="1452"/>
      <c r="Z96" s="506"/>
      <c r="AA96" s="506"/>
      <c r="AB96" s="355"/>
      <c r="AC96" s="355"/>
      <c r="AD96" s="506"/>
      <c r="AE96" s="507"/>
      <c r="AF96" s="508"/>
      <c r="AG96" s="507"/>
      <c r="AH96" s="511"/>
      <c r="AI96" s="508"/>
    </row>
    <row r="97" spans="1:35" x14ac:dyDescent="0.35">
      <c r="A97" s="1448" t="s">
        <v>1568</v>
      </c>
      <c r="B97" s="1163"/>
      <c r="C97" s="1460"/>
      <c r="D97" s="1461"/>
      <c r="E97" s="1461"/>
      <c r="F97" s="1462"/>
      <c r="G97" s="1460"/>
      <c r="H97" s="1461"/>
      <c r="I97" s="1461"/>
      <c r="J97" s="1462"/>
      <c r="K97" s="1460"/>
      <c r="L97" s="1461"/>
      <c r="M97" s="1461"/>
      <c r="N97" s="1462"/>
      <c r="O97" s="1463"/>
      <c r="P97" s="1464"/>
      <c r="Q97" s="1451"/>
      <c r="R97" s="1452"/>
      <c r="S97" s="1162"/>
      <c r="T97" s="1458"/>
      <c r="U97" s="1459"/>
      <c r="V97" s="1163"/>
      <c r="W97" s="1453"/>
      <c r="X97" s="1451"/>
      <c r="Y97" s="1452"/>
      <c r="Z97" s="506"/>
      <c r="AA97" s="506"/>
      <c r="AB97" s="355"/>
      <c r="AC97" s="355"/>
      <c r="AD97" s="506"/>
      <c r="AE97" s="507"/>
      <c r="AF97" s="508"/>
      <c r="AG97" s="507"/>
      <c r="AH97" s="511"/>
      <c r="AI97" s="508"/>
    </row>
    <row r="98" spans="1:35" x14ac:dyDescent="0.35">
      <c r="A98" s="1448" t="s">
        <v>1569</v>
      </c>
      <c r="B98" s="1163"/>
      <c r="C98" s="1460"/>
      <c r="D98" s="1461"/>
      <c r="E98" s="1461"/>
      <c r="F98" s="1462"/>
      <c r="G98" s="1460"/>
      <c r="H98" s="1461"/>
      <c r="I98" s="1461"/>
      <c r="J98" s="1462"/>
      <c r="K98" s="1460"/>
      <c r="L98" s="1461"/>
      <c r="M98" s="1461"/>
      <c r="N98" s="1462"/>
      <c r="O98" s="1463"/>
      <c r="P98" s="1464"/>
      <c r="Q98" s="1451"/>
      <c r="R98" s="1452"/>
      <c r="S98" s="1162"/>
      <c r="T98" s="1458"/>
      <c r="U98" s="1459"/>
      <c r="V98" s="1163"/>
      <c r="W98" s="1453"/>
      <c r="X98" s="1451"/>
      <c r="Y98" s="1452"/>
      <c r="Z98" s="506"/>
      <c r="AA98" s="506"/>
      <c r="AB98" s="355"/>
      <c r="AC98" s="355"/>
      <c r="AD98" s="506"/>
      <c r="AE98" s="507"/>
      <c r="AF98" s="508"/>
      <c r="AG98" s="507"/>
      <c r="AH98" s="511"/>
      <c r="AI98" s="508"/>
    </row>
    <row r="99" spans="1:35" x14ac:dyDescent="0.35">
      <c r="A99" s="1448" t="s">
        <v>1570</v>
      </c>
      <c r="B99" s="1163"/>
      <c r="C99" s="1460"/>
      <c r="D99" s="1461"/>
      <c r="E99" s="1461"/>
      <c r="F99" s="1462"/>
      <c r="G99" s="1460"/>
      <c r="H99" s="1461"/>
      <c r="I99" s="1461"/>
      <c r="J99" s="1462"/>
      <c r="K99" s="1460"/>
      <c r="L99" s="1461"/>
      <c r="M99" s="1461"/>
      <c r="N99" s="1462"/>
      <c r="O99" s="1463"/>
      <c r="P99" s="1464"/>
      <c r="Q99" s="1451"/>
      <c r="R99" s="1452"/>
      <c r="S99" s="1162"/>
      <c r="T99" s="1458"/>
      <c r="U99" s="1459"/>
      <c r="V99" s="1163"/>
      <c r="W99" s="1453"/>
      <c r="X99" s="1451"/>
      <c r="Y99" s="1452"/>
      <c r="Z99" s="506"/>
      <c r="AA99" s="506"/>
      <c r="AB99" s="355"/>
      <c r="AC99" s="355"/>
      <c r="AD99" s="506"/>
      <c r="AE99" s="507"/>
      <c r="AF99" s="508"/>
      <c r="AG99" s="507"/>
      <c r="AH99" s="511"/>
      <c r="AI99" s="508"/>
    </row>
    <row r="100" spans="1:35" x14ac:dyDescent="0.35">
      <c r="A100" s="1448" t="s">
        <v>1571</v>
      </c>
      <c r="B100" s="1163"/>
      <c r="C100" s="1460"/>
      <c r="D100" s="1461"/>
      <c r="E100" s="1461"/>
      <c r="F100" s="1462"/>
      <c r="G100" s="1460"/>
      <c r="H100" s="1461"/>
      <c r="I100" s="1461"/>
      <c r="J100" s="1462"/>
      <c r="K100" s="1460"/>
      <c r="L100" s="1461"/>
      <c r="M100" s="1461"/>
      <c r="N100" s="1462"/>
      <c r="O100" s="1463"/>
      <c r="P100" s="1464"/>
      <c r="Q100" s="1451"/>
      <c r="R100" s="1452"/>
      <c r="S100" s="1162"/>
      <c r="T100" s="1458"/>
      <c r="U100" s="1459"/>
      <c r="V100" s="1163"/>
      <c r="W100" s="1453"/>
      <c r="X100" s="1451"/>
      <c r="Y100" s="1452"/>
      <c r="Z100" s="506"/>
      <c r="AA100" s="506"/>
      <c r="AB100" s="355"/>
      <c r="AC100" s="355"/>
      <c r="AD100" s="506"/>
      <c r="AE100" s="507"/>
      <c r="AF100" s="508"/>
      <c r="AG100" s="507"/>
      <c r="AH100" s="511"/>
      <c r="AI100" s="508"/>
    </row>
    <row r="101" spans="1:35" x14ac:dyDescent="0.35">
      <c r="A101" s="1448" t="s">
        <v>1572</v>
      </c>
      <c r="B101" s="1163"/>
      <c r="C101" s="1460"/>
      <c r="D101" s="1461"/>
      <c r="E101" s="1461"/>
      <c r="F101" s="1462"/>
      <c r="G101" s="1460"/>
      <c r="H101" s="1461"/>
      <c r="I101" s="1461"/>
      <c r="J101" s="1462"/>
      <c r="K101" s="1460"/>
      <c r="L101" s="1461"/>
      <c r="M101" s="1461"/>
      <c r="N101" s="1462"/>
      <c r="O101" s="1463"/>
      <c r="P101" s="1464"/>
      <c r="Q101" s="1451"/>
      <c r="R101" s="1452"/>
      <c r="S101" s="1162"/>
      <c r="T101" s="1458"/>
      <c r="U101" s="1459"/>
      <c r="V101" s="1163"/>
      <c r="W101" s="1453"/>
      <c r="X101" s="1451"/>
      <c r="Y101" s="1452"/>
      <c r="Z101" s="506"/>
      <c r="AA101" s="506"/>
      <c r="AB101" s="355"/>
      <c r="AC101" s="355"/>
      <c r="AD101" s="506"/>
      <c r="AE101" s="507"/>
      <c r="AF101" s="508"/>
      <c r="AG101" s="507"/>
      <c r="AH101" s="511"/>
      <c r="AI101" s="508"/>
    </row>
    <row r="102" spans="1:35" x14ac:dyDescent="0.35">
      <c r="A102" s="1448" t="s">
        <v>1573</v>
      </c>
      <c r="B102" s="1163"/>
      <c r="C102" s="1460"/>
      <c r="D102" s="1461"/>
      <c r="E102" s="1461"/>
      <c r="F102" s="1462"/>
      <c r="G102" s="1460"/>
      <c r="H102" s="1461"/>
      <c r="I102" s="1461"/>
      <c r="J102" s="1462"/>
      <c r="K102" s="1460"/>
      <c r="L102" s="1461"/>
      <c r="M102" s="1461"/>
      <c r="N102" s="1462"/>
      <c r="O102" s="1463"/>
      <c r="P102" s="1464"/>
      <c r="Q102" s="1451"/>
      <c r="R102" s="1452"/>
      <c r="S102" s="1162"/>
      <c r="T102" s="1458"/>
      <c r="U102" s="1459"/>
      <c r="V102" s="1163"/>
      <c r="W102" s="1453"/>
      <c r="X102" s="1451"/>
      <c r="Y102" s="1452"/>
      <c r="Z102" s="506"/>
      <c r="AA102" s="506"/>
      <c r="AB102" s="355"/>
      <c r="AC102" s="355"/>
      <c r="AD102" s="506"/>
      <c r="AE102" s="507"/>
      <c r="AF102" s="508"/>
      <c r="AG102" s="507"/>
      <c r="AH102" s="511"/>
      <c r="AI102" s="508"/>
    </row>
    <row r="103" spans="1:35" x14ac:dyDescent="0.35">
      <c r="A103" s="1448" t="s">
        <v>1574</v>
      </c>
      <c r="B103" s="1163"/>
      <c r="C103" s="1460"/>
      <c r="D103" s="1461"/>
      <c r="E103" s="1461"/>
      <c r="F103" s="1462"/>
      <c r="G103" s="1460"/>
      <c r="H103" s="1461"/>
      <c r="I103" s="1461"/>
      <c r="J103" s="1462"/>
      <c r="K103" s="1460"/>
      <c r="L103" s="1461"/>
      <c r="M103" s="1461"/>
      <c r="N103" s="1462"/>
      <c r="O103" s="1463"/>
      <c r="P103" s="1464"/>
      <c r="Q103" s="1451"/>
      <c r="R103" s="1452"/>
      <c r="S103" s="1162"/>
      <c r="T103" s="1458"/>
      <c r="U103" s="1459"/>
      <c r="V103" s="1163"/>
      <c r="W103" s="1453"/>
      <c r="X103" s="1451"/>
      <c r="Y103" s="1452"/>
      <c r="Z103" s="506"/>
      <c r="AA103" s="506"/>
      <c r="AB103" s="355"/>
      <c r="AC103" s="355"/>
      <c r="AD103" s="506"/>
      <c r="AE103" s="507"/>
      <c r="AF103" s="508"/>
      <c r="AG103" s="507"/>
      <c r="AH103" s="511"/>
      <c r="AI103" s="508"/>
    </row>
    <row r="104" spans="1:35" x14ac:dyDescent="0.35">
      <c r="A104" s="1448" t="s">
        <v>1575</v>
      </c>
      <c r="B104" s="512"/>
      <c r="C104" s="513"/>
      <c r="D104" s="514"/>
      <c r="E104" s="514"/>
      <c r="F104" s="503"/>
      <c r="G104" s="513"/>
      <c r="H104" s="514"/>
      <c r="I104" s="514"/>
      <c r="J104" s="503"/>
      <c r="K104" s="513"/>
      <c r="L104" s="514"/>
      <c r="M104" s="514"/>
      <c r="N104" s="503"/>
      <c r="O104" s="504"/>
      <c r="P104" s="505"/>
      <c r="Q104" s="1451"/>
      <c r="R104" s="1452"/>
      <c r="S104" s="1162"/>
      <c r="T104" s="1458"/>
      <c r="U104" s="1459"/>
      <c r="V104" s="1163"/>
      <c r="W104" s="1453"/>
      <c r="X104" s="1451"/>
      <c r="Y104" s="1452"/>
      <c r="Z104" s="506"/>
      <c r="AA104" s="506"/>
      <c r="AB104" s="355"/>
      <c r="AC104" s="355"/>
      <c r="AD104" s="506"/>
      <c r="AE104" s="507"/>
      <c r="AF104" s="508"/>
      <c r="AG104" s="507"/>
      <c r="AH104" s="511"/>
      <c r="AI104" s="508"/>
    </row>
    <row r="105" spans="1:35" x14ac:dyDescent="0.35">
      <c r="A105" s="1448" t="s">
        <v>1576</v>
      </c>
      <c r="B105" s="1163"/>
      <c r="C105" s="1460"/>
      <c r="D105" s="1461"/>
      <c r="E105" s="1461"/>
      <c r="F105" s="1462"/>
      <c r="G105" s="1460"/>
      <c r="H105" s="1461"/>
      <c r="I105" s="1461"/>
      <c r="J105" s="1462"/>
      <c r="K105" s="1460"/>
      <c r="L105" s="1461"/>
      <c r="M105" s="1461"/>
      <c r="N105" s="1462"/>
      <c r="O105" s="1463"/>
      <c r="P105" s="1464"/>
      <c r="Q105" s="1451"/>
      <c r="R105" s="1452"/>
      <c r="S105" s="1162"/>
      <c r="T105" s="1458"/>
      <c r="U105" s="1459"/>
      <c r="V105" s="1163"/>
      <c r="W105" s="1453"/>
      <c r="X105" s="1451"/>
      <c r="Y105" s="1452"/>
      <c r="Z105" s="506"/>
      <c r="AA105" s="506"/>
      <c r="AB105" s="355"/>
      <c r="AC105" s="355"/>
      <c r="AD105" s="506"/>
      <c r="AE105" s="507"/>
      <c r="AF105" s="508"/>
      <c r="AG105" s="507"/>
      <c r="AH105" s="511"/>
      <c r="AI105" s="508"/>
    </row>
    <row r="106" spans="1:35" x14ac:dyDescent="0.35">
      <c r="A106" s="1448" t="s">
        <v>1577</v>
      </c>
      <c r="B106" s="1163"/>
      <c r="C106" s="1460"/>
      <c r="D106" s="1461"/>
      <c r="E106" s="1461"/>
      <c r="F106" s="1462"/>
      <c r="G106" s="1460"/>
      <c r="H106" s="1461"/>
      <c r="I106" s="1461"/>
      <c r="J106" s="1462"/>
      <c r="K106" s="1460"/>
      <c r="L106" s="1461"/>
      <c r="M106" s="1461"/>
      <c r="N106" s="1462"/>
      <c r="O106" s="1463"/>
      <c r="P106" s="1464"/>
      <c r="Q106" s="1451"/>
      <c r="R106" s="1452"/>
      <c r="S106" s="1162"/>
      <c r="T106" s="1458"/>
      <c r="U106" s="1459"/>
      <c r="V106" s="1163"/>
      <c r="W106" s="1453"/>
      <c r="X106" s="1451"/>
      <c r="Y106" s="1452"/>
      <c r="Z106" s="506"/>
      <c r="AA106" s="506"/>
      <c r="AB106" s="355"/>
      <c r="AC106" s="355"/>
      <c r="AD106" s="506"/>
      <c r="AE106" s="507"/>
      <c r="AF106" s="508"/>
      <c r="AG106" s="507"/>
      <c r="AH106" s="511"/>
      <c r="AI106" s="508"/>
    </row>
    <row r="107" spans="1:35" x14ac:dyDescent="0.35">
      <c r="A107" s="1448" t="s">
        <v>1578</v>
      </c>
      <c r="B107" s="1163"/>
      <c r="C107" s="1460"/>
      <c r="D107" s="1461"/>
      <c r="E107" s="1461"/>
      <c r="F107" s="1462"/>
      <c r="G107" s="1460"/>
      <c r="H107" s="1461"/>
      <c r="I107" s="1461"/>
      <c r="J107" s="1462"/>
      <c r="K107" s="1460"/>
      <c r="L107" s="1461"/>
      <c r="M107" s="1461"/>
      <c r="N107" s="1462"/>
      <c r="O107" s="1463"/>
      <c r="P107" s="1464"/>
      <c r="Q107" s="1451"/>
      <c r="R107" s="1452"/>
      <c r="S107" s="1162"/>
      <c r="T107" s="1458"/>
      <c r="U107" s="1459"/>
      <c r="V107" s="1163"/>
      <c r="W107" s="1453"/>
      <c r="X107" s="1451"/>
      <c r="Y107" s="1452"/>
      <c r="Z107" s="506"/>
      <c r="AA107" s="506"/>
      <c r="AB107" s="355"/>
      <c r="AC107" s="355"/>
      <c r="AD107" s="506"/>
      <c r="AE107" s="507"/>
      <c r="AF107" s="508"/>
      <c r="AG107" s="507"/>
      <c r="AH107" s="511"/>
      <c r="AI107" s="508"/>
    </row>
    <row r="108" spans="1:35" x14ac:dyDescent="0.35">
      <c r="A108" s="1448" t="s">
        <v>1579</v>
      </c>
      <c r="B108" s="515"/>
      <c r="C108" s="264"/>
      <c r="D108" s="265"/>
      <c r="E108" s="265"/>
      <c r="F108" s="516"/>
      <c r="G108" s="264"/>
      <c r="H108" s="265"/>
      <c r="I108" s="265"/>
      <c r="J108" s="516"/>
      <c r="K108" s="264"/>
      <c r="L108" s="265"/>
      <c r="M108" s="265"/>
      <c r="N108" s="516"/>
      <c r="O108" s="517"/>
      <c r="P108" s="518"/>
      <c r="Q108" s="1451"/>
      <c r="R108" s="1452"/>
      <c r="S108" s="1162"/>
      <c r="T108" s="1458"/>
      <c r="U108" s="1459"/>
      <c r="V108" s="1163"/>
      <c r="W108" s="1453"/>
      <c r="X108" s="1451"/>
      <c r="Y108" s="1452"/>
      <c r="Z108" s="506"/>
      <c r="AA108" s="506"/>
      <c r="AB108" s="355"/>
      <c r="AC108" s="355"/>
      <c r="AD108" s="506"/>
      <c r="AE108" s="507"/>
      <c r="AF108" s="508"/>
      <c r="AG108" s="507"/>
      <c r="AH108" s="511"/>
      <c r="AI108" s="508"/>
    </row>
    <row r="109" spans="1:35" x14ac:dyDescent="0.35">
      <c r="A109" s="1448" t="s">
        <v>1580</v>
      </c>
      <c r="B109" s="512"/>
      <c r="C109" s="513"/>
      <c r="D109" s="514"/>
      <c r="E109" s="514"/>
      <c r="F109" s="503"/>
      <c r="G109" s="513"/>
      <c r="H109" s="514"/>
      <c r="I109" s="514"/>
      <c r="J109" s="503"/>
      <c r="K109" s="513"/>
      <c r="L109" s="514"/>
      <c r="M109" s="514"/>
      <c r="N109" s="503"/>
      <c r="O109" s="504"/>
      <c r="P109" s="505"/>
      <c r="Q109" s="1451"/>
      <c r="R109" s="1452"/>
      <c r="S109" s="1162"/>
      <c r="T109" s="1458"/>
      <c r="U109" s="1459"/>
      <c r="V109" s="1163"/>
      <c r="W109" s="1453"/>
      <c r="X109" s="1451"/>
      <c r="Y109" s="1452"/>
      <c r="Z109" s="506"/>
      <c r="AA109" s="506"/>
      <c r="AB109" s="355"/>
      <c r="AC109" s="355"/>
      <c r="AD109" s="506"/>
      <c r="AE109" s="507"/>
      <c r="AF109" s="508"/>
      <c r="AG109" s="507"/>
      <c r="AH109" s="511"/>
      <c r="AI109" s="508"/>
    </row>
    <row r="110" spans="1:35" x14ac:dyDescent="0.35">
      <c r="A110" s="262" t="s">
        <v>1581</v>
      </c>
      <c r="B110" s="1163"/>
      <c r="C110" s="1460"/>
      <c r="D110" s="1461"/>
      <c r="E110" s="1461"/>
      <c r="F110" s="1462"/>
      <c r="G110" s="1460"/>
      <c r="H110" s="1461"/>
      <c r="I110" s="1461"/>
      <c r="J110" s="1462"/>
      <c r="K110" s="1460"/>
      <c r="L110" s="1461"/>
      <c r="M110" s="1461"/>
      <c r="N110" s="1462"/>
      <c r="O110" s="1463"/>
      <c r="P110" s="1464"/>
      <c r="Q110" s="1451"/>
      <c r="R110" s="1452"/>
      <c r="S110" s="1162"/>
      <c r="T110" s="1458"/>
      <c r="U110" s="1459"/>
      <c r="V110" s="1163"/>
      <c r="W110" s="1453"/>
      <c r="X110" s="1451"/>
      <c r="Y110" s="1452"/>
      <c r="Z110" s="506"/>
      <c r="AA110" s="506"/>
      <c r="AB110" s="355"/>
      <c r="AC110" s="355"/>
      <c r="AD110" s="506"/>
      <c r="AE110" s="507"/>
      <c r="AF110" s="508"/>
      <c r="AG110" s="507"/>
      <c r="AH110" s="511"/>
      <c r="AI110" s="508"/>
    </row>
    <row r="111" spans="1:35" x14ac:dyDescent="0.35">
      <c r="A111" s="1465" t="s">
        <v>1582</v>
      </c>
      <c r="B111" s="512"/>
      <c r="C111" s="513"/>
      <c r="D111" s="514"/>
      <c r="E111" s="514"/>
      <c r="F111" s="503"/>
      <c r="G111" s="513"/>
      <c r="H111" s="514"/>
      <c r="I111" s="514"/>
      <c r="J111" s="503"/>
      <c r="K111" s="513"/>
      <c r="L111" s="514"/>
      <c r="M111" s="514"/>
      <c r="N111" s="503"/>
      <c r="O111" s="504"/>
      <c r="P111" s="505"/>
      <c r="Q111" s="1451"/>
      <c r="R111" s="1452"/>
      <c r="S111" s="1162"/>
      <c r="T111" s="1458"/>
      <c r="U111" s="1459"/>
      <c r="V111" s="1163"/>
      <c r="W111" s="1453"/>
      <c r="X111" s="1451"/>
      <c r="Y111" s="1452"/>
      <c r="Z111" s="506"/>
      <c r="AA111" s="506"/>
      <c r="AB111" s="355"/>
      <c r="AC111" s="355"/>
      <c r="AD111" s="506"/>
      <c r="AE111" s="507"/>
      <c r="AF111" s="508"/>
      <c r="AG111" s="507"/>
      <c r="AH111" s="511"/>
      <c r="AI111" s="508"/>
    </row>
    <row r="112" spans="1:35" x14ac:dyDescent="0.35">
      <c r="A112" s="1448" t="s">
        <v>1583</v>
      </c>
      <c r="B112" s="1163"/>
      <c r="C112" s="1460"/>
      <c r="D112" s="1461"/>
      <c r="E112" s="1461"/>
      <c r="F112" s="1462"/>
      <c r="G112" s="1460"/>
      <c r="H112" s="1461"/>
      <c r="I112" s="1461"/>
      <c r="J112" s="1462"/>
      <c r="K112" s="1460"/>
      <c r="L112" s="1461"/>
      <c r="M112" s="1461"/>
      <c r="N112" s="1462"/>
      <c r="O112" s="1463"/>
      <c r="P112" s="1464"/>
      <c r="Q112" s="1451"/>
      <c r="R112" s="1452"/>
      <c r="S112" s="1162"/>
      <c r="T112" s="1458"/>
      <c r="U112" s="1459"/>
      <c r="V112" s="1163"/>
      <c r="W112" s="1453"/>
      <c r="X112" s="1451"/>
      <c r="Y112" s="1452"/>
      <c r="Z112" s="506"/>
      <c r="AA112" s="506"/>
      <c r="AB112" s="355"/>
      <c r="AC112" s="355"/>
      <c r="AD112" s="506"/>
      <c r="AE112" s="507"/>
      <c r="AF112" s="508"/>
      <c r="AG112" s="507"/>
      <c r="AH112" s="511"/>
      <c r="AI112" s="508"/>
    </row>
    <row r="113" spans="1:35" x14ac:dyDescent="0.35">
      <c r="A113" s="1448" t="s">
        <v>1584</v>
      </c>
      <c r="B113" s="1163"/>
      <c r="C113" s="1460"/>
      <c r="D113" s="1461"/>
      <c r="E113" s="1461"/>
      <c r="F113" s="1462"/>
      <c r="G113" s="1460"/>
      <c r="H113" s="1461"/>
      <c r="I113" s="1461"/>
      <c r="J113" s="1462"/>
      <c r="K113" s="1460"/>
      <c r="L113" s="1461"/>
      <c r="M113" s="1461"/>
      <c r="N113" s="1462"/>
      <c r="O113" s="1463"/>
      <c r="P113" s="1464"/>
      <c r="Q113" s="1451"/>
      <c r="R113" s="1452"/>
      <c r="S113" s="1162"/>
      <c r="T113" s="1458"/>
      <c r="U113" s="1459"/>
      <c r="V113" s="1163"/>
      <c r="W113" s="1453"/>
      <c r="X113" s="1451"/>
      <c r="Y113" s="1452"/>
      <c r="Z113" s="506"/>
      <c r="AA113" s="506"/>
      <c r="AB113" s="355"/>
      <c r="AC113" s="355"/>
      <c r="AD113" s="506"/>
      <c r="AE113" s="507"/>
      <c r="AF113" s="508"/>
      <c r="AG113" s="507"/>
      <c r="AH113" s="511"/>
      <c r="AI113" s="508"/>
    </row>
    <row r="114" spans="1:35" x14ac:dyDescent="0.35">
      <c r="A114" s="1448" t="s">
        <v>1585</v>
      </c>
      <c r="B114" s="512"/>
      <c r="C114" s="513"/>
      <c r="D114" s="514"/>
      <c r="E114" s="514"/>
      <c r="F114" s="503"/>
      <c r="G114" s="513"/>
      <c r="H114" s="514"/>
      <c r="I114" s="514"/>
      <c r="J114" s="503"/>
      <c r="K114" s="513"/>
      <c r="L114" s="514"/>
      <c r="M114" s="514"/>
      <c r="N114" s="503"/>
      <c r="O114" s="504"/>
      <c r="P114" s="505"/>
      <c r="Q114" s="1451"/>
      <c r="R114" s="1452"/>
      <c r="S114" s="1162"/>
      <c r="T114" s="1458"/>
      <c r="U114" s="1459"/>
      <c r="V114" s="1163"/>
      <c r="W114" s="1453"/>
      <c r="X114" s="1451"/>
      <c r="Y114" s="1452"/>
      <c r="Z114" s="506"/>
      <c r="AA114" s="506"/>
      <c r="AB114" s="355"/>
      <c r="AC114" s="355"/>
      <c r="AD114" s="506"/>
      <c r="AE114" s="507"/>
      <c r="AF114" s="508"/>
      <c r="AG114" s="507"/>
      <c r="AH114" s="511"/>
      <c r="AI114" s="508"/>
    </row>
    <row r="115" spans="1:35" x14ac:dyDescent="0.35">
      <c r="A115" s="1448" t="s">
        <v>1586</v>
      </c>
      <c r="B115" s="1163"/>
      <c r="C115" s="1460"/>
      <c r="D115" s="1461"/>
      <c r="E115" s="1461"/>
      <c r="F115" s="1462"/>
      <c r="G115" s="1460"/>
      <c r="H115" s="1461"/>
      <c r="I115" s="1461"/>
      <c r="J115" s="1462"/>
      <c r="K115" s="1460"/>
      <c r="L115" s="1461"/>
      <c r="M115" s="1461"/>
      <c r="N115" s="1462"/>
      <c r="O115" s="1463"/>
      <c r="P115" s="1464"/>
      <c r="Q115" s="1451"/>
      <c r="R115" s="1452"/>
      <c r="S115" s="1162"/>
      <c r="T115" s="1458"/>
      <c r="U115" s="1459"/>
      <c r="V115" s="1163"/>
      <c r="W115" s="1453"/>
      <c r="X115" s="1451"/>
      <c r="Y115" s="1452"/>
      <c r="Z115" s="506"/>
      <c r="AA115" s="506"/>
      <c r="AB115" s="355"/>
      <c r="AC115" s="355"/>
      <c r="AD115" s="506"/>
      <c r="AE115" s="507"/>
      <c r="AF115" s="508"/>
      <c r="AG115" s="507"/>
      <c r="AH115" s="511"/>
      <c r="AI115" s="508"/>
    </row>
    <row r="116" spans="1:35" x14ac:dyDescent="0.35">
      <c r="A116" s="1448" t="s">
        <v>1587</v>
      </c>
      <c r="B116" s="1454"/>
      <c r="C116" s="2043"/>
      <c r="D116" s="1455"/>
      <c r="E116" s="1455"/>
      <c r="F116" s="1456"/>
      <c r="G116" s="2043"/>
      <c r="H116" s="1455"/>
      <c r="I116" s="1455"/>
      <c r="J116" s="1456"/>
      <c r="K116" s="2043"/>
      <c r="L116" s="1455"/>
      <c r="M116" s="1455"/>
      <c r="N116" s="1456"/>
      <c r="O116" s="1457"/>
      <c r="P116" s="510"/>
      <c r="Q116" s="1451"/>
      <c r="R116" s="1452"/>
      <c r="S116" s="1162"/>
      <c r="T116" s="1458"/>
      <c r="U116" s="1459"/>
      <c r="V116" s="1163"/>
      <c r="W116" s="1453"/>
      <c r="X116" s="1451"/>
      <c r="Y116" s="1452"/>
      <c r="Z116" s="506"/>
      <c r="AA116" s="1458"/>
      <c r="AB116" s="355"/>
      <c r="AC116" s="355"/>
      <c r="AD116" s="506"/>
      <c r="AE116" s="507"/>
      <c r="AF116" s="508"/>
      <c r="AG116" s="507"/>
      <c r="AH116" s="511"/>
      <c r="AI116" s="508"/>
    </row>
    <row r="117" spans="1:35" x14ac:dyDescent="0.35">
      <c r="A117" s="1448" t="s">
        <v>1588</v>
      </c>
      <c r="B117" s="1454"/>
      <c r="C117" s="2043"/>
      <c r="D117" s="1455"/>
      <c r="E117" s="1455"/>
      <c r="F117" s="1456"/>
      <c r="G117" s="2043"/>
      <c r="H117" s="1455"/>
      <c r="I117" s="1455"/>
      <c r="J117" s="1456"/>
      <c r="K117" s="2043"/>
      <c r="L117" s="1455"/>
      <c r="M117" s="1455"/>
      <c r="N117" s="1456"/>
      <c r="O117" s="1457"/>
      <c r="P117" s="510"/>
      <c r="Q117" s="1451"/>
      <c r="R117" s="1452"/>
      <c r="S117" s="1162"/>
      <c r="T117" s="1458"/>
      <c r="U117" s="1459"/>
      <c r="V117" s="1163"/>
      <c r="W117" s="1453"/>
      <c r="X117" s="1451"/>
      <c r="Y117" s="1452"/>
      <c r="Z117" s="506"/>
      <c r="AA117" s="1458"/>
      <c r="AB117" s="355"/>
      <c r="AC117" s="355"/>
      <c r="AD117" s="506"/>
      <c r="AE117" s="507"/>
      <c r="AF117" s="508"/>
      <c r="AG117" s="507"/>
      <c r="AH117" s="511"/>
      <c r="AI117" s="508"/>
    </row>
    <row r="118" spans="1:35" x14ac:dyDescent="0.35">
      <c r="A118" s="1448" t="s">
        <v>1589</v>
      </c>
      <c r="B118" s="1454"/>
      <c r="C118" s="2043"/>
      <c r="D118" s="1455"/>
      <c r="E118" s="1455"/>
      <c r="F118" s="1456"/>
      <c r="G118" s="2043"/>
      <c r="H118" s="1455"/>
      <c r="I118" s="1455"/>
      <c r="J118" s="1456"/>
      <c r="K118" s="2043"/>
      <c r="L118" s="1455"/>
      <c r="M118" s="1455"/>
      <c r="N118" s="1456"/>
      <c r="O118" s="1457"/>
      <c r="P118" s="510"/>
      <c r="Q118" s="1451"/>
      <c r="R118" s="1452"/>
      <c r="S118" s="1162"/>
      <c r="T118" s="1458"/>
      <c r="U118" s="1459"/>
      <c r="V118" s="1163"/>
      <c r="W118" s="1453"/>
      <c r="X118" s="1451"/>
      <c r="Y118" s="1452"/>
      <c r="Z118" s="506"/>
      <c r="AA118" s="1458"/>
      <c r="AB118" s="355"/>
      <c r="AC118" s="355"/>
      <c r="AD118" s="506"/>
      <c r="AE118" s="507"/>
      <c r="AF118" s="508"/>
      <c r="AG118" s="507"/>
      <c r="AH118" s="511"/>
      <c r="AI118" s="508"/>
    </row>
    <row r="119" spans="1:35" x14ac:dyDescent="0.35">
      <c r="A119" s="502" t="s">
        <v>1590</v>
      </c>
      <c r="B119" s="1454"/>
      <c r="C119" s="2043"/>
      <c r="D119" s="1455"/>
      <c r="E119" s="1455"/>
      <c r="F119" s="1456"/>
      <c r="G119" s="2043"/>
      <c r="H119" s="1455"/>
      <c r="I119" s="1455"/>
      <c r="J119" s="1456"/>
      <c r="K119" s="2043"/>
      <c r="L119" s="1455"/>
      <c r="M119" s="1455"/>
      <c r="N119" s="1456"/>
      <c r="O119" s="1457"/>
      <c r="P119" s="510"/>
      <c r="Q119" s="1451"/>
      <c r="R119" s="1452"/>
      <c r="S119" s="1162"/>
      <c r="T119" s="1458"/>
      <c r="U119" s="1459"/>
      <c r="V119" s="1163"/>
      <c r="W119" s="1453"/>
      <c r="X119" s="1451"/>
      <c r="Y119" s="1452"/>
      <c r="Z119" s="506"/>
      <c r="AA119" s="1458"/>
      <c r="AB119" s="355"/>
      <c r="AC119" s="355"/>
      <c r="AD119" s="506"/>
      <c r="AE119" s="507"/>
      <c r="AF119" s="508"/>
      <c r="AG119" s="507"/>
      <c r="AH119" s="511"/>
      <c r="AI119" s="508"/>
    </row>
    <row r="120" spans="1:35" x14ac:dyDescent="0.35">
      <c r="A120" s="1465" t="s">
        <v>1591</v>
      </c>
      <c r="B120" s="1454"/>
      <c r="C120" s="2043"/>
      <c r="D120" s="1455"/>
      <c r="E120" s="1455"/>
      <c r="F120" s="1456"/>
      <c r="G120" s="2043"/>
      <c r="H120" s="1455"/>
      <c r="I120" s="1455"/>
      <c r="J120" s="1456"/>
      <c r="K120" s="2043"/>
      <c r="L120" s="1455"/>
      <c r="M120" s="1455"/>
      <c r="N120" s="1456"/>
      <c r="O120" s="1457"/>
      <c r="P120" s="510"/>
      <c r="Q120" s="1451"/>
      <c r="R120" s="1452"/>
      <c r="S120" s="1162"/>
      <c r="T120" s="1458"/>
      <c r="U120" s="1459"/>
      <c r="V120" s="1163"/>
      <c r="W120" s="1453"/>
      <c r="X120" s="1451"/>
      <c r="Y120" s="1452"/>
      <c r="Z120" s="506"/>
      <c r="AA120" s="1458"/>
      <c r="AB120" s="355"/>
      <c r="AC120" s="355"/>
      <c r="AD120" s="506"/>
      <c r="AE120" s="507"/>
      <c r="AF120" s="508"/>
      <c r="AG120" s="507"/>
      <c r="AH120" s="511"/>
      <c r="AI120" s="508"/>
    </row>
    <row r="121" spans="1:35" x14ac:dyDescent="0.35">
      <c r="A121" s="1465" t="s">
        <v>1592</v>
      </c>
      <c r="B121" s="1454"/>
      <c r="C121" s="2043"/>
      <c r="D121" s="1455"/>
      <c r="E121" s="1455"/>
      <c r="F121" s="1456"/>
      <c r="G121" s="2043"/>
      <c r="H121" s="1455"/>
      <c r="I121" s="1455"/>
      <c r="J121" s="1456"/>
      <c r="K121" s="2043"/>
      <c r="L121" s="1455"/>
      <c r="M121" s="1455"/>
      <c r="N121" s="1456"/>
      <c r="O121" s="1457"/>
      <c r="P121" s="510"/>
      <c r="Q121" s="1451"/>
      <c r="R121" s="1452"/>
      <c r="S121" s="1162"/>
      <c r="T121" s="1458"/>
      <c r="U121" s="1459"/>
      <c r="V121" s="1163"/>
      <c r="W121" s="1453"/>
      <c r="X121" s="1451"/>
      <c r="Y121" s="1452"/>
      <c r="Z121" s="506"/>
      <c r="AA121" s="1458"/>
      <c r="AB121" s="355"/>
      <c r="AC121" s="355"/>
      <c r="AD121" s="506"/>
      <c r="AE121" s="507"/>
      <c r="AF121" s="508"/>
      <c r="AG121" s="507"/>
      <c r="AH121" s="511"/>
      <c r="AI121" s="508"/>
    </row>
    <row r="122" spans="1:35" x14ac:dyDescent="0.35">
      <c r="A122" s="1465" t="s">
        <v>1593</v>
      </c>
      <c r="B122" s="1454"/>
      <c r="C122" s="2043"/>
      <c r="D122" s="1455"/>
      <c r="E122" s="1455"/>
      <c r="F122" s="1456"/>
      <c r="G122" s="2043"/>
      <c r="H122" s="1455"/>
      <c r="I122" s="1455"/>
      <c r="J122" s="1456"/>
      <c r="K122" s="2043"/>
      <c r="L122" s="1455"/>
      <c r="M122" s="1455"/>
      <c r="N122" s="1456"/>
      <c r="O122" s="1457"/>
      <c r="P122" s="510"/>
      <c r="Q122" s="1451"/>
      <c r="R122" s="1452"/>
      <c r="S122" s="1162"/>
      <c r="T122" s="1458"/>
      <c r="U122" s="1459"/>
      <c r="V122" s="1163"/>
      <c r="W122" s="1453"/>
      <c r="X122" s="1451"/>
      <c r="Y122" s="1452"/>
      <c r="Z122" s="506"/>
      <c r="AA122" s="1458"/>
      <c r="AB122" s="355"/>
      <c r="AC122" s="355"/>
      <c r="AD122" s="506"/>
      <c r="AE122" s="507"/>
      <c r="AF122" s="508"/>
      <c r="AG122" s="507"/>
      <c r="AH122" s="511"/>
      <c r="AI122" s="508"/>
    </row>
    <row r="123" spans="1:35" x14ac:dyDescent="0.35">
      <c r="A123" s="1448" t="s">
        <v>1594</v>
      </c>
      <c r="B123" s="1454"/>
      <c r="C123" s="2043"/>
      <c r="D123" s="1455"/>
      <c r="E123" s="1455"/>
      <c r="F123" s="1456"/>
      <c r="G123" s="2043"/>
      <c r="H123" s="1455"/>
      <c r="I123" s="1455"/>
      <c r="J123" s="1456"/>
      <c r="K123" s="2043"/>
      <c r="L123" s="1455"/>
      <c r="M123" s="1455"/>
      <c r="N123" s="1456"/>
      <c r="O123" s="1457"/>
      <c r="P123" s="510"/>
      <c r="Q123" s="1451"/>
      <c r="R123" s="1452"/>
      <c r="S123" s="1162"/>
      <c r="T123" s="1458"/>
      <c r="U123" s="1459"/>
      <c r="V123" s="1163"/>
      <c r="W123" s="1453"/>
      <c r="X123" s="1451"/>
      <c r="Y123" s="1452"/>
      <c r="Z123" s="506"/>
      <c r="AA123" s="1458"/>
      <c r="AB123" s="355"/>
      <c r="AC123" s="355"/>
      <c r="AD123" s="506"/>
      <c r="AE123" s="507"/>
      <c r="AF123" s="508"/>
      <c r="AG123" s="507"/>
      <c r="AH123" s="511"/>
      <c r="AI123" s="508"/>
    </row>
    <row r="124" spans="1:35" x14ac:dyDescent="0.35">
      <c r="A124" s="1448" t="s">
        <v>1595</v>
      </c>
      <c r="B124" s="1163"/>
      <c r="C124" s="1460"/>
      <c r="D124" s="1461"/>
      <c r="E124" s="1461"/>
      <c r="F124" s="1462"/>
      <c r="G124" s="1460"/>
      <c r="H124" s="1461"/>
      <c r="I124" s="1461"/>
      <c r="J124" s="1462"/>
      <c r="K124" s="1460"/>
      <c r="L124" s="1461"/>
      <c r="M124" s="1461"/>
      <c r="N124" s="1462"/>
      <c r="O124" s="1463"/>
      <c r="P124" s="1464"/>
      <c r="Q124" s="1451"/>
      <c r="R124" s="1452"/>
      <c r="S124" s="1162"/>
      <c r="T124" s="1458"/>
      <c r="U124" s="1459"/>
      <c r="V124" s="1163"/>
      <c r="W124" s="1453"/>
      <c r="X124" s="1451"/>
      <c r="Y124" s="1452"/>
      <c r="Z124" s="506"/>
      <c r="AA124" s="1458"/>
      <c r="AB124" s="355"/>
      <c r="AC124" s="355"/>
      <c r="AD124" s="506"/>
      <c r="AE124" s="507"/>
      <c r="AF124" s="508"/>
      <c r="AG124" s="507"/>
      <c r="AH124" s="511"/>
      <c r="AI124" s="508"/>
    </row>
    <row r="125" spans="1:35" x14ac:dyDescent="0.35">
      <c r="A125" s="1448" t="s">
        <v>1596</v>
      </c>
      <c r="B125" s="1163"/>
      <c r="C125" s="1460"/>
      <c r="D125" s="1461"/>
      <c r="E125" s="1461"/>
      <c r="F125" s="1462"/>
      <c r="G125" s="1460"/>
      <c r="H125" s="1461"/>
      <c r="I125" s="1461"/>
      <c r="J125" s="1462"/>
      <c r="K125" s="1460"/>
      <c r="L125" s="1461"/>
      <c r="M125" s="1461"/>
      <c r="N125" s="1462"/>
      <c r="O125" s="1463"/>
      <c r="P125" s="1464"/>
      <c r="Q125" s="1451"/>
      <c r="R125" s="1452"/>
      <c r="S125" s="1162"/>
      <c r="T125" s="1458"/>
      <c r="U125" s="1459"/>
      <c r="V125" s="1163"/>
      <c r="W125" s="1453"/>
      <c r="X125" s="1451"/>
      <c r="Y125" s="1452"/>
      <c r="Z125" s="506"/>
      <c r="AA125" s="1458"/>
      <c r="AB125" s="355"/>
      <c r="AC125" s="355"/>
      <c r="AD125" s="506"/>
      <c r="AE125" s="507"/>
      <c r="AF125" s="508"/>
      <c r="AG125" s="507"/>
      <c r="AH125" s="511"/>
      <c r="AI125" s="508"/>
    </row>
    <row r="126" spans="1:35" x14ac:dyDescent="0.35">
      <c r="A126" s="1448" t="s">
        <v>1597</v>
      </c>
      <c r="B126" s="512"/>
      <c r="C126" s="513"/>
      <c r="D126" s="514"/>
      <c r="E126" s="514"/>
      <c r="F126" s="503"/>
      <c r="G126" s="513"/>
      <c r="H126" s="514"/>
      <c r="I126" s="514"/>
      <c r="J126" s="503"/>
      <c r="K126" s="513"/>
      <c r="L126" s="514"/>
      <c r="M126" s="514"/>
      <c r="N126" s="503"/>
      <c r="O126" s="504"/>
      <c r="P126" s="505"/>
      <c r="Q126" s="1451"/>
      <c r="R126" s="1452"/>
      <c r="S126" s="1162"/>
      <c r="T126" s="1458"/>
      <c r="U126" s="1459"/>
      <c r="V126" s="1163"/>
      <c r="W126" s="1453"/>
      <c r="X126" s="1451"/>
      <c r="Y126" s="1452"/>
      <c r="Z126" s="506"/>
      <c r="AA126" s="1458"/>
      <c r="AB126" s="355"/>
      <c r="AC126" s="355"/>
      <c r="AD126" s="506"/>
      <c r="AE126" s="507"/>
      <c r="AF126" s="508"/>
      <c r="AG126" s="507"/>
      <c r="AH126" s="511"/>
      <c r="AI126" s="508"/>
    </row>
    <row r="127" spans="1:35" x14ac:dyDescent="0.35">
      <c r="A127" s="1448" t="s">
        <v>1598</v>
      </c>
      <c r="B127" s="1454"/>
      <c r="C127" s="2043"/>
      <c r="D127" s="1455"/>
      <c r="E127" s="1455"/>
      <c r="F127" s="1456"/>
      <c r="G127" s="2043"/>
      <c r="H127" s="1455"/>
      <c r="I127" s="1455"/>
      <c r="J127" s="1456"/>
      <c r="K127" s="2043"/>
      <c r="L127" s="1455"/>
      <c r="M127" s="1455"/>
      <c r="N127" s="1456"/>
      <c r="O127" s="1457"/>
      <c r="P127" s="510"/>
      <c r="Q127" s="1451"/>
      <c r="R127" s="1452"/>
      <c r="S127" s="1162"/>
      <c r="T127" s="1458"/>
      <c r="U127" s="1459"/>
      <c r="V127" s="1163"/>
      <c r="W127" s="1453"/>
      <c r="X127" s="1451"/>
      <c r="Y127" s="1452"/>
      <c r="Z127" s="506"/>
      <c r="AA127" s="1458"/>
      <c r="AB127" s="355"/>
      <c r="AC127" s="355"/>
      <c r="AD127" s="506"/>
      <c r="AE127" s="507"/>
      <c r="AF127" s="508"/>
      <c r="AG127" s="507"/>
      <c r="AH127" s="511"/>
      <c r="AI127" s="508"/>
    </row>
    <row r="128" spans="1:35" x14ac:dyDescent="0.35">
      <c r="A128" s="1448" t="s">
        <v>1599</v>
      </c>
      <c r="B128" s="1454"/>
      <c r="C128" s="2043"/>
      <c r="D128" s="1455"/>
      <c r="E128" s="1455"/>
      <c r="F128" s="1456"/>
      <c r="G128" s="2043"/>
      <c r="H128" s="1455"/>
      <c r="I128" s="1455"/>
      <c r="J128" s="1456"/>
      <c r="K128" s="2043"/>
      <c r="L128" s="1455"/>
      <c r="M128" s="1455"/>
      <c r="N128" s="1456"/>
      <c r="O128" s="1457"/>
      <c r="P128" s="510"/>
      <c r="Q128" s="1451"/>
      <c r="R128" s="1452"/>
      <c r="S128" s="1162"/>
      <c r="T128" s="1458"/>
      <c r="U128" s="1459"/>
      <c r="V128" s="1163"/>
      <c r="W128" s="1453"/>
      <c r="X128" s="1451"/>
      <c r="Y128" s="1452"/>
      <c r="Z128" s="506"/>
      <c r="AA128" s="1458"/>
      <c r="AB128" s="355"/>
      <c r="AC128" s="355"/>
      <c r="AD128" s="506"/>
      <c r="AE128" s="507"/>
      <c r="AF128" s="508"/>
      <c r="AG128" s="507"/>
      <c r="AH128" s="511"/>
      <c r="AI128" s="508"/>
    </row>
    <row r="129" spans="1:49" x14ac:dyDescent="0.35">
      <c r="A129" s="1448" t="s">
        <v>1600</v>
      </c>
      <c r="B129" s="1454"/>
      <c r="C129" s="2043"/>
      <c r="D129" s="1455"/>
      <c r="E129" s="1455"/>
      <c r="F129" s="1456"/>
      <c r="G129" s="2043"/>
      <c r="H129" s="1455"/>
      <c r="I129" s="1455"/>
      <c r="J129" s="1456"/>
      <c r="K129" s="2043"/>
      <c r="L129" s="1455"/>
      <c r="M129" s="1455"/>
      <c r="N129" s="1456"/>
      <c r="O129" s="1457"/>
      <c r="P129" s="510"/>
      <c r="Q129" s="1451"/>
      <c r="R129" s="1452"/>
      <c r="S129" s="1162"/>
      <c r="T129" s="1458"/>
      <c r="U129" s="1459"/>
      <c r="V129" s="1163"/>
      <c r="W129" s="1453"/>
      <c r="X129" s="1451"/>
      <c r="Y129" s="1452"/>
      <c r="Z129" s="506"/>
      <c r="AA129" s="1458"/>
      <c r="AB129" s="355"/>
      <c r="AC129" s="355"/>
      <c r="AD129" s="506"/>
      <c r="AE129" s="507"/>
      <c r="AF129" s="508"/>
      <c r="AG129" s="507"/>
      <c r="AH129" s="511"/>
      <c r="AI129" s="508"/>
    </row>
    <row r="130" spans="1:49" x14ac:dyDescent="0.35">
      <c r="A130" s="1448" t="s">
        <v>1601</v>
      </c>
      <c r="B130" s="1163"/>
      <c r="C130" s="1460"/>
      <c r="D130" s="1461"/>
      <c r="E130" s="1461"/>
      <c r="F130" s="1462"/>
      <c r="G130" s="1460"/>
      <c r="H130" s="1461"/>
      <c r="I130" s="1461"/>
      <c r="J130" s="1462"/>
      <c r="K130" s="1460"/>
      <c r="L130" s="1461"/>
      <c r="M130" s="1461"/>
      <c r="N130" s="1462"/>
      <c r="O130" s="1463"/>
      <c r="P130" s="1464"/>
      <c r="Q130" s="1451"/>
      <c r="R130" s="1452"/>
      <c r="S130" s="1162"/>
      <c r="T130" s="1458"/>
      <c r="U130" s="1459"/>
      <c r="V130" s="1163"/>
      <c r="W130" s="1453"/>
      <c r="X130" s="1451"/>
      <c r="Y130" s="1452"/>
      <c r="Z130" s="506"/>
      <c r="AA130" s="1458"/>
      <c r="AB130" s="355"/>
      <c r="AC130" s="355"/>
      <c r="AD130" s="506"/>
      <c r="AE130" s="507"/>
      <c r="AF130" s="508"/>
      <c r="AG130" s="507"/>
      <c r="AH130" s="511"/>
      <c r="AI130" s="508"/>
    </row>
    <row r="131" spans="1:49" x14ac:dyDescent="0.35">
      <c r="A131" s="1448" t="s">
        <v>1602</v>
      </c>
      <c r="B131" s="1163"/>
      <c r="C131" s="1460"/>
      <c r="D131" s="1461"/>
      <c r="E131" s="1461"/>
      <c r="F131" s="1462"/>
      <c r="G131" s="1460"/>
      <c r="H131" s="1461"/>
      <c r="I131" s="1461"/>
      <c r="J131" s="1462"/>
      <c r="K131" s="1460"/>
      <c r="L131" s="1461"/>
      <c r="M131" s="1461"/>
      <c r="N131" s="1462"/>
      <c r="O131" s="1463"/>
      <c r="P131" s="1464"/>
      <c r="Q131" s="1451"/>
      <c r="R131" s="1452"/>
      <c r="S131" s="1162"/>
      <c r="T131" s="1458"/>
      <c r="U131" s="1459"/>
      <c r="V131" s="1163"/>
      <c r="W131" s="1453"/>
      <c r="X131" s="1451"/>
      <c r="Y131" s="1452"/>
      <c r="Z131" s="506"/>
      <c r="AA131" s="1458"/>
      <c r="AB131" s="355"/>
      <c r="AC131" s="355"/>
      <c r="AD131" s="506"/>
      <c r="AE131" s="507"/>
      <c r="AF131" s="508"/>
      <c r="AG131" s="507"/>
      <c r="AH131" s="511"/>
      <c r="AI131" s="508"/>
    </row>
    <row r="132" spans="1:49" x14ac:dyDescent="0.35">
      <c r="A132" s="1448" t="s">
        <v>1603</v>
      </c>
      <c r="B132" s="1163"/>
      <c r="C132" s="1460"/>
      <c r="D132" s="1461"/>
      <c r="E132" s="1461"/>
      <c r="F132" s="1462"/>
      <c r="G132" s="1460"/>
      <c r="H132" s="1461"/>
      <c r="I132" s="1461"/>
      <c r="J132" s="1462"/>
      <c r="K132" s="1460"/>
      <c r="L132" s="1461"/>
      <c r="M132" s="1461"/>
      <c r="N132" s="1462"/>
      <c r="O132" s="1463"/>
      <c r="P132" s="1464"/>
      <c r="Q132" s="1451"/>
      <c r="R132" s="1452"/>
      <c r="S132" s="1162"/>
      <c r="T132" s="1458"/>
      <c r="U132" s="1459"/>
      <c r="V132" s="1163"/>
      <c r="W132" s="1453"/>
      <c r="X132" s="1451"/>
      <c r="Y132" s="1452"/>
      <c r="Z132" s="506"/>
      <c r="AA132" s="1458"/>
      <c r="AB132" s="355"/>
      <c r="AC132" s="355"/>
      <c r="AD132" s="506"/>
      <c r="AE132" s="507"/>
      <c r="AF132" s="508"/>
      <c r="AG132" s="507"/>
      <c r="AH132" s="511"/>
      <c r="AI132" s="508"/>
    </row>
    <row r="133" spans="1:49" x14ac:dyDescent="0.35">
      <c r="A133" s="1448" t="s">
        <v>1604</v>
      </c>
      <c r="B133" s="1163"/>
      <c r="C133" s="1460"/>
      <c r="D133" s="1461"/>
      <c r="E133" s="1461"/>
      <c r="F133" s="1462"/>
      <c r="G133" s="1460"/>
      <c r="H133" s="1461"/>
      <c r="I133" s="1461"/>
      <c r="J133" s="1462"/>
      <c r="K133" s="1460"/>
      <c r="L133" s="1461"/>
      <c r="M133" s="1461"/>
      <c r="N133" s="1462"/>
      <c r="O133" s="1463"/>
      <c r="P133" s="1464"/>
      <c r="Q133" s="1451"/>
      <c r="R133" s="1452"/>
      <c r="S133" s="1162"/>
      <c r="T133" s="1458"/>
      <c r="U133" s="1459"/>
      <c r="V133" s="1163"/>
      <c r="W133" s="1453"/>
      <c r="X133" s="1451"/>
      <c r="Y133" s="1452"/>
      <c r="Z133" s="506"/>
      <c r="AA133" s="1458"/>
      <c r="AB133" s="1462"/>
      <c r="AC133" s="1462"/>
      <c r="AD133" s="506"/>
      <c r="AE133" s="507"/>
      <c r="AF133" s="508"/>
      <c r="AG133" s="507"/>
      <c r="AH133" s="511"/>
      <c r="AI133" s="508"/>
    </row>
    <row r="134" spans="1:49" x14ac:dyDescent="0.35">
      <c r="A134" s="502" t="s">
        <v>1605</v>
      </c>
      <c r="B134" s="515"/>
      <c r="C134" s="264"/>
      <c r="D134" s="265"/>
      <c r="E134" s="265"/>
      <c r="F134" s="516"/>
      <c r="G134" s="264"/>
      <c r="H134" s="265"/>
      <c r="I134" s="265"/>
      <c r="J134" s="516"/>
      <c r="K134" s="264"/>
      <c r="L134" s="265"/>
      <c r="M134" s="265"/>
      <c r="N134" s="516"/>
      <c r="O134" s="517"/>
      <c r="P134" s="518"/>
      <c r="Q134" s="1451"/>
      <c r="R134" s="1452"/>
      <c r="S134" s="507"/>
      <c r="T134" s="506"/>
      <c r="U134" s="1459"/>
      <c r="V134" s="1163"/>
      <c r="W134" s="1453"/>
      <c r="X134" s="1451"/>
      <c r="Y134" s="1452"/>
      <c r="Z134" s="506"/>
      <c r="AA134" s="508"/>
      <c r="AB134" s="519"/>
      <c r="AC134" s="519"/>
      <c r="AD134" s="506"/>
      <c r="AE134" s="507"/>
      <c r="AF134" s="508"/>
      <c r="AG134" s="507"/>
      <c r="AH134" s="511"/>
      <c r="AI134" s="508"/>
    </row>
    <row r="135" spans="1:49" x14ac:dyDescent="0.35">
      <c r="A135" s="520" t="s">
        <v>1606</v>
      </c>
      <c r="B135" s="1167"/>
      <c r="C135" s="1466"/>
      <c r="D135" s="1467"/>
      <c r="E135" s="1467"/>
      <c r="F135" s="1468"/>
      <c r="G135" s="1466"/>
      <c r="H135" s="1467"/>
      <c r="I135" s="1467"/>
      <c r="J135" s="1468"/>
      <c r="K135" s="1466"/>
      <c r="L135" s="1467"/>
      <c r="M135" s="1467"/>
      <c r="N135" s="1468"/>
      <c r="O135" s="1469"/>
      <c r="P135" s="1470"/>
      <c r="Q135" s="1471"/>
      <c r="R135" s="1472"/>
      <c r="S135" s="1166"/>
      <c r="T135" s="1473"/>
      <c r="U135" s="1459"/>
      <c r="V135" s="1163"/>
      <c r="W135" s="1453"/>
      <c r="X135" s="1471"/>
      <c r="Y135" s="1472"/>
      <c r="Z135" s="506"/>
      <c r="AA135" s="1168"/>
      <c r="AB135" s="1474"/>
      <c r="AC135" s="1474"/>
      <c r="AD135" s="506"/>
      <c r="AE135" s="507"/>
      <c r="AF135" s="508"/>
      <c r="AG135" s="507"/>
      <c r="AH135" s="511"/>
      <c r="AI135" s="508"/>
    </row>
    <row r="136" spans="1:49" x14ac:dyDescent="0.35">
      <c r="A136" s="2044" t="s">
        <v>30</v>
      </c>
      <c r="B136" s="2045"/>
      <c r="C136" s="2046"/>
      <c r="D136" s="2047">
        <f t="shared" ref="D136:E136" si="6">SUM(D76:D135)</f>
        <v>0</v>
      </c>
      <c r="E136" s="2047">
        <f t="shared" si="6"/>
        <v>0</v>
      </c>
      <c r="F136" s="2045"/>
      <c r="G136" s="2048"/>
      <c r="H136" s="2049"/>
      <c r="I136" s="2049"/>
      <c r="J136" s="2045"/>
      <c r="K136" s="2048"/>
      <c r="L136" s="2049"/>
      <c r="M136" s="2049"/>
      <c r="N136" s="2045"/>
      <c r="O136" s="2050"/>
      <c r="P136" s="2051"/>
      <c r="Q136" s="2048"/>
      <c r="R136" s="2052"/>
      <c r="S136" s="2053">
        <f t="shared" ref="S136:AI136" si="7">SUM(S76:S135)</f>
        <v>0</v>
      </c>
      <c r="T136" s="2054">
        <f t="shared" si="7"/>
        <v>0</v>
      </c>
      <c r="U136" s="2046">
        <f t="shared" si="7"/>
        <v>0</v>
      </c>
      <c r="V136" s="2055">
        <f t="shared" si="7"/>
        <v>0</v>
      </c>
      <c r="W136" s="2055">
        <f t="shared" si="7"/>
        <v>0</v>
      </c>
      <c r="X136" s="2056">
        <f t="shared" si="7"/>
        <v>0</v>
      </c>
      <c r="Y136" s="2057">
        <f t="shared" si="7"/>
        <v>0</v>
      </c>
      <c r="Z136" s="2055">
        <f t="shared" si="7"/>
        <v>0</v>
      </c>
      <c r="AA136" s="2055">
        <f t="shared" si="7"/>
        <v>0</v>
      </c>
      <c r="AB136" s="2052">
        <f t="shared" si="7"/>
        <v>0</v>
      </c>
      <c r="AC136" s="2052">
        <f t="shared" si="7"/>
        <v>0</v>
      </c>
      <c r="AD136" s="2058">
        <f t="shared" si="7"/>
        <v>0</v>
      </c>
      <c r="AE136" s="2046">
        <f t="shared" si="7"/>
        <v>0</v>
      </c>
      <c r="AF136" s="2059">
        <f t="shared" si="7"/>
        <v>0</v>
      </c>
      <c r="AG136" s="2046">
        <f t="shared" si="7"/>
        <v>0</v>
      </c>
      <c r="AH136" s="2047">
        <f t="shared" si="7"/>
        <v>0</v>
      </c>
      <c r="AI136" s="2055">
        <f t="shared" si="7"/>
        <v>0</v>
      </c>
    </row>
    <row r="137" spans="1:49" x14ac:dyDescent="0.35">
      <c r="A137" s="521" t="s">
        <v>1634</v>
      </c>
      <c r="B137" s="2060"/>
      <c r="C137" s="273"/>
      <c r="D137" s="273"/>
      <c r="E137" s="273"/>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3"/>
      <c r="AF137" s="273"/>
      <c r="AG137" s="273"/>
      <c r="AH137" s="273"/>
      <c r="AI137" s="273"/>
      <c r="AJ137" s="272"/>
      <c r="AK137" s="272"/>
      <c r="AL137" s="273"/>
      <c r="AM137" s="272"/>
      <c r="AN137" s="272"/>
      <c r="AO137" s="273"/>
      <c r="AP137" s="272"/>
      <c r="AQ137" s="272"/>
      <c r="AR137" s="273"/>
      <c r="AS137" s="273"/>
      <c r="AT137" s="272"/>
      <c r="AU137" s="272"/>
      <c r="AV137" s="272"/>
      <c r="AW137" s="272"/>
    </row>
    <row r="138" spans="1:49" ht="33" customHeight="1" x14ac:dyDescent="0.35">
      <c r="A138" s="1982" t="s">
        <v>1635</v>
      </c>
      <c r="B138" s="2061"/>
      <c r="C138" s="1983"/>
      <c r="D138" s="1994" t="s">
        <v>230</v>
      </c>
      <c r="E138" s="1995" t="s">
        <v>366</v>
      </c>
      <c r="F138" s="1995" t="s">
        <v>65</v>
      </c>
      <c r="G138" s="1995" t="s">
        <v>12</v>
      </c>
      <c r="H138" s="2003" t="s">
        <v>13</v>
      </c>
      <c r="I138" s="2003" t="s">
        <v>14</v>
      </c>
      <c r="J138" s="2003" t="s">
        <v>15</v>
      </c>
      <c r="K138" s="2003" t="s">
        <v>16</v>
      </c>
      <c r="L138" s="2003" t="s">
        <v>17</v>
      </c>
      <c r="M138" s="2003" t="s">
        <v>18</v>
      </c>
      <c r="N138" s="2003" t="s">
        <v>19</v>
      </c>
      <c r="O138" s="2003" t="s">
        <v>20</v>
      </c>
      <c r="P138" s="2003" t="s">
        <v>21</v>
      </c>
      <c r="Q138" s="2003" t="s">
        <v>22</v>
      </c>
      <c r="R138" s="2003" t="s">
        <v>23</v>
      </c>
      <c r="S138" s="2004" t="s">
        <v>1636</v>
      </c>
      <c r="T138" s="2062" t="s">
        <v>1637</v>
      </c>
      <c r="U138" s="2062" t="s">
        <v>1638</v>
      </c>
      <c r="V138" s="272"/>
      <c r="W138" s="272"/>
      <c r="X138" s="272"/>
      <c r="Y138" s="272"/>
      <c r="Z138" s="272"/>
      <c r="AA138" s="272"/>
      <c r="AB138" s="272"/>
      <c r="AC138" s="272"/>
      <c r="AD138" s="272"/>
      <c r="AE138" s="273"/>
      <c r="AF138" s="273"/>
      <c r="AG138" s="273"/>
      <c r="AH138" s="273"/>
      <c r="AI138" s="273"/>
      <c r="AJ138" s="272"/>
      <c r="AK138" s="272"/>
      <c r="AL138" s="273"/>
      <c r="AM138" s="272"/>
      <c r="AN138" s="272"/>
      <c r="AO138" s="273"/>
      <c r="AP138" s="272"/>
      <c r="AQ138" s="272"/>
      <c r="AR138" s="273"/>
      <c r="AS138" s="273"/>
      <c r="AT138" s="272"/>
      <c r="AU138" s="272"/>
      <c r="AV138" s="272"/>
      <c r="AW138" s="272"/>
    </row>
    <row r="139" spans="1:49" x14ac:dyDescent="0.35">
      <c r="A139" s="2063" t="s">
        <v>1639</v>
      </c>
      <c r="B139" s="2064"/>
      <c r="C139" s="1981"/>
      <c r="D139" s="316"/>
      <c r="E139" s="316"/>
      <c r="F139" s="316"/>
      <c r="G139" s="316"/>
      <c r="H139" s="316"/>
      <c r="I139" s="316"/>
      <c r="J139" s="316"/>
      <c r="K139" s="316"/>
      <c r="L139" s="316"/>
      <c r="M139" s="316"/>
      <c r="N139" s="316"/>
      <c r="O139" s="316"/>
      <c r="P139" s="316"/>
      <c r="Q139" s="316"/>
      <c r="R139" s="316"/>
      <c r="S139" s="2011"/>
      <c r="T139" s="2065"/>
      <c r="U139" s="2065"/>
      <c r="V139" s="272"/>
      <c r="W139" s="272"/>
      <c r="X139" s="272"/>
      <c r="Y139" s="272"/>
      <c r="Z139" s="272"/>
      <c r="AA139" s="272"/>
      <c r="AB139" s="272"/>
      <c r="AC139" s="272"/>
      <c r="AD139" s="272"/>
      <c r="AE139" s="273"/>
      <c r="AF139" s="273"/>
      <c r="AG139" s="273"/>
      <c r="AH139" s="273"/>
      <c r="AI139" s="273"/>
      <c r="AJ139" s="272"/>
      <c r="AK139" s="272"/>
      <c r="AL139" s="273"/>
      <c r="AM139" s="272"/>
      <c r="AN139" s="272"/>
      <c r="AO139" s="273"/>
      <c r="AP139" s="272"/>
      <c r="AQ139" s="272"/>
      <c r="AR139" s="273"/>
      <c r="AS139" s="273"/>
      <c r="AT139" s="272"/>
      <c r="AU139" s="272"/>
      <c r="AV139" s="272"/>
      <c r="AW139" s="272"/>
    </row>
    <row r="140" spans="1:49" x14ac:dyDescent="0.35">
      <c r="A140" s="828" t="s">
        <v>568</v>
      </c>
      <c r="B140" s="1079"/>
      <c r="C140" s="829"/>
      <c r="D140" s="1439"/>
      <c r="E140" s="1439"/>
      <c r="F140" s="1439"/>
      <c r="G140" s="1439"/>
      <c r="H140" s="1439"/>
      <c r="I140" s="1439"/>
      <c r="J140" s="1439"/>
      <c r="K140" s="1439"/>
      <c r="L140" s="1439"/>
      <c r="M140" s="1439"/>
      <c r="N140" s="1439"/>
      <c r="O140" s="1439"/>
      <c r="P140" s="1439"/>
      <c r="Q140" s="1439"/>
      <c r="R140" s="1439"/>
      <c r="S140" s="1438"/>
      <c r="T140" s="1164"/>
      <c r="U140" s="1164"/>
      <c r="V140" s="272"/>
      <c r="W140" s="272"/>
      <c r="X140" s="272"/>
      <c r="Y140" s="272"/>
      <c r="Z140" s="272"/>
      <c r="AA140" s="272"/>
      <c r="AB140" s="272"/>
      <c r="AC140" s="272"/>
      <c r="AD140" s="272"/>
      <c r="AE140" s="273"/>
      <c r="AF140" s="273"/>
      <c r="AG140" s="273"/>
      <c r="AH140" s="273"/>
      <c r="AI140" s="273"/>
      <c r="AJ140" s="272"/>
      <c r="AK140" s="272"/>
      <c r="AL140" s="273"/>
      <c r="AM140" s="272"/>
      <c r="AN140" s="272"/>
      <c r="AO140" s="273"/>
      <c r="AP140" s="272"/>
      <c r="AQ140" s="272"/>
      <c r="AR140" s="273"/>
      <c r="AS140" s="273"/>
      <c r="AT140" s="272"/>
      <c r="AU140" s="272"/>
      <c r="AV140" s="272"/>
      <c r="AW140" s="272"/>
    </row>
    <row r="141" spans="1:49" x14ac:dyDescent="0.35">
      <c r="A141" s="828" t="s">
        <v>1640</v>
      </c>
      <c r="B141" s="1079"/>
      <c r="C141" s="829"/>
      <c r="D141" s="1439"/>
      <c r="E141" s="1439"/>
      <c r="F141" s="1439"/>
      <c r="G141" s="1439"/>
      <c r="H141" s="1439"/>
      <c r="I141" s="1439"/>
      <c r="J141" s="1439"/>
      <c r="K141" s="1439"/>
      <c r="L141" s="1439"/>
      <c r="M141" s="1439"/>
      <c r="N141" s="1439"/>
      <c r="O141" s="1439"/>
      <c r="P141" s="1439"/>
      <c r="Q141" s="1439"/>
      <c r="R141" s="1439"/>
      <c r="S141" s="1438"/>
      <c r="T141" s="1164"/>
      <c r="U141" s="1164"/>
      <c r="AP141" s="272"/>
      <c r="AQ141" s="272"/>
      <c r="AR141" s="273"/>
      <c r="AS141" s="273"/>
      <c r="AT141" s="272"/>
      <c r="AU141" s="272"/>
      <c r="AV141" s="272"/>
      <c r="AW141" s="272"/>
    </row>
    <row r="142" spans="1:49" ht="15" customHeight="1" x14ac:dyDescent="0.35">
      <c r="A142" s="828" t="s">
        <v>1641</v>
      </c>
      <c r="B142" s="1079"/>
      <c r="C142" s="829"/>
      <c r="D142" s="1439"/>
      <c r="E142" s="1439"/>
      <c r="F142" s="1439"/>
      <c r="G142" s="1439"/>
      <c r="H142" s="1439"/>
      <c r="I142" s="1439"/>
      <c r="J142" s="1439"/>
      <c r="K142" s="1439"/>
      <c r="L142" s="1439"/>
      <c r="M142" s="1439"/>
      <c r="N142" s="1439"/>
      <c r="O142" s="1439"/>
      <c r="P142" s="1439"/>
      <c r="Q142" s="1439"/>
      <c r="R142" s="1439"/>
      <c r="S142" s="1438"/>
      <c r="T142" s="1164"/>
      <c r="U142" s="1164"/>
      <c r="AP142" s="272"/>
      <c r="AQ142" s="272"/>
      <c r="AR142" s="273"/>
      <c r="AS142" s="273"/>
      <c r="AT142" s="272"/>
      <c r="AU142" s="272"/>
      <c r="AV142" s="272"/>
      <c r="AW142" s="272"/>
    </row>
    <row r="143" spans="1:49" x14ac:dyDescent="0.35">
      <c r="A143" s="828" t="s">
        <v>1642</v>
      </c>
      <c r="B143" s="1079"/>
      <c r="C143" s="829"/>
      <c r="D143" s="1439"/>
      <c r="E143" s="1439"/>
      <c r="F143" s="1439"/>
      <c r="G143" s="1439"/>
      <c r="H143" s="1439"/>
      <c r="I143" s="1439"/>
      <c r="J143" s="1439"/>
      <c r="K143" s="1439"/>
      <c r="L143" s="1439"/>
      <c r="M143" s="1439"/>
      <c r="N143" s="1439"/>
      <c r="O143" s="1439"/>
      <c r="P143" s="1439"/>
      <c r="Q143" s="1439"/>
      <c r="R143" s="1439"/>
      <c r="S143" s="1438"/>
      <c r="T143" s="1164"/>
      <c r="U143" s="1164"/>
      <c r="AP143" s="272"/>
      <c r="AQ143" s="272"/>
      <c r="AR143" s="273"/>
      <c r="AS143" s="273"/>
      <c r="AT143" s="272"/>
      <c r="AU143" s="272"/>
      <c r="AV143" s="272"/>
      <c r="AW143" s="272"/>
    </row>
    <row r="144" spans="1:49" x14ac:dyDescent="0.35">
      <c r="A144" s="828" t="s">
        <v>1643</v>
      </c>
      <c r="B144" s="1079"/>
      <c r="C144" s="829"/>
      <c r="D144" s="1439"/>
      <c r="E144" s="1439"/>
      <c r="F144" s="1439"/>
      <c r="G144" s="1439"/>
      <c r="H144" s="1439"/>
      <c r="I144" s="1439"/>
      <c r="J144" s="1439"/>
      <c r="K144" s="1439"/>
      <c r="L144" s="1439"/>
      <c r="M144" s="1439"/>
      <c r="N144" s="1439"/>
      <c r="O144" s="1439"/>
      <c r="P144" s="1439"/>
      <c r="Q144" s="1439"/>
      <c r="R144" s="1439"/>
      <c r="S144" s="1438"/>
      <c r="T144" s="1164"/>
      <c r="U144" s="1164"/>
      <c r="AP144" s="272"/>
      <c r="AQ144" s="272"/>
      <c r="AR144" s="273"/>
      <c r="AS144" s="273"/>
      <c r="AT144" s="272"/>
      <c r="AU144" s="272"/>
      <c r="AV144" s="272"/>
      <c r="AW144" s="272"/>
    </row>
    <row r="145" spans="1:49" x14ac:dyDescent="0.35">
      <c r="A145" s="828" t="s">
        <v>1644</v>
      </c>
      <c r="B145" s="1079"/>
      <c r="C145" s="829"/>
      <c r="D145" s="1439"/>
      <c r="E145" s="1439"/>
      <c r="F145" s="1439"/>
      <c r="G145" s="1439"/>
      <c r="H145" s="1439"/>
      <c r="I145" s="1439"/>
      <c r="J145" s="1439"/>
      <c r="K145" s="1439"/>
      <c r="L145" s="1439"/>
      <c r="M145" s="1439"/>
      <c r="N145" s="1439"/>
      <c r="O145" s="1439"/>
      <c r="P145" s="1439"/>
      <c r="Q145" s="1439"/>
      <c r="R145" s="1439"/>
      <c r="S145" s="1438"/>
      <c r="T145" s="1164"/>
      <c r="U145" s="1164"/>
      <c r="AP145" s="272"/>
      <c r="AQ145" s="272"/>
      <c r="AR145" s="273"/>
      <c r="AS145" s="273"/>
      <c r="AT145" s="272"/>
      <c r="AU145" s="272"/>
      <c r="AV145" s="272"/>
      <c r="AW145" s="272"/>
    </row>
    <row r="146" spans="1:49" x14ac:dyDescent="0.35">
      <c r="A146" s="828" t="s">
        <v>1645</v>
      </c>
      <c r="B146" s="1079"/>
      <c r="C146" s="829"/>
      <c r="D146" s="1439"/>
      <c r="E146" s="1439"/>
      <c r="F146" s="1439"/>
      <c r="G146" s="1439"/>
      <c r="H146" s="1439"/>
      <c r="I146" s="1439"/>
      <c r="J146" s="1439"/>
      <c r="K146" s="1439"/>
      <c r="L146" s="1439"/>
      <c r="M146" s="1439"/>
      <c r="N146" s="1439"/>
      <c r="O146" s="1439"/>
      <c r="P146" s="1439"/>
      <c r="Q146" s="1439"/>
      <c r="R146" s="1439"/>
      <c r="S146" s="1438"/>
      <c r="T146" s="1164"/>
      <c r="U146" s="1164"/>
      <c r="AP146" s="272"/>
      <c r="AQ146" s="272"/>
      <c r="AR146" s="273"/>
      <c r="AS146" s="273"/>
      <c r="AT146" s="272"/>
      <c r="AU146" s="272"/>
      <c r="AV146" s="272"/>
      <c r="AW146" s="272"/>
    </row>
    <row r="147" spans="1:49" x14ac:dyDescent="0.35">
      <c r="A147" s="828" t="s">
        <v>1646</v>
      </c>
      <c r="B147" s="1079"/>
      <c r="C147" s="829"/>
      <c r="D147" s="1439"/>
      <c r="E147" s="1439"/>
      <c r="F147" s="1439"/>
      <c r="G147" s="1439"/>
      <c r="H147" s="1439"/>
      <c r="I147" s="1439"/>
      <c r="J147" s="1439"/>
      <c r="K147" s="1439"/>
      <c r="L147" s="1439"/>
      <c r="M147" s="1439"/>
      <c r="N147" s="1439"/>
      <c r="O147" s="1439"/>
      <c r="P147" s="1439"/>
      <c r="Q147" s="1439"/>
      <c r="R147" s="1439"/>
      <c r="S147" s="1438"/>
      <c r="T147" s="1164"/>
      <c r="U147" s="1164"/>
      <c r="AP147" s="272"/>
      <c r="AQ147" s="272"/>
      <c r="AR147" s="273"/>
      <c r="AS147" s="273"/>
      <c r="AT147" s="272"/>
      <c r="AU147" s="272"/>
      <c r="AV147" s="272"/>
      <c r="AW147" s="272"/>
    </row>
    <row r="148" spans="1:49" x14ac:dyDescent="0.35">
      <c r="A148" s="828" t="s">
        <v>1647</v>
      </c>
      <c r="B148" s="1079"/>
      <c r="C148" s="829"/>
      <c r="D148" s="1439"/>
      <c r="E148" s="1439"/>
      <c r="F148" s="1439"/>
      <c r="G148" s="1439"/>
      <c r="H148" s="1439"/>
      <c r="I148" s="1439"/>
      <c r="J148" s="1439"/>
      <c r="K148" s="1439"/>
      <c r="L148" s="1439"/>
      <c r="M148" s="1439"/>
      <c r="N148" s="1439"/>
      <c r="O148" s="1439"/>
      <c r="P148" s="1439"/>
      <c r="Q148" s="1439"/>
      <c r="R148" s="1439"/>
      <c r="S148" s="1438"/>
      <c r="T148" s="1164"/>
      <c r="U148" s="1164"/>
      <c r="AP148" s="272"/>
      <c r="AQ148" s="272"/>
      <c r="AR148" s="273"/>
      <c r="AS148" s="273"/>
      <c r="AT148" s="272"/>
      <c r="AU148" s="272"/>
      <c r="AV148" s="272"/>
      <c r="AW148" s="272"/>
    </row>
    <row r="149" spans="1:49" x14ac:dyDescent="0.35">
      <c r="A149" s="828" t="s">
        <v>1648</v>
      </c>
      <c r="B149" s="1079"/>
      <c r="C149" s="829"/>
      <c r="D149" s="1439"/>
      <c r="E149" s="1439"/>
      <c r="F149" s="1439"/>
      <c r="G149" s="1439"/>
      <c r="H149" s="1439"/>
      <c r="I149" s="1439"/>
      <c r="J149" s="1439"/>
      <c r="K149" s="1439"/>
      <c r="L149" s="1439"/>
      <c r="M149" s="1439"/>
      <c r="N149" s="1439"/>
      <c r="O149" s="1439"/>
      <c r="P149" s="1439"/>
      <c r="Q149" s="1439"/>
      <c r="R149" s="1439"/>
      <c r="S149" s="1438"/>
      <c r="T149" s="1164"/>
      <c r="U149" s="1164"/>
      <c r="AP149" s="272"/>
      <c r="AQ149" s="272"/>
      <c r="AR149" s="273"/>
      <c r="AS149" s="273"/>
      <c r="AT149" s="272"/>
      <c r="AU149" s="272"/>
      <c r="AV149" s="272"/>
      <c r="AW149" s="272"/>
    </row>
    <row r="150" spans="1:49" x14ac:dyDescent="0.35">
      <c r="A150" s="828" t="s">
        <v>572</v>
      </c>
      <c r="B150" s="1079"/>
      <c r="C150" s="829"/>
      <c r="D150" s="1439"/>
      <c r="E150" s="1439"/>
      <c r="F150" s="1439"/>
      <c r="G150" s="1439"/>
      <c r="H150" s="1439"/>
      <c r="I150" s="1439"/>
      <c r="J150" s="1439"/>
      <c r="K150" s="1439"/>
      <c r="L150" s="1439"/>
      <c r="M150" s="1439"/>
      <c r="N150" s="1439"/>
      <c r="O150" s="1439"/>
      <c r="P150" s="1439"/>
      <c r="Q150" s="1439"/>
      <c r="R150" s="1439"/>
      <c r="S150" s="1438"/>
      <c r="T150" s="1164"/>
      <c r="U150" s="1164"/>
      <c r="AP150" s="272"/>
      <c r="AQ150" s="272"/>
      <c r="AR150" s="273"/>
      <c r="AS150" s="273"/>
      <c r="AT150" s="272"/>
      <c r="AU150" s="272"/>
      <c r="AV150" s="272"/>
      <c r="AW150" s="272"/>
    </row>
    <row r="151" spans="1:49" x14ac:dyDescent="0.35">
      <c r="A151" s="828" t="s">
        <v>1649</v>
      </c>
      <c r="B151" s="1079"/>
      <c r="C151" s="829"/>
      <c r="D151" s="1439"/>
      <c r="E151" s="1439"/>
      <c r="F151" s="1439"/>
      <c r="G151" s="1439"/>
      <c r="H151" s="1439"/>
      <c r="I151" s="1439"/>
      <c r="J151" s="1439"/>
      <c r="K151" s="1439"/>
      <c r="L151" s="1439"/>
      <c r="M151" s="1439"/>
      <c r="N151" s="1439"/>
      <c r="O151" s="1439"/>
      <c r="P151" s="1439"/>
      <c r="Q151" s="1439"/>
      <c r="R151" s="1439"/>
      <c r="S151" s="1438"/>
      <c r="T151" s="1164"/>
      <c r="U151" s="1164"/>
      <c r="AP151" s="272"/>
      <c r="AQ151" s="272"/>
      <c r="AR151" s="273"/>
      <c r="AS151" s="273"/>
      <c r="AT151" s="272"/>
      <c r="AU151" s="272"/>
      <c r="AV151" s="272"/>
      <c r="AW151" s="272"/>
    </row>
    <row r="152" spans="1:49" x14ac:dyDescent="0.35">
      <c r="A152" s="828" t="s">
        <v>1650</v>
      </c>
      <c r="B152" s="1475"/>
      <c r="C152" s="829"/>
      <c r="D152" s="1439"/>
      <c r="E152" s="1439"/>
      <c r="F152" s="1439"/>
      <c r="G152" s="1439"/>
      <c r="H152" s="1439"/>
      <c r="I152" s="1439"/>
      <c r="J152" s="1439"/>
      <c r="K152" s="1439"/>
      <c r="L152" s="1439"/>
      <c r="M152" s="1439"/>
      <c r="N152" s="1439"/>
      <c r="O152" s="1439"/>
      <c r="P152" s="1439"/>
      <c r="Q152" s="1439"/>
      <c r="R152" s="1439"/>
      <c r="S152" s="1438"/>
      <c r="T152" s="1164"/>
      <c r="U152" s="1164"/>
      <c r="AP152" s="272"/>
      <c r="AQ152" s="272"/>
      <c r="AR152" s="273"/>
      <c r="AS152" s="273"/>
      <c r="AT152" s="272"/>
      <c r="AU152" s="272"/>
      <c r="AV152" s="272"/>
      <c r="AW152" s="272"/>
    </row>
    <row r="153" spans="1:49" x14ac:dyDescent="0.35">
      <c r="A153" s="836" t="s">
        <v>1651</v>
      </c>
      <c r="B153" s="2013"/>
      <c r="C153" s="837"/>
      <c r="D153" s="870"/>
      <c r="E153" s="870"/>
      <c r="F153" s="870"/>
      <c r="G153" s="870"/>
      <c r="H153" s="870"/>
      <c r="I153" s="870"/>
      <c r="J153" s="870"/>
      <c r="K153" s="870"/>
      <c r="L153" s="870"/>
      <c r="M153" s="870"/>
      <c r="N153" s="870"/>
      <c r="O153" s="870"/>
      <c r="P153" s="870"/>
      <c r="Q153" s="870"/>
      <c r="R153" s="870"/>
      <c r="S153" s="838"/>
      <c r="T153" s="1164"/>
      <c r="U153" s="1164"/>
      <c r="AP153" s="272"/>
      <c r="AQ153" s="272"/>
      <c r="AR153" s="273"/>
      <c r="AS153" s="273"/>
      <c r="AT153" s="272"/>
      <c r="AU153" s="272"/>
      <c r="AV153" s="272"/>
      <c r="AW153" s="272"/>
    </row>
    <row r="154" spans="1:49" x14ac:dyDescent="0.35">
      <c r="A154" s="2055" t="s">
        <v>1652</v>
      </c>
      <c r="B154" s="1999"/>
      <c r="C154" s="2066"/>
      <c r="D154" s="2067"/>
      <c r="E154" s="2067"/>
      <c r="F154" s="2067"/>
      <c r="G154" s="2067"/>
      <c r="H154" s="2067"/>
      <c r="I154" s="2067"/>
      <c r="J154" s="2067"/>
      <c r="K154" s="2067"/>
      <c r="L154" s="2067"/>
      <c r="M154" s="2067"/>
      <c r="N154" s="2067"/>
      <c r="O154" s="2067"/>
      <c r="P154" s="2067"/>
      <c r="Q154" s="2067"/>
      <c r="R154" s="2067"/>
      <c r="S154" s="2068"/>
      <c r="T154" s="2069"/>
      <c r="U154" s="2069"/>
      <c r="AP154" s="272"/>
      <c r="AQ154" s="272"/>
      <c r="AR154" s="273"/>
      <c r="AS154" s="273"/>
      <c r="AT154" s="272"/>
      <c r="AU154" s="272"/>
      <c r="AV154" s="272"/>
      <c r="AW154" s="272"/>
    </row>
    <row r="155" spans="1:49" x14ac:dyDescent="0.35">
      <c r="A155" s="2070" t="s">
        <v>64</v>
      </c>
      <c r="B155" s="2013"/>
      <c r="C155" s="2014"/>
      <c r="D155" s="1936">
        <f t="shared" ref="D155:S155" si="8">SUM(D139:D153)</f>
        <v>0</v>
      </c>
      <c r="E155" s="1936">
        <f t="shared" si="8"/>
        <v>0</v>
      </c>
      <c r="F155" s="1936">
        <f t="shared" si="8"/>
        <v>0</v>
      </c>
      <c r="G155" s="1936">
        <f t="shared" si="8"/>
        <v>0</v>
      </c>
      <c r="H155" s="1936">
        <f t="shared" si="8"/>
        <v>0</v>
      </c>
      <c r="I155" s="1936">
        <f t="shared" si="8"/>
        <v>0</v>
      </c>
      <c r="J155" s="1936">
        <f t="shared" si="8"/>
        <v>0</v>
      </c>
      <c r="K155" s="1936">
        <f t="shared" si="8"/>
        <v>0</v>
      </c>
      <c r="L155" s="1936">
        <f t="shared" si="8"/>
        <v>0</v>
      </c>
      <c r="M155" s="1936">
        <f t="shared" si="8"/>
        <v>0</v>
      </c>
      <c r="N155" s="1936">
        <f t="shared" si="8"/>
        <v>0</v>
      </c>
      <c r="O155" s="1936">
        <f t="shared" si="8"/>
        <v>0</v>
      </c>
      <c r="P155" s="1936">
        <f t="shared" si="8"/>
        <v>0</v>
      </c>
      <c r="Q155" s="1936">
        <f t="shared" si="8"/>
        <v>0</v>
      </c>
      <c r="R155" s="1936">
        <f t="shared" si="8"/>
        <v>0</v>
      </c>
      <c r="S155" s="2015">
        <f t="shared" si="8"/>
        <v>0</v>
      </c>
      <c r="T155" s="2055">
        <f t="shared" ref="T155:U155" si="9">SUM(T139:T154)</f>
        <v>0</v>
      </c>
      <c r="U155" s="2055">
        <f t="shared" si="9"/>
        <v>0</v>
      </c>
      <c r="AP155" s="272"/>
      <c r="AQ155" s="272"/>
      <c r="AR155" s="273"/>
      <c r="AS155" s="273"/>
      <c r="AT155" s="272"/>
      <c r="AU155" s="272"/>
      <c r="AV155" s="272"/>
      <c r="AW155" s="272"/>
    </row>
    <row r="156" spans="1:49" x14ac:dyDescent="0.35">
      <c r="AP156" s="272"/>
      <c r="AQ156" s="272"/>
      <c r="AR156" s="273"/>
      <c r="AS156" s="273"/>
      <c r="AT156" s="272"/>
      <c r="AU156" s="272"/>
      <c r="AV156" s="272"/>
      <c r="AW156" s="272"/>
    </row>
    <row r="157" spans="1:49" x14ac:dyDescent="0.35">
      <c r="A157" s="522" t="s">
        <v>1653</v>
      </c>
      <c r="B157" s="2071"/>
      <c r="C157" s="2071"/>
      <c r="D157" s="2071"/>
      <c r="E157" s="2071"/>
      <c r="F157" s="301"/>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2"/>
      <c r="AC157" s="298"/>
      <c r="AD157" s="272"/>
      <c r="AE157" s="273"/>
      <c r="AF157" s="273"/>
      <c r="AG157" s="273"/>
      <c r="AH157" s="273"/>
      <c r="AI157" s="273"/>
      <c r="AJ157" s="272"/>
      <c r="AK157" s="272"/>
      <c r="AL157" s="273"/>
      <c r="AM157" s="272"/>
      <c r="AN157" s="272"/>
      <c r="AO157" s="273"/>
      <c r="AP157" s="272"/>
      <c r="AQ157" s="272"/>
      <c r="AR157" s="273"/>
      <c r="AS157" s="273"/>
      <c r="AT157" s="272"/>
      <c r="AU157" s="272"/>
      <c r="AV157" s="272"/>
      <c r="AW157" s="272"/>
    </row>
    <row r="158" spans="1:49" ht="15" customHeight="1" x14ac:dyDescent="0.35">
      <c r="A158" s="7975" t="s">
        <v>2</v>
      </c>
      <c r="B158" s="7371"/>
      <c r="C158" s="7975" t="s">
        <v>64</v>
      </c>
      <c r="D158" s="7370"/>
      <c r="E158" s="7371"/>
      <c r="F158" s="7983" t="s">
        <v>1654</v>
      </c>
      <c r="G158" s="7984"/>
      <c r="H158" s="7984"/>
      <c r="I158" s="7984"/>
      <c r="J158" s="7984"/>
      <c r="K158" s="7984"/>
      <c r="L158" s="7984"/>
      <c r="M158" s="7984"/>
      <c r="N158" s="7984"/>
      <c r="O158" s="7984"/>
      <c r="P158" s="7984"/>
      <c r="Q158" s="7984"/>
      <c r="R158" s="7984"/>
      <c r="S158" s="7984"/>
      <c r="T158" s="7984"/>
      <c r="U158" s="7984"/>
      <c r="V158" s="7984"/>
      <c r="W158" s="7984"/>
      <c r="X158" s="7984"/>
      <c r="Y158" s="7984"/>
      <c r="Z158" s="7984"/>
      <c r="AA158" s="7984"/>
      <c r="AB158" s="7984"/>
      <c r="AC158" s="7984"/>
      <c r="AD158" s="7984"/>
      <c r="AE158" s="7984"/>
      <c r="AF158" s="7984"/>
      <c r="AG158" s="7984"/>
      <c r="AH158" s="7984"/>
      <c r="AI158" s="7984"/>
      <c r="AJ158" s="7984"/>
      <c r="AK158" s="7984"/>
      <c r="AL158" s="7984"/>
      <c r="AM158" s="7985"/>
      <c r="AN158" s="8009" t="s">
        <v>363</v>
      </c>
      <c r="AO158" s="8012" t="s">
        <v>1655</v>
      </c>
      <c r="AP158" s="8015" t="s">
        <v>9</v>
      </c>
      <c r="AQ158" s="8009" t="s">
        <v>10</v>
      </c>
      <c r="AT158" s="272"/>
      <c r="AU158" s="272"/>
      <c r="AV158" s="272"/>
      <c r="AW158" s="272"/>
    </row>
    <row r="159" spans="1:49" x14ac:dyDescent="0.35">
      <c r="A159" s="8023"/>
      <c r="B159" s="8024"/>
      <c r="C159" s="7974"/>
      <c r="D159" s="7976"/>
      <c r="E159" s="7971"/>
      <c r="F159" s="8003" t="s">
        <v>365</v>
      </c>
      <c r="G159" s="8004"/>
      <c r="H159" s="8003" t="s">
        <v>230</v>
      </c>
      <c r="I159" s="8004"/>
      <c r="J159" s="8003" t="s">
        <v>1656</v>
      </c>
      <c r="K159" s="8004"/>
      <c r="L159" s="8003" t="s">
        <v>65</v>
      </c>
      <c r="M159" s="8004"/>
      <c r="N159" s="8003" t="s">
        <v>12</v>
      </c>
      <c r="O159" s="8004"/>
      <c r="P159" s="7983" t="s">
        <v>13</v>
      </c>
      <c r="Q159" s="7985"/>
      <c r="R159" s="7983" t="s">
        <v>14</v>
      </c>
      <c r="S159" s="7985"/>
      <c r="T159" s="7983" t="s">
        <v>15</v>
      </c>
      <c r="U159" s="7985"/>
      <c r="V159" s="7983" t="s">
        <v>16</v>
      </c>
      <c r="W159" s="7985"/>
      <c r="X159" s="7983" t="s">
        <v>17</v>
      </c>
      <c r="Y159" s="7985"/>
      <c r="Z159" s="7983" t="s">
        <v>18</v>
      </c>
      <c r="AA159" s="7985"/>
      <c r="AB159" s="7983" t="s">
        <v>19</v>
      </c>
      <c r="AC159" s="7985"/>
      <c r="AD159" s="7983" t="s">
        <v>20</v>
      </c>
      <c r="AE159" s="7985"/>
      <c r="AF159" s="7983" t="s">
        <v>21</v>
      </c>
      <c r="AG159" s="7985"/>
      <c r="AH159" s="7983" t="s">
        <v>22</v>
      </c>
      <c r="AI159" s="7985"/>
      <c r="AJ159" s="7983" t="s">
        <v>1657</v>
      </c>
      <c r="AK159" s="8017"/>
      <c r="AL159" s="7983" t="s">
        <v>24</v>
      </c>
      <c r="AM159" s="8017"/>
      <c r="AN159" s="8010"/>
      <c r="AO159" s="8013"/>
      <c r="AP159" s="7063"/>
      <c r="AQ159" s="8010"/>
      <c r="AT159" s="272"/>
      <c r="AU159" s="272"/>
      <c r="AV159" s="272"/>
      <c r="AW159" s="272"/>
    </row>
    <row r="160" spans="1:49" x14ac:dyDescent="0.35">
      <c r="A160" s="7974"/>
      <c r="B160" s="7971"/>
      <c r="C160" s="1989" t="s">
        <v>32</v>
      </c>
      <c r="D160" s="2003" t="s">
        <v>33</v>
      </c>
      <c r="E160" s="2072" t="s">
        <v>34</v>
      </c>
      <c r="F160" s="2073" t="s">
        <v>33</v>
      </c>
      <c r="G160" s="1968" t="s">
        <v>34</v>
      </c>
      <c r="H160" s="2073" t="s">
        <v>33</v>
      </c>
      <c r="I160" s="1968" t="s">
        <v>34</v>
      </c>
      <c r="J160" s="2073" t="s">
        <v>33</v>
      </c>
      <c r="K160" s="1968" t="s">
        <v>34</v>
      </c>
      <c r="L160" s="2073" t="s">
        <v>33</v>
      </c>
      <c r="M160" s="1968" t="s">
        <v>34</v>
      </c>
      <c r="N160" s="2073" t="s">
        <v>33</v>
      </c>
      <c r="O160" s="1968" t="s">
        <v>34</v>
      </c>
      <c r="P160" s="2073" t="s">
        <v>33</v>
      </c>
      <c r="Q160" s="1968" t="s">
        <v>34</v>
      </c>
      <c r="R160" s="2073" t="s">
        <v>33</v>
      </c>
      <c r="S160" s="1968" t="s">
        <v>34</v>
      </c>
      <c r="T160" s="2073" t="s">
        <v>33</v>
      </c>
      <c r="U160" s="1968" t="s">
        <v>34</v>
      </c>
      <c r="V160" s="2073" t="s">
        <v>33</v>
      </c>
      <c r="W160" s="1968" t="s">
        <v>34</v>
      </c>
      <c r="X160" s="2073" t="s">
        <v>33</v>
      </c>
      <c r="Y160" s="1968" t="s">
        <v>34</v>
      </c>
      <c r="Z160" s="2073" t="s">
        <v>33</v>
      </c>
      <c r="AA160" s="1968" t="s">
        <v>34</v>
      </c>
      <c r="AB160" s="2073" t="s">
        <v>33</v>
      </c>
      <c r="AC160" s="1968" t="s">
        <v>34</v>
      </c>
      <c r="AD160" s="2073" t="s">
        <v>33</v>
      </c>
      <c r="AE160" s="2074" t="s">
        <v>34</v>
      </c>
      <c r="AF160" s="2075" t="s">
        <v>33</v>
      </c>
      <c r="AG160" s="2074" t="s">
        <v>34</v>
      </c>
      <c r="AH160" s="2075" t="s">
        <v>33</v>
      </c>
      <c r="AI160" s="2074" t="s">
        <v>34</v>
      </c>
      <c r="AJ160" s="2073" t="s">
        <v>33</v>
      </c>
      <c r="AK160" s="2076" t="s">
        <v>34</v>
      </c>
      <c r="AL160" s="2073" t="s">
        <v>33</v>
      </c>
      <c r="AM160" s="2076" t="s">
        <v>34</v>
      </c>
      <c r="AN160" s="8011"/>
      <c r="AO160" s="8014"/>
      <c r="AP160" s="8016"/>
      <c r="AQ160" s="8011"/>
      <c r="AT160" s="272"/>
      <c r="AU160" s="272"/>
      <c r="AV160" s="272"/>
      <c r="AW160" s="272"/>
    </row>
    <row r="161" spans="1:49" x14ac:dyDescent="0.35">
      <c r="A161" s="7995" t="s">
        <v>58</v>
      </c>
      <c r="B161" s="7996"/>
      <c r="C161" s="2077"/>
      <c r="D161" s="2078"/>
      <c r="E161" s="1960"/>
      <c r="F161" s="2079"/>
      <c r="G161" s="1944"/>
      <c r="H161" s="2079"/>
      <c r="I161" s="1944"/>
      <c r="J161" s="2079"/>
      <c r="K161" s="2080"/>
      <c r="L161" s="2079"/>
      <c r="M161" s="2080"/>
      <c r="N161" s="2079"/>
      <c r="O161" s="2080"/>
      <c r="P161" s="2079"/>
      <c r="Q161" s="2080"/>
      <c r="R161" s="2079"/>
      <c r="S161" s="2080"/>
      <c r="T161" s="2079"/>
      <c r="U161" s="2080"/>
      <c r="V161" s="2079"/>
      <c r="W161" s="2080"/>
      <c r="X161" s="2079"/>
      <c r="Y161" s="2080"/>
      <c r="Z161" s="2079"/>
      <c r="AA161" s="2080"/>
      <c r="AB161" s="2079"/>
      <c r="AC161" s="2080"/>
      <c r="AD161" s="2079"/>
      <c r="AE161" s="2081"/>
      <c r="AF161" s="2082"/>
      <c r="AG161" s="2081"/>
      <c r="AH161" s="2082"/>
      <c r="AI161" s="2081"/>
      <c r="AJ161" s="1961"/>
      <c r="AK161" s="2083"/>
      <c r="AL161" s="1961"/>
      <c r="AM161" s="2083"/>
      <c r="AN161" s="2084"/>
      <c r="AO161" s="2085"/>
      <c r="AP161" s="2086"/>
      <c r="AQ161" s="2084"/>
      <c r="AT161" s="272"/>
      <c r="AU161" s="272"/>
      <c r="AV161" s="272"/>
      <c r="AW161" s="272"/>
    </row>
    <row r="162" spans="1:49" x14ac:dyDescent="0.35">
      <c r="A162" s="8001" t="s">
        <v>440</v>
      </c>
      <c r="B162" s="2087" t="s">
        <v>1658</v>
      </c>
      <c r="C162" s="523"/>
      <c r="D162" s="524"/>
      <c r="E162" s="2088"/>
      <c r="F162" s="2089"/>
      <c r="G162" s="1970"/>
      <c r="H162" s="2089"/>
      <c r="I162" s="1970"/>
      <c r="J162" s="2089"/>
      <c r="K162" s="2011"/>
      <c r="L162" s="2089"/>
      <c r="M162" s="2011"/>
      <c r="N162" s="2089"/>
      <c r="O162" s="2011"/>
      <c r="P162" s="2089"/>
      <c r="Q162" s="2011"/>
      <c r="R162" s="2089"/>
      <c r="S162" s="2011"/>
      <c r="T162" s="2089"/>
      <c r="U162" s="2011"/>
      <c r="V162" s="2089"/>
      <c r="W162" s="2011"/>
      <c r="X162" s="2089"/>
      <c r="Y162" s="2011"/>
      <c r="Z162" s="2089"/>
      <c r="AA162" s="2011"/>
      <c r="AB162" s="2089"/>
      <c r="AC162" s="2011"/>
      <c r="AD162" s="2089"/>
      <c r="AE162" s="2090"/>
      <c r="AF162" s="2089"/>
      <c r="AG162" s="2090"/>
      <c r="AH162" s="2089"/>
      <c r="AI162" s="2090"/>
      <c r="AJ162" s="2089"/>
      <c r="AK162" s="2091"/>
      <c r="AL162" s="2089"/>
      <c r="AM162" s="2091"/>
      <c r="AN162" s="2092"/>
      <c r="AO162" s="1980"/>
      <c r="AP162" s="2093"/>
      <c r="AQ162" s="2092"/>
      <c r="AT162" s="272"/>
      <c r="AU162" s="272"/>
      <c r="AV162" s="272"/>
      <c r="AW162" s="272"/>
    </row>
    <row r="163" spans="1:49" x14ac:dyDescent="0.35">
      <c r="A163" s="7342"/>
      <c r="B163" s="1150" t="s">
        <v>1659</v>
      </c>
      <c r="C163" s="523"/>
      <c r="D163" s="525"/>
      <c r="E163" s="1476"/>
      <c r="F163" s="285"/>
      <c r="G163" s="290"/>
      <c r="H163" s="285"/>
      <c r="I163" s="290"/>
      <c r="J163" s="285"/>
      <c r="K163" s="354"/>
      <c r="L163" s="285"/>
      <c r="M163" s="354"/>
      <c r="N163" s="285"/>
      <c r="O163" s="354"/>
      <c r="P163" s="285"/>
      <c r="Q163" s="354"/>
      <c r="R163" s="285"/>
      <c r="S163" s="354"/>
      <c r="T163" s="285"/>
      <c r="U163" s="354"/>
      <c r="V163" s="285"/>
      <c r="W163" s="354"/>
      <c r="X163" s="285"/>
      <c r="Y163" s="354"/>
      <c r="Z163" s="285"/>
      <c r="AA163" s="354"/>
      <c r="AB163" s="285"/>
      <c r="AC163" s="354"/>
      <c r="AD163" s="285"/>
      <c r="AE163" s="526"/>
      <c r="AF163" s="285"/>
      <c r="AG163" s="526"/>
      <c r="AH163" s="285"/>
      <c r="AI163" s="526"/>
      <c r="AJ163" s="527"/>
      <c r="AK163" s="167"/>
      <c r="AL163" s="527"/>
      <c r="AM163" s="167"/>
      <c r="AN163" s="528"/>
      <c r="AO163" s="282"/>
      <c r="AP163" s="302"/>
      <c r="AQ163" s="528"/>
      <c r="AT163" s="272"/>
      <c r="AU163" s="272"/>
      <c r="AV163" s="272"/>
      <c r="AW163" s="272"/>
    </row>
    <row r="164" spans="1:49" ht="21.5" x14ac:dyDescent="0.35">
      <c r="A164" s="7342"/>
      <c r="B164" s="1422" t="s">
        <v>1660</v>
      </c>
      <c r="C164" s="1286"/>
      <c r="D164" s="1477"/>
      <c r="E164" s="1259"/>
      <c r="F164" s="829"/>
      <c r="G164" s="1438"/>
      <c r="H164" s="829"/>
      <c r="I164" s="1438"/>
      <c r="J164" s="829"/>
      <c r="K164" s="1438"/>
      <c r="L164" s="829"/>
      <c r="M164" s="1438"/>
      <c r="N164" s="829"/>
      <c r="O164" s="1438"/>
      <c r="P164" s="829"/>
      <c r="Q164" s="1438"/>
      <c r="R164" s="829"/>
      <c r="S164" s="1438"/>
      <c r="T164" s="829"/>
      <c r="U164" s="1438"/>
      <c r="V164" s="829"/>
      <c r="W164" s="1438"/>
      <c r="X164" s="829"/>
      <c r="Y164" s="1438"/>
      <c r="Z164" s="829"/>
      <c r="AA164" s="1438"/>
      <c r="AB164" s="829"/>
      <c r="AC164" s="1438"/>
      <c r="AD164" s="829"/>
      <c r="AE164" s="1478"/>
      <c r="AF164" s="1418"/>
      <c r="AG164" s="1478"/>
      <c r="AH164" s="1418"/>
      <c r="AI164" s="1478"/>
      <c r="AJ164" s="1114"/>
      <c r="AK164" s="1479"/>
      <c r="AL164" s="1114"/>
      <c r="AM164" s="1479"/>
      <c r="AN164" s="1419"/>
      <c r="AO164" s="855"/>
      <c r="AP164" s="833"/>
      <c r="AQ164" s="1419"/>
      <c r="AT164" s="272"/>
      <c r="AU164" s="272"/>
      <c r="AV164" s="272"/>
      <c r="AW164" s="272"/>
    </row>
    <row r="165" spans="1:49" x14ac:dyDescent="0.35">
      <c r="A165" s="8002"/>
      <c r="B165" s="1151" t="s">
        <v>1645</v>
      </c>
      <c r="C165" s="2094"/>
      <c r="D165" s="1477"/>
      <c r="E165" s="1259"/>
      <c r="F165" s="862"/>
      <c r="G165" s="863"/>
      <c r="H165" s="862"/>
      <c r="I165" s="863"/>
      <c r="J165" s="862"/>
      <c r="K165" s="863"/>
      <c r="L165" s="862"/>
      <c r="M165" s="863"/>
      <c r="N165" s="837"/>
      <c r="O165" s="838"/>
      <c r="P165" s="837"/>
      <c r="Q165" s="838"/>
      <c r="R165" s="837"/>
      <c r="S165" s="838"/>
      <c r="T165" s="837"/>
      <c r="U165" s="838"/>
      <c r="V165" s="837"/>
      <c r="W165" s="838"/>
      <c r="X165" s="837"/>
      <c r="Y165" s="838"/>
      <c r="Z165" s="837"/>
      <c r="AA165" s="872"/>
      <c r="AB165" s="837"/>
      <c r="AC165" s="838"/>
      <c r="AD165" s="862"/>
      <c r="AE165" s="862"/>
      <c r="AF165" s="862"/>
      <c r="AG165" s="862"/>
      <c r="AH165" s="862"/>
      <c r="AI165" s="862"/>
      <c r="AJ165" s="862"/>
      <c r="AK165" s="869"/>
      <c r="AL165" s="862"/>
      <c r="AM165" s="869"/>
      <c r="AN165" s="1430"/>
      <c r="AO165" s="873"/>
      <c r="AP165" s="842"/>
      <c r="AQ165" s="1430"/>
      <c r="AT165" s="272"/>
      <c r="AU165" s="272"/>
      <c r="AV165" s="272"/>
      <c r="AW165" s="272"/>
    </row>
    <row r="166" spans="1:49" x14ac:dyDescent="0.35">
      <c r="A166" s="7995" t="s">
        <v>60</v>
      </c>
      <c r="B166" s="7996"/>
      <c r="C166" s="529"/>
      <c r="D166" s="335"/>
      <c r="E166" s="336"/>
      <c r="F166" s="294"/>
      <c r="G166" s="156"/>
      <c r="H166" s="294"/>
      <c r="I166" s="156"/>
      <c r="J166" s="294"/>
      <c r="K166" s="354"/>
      <c r="L166" s="294"/>
      <c r="M166" s="354"/>
      <c r="N166" s="294"/>
      <c r="O166" s="354"/>
      <c r="P166" s="294"/>
      <c r="Q166" s="354"/>
      <c r="R166" s="294"/>
      <c r="S166" s="354"/>
      <c r="T166" s="294"/>
      <c r="U166" s="354"/>
      <c r="V166" s="294"/>
      <c r="W166" s="354"/>
      <c r="X166" s="294"/>
      <c r="Y166" s="354"/>
      <c r="Z166" s="294"/>
      <c r="AA166" s="354"/>
      <c r="AB166" s="294"/>
      <c r="AC166" s="354"/>
      <c r="AD166" s="294"/>
      <c r="AE166" s="526"/>
      <c r="AF166" s="530"/>
      <c r="AG166" s="526"/>
      <c r="AH166" s="530"/>
      <c r="AI166" s="528"/>
      <c r="AJ166" s="499"/>
      <c r="AK166" s="167"/>
      <c r="AL166" s="499"/>
      <c r="AM166" s="167"/>
      <c r="AN166" s="528"/>
      <c r="AO166" s="282"/>
      <c r="AP166" s="302"/>
      <c r="AQ166" s="528"/>
      <c r="AT166" s="272"/>
      <c r="AU166" s="272"/>
      <c r="AV166" s="272"/>
      <c r="AW166" s="272"/>
    </row>
    <row r="167" spans="1:49" x14ac:dyDescent="0.35">
      <c r="A167" s="7995" t="s">
        <v>1661</v>
      </c>
      <c r="B167" s="7996"/>
      <c r="C167" s="1258"/>
      <c r="D167" s="1477"/>
      <c r="E167" s="1259"/>
      <c r="F167" s="829"/>
      <c r="G167" s="854"/>
      <c r="H167" s="829"/>
      <c r="I167" s="854"/>
      <c r="J167" s="829"/>
      <c r="K167" s="1438"/>
      <c r="L167" s="829"/>
      <c r="M167" s="1438"/>
      <c r="N167" s="829"/>
      <c r="O167" s="1438"/>
      <c r="P167" s="829"/>
      <c r="Q167" s="1438"/>
      <c r="R167" s="829"/>
      <c r="S167" s="1438"/>
      <c r="T167" s="829"/>
      <c r="U167" s="1438"/>
      <c r="V167" s="829"/>
      <c r="W167" s="1438"/>
      <c r="X167" s="829"/>
      <c r="Y167" s="1438"/>
      <c r="Z167" s="829"/>
      <c r="AA167" s="1438"/>
      <c r="AB167" s="829"/>
      <c r="AC167" s="854"/>
      <c r="AD167" s="829"/>
      <c r="AE167" s="1419"/>
      <c r="AF167" s="1418"/>
      <c r="AG167" s="1419"/>
      <c r="AH167" s="1418"/>
      <c r="AI167" s="1419"/>
      <c r="AJ167" s="1114"/>
      <c r="AK167" s="1479"/>
      <c r="AL167" s="1114"/>
      <c r="AM167" s="1479"/>
      <c r="AN167" s="1419"/>
      <c r="AO167" s="855"/>
      <c r="AP167" s="833"/>
      <c r="AQ167" s="1419"/>
      <c r="AT167" s="272"/>
      <c r="AU167" s="272"/>
      <c r="AV167" s="272"/>
      <c r="AW167" s="272"/>
    </row>
    <row r="168" spans="1:49" x14ac:dyDescent="0.35">
      <c r="A168" s="7999" t="s">
        <v>427</v>
      </c>
      <c r="B168" s="8000"/>
      <c r="C168" s="1258"/>
      <c r="D168" s="1480"/>
      <c r="E168" s="1259"/>
      <c r="F168" s="829"/>
      <c r="G168" s="854"/>
      <c r="H168" s="829"/>
      <c r="I168" s="854"/>
      <c r="J168" s="829"/>
      <c r="K168" s="1438"/>
      <c r="L168" s="829"/>
      <c r="M168" s="1438"/>
      <c r="N168" s="829"/>
      <c r="O168" s="1438"/>
      <c r="P168" s="829"/>
      <c r="Q168" s="1438"/>
      <c r="R168" s="829"/>
      <c r="S168" s="1438"/>
      <c r="T168" s="829"/>
      <c r="U168" s="1438"/>
      <c r="V168" s="829"/>
      <c r="W168" s="1438"/>
      <c r="X168" s="829"/>
      <c r="Y168" s="1438"/>
      <c r="Z168" s="829"/>
      <c r="AA168" s="1438"/>
      <c r="AB168" s="829"/>
      <c r="AC168" s="854"/>
      <c r="AD168" s="829"/>
      <c r="AE168" s="1419"/>
      <c r="AF168" s="1418"/>
      <c r="AG168" s="1419"/>
      <c r="AH168" s="1418"/>
      <c r="AI168" s="1419"/>
      <c r="AJ168" s="1114"/>
      <c r="AK168" s="1479"/>
      <c r="AL168" s="1114"/>
      <c r="AM168" s="1479"/>
      <c r="AN168" s="1419"/>
      <c r="AO168" s="855"/>
      <c r="AP168" s="833"/>
      <c r="AQ168" s="1419"/>
      <c r="AT168" s="272"/>
      <c r="AU168" s="272"/>
      <c r="AV168" s="272"/>
      <c r="AW168" s="272"/>
    </row>
    <row r="169" spans="1:49" x14ac:dyDescent="0.35">
      <c r="A169" s="7995" t="s">
        <v>1662</v>
      </c>
      <c r="B169" s="7996"/>
      <c r="C169" s="1258"/>
      <c r="D169" s="1477"/>
      <c r="E169" s="1259"/>
      <c r="F169" s="829"/>
      <c r="G169" s="854"/>
      <c r="H169" s="829"/>
      <c r="I169" s="854"/>
      <c r="J169" s="829"/>
      <c r="K169" s="1438"/>
      <c r="L169" s="829"/>
      <c r="M169" s="1438"/>
      <c r="N169" s="829"/>
      <c r="O169" s="1438"/>
      <c r="P169" s="829"/>
      <c r="Q169" s="1438"/>
      <c r="R169" s="829"/>
      <c r="S169" s="1438"/>
      <c r="T169" s="829"/>
      <c r="U169" s="1438"/>
      <c r="V169" s="829"/>
      <c r="W169" s="1438"/>
      <c r="X169" s="829"/>
      <c r="Y169" s="1438"/>
      <c r="Z169" s="829"/>
      <c r="AA169" s="1438"/>
      <c r="AB169" s="829"/>
      <c r="AC169" s="1438"/>
      <c r="AD169" s="829"/>
      <c r="AE169" s="1478"/>
      <c r="AF169" s="1418"/>
      <c r="AG169" s="1478"/>
      <c r="AH169" s="1418"/>
      <c r="AI169" s="1419"/>
      <c r="AJ169" s="1114"/>
      <c r="AK169" s="1479"/>
      <c r="AL169" s="1114"/>
      <c r="AM169" s="1479"/>
      <c r="AN169" s="1419"/>
      <c r="AO169" s="855"/>
      <c r="AP169" s="833"/>
      <c r="AQ169" s="1419"/>
    </row>
    <row r="170" spans="1:49" x14ac:dyDescent="0.35">
      <c r="A170" s="7995" t="s">
        <v>372</v>
      </c>
      <c r="B170" s="7996"/>
      <c r="C170" s="2095"/>
      <c r="D170" s="1481"/>
      <c r="E170" s="1482"/>
      <c r="F170" s="1664"/>
      <c r="G170" s="878"/>
      <c r="H170" s="1664"/>
      <c r="I170" s="878"/>
      <c r="J170" s="1664"/>
      <c r="K170" s="817"/>
      <c r="L170" s="1664"/>
      <c r="M170" s="817"/>
      <c r="N170" s="1664"/>
      <c r="O170" s="817"/>
      <c r="P170" s="1664"/>
      <c r="Q170" s="817"/>
      <c r="R170" s="1664"/>
      <c r="S170" s="817"/>
      <c r="T170" s="1664"/>
      <c r="U170" s="817"/>
      <c r="V170" s="1664"/>
      <c r="W170" s="817"/>
      <c r="X170" s="1664"/>
      <c r="Y170" s="817"/>
      <c r="Z170" s="1664"/>
      <c r="AA170" s="817"/>
      <c r="AB170" s="1664"/>
      <c r="AC170" s="817"/>
      <c r="AD170" s="1664"/>
      <c r="AE170" s="1483"/>
      <c r="AF170" s="1928"/>
      <c r="AG170" s="1483"/>
      <c r="AH170" s="1928"/>
      <c r="AI170" s="1483"/>
      <c r="AJ170" s="1205"/>
      <c r="AK170" s="823"/>
      <c r="AL170" s="1205"/>
      <c r="AM170" s="823"/>
      <c r="AN170" s="1423"/>
      <c r="AO170" s="1484"/>
      <c r="AP170" s="822"/>
      <c r="AQ170" s="1423"/>
    </row>
    <row r="171" spans="1:49" x14ac:dyDescent="0.35">
      <c r="A171" s="2096" t="s">
        <v>384</v>
      </c>
      <c r="B171" s="2097"/>
      <c r="C171" s="2098"/>
      <c r="D171" s="2098"/>
      <c r="E171" s="2098"/>
      <c r="F171" s="2099"/>
      <c r="G171" s="2098"/>
      <c r="H171" s="2098"/>
      <c r="I171" s="2098"/>
      <c r="J171" s="2098"/>
      <c r="K171" s="2098"/>
      <c r="L171" s="2098"/>
      <c r="M171" s="2098"/>
      <c r="N171" s="2098"/>
      <c r="O171" s="2098"/>
      <c r="P171" s="2098"/>
      <c r="Q171" s="2098"/>
      <c r="R171" s="2098"/>
      <c r="S171" s="2098"/>
      <c r="T171" s="2098"/>
      <c r="U171" s="2098"/>
      <c r="V171" s="2098"/>
      <c r="W171" s="2098"/>
      <c r="X171" s="2098"/>
      <c r="Y171" s="2098"/>
      <c r="Z171" s="2098"/>
      <c r="AA171" s="2098"/>
      <c r="AB171" s="2098"/>
      <c r="AC171" s="2098"/>
      <c r="AD171" s="2098"/>
      <c r="AE171" s="2098"/>
      <c r="AF171" s="2098"/>
      <c r="AG171" s="2098"/>
      <c r="AH171" s="2098"/>
      <c r="AI171" s="2098"/>
      <c r="AJ171" s="2098"/>
      <c r="AK171" s="2098"/>
      <c r="AL171" s="2098"/>
      <c r="AM171" s="2098"/>
      <c r="AN171" s="2098"/>
      <c r="AO171" s="2098"/>
      <c r="AP171" s="2098"/>
      <c r="AQ171" s="2098"/>
    </row>
    <row r="172" spans="1:49" x14ac:dyDescent="0.35">
      <c r="A172" s="7997" t="s">
        <v>30</v>
      </c>
      <c r="B172" s="7998"/>
      <c r="C172" s="2100"/>
      <c r="D172" s="1699"/>
      <c r="E172" s="1992"/>
      <c r="F172" s="2014">
        <f t="shared" ref="F172:AM172" si="10">SUM(F161:F170)</f>
        <v>0</v>
      </c>
      <c r="G172" s="2101">
        <f t="shared" si="10"/>
        <v>0</v>
      </c>
      <c r="H172" s="2014">
        <f t="shared" si="10"/>
        <v>0</v>
      </c>
      <c r="I172" s="2101">
        <f t="shared" si="10"/>
        <v>0</v>
      </c>
      <c r="J172" s="2014">
        <f t="shared" si="10"/>
        <v>0</v>
      </c>
      <c r="K172" s="2015">
        <f t="shared" si="10"/>
        <v>0</v>
      </c>
      <c r="L172" s="2014">
        <f t="shared" si="10"/>
        <v>0</v>
      </c>
      <c r="M172" s="2015">
        <f t="shared" si="10"/>
        <v>0</v>
      </c>
      <c r="N172" s="2014">
        <f t="shared" si="10"/>
        <v>0</v>
      </c>
      <c r="O172" s="2015">
        <f t="shared" si="10"/>
        <v>0</v>
      </c>
      <c r="P172" s="2014">
        <f t="shared" si="10"/>
        <v>0</v>
      </c>
      <c r="Q172" s="2015">
        <f t="shared" si="10"/>
        <v>0</v>
      </c>
      <c r="R172" s="2014">
        <f t="shared" si="10"/>
        <v>0</v>
      </c>
      <c r="S172" s="2015">
        <f t="shared" si="10"/>
        <v>0</v>
      </c>
      <c r="T172" s="2014">
        <f t="shared" si="10"/>
        <v>0</v>
      </c>
      <c r="U172" s="2015">
        <f t="shared" si="10"/>
        <v>0</v>
      </c>
      <c r="V172" s="2014">
        <f t="shared" si="10"/>
        <v>0</v>
      </c>
      <c r="W172" s="2015">
        <f t="shared" si="10"/>
        <v>0</v>
      </c>
      <c r="X172" s="2014">
        <f t="shared" si="10"/>
        <v>0</v>
      </c>
      <c r="Y172" s="2015">
        <f t="shared" si="10"/>
        <v>0</v>
      </c>
      <c r="Z172" s="2014">
        <f t="shared" si="10"/>
        <v>0</v>
      </c>
      <c r="AA172" s="2015">
        <f t="shared" si="10"/>
        <v>0</v>
      </c>
      <c r="AB172" s="2014">
        <f t="shared" si="10"/>
        <v>0</v>
      </c>
      <c r="AC172" s="2015">
        <f t="shared" si="10"/>
        <v>0</v>
      </c>
      <c r="AD172" s="2014">
        <f t="shared" si="10"/>
        <v>0</v>
      </c>
      <c r="AE172" s="2102">
        <f t="shared" si="10"/>
        <v>0</v>
      </c>
      <c r="AF172" s="2103">
        <f t="shared" si="10"/>
        <v>0</v>
      </c>
      <c r="AG172" s="2102">
        <f t="shared" si="10"/>
        <v>0</v>
      </c>
      <c r="AH172" s="2103">
        <f t="shared" si="10"/>
        <v>0</v>
      </c>
      <c r="AI172" s="2102">
        <f t="shared" si="10"/>
        <v>0</v>
      </c>
      <c r="AJ172" s="2017">
        <f t="shared" si="10"/>
        <v>0</v>
      </c>
      <c r="AK172" s="2104">
        <f t="shared" si="10"/>
        <v>0</v>
      </c>
      <c r="AL172" s="2017">
        <f t="shared" si="10"/>
        <v>0</v>
      </c>
      <c r="AM172" s="2104">
        <f t="shared" si="10"/>
        <v>0</v>
      </c>
      <c r="AN172" s="2105">
        <f>SUM(AN161:AN170)</f>
        <v>0</v>
      </c>
      <c r="AO172" s="2106">
        <f>SUM(AO161:AO170)</f>
        <v>0</v>
      </c>
      <c r="AP172" s="2107">
        <f>SUM(AP161:AP170)</f>
        <v>0</v>
      </c>
      <c r="AQ172" s="2105">
        <f>SUM(AQ161:AQ170)</f>
        <v>0</v>
      </c>
    </row>
    <row r="173" spans="1:49" x14ac:dyDescent="0.35">
      <c r="A173" s="2071" t="s">
        <v>1663</v>
      </c>
      <c r="B173" s="2108"/>
      <c r="C173" s="2108"/>
      <c r="D173" s="2108"/>
      <c r="E173" s="2108"/>
      <c r="F173" s="531"/>
      <c r="G173" s="531"/>
      <c r="H173" s="531"/>
      <c r="I173" s="531"/>
      <c r="J173" s="277"/>
      <c r="K173" s="277"/>
      <c r="L173" s="277"/>
      <c r="M173" s="306"/>
      <c r="N173" s="277"/>
      <c r="O173" s="277"/>
      <c r="P173" s="277"/>
      <c r="Q173" s="277"/>
      <c r="R173" s="277"/>
      <c r="S173" s="277"/>
      <c r="T173" s="277"/>
      <c r="U173" s="277"/>
      <c r="V173" s="277"/>
      <c r="W173" s="277"/>
      <c r="X173" s="277"/>
      <c r="Y173" s="277"/>
      <c r="Z173" s="277"/>
      <c r="AA173" s="277"/>
      <c r="AB173" s="277"/>
      <c r="AC173" s="277"/>
      <c r="AD173" s="277"/>
      <c r="AE173" s="278"/>
      <c r="AF173" s="278"/>
      <c r="AG173" s="278"/>
      <c r="AH173" s="278"/>
      <c r="AI173" s="278"/>
      <c r="AJ173" s="277"/>
      <c r="AK173" s="277"/>
      <c r="AL173" s="278"/>
      <c r="AM173" s="277"/>
      <c r="AN173" s="277"/>
      <c r="AO173" s="278"/>
      <c r="AP173" s="273"/>
      <c r="AQ173" s="273"/>
      <c r="AR173" s="273"/>
    </row>
    <row r="174" spans="1:49" ht="15" customHeight="1" x14ac:dyDescent="0.35">
      <c r="A174" s="7977" t="s">
        <v>123</v>
      </c>
      <c r="B174" s="7972" t="s">
        <v>2</v>
      </c>
      <c r="C174" s="7975" t="s">
        <v>64</v>
      </c>
      <c r="D174" s="7370"/>
      <c r="E174" s="7371"/>
      <c r="F174" s="7983" t="s">
        <v>1654</v>
      </c>
      <c r="G174" s="7984"/>
      <c r="H174" s="7984"/>
      <c r="I174" s="7984"/>
      <c r="J174" s="7984"/>
      <c r="K174" s="7984"/>
      <c r="L174" s="7984"/>
      <c r="M174" s="7984"/>
      <c r="N174" s="7984"/>
      <c r="O174" s="7984"/>
      <c r="P174" s="7984"/>
      <c r="Q174" s="7984"/>
      <c r="R174" s="7984"/>
      <c r="S174" s="7984"/>
      <c r="T174" s="7984"/>
      <c r="U174" s="7984"/>
      <c r="V174" s="7984"/>
      <c r="W174" s="7984"/>
      <c r="X174" s="7984"/>
      <c r="Y174" s="7984"/>
      <c r="Z174" s="7984"/>
      <c r="AA174" s="7984"/>
      <c r="AB174" s="7984"/>
      <c r="AC174" s="7984"/>
      <c r="AD174" s="7984"/>
      <c r="AE174" s="7984"/>
      <c r="AF174" s="7984"/>
      <c r="AG174" s="7984"/>
      <c r="AH174" s="7984"/>
      <c r="AI174" s="7984"/>
      <c r="AJ174" s="7984"/>
      <c r="AK174" s="7984"/>
      <c r="AL174" s="7984"/>
      <c r="AM174" s="7985"/>
      <c r="AN174" s="7986" t="s">
        <v>363</v>
      </c>
      <c r="AO174" s="7989" t="s">
        <v>582</v>
      </c>
      <c r="AP174" s="7990"/>
      <c r="AQ174" s="7991" t="s">
        <v>9</v>
      </c>
      <c r="AR174" s="7990" t="s">
        <v>10</v>
      </c>
      <c r="AS174" s="7979" t="s">
        <v>1664</v>
      </c>
      <c r="AT174" s="7979" t="s">
        <v>8</v>
      </c>
    </row>
    <row r="175" spans="1:49" x14ac:dyDescent="0.35">
      <c r="A175" s="7520"/>
      <c r="B175" s="7362"/>
      <c r="C175" s="7974"/>
      <c r="D175" s="7976"/>
      <c r="E175" s="7971"/>
      <c r="F175" s="7981" t="s">
        <v>365</v>
      </c>
      <c r="G175" s="7982"/>
      <c r="H175" s="7981" t="s">
        <v>230</v>
      </c>
      <c r="I175" s="7982"/>
      <c r="J175" s="7981" t="s">
        <v>1656</v>
      </c>
      <c r="K175" s="7982"/>
      <c r="L175" s="7981" t="s">
        <v>65</v>
      </c>
      <c r="M175" s="7982"/>
      <c r="N175" s="7981" t="s">
        <v>12</v>
      </c>
      <c r="O175" s="7982"/>
      <c r="P175" s="7974" t="s">
        <v>13</v>
      </c>
      <c r="Q175" s="7971"/>
      <c r="R175" s="7974" t="s">
        <v>14</v>
      </c>
      <c r="S175" s="7971"/>
      <c r="T175" s="7974" t="s">
        <v>15</v>
      </c>
      <c r="U175" s="7971"/>
      <c r="V175" s="7974" t="s">
        <v>16</v>
      </c>
      <c r="W175" s="7971"/>
      <c r="X175" s="7974" t="s">
        <v>17</v>
      </c>
      <c r="Y175" s="7971"/>
      <c r="Z175" s="7974" t="s">
        <v>18</v>
      </c>
      <c r="AA175" s="7971"/>
      <c r="AB175" s="7974" t="s">
        <v>19</v>
      </c>
      <c r="AC175" s="7971"/>
      <c r="AD175" s="7974" t="s">
        <v>20</v>
      </c>
      <c r="AE175" s="7971"/>
      <c r="AF175" s="7974" t="s">
        <v>21</v>
      </c>
      <c r="AG175" s="7971"/>
      <c r="AH175" s="7974" t="s">
        <v>22</v>
      </c>
      <c r="AI175" s="7971"/>
      <c r="AJ175" s="7974" t="s">
        <v>23</v>
      </c>
      <c r="AK175" s="7994"/>
      <c r="AL175" s="7974" t="s">
        <v>446</v>
      </c>
      <c r="AM175" s="7994"/>
      <c r="AN175" s="7987"/>
      <c r="AO175" s="7981"/>
      <c r="AP175" s="7982"/>
      <c r="AQ175" s="7992"/>
      <c r="AR175" s="7412"/>
      <c r="AS175" s="7608"/>
      <c r="AT175" s="7608"/>
    </row>
    <row r="176" spans="1:49" x14ac:dyDescent="0.35">
      <c r="A176" s="7978"/>
      <c r="B176" s="7973"/>
      <c r="C176" s="1997" t="s">
        <v>32</v>
      </c>
      <c r="D176" s="1998" t="s">
        <v>1665</v>
      </c>
      <c r="E176" s="532" t="s">
        <v>569</v>
      </c>
      <c r="F176" s="2073" t="s">
        <v>1665</v>
      </c>
      <c r="G176" s="1993" t="s">
        <v>569</v>
      </c>
      <c r="H176" s="1983" t="s">
        <v>1665</v>
      </c>
      <c r="I176" s="1968" t="s">
        <v>569</v>
      </c>
      <c r="J176" s="2073" t="s">
        <v>1665</v>
      </c>
      <c r="K176" s="1993" t="s">
        <v>569</v>
      </c>
      <c r="L176" s="2073" t="s">
        <v>1665</v>
      </c>
      <c r="M176" s="1993" t="s">
        <v>569</v>
      </c>
      <c r="N176" s="2073" t="s">
        <v>1665</v>
      </c>
      <c r="O176" s="1993" t="s">
        <v>569</v>
      </c>
      <c r="P176" s="1983" t="s">
        <v>1665</v>
      </c>
      <c r="Q176" s="1968" t="s">
        <v>569</v>
      </c>
      <c r="R176" s="1983" t="s">
        <v>1665</v>
      </c>
      <c r="S176" s="1968" t="s">
        <v>569</v>
      </c>
      <c r="T176" s="2073" t="s">
        <v>1665</v>
      </c>
      <c r="U176" s="1993" t="s">
        <v>569</v>
      </c>
      <c r="V176" s="1983" t="s">
        <v>1665</v>
      </c>
      <c r="W176" s="1968" t="s">
        <v>569</v>
      </c>
      <c r="X176" s="1983" t="s">
        <v>1665</v>
      </c>
      <c r="Y176" s="1968" t="s">
        <v>569</v>
      </c>
      <c r="Z176" s="2073" t="s">
        <v>1665</v>
      </c>
      <c r="AA176" s="1993" t="s">
        <v>569</v>
      </c>
      <c r="AB176" s="2073" t="s">
        <v>1665</v>
      </c>
      <c r="AC176" s="1993" t="s">
        <v>569</v>
      </c>
      <c r="AD176" s="1983" t="s">
        <v>1665</v>
      </c>
      <c r="AE176" s="2074" t="s">
        <v>569</v>
      </c>
      <c r="AF176" s="2109" t="s">
        <v>1665</v>
      </c>
      <c r="AG176" s="2074" t="s">
        <v>569</v>
      </c>
      <c r="AH176" s="2075" t="s">
        <v>1665</v>
      </c>
      <c r="AI176" s="2110" t="s">
        <v>569</v>
      </c>
      <c r="AJ176" s="2073" t="s">
        <v>1665</v>
      </c>
      <c r="AK176" s="2111" t="s">
        <v>569</v>
      </c>
      <c r="AL176" s="2073" t="s">
        <v>1665</v>
      </c>
      <c r="AM176" s="2111" t="s">
        <v>569</v>
      </c>
      <c r="AN176" s="7988"/>
      <c r="AO176" s="533" t="s">
        <v>583</v>
      </c>
      <c r="AP176" s="1993" t="s">
        <v>584</v>
      </c>
      <c r="AQ176" s="7993"/>
      <c r="AR176" s="7982"/>
      <c r="AS176" s="7980"/>
      <c r="AT176" s="7980"/>
    </row>
    <row r="177" spans="1:46" x14ac:dyDescent="0.35">
      <c r="A177" s="7972" t="s">
        <v>1666</v>
      </c>
      <c r="B177" s="2112" t="s">
        <v>58</v>
      </c>
      <c r="C177" s="2113"/>
      <c r="D177" s="534"/>
      <c r="E177" s="1969"/>
      <c r="F177" s="1981"/>
      <c r="G177" s="1971"/>
      <c r="H177" s="1981"/>
      <c r="I177" s="1971"/>
      <c r="J177" s="1981"/>
      <c r="K177" s="2011"/>
      <c r="L177" s="1981"/>
      <c r="M177" s="2011"/>
      <c r="N177" s="1981"/>
      <c r="O177" s="2011"/>
      <c r="P177" s="1981"/>
      <c r="Q177" s="2011"/>
      <c r="R177" s="1981"/>
      <c r="S177" s="2011"/>
      <c r="T177" s="1981"/>
      <c r="U177" s="2011"/>
      <c r="V177" s="1981"/>
      <c r="W177" s="2011"/>
      <c r="X177" s="1981"/>
      <c r="Y177" s="2011"/>
      <c r="Z177" s="1981"/>
      <c r="AA177" s="2011"/>
      <c r="AB177" s="1981"/>
      <c r="AC177" s="2011"/>
      <c r="AD177" s="1981"/>
      <c r="AE177" s="2090"/>
      <c r="AF177" s="2114"/>
      <c r="AG177" s="2090"/>
      <c r="AH177" s="2114"/>
      <c r="AI177" s="2090"/>
      <c r="AJ177" s="1972"/>
      <c r="AK177" s="2091"/>
      <c r="AL177" s="1972"/>
      <c r="AM177" s="2091"/>
      <c r="AN177" s="2092"/>
      <c r="AO177" s="2093"/>
      <c r="AP177" s="1971"/>
      <c r="AQ177" s="2115"/>
      <c r="AR177" s="1971"/>
      <c r="AS177" s="1971"/>
      <c r="AT177" s="2065"/>
    </row>
    <row r="178" spans="1:46" x14ac:dyDescent="0.35">
      <c r="A178" s="7973"/>
      <c r="B178" s="1081" t="s">
        <v>440</v>
      </c>
      <c r="C178" s="1485"/>
      <c r="D178" s="1486"/>
      <c r="E178" s="1487"/>
      <c r="F178" s="837"/>
      <c r="G178" s="872"/>
      <c r="H178" s="837"/>
      <c r="I178" s="872"/>
      <c r="J178" s="837"/>
      <c r="K178" s="838"/>
      <c r="L178" s="837"/>
      <c r="M178" s="838"/>
      <c r="N178" s="837"/>
      <c r="O178" s="838"/>
      <c r="P178" s="837"/>
      <c r="Q178" s="838"/>
      <c r="R178" s="837"/>
      <c r="S178" s="838"/>
      <c r="T178" s="837"/>
      <c r="U178" s="838"/>
      <c r="V178" s="837"/>
      <c r="W178" s="838"/>
      <c r="X178" s="837"/>
      <c r="Y178" s="838"/>
      <c r="Z178" s="837"/>
      <c r="AA178" s="838"/>
      <c r="AB178" s="837"/>
      <c r="AC178" s="838"/>
      <c r="AD178" s="837"/>
      <c r="AE178" s="1488"/>
      <c r="AF178" s="1429"/>
      <c r="AG178" s="1488"/>
      <c r="AH178" s="1429"/>
      <c r="AI178" s="1488"/>
      <c r="AJ178" s="1204"/>
      <c r="AK178" s="843"/>
      <c r="AL178" s="1204"/>
      <c r="AM178" s="843"/>
      <c r="AN178" s="1430"/>
      <c r="AO178" s="842"/>
      <c r="AP178" s="872"/>
      <c r="AQ178" s="1432"/>
      <c r="AR178" s="872"/>
      <c r="AS178" s="872"/>
      <c r="AT178" s="1168"/>
    </row>
    <row r="179" spans="1:46" x14ac:dyDescent="0.35">
      <c r="A179" s="7977" t="s">
        <v>1667</v>
      </c>
      <c r="B179" s="2112" t="s">
        <v>58</v>
      </c>
      <c r="C179" s="2113"/>
      <c r="D179" s="534"/>
      <c r="E179" s="1969"/>
      <c r="F179" s="1981"/>
      <c r="G179" s="1971"/>
      <c r="H179" s="1981"/>
      <c r="I179" s="1971"/>
      <c r="J179" s="1981"/>
      <c r="K179" s="2011"/>
      <c r="L179" s="1981"/>
      <c r="M179" s="2011"/>
      <c r="N179" s="1981"/>
      <c r="O179" s="2011"/>
      <c r="P179" s="1981"/>
      <c r="Q179" s="2011"/>
      <c r="R179" s="1981"/>
      <c r="S179" s="2011"/>
      <c r="T179" s="1981"/>
      <c r="U179" s="2011"/>
      <c r="V179" s="1981"/>
      <c r="W179" s="2011"/>
      <c r="X179" s="1981"/>
      <c r="Y179" s="2011"/>
      <c r="Z179" s="1981"/>
      <c r="AA179" s="2011"/>
      <c r="AB179" s="1981"/>
      <c r="AC179" s="2011"/>
      <c r="AD179" s="1981"/>
      <c r="AE179" s="2090"/>
      <c r="AF179" s="2114"/>
      <c r="AG179" s="2090"/>
      <c r="AH179" s="2114"/>
      <c r="AI179" s="2090"/>
      <c r="AJ179" s="1972"/>
      <c r="AK179" s="2091"/>
      <c r="AL179" s="1972"/>
      <c r="AM179" s="2091"/>
      <c r="AN179" s="2092"/>
      <c r="AO179" s="2093"/>
      <c r="AP179" s="1971"/>
      <c r="AQ179" s="2115"/>
      <c r="AR179" s="1971"/>
      <c r="AS179" s="1971"/>
      <c r="AT179" s="2065"/>
    </row>
    <row r="180" spans="1:46" x14ac:dyDescent="0.35">
      <c r="A180" s="7520"/>
      <c r="B180" s="1081" t="s">
        <v>440</v>
      </c>
      <c r="C180" s="1258"/>
      <c r="D180" s="1477"/>
      <c r="E180" s="1259"/>
      <c r="F180" s="829"/>
      <c r="G180" s="854"/>
      <c r="H180" s="829"/>
      <c r="I180" s="854"/>
      <c r="J180" s="829"/>
      <c r="K180" s="1438"/>
      <c r="L180" s="829"/>
      <c r="M180" s="1438"/>
      <c r="N180" s="829"/>
      <c r="O180" s="1438"/>
      <c r="P180" s="829"/>
      <c r="Q180" s="1438"/>
      <c r="R180" s="829"/>
      <c r="S180" s="1438"/>
      <c r="T180" s="829"/>
      <c r="U180" s="1438"/>
      <c r="V180" s="829"/>
      <c r="W180" s="1438"/>
      <c r="X180" s="829"/>
      <c r="Y180" s="1438"/>
      <c r="Z180" s="829"/>
      <c r="AA180" s="1438"/>
      <c r="AB180" s="829"/>
      <c r="AC180" s="1438"/>
      <c r="AD180" s="829"/>
      <c r="AE180" s="1478"/>
      <c r="AF180" s="1418"/>
      <c r="AG180" s="1478"/>
      <c r="AH180" s="1418"/>
      <c r="AI180" s="1478"/>
      <c r="AJ180" s="1114"/>
      <c r="AK180" s="1479"/>
      <c r="AL180" s="1114"/>
      <c r="AM180" s="1479"/>
      <c r="AN180" s="1419"/>
      <c r="AO180" s="833"/>
      <c r="AP180" s="854"/>
      <c r="AQ180" s="1421"/>
      <c r="AR180" s="854"/>
      <c r="AS180" s="854"/>
      <c r="AT180" s="1164"/>
    </row>
    <row r="181" spans="1:46" x14ac:dyDescent="0.35">
      <c r="A181" s="7978"/>
      <c r="B181" s="1081" t="s">
        <v>373</v>
      </c>
      <c r="C181" s="1485"/>
      <c r="D181" s="1486"/>
      <c r="E181" s="1487"/>
      <c r="F181" s="837"/>
      <c r="G181" s="872"/>
      <c r="H181" s="837"/>
      <c r="I181" s="872"/>
      <c r="J181" s="837"/>
      <c r="K181" s="838"/>
      <c r="L181" s="837"/>
      <c r="M181" s="838"/>
      <c r="N181" s="837"/>
      <c r="O181" s="838"/>
      <c r="P181" s="837"/>
      <c r="Q181" s="838"/>
      <c r="R181" s="837"/>
      <c r="S181" s="838"/>
      <c r="T181" s="837"/>
      <c r="U181" s="838"/>
      <c r="V181" s="837"/>
      <c r="W181" s="838"/>
      <c r="X181" s="837"/>
      <c r="Y181" s="838"/>
      <c r="Z181" s="837"/>
      <c r="AA181" s="838"/>
      <c r="AB181" s="837"/>
      <c r="AC181" s="838"/>
      <c r="AD181" s="837"/>
      <c r="AE181" s="1488"/>
      <c r="AF181" s="1429"/>
      <c r="AG181" s="1488"/>
      <c r="AH181" s="1429"/>
      <c r="AI181" s="1488"/>
      <c r="AJ181" s="1204"/>
      <c r="AK181" s="843"/>
      <c r="AL181" s="1204"/>
      <c r="AM181" s="843"/>
      <c r="AN181" s="1430"/>
      <c r="AO181" s="842"/>
      <c r="AP181" s="872"/>
      <c r="AQ181" s="1432"/>
      <c r="AR181" s="872"/>
      <c r="AS181" s="872"/>
      <c r="AT181" s="1168"/>
    </row>
    <row r="182" spans="1:46" x14ac:dyDescent="0.35">
      <c r="A182" s="7371" t="s">
        <v>1668</v>
      </c>
      <c r="B182" s="2112" t="s">
        <v>58</v>
      </c>
      <c r="C182" s="2113"/>
      <c r="D182" s="534"/>
      <c r="E182" s="1969"/>
      <c r="F182" s="1981"/>
      <c r="G182" s="1971"/>
      <c r="H182" s="1981"/>
      <c r="I182" s="1971"/>
      <c r="J182" s="1981"/>
      <c r="K182" s="2011"/>
      <c r="L182" s="1981"/>
      <c r="M182" s="2011"/>
      <c r="N182" s="1981"/>
      <c r="O182" s="2011"/>
      <c r="P182" s="1981"/>
      <c r="Q182" s="2011"/>
      <c r="R182" s="1981"/>
      <c r="S182" s="2011"/>
      <c r="T182" s="1981"/>
      <c r="U182" s="2011"/>
      <c r="V182" s="1981"/>
      <c r="W182" s="1971"/>
      <c r="X182" s="1981"/>
      <c r="Y182" s="2011"/>
      <c r="Z182" s="1981"/>
      <c r="AA182" s="2011"/>
      <c r="AB182" s="1981"/>
      <c r="AC182" s="2011"/>
      <c r="AD182" s="1981"/>
      <c r="AE182" s="2090"/>
      <c r="AF182" s="2114"/>
      <c r="AG182" s="2090"/>
      <c r="AH182" s="2114"/>
      <c r="AI182" s="2090"/>
      <c r="AJ182" s="1972"/>
      <c r="AK182" s="2091"/>
      <c r="AL182" s="1972"/>
      <c r="AM182" s="2091"/>
      <c r="AN182" s="2092"/>
      <c r="AO182" s="2093"/>
      <c r="AP182" s="1971"/>
      <c r="AQ182" s="2115"/>
      <c r="AR182" s="1971"/>
      <c r="AS182" s="1971"/>
      <c r="AT182" s="2065"/>
    </row>
    <row r="183" spans="1:46" x14ac:dyDescent="0.35">
      <c r="A183" s="7971"/>
      <c r="B183" s="1081" t="s">
        <v>440</v>
      </c>
      <c r="C183" s="1258"/>
      <c r="D183" s="1477"/>
      <c r="E183" s="1259"/>
      <c r="F183" s="837"/>
      <c r="G183" s="872"/>
      <c r="H183" s="837"/>
      <c r="I183" s="872"/>
      <c r="J183" s="837"/>
      <c r="K183" s="838"/>
      <c r="L183" s="837"/>
      <c r="M183" s="838"/>
      <c r="N183" s="837"/>
      <c r="O183" s="838"/>
      <c r="P183" s="837"/>
      <c r="Q183" s="838"/>
      <c r="R183" s="837"/>
      <c r="S183" s="838"/>
      <c r="T183" s="837"/>
      <c r="U183" s="838"/>
      <c r="V183" s="837"/>
      <c r="W183" s="838"/>
      <c r="X183" s="837"/>
      <c r="Y183" s="838"/>
      <c r="Z183" s="837"/>
      <c r="AA183" s="838"/>
      <c r="AB183" s="837"/>
      <c r="AC183" s="838"/>
      <c r="AD183" s="837"/>
      <c r="AE183" s="1488"/>
      <c r="AF183" s="1429"/>
      <c r="AG183" s="1488"/>
      <c r="AH183" s="1429"/>
      <c r="AI183" s="1488"/>
      <c r="AJ183" s="1204"/>
      <c r="AK183" s="843"/>
      <c r="AL183" s="1204"/>
      <c r="AM183" s="843"/>
      <c r="AN183" s="1430"/>
      <c r="AO183" s="842"/>
      <c r="AP183" s="872"/>
      <c r="AQ183" s="1432"/>
      <c r="AR183" s="872"/>
      <c r="AS183" s="872"/>
      <c r="AT183" s="1168"/>
    </row>
    <row r="184" spans="1:46" x14ac:dyDescent="0.35">
      <c r="A184" s="7371" t="s">
        <v>1669</v>
      </c>
      <c r="B184" s="2112" t="s">
        <v>58</v>
      </c>
      <c r="C184" s="2113"/>
      <c r="D184" s="534"/>
      <c r="E184" s="1969"/>
      <c r="F184" s="1981"/>
      <c r="G184" s="1971"/>
      <c r="H184" s="1981"/>
      <c r="I184" s="1971"/>
      <c r="J184" s="1981"/>
      <c r="K184" s="2011"/>
      <c r="L184" s="1981"/>
      <c r="M184" s="2011"/>
      <c r="N184" s="1981"/>
      <c r="O184" s="2011"/>
      <c r="P184" s="1981"/>
      <c r="Q184" s="2011"/>
      <c r="R184" s="1981"/>
      <c r="S184" s="2011"/>
      <c r="T184" s="1981"/>
      <c r="U184" s="2011"/>
      <c r="V184" s="294"/>
      <c r="W184" s="354"/>
      <c r="X184" s="294"/>
      <c r="Y184" s="354"/>
      <c r="Z184" s="294"/>
      <c r="AA184" s="354"/>
      <c r="AB184" s="294"/>
      <c r="AC184" s="354"/>
      <c r="AD184" s="294"/>
      <c r="AE184" s="526"/>
      <c r="AF184" s="530"/>
      <c r="AG184" s="526"/>
      <c r="AH184" s="530"/>
      <c r="AI184" s="526"/>
      <c r="AJ184" s="499"/>
      <c r="AK184" s="167"/>
      <c r="AL184" s="499"/>
      <c r="AM184" s="167"/>
      <c r="AN184" s="2092"/>
      <c r="AO184" s="2093"/>
      <c r="AP184" s="1971"/>
      <c r="AQ184" s="2115"/>
      <c r="AR184" s="1971"/>
      <c r="AS184" s="1971"/>
      <c r="AT184" s="2065"/>
    </row>
    <row r="185" spans="1:46" x14ac:dyDescent="0.35">
      <c r="A185" s="7971"/>
      <c r="B185" s="1081" t="s">
        <v>440</v>
      </c>
      <c r="C185" s="1258"/>
      <c r="D185" s="1477"/>
      <c r="E185" s="1259"/>
      <c r="F185" s="837"/>
      <c r="G185" s="872"/>
      <c r="H185" s="837"/>
      <c r="I185" s="872"/>
      <c r="J185" s="837"/>
      <c r="K185" s="838"/>
      <c r="L185" s="837"/>
      <c r="M185" s="838"/>
      <c r="N185" s="837"/>
      <c r="O185" s="838"/>
      <c r="P185" s="837"/>
      <c r="Q185" s="838"/>
      <c r="R185" s="837"/>
      <c r="S185" s="838"/>
      <c r="T185" s="837"/>
      <c r="U185" s="838"/>
      <c r="V185" s="295"/>
      <c r="W185" s="156"/>
      <c r="X185" s="294"/>
      <c r="Y185" s="354"/>
      <c r="Z185" s="294"/>
      <c r="AA185" s="354"/>
      <c r="AB185" s="294"/>
      <c r="AC185" s="354"/>
      <c r="AD185" s="294"/>
      <c r="AE185" s="526"/>
      <c r="AF185" s="530"/>
      <c r="AG185" s="526"/>
      <c r="AH185" s="530"/>
      <c r="AI185" s="526"/>
      <c r="AJ185" s="499"/>
      <c r="AK185" s="167"/>
      <c r="AL185" s="499"/>
      <c r="AM185" s="167"/>
      <c r="AN185" s="528"/>
      <c r="AO185" s="302"/>
      <c r="AP185" s="156"/>
      <c r="AQ185" s="535"/>
      <c r="AR185" s="156"/>
      <c r="AS185" s="156"/>
      <c r="AT185" s="508"/>
    </row>
    <row r="186" spans="1:46" x14ac:dyDescent="0.35">
      <c r="A186" s="7972" t="s">
        <v>1670</v>
      </c>
      <c r="B186" s="2112" t="s">
        <v>58</v>
      </c>
      <c r="C186" s="2116"/>
      <c r="D186" s="2078"/>
      <c r="E186" s="1960"/>
      <c r="F186" s="2117"/>
      <c r="G186" s="1947"/>
      <c r="H186" s="2117"/>
      <c r="I186" s="1947"/>
      <c r="J186" s="2117"/>
      <c r="K186" s="1947"/>
      <c r="L186" s="1489"/>
      <c r="M186" s="2080"/>
      <c r="N186" s="2079"/>
      <c r="O186" s="2080"/>
      <c r="P186" s="2079"/>
      <c r="Q186" s="2080"/>
      <c r="R186" s="2079"/>
      <c r="S186" s="2080"/>
      <c r="T186" s="2079"/>
      <c r="U186" s="2080"/>
      <c r="V186" s="2079"/>
      <c r="W186" s="2080"/>
      <c r="X186" s="2079"/>
      <c r="Y186" s="2080"/>
      <c r="Z186" s="2079"/>
      <c r="AA186" s="2080"/>
      <c r="AB186" s="2079"/>
      <c r="AC186" s="2080"/>
      <c r="AD186" s="2079"/>
      <c r="AE186" s="2081"/>
      <c r="AF186" s="2082"/>
      <c r="AG186" s="2081"/>
      <c r="AH186" s="2082"/>
      <c r="AI186" s="2081"/>
      <c r="AJ186" s="1961"/>
      <c r="AK186" s="2083"/>
      <c r="AL186" s="1961"/>
      <c r="AM186" s="2083"/>
      <c r="AN186" s="2084"/>
      <c r="AO186" s="2086"/>
      <c r="AP186" s="1944"/>
      <c r="AQ186" s="2118"/>
      <c r="AR186" s="1944"/>
      <c r="AS186" s="1944"/>
      <c r="AT186" s="2119"/>
    </row>
    <row r="187" spans="1:46" x14ac:dyDescent="0.35">
      <c r="A187" s="7973"/>
      <c r="B187" s="1081" t="s">
        <v>440</v>
      </c>
      <c r="C187" s="1485"/>
      <c r="D187" s="1486"/>
      <c r="E187" s="1487"/>
      <c r="F187" s="862"/>
      <c r="G187" s="863"/>
      <c r="H187" s="862"/>
      <c r="I187" s="863"/>
      <c r="J187" s="862"/>
      <c r="K187" s="863"/>
      <c r="L187" s="2120"/>
      <c r="M187" s="838"/>
      <c r="N187" s="837"/>
      <c r="O187" s="838"/>
      <c r="P187" s="837"/>
      <c r="Q187" s="838"/>
      <c r="R187" s="837"/>
      <c r="S187" s="838"/>
      <c r="T187" s="837"/>
      <c r="U187" s="838"/>
      <c r="V187" s="837"/>
      <c r="W187" s="838"/>
      <c r="X187" s="837"/>
      <c r="Y187" s="838"/>
      <c r="Z187" s="837"/>
      <c r="AA187" s="838"/>
      <c r="AB187" s="837"/>
      <c r="AC187" s="838"/>
      <c r="AD187" s="837"/>
      <c r="AE187" s="1488"/>
      <c r="AF187" s="1429"/>
      <c r="AG187" s="1488"/>
      <c r="AH187" s="1429"/>
      <c r="AI187" s="1488"/>
      <c r="AJ187" s="1204"/>
      <c r="AK187" s="843"/>
      <c r="AL187" s="1204"/>
      <c r="AM187" s="843"/>
      <c r="AN187" s="1430"/>
      <c r="AO187" s="842"/>
      <c r="AP187" s="872"/>
      <c r="AQ187" s="1432"/>
      <c r="AR187" s="872"/>
      <c r="AS187" s="872"/>
      <c r="AT187" s="1168"/>
    </row>
  </sheetData>
  <mergeCells count="93">
    <mergeCell ref="AN5:AN7"/>
    <mergeCell ref="AO5:AP7"/>
    <mergeCell ref="A6:I6"/>
    <mergeCell ref="AQ7:AS7"/>
    <mergeCell ref="A8:A10"/>
    <mergeCell ref="B8:V8"/>
    <mergeCell ref="W8:AD8"/>
    <mergeCell ref="AE8:AF9"/>
    <mergeCell ref="B9:B10"/>
    <mergeCell ref="C9:S9"/>
    <mergeCell ref="T9:T10"/>
    <mergeCell ref="U9:V9"/>
    <mergeCell ref="W9:Z9"/>
    <mergeCell ref="AA9:AD9"/>
    <mergeCell ref="A73:A75"/>
    <mergeCell ref="B73:E74"/>
    <mergeCell ref="F73:I74"/>
    <mergeCell ref="J73:M74"/>
    <mergeCell ref="N73:P74"/>
    <mergeCell ref="Q73:R74"/>
    <mergeCell ref="AD73:AD75"/>
    <mergeCell ref="AE73:AF74"/>
    <mergeCell ref="AG73:AI74"/>
    <mergeCell ref="A158:B160"/>
    <mergeCell ref="C158:E159"/>
    <mergeCell ref="F158:AM158"/>
    <mergeCell ref="R159:S159"/>
    <mergeCell ref="T159:U159"/>
    <mergeCell ref="V159:W159"/>
    <mergeCell ref="X159:Y159"/>
    <mergeCell ref="S73:T74"/>
    <mergeCell ref="U73:V74"/>
    <mergeCell ref="W73:W75"/>
    <mergeCell ref="X73:Y74"/>
    <mergeCell ref="Z73:AA74"/>
    <mergeCell ref="AB73:AC74"/>
    <mergeCell ref="AN158:AN160"/>
    <mergeCell ref="AO158:AO160"/>
    <mergeCell ref="AP158:AP160"/>
    <mergeCell ref="AQ158:AQ160"/>
    <mergeCell ref="AF159:AG159"/>
    <mergeCell ref="AL159:AM159"/>
    <mergeCell ref="AH159:AI159"/>
    <mergeCell ref="AJ159:AK159"/>
    <mergeCell ref="P159:Q159"/>
    <mergeCell ref="A168:B168"/>
    <mergeCell ref="Z159:AA159"/>
    <mergeCell ref="AB159:AC159"/>
    <mergeCell ref="AD159:AE159"/>
    <mergeCell ref="A161:B161"/>
    <mergeCell ref="A162:A165"/>
    <mergeCell ref="A166:B166"/>
    <mergeCell ref="A167:B167"/>
    <mergeCell ref="F159:G159"/>
    <mergeCell ref="H159:I159"/>
    <mergeCell ref="J159:K159"/>
    <mergeCell ref="L159:M159"/>
    <mergeCell ref="N159:O159"/>
    <mergeCell ref="AJ175:AK175"/>
    <mergeCell ref="AL175:AM175"/>
    <mergeCell ref="A169:B169"/>
    <mergeCell ref="A170:B170"/>
    <mergeCell ref="A172:B172"/>
    <mergeCell ref="A174:A176"/>
    <mergeCell ref="B174:B176"/>
    <mergeCell ref="AT174:AT176"/>
    <mergeCell ref="F175:G175"/>
    <mergeCell ref="H175:I175"/>
    <mergeCell ref="J175:K175"/>
    <mergeCell ref="L175:M175"/>
    <mergeCell ref="N175:O175"/>
    <mergeCell ref="P175:Q175"/>
    <mergeCell ref="R175:S175"/>
    <mergeCell ref="T175:U175"/>
    <mergeCell ref="V175:W175"/>
    <mergeCell ref="F174:AM174"/>
    <mergeCell ref="AN174:AN176"/>
    <mergeCell ref="AO174:AP175"/>
    <mergeCell ref="AQ174:AQ176"/>
    <mergeCell ref="AR174:AR176"/>
    <mergeCell ref="AS174:AS176"/>
    <mergeCell ref="A182:A183"/>
    <mergeCell ref="A184:A185"/>
    <mergeCell ref="A186:A187"/>
    <mergeCell ref="AF175:AG175"/>
    <mergeCell ref="AH175:AI175"/>
    <mergeCell ref="C174:E175"/>
    <mergeCell ref="A177:A178"/>
    <mergeCell ref="A179:A181"/>
    <mergeCell ref="X175:Y175"/>
    <mergeCell ref="Z175:AA175"/>
    <mergeCell ref="AB175:AC175"/>
    <mergeCell ref="AD175:AE175"/>
  </mergeCells>
  <dataValidations count="1">
    <dataValidation type="whole" operator="greaterThanOrEqual" allowBlank="1" showInputMessage="1" showErrorMessage="1" errorTitle="Error" error="Favor Ingrese sólo Números." sqref="C139:U154 C11:AF70 Z76:AA135 AD76:AI135 U76:W135 F161:AQ170 F177:AT187" xr:uid="{A07F91DF-12F5-4486-A79E-59FE6375345E}">
      <formula1>0</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17E4D-974F-469C-B9BC-A1BB78ED7199}">
  <dimension ref="A1:EB208"/>
  <sheetViews>
    <sheetView workbookViewId="0">
      <selection activeCell="H7" sqref="H7"/>
    </sheetView>
  </sheetViews>
  <sheetFormatPr baseColWidth="10" defaultColWidth="11.453125" defaultRowHeight="14.5" x14ac:dyDescent="0.35"/>
  <cols>
    <col min="1" max="1" width="44.7265625" customWidth="1"/>
    <col min="2" max="2" width="31.1796875" customWidth="1"/>
    <col min="3" max="3" width="14.1796875" customWidth="1"/>
    <col min="4" max="4" width="12.453125" customWidth="1"/>
    <col min="5" max="6" width="10.453125" customWidth="1"/>
    <col min="7" max="7" width="11.81640625" customWidth="1"/>
    <col min="8" max="8" width="11" customWidth="1"/>
    <col min="23" max="25" width="13.54296875" customWidth="1"/>
    <col min="26" max="26" width="13" customWidth="1"/>
    <col min="73" max="74" width="15.453125" customWidth="1"/>
    <col min="75" max="77" width="15.7265625" customWidth="1"/>
    <col min="78" max="78" width="15.453125" customWidth="1"/>
    <col min="79" max="104" width="15.453125" hidden="1" customWidth="1"/>
  </cols>
  <sheetData>
    <row r="1" spans="1:91" ht="16.399999999999999" customHeight="1" x14ac:dyDescent="0.35">
      <c r="A1" s="95" t="s">
        <v>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1"/>
      <c r="BY1" s="271"/>
      <c r="BZ1" s="271"/>
      <c r="CA1" s="274"/>
      <c r="CB1" s="274"/>
      <c r="CC1" s="274"/>
      <c r="CD1" s="274"/>
      <c r="CE1" s="274"/>
      <c r="CF1" s="274"/>
      <c r="CG1" s="274"/>
      <c r="CH1" s="274"/>
      <c r="CI1" s="274"/>
      <c r="CJ1" s="274"/>
      <c r="CK1" s="274"/>
      <c r="CL1" s="274"/>
      <c r="CM1" s="274"/>
    </row>
    <row r="2" spans="1:91" ht="16.399999999999999" customHeight="1" x14ac:dyDescent="0.35">
      <c r="A2" s="95" t="s">
        <v>69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1"/>
      <c r="BY2" s="271"/>
      <c r="BZ2" s="271"/>
      <c r="CA2" s="274"/>
      <c r="CB2" s="274"/>
      <c r="CC2" s="274"/>
      <c r="CD2" s="274"/>
      <c r="CE2" s="274"/>
      <c r="CF2" s="274"/>
      <c r="CG2" s="274"/>
      <c r="CH2" s="274"/>
      <c r="CI2" s="274"/>
      <c r="CJ2" s="274"/>
      <c r="CK2" s="274"/>
      <c r="CL2" s="274"/>
      <c r="CM2" s="274"/>
    </row>
    <row r="3" spans="1:91" ht="16.399999999999999" customHeight="1" x14ac:dyDescent="0.35">
      <c r="A3" s="95" t="s">
        <v>70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1"/>
      <c r="BY3" s="271"/>
      <c r="BZ3" s="271"/>
      <c r="CA3" s="274"/>
      <c r="CB3" s="274"/>
      <c r="CC3" s="274"/>
      <c r="CD3" s="274"/>
      <c r="CE3" s="274"/>
      <c r="CF3" s="274"/>
      <c r="CG3" s="274"/>
      <c r="CH3" s="274"/>
      <c r="CI3" s="274"/>
      <c r="CJ3" s="274"/>
      <c r="CK3" s="274"/>
      <c r="CL3" s="274"/>
      <c r="CM3" s="274"/>
    </row>
    <row r="4" spans="1:91" ht="16.399999999999999" customHeight="1" x14ac:dyDescent="0.35">
      <c r="A4" s="95" t="s">
        <v>71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1"/>
      <c r="BY4" s="271"/>
      <c r="BZ4" s="271"/>
      <c r="CA4" s="274"/>
      <c r="CB4" s="274"/>
      <c r="CC4" s="274"/>
      <c r="CD4" s="274"/>
      <c r="CE4" s="274"/>
      <c r="CF4" s="274"/>
      <c r="CG4" s="274"/>
      <c r="CH4" s="274"/>
      <c r="CI4" s="274"/>
      <c r="CJ4" s="274"/>
      <c r="CK4" s="274"/>
      <c r="CL4" s="274"/>
      <c r="CM4" s="274"/>
    </row>
    <row r="5" spans="1:91" ht="16.399999999999999" customHeight="1" x14ac:dyDescent="0.35">
      <c r="A5" s="95" t="s">
        <v>72</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539"/>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1"/>
      <c r="BY5" s="271"/>
      <c r="BZ5" s="271"/>
      <c r="CA5" s="274"/>
      <c r="CB5" s="274"/>
      <c r="CC5" s="274"/>
      <c r="CD5" s="274"/>
      <c r="CE5" s="274"/>
      <c r="CF5" s="274"/>
      <c r="CG5" s="274"/>
      <c r="CH5" s="274"/>
      <c r="CI5" s="274"/>
      <c r="CJ5" s="274"/>
      <c r="CK5" s="274"/>
      <c r="CL5" s="274"/>
      <c r="CM5" s="274"/>
    </row>
    <row r="6" spans="1:91" ht="15" x14ac:dyDescent="0.35">
      <c r="A6" s="8179" t="s">
        <v>1671</v>
      </c>
      <c r="B6" s="8179"/>
      <c r="C6" s="8179"/>
      <c r="D6" s="8179"/>
      <c r="E6" s="8179"/>
      <c r="F6" s="8179"/>
      <c r="G6" s="8179"/>
      <c r="H6" s="8179"/>
      <c r="I6" s="8179"/>
      <c r="J6" s="8179"/>
      <c r="K6" s="8179"/>
      <c r="L6" s="8179"/>
      <c r="M6" s="8179"/>
      <c r="N6" s="8179"/>
      <c r="O6" s="8179"/>
      <c r="P6" s="540"/>
      <c r="Q6" s="540"/>
      <c r="R6" s="540"/>
      <c r="S6" s="540"/>
      <c r="T6" s="541"/>
      <c r="U6" s="541"/>
      <c r="V6" s="541"/>
      <c r="W6" s="541"/>
      <c r="X6" s="541"/>
      <c r="Y6" s="541"/>
      <c r="Z6" s="277"/>
      <c r="AA6" s="277"/>
      <c r="AB6" s="277"/>
      <c r="AC6" s="277"/>
      <c r="AD6" s="277"/>
      <c r="AE6" s="277"/>
      <c r="AF6" s="277"/>
      <c r="AG6" s="277"/>
      <c r="AH6" s="277"/>
      <c r="AI6" s="277"/>
      <c r="AJ6" s="277"/>
      <c r="AK6" s="277"/>
      <c r="AL6" s="277"/>
      <c r="AM6" s="277"/>
      <c r="AN6" s="277"/>
      <c r="AO6" s="277"/>
      <c r="AP6" s="277"/>
      <c r="AQ6" s="277"/>
      <c r="AR6" s="277"/>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1"/>
      <c r="BY6" s="271"/>
      <c r="BZ6" s="271"/>
      <c r="CA6" s="274"/>
      <c r="CB6" s="274"/>
      <c r="CC6" s="274"/>
      <c r="CD6" s="274"/>
      <c r="CE6" s="274"/>
      <c r="CF6" s="274"/>
      <c r="CG6" s="274"/>
      <c r="CH6" s="274"/>
      <c r="CI6" s="274"/>
      <c r="CJ6" s="274"/>
      <c r="CK6" s="274"/>
      <c r="CL6" s="274"/>
      <c r="CM6" s="274"/>
    </row>
    <row r="7" spans="1:91" ht="32.15" customHeight="1" x14ac:dyDescent="0.35">
      <c r="A7" s="281" t="s">
        <v>1672</v>
      </c>
      <c r="B7" s="281"/>
      <c r="C7" s="281"/>
      <c r="D7" s="281"/>
      <c r="E7" s="281"/>
      <c r="F7" s="281"/>
      <c r="G7" s="281"/>
      <c r="H7" s="281"/>
      <c r="I7" s="281"/>
      <c r="J7" s="281"/>
      <c r="K7" s="281"/>
      <c r="L7" s="281"/>
      <c r="M7" s="281"/>
      <c r="N7" s="281"/>
      <c r="O7" s="281"/>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4"/>
      <c r="CB7" s="274"/>
      <c r="CC7" s="274"/>
      <c r="CD7" s="274"/>
      <c r="CE7" s="274"/>
      <c r="CF7" s="274"/>
      <c r="CG7" s="274"/>
      <c r="CH7" s="274"/>
      <c r="CI7" s="274"/>
      <c r="CJ7" s="274"/>
      <c r="CK7" s="274"/>
      <c r="CL7" s="274"/>
      <c r="CM7" s="274"/>
    </row>
    <row r="8" spans="1:91" ht="32.15" customHeight="1" x14ac:dyDescent="0.35">
      <c r="A8" s="2121" t="s">
        <v>1673</v>
      </c>
      <c r="B8" s="2121"/>
      <c r="C8" s="2121"/>
      <c r="D8" s="2121"/>
      <c r="E8" s="2121"/>
      <c r="F8" s="2121"/>
      <c r="G8" s="2121"/>
      <c r="H8" s="2121"/>
      <c r="I8" s="2121"/>
      <c r="J8" s="2121"/>
      <c r="K8" s="2121"/>
      <c r="L8" s="2121"/>
      <c r="M8" s="2121"/>
      <c r="N8" s="542"/>
      <c r="O8" s="542"/>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3"/>
      <c r="AT8" s="273"/>
      <c r="AU8" s="273"/>
      <c r="AV8" s="273"/>
      <c r="AW8" s="273"/>
      <c r="AX8" s="273"/>
      <c r="AY8" s="273"/>
      <c r="AZ8" s="273"/>
      <c r="BA8" s="273"/>
      <c r="BB8" s="273"/>
      <c r="BC8" s="273"/>
      <c r="BD8" s="273"/>
      <c r="BE8" s="273"/>
      <c r="BF8" s="273"/>
      <c r="BG8" s="273"/>
      <c r="BH8" s="272"/>
      <c r="BI8" s="272"/>
      <c r="BJ8" s="272"/>
      <c r="BK8" s="272"/>
      <c r="BL8" s="272"/>
      <c r="BM8" s="272"/>
      <c r="BN8" s="272"/>
      <c r="BO8" s="272"/>
      <c r="BP8" s="272"/>
      <c r="BQ8" s="272"/>
      <c r="BR8" s="272"/>
      <c r="BS8" s="272"/>
      <c r="BT8" s="272"/>
      <c r="BU8" s="272"/>
      <c r="BV8" s="272"/>
      <c r="BW8" s="272"/>
      <c r="BX8" s="272"/>
      <c r="BY8" s="272"/>
      <c r="BZ8" s="272"/>
      <c r="CA8" s="274"/>
      <c r="CB8" s="274"/>
      <c r="CC8" s="274"/>
      <c r="CD8" s="274"/>
      <c r="CE8" s="274"/>
      <c r="CF8" s="274"/>
      <c r="CG8" s="543"/>
      <c r="CH8" s="543"/>
      <c r="CI8" s="543"/>
      <c r="CJ8" s="543"/>
      <c r="CK8" s="543"/>
      <c r="CL8" s="543"/>
      <c r="CM8" s="543"/>
    </row>
    <row r="9" spans="1:91" ht="32.15" customHeight="1" x14ac:dyDescent="0.35">
      <c r="A9" s="7977" t="s">
        <v>1674</v>
      </c>
      <c r="B9" s="7989" t="s">
        <v>602</v>
      </c>
      <c r="C9" s="7523"/>
      <c r="D9" s="7990"/>
      <c r="E9" s="8003" t="s">
        <v>588</v>
      </c>
      <c r="F9" s="8103"/>
      <c r="G9" s="8103"/>
      <c r="H9" s="8103"/>
      <c r="I9" s="8103"/>
      <c r="J9" s="8103"/>
      <c r="K9" s="8103"/>
      <c r="L9" s="8103"/>
      <c r="M9" s="8103"/>
      <c r="N9" s="8103"/>
      <c r="O9" s="8103"/>
      <c r="P9" s="8103"/>
      <c r="Q9" s="8103"/>
      <c r="R9" s="8103"/>
      <c r="S9" s="8103"/>
      <c r="T9" s="8103"/>
      <c r="U9" s="8103"/>
      <c r="V9" s="8103"/>
      <c r="W9" s="8103"/>
      <c r="X9" s="8103"/>
      <c r="Y9" s="8103"/>
      <c r="Z9" s="8103"/>
      <c r="AA9" s="8103"/>
      <c r="AB9" s="8103"/>
      <c r="AC9" s="8103"/>
      <c r="AD9" s="8103"/>
      <c r="AE9" s="8103"/>
      <c r="AF9" s="8103"/>
      <c r="AG9" s="8103"/>
      <c r="AH9" s="8103"/>
      <c r="AI9" s="8103"/>
      <c r="AJ9" s="8103"/>
      <c r="AK9" s="8103"/>
      <c r="AL9" s="8004"/>
      <c r="AM9" s="7972" t="s">
        <v>363</v>
      </c>
      <c r="AN9" s="8003" t="s">
        <v>1675</v>
      </c>
      <c r="AO9" s="8103"/>
      <c r="AP9" s="8103"/>
      <c r="AQ9" s="8004"/>
      <c r="AR9" s="7972" t="s">
        <v>1676</v>
      </c>
      <c r="AS9" s="7972" t="s">
        <v>1677</v>
      </c>
      <c r="AT9" s="273"/>
      <c r="AU9" s="273"/>
      <c r="AV9" s="273"/>
      <c r="AW9" s="273"/>
      <c r="AX9" s="273"/>
      <c r="AY9" s="273"/>
      <c r="AZ9" s="273"/>
      <c r="BA9" s="273"/>
      <c r="BB9" s="273"/>
      <c r="BC9" s="273"/>
      <c r="BD9" s="273"/>
      <c r="BE9" s="273"/>
      <c r="BF9" s="273"/>
      <c r="BG9" s="273"/>
      <c r="BH9" s="272"/>
      <c r="BI9" s="272"/>
      <c r="BJ9" s="272"/>
      <c r="BK9" s="272"/>
      <c r="BL9" s="272"/>
      <c r="BM9" s="272"/>
      <c r="BN9" s="272"/>
      <c r="BO9" s="272"/>
      <c r="BP9" s="272"/>
      <c r="BQ9" s="272"/>
      <c r="BR9" s="272"/>
      <c r="BS9" s="272"/>
      <c r="BT9" s="272"/>
      <c r="BU9" s="272"/>
      <c r="BV9" s="272"/>
      <c r="BW9" s="272"/>
      <c r="BX9" s="271"/>
      <c r="BY9" s="271"/>
      <c r="BZ9" s="271"/>
      <c r="CA9" s="274"/>
      <c r="CB9" s="274"/>
      <c r="CC9" s="274"/>
      <c r="CD9" s="274"/>
      <c r="CE9" s="274"/>
      <c r="CF9" s="274"/>
      <c r="CG9" s="543"/>
      <c r="CH9" s="543"/>
      <c r="CI9" s="543"/>
      <c r="CJ9" s="543"/>
      <c r="CK9" s="543"/>
      <c r="CL9" s="543"/>
      <c r="CM9" s="543"/>
    </row>
    <row r="10" spans="1:91" ht="16.399999999999999" customHeight="1" x14ac:dyDescent="0.35">
      <c r="A10" s="7520"/>
      <c r="B10" s="7981"/>
      <c r="C10" s="8053"/>
      <c r="D10" s="7982"/>
      <c r="E10" s="8003" t="s">
        <v>601</v>
      </c>
      <c r="F10" s="8004"/>
      <c r="G10" s="8003" t="s">
        <v>539</v>
      </c>
      <c r="H10" s="8004"/>
      <c r="I10" s="8003" t="s">
        <v>540</v>
      </c>
      <c r="J10" s="8004"/>
      <c r="K10" s="8003" t="s">
        <v>43</v>
      </c>
      <c r="L10" s="8004"/>
      <c r="M10" s="8003" t="s">
        <v>44</v>
      </c>
      <c r="N10" s="8004"/>
      <c r="O10" s="7983" t="s">
        <v>45</v>
      </c>
      <c r="P10" s="7985"/>
      <c r="Q10" s="7983" t="s">
        <v>46</v>
      </c>
      <c r="R10" s="7985"/>
      <c r="S10" s="7983" t="s">
        <v>47</v>
      </c>
      <c r="T10" s="7985"/>
      <c r="U10" s="7983" t="s">
        <v>48</v>
      </c>
      <c r="V10" s="7985"/>
      <c r="W10" s="7983" t="s">
        <v>49</v>
      </c>
      <c r="X10" s="7985"/>
      <c r="Y10" s="7983" t="s">
        <v>50</v>
      </c>
      <c r="Z10" s="7985"/>
      <c r="AA10" s="7983" t="s">
        <v>51</v>
      </c>
      <c r="AB10" s="7985"/>
      <c r="AC10" s="7983" t="s">
        <v>52</v>
      </c>
      <c r="AD10" s="7985"/>
      <c r="AE10" s="7983" t="s">
        <v>53</v>
      </c>
      <c r="AF10" s="7985"/>
      <c r="AG10" s="7984" t="s">
        <v>54</v>
      </c>
      <c r="AH10" s="7984"/>
      <c r="AI10" s="7983" t="s">
        <v>55</v>
      </c>
      <c r="AJ10" s="7985"/>
      <c r="AK10" s="7984" t="s">
        <v>56</v>
      </c>
      <c r="AL10" s="7985"/>
      <c r="AM10" s="7362"/>
      <c r="AN10" s="8175" t="s">
        <v>1678</v>
      </c>
      <c r="AO10" s="8101" t="s">
        <v>1679</v>
      </c>
      <c r="AP10" s="8101" t="s">
        <v>1680</v>
      </c>
      <c r="AQ10" s="8177" t="s">
        <v>1681</v>
      </c>
      <c r="AR10" s="7362"/>
      <c r="AS10" s="7362"/>
      <c r="AT10" s="273"/>
      <c r="AU10" s="273"/>
      <c r="AV10" s="273"/>
      <c r="AW10" s="273"/>
      <c r="AX10" s="273"/>
      <c r="AY10" s="273"/>
      <c r="AZ10" s="273"/>
      <c r="BA10" s="273"/>
      <c r="BB10" s="273"/>
      <c r="BC10" s="273"/>
      <c r="BD10" s="273"/>
      <c r="BE10" s="273"/>
      <c r="BF10" s="273"/>
      <c r="BG10" s="273"/>
      <c r="BH10" s="272"/>
      <c r="BI10" s="272"/>
      <c r="BJ10" s="272"/>
      <c r="BK10" s="272"/>
      <c r="BL10" s="272"/>
      <c r="BM10" s="272"/>
      <c r="BN10" s="272"/>
      <c r="BO10" s="272"/>
      <c r="BP10" s="272"/>
      <c r="BQ10" s="272"/>
      <c r="BR10" s="272"/>
      <c r="BS10" s="272"/>
      <c r="BT10" s="272"/>
      <c r="BU10" s="272"/>
      <c r="BV10" s="272"/>
      <c r="BW10" s="272"/>
      <c r="BX10" s="271"/>
      <c r="BY10" s="271"/>
      <c r="BZ10" s="271"/>
      <c r="CA10" s="274"/>
      <c r="CB10" s="274"/>
      <c r="CC10" s="274"/>
      <c r="CD10" s="274"/>
      <c r="CE10" s="274"/>
      <c r="CF10" s="274"/>
      <c r="CG10" s="543"/>
      <c r="CH10" s="543"/>
      <c r="CI10" s="543"/>
      <c r="CJ10" s="543"/>
      <c r="CK10" s="543"/>
      <c r="CL10" s="543"/>
      <c r="CM10" s="543"/>
    </row>
    <row r="11" spans="1:91" ht="32.15" customHeight="1" x14ac:dyDescent="0.35">
      <c r="A11" s="7978"/>
      <c r="B11" s="2122" t="s">
        <v>32</v>
      </c>
      <c r="C11" s="2123" t="s">
        <v>33</v>
      </c>
      <c r="D11" s="391" t="s">
        <v>34</v>
      </c>
      <c r="E11" s="1997" t="s">
        <v>33</v>
      </c>
      <c r="F11" s="1968" t="s">
        <v>34</v>
      </c>
      <c r="G11" s="1997" t="s">
        <v>33</v>
      </c>
      <c r="H11" s="1968" t="s">
        <v>34</v>
      </c>
      <c r="I11" s="1997" t="s">
        <v>33</v>
      </c>
      <c r="J11" s="1968" t="s">
        <v>34</v>
      </c>
      <c r="K11" s="1997" t="s">
        <v>33</v>
      </c>
      <c r="L11" s="1968" t="s">
        <v>34</v>
      </c>
      <c r="M11" s="1997" t="s">
        <v>33</v>
      </c>
      <c r="N11" s="1968" t="s">
        <v>34</v>
      </c>
      <c r="O11" s="1997" t="s">
        <v>33</v>
      </c>
      <c r="P11" s="1968" t="s">
        <v>34</v>
      </c>
      <c r="Q11" s="1997" t="s">
        <v>33</v>
      </c>
      <c r="R11" s="1968" t="s">
        <v>34</v>
      </c>
      <c r="S11" s="1997" t="s">
        <v>33</v>
      </c>
      <c r="T11" s="1968" t="s">
        <v>34</v>
      </c>
      <c r="U11" s="1997" t="s">
        <v>33</v>
      </c>
      <c r="V11" s="1968" t="s">
        <v>34</v>
      </c>
      <c r="W11" s="1997" t="s">
        <v>33</v>
      </c>
      <c r="X11" s="1968" t="s">
        <v>34</v>
      </c>
      <c r="Y11" s="1997" t="s">
        <v>33</v>
      </c>
      <c r="Z11" s="1968" t="s">
        <v>34</v>
      </c>
      <c r="AA11" s="1997" t="s">
        <v>33</v>
      </c>
      <c r="AB11" s="1968" t="s">
        <v>34</v>
      </c>
      <c r="AC11" s="1997" t="s">
        <v>33</v>
      </c>
      <c r="AD11" s="1968" t="s">
        <v>34</v>
      </c>
      <c r="AE11" s="1997" t="s">
        <v>33</v>
      </c>
      <c r="AF11" s="1968" t="s">
        <v>34</v>
      </c>
      <c r="AG11" s="1935" t="s">
        <v>33</v>
      </c>
      <c r="AH11" s="533" t="s">
        <v>34</v>
      </c>
      <c r="AI11" s="1997" t="s">
        <v>33</v>
      </c>
      <c r="AJ11" s="1968" t="s">
        <v>34</v>
      </c>
      <c r="AK11" s="1935" t="s">
        <v>33</v>
      </c>
      <c r="AL11" s="1968" t="s">
        <v>34</v>
      </c>
      <c r="AM11" s="7973"/>
      <c r="AN11" s="8176"/>
      <c r="AO11" s="8102"/>
      <c r="AP11" s="8102"/>
      <c r="AQ11" s="8178"/>
      <c r="AR11" s="7973"/>
      <c r="AS11" s="7973"/>
      <c r="AT11" s="273"/>
      <c r="AU11" s="273"/>
      <c r="AV11" s="273"/>
      <c r="AW11" s="273"/>
      <c r="AX11" s="273"/>
      <c r="AY11" s="273"/>
      <c r="AZ11" s="273"/>
      <c r="BA11" s="273"/>
      <c r="BB11" s="273"/>
      <c r="BC11" s="273"/>
      <c r="BD11" s="273"/>
      <c r="BE11" s="273"/>
      <c r="BF11" s="273"/>
      <c r="BG11" s="273"/>
      <c r="BH11" s="272"/>
      <c r="BI11" s="272"/>
      <c r="BJ11" s="272"/>
      <c r="BK11" s="272"/>
      <c r="BL11" s="272"/>
      <c r="BM11" s="272"/>
      <c r="BN11" s="272"/>
      <c r="BO11" s="272"/>
      <c r="BP11" s="272"/>
      <c r="BQ11" s="272"/>
      <c r="BR11" s="272"/>
      <c r="BS11" s="272"/>
      <c r="BT11" s="272"/>
      <c r="BU11" s="272"/>
      <c r="BV11" s="272"/>
      <c r="BW11" s="272"/>
      <c r="BX11" s="271"/>
      <c r="BY11" s="271"/>
      <c r="BZ11" s="271"/>
      <c r="CA11" s="274"/>
      <c r="CB11" s="274"/>
      <c r="CC11" s="274"/>
      <c r="CD11" s="274"/>
      <c r="CE11" s="274"/>
      <c r="CF11" s="274"/>
      <c r="CG11" s="543"/>
      <c r="CH11" s="543"/>
      <c r="CI11" s="543"/>
      <c r="CJ11" s="543"/>
      <c r="CK11" s="543"/>
      <c r="CL11" s="543"/>
      <c r="CM11" s="543"/>
    </row>
    <row r="12" spans="1:91" ht="16.399999999999999" customHeight="1" x14ac:dyDescent="0.35">
      <c r="A12" s="2124" t="s">
        <v>1682</v>
      </c>
      <c r="B12" s="2113">
        <f>SUM(C12+D12)</f>
        <v>0</v>
      </c>
      <c r="C12" s="2125">
        <f>SUM(E12+G12+I12+K12+M12+O12+Q12+S12+U12+W12+Y12+AA12+AC12+AE12+AG12+AI12+AK12)</f>
        <v>0</v>
      </c>
      <c r="D12" s="2126">
        <f t="shared" ref="C12:D15" si="0">SUM(F12+H12+J12+L12+N12+P12+R12+T12+V12+X12+Z12+AB12+AD12+AF12+AH12+AJ12+AL12)</f>
        <v>0</v>
      </c>
      <c r="E12" s="1981"/>
      <c r="F12" s="2011"/>
      <c r="G12" s="1981"/>
      <c r="H12" s="2011"/>
      <c r="I12" s="1981"/>
      <c r="J12" s="2011"/>
      <c r="K12" s="1981"/>
      <c r="L12" s="2011"/>
      <c r="M12" s="1981"/>
      <c r="N12" s="2011"/>
      <c r="O12" s="1981"/>
      <c r="P12" s="2011"/>
      <c r="Q12" s="1981"/>
      <c r="R12" s="2011"/>
      <c r="S12" s="1981"/>
      <c r="T12" s="2011"/>
      <c r="U12" s="1981"/>
      <c r="V12" s="2011"/>
      <c r="W12" s="1981"/>
      <c r="X12" s="2011"/>
      <c r="Y12" s="1981"/>
      <c r="Z12" s="2011"/>
      <c r="AA12" s="1981"/>
      <c r="AB12" s="2011"/>
      <c r="AC12" s="1981"/>
      <c r="AD12" s="2011"/>
      <c r="AE12" s="1981"/>
      <c r="AF12" s="2011"/>
      <c r="AG12" s="1981"/>
      <c r="AH12" s="2011"/>
      <c r="AI12" s="1981"/>
      <c r="AJ12" s="2011"/>
      <c r="AK12" s="1981"/>
      <c r="AL12" s="2011"/>
      <c r="AM12" s="1980"/>
      <c r="AN12" s="1981"/>
      <c r="AO12" s="2127"/>
      <c r="AP12" s="2127"/>
      <c r="AQ12" s="2011"/>
      <c r="AR12" s="1980"/>
      <c r="AS12" s="1980"/>
      <c r="AT12" s="475"/>
      <c r="AU12" s="283"/>
      <c r="AV12" s="283"/>
      <c r="AW12" s="283"/>
      <c r="AX12" s="283"/>
      <c r="AY12" s="283"/>
      <c r="AZ12" s="283"/>
      <c r="BA12" s="283"/>
      <c r="BB12" s="283"/>
      <c r="BC12" s="283"/>
      <c r="BD12" s="283"/>
      <c r="BE12" s="273"/>
      <c r="BF12" s="273"/>
      <c r="BG12" s="273"/>
      <c r="BH12" s="272"/>
      <c r="BI12" s="272"/>
      <c r="BJ12" s="272"/>
      <c r="BK12" s="272"/>
      <c r="BL12" s="272"/>
      <c r="BM12" s="272"/>
      <c r="BN12" s="272"/>
      <c r="BO12" s="272"/>
      <c r="BP12" s="272"/>
      <c r="BQ12" s="272"/>
      <c r="BR12" s="272"/>
      <c r="BS12" s="272"/>
      <c r="BT12" s="272"/>
      <c r="BU12" s="272"/>
      <c r="BV12" s="272"/>
      <c r="BW12" s="272"/>
      <c r="BX12" s="271"/>
      <c r="BY12" s="271"/>
      <c r="BZ12" s="271"/>
      <c r="CA12" s="274"/>
      <c r="CB12" s="274"/>
      <c r="CC12" s="274"/>
      <c r="CD12" s="274"/>
      <c r="CE12" s="274"/>
      <c r="CF12" s="274"/>
      <c r="CG12" s="543">
        <v>0</v>
      </c>
      <c r="CH12" s="543">
        <v>0</v>
      </c>
      <c r="CI12" s="543">
        <v>0</v>
      </c>
      <c r="CJ12" s="543">
        <v>0</v>
      </c>
      <c r="CK12" s="543"/>
      <c r="CL12" s="543"/>
      <c r="CM12" s="543"/>
    </row>
    <row r="13" spans="1:91" ht="16.399999999999999" customHeight="1" x14ac:dyDescent="0.35">
      <c r="A13" s="1061" t="s">
        <v>1683</v>
      </c>
      <c r="B13" s="544">
        <f>SUM(C13+D13)</f>
        <v>0</v>
      </c>
      <c r="C13" s="545">
        <f t="shared" si="0"/>
        <v>0</v>
      </c>
      <c r="D13" s="546">
        <f t="shared" si="0"/>
        <v>0</v>
      </c>
      <c r="E13" s="829"/>
      <c r="F13" s="1438"/>
      <c r="G13" s="829"/>
      <c r="H13" s="1438"/>
      <c r="I13" s="829"/>
      <c r="J13" s="1438"/>
      <c r="K13" s="829"/>
      <c r="L13" s="1438"/>
      <c r="M13" s="829"/>
      <c r="N13" s="1438"/>
      <c r="O13" s="829"/>
      <c r="P13" s="1438"/>
      <c r="Q13" s="829"/>
      <c r="R13" s="1438"/>
      <c r="S13" s="829"/>
      <c r="T13" s="1438"/>
      <c r="U13" s="829"/>
      <c r="V13" s="1438"/>
      <c r="W13" s="829"/>
      <c r="X13" s="1438"/>
      <c r="Y13" s="829"/>
      <c r="Z13" s="1438"/>
      <c r="AA13" s="829"/>
      <c r="AB13" s="1438"/>
      <c r="AC13" s="829"/>
      <c r="AD13" s="1438"/>
      <c r="AE13" s="829"/>
      <c r="AF13" s="1438"/>
      <c r="AG13" s="829"/>
      <c r="AH13" s="1438"/>
      <c r="AI13" s="829"/>
      <c r="AJ13" s="1438"/>
      <c r="AK13" s="829"/>
      <c r="AL13" s="1438"/>
      <c r="AM13" s="855"/>
      <c r="AN13" s="829"/>
      <c r="AO13" s="1439"/>
      <c r="AP13" s="1439"/>
      <c r="AQ13" s="1438"/>
      <c r="AR13" s="855"/>
      <c r="AS13" s="855"/>
      <c r="AT13" s="475"/>
      <c r="AU13" s="283"/>
      <c r="AV13" s="283"/>
      <c r="AW13" s="283"/>
      <c r="AX13" s="283"/>
      <c r="AY13" s="283"/>
      <c r="AZ13" s="283"/>
      <c r="BA13" s="283"/>
      <c r="BB13" s="283"/>
      <c r="BC13" s="283"/>
      <c r="BD13" s="283"/>
      <c r="BE13" s="273"/>
      <c r="BF13" s="273"/>
      <c r="BG13" s="273"/>
      <c r="BH13" s="272"/>
      <c r="BI13" s="272"/>
      <c r="BJ13" s="272"/>
      <c r="BK13" s="272"/>
      <c r="BL13" s="272"/>
      <c r="BM13" s="272"/>
      <c r="BN13" s="272"/>
      <c r="BO13" s="272"/>
      <c r="BP13" s="272"/>
      <c r="BQ13" s="272"/>
      <c r="BR13" s="272"/>
      <c r="BS13" s="272"/>
      <c r="BT13" s="272"/>
      <c r="BU13" s="272"/>
      <c r="BV13" s="272"/>
      <c r="BW13" s="272"/>
      <c r="BX13" s="271"/>
      <c r="BY13" s="271"/>
      <c r="BZ13" s="271"/>
      <c r="CA13" s="274"/>
      <c r="CB13" s="274"/>
      <c r="CC13" s="274"/>
      <c r="CD13" s="274"/>
      <c r="CE13" s="274"/>
      <c r="CF13" s="274"/>
      <c r="CG13" s="543">
        <v>0</v>
      </c>
      <c r="CH13" s="543">
        <v>0</v>
      </c>
      <c r="CI13" s="543">
        <v>0</v>
      </c>
      <c r="CJ13" s="543">
        <v>0</v>
      </c>
      <c r="CK13" s="543"/>
      <c r="CL13" s="543"/>
      <c r="CM13" s="543"/>
    </row>
    <row r="14" spans="1:91" ht="16.399999999999999" customHeight="1" x14ac:dyDescent="0.35">
      <c r="A14" s="1378" t="s">
        <v>1684</v>
      </c>
      <c r="B14" s="1258">
        <f>SUM(C14+D14)</f>
        <v>0</v>
      </c>
      <c r="C14" s="1477">
        <f t="shared" si="0"/>
        <v>0</v>
      </c>
      <c r="D14" s="2128">
        <f t="shared" si="0"/>
        <v>0</v>
      </c>
      <c r="E14" s="829"/>
      <c r="F14" s="1438"/>
      <c r="G14" s="829"/>
      <c r="H14" s="1438"/>
      <c r="I14" s="829"/>
      <c r="J14" s="1438"/>
      <c r="K14" s="829"/>
      <c r="L14" s="1438"/>
      <c r="M14" s="829"/>
      <c r="N14" s="1438"/>
      <c r="O14" s="829"/>
      <c r="P14" s="1438"/>
      <c r="Q14" s="829"/>
      <c r="R14" s="1438"/>
      <c r="S14" s="829"/>
      <c r="T14" s="1438"/>
      <c r="U14" s="829"/>
      <c r="V14" s="1438"/>
      <c r="W14" s="829"/>
      <c r="X14" s="1438"/>
      <c r="Y14" s="829"/>
      <c r="Z14" s="1438"/>
      <c r="AA14" s="829"/>
      <c r="AB14" s="1438"/>
      <c r="AC14" s="829"/>
      <c r="AD14" s="1438"/>
      <c r="AE14" s="829"/>
      <c r="AF14" s="1438"/>
      <c r="AG14" s="829"/>
      <c r="AH14" s="1438"/>
      <c r="AI14" s="829"/>
      <c r="AJ14" s="1438"/>
      <c r="AK14" s="829"/>
      <c r="AL14" s="1438"/>
      <c r="AM14" s="855"/>
      <c r="AN14" s="856"/>
      <c r="AO14" s="1440"/>
      <c r="AP14" s="1440"/>
      <c r="AQ14" s="1441"/>
      <c r="AR14" s="1225"/>
      <c r="AS14" s="1225"/>
      <c r="AT14" s="475"/>
      <c r="AU14" s="283"/>
      <c r="AV14" s="283"/>
      <c r="AW14" s="283"/>
      <c r="AX14" s="283"/>
      <c r="AY14" s="283"/>
      <c r="AZ14" s="283"/>
      <c r="BA14" s="283"/>
      <c r="BB14" s="283"/>
      <c r="BC14" s="283"/>
      <c r="BD14" s="283"/>
      <c r="BE14" s="273"/>
      <c r="BF14" s="273"/>
      <c r="BG14" s="273"/>
      <c r="BH14" s="272"/>
      <c r="BI14" s="272"/>
      <c r="BJ14" s="272"/>
      <c r="BK14" s="272"/>
      <c r="BL14" s="272"/>
      <c r="BM14" s="272"/>
      <c r="BN14" s="272"/>
      <c r="BO14" s="272"/>
      <c r="BP14" s="272"/>
      <c r="BQ14" s="272"/>
      <c r="BR14" s="272"/>
      <c r="BS14" s="272"/>
      <c r="BT14" s="272"/>
      <c r="BU14" s="272"/>
      <c r="BV14" s="272"/>
      <c r="BW14" s="272"/>
      <c r="BX14" s="271"/>
      <c r="BY14" s="271"/>
      <c r="BZ14" s="271"/>
      <c r="CA14" s="274"/>
      <c r="CB14" s="274"/>
      <c r="CC14" s="274"/>
      <c r="CD14" s="274"/>
      <c r="CE14" s="274"/>
      <c r="CF14" s="274"/>
      <c r="CG14" s="543">
        <v>0</v>
      </c>
      <c r="CH14" s="543">
        <v>0</v>
      </c>
      <c r="CI14" s="543"/>
      <c r="CJ14" s="543"/>
      <c r="CK14" s="543"/>
      <c r="CL14" s="543"/>
      <c r="CM14" s="543"/>
    </row>
    <row r="15" spans="1:91" ht="16.399999999999999" customHeight="1" x14ac:dyDescent="0.35">
      <c r="A15" s="2129" t="s">
        <v>1685</v>
      </c>
      <c r="B15" s="1485">
        <f>SUM(C15+D15)</f>
        <v>0</v>
      </c>
      <c r="C15" s="1486">
        <f>SUM(E15+G15+I15+K15+M15+O15+Q15+S15+U15+W15+Y15+AA15+AC15+AE15+AG15+AI15+AK15)</f>
        <v>0</v>
      </c>
      <c r="D15" s="1487">
        <f t="shared" si="0"/>
        <v>0</v>
      </c>
      <c r="E15" s="837"/>
      <c r="F15" s="838"/>
      <c r="G15" s="837"/>
      <c r="H15" s="838"/>
      <c r="I15" s="837"/>
      <c r="J15" s="838"/>
      <c r="K15" s="837"/>
      <c r="L15" s="838"/>
      <c r="M15" s="837"/>
      <c r="N15" s="838"/>
      <c r="O15" s="837"/>
      <c r="P15" s="838"/>
      <c r="Q15" s="837"/>
      <c r="R15" s="838"/>
      <c r="S15" s="837"/>
      <c r="T15" s="838"/>
      <c r="U15" s="837"/>
      <c r="V15" s="838"/>
      <c r="W15" s="837"/>
      <c r="X15" s="838"/>
      <c r="Y15" s="837"/>
      <c r="Z15" s="838"/>
      <c r="AA15" s="837"/>
      <c r="AB15" s="838"/>
      <c r="AC15" s="837"/>
      <c r="AD15" s="838"/>
      <c r="AE15" s="837"/>
      <c r="AF15" s="838"/>
      <c r="AG15" s="837"/>
      <c r="AH15" s="838"/>
      <c r="AI15" s="837"/>
      <c r="AJ15" s="838"/>
      <c r="AK15" s="837"/>
      <c r="AL15" s="838"/>
      <c r="AM15" s="873"/>
      <c r="AN15" s="862"/>
      <c r="AO15" s="1028"/>
      <c r="AP15" s="1028"/>
      <c r="AQ15" s="864"/>
      <c r="AR15" s="1226"/>
      <c r="AS15" s="1226"/>
      <c r="AT15" s="475"/>
      <c r="AU15" s="283"/>
      <c r="AV15" s="283"/>
      <c r="AW15" s="283"/>
      <c r="AX15" s="283"/>
      <c r="AY15" s="283"/>
      <c r="AZ15" s="283"/>
      <c r="BA15" s="283"/>
      <c r="BB15" s="283"/>
      <c r="BC15" s="283"/>
      <c r="BD15" s="283"/>
      <c r="BE15" s="273"/>
      <c r="BF15" s="273"/>
      <c r="BG15" s="273"/>
      <c r="BH15" s="272"/>
      <c r="BI15" s="272"/>
      <c r="BJ15" s="272"/>
      <c r="BK15" s="272"/>
      <c r="BL15" s="272"/>
      <c r="BM15" s="272"/>
      <c r="BN15" s="272"/>
      <c r="BO15" s="272"/>
      <c r="BP15" s="272"/>
      <c r="BQ15" s="272"/>
      <c r="BR15" s="272"/>
      <c r="BS15" s="272"/>
      <c r="BT15" s="272"/>
      <c r="BU15" s="272"/>
      <c r="BV15" s="272"/>
      <c r="BW15" s="272"/>
      <c r="BX15" s="271"/>
      <c r="BY15" s="271"/>
      <c r="BZ15" s="271"/>
      <c r="CA15" s="274"/>
      <c r="CB15" s="274"/>
      <c r="CC15" s="274"/>
      <c r="CD15" s="274"/>
      <c r="CE15" s="274"/>
      <c r="CF15" s="274"/>
      <c r="CG15" s="543">
        <v>0</v>
      </c>
      <c r="CH15" s="543">
        <v>0</v>
      </c>
      <c r="CI15" s="543">
        <v>0</v>
      </c>
      <c r="CJ15" s="543">
        <v>0</v>
      </c>
      <c r="CK15" s="543"/>
      <c r="CL15" s="543"/>
      <c r="CM15" s="543"/>
    </row>
    <row r="16" spans="1:91" ht="32.15" customHeight="1" x14ac:dyDescent="0.35">
      <c r="A16" s="547" t="s">
        <v>1686</v>
      </c>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2"/>
      <c r="BK16" s="272"/>
      <c r="BL16" s="272"/>
      <c r="BM16" s="272"/>
      <c r="BN16" s="272"/>
      <c r="BO16" s="272"/>
      <c r="BP16" s="272"/>
      <c r="BQ16" s="272"/>
      <c r="BR16" s="272"/>
      <c r="BS16" s="272"/>
      <c r="BT16" s="272"/>
      <c r="BU16" s="272"/>
      <c r="BV16" s="272"/>
      <c r="BW16" s="272"/>
      <c r="BX16" s="272"/>
      <c r="BY16" s="272"/>
      <c r="BZ16" s="272"/>
      <c r="CA16" s="274"/>
      <c r="CB16" s="274"/>
      <c r="CC16" s="274"/>
      <c r="CD16" s="274"/>
      <c r="CE16" s="274"/>
      <c r="CF16" s="274"/>
      <c r="CG16" s="543"/>
      <c r="CH16" s="543"/>
      <c r="CI16" s="543"/>
      <c r="CJ16" s="543"/>
      <c r="CK16" s="543"/>
      <c r="CL16" s="543"/>
      <c r="CM16" s="543"/>
    </row>
    <row r="17" spans="1:105" ht="16.399999999999999" customHeight="1" x14ac:dyDescent="0.35">
      <c r="A17" s="7977" t="s">
        <v>2</v>
      </c>
      <c r="B17" s="7989" t="s">
        <v>602</v>
      </c>
      <c r="C17" s="7523"/>
      <c r="D17" s="7990"/>
      <c r="E17" s="8003" t="s">
        <v>588</v>
      </c>
      <c r="F17" s="8103"/>
      <c r="G17" s="8103"/>
      <c r="H17" s="8103"/>
      <c r="I17" s="8103"/>
      <c r="J17" s="8103"/>
      <c r="K17" s="8103"/>
      <c r="L17" s="8103"/>
      <c r="M17" s="8103"/>
      <c r="N17" s="8103"/>
      <c r="O17" s="8103"/>
      <c r="P17" s="8103"/>
      <c r="Q17" s="8103"/>
      <c r="R17" s="8103"/>
      <c r="S17" s="8103"/>
      <c r="T17" s="8103"/>
      <c r="U17" s="8103"/>
      <c r="V17" s="8103"/>
      <c r="W17" s="8103"/>
      <c r="X17" s="8103"/>
      <c r="Y17" s="8103"/>
      <c r="Z17" s="8103"/>
      <c r="AA17" s="8103"/>
      <c r="AB17" s="8103"/>
      <c r="AC17" s="8103"/>
      <c r="AD17" s="8103"/>
      <c r="AE17" s="8103"/>
      <c r="AF17" s="8103"/>
      <c r="AG17" s="8103"/>
      <c r="AH17" s="8103"/>
      <c r="AI17" s="8103"/>
      <c r="AJ17" s="8103"/>
      <c r="AK17" s="8103"/>
      <c r="AL17" s="8004"/>
      <c r="AM17" s="7972" t="s">
        <v>363</v>
      </c>
      <c r="AN17" s="8073" t="s">
        <v>1687</v>
      </c>
      <c r="AO17" s="7972" t="s">
        <v>1677</v>
      </c>
      <c r="AP17" s="8073" t="s">
        <v>397</v>
      </c>
      <c r="AQ17" s="273"/>
      <c r="AR17" s="273"/>
      <c r="AS17" s="273"/>
      <c r="AT17" s="273"/>
      <c r="AU17" s="273"/>
      <c r="AV17" s="273"/>
      <c r="AW17" s="273"/>
      <c r="AX17" s="273"/>
      <c r="AY17" s="273"/>
      <c r="AZ17" s="273"/>
      <c r="BA17" s="273"/>
      <c r="BB17" s="273"/>
      <c r="BC17" s="273"/>
      <c r="BD17" s="273"/>
      <c r="BE17" s="273"/>
      <c r="BF17" s="273"/>
      <c r="BG17" s="273"/>
      <c r="BH17" s="273"/>
      <c r="BI17" s="273"/>
      <c r="BJ17" s="273"/>
      <c r="BK17" s="272"/>
      <c r="BL17" s="272"/>
      <c r="BM17" s="272"/>
      <c r="BN17" s="272"/>
      <c r="BO17" s="272"/>
      <c r="BP17" s="272"/>
      <c r="BQ17" s="272"/>
      <c r="BR17" s="272"/>
      <c r="BS17" s="272"/>
      <c r="BT17" s="272"/>
      <c r="BU17" s="272"/>
      <c r="BV17" s="272"/>
      <c r="BW17" s="272"/>
      <c r="BX17" s="272"/>
      <c r="BY17" s="271"/>
      <c r="BZ17" s="271"/>
      <c r="CA17" s="271"/>
      <c r="CB17" s="274"/>
      <c r="CC17" s="274"/>
      <c r="CD17" s="274"/>
      <c r="CE17" s="274"/>
      <c r="CF17" s="274"/>
      <c r="CG17" s="274"/>
      <c r="CH17" s="543"/>
      <c r="CI17" s="543"/>
      <c r="CJ17" s="543"/>
      <c r="CK17" s="543"/>
      <c r="CL17" s="543"/>
      <c r="CM17" s="543"/>
      <c r="CN17" s="543"/>
      <c r="CO17" s="274"/>
      <c r="CP17" s="274"/>
      <c r="CQ17" s="274"/>
      <c r="CR17" s="274"/>
      <c r="CS17" s="274"/>
      <c r="CT17" s="274"/>
      <c r="CU17" s="274"/>
      <c r="CV17" s="274"/>
      <c r="CW17" s="274"/>
      <c r="CX17" s="274"/>
      <c r="CY17" s="274"/>
      <c r="CZ17" s="274"/>
      <c r="DA17" s="274"/>
    </row>
    <row r="18" spans="1:105" x14ac:dyDescent="0.35">
      <c r="A18" s="7520"/>
      <c r="B18" s="7981"/>
      <c r="C18" s="8053"/>
      <c r="D18" s="7982"/>
      <c r="E18" s="8003" t="s">
        <v>601</v>
      </c>
      <c r="F18" s="8004"/>
      <c r="G18" s="8003" t="s">
        <v>539</v>
      </c>
      <c r="H18" s="8004"/>
      <c r="I18" s="8003" t="s">
        <v>540</v>
      </c>
      <c r="J18" s="8004"/>
      <c r="K18" s="8003" t="s">
        <v>43</v>
      </c>
      <c r="L18" s="8004"/>
      <c r="M18" s="8003" t="s">
        <v>44</v>
      </c>
      <c r="N18" s="8004"/>
      <c r="O18" s="7983" t="s">
        <v>45</v>
      </c>
      <c r="P18" s="7985"/>
      <c r="Q18" s="7983" t="s">
        <v>46</v>
      </c>
      <c r="R18" s="7985"/>
      <c r="S18" s="7983" t="s">
        <v>47</v>
      </c>
      <c r="T18" s="7985"/>
      <c r="U18" s="7983" t="s">
        <v>48</v>
      </c>
      <c r="V18" s="7985"/>
      <c r="W18" s="7983" t="s">
        <v>49</v>
      </c>
      <c r="X18" s="7985"/>
      <c r="Y18" s="7983" t="s">
        <v>50</v>
      </c>
      <c r="Z18" s="7985"/>
      <c r="AA18" s="7983" t="s">
        <v>51</v>
      </c>
      <c r="AB18" s="7985"/>
      <c r="AC18" s="7983" t="s">
        <v>52</v>
      </c>
      <c r="AD18" s="7985"/>
      <c r="AE18" s="7983" t="s">
        <v>53</v>
      </c>
      <c r="AF18" s="7985"/>
      <c r="AG18" s="7983" t="s">
        <v>54</v>
      </c>
      <c r="AH18" s="7985"/>
      <c r="AI18" s="7983" t="s">
        <v>55</v>
      </c>
      <c r="AJ18" s="7985"/>
      <c r="AK18" s="7983" t="s">
        <v>56</v>
      </c>
      <c r="AL18" s="7985"/>
      <c r="AM18" s="7362"/>
      <c r="AN18" s="7489"/>
      <c r="AO18" s="7362"/>
      <c r="AP18" s="7489"/>
      <c r="AQ18" s="273"/>
      <c r="AR18" s="273"/>
      <c r="AS18" s="273"/>
      <c r="AT18" s="273"/>
      <c r="AU18" s="273"/>
      <c r="AV18" s="273"/>
      <c r="AW18" s="273"/>
      <c r="AX18" s="273"/>
      <c r="AY18" s="273"/>
      <c r="AZ18" s="273"/>
      <c r="BA18" s="273"/>
      <c r="BB18" s="273"/>
      <c r="BC18" s="273"/>
      <c r="BD18" s="273"/>
      <c r="BE18" s="273"/>
      <c r="BF18" s="273"/>
      <c r="BG18" s="273"/>
      <c r="BH18" s="273"/>
      <c r="BI18" s="273"/>
      <c r="BJ18" s="273"/>
      <c r="BK18" s="272"/>
      <c r="BL18" s="272"/>
      <c r="BM18" s="272"/>
      <c r="BN18" s="272"/>
      <c r="BO18" s="272"/>
      <c r="BP18" s="272"/>
      <c r="BQ18" s="272"/>
      <c r="BR18" s="272"/>
      <c r="BS18" s="272"/>
      <c r="BT18" s="272"/>
      <c r="BU18" s="272"/>
      <c r="BV18" s="272"/>
      <c r="BW18" s="272"/>
      <c r="BX18" s="272"/>
      <c r="BY18" s="271"/>
      <c r="BZ18" s="271"/>
      <c r="CA18" s="271"/>
      <c r="CB18" s="274"/>
      <c r="CC18" s="274"/>
      <c r="CD18" s="274"/>
      <c r="CE18" s="274"/>
      <c r="CF18" s="274"/>
      <c r="CG18" s="274"/>
      <c r="CH18" s="543"/>
      <c r="CI18" s="543"/>
      <c r="CJ18" s="543"/>
      <c r="CK18" s="543"/>
      <c r="CL18" s="543"/>
      <c r="CM18" s="543"/>
      <c r="CN18" s="543"/>
      <c r="CO18" s="274"/>
      <c r="CP18" s="274"/>
      <c r="CQ18" s="274"/>
      <c r="CR18" s="274"/>
      <c r="CS18" s="274"/>
      <c r="CT18" s="274"/>
      <c r="CU18" s="274"/>
      <c r="CV18" s="274"/>
      <c r="CW18" s="274"/>
      <c r="CX18" s="274"/>
      <c r="CY18" s="274"/>
      <c r="CZ18" s="274"/>
      <c r="DA18" s="274"/>
    </row>
    <row r="19" spans="1:105" ht="29.25" customHeight="1" x14ac:dyDescent="0.35">
      <c r="A19" s="7978"/>
      <c r="B19" s="1989" t="s">
        <v>32</v>
      </c>
      <c r="C19" s="2003" t="s">
        <v>541</v>
      </c>
      <c r="D19" s="1984" t="s">
        <v>34</v>
      </c>
      <c r="E19" s="1983" t="s">
        <v>541</v>
      </c>
      <c r="F19" s="1984" t="s">
        <v>34</v>
      </c>
      <c r="G19" s="1983" t="s">
        <v>541</v>
      </c>
      <c r="H19" s="1984" t="s">
        <v>34</v>
      </c>
      <c r="I19" s="1983" t="s">
        <v>541</v>
      </c>
      <c r="J19" s="1984" t="s">
        <v>34</v>
      </c>
      <c r="K19" s="1983" t="s">
        <v>541</v>
      </c>
      <c r="L19" s="1984" t="s">
        <v>34</v>
      </c>
      <c r="M19" s="1983" t="s">
        <v>541</v>
      </c>
      <c r="N19" s="1984" t="s">
        <v>34</v>
      </c>
      <c r="O19" s="1983" t="s">
        <v>541</v>
      </c>
      <c r="P19" s="1984" t="s">
        <v>34</v>
      </c>
      <c r="Q19" s="1983" t="s">
        <v>541</v>
      </c>
      <c r="R19" s="1984" t="s">
        <v>34</v>
      </c>
      <c r="S19" s="1983" t="s">
        <v>541</v>
      </c>
      <c r="T19" s="1984" t="s">
        <v>34</v>
      </c>
      <c r="U19" s="1983" t="s">
        <v>541</v>
      </c>
      <c r="V19" s="1984" t="s">
        <v>34</v>
      </c>
      <c r="W19" s="1983" t="s">
        <v>541</v>
      </c>
      <c r="X19" s="1984" t="s">
        <v>34</v>
      </c>
      <c r="Y19" s="1983" t="s">
        <v>541</v>
      </c>
      <c r="Z19" s="1984" t="s">
        <v>34</v>
      </c>
      <c r="AA19" s="1983" t="s">
        <v>541</v>
      </c>
      <c r="AB19" s="1984" t="s">
        <v>34</v>
      </c>
      <c r="AC19" s="1983" t="s">
        <v>541</v>
      </c>
      <c r="AD19" s="1984" t="s">
        <v>34</v>
      </c>
      <c r="AE19" s="1983" t="s">
        <v>541</v>
      </c>
      <c r="AF19" s="1984" t="s">
        <v>34</v>
      </c>
      <c r="AG19" s="1983" t="s">
        <v>541</v>
      </c>
      <c r="AH19" s="1984" t="s">
        <v>34</v>
      </c>
      <c r="AI19" s="1983" t="s">
        <v>541</v>
      </c>
      <c r="AJ19" s="1984" t="s">
        <v>34</v>
      </c>
      <c r="AK19" s="1983" t="s">
        <v>541</v>
      </c>
      <c r="AL19" s="1984" t="s">
        <v>34</v>
      </c>
      <c r="AM19" s="7973"/>
      <c r="AN19" s="8074"/>
      <c r="AO19" s="7973"/>
      <c r="AP19" s="8074"/>
      <c r="AQ19" s="273"/>
      <c r="AR19" s="273"/>
      <c r="AS19" s="273"/>
      <c r="AT19" s="273"/>
      <c r="AU19" s="273"/>
      <c r="AV19" s="273"/>
      <c r="AW19" s="273"/>
      <c r="AX19" s="273"/>
      <c r="AY19" s="273"/>
      <c r="AZ19" s="273"/>
      <c r="BA19" s="273"/>
      <c r="BB19" s="273"/>
      <c r="BC19" s="273"/>
      <c r="BD19" s="273"/>
      <c r="BE19" s="273"/>
      <c r="BF19" s="273"/>
      <c r="BG19" s="273"/>
      <c r="BH19" s="273"/>
      <c r="BI19" s="273"/>
      <c r="BJ19" s="273"/>
      <c r="BK19" s="272"/>
      <c r="BL19" s="272"/>
      <c r="BM19" s="272"/>
      <c r="BN19" s="272"/>
      <c r="BO19" s="272"/>
      <c r="BP19" s="272"/>
      <c r="BQ19" s="272"/>
      <c r="BR19" s="272"/>
      <c r="BS19" s="272"/>
      <c r="BT19" s="272"/>
      <c r="BU19" s="272"/>
      <c r="BV19" s="272"/>
      <c r="BW19" s="272"/>
      <c r="BX19" s="272"/>
      <c r="BY19" s="271"/>
      <c r="BZ19" s="271"/>
      <c r="CA19" s="271"/>
      <c r="CB19" s="274"/>
      <c r="CC19" s="274"/>
      <c r="CD19" s="274"/>
      <c r="CE19" s="274"/>
      <c r="CF19" s="274"/>
      <c r="CG19" s="274"/>
      <c r="CH19" s="543"/>
      <c r="CI19" s="543"/>
      <c r="CJ19" s="543"/>
      <c r="CK19" s="543"/>
      <c r="CL19" s="543"/>
      <c r="CM19" s="543"/>
      <c r="CN19" s="543"/>
      <c r="CO19" s="274"/>
      <c r="CP19" s="274"/>
      <c r="CQ19" s="274"/>
      <c r="CR19" s="274"/>
      <c r="CS19" s="274"/>
      <c r="CT19" s="274"/>
      <c r="CU19" s="274"/>
      <c r="CV19" s="274"/>
      <c r="CW19" s="274"/>
      <c r="CX19" s="274"/>
      <c r="CY19" s="274"/>
      <c r="CZ19" s="274"/>
      <c r="DA19" s="274"/>
    </row>
    <row r="20" spans="1:105" ht="16.399999999999999" customHeight="1" x14ac:dyDescent="0.35">
      <c r="A20" s="2130" t="s">
        <v>77</v>
      </c>
      <c r="B20" s="1216">
        <f>SUM(C20+D20)</f>
        <v>0</v>
      </c>
      <c r="C20" s="1697">
        <f t="shared" ref="C20:D22" si="1">SUM(E20+G20+I20+K20+M20+O20+Q20+S20+U20+W20+Y20+AA20+AC20+AE20+AG20+AI20+AK20)</f>
        <v>0</v>
      </c>
      <c r="D20" s="336">
        <f t="shared" si="1"/>
        <v>0</v>
      </c>
      <c r="E20" s="294"/>
      <c r="F20" s="156"/>
      <c r="G20" s="294"/>
      <c r="H20" s="156"/>
      <c r="I20" s="294"/>
      <c r="J20" s="354"/>
      <c r="K20" s="294"/>
      <c r="L20" s="354"/>
      <c r="M20" s="294"/>
      <c r="N20" s="354"/>
      <c r="O20" s="499"/>
      <c r="P20" s="354"/>
      <c r="Q20" s="499"/>
      <c r="R20" s="354"/>
      <c r="S20" s="499"/>
      <c r="T20" s="354"/>
      <c r="U20" s="499"/>
      <c r="V20" s="354"/>
      <c r="W20" s="499"/>
      <c r="X20" s="354"/>
      <c r="Y20" s="499"/>
      <c r="Z20" s="354"/>
      <c r="AA20" s="499"/>
      <c r="AB20" s="354"/>
      <c r="AC20" s="499"/>
      <c r="AD20" s="354"/>
      <c r="AE20" s="499"/>
      <c r="AF20" s="354"/>
      <c r="AG20" s="499"/>
      <c r="AH20" s="354"/>
      <c r="AI20" s="499"/>
      <c r="AJ20" s="354"/>
      <c r="AK20" s="499"/>
      <c r="AL20" s="354"/>
      <c r="AM20" s="282"/>
      <c r="AN20" s="282"/>
      <c r="AO20" s="282"/>
      <c r="AP20" s="282"/>
      <c r="AQ20" s="283"/>
      <c r="AR20" s="283"/>
      <c r="AS20" s="283"/>
      <c r="AT20" s="283"/>
      <c r="AU20" s="283"/>
      <c r="AV20" s="283"/>
      <c r="AW20" s="283"/>
      <c r="AX20" s="283"/>
      <c r="AY20" s="283"/>
      <c r="AZ20" s="283"/>
      <c r="BA20" s="273"/>
      <c r="BB20" s="273"/>
      <c r="BC20" s="273"/>
      <c r="BD20" s="273"/>
      <c r="BE20" s="273"/>
      <c r="BF20" s="273"/>
      <c r="BG20" s="273"/>
      <c r="BH20" s="273"/>
      <c r="BI20" s="273"/>
      <c r="BJ20" s="273"/>
      <c r="BK20" s="272"/>
      <c r="BL20" s="272"/>
      <c r="BM20" s="272"/>
      <c r="BN20" s="272"/>
      <c r="BO20" s="272"/>
      <c r="BP20" s="272"/>
      <c r="BQ20" s="272"/>
      <c r="BR20" s="272"/>
      <c r="BS20" s="272"/>
      <c r="BT20" s="272"/>
      <c r="BU20" s="272"/>
      <c r="BV20" s="272"/>
      <c r="BW20" s="272"/>
      <c r="BX20" s="272"/>
      <c r="BY20" s="271"/>
      <c r="BZ20" s="271"/>
      <c r="CA20" s="271"/>
      <c r="CB20" s="274"/>
      <c r="CC20" s="274"/>
      <c r="CD20" s="274"/>
      <c r="CE20" s="274"/>
      <c r="CF20" s="274"/>
      <c r="CG20" s="274"/>
      <c r="CH20" s="543">
        <v>0</v>
      </c>
      <c r="CI20" s="543">
        <v>0</v>
      </c>
      <c r="CJ20" s="543"/>
      <c r="CK20" s="543"/>
      <c r="CL20" s="543"/>
      <c r="CM20" s="543"/>
      <c r="CN20" s="543"/>
      <c r="CO20" s="274"/>
      <c r="CP20" s="274"/>
      <c r="CQ20" s="274"/>
      <c r="CR20" s="274"/>
      <c r="CS20" s="274"/>
      <c r="CT20" s="274"/>
      <c r="CU20" s="274"/>
      <c r="CV20" s="274"/>
      <c r="CW20" s="274"/>
      <c r="CX20" s="274"/>
      <c r="CY20" s="274"/>
      <c r="CZ20" s="274"/>
      <c r="DA20" s="274"/>
    </row>
    <row r="21" spans="1:105" ht="16.399999999999999" customHeight="1" x14ac:dyDescent="0.35">
      <c r="A21" s="548" t="s">
        <v>78</v>
      </c>
      <c r="B21" s="1216">
        <f>SUM(C21+D21)</f>
        <v>0</v>
      </c>
      <c r="C21" s="1697">
        <f t="shared" si="1"/>
        <v>0</v>
      </c>
      <c r="D21" s="1259">
        <f t="shared" si="1"/>
        <v>0</v>
      </c>
      <c r="E21" s="829"/>
      <c r="F21" s="854"/>
      <c r="G21" s="829"/>
      <c r="H21" s="854"/>
      <c r="I21" s="829"/>
      <c r="J21" s="1438"/>
      <c r="K21" s="829"/>
      <c r="L21" s="1438"/>
      <c r="M21" s="829"/>
      <c r="N21" s="1438"/>
      <c r="O21" s="1114"/>
      <c r="P21" s="1438"/>
      <c r="Q21" s="1114"/>
      <c r="R21" s="1438"/>
      <c r="S21" s="1114"/>
      <c r="T21" s="1438"/>
      <c r="U21" s="1114"/>
      <c r="V21" s="1438"/>
      <c r="W21" s="1114"/>
      <c r="X21" s="1438"/>
      <c r="Y21" s="1114"/>
      <c r="Z21" s="1438"/>
      <c r="AA21" s="1114"/>
      <c r="AB21" s="1438"/>
      <c r="AC21" s="1114"/>
      <c r="AD21" s="1438"/>
      <c r="AE21" s="1114"/>
      <c r="AF21" s="1438"/>
      <c r="AG21" s="1114"/>
      <c r="AH21" s="1438"/>
      <c r="AI21" s="1114"/>
      <c r="AJ21" s="1438"/>
      <c r="AK21" s="1114"/>
      <c r="AL21" s="1438"/>
      <c r="AM21" s="855"/>
      <c r="AN21" s="855"/>
      <c r="AO21" s="855"/>
      <c r="AP21" s="855"/>
      <c r="AQ21" s="283"/>
      <c r="AR21" s="283"/>
      <c r="AS21" s="283"/>
      <c r="AT21" s="283"/>
      <c r="AU21" s="283"/>
      <c r="AV21" s="283"/>
      <c r="AW21" s="283"/>
      <c r="AX21" s="283"/>
      <c r="AY21" s="283"/>
      <c r="AZ21" s="283"/>
      <c r="BA21" s="273"/>
      <c r="BB21" s="273"/>
      <c r="BC21" s="273"/>
      <c r="BD21" s="273"/>
      <c r="BE21" s="273"/>
      <c r="BF21" s="273"/>
      <c r="BG21" s="273"/>
      <c r="BH21" s="273"/>
      <c r="BI21" s="273"/>
      <c r="BJ21" s="273"/>
      <c r="BK21" s="272"/>
      <c r="BL21" s="272"/>
      <c r="BM21" s="272"/>
      <c r="BN21" s="272"/>
      <c r="BO21" s="272"/>
      <c r="BP21" s="272"/>
      <c r="BQ21" s="272"/>
      <c r="BR21" s="272"/>
      <c r="BS21" s="272"/>
      <c r="BT21" s="272"/>
      <c r="BU21" s="272"/>
      <c r="BV21" s="272"/>
      <c r="BW21" s="272"/>
      <c r="BX21" s="272"/>
      <c r="BY21" s="271"/>
      <c r="BZ21" s="271"/>
      <c r="CA21" s="271"/>
      <c r="CB21" s="274"/>
      <c r="CC21" s="274"/>
      <c r="CD21" s="274"/>
      <c r="CE21" s="274"/>
      <c r="CF21" s="274"/>
      <c r="CG21" s="274"/>
      <c r="CH21" s="543">
        <v>0</v>
      </c>
      <c r="CI21" s="543">
        <v>0</v>
      </c>
      <c r="CJ21" s="543"/>
      <c r="CK21" s="543"/>
      <c r="CL21" s="543"/>
      <c r="CM21" s="543"/>
      <c r="CN21" s="543"/>
      <c r="CO21" s="274"/>
      <c r="CP21" s="274"/>
      <c r="CQ21" s="274"/>
      <c r="CR21" s="274"/>
      <c r="CS21" s="274"/>
      <c r="CT21" s="274"/>
      <c r="CU21" s="274"/>
      <c r="CV21" s="274"/>
      <c r="CW21" s="274"/>
      <c r="CX21" s="274"/>
      <c r="CY21" s="274"/>
      <c r="CZ21" s="274"/>
      <c r="DA21" s="274"/>
    </row>
    <row r="22" spans="1:105" s="274" customFormat="1" ht="16.399999999999999" customHeight="1" x14ac:dyDescent="0.25">
      <c r="A22" s="548" t="s">
        <v>29</v>
      </c>
      <c r="B22" s="1216">
        <f>SUM(C22+D22)</f>
        <v>0</v>
      </c>
      <c r="C22" s="1697">
        <f t="shared" si="1"/>
        <v>0</v>
      </c>
      <c r="D22" s="1259">
        <f t="shared" si="1"/>
        <v>0</v>
      </c>
      <c r="E22" s="829"/>
      <c r="F22" s="854"/>
      <c r="G22" s="829"/>
      <c r="H22" s="854"/>
      <c r="I22" s="829"/>
      <c r="J22" s="1438"/>
      <c r="K22" s="829"/>
      <c r="L22" s="1438"/>
      <c r="M22" s="829"/>
      <c r="N22" s="1438"/>
      <c r="O22" s="1114"/>
      <c r="P22" s="1438"/>
      <c r="Q22" s="1114"/>
      <c r="R22" s="1438"/>
      <c r="S22" s="1114"/>
      <c r="T22" s="1438"/>
      <c r="U22" s="1114"/>
      <c r="V22" s="1438"/>
      <c r="W22" s="1114"/>
      <c r="X22" s="1438"/>
      <c r="Y22" s="1114"/>
      <c r="Z22" s="1438"/>
      <c r="AA22" s="1114"/>
      <c r="AB22" s="1438"/>
      <c r="AC22" s="1114"/>
      <c r="AD22" s="1438"/>
      <c r="AE22" s="1114"/>
      <c r="AF22" s="1438"/>
      <c r="AG22" s="1114"/>
      <c r="AH22" s="1438"/>
      <c r="AI22" s="1114"/>
      <c r="AJ22" s="1438"/>
      <c r="AK22" s="1114"/>
      <c r="AL22" s="1438"/>
      <c r="AM22" s="855"/>
      <c r="AN22" s="855"/>
      <c r="AO22" s="855"/>
      <c r="AP22" s="855"/>
      <c r="AQ22" s="283"/>
      <c r="AR22" s="283"/>
      <c r="AS22" s="283"/>
      <c r="AT22" s="283"/>
      <c r="AU22" s="283"/>
      <c r="AV22" s="283"/>
      <c r="AW22" s="283"/>
      <c r="AX22" s="283"/>
      <c r="AY22" s="283"/>
      <c r="AZ22" s="283"/>
      <c r="BA22" s="273"/>
      <c r="BB22" s="273"/>
      <c r="BC22" s="273"/>
      <c r="BD22" s="273"/>
      <c r="BE22" s="273"/>
      <c r="BF22" s="273"/>
      <c r="BG22" s="273"/>
      <c r="BH22" s="273"/>
      <c r="BI22" s="273"/>
      <c r="BJ22" s="273"/>
      <c r="BK22" s="272"/>
      <c r="BL22" s="272"/>
      <c r="BM22" s="272"/>
      <c r="BN22" s="272"/>
      <c r="BO22" s="272"/>
      <c r="BP22" s="272"/>
      <c r="BQ22" s="272"/>
      <c r="BR22" s="272"/>
      <c r="BS22" s="272"/>
      <c r="BT22" s="272"/>
      <c r="BU22" s="272"/>
      <c r="BV22" s="272"/>
      <c r="BW22" s="272"/>
      <c r="BX22" s="272"/>
      <c r="BY22" s="271"/>
      <c r="BZ22" s="271"/>
      <c r="CA22" s="271"/>
      <c r="CH22" s="543">
        <v>0</v>
      </c>
      <c r="CI22" s="543">
        <v>0</v>
      </c>
      <c r="CJ22" s="543"/>
      <c r="CK22" s="543"/>
      <c r="CL22" s="543"/>
      <c r="CM22" s="543"/>
      <c r="CN22" s="543"/>
    </row>
    <row r="23" spans="1:105" s="274" customFormat="1" ht="16.399999999999999" customHeight="1" x14ac:dyDescent="0.25">
      <c r="A23" s="2131" t="s">
        <v>1688</v>
      </c>
      <c r="B23" s="1217">
        <f>SUM(C23+D23)</f>
        <v>0</v>
      </c>
      <c r="C23" s="1290">
        <f>SUM(E23+G23+I23+K23+M23+O23+Q23+S23+U23+W23+Y23+AA23+AC23+AE23+AG23+AI23+AK23)</f>
        <v>0</v>
      </c>
      <c r="D23" s="1487">
        <f>SUM(F23+H23+J23+L23+N23+P23+R23+T23+V23+X23+Z23+AB23+AD23+AF23+AH23+AJ23+AL23)</f>
        <v>0</v>
      </c>
      <c r="E23" s="837"/>
      <c r="F23" s="872"/>
      <c r="G23" s="837"/>
      <c r="H23" s="872"/>
      <c r="I23" s="837"/>
      <c r="J23" s="838"/>
      <c r="K23" s="837"/>
      <c r="L23" s="838"/>
      <c r="M23" s="837"/>
      <c r="N23" s="838"/>
      <c r="O23" s="1204"/>
      <c r="P23" s="838"/>
      <c r="Q23" s="1204"/>
      <c r="R23" s="838"/>
      <c r="S23" s="1204"/>
      <c r="T23" s="838"/>
      <c r="U23" s="1204"/>
      <c r="V23" s="838"/>
      <c r="W23" s="1204"/>
      <c r="X23" s="838"/>
      <c r="Y23" s="1204"/>
      <c r="Z23" s="838"/>
      <c r="AA23" s="1204"/>
      <c r="AB23" s="838"/>
      <c r="AC23" s="1204"/>
      <c r="AD23" s="838"/>
      <c r="AE23" s="1204"/>
      <c r="AF23" s="838"/>
      <c r="AG23" s="1204"/>
      <c r="AH23" s="838"/>
      <c r="AI23" s="1204"/>
      <c r="AJ23" s="838"/>
      <c r="AK23" s="1204"/>
      <c r="AL23" s="838"/>
      <c r="AM23" s="873"/>
      <c r="AN23" s="873"/>
      <c r="AO23" s="873"/>
      <c r="AP23" s="873"/>
      <c r="AQ23" s="283"/>
      <c r="AR23" s="283"/>
      <c r="AS23" s="283"/>
      <c r="AT23" s="283"/>
      <c r="AU23" s="283"/>
      <c r="AV23" s="283"/>
      <c r="AW23" s="283"/>
      <c r="AX23" s="283"/>
      <c r="AY23" s="283"/>
      <c r="AZ23" s="283"/>
      <c r="BA23" s="273"/>
      <c r="BB23" s="273"/>
      <c r="BC23" s="273"/>
      <c r="BD23" s="273"/>
      <c r="BE23" s="273"/>
      <c r="BF23" s="273"/>
      <c r="BG23" s="273"/>
      <c r="BH23" s="273"/>
      <c r="BI23" s="273"/>
      <c r="BJ23" s="273"/>
      <c r="BK23" s="272"/>
      <c r="BL23" s="272"/>
      <c r="BM23" s="272"/>
      <c r="BN23" s="272"/>
      <c r="BO23" s="272"/>
      <c r="BP23" s="272"/>
      <c r="BQ23" s="272"/>
      <c r="BR23" s="272"/>
      <c r="BS23" s="272"/>
      <c r="BT23" s="272"/>
      <c r="BU23" s="272"/>
      <c r="BV23" s="272"/>
      <c r="BW23" s="272"/>
      <c r="BX23" s="272"/>
      <c r="BY23" s="271"/>
      <c r="BZ23" s="271"/>
      <c r="CA23" s="271"/>
      <c r="CH23" s="543"/>
      <c r="CI23" s="543"/>
      <c r="CJ23" s="543"/>
      <c r="CK23" s="543"/>
      <c r="CL23" s="543"/>
      <c r="CM23" s="543"/>
      <c r="CN23" s="543"/>
    </row>
    <row r="24" spans="1:105" s="274" customFormat="1" ht="16.399999999999999" customHeight="1" x14ac:dyDescent="0.25">
      <c r="A24" s="2132" t="s">
        <v>1689</v>
      </c>
      <c r="B24" s="2133">
        <f t="shared" ref="B24:B25" si="2">SUM(C24+D24)</f>
        <v>0</v>
      </c>
      <c r="C24" s="2134">
        <f t="shared" ref="C24:D25" si="3">SUM(E24+G24+I24+K24+M24+O24+Q24+S24+U24+W24+Y24+AA24+AC24+AE24+AG24+AI24+AK24)</f>
        <v>0</v>
      </c>
      <c r="D24" s="1259">
        <f t="shared" si="3"/>
        <v>0</v>
      </c>
      <c r="E24" s="829"/>
      <c r="F24" s="854"/>
      <c r="G24" s="829"/>
      <c r="H24" s="854"/>
      <c r="I24" s="829"/>
      <c r="J24" s="1438"/>
      <c r="K24" s="833"/>
      <c r="L24" s="854"/>
      <c r="M24" s="829"/>
      <c r="N24" s="854"/>
      <c r="O24" s="829"/>
      <c r="P24" s="854"/>
      <c r="Q24" s="829"/>
      <c r="R24" s="854"/>
      <c r="S24" s="829"/>
      <c r="T24" s="854"/>
      <c r="U24" s="829"/>
      <c r="V24" s="854"/>
      <c r="W24" s="829"/>
      <c r="X24" s="854"/>
      <c r="Y24" s="829"/>
      <c r="Z24" s="854"/>
      <c r="AA24" s="829"/>
      <c r="AB24" s="854"/>
      <c r="AC24" s="829"/>
      <c r="AD24" s="854"/>
      <c r="AE24" s="829"/>
      <c r="AF24" s="854"/>
      <c r="AG24" s="829"/>
      <c r="AH24" s="854"/>
      <c r="AI24" s="829"/>
      <c r="AJ24" s="854"/>
      <c r="AK24" s="829"/>
      <c r="AL24" s="1637"/>
      <c r="AM24" s="854"/>
      <c r="AN24" s="854"/>
      <c r="AO24" s="854"/>
      <c r="AP24" s="854"/>
      <c r="AQ24" s="283"/>
      <c r="AR24" s="283"/>
      <c r="AS24" s="283"/>
      <c r="AT24" s="283"/>
      <c r="AU24" s="283"/>
      <c r="AV24" s="283"/>
      <c r="AW24" s="283"/>
      <c r="AX24" s="283"/>
      <c r="AY24" s="283"/>
      <c r="AZ24" s="283"/>
      <c r="BA24" s="273"/>
      <c r="BB24" s="273"/>
      <c r="BC24" s="273"/>
      <c r="BD24" s="273"/>
      <c r="BE24" s="273"/>
      <c r="BF24" s="273"/>
      <c r="BG24" s="273"/>
      <c r="BH24" s="273"/>
      <c r="BI24" s="273"/>
      <c r="BJ24" s="273"/>
      <c r="BK24" s="272"/>
      <c r="BL24" s="272"/>
      <c r="BM24" s="272"/>
      <c r="BN24" s="272"/>
      <c r="BO24" s="272"/>
      <c r="BP24" s="272"/>
      <c r="BQ24" s="272"/>
      <c r="BR24" s="272"/>
      <c r="BS24" s="272"/>
      <c r="BT24" s="272"/>
      <c r="BU24" s="272"/>
      <c r="BV24" s="272"/>
      <c r="BW24" s="272"/>
      <c r="BX24" s="272"/>
      <c r="BY24" s="271"/>
      <c r="BZ24" s="271"/>
      <c r="CA24" s="271"/>
      <c r="CH24" s="543"/>
      <c r="CI24" s="543"/>
      <c r="CJ24" s="543"/>
      <c r="CK24" s="543"/>
      <c r="CL24" s="543"/>
      <c r="CM24" s="543"/>
      <c r="CN24" s="543"/>
    </row>
    <row r="25" spans="1:105" s="274" customFormat="1" ht="16.399999999999999" customHeight="1" x14ac:dyDescent="0.25">
      <c r="A25" s="2132" t="s">
        <v>1690</v>
      </c>
      <c r="B25" s="2133">
        <f t="shared" si="2"/>
        <v>0</v>
      </c>
      <c r="C25" s="2134">
        <f t="shared" si="3"/>
        <v>0</v>
      </c>
      <c r="D25" s="336">
        <f t="shared" si="3"/>
        <v>0</v>
      </c>
      <c r="E25" s="294"/>
      <c r="F25" s="156"/>
      <c r="G25" s="294"/>
      <c r="H25" s="156"/>
      <c r="I25" s="294"/>
      <c r="J25" s="354"/>
      <c r="K25" s="302"/>
      <c r="L25" s="156"/>
      <c r="M25" s="294"/>
      <c r="N25" s="156"/>
      <c r="O25" s="294"/>
      <c r="P25" s="156"/>
      <c r="Q25" s="294"/>
      <c r="R25" s="156"/>
      <c r="S25" s="294"/>
      <c r="T25" s="156"/>
      <c r="U25" s="294"/>
      <c r="V25" s="156"/>
      <c r="W25" s="294"/>
      <c r="X25" s="156"/>
      <c r="Y25" s="294"/>
      <c r="Z25" s="156"/>
      <c r="AA25" s="294"/>
      <c r="AB25" s="156"/>
      <c r="AC25" s="294"/>
      <c r="AD25" s="156"/>
      <c r="AE25" s="294"/>
      <c r="AF25" s="156"/>
      <c r="AG25" s="294"/>
      <c r="AH25" s="156"/>
      <c r="AI25" s="294"/>
      <c r="AJ25" s="156"/>
      <c r="AK25" s="294"/>
      <c r="AL25" s="286"/>
      <c r="AM25" s="156"/>
      <c r="AN25" s="156"/>
      <c r="AO25" s="156"/>
      <c r="AP25" s="156"/>
      <c r="AQ25" s="283"/>
      <c r="AR25" s="283"/>
      <c r="AS25" s="283"/>
      <c r="AT25" s="283"/>
      <c r="AU25" s="283"/>
      <c r="AV25" s="283"/>
      <c r="AW25" s="283"/>
      <c r="AX25" s="283"/>
      <c r="AY25" s="283"/>
      <c r="AZ25" s="283"/>
      <c r="BA25" s="273"/>
      <c r="BB25" s="273"/>
      <c r="BC25" s="273"/>
      <c r="BD25" s="273"/>
      <c r="BE25" s="273"/>
      <c r="BF25" s="273"/>
      <c r="BG25" s="273"/>
      <c r="BH25" s="273"/>
      <c r="BI25" s="273"/>
      <c r="BJ25" s="273"/>
      <c r="BK25" s="272"/>
      <c r="BL25" s="272"/>
      <c r="BM25" s="272"/>
      <c r="BN25" s="272"/>
      <c r="BO25" s="272"/>
      <c r="BP25" s="272"/>
      <c r="BQ25" s="272"/>
      <c r="BR25" s="272"/>
      <c r="BS25" s="272"/>
      <c r="BT25" s="272"/>
      <c r="BU25" s="272"/>
      <c r="BV25" s="272"/>
      <c r="BW25" s="272"/>
      <c r="BX25" s="272"/>
      <c r="BY25" s="271"/>
      <c r="BZ25" s="271"/>
      <c r="CA25" s="271"/>
      <c r="CH25" s="543">
        <v>0</v>
      </c>
      <c r="CI25" s="543">
        <v>0</v>
      </c>
      <c r="CJ25" s="543"/>
      <c r="CK25" s="543"/>
      <c r="CL25" s="543"/>
      <c r="CM25" s="543"/>
      <c r="CN25" s="543"/>
    </row>
    <row r="26" spans="1:105" s="274" customFormat="1" ht="32.15" customHeight="1" x14ac:dyDescent="0.3">
      <c r="A26" s="301" t="s">
        <v>1691</v>
      </c>
      <c r="B26" s="301"/>
      <c r="C26" s="301"/>
      <c r="D26" s="301"/>
      <c r="E26" s="301"/>
      <c r="F26" s="301"/>
      <c r="G26" s="542"/>
      <c r="H26" s="542"/>
      <c r="I26" s="542"/>
      <c r="J26" s="542"/>
      <c r="K26" s="542"/>
      <c r="L26" s="280"/>
      <c r="M26" s="542"/>
      <c r="N26" s="542"/>
      <c r="O26" s="277"/>
      <c r="P26" s="277"/>
      <c r="Q26" s="277"/>
      <c r="R26" s="277"/>
      <c r="S26" s="277"/>
      <c r="T26" s="277"/>
      <c r="U26" s="277"/>
      <c r="V26" s="277"/>
      <c r="W26" s="277"/>
      <c r="X26" s="306"/>
      <c r="Y26" s="306"/>
      <c r="Z26" s="306"/>
      <c r="AA26" s="306"/>
      <c r="AB26" s="306"/>
      <c r="AC26" s="306"/>
      <c r="AD26" s="306"/>
      <c r="AE26" s="306"/>
      <c r="AF26" s="306"/>
      <c r="AG26" s="306"/>
      <c r="AH26" s="306"/>
      <c r="AI26" s="306"/>
      <c r="AJ26" s="306"/>
      <c r="AK26" s="306"/>
      <c r="AL26" s="306"/>
      <c r="AM26" s="2135"/>
      <c r="AN26" s="278"/>
      <c r="AO26" s="273"/>
      <c r="AP26" s="273"/>
      <c r="AQ26" s="283"/>
      <c r="AR26" s="273"/>
      <c r="AS26" s="273"/>
      <c r="AT26" s="273"/>
      <c r="AU26" s="273"/>
      <c r="AV26" s="273"/>
      <c r="AW26" s="273"/>
      <c r="AX26" s="273"/>
      <c r="AY26" s="273"/>
      <c r="AZ26" s="273"/>
      <c r="BA26" s="273"/>
      <c r="BB26" s="273"/>
      <c r="BC26" s="273"/>
      <c r="BD26" s="273"/>
      <c r="BE26" s="273"/>
      <c r="BF26" s="273"/>
      <c r="BG26" s="273"/>
      <c r="BH26" s="273"/>
      <c r="BI26" s="273"/>
      <c r="BJ26" s="272"/>
      <c r="BK26" s="272"/>
      <c r="BL26" s="272"/>
      <c r="BM26" s="272"/>
      <c r="BN26" s="272"/>
      <c r="BO26" s="272"/>
      <c r="BP26" s="272"/>
      <c r="BQ26" s="272"/>
      <c r="BR26" s="272"/>
      <c r="BS26" s="272"/>
      <c r="BT26" s="272"/>
      <c r="BU26" s="272"/>
      <c r="BV26" s="272"/>
      <c r="BW26" s="272"/>
      <c r="BX26" s="272"/>
      <c r="BY26" s="272"/>
      <c r="BZ26" s="272"/>
      <c r="CG26" s="543"/>
      <c r="CH26" s="543"/>
      <c r="CI26" s="543"/>
      <c r="CJ26" s="543"/>
      <c r="CK26" s="543"/>
      <c r="CL26" s="543"/>
      <c r="CM26" s="543"/>
    </row>
    <row r="27" spans="1:105" s="274" customFormat="1" ht="16.399999999999999" customHeight="1" x14ac:dyDescent="0.25">
      <c r="A27" s="7975" t="s">
        <v>2</v>
      </c>
      <c r="B27" s="7989" t="s">
        <v>602</v>
      </c>
      <c r="C27" s="7523"/>
      <c r="D27" s="7990"/>
      <c r="E27" s="8003" t="s">
        <v>588</v>
      </c>
      <c r="F27" s="8103"/>
      <c r="G27" s="8103"/>
      <c r="H27" s="8103"/>
      <c r="I27" s="8103"/>
      <c r="J27" s="8103"/>
      <c r="K27" s="8103"/>
      <c r="L27" s="8103"/>
      <c r="M27" s="8103"/>
      <c r="N27" s="8103"/>
      <c r="O27" s="8103"/>
      <c r="P27" s="8103"/>
      <c r="Q27" s="8103"/>
      <c r="R27" s="8103"/>
      <c r="S27" s="8103"/>
      <c r="T27" s="8103"/>
      <c r="U27" s="8103"/>
      <c r="V27" s="8103"/>
      <c r="W27" s="8103"/>
      <c r="X27" s="8103"/>
      <c r="Y27" s="8103"/>
      <c r="Z27" s="8103"/>
      <c r="AA27" s="8103"/>
      <c r="AB27" s="8103"/>
      <c r="AC27" s="8103"/>
      <c r="AD27" s="8103"/>
      <c r="AE27" s="8103"/>
      <c r="AF27" s="8103"/>
      <c r="AG27" s="8103"/>
      <c r="AH27" s="8103"/>
      <c r="AI27" s="8103"/>
      <c r="AJ27" s="8103"/>
      <c r="AK27" s="8103"/>
      <c r="AL27" s="8004"/>
      <c r="AM27" s="7972" t="s">
        <v>363</v>
      </c>
      <c r="AN27" s="7972" t="s">
        <v>1677</v>
      </c>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2"/>
      <c r="BK27" s="272"/>
      <c r="BL27" s="272"/>
      <c r="BM27" s="272"/>
      <c r="BN27" s="272"/>
      <c r="BO27" s="272"/>
      <c r="BP27" s="272"/>
      <c r="BQ27" s="272"/>
      <c r="BR27" s="272"/>
      <c r="BS27" s="272"/>
      <c r="BT27" s="272"/>
      <c r="BU27" s="272"/>
      <c r="BV27" s="272"/>
      <c r="BW27" s="272"/>
      <c r="BX27" s="271"/>
      <c r="BY27" s="271"/>
      <c r="BZ27" s="271"/>
      <c r="CG27" s="543"/>
      <c r="CH27" s="543"/>
      <c r="CI27" s="543"/>
      <c r="CJ27" s="543"/>
      <c r="CK27" s="543"/>
      <c r="CL27" s="543"/>
      <c r="CM27" s="543"/>
    </row>
    <row r="28" spans="1:105" s="274" customFormat="1" ht="16.399999999999999" customHeight="1" x14ac:dyDescent="0.25">
      <c r="A28" s="8023"/>
      <c r="B28" s="7981"/>
      <c r="C28" s="8053"/>
      <c r="D28" s="7982"/>
      <c r="E28" s="8003" t="s">
        <v>601</v>
      </c>
      <c r="F28" s="8004"/>
      <c r="G28" s="8003" t="s">
        <v>539</v>
      </c>
      <c r="H28" s="8004"/>
      <c r="I28" s="8003" t="s">
        <v>540</v>
      </c>
      <c r="J28" s="8004"/>
      <c r="K28" s="8003" t="s">
        <v>43</v>
      </c>
      <c r="L28" s="8004"/>
      <c r="M28" s="8003" t="s">
        <v>44</v>
      </c>
      <c r="N28" s="8004"/>
      <c r="O28" s="7983" t="s">
        <v>45</v>
      </c>
      <c r="P28" s="7985"/>
      <c r="Q28" s="7983" t="s">
        <v>46</v>
      </c>
      <c r="R28" s="7985"/>
      <c r="S28" s="7983" t="s">
        <v>47</v>
      </c>
      <c r="T28" s="7985"/>
      <c r="U28" s="7983" t="s">
        <v>48</v>
      </c>
      <c r="V28" s="7985"/>
      <c r="W28" s="7983" t="s">
        <v>49</v>
      </c>
      <c r="X28" s="7985"/>
      <c r="Y28" s="7983" t="s">
        <v>50</v>
      </c>
      <c r="Z28" s="7985"/>
      <c r="AA28" s="7983" t="s">
        <v>51</v>
      </c>
      <c r="AB28" s="7985"/>
      <c r="AC28" s="7983" t="s">
        <v>52</v>
      </c>
      <c r="AD28" s="7985"/>
      <c r="AE28" s="7983" t="s">
        <v>53</v>
      </c>
      <c r="AF28" s="7985"/>
      <c r="AG28" s="7983" t="s">
        <v>54</v>
      </c>
      <c r="AH28" s="7985"/>
      <c r="AI28" s="7983" t="s">
        <v>55</v>
      </c>
      <c r="AJ28" s="7985"/>
      <c r="AK28" s="7983" t="s">
        <v>56</v>
      </c>
      <c r="AL28" s="7985"/>
      <c r="AM28" s="7362"/>
      <c r="AN28" s="7362"/>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2"/>
      <c r="BK28" s="272"/>
      <c r="BL28" s="272"/>
      <c r="BM28" s="272"/>
      <c r="BN28" s="272"/>
      <c r="BO28" s="272"/>
      <c r="BP28" s="272"/>
      <c r="BQ28" s="272"/>
      <c r="BR28" s="272"/>
      <c r="BS28" s="272"/>
      <c r="BT28" s="272"/>
      <c r="BU28" s="272"/>
      <c r="BV28" s="272"/>
      <c r="BW28" s="272"/>
      <c r="BX28" s="271"/>
      <c r="BY28" s="271"/>
      <c r="BZ28" s="271"/>
      <c r="CG28" s="543"/>
      <c r="CH28" s="543"/>
      <c r="CI28" s="543"/>
      <c r="CJ28" s="543"/>
      <c r="CK28" s="543"/>
      <c r="CL28" s="543"/>
      <c r="CM28" s="543"/>
    </row>
    <row r="29" spans="1:105" s="274" customFormat="1" ht="16.399999999999999" customHeight="1" x14ac:dyDescent="0.25">
      <c r="A29" s="7974"/>
      <c r="B29" s="1989" t="s">
        <v>32</v>
      </c>
      <c r="C29" s="2123" t="s">
        <v>541</v>
      </c>
      <c r="D29" s="391" t="s">
        <v>34</v>
      </c>
      <c r="E29" s="2073" t="s">
        <v>541</v>
      </c>
      <c r="F29" s="1968" t="s">
        <v>34</v>
      </c>
      <c r="G29" s="2073" t="s">
        <v>541</v>
      </c>
      <c r="H29" s="1968" t="s">
        <v>34</v>
      </c>
      <c r="I29" s="2073" t="s">
        <v>541</v>
      </c>
      <c r="J29" s="1968" t="s">
        <v>34</v>
      </c>
      <c r="K29" s="2073" t="s">
        <v>541</v>
      </c>
      <c r="L29" s="1968" t="s">
        <v>34</v>
      </c>
      <c r="M29" s="2073" t="s">
        <v>541</v>
      </c>
      <c r="N29" s="1968" t="s">
        <v>34</v>
      </c>
      <c r="O29" s="2073" t="s">
        <v>541</v>
      </c>
      <c r="P29" s="1968" t="s">
        <v>34</v>
      </c>
      <c r="Q29" s="2073" t="s">
        <v>541</v>
      </c>
      <c r="R29" s="1968" t="s">
        <v>34</v>
      </c>
      <c r="S29" s="2073" t="s">
        <v>541</v>
      </c>
      <c r="T29" s="1968" t="s">
        <v>34</v>
      </c>
      <c r="U29" s="2073" t="s">
        <v>541</v>
      </c>
      <c r="V29" s="1968" t="s">
        <v>34</v>
      </c>
      <c r="W29" s="2073" t="s">
        <v>541</v>
      </c>
      <c r="X29" s="1968" t="s">
        <v>34</v>
      </c>
      <c r="Y29" s="2073" t="s">
        <v>541</v>
      </c>
      <c r="Z29" s="1968" t="s">
        <v>34</v>
      </c>
      <c r="AA29" s="2073" t="s">
        <v>541</v>
      </c>
      <c r="AB29" s="1968" t="s">
        <v>34</v>
      </c>
      <c r="AC29" s="2073" t="s">
        <v>541</v>
      </c>
      <c r="AD29" s="1968" t="s">
        <v>34</v>
      </c>
      <c r="AE29" s="2073" t="s">
        <v>541</v>
      </c>
      <c r="AF29" s="1968" t="s">
        <v>34</v>
      </c>
      <c r="AG29" s="2073" t="s">
        <v>541</v>
      </c>
      <c r="AH29" s="1968" t="s">
        <v>34</v>
      </c>
      <c r="AI29" s="2073" t="s">
        <v>541</v>
      </c>
      <c r="AJ29" s="1968" t="s">
        <v>34</v>
      </c>
      <c r="AK29" s="2073" t="s">
        <v>541</v>
      </c>
      <c r="AL29" s="1968" t="s">
        <v>34</v>
      </c>
      <c r="AM29" s="7973"/>
      <c r="AN29" s="79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2"/>
      <c r="BK29" s="272"/>
      <c r="BL29" s="272"/>
      <c r="BM29" s="272"/>
      <c r="BN29" s="272"/>
      <c r="BO29" s="272"/>
      <c r="BP29" s="272"/>
      <c r="BQ29" s="272"/>
      <c r="BR29" s="272"/>
      <c r="BS29" s="272"/>
      <c r="BT29" s="272"/>
      <c r="BU29" s="272"/>
      <c r="BV29" s="272"/>
      <c r="BW29" s="272"/>
      <c r="BX29" s="271"/>
      <c r="BY29" s="271"/>
      <c r="BZ29" s="271"/>
      <c r="CG29" s="543"/>
      <c r="CH29" s="543"/>
      <c r="CI29" s="543"/>
      <c r="CJ29" s="543"/>
      <c r="CK29" s="543"/>
      <c r="CL29" s="543"/>
      <c r="CM29" s="543"/>
    </row>
    <row r="30" spans="1:105" s="274" customFormat="1" ht="16.399999999999999" customHeight="1" x14ac:dyDescent="0.25">
      <c r="A30" s="1985" t="s">
        <v>77</v>
      </c>
      <c r="B30" s="2136"/>
      <c r="C30" s="2137">
        <f t="shared" ref="C30:D35" si="4">SUM(E30+G30+I30+K30+M30+O30+Q30+S30+U30+W30+Y30+AA30+AC30+AE30+AG30+AI30+AK30)</f>
        <v>0</v>
      </c>
      <c r="D30" s="1969">
        <f t="shared" si="4"/>
        <v>0</v>
      </c>
      <c r="E30" s="1981"/>
      <c r="F30" s="1971"/>
      <c r="G30" s="1981"/>
      <c r="H30" s="1971"/>
      <c r="I30" s="1981"/>
      <c r="J30" s="2011"/>
      <c r="K30" s="1981"/>
      <c r="L30" s="2011"/>
      <c r="M30" s="1981"/>
      <c r="N30" s="2011"/>
      <c r="O30" s="1972"/>
      <c r="P30" s="2011"/>
      <c r="Q30" s="1972"/>
      <c r="R30" s="2011"/>
      <c r="S30" s="1972"/>
      <c r="T30" s="2011"/>
      <c r="U30" s="1972"/>
      <c r="V30" s="2011"/>
      <c r="W30" s="1972"/>
      <c r="X30" s="2011"/>
      <c r="Y30" s="1972"/>
      <c r="Z30" s="2011"/>
      <c r="AA30" s="1972"/>
      <c r="AB30" s="2011"/>
      <c r="AC30" s="1972"/>
      <c r="AD30" s="2011"/>
      <c r="AE30" s="1972"/>
      <c r="AF30" s="2011"/>
      <c r="AG30" s="1972"/>
      <c r="AH30" s="2011"/>
      <c r="AI30" s="1972"/>
      <c r="AJ30" s="2011"/>
      <c r="AK30" s="1972"/>
      <c r="AL30" s="2011"/>
      <c r="AM30" s="1980"/>
      <c r="AN30" s="1980"/>
      <c r="AO30" s="311"/>
      <c r="AP30" s="283"/>
      <c r="AQ30" s="283"/>
      <c r="AR30" s="283"/>
      <c r="AS30" s="283"/>
      <c r="AT30" s="283"/>
      <c r="AU30" s="283"/>
      <c r="AV30" s="283"/>
      <c r="AW30" s="283"/>
      <c r="AX30" s="283"/>
      <c r="AY30" s="283"/>
      <c r="AZ30" s="273"/>
      <c r="BA30" s="273"/>
      <c r="BB30" s="273"/>
      <c r="BC30" s="273"/>
      <c r="BD30" s="273"/>
      <c r="BE30" s="273"/>
      <c r="BF30" s="273"/>
      <c r="BG30" s="273"/>
      <c r="BH30" s="273"/>
      <c r="BI30" s="273"/>
      <c r="BJ30" s="272"/>
      <c r="BK30" s="272"/>
      <c r="BL30" s="272"/>
      <c r="BM30" s="272"/>
      <c r="BN30" s="272"/>
      <c r="BO30" s="272"/>
      <c r="BP30" s="272"/>
      <c r="BQ30" s="272"/>
      <c r="BR30" s="272"/>
      <c r="BS30" s="272"/>
      <c r="BT30" s="272"/>
      <c r="BU30" s="272"/>
      <c r="BV30" s="272"/>
      <c r="BW30" s="272"/>
      <c r="BX30" s="271"/>
      <c r="BY30" s="271"/>
      <c r="BZ30" s="271"/>
      <c r="CG30" s="543">
        <v>0</v>
      </c>
      <c r="CH30" s="543">
        <v>0</v>
      </c>
      <c r="CI30" s="543"/>
      <c r="CJ30" s="543"/>
      <c r="CK30" s="543"/>
      <c r="CL30" s="543"/>
      <c r="CM30" s="543"/>
    </row>
    <row r="31" spans="1:105" s="274" customFormat="1" ht="16.399999999999999" customHeight="1" x14ac:dyDescent="0.25">
      <c r="A31" s="1061" t="s">
        <v>78</v>
      </c>
      <c r="B31" s="2136"/>
      <c r="C31" s="1697">
        <f t="shared" si="4"/>
        <v>0</v>
      </c>
      <c r="D31" s="1259">
        <f t="shared" si="4"/>
        <v>0</v>
      </c>
      <c r="E31" s="829"/>
      <c r="F31" s="854"/>
      <c r="G31" s="829"/>
      <c r="H31" s="854"/>
      <c r="I31" s="829"/>
      <c r="J31" s="1438"/>
      <c r="K31" s="829"/>
      <c r="L31" s="1438"/>
      <c r="M31" s="829"/>
      <c r="N31" s="1438"/>
      <c r="O31" s="1114"/>
      <c r="P31" s="1438"/>
      <c r="Q31" s="1114"/>
      <c r="R31" s="1438"/>
      <c r="S31" s="1114"/>
      <c r="T31" s="1438"/>
      <c r="U31" s="1114"/>
      <c r="V31" s="1438"/>
      <c r="W31" s="1114"/>
      <c r="X31" s="1438"/>
      <c r="Y31" s="1114"/>
      <c r="Z31" s="1438"/>
      <c r="AA31" s="1114"/>
      <c r="AB31" s="1438"/>
      <c r="AC31" s="1114"/>
      <c r="AD31" s="1438"/>
      <c r="AE31" s="1114"/>
      <c r="AF31" s="1438"/>
      <c r="AG31" s="1114"/>
      <c r="AH31" s="1438"/>
      <c r="AI31" s="1114"/>
      <c r="AJ31" s="1438"/>
      <c r="AK31" s="1114"/>
      <c r="AL31" s="1438"/>
      <c r="AM31" s="855"/>
      <c r="AN31" s="855"/>
      <c r="AO31" s="311"/>
      <c r="AP31" s="283"/>
      <c r="AQ31" s="283"/>
      <c r="AR31" s="283"/>
      <c r="AS31" s="283"/>
      <c r="AT31" s="283"/>
      <c r="AU31" s="283"/>
      <c r="AV31" s="283"/>
      <c r="AW31" s="283"/>
      <c r="AX31" s="283"/>
      <c r="AY31" s="283"/>
      <c r="AZ31" s="273"/>
      <c r="BA31" s="273"/>
      <c r="BB31" s="273"/>
      <c r="BC31" s="273"/>
      <c r="BD31" s="273"/>
      <c r="BE31" s="273"/>
      <c r="BF31" s="273"/>
      <c r="BG31" s="273"/>
      <c r="BH31" s="273"/>
      <c r="BI31" s="273"/>
      <c r="BJ31" s="272"/>
      <c r="BK31" s="272"/>
      <c r="BL31" s="272"/>
      <c r="BM31" s="272"/>
      <c r="BN31" s="272"/>
      <c r="BO31" s="272"/>
      <c r="BP31" s="272"/>
      <c r="BQ31" s="272"/>
      <c r="BR31" s="272"/>
      <c r="BS31" s="272"/>
      <c r="BT31" s="272"/>
      <c r="BU31" s="272"/>
      <c r="BV31" s="272"/>
      <c r="BW31" s="272"/>
      <c r="BX31" s="271"/>
      <c r="BY31" s="271"/>
      <c r="BZ31" s="271"/>
      <c r="CG31" s="543">
        <v>0</v>
      </c>
      <c r="CH31" s="543">
        <v>0</v>
      </c>
      <c r="CI31" s="543"/>
      <c r="CJ31" s="543"/>
      <c r="CK31" s="543"/>
      <c r="CL31" s="543"/>
      <c r="CM31" s="543"/>
    </row>
    <row r="32" spans="1:105" s="274" customFormat="1" ht="16.399999999999999" customHeight="1" x14ac:dyDescent="0.25">
      <c r="A32" s="1061" t="s">
        <v>29</v>
      </c>
      <c r="B32" s="2138"/>
      <c r="C32" s="1697">
        <f t="shared" si="4"/>
        <v>0</v>
      </c>
      <c r="D32" s="1259">
        <f t="shared" si="4"/>
        <v>0</v>
      </c>
      <c r="E32" s="829"/>
      <c r="F32" s="854"/>
      <c r="G32" s="829"/>
      <c r="H32" s="854"/>
      <c r="I32" s="829"/>
      <c r="J32" s="1438"/>
      <c r="K32" s="829"/>
      <c r="L32" s="1438"/>
      <c r="M32" s="829"/>
      <c r="N32" s="1438"/>
      <c r="O32" s="1114"/>
      <c r="P32" s="1438"/>
      <c r="Q32" s="1114"/>
      <c r="R32" s="1438"/>
      <c r="S32" s="1114"/>
      <c r="T32" s="1438"/>
      <c r="U32" s="1114"/>
      <c r="V32" s="1438"/>
      <c r="W32" s="1114"/>
      <c r="X32" s="1438"/>
      <c r="Y32" s="1114"/>
      <c r="Z32" s="1438"/>
      <c r="AA32" s="1114"/>
      <c r="AB32" s="1438"/>
      <c r="AC32" s="1114"/>
      <c r="AD32" s="1438"/>
      <c r="AE32" s="1114"/>
      <c r="AF32" s="1438"/>
      <c r="AG32" s="1114"/>
      <c r="AH32" s="1438"/>
      <c r="AI32" s="1114"/>
      <c r="AJ32" s="1438"/>
      <c r="AK32" s="1114"/>
      <c r="AL32" s="1438"/>
      <c r="AM32" s="855"/>
      <c r="AN32" s="855"/>
      <c r="AO32" s="311"/>
      <c r="AP32" s="283"/>
      <c r="AQ32" s="283"/>
      <c r="AR32" s="283"/>
      <c r="AS32" s="283"/>
      <c r="AT32" s="283"/>
      <c r="AU32" s="283"/>
      <c r="AV32" s="283"/>
      <c r="AW32" s="283"/>
      <c r="AX32" s="283"/>
      <c r="AY32" s="283"/>
      <c r="AZ32" s="273"/>
      <c r="BA32" s="273"/>
      <c r="BB32" s="273"/>
      <c r="BC32" s="273"/>
      <c r="BD32" s="273"/>
      <c r="BE32" s="273"/>
      <c r="BF32" s="273"/>
      <c r="BG32" s="273"/>
      <c r="BH32" s="273"/>
      <c r="BI32" s="273"/>
      <c r="BJ32" s="272"/>
      <c r="BK32" s="272"/>
      <c r="BL32" s="272"/>
      <c r="BM32" s="272"/>
      <c r="BN32" s="272"/>
      <c r="BO32" s="272"/>
      <c r="BP32" s="272"/>
      <c r="BQ32" s="272"/>
      <c r="BR32" s="272"/>
      <c r="BS32" s="272"/>
      <c r="BT32" s="272"/>
      <c r="BU32" s="272"/>
      <c r="BV32" s="272"/>
      <c r="BW32" s="272"/>
      <c r="BX32" s="271"/>
      <c r="BY32" s="271"/>
      <c r="BZ32" s="271"/>
      <c r="CG32" s="543">
        <v>0</v>
      </c>
      <c r="CH32" s="543">
        <v>0</v>
      </c>
      <c r="CI32" s="543"/>
      <c r="CJ32" s="543"/>
      <c r="CK32" s="543"/>
      <c r="CL32" s="543"/>
      <c r="CM32" s="543"/>
    </row>
    <row r="33" spans="1:91" s="274" customFormat="1" ht="16.399999999999999" customHeight="1" x14ac:dyDescent="0.25">
      <c r="A33" s="1061" t="s">
        <v>383</v>
      </c>
      <c r="B33" s="2138"/>
      <c r="C33" s="1697">
        <f t="shared" si="4"/>
        <v>0</v>
      </c>
      <c r="D33" s="1259">
        <f t="shared" si="4"/>
        <v>0</v>
      </c>
      <c r="E33" s="829"/>
      <c r="F33" s="854"/>
      <c r="G33" s="829"/>
      <c r="H33" s="854"/>
      <c r="I33" s="829"/>
      <c r="J33" s="1438"/>
      <c r="K33" s="829"/>
      <c r="L33" s="1438"/>
      <c r="M33" s="829"/>
      <c r="N33" s="1438"/>
      <c r="O33" s="1114"/>
      <c r="P33" s="1438"/>
      <c r="Q33" s="1114"/>
      <c r="R33" s="1438"/>
      <c r="S33" s="1114"/>
      <c r="T33" s="1438"/>
      <c r="U33" s="1114"/>
      <c r="V33" s="1438"/>
      <c r="W33" s="1114"/>
      <c r="X33" s="1438"/>
      <c r="Y33" s="1114"/>
      <c r="Z33" s="1438"/>
      <c r="AA33" s="1114"/>
      <c r="AB33" s="1438"/>
      <c r="AC33" s="1114"/>
      <c r="AD33" s="1438"/>
      <c r="AE33" s="1114"/>
      <c r="AF33" s="1438"/>
      <c r="AG33" s="1114"/>
      <c r="AH33" s="1438"/>
      <c r="AI33" s="1114"/>
      <c r="AJ33" s="1438"/>
      <c r="AK33" s="1114"/>
      <c r="AL33" s="1438"/>
      <c r="AM33" s="855"/>
      <c r="AN33" s="855"/>
      <c r="AO33" s="311"/>
      <c r="AP33" s="283"/>
      <c r="AQ33" s="283"/>
      <c r="AR33" s="283"/>
      <c r="AS33" s="283"/>
      <c r="AT33" s="283"/>
      <c r="AU33" s="283"/>
      <c r="AV33" s="283"/>
      <c r="AW33" s="283"/>
      <c r="AX33" s="283"/>
      <c r="AY33" s="283"/>
      <c r="AZ33" s="273"/>
      <c r="BA33" s="273"/>
      <c r="BB33" s="273"/>
      <c r="BC33" s="273"/>
      <c r="BD33" s="273"/>
      <c r="BE33" s="273"/>
      <c r="BF33" s="273"/>
      <c r="BG33" s="273"/>
      <c r="BH33" s="273"/>
      <c r="BI33" s="273"/>
      <c r="BJ33" s="272"/>
      <c r="BK33" s="272"/>
      <c r="BL33" s="272"/>
      <c r="BM33" s="272"/>
      <c r="BN33" s="272"/>
      <c r="BO33" s="272"/>
      <c r="BP33" s="272"/>
      <c r="BQ33" s="272"/>
      <c r="BR33" s="272"/>
      <c r="BS33" s="272"/>
      <c r="BT33" s="272"/>
      <c r="BU33" s="272"/>
      <c r="BV33" s="272"/>
      <c r="BW33" s="272"/>
      <c r="BX33" s="271"/>
      <c r="BY33" s="271"/>
      <c r="BZ33" s="271"/>
      <c r="CG33" s="543">
        <v>0</v>
      </c>
      <c r="CH33" s="543">
        <v>0</v>
      </c>
      <c r="CI33" s="543"/>
      <c r="CJ33" s="543"/>
      <c r="CK33" s="543"/>
      <c r="CL33" s="543"/>
      <c r="CM33" s="543"/>
    </row>
    <row r="34" spans="1:91" s="274" customFormat="1" ht="16.399999999999999" customHeight="1" x14ac:dyDescent="0.25">
      <c r="A34" s="1061" t="s">
        <v>1692</v>
      </c>
      <c r="B34" s="2138"/>
      <c r="C34" s="1697">
        <f t="shared" si="4"/>
        <v>0</v>
      </c>
      <c r="D34" s="1259">
        <f t="shared" si="4"/>
        <v>0</v>
      </c>
      <c r="E34" s="829"/>
      <c r="F34" s="854"/>
      <c r="G34" s="829"/>
      <c r="H34" s="854"/>
      <c r="I34" s="829"/>
      <c r="J34" s="1438"/>
      <c r="K34" s="829"/>
      <c r="L34" s="1438"/>
      <c r="M34" s="829"/>
      <c r="N34" s="1438"/>
      <c r="O34" s="1114"/>
      <c r="P34" s="1438"/>
      <c r="Q34" s="1114"/>
      <c r="R34" s="1438"/>
      <c r="S34" s="1114"/>
      <c r="T34" s="1438"/>
      <c r="U34" s="1114"/>
      <c r="V34" s="1438"/>
      <c r="W34" s="1114"/>
      <c r="X34" s="1438"/>
      <c r="Y34" s="1114"/>
      <c r="Z34" s="1438"/>
      <c r="AA34" s="1114"/>
      <c r="AB34" s="1438"/>
      <c r="AC34" s="1114"/>
      <c r="AD34" s="1438"/>
      <c r="AE34" s="1114"/>
      <c r="AF34" s="1438"/>
      <c r="AG34" s="1114"/>
      <c r="AH34" s="1438"/>
      <c r="AI34" s="1114"/>
      <c r="AJ34" s="1438"/>
      <c r="AK34" s="1114"/>
      <c r="AL34" s="1438"/>
      <c r="AM34" s="855"/>
      <c r="AN34" s="855"/>
      <c r="AO34" s="311"/>
      <c r="AP34" s="283"/>
      <c r="AQ34" s="283"/>
      <c r="AR34" s="283"/>
      <c r="AS34" s="283"/>
      <c r="AT34" s="283"/>
      <c r="AU34" s="283"/>
      <c r="AV34" s="283"/>
      <c r="AW34" s="283"/>
      <c r="AX34" s="283"/>
      <c r="AY34" s="283"/>
      <c r="AZ34" s="273"/>
      <c r="BA34" s="273"/>
      <c r="BB34" s="273"/>
      <c r="BC34" s="273"/>
      <c r="BD34" s="273"/>
      <c r="BE34" s="273"/>
      <c r="BF34" s="273"/>
      <c r="BG34" s="273"/>
      <c r="BH34" s="273"/>
      <c r="BI34" s="273"/>
      <c r="BJ34" s="272"/>
      <c r="BK34" s="272"/>
      <c r="BL34" s="272"/>
      <c r="BM34" s="272"/>
      <c r="BN34" s="272"/>
      <c r="BO34" s="272"/>
      <c r="BP34" s="272"/>
      <c r="BQ34" s="272"/>
      <c r="BR34" s="272"/>
      <c r="BS34" s="272"/>
      <c r="BT34" s="272"/>
      <c r="BU34" s="272"/>
      <c r="BV34" s="272"/>
      <c r="BW34" s="272"/>
      <c r="BX34" s="271"/>
      <c r="BY34" s="271"/>
      <c r="BZ34" s="271"/>
      <c r="CG34" s="543">
        <v>0</v>
      </c>
      <c r="CH34" s="543">
        <v>0</v>
      </c>
      <c r="CI34" s="543"/>
      <c r="CJ34" s="543"/>
      <c r="CK34" s="543"/>
      <c r="CL34" s="543"/>
      <c r="CM34" s="543"/>
    </row>
    <row r="35" spans="1:91" s="274" customFormat="1" ht="16.399999999999999" customHeight="1" x14ac:dyDescent="0.25">
      <c r="A35" s="938" t="s">
        <v>437</v>
      </c>
      <c r="B35" s="2138"/>
      <c r="C35" s="1290">
        <f t="shared" si="4"/>
        <v>0</v>
      </c>
      <c r="D35" s="1487">
        <f t="shared" si="4"/>
        <v>0</v>
      </c>
      <c r="E35" s="837"/>
      <c r="F35" s="872"/>
      <c r="G35" s="837"/>
      <c r="H35" s="872"/>
      <c r="I35" s="837"/>
      <c r="J35" s="838"/>
      <c r="K35" s="837"/>
      <c r="L35" s="838"/>
      <c r="M35" s="837"/>
      <c r="N35" s="838"/>
      <c r="O35" s="1204"/>
      <c r="P35" s="838"/>
      <c r="Q35" s="1204"/>
      <c r="R35" s="838"/>
      <c r="S35" s="1204"/>
      <c r="T35" s="838"/>
      <c r="U35" s="1204"/>
      <c r="V35" s="838"/>
      <c r="W35" s="1204"/>
      <c r="X35" s="838"/>
      <c r="Y35" s="1204"/>
      <c r="Z35" s="838"/>
      <c r="AA35" s="1204"/>
      <c r="AB35" s="838"/>
      <c r="AC35" s="1204"/>
      <c r="AD35" s="838"/>
      <c r="AE35" s="1204"/>
      <c r="AF35" s="838"/>
      <c r="AG35" s="1204"/>
      <c r="AH35" s="838"/>
      <c r="AI35" s="1204"/>
      <c r="AJ35" s="838"/>
      <c r="AK35" s="1204"/>
      <c r="AL35" s="838"/>
      <c r="AM35" s="873"/>
      <c r="AN35" s="873"/>
      <c r="AO35" s="311"/>
      <c r="AP35" s="283"/>
      <c r="AQ35" s="283"/>
      <c r="AR35" s="283"/>
      <c r="AS35" s="283"/>
      <c r="AT35" s="283"/>
      <c r="AU35" s="283"/>
      <c r="AV35" s="283"/>
      <c r="AW35" s="283"/>
      <c r="AX35" s="283"/>
      <c r="AY35" s="283"/>
      <c r="AZ35" s="273"/>
      <c r="BA35" s="273"/>
      <c r="BB35" s="273"/>
      <c r="BC35" s="273"/>
      <c r="BD35" s="273"/>
      <c r="BE35" s="273"/>
      <c r="BF35" s="273"/>
      <c r="BG35" s="273"/>
      <c r="BH35" s="273"/>
      <c r="BI35" s="273"/>
      <c r="BJ35" s="272"/>
      <c r="BK35" s="272"/>
      <c r="BL35" s="272"/>
      <c r="BM35" s="272"/>
      <c r="BN35" s="272"/>
      <c r="BO35" s="272"/>
      <c r="BP35" s="272"/>
      <c r="BQ35" s="272"/>
      <c r="BR35" s="272"/>
      <c r="BS35" s="272"/>
      <c r="BT35" s="272"/>
      <c r="BU35" s="272"/>
      <c r="BV35" s="272"/>
      <c r="BW35" s="272"/>
      <c r="BX35" s="271"/>
      <c r="BY35" s="271"/>
      <c r="BZ35" s="271"/>
      <c r="CG35" s="543">
        <v>0</v>
      </c>
      <c r="CH35" s="543">
        <v>0</v>
      </c>
      <c r="CI35" s="543"/>
      <c r="CJ35" s="543"/>
      <c r="CK35" s="543"/>
      <c r="CL35" s="543"/>
      <c r="CM35" s="543"/>
    </row>
    <row r="36" spans="1:91" s="274" customFormat="1" ht="32.15" customHeight="1" x14ac:dyDescent="0.3">
      <c r="A36" s="301" t="s">
        <v>1693</v>
      </c>
      <c r="B36" s="301"/>
      <c r="C36" s="301"/>
      <c r="D36" s="301"/>
      <c r="E36" s="301"/>
      <c r="F36" s="301"/>
      <c r="G36" s="542"/>
      <c r="H36" s="542"/>
      <c r="I36" s="542"/>
      <c r="J36" s="542"/>
      <c r="K36" s="301"/>
      <c r="L36" s="280"/>
      <c r="M36" s="542"/>
      <c r="N36" s="542"/>
      <c r="O36" s="277"/>
      <c r="P36" s="277"/>
      <c r="Q36" s="277"/>
      <c r="R36" s="277"/>
      <c r="S36" s="277"/>
      <c r="T36" s="277"/>
      <c r="U36" s="277"/>
      <c r="V36" s="277"/>
      <c r="W36" s="277"/>
      <c r="X36" s="306"/>
      <c r="Y36" s="306"/>
      <c r="Z36" s="306"/>
      <c r="AA36" s="306"/>
      <c r="AB36" s="306"/>
      <c r="AC36" s="306"/>
      <c r="AD36" s="306"/>
      <c r="AE36" s="306"/>
      <c r="AF36" s="306"/>
      <c r="AG36" s="306"/>
      <c r="AH36" s="306"/>
      <c r="AI36" s="306"/>
      <c r="AJ36" s="306"/>
      <c r="AK36" s="306"/>
      <c r="AL36" s="306"/>
      <c r="AM36" s="2135"/>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2"/>
      <c r="BK36" s="272"/>
      <c r="BL36" s="272"/>
      <c r="BM36" s="272"/>
      <c r="BN36" s="272"/>
      <c r="BO36" s="272"/>
      <c r="BP36" s="272"/>
      <c r="BQ36" s="272"/>
      <c r="BR36" s="272"/>
      <c r="BS36" s="272"/>
      <c r="BT36" s="272"/>
      <c r="BU36" s="272"/>
      <c r="BV36" s="272"/>
      <c r="BW36" s="272"/>
      <c r="BX36" s="272"/>
      <c r="BY36" s="272"/>
      <c r="BZ36" s="272"/>
      <c r="CG36" s="543"/>
      <c r="CH36" s="543"/>
      <c r="CI36" s="543"/>
      <c r="CJ36" s="543"/>
      <c r="CK36" s="543"/>
      <c r="CL36" s="543"/>
      <c r="CM36" s="543"/>
    </row>
    <row r="37" spans="1:91" s="274" customFormat="1" ht="16.399999999999999" customHeight="1" x14ac:dyDescent="0.25">
      <c r="A37" s="7975" t="s">
        <v>2</v>
      </c>
      <c r="B37" s="7989" t="s">
        <v>602</v>
      </c>
      <c r="C37" s="7523"/>
      <c r="D37" s="7990"/>
      <c r="E37" s="8003" t="s">
        <v>588</v>
      </c>
      <c r="F37" s="8103"/>
      <c r="G37" s="8103"/>
      <c r="H37" s="8103"/>
      <c r="I37" s="8103"/>
      <c r="J37" s="8103"/>
      <c r="K37" s="8103"/>
      <c r="L37" s="8103"/>
      <c r="M37" s="8103"/>
      <c r="N37" s="8103"/>
      <c r="O37" s="8103"/>
      <c r="P37" s="8103"/>
      <c r="Q37" s="8103"/>
      <c r="R37" s="8103"/>
      <c r="S37" s="8103"/>
      <c r="T37" s="8103"/>
      <c r="U37" s="8103"/>
      <c r="V37" s="8103"/>
      <c r="W37" s="8103"/>
      <c r="X37" s="8103"/>
      <c r="Y37" s="8103"/>
      <c r="Z37" s="8103"/>
      <c r="AA37" s="8103"/>
      <c r="AB37" s="8103"/>
      <c r="AC37" s="8103"/>
      <c r="AD37" s="8103"/>
      <c r="AE37" s="8103"/>
      <c r="AF37" s="8103"/>
      <c r="AG37" s="8103"/>
      <c r="AH37" s="8103"/>
      <c r="AI37" s="8103"/>
      <c r="AJ37" s="8103"/>
      <c r="AK37" s="8103"/>
      <c r="AL37" s="8004"/>
      <c r="AM37" s="7972" t="s">
        <v>363</v>
      </c>
      <c r="AN37" s="7972" t="s">
        <v>1677</v>
      </c>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2"/>
      <c r="BK37" s="272"/>
      <c r="BL37" s="272"/>
      <c r="BM37" s="272"/>
      <c r="BN37" s="272"/>
      <c r="BO37" s="272"/>
      <c r="BP37" s="272"/>
      <c r="BQ37" s="272"/>
      <c r="BR37" s="272"/>
      <c r="BS37" s="272"/>
      <c r="BT37" s="272"/>
      <c r="BU37" s="272"/>
      <c r="BV37" s="272"/>
      <c r="BW37" s="272"/>
      <c r="BX37" s="271"/>
      <c r="BY37" s="271"/>
      <c r="BZ37" s="271"/>
      <c r="CG37" s="543"/>
      <c r="CH37" s="543"/>
      <c r="CI37" s="543"/>
      <c r="CJ37" s="543"/>
      <c r="CK37" s="543"/>
      <c r="CL37" s="543"/>
      <c r="CM37" s="543"/>
    </row>
    <row r="38" spans="1:91" s="274" customFormat="1" ht="16.399999999999999" customHeight="1" x14ac:dyDescent="0.25">
      <c r="A38" s="8023"/>
      <c r="B38" s="7981"/>
      <c r="C38" s="8053"/>
      <c r="D38" s="7982"/>
      <c r="E38" s="8003" t="s">
        <v>601</v>
      </c>
      <c r="F38" s="8004"/>
      <c r="G38" s="8003" t="s">
        <v>539</v>
      </c>
      <c r="H38" s="8004"/>
      <c r="I38" s="8003" t="s">
        <v>540</v>
      </c>
      <c r="J38" s="8004"/>
      <c r="K38" s="8003" t="s">
        <v>43</v>
      </c>
      <c r="L38" s="8004"/>
      <c r="M38" s="8003" t="s">
        <v>44</v>
      </c>
      <c r="N38" s="8004"/>
      <c r="O38" s="7983" t="s">
        <v>45</v>
      </c>
      <c r="P38" s="7985"/>
      <c r="Q38" s="7983" t="s">
        <v>46</v>
      </c>
      <c r="R38" s="7985"/>
      <c r="S38" s="7983" t="s">
        <v>47</v>
      </c>
      <c r="T38" s="7985"/>
      <c r="U38" s="7983" t="s">
        <v>48</v>
      </c>
      <c r="V38" s="7985"/>
      <c r="W38" s="7983" t="s">
        <v>49</v>
      </c>
      <c r="X38" s="7985"/>
      <c r="Y38" s="7983" t="s">
        <v>50</v>
      </c>
      <c r="Z38" s="7985"/>
      <c r="AA38" s="7983" t="s">
        <v>51</v>
      </c>
      <c r="AB38" s="7985"/>
      <c r="AC38" s="7983" t="s">
        <v>52</v>
      </c>
      <c r="AD38" s="7985"/>
      <c r="AE38" s="7983" t="s">
        <v>53</v>
      </c>
      <c r="AF38" s="7985"/>
      <c r="AG38" s="7983" t="s">
        <v>54</v>
      </c>
      <c r="AH38" s="7985"/>
      <c r="AI38" s="7983" t="s">
        <v>55</v>
      </c>
      <c r="AJ38" s="7985"/>
      <c r="AK38" s="7983" t="s">
        <v>56</v>
      </c>
      <c r="AL38" s="7985"/>
      <c r="AM38" s="7362"/>
      <c r="AN38" s="7362"/>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2"/>
      <c r="BK38" s="272"/>
      <c r="BL38" s="272"/>
      <c r="BM38" s="272"/>
      <c r="BN38" s="272"/>
      <c r="BO38" s="272"/>
      <c r="BP38" s="272"/>
      <c r="BQ38" s="272"/>
      <c r="BR38" s="272"/>
      <c r="BS38" s="272"/>
      <c r="BT38" s="272"/>
      <c r="BU38" s="272"/>
      <c r="BV38" s="272"/>
      <c r="BW38" s="272"/>
      <c r="BX38" s="271"/>
      <c r="BY38" s="271"/>
      <c r="BZ38" s="271"/>
      <c r="CG38" s="543"/>
      <c r="CH38" s="543"/>
      <c r="CI38" s="543"/>
      <c r="CJ38" s="543"/>
      <c r="CK38" s="543"/>
      <c r="CL38" s="543"/>
      <c r="CM38" s="543"/>
    </row>
    <row r="39" spans="1:91" s="274" customFormat="1" ht="16.399999999999999" customHeight="1" x14ac:dyDescent="0.25">
      <c r="A39" s="7974"/>
      <c r="B39" s="1989" t="s">
        <v>32</v>
      </c>
      <c r="C39" s="2123" t="s">
        <v>541</v>
      </c>
      <c r="D39" s="391" t="s">
        <v>34</v>
      </c>
      <c r="E39" s="2005" t="s">
        <v>541</v>
      </c>
      <c r="F39" s="1984" t="s">
        <v>34</v>
      </c>
      <c r="G39" s="2005" t="s">
        <v>541</v>
      </c>
      <c r="H39" s="1984" t="s">
        <v>34</v>
      </c>
      <c r="I39" s="2005" t="s">
        <v>541</v>
      </c>
      <c r="J39" s="1984" t="s">
        <v>34</v>
      </c>
      <c r="K39" s="2005" t="s">
        <v>541</v>
      </c>
      <c r="L39" s="1984" t="s">
        <v>34</v>
      </c>
      <c r="M39" s="2005" t="s">
        <v>541</v>
      </c>
      <c r="N39" s="1984" t="s">
        <v>34</v>
      </c>
      <c r="O39" s="2005" t="s">
        <v>541</v>
      </c>
      <c r="P39" s="1984" t="s">
        <v>34</v>
      </c>
      <c r="Q39" s="2005" t="s">
        <v>541</v>
      </c>
      <c r="R39" s="1984" t="s">
        <v>34</v>
      </c>
      <c r="S39" s="2005" t="s">
        <v>541</v>
      </c>
      <c r="T39" s="1984" t="s">
        <v>34</v>
      </c>
      <c r="U39" s="2005" t="s">
        <v>541</v>
      </c>
      <c r="V39" s="1984" t="s">
        <v>34</v>
      </c>
      <c r="W39" s="2005" t="s">
        <v>541</v>
      </c>
      <c r="X39" s="1984" t="s">
        <v>34</v>
      </c>
      <c r="Y39" s="2005" t="s">
        <v>541</v>
      </c>
      <c r="Z39" s="1984" t="s">
        <v>34</v>
      </c>
      <c r="AA39" s="2005" t="s">
        <v>541</v>
      </c>
      <c r="AB39" s="1984" t="s">
        <v>34</v>
      </c>
      <c r="AC39" s="2005" t="s">
        <v>541</v>
      </c>
      <c r="AD39" s="1984" t="s">
        <v>34</v>
      </c>
      <c r="AE39" s="2005" t="s">
        <v>541</v>
      </c>
      <c r="AF39" s="1984" t="s">
        <v>34</v>
      </c>
      <c r="AG39" s="2005" t="s">
        <v>541</v>
      </c>
      <c r="AH39" s="1984" t="s">
        <v>34</v>
      </c>
      <c r="AI39" s="2005" t="s">
        <v>541</v>
      </c>
      <c r="AJ39" s="1984" t="s">
        <v>34</v>
      </c>
      <c r="AK39" s="2005" t="s">
        <v>541</v>
      </c>
      <c r="AL39" s="1984" t="s">
        <v>34</v>
      </c>
      <c r="AM39" s="7973"/>
      <c r="AN39" s="7973"/>
      <c r="AO39" s="284"/>
      <c r="AP39" s="273"/>
      <c r="AQ39" s="273"/>
      <c r="AR39" s="273"/>
      <c r="AS39" s="273"/>
      <c r="AT39" s="273"/>
      <c r="AU39" s="273"/>
      <c r="AV39" s="273"/>
      <c r="AW39" s="273"/>
      <c r="AX39" s="273"/>
      <c r="AY39" s="273"/>
      <c r="AZ39" s="273"/>
      <c r="BA39" s="273"/>
      <c r="BB39" s="273"/>
      <c r="BC39" s="273"/>
      <c r="BD39" s="273"/>
      <c r="BE39" s="273"/>
      <c r="BF39" s="273"/>
      <c r="BG39" s="273"/>
      <c r="BH39" s="273"/>
      <c r="BI39" s="273"/>
      <c r="BJ39" s="272"/>
      <c r="BK39" s="272"/>
      <c r="BL39" s="272"/>
      <c r="BM39" s="272"/>
      <c r="BN39" s="272"/>
      <c r="BO39" s="272"/>
      <c r="BP39" s="272"/>
      <c r="BQ39" s="272"/>
      <c r="BR39" s="272"/>
      <c r="BS39" s="272"/>
      <c r="BT39" s="272"/>
      <c r="BU39" s="272"/>
      <c r="BV39" s="272"/>
      <c r="BW39" s="272"/>
      <c r="BX39" s="271"/>
      <c r="BY39" s="271"/>
      <c r="BZ39" s="271"/>
      <c r="CG39" s="543"/>
      <c r="CH39" s="543"/>
      <c r="CI39" s="543"/>
      <c r="CJ39" s="543"/>
      <c r="CK39" s="543"/>
      <c r="CL39" s="543"/>
      <c r="CM39" s="543"/>
    </row>
    <row r="40" spans="1:91" s="274" customFormat="1" ht="16.399999999999999" customHeight="1" x14ac:dyDescent="0.25">
      <c r="A40" s="1985" t="s">
        <v>77</v>
      </c>
      <c r="B40" s="2139">
        <f t="shared" ref="B40:B45" si="5">SUM(C40+D40)</f>
        <v>0</v>
      </c>
      <c r="C40" s="2137">
        <f t="shared" ref="C40:D45" si="6">SUM(E40+G40+I40+K40+M40+O40+Q40+S40+U40+W40+Y40+AA40+AC40+AE40+AG40+AI40+AK40)</f>
        <v>0</v>
      </c>
      <c r="D40" s="1969">
        <f t="shared" si="6"/>
        <v>0</v>
      </c>
      <c r="E40" s="294"/>
      <c r="F40" s="156"/>
      <c r="G40" s="294"/>
      <c r="H40" s="156"/>
      <c r="I40" s="294"/>
      <c r="J40" s="354"/>
      <c r="K40" s="294"/>
      <c r="L40" s="354"/>
      <c r="M40" s="294"/>
      <c r="N40" s="354"/>
      <c r="O40" s="499"/>
      <c r="P40" s="354"/>
      <c r="Q40" s="499"/>
      <c r="R40" s="354"/>
      <c r="S40" s="499"/>
      <c r="T40" s="354"/>
      <c r="U40" s="499"/>
      <c r="V40" s="354"/>
      <c r="W40" s="499"/>
      <c r="X40" s="354"/>
      <c r="Y40" s="499"/>
      <c r="Z40" s="354"/>
      <c r="AA40" s="499"/>
      <c r="AB40" s="354"/>
      <c r="AC40" s="499"/>
      <c r="AD40" s="354"/>
      <c r="AE40" s="499"/>
      <c r="AF40" s="354"/>
      <c r="AG40" s="499"/>
      <c r="AH40" s="354"/>
      <c r="AI40" s="499"/>
      <c r="AJ40" s="354"/>
      <c r="AK40" s="499"/>
      <c r="AL40" s="354"/>
      <c r="AM40" s="855"/>
      <c r="AN40" s="1980"/>
      <c r="AO40" s="311"/>
      <c r="AP40" s="283"/>
      <c r="AQ40" s="283"/>
      <c r="AR40" s="283"/>
      <c r="AS40" s="283"/>
      <c r="AT40" s="283"/>
      <c r="AU40" s="283"/>
      <c r="AV40" s="283"/>
      <c r="AW40" s="283"/>
      <c r="AX40" s="283"/>
      <c r="AY40" s="283"/>
      <c r="AZ40" s="273"/>
      <c r="BA40" s="273"/>
      <c r="BB40" s="273"/>
      <c r="BC40" s="273"/>
      <c r="BD40" s="273"/>
      <c r="BE40" s="273"/>
      <c r="BF40" s="273"/>
      <c r="BG40" s="273"/>
      <c r="BH40" s="273"/>
      <c r="BI40" s="273"/>
      <c r="BJ40" s="272"/>
      <c r="BK40" s="272"/>
      <c r="BL40" s="272"/>
      <c r="BM40" s="272"/>
      <c r="BN40" s="272"/>
      <c r="BO40" s="272"/>
      <c r="BP40" s="272"/>
      <c r="BQ40" s="272"/>
      <c r="BR40" s="272"/>
      <c r="BS40" s="272"/>
      <c r="BT40" s="272"/>
      <c r="BU40" s="272"/>
      <c r="BV40" s="272"/>
      <c r="BW40" s="272"/>
      <c r="BX40" s="271"/>
      <c r="BY40" s="271"/>
      <c r="BZ40" s="271"/>
      <c r="CG40" s="543">
        <v>0</v>
      </c>
      <c r="CH40" s="543">
        <v>0</v>
      </c>
      <c r="CI40" s="543"/>
      <c r="CJ40" s="543"/>
      <c r="CK40" s="543"/>
      <c r="CL40" s="543"/>
      <c r="CM40" s="543"/>
    </row>
    <row r="41" spans="1:91" s="274" customFormat="1" ht="16.399999999999999" customHeight="1" x14ac:dyDescent="0.25">
      <c r="A41" s="1061" t="s">
        <v>78</v>
      </c>
      <c r="B41" s="1216">
        <f t="shared" si="5"/>
        <v>0</v>
      </c>
      <c r="C41" s="1697">
        <f t="shared" si="6"/>
        <v>0</v>
      </c>
      <c r="D41" s="1259">
        <f t="shared" si="6"/>
        <v>0</v>
      </c>
      <c r="E41" s="829"/>
      <c r="F41" s="854"/>
      <c r="G41" s="829"/>
      <c r="H41" s="854"/>
      <c r="I41" s="829"/>
      <c r="J41" s="1438"/>
      <c r="K41" s="829"/>
      <c r="L41" s="1438"/>
      <c r="M41" s="829"/>
      <c r="N41" s="1438"/>
      <c r="O41" s="1114"/>
      <c r="P41" s="1438"/>
      <c r="Q41" s="1114"/>
      <c r="R41" s="1438"/>
      <c r="S41" s="1114"/>
      <c r="T41" s="1438"/>
      <c r="U41" s="1114"/>
      <c r="V41" s="1438"/>
      <c r="W41" s="1114"/>
      <c r="X41" s="1438"/>
      <c r="Y41" s="1114"/>
      <c r="Z41" s="1438"/>
      <c r="AA41" s="1114"/>
      <c r="AB41" s="1438"/>
      <c r="AC41" s="1114"/>
      <c r="AD41" s="1438"/>
      <c r="AE41" s="1114"/>
      <c r="AF41" s="1438"/>
      <c r="AG41" s="1114"/>
      <c r="AH41" s="1438"/>
      <c r="AI41" s="1114"/>
      <c r="AJ41" s="1438"/>
      <c r="AK41" s="1114"/>
      <c r="AL41" s="1438"/>
      <c r="AM41" s="855"/>
      <c r="AN41" s="855"/>
      <c r="AO41" s="311"/>
      <c r="AP41" s="283"/>
      <c r="AQ41" s="283"/>
      <c r="AR41" s="283"/>
      <c r="AS41" s="283"/>
      <c r="AT41" s="283"/>
      <c r="AU41" s="283"/>
      <c r="AV41" s="283"/>
      <c r="AW41" s="283"/>
      <c r="AX41" s="283"/>
      <c r="AY41" s="283"/>
      <c r="AZ41" s="273"/>
      <c r="BA41" s="273"/>
      <c r="BB41" s="273"/>
      <c r="BC41" s="273"/>
      <c r="BD41" s="273"/>
      <c r="BE41" s="273"/>
      <c r="BF41" s="273"/>
      <c r="BG41" s="273"/>
      <c r="BH41" s="273"/>
      <c r="BI41" s="273"/>
      <c r="BJ41" s="272"/>
      <c r="BK41" s="272"/>
      <c r="BL41" s="272"/>
      <c r="BM41" s="272"/>
      <c r="BN41" s="272"/>
      <c r="BO41" s="272"/>
      <c r="BP41" s="272"/>
      <c r="BQ41" s="272"/>
      <c r="BR41" s="272"/>
      <c r="BS41" s="272"/>
      <c r="BT41" s="272"/>
      <c r="BU41" s="272"/>
      <c r="BV41" s="272"/>
      <c r="BW41" s="272"/>
      <c r="BX41" s="271"/>
      <c r="BY41" s="271"/>
      <c r="BZ41" s="271"/>
      <c r="CG41" s="543">
        <v>0</v>
      </c>
      <c r="CH41" s="543">
        <v>0</v>
      </c>
      <c r="CI41" s="543"/>
      <c r="CJ41" s="543"/>
      <c r="CK41" s="543"/>
      <c r="CL41" s="543"/>
      <c r="CM41" s="543"/>
    </row>
    <row r="42" spans="1:91" s="274" customFormat="1" ht="16.399999999999999" customHeight="1" x14ac:dyDescent="0.25">
      <c r="A42" s="1061" t="s">
        <v>29</v>
      </c>
      <c r="B42" s="1216">
        <f t="shared" si="5"/>
        <v>0</v>
      </c>
      <c r="C42" s="1697">
        <f t="shared" si="6"/>
        <v>0</v>
      </c>
      <c r="D42" s="1259">
        <f t="shared" si="6"/>
        <v>0</v>
      </c>
      <c r="E42" s="829"/>
      <c r="F42" s="854"/>
      <c r="G42" s="829"/>
      <c r="H42" s="854"/>
      <c r="I42" s="829"/>
      <c r="J42" s="1438"/>
      <c r="K42" s="829"/>
      <c r="L42" s="1438"/>
      <c r="M42" s="829"/>
      <c r="N42" s="1438"/>
      <c r="O42" s="1114"/>
      <c r="P42" s="1438"/>
      <c r="Q42" s="1114"/>
      <c r="R42" s="1438"/>
      <c r="S42" s="1114"/>
      <c r="T42" s="1438"/>
      <c r="U42" s="1114"/>
      <c r="V42" s="1438"/>
      <c r="W42" s="1114"/>
      <c r="X42" s="1438"/>
      <c r="Y42" s="1114"/>
      <c r="Z42" s="1438"/>
      <c r="AA42" s="1114"/>
      <c r="AB42" s="1438"/>
      <c r="AC42" s="1114"/>
      <c r="AD42" s="1438"/>
      <c r="AE42" s="1114"/>
      <c r="AF42" s="1438"/>
      <c r="AG42" s="1114"/>
      <c r="AH42" s="1438"/>
      <c r="AI42" s="1114"/>
      <c r="AJ42" s="1438"/>
      <c r="AK42" s="1114"/>
      <c r="AL42" s="1438"/>
      <c r="AM42" s="855"/>
      <c r="AN42" s="855"/>
      <c r="AO42" s="311"/>
      <c r="AP42" s="283"/>
      <c r="AQ42" s="283"/>
      <c r="AR42" s="283"/>
      <c r="AS42" s="283"/>
      <c r="AT42" s="283"/>
      <c r="AU42" s="283"/>
      <c r="AV42" s="283"/>
      <c r="AW42" s="283"/>
      <c r="AX42" s="283"/>
      <c r="AY42" s="283"/>
      <c r="AZ42" s="273"/>
      <c r="BA42" s="273"/>
      <c r="BB42" s="273"/>
      <c r="BC42" s="273"/>
      <c r="BD42" s="273"/>
      <c r="BE42" s="273"/>
      <c r="BF42" s="273"/>
      <c r="BG42" s="273"/>
      <c r="BH42" s="273"/>
      <c r="BI42" s="273"/>
      <c r="BJ42" s="272"/>
      <c r="BK42" s="272"/>
      <c r="BL42" s="272"/>
      <c r="BM42" s="272"/>
      <c r="BN42" s="272"/>
      <c r="BO42" s="272"/>
      <c r="BP42" s="272"/>
      <c r="BQ42" s="272"/>
      <c r="BR42" s="272"/>
      <c r="BS42" s="272"/>
      <c r="BT42" s="272"/>
      <c r="BU42" s="272"/>
      <c r="BV42" s="272"/>
      <c r="BW42" s="272"/>
      <c r="BX42" s="271"/>
      <c r="BY42" s="271"/>
      <c r="BZ42" s="271"/>
      <c r="CG42" s="543">
        <v>0</v>
      </c>
      <c r="CH42" s="543">
        <v>0</v>
      </c>
      <c r="CI42" s="543"/>
      <c r="CJ42" s="543"/>
      <c r="CK42" s="543"/>
      <c r="CL42" s="543"/>
      <c r="CM42" s="543"/>
    </row>
    <row r="43" spans="1:91" s="274" customFormat="1" ht="16.399999999999999" customHeight="1" x14ac:dyDescent="0.25">
      <c r="A43" s="1061" t="s">
        <v>383</v>
      </c>
      <c r="B43" s="1216">
        <f t="shared" si="5"/>
        <v>0</v>
      </c>
      <c r="C43" s="1697">
        <f t="shared" si="6"/>
        <v>0</v>
      </c>
      <c r="D43" s="1259">
        <f t="shared" si="6"/>
        <v>0</v>
      </c>
      <c r="E43" s="829"/>
      <c r="F43" s="854"/>
      <c r="G43" s="829"/>
      <c r="H43" s="854"/>
      <c r="I43" s="829"/>
      <c r="J43" s="1438"/>
      <c r="K43" s="829"/>
      <c r="L43" s="1438"/>
      <c r="M43" s="829"/>
      <c r="N43" s="1438"/>
      <c r="O43" s="1114"/>
      <c r="P43" s="1438"/>
      <c r="Q43" s="1114"/>
      <c r="R43" s="1438"/>
      <c r="S43" s="1114"/>
      <c r="T43" s="1438"/>
      <c r="U43" s="1114"/>
      <c r="V43" s="1438"/>
      <c r="W43" s="1114"/>
      <c r="X43" s="1438"/>
      <c r="Y43" s="1114"/>
      <c r="Z43" s="1438"/>
      <c r="AA43" s="1114"/>
      <c r="AB43" s="1438"/>
      <c r="AC43" s="1114"/>
      <c r="AD43" s="1438"/>
      <c r="AE43" s="1114"/>
      <c r="AF43" s="1438"/>
      <c r="AG43" s="1114"/>
      <c r="AH43" s="1438"/>
      <c r="AI43" s="1114"/>
      <c r="AJ43" s="1438"/>
      <c r="AK43" s="1114"/>
      <c r="AL43" s="1438"/>
      <c r="AM43" s="855"/>
      <c r="AN43" s="855"/>
      <c r="AO43" s="311"/>
      <c r="AP43" s="283"/>
      <c r="AQ43" s="283"/>
      <c r="AR43" s="283"/>
      <c r="AS43" s="283"/>
      <c r="AT43" s="283"/>
      <c r="AU43" s="283"/>
      <c r="AV43" s="283"/>
      <c r="AW43" s="283"/>
      <c r="AX43" s="283"/>
      <c r="AY43" s="283"/>
      <c r="AZ43" s="273"/>
      <c r="BA43" s="273"/>
      <c r="BB43" s="273"/>
      <c r="BC43" s="273"/>
      <c r="BD43" s="273"/>
      <c r="BE43" s="273"/>
      <c r="BF43" s="273"/>
      <c r="BG43" s="273"/>
      <c r="BH43" s="273"/>
      <c r="BI43" s="273"/>
      <c r="BJ43" s="272"/>
      <c r="BK43" s="272"/>
      <c r="BL43" s="272"/>
      <c r="BM43" s="272"/>
      <c r="BN43" s="272"/>
      <c r="BO43" s="272"/>
      <c r="BP43" s="272"/>
      <c r="BQ43" s="272"/>
      <c r="BR43" s="272"/>
      <c r="BS43" s="272"/>
      <c r="BT43" s="272"/>
      <c r="BU43" s="272"/>
      <c r="BV43" s="272"/>
      <c r="BW43" s="272"/>
      <c r="BX43" s="271"/>
      <c r="BY43" s="271"/>
      <c r="BZ43" s="271"/>
      <c r="CG43" s="543">
        <v>0</v>
      </c>
      <c r="CH43" s="543">
        <v>0</v>
      </c>
      <c r="CI43" s="543"/>
      <c r="CJ43" s="543"/>
      <c r="CK43" s="543"/>
      <c r="CL43" s="543"/>
      <c r="CM43" s="543"/>
    </row>
    <row r="44" spans="1:91" s="274" customFormat="1" ht="16.399999999999999" customHeight="1" x14ac:dyDescent="0.25">
      <c r="A44" s="1061" t="s">
        <v>1692</v>
      </c>
      <c r="B44" s="1216">
        <f t="shared" si="5"/>
        <v>0</v>
      </c>
      <c r="C44" s="1697">
        <f t="shared" si="6"/>
        <v>0</v>
      </c>
      <c r="D44" s="1259">
        <f t="shared" si="6"/>
        <v>0</v>
      </c>
      <c r="E44" s="829"/>
      <c r="F44" s="854"/>
      <c r="G44" s="829"/>
      <c r="H44" s="854"/>
      <c r="I44" s="829"/>
      <c r="J44" s="1438"/>
      <c r="K44" s="829"/>
      <c r="L44" s="1438"/>
      <c r="M44" s="829"/>
      <c r="N44" s="1438"/>
      <c r="O44" s="1114"/>
      <c r="P44" s="1438"/>
      <c r="Q44" s="1114"/>
      <c r="R44" s="1438"/>
      <c r="S44" s="1114"/>
      <c r="T44" s="1438"/>
      <c r="U44" s="1114"/>
      <c r="V44" s="1438"/>
      <c r="W44" s="1114"/>
      <c r="X44" s="1438"/>
      <c r="Y44" s="1114"/>
      <c r="Z44" s="1438"/>
      <c r="AA44" s="1114"/>
      <c r="AB44" s="1438"/>
      <c r="AC44" s="1114"/>
      <c r="AD44" s="1438"/>
      <c r="AE44" s="1114"/>
      <c r="AF44" s="1438"/>
      <c r="AG44" s="1114"/>
      <c r="AH44" s="1438"/>
      <c r="AI44" s="1114"/>
      <c r="AJ44" s="1438"/>
      <c r="AK44" s="1114"/>
      <c r="AL44" s="1438"/>
      <c r="AM44" s="855"/>
      <c r="AN44" s="855"/>
      <c r="AO44" s="311"/>
      <c r="AP44" s="283"/>
      <c r="AQ44" s="283"/>
      <c r="AR44" s="283"/>
      <c r="AS44" s="283"/>
      <c r="AT44" s="283"/>
      <c r="AU44" s="283"/>
      <c r="AV44" s="283"/>
      <c r="AW44" s="283"/>
      <c r="AX44" s="283"/>
      <c r="AY44" s="283"/>
      <c r="AZ44" s="273"/>
      <c r="BA44" s="273"/>
      <c r="BB44" s="273"/>
      <c r="BC44" s="273"/>
      <c r="BD44" s="273"/>
      <c r="BE44" s="273"/>
      <c r="BF44" s="273"/>
      <c r="BG44" s="273"/>
      <c r="BH44" s="273"/>
      <c r="BI44" s="273"/>
      <c r="BJ44" s="272"/>
      <c r="BK44" s="272"/>
      <c r="BL44" s="272"/>
      <c r="BM44" s="272"/>
      <c r="BN44" s="272"/>
      <c r="BO44" s="272"/>
      <c r="BP44" s="272"/>
      <c r="BQ44" s="272"/>
      <c r="BR44" s="272"/>
      <c r="BS44" s="272"/>
      <c r="BT44" s="272"/>
      <c r="BU44" s="272"/>
      <c r="BV44" s="272"/>
      <c r="BW44" s="272"/>
      <c r="BX44" s="271"/>
      <c r="BY44" s="271"/>
      <c r="BZ44" s="271"/>
      <c r="CG44" s="543">
        <v>0</v>
      </c>
      <c r="CH44" s="543">
        <v>0</v>
      </c>
      <c r="CI44" s="543"/>
      <c r="CJ44" s="543"/>
      <c r="CK44" s="543"/>
      <c r="CL44" s="543"/>
      <c r="CM44" s="543"/>
    </row>
    <row r="45" spans="1:91" s="274" customFormat="1" ht="16.399999999999999" customHeight="1" x14ac:dyDescent="0.25">
      <c r="A45" s="938" t="s">
        <v>437</v>
      </c>
      <c r="B45" s="1217">
        <f t="shared" si="5"/>
        <v>0</v>
      </c>
      <c r="C45" s="1290">
        <f t="shared" si="6"/>
        <v>0</v>
      </c>
      <c r="D45" s="1487">
        <f t="shared" si="6"/>
        <v>0</v>
      </c>
      <c r="E45" s="837"/>
      <c r="F45" s="872"/>
      <c r="G45" s="837"/>
      <c r="H45" s="872"/>
      <c r="I45" s="837"/>
      <c r="J45" s="838"/>
      <c r="K45" s="837"/>
      <c r="L45" s="838"/>
      <c r="M45" s="837"/>
      <c r="N45" s="838"/>
      <c r="O45" s="1204"/>
      <c r="P45" s="838"/>
      <c r="Q45" s="1204"/>
      <c r="R45" s="838"/>
      <c r="S45" s="1204"/>
      <c r="T45" s="838"/>
      <c r="U45" s="1204"/>
      <c r="V45" s="838"/>
      <c r="W45" s="1204"/>
      <c r="X45" s="838"/>
      <c r="Y45" s="1204"/>
      <c r="Z45" s="838"/>
      <c r="AA45" s="1204"/>
      <c r="AB45" s="838"/>
      <c r="AC45" s="1204"/>
      <c r="AD45" s="838"/>
      <c r="AE45" s="1204"/>
      <c r="AF45" s="838"/>
      <c r="AG45" s="1204"/>
      <c r="AH45" s="838"/>
      <c r="AI45" s="1204"/>
      <c r="AJ45" s="838"/>
      <c r="AK45" s="1204"/>
      <c r="AL45" s="838"/>
      <c r="AM45" s="873"/>
      <c r="AN45" s="873"/>
      <c r="AO45" s="311"/>
      <c r="AP45" s="283"/>
      <c r="AQ45" s="283"/>
      <c r="AR45" s="283"/>
      <c r="AS45" s="283"/>
      <c r="AT45" s="283"/>
      <c r="AU45" s="283"/>
      <c r="AV45" s="283"/>
      <c r="AW45" s="283"/>
      <c r="AX45" s="283"/>
      <c r="AY45" s="283"/>
      <c r="AZ45" s="273"/>
      <c r="BA45" s="273"/>
      <c r="BB45" s="273"/>
      <c r="BC45" s="273"/>
      <c r="BD45" s="273"/>
      <c r="BE45" s="273"/>
      <c r="BF45" s="273"/>
      <c r="BG45" s="273"/>
      <c r="BH45" s="273"/>
      <c r="BI45" s="273"/>
      <c r="BJ45" s="272"/>
      <c r="BK45" s="272"/>
      <c r="BL45" s="272"/>
      <c r="BM45" s="272"/>
      <c r="BN45" s="272"/>
      <c r="BO45" s="272"/>
      <c r="BP45" s="272"/>
      <c r="BQ45" s="272"/>
      <c r="BR45" s="272"/>
      <c r="BS45" s="272"/>
      <c r="BT45" s="272"/>
      <c r="BU45" s="272"/>
      <c r="BV45" s="272"/>
      <c r="BW45" s="272"/>
      <c r="BX45" s="271"/>
      <c r="BY45" s="271"/>
      <c r="BZ45" s="271"/>
      <c r="CG45" s="543">
        <v>0</v>
      </c>
      <c r="CH45" s="543">
        <v>0</v>
      </c>
      <c r="CI45" s="543"/>
      <c r="CJ45" s="543"/>
      <c r="CK45" s="543"/>
      <c r="CL45" s="543"/>
      <c r="CM45" s="543"/>
    </row>
    <row r="46" spans="1:91" s="274" customFormat="1" ht="32.15" customHeight="1" x14ac:dyDescent="0.3">
      <c r="A46" s="301" t="s">
        <v>1694</v>
      </c>
      <c r="B46" s="301"/>
      <c r="C46" s="301"/>
      <c r="D46" s="301"/>
      <c r="E46" s="301"/>
      <c r="F46" s="301"/>
      <c r="G46" s="301"/>
      <c r="H46" s="542"/>
      <c r="I46" s="542"/>
      <c r="J46" s="542"/>
      <c r="K46" s="542"/>
      <c r="L46" s="280"/>
      <c r="M46" s="542"/>
      <c r="N46" s="542"/>
      <c r="O46" s="277"/>
      <c r="P46" s="277"/>
      <c r="Q46" s="277"/>
      <c r="R46" s="277"/>
      <c r="S46" s="277"/>
      <c r="T46" s="277"/>
      <c r="U46" s="277"/>
      <c r="V46" s="277"/>
      <c r="W46" s="277"/>
      <c r="X46" s="306"/>
      <c r="Y46" s="306"/>
      <c r="Z46" s="306"/>
      <c r="AA46" s="306"/>
      <c r="AB46" s="306"/>
      <c r="AC46" s="306"/>
      <c r="AD46" s="306"/>
      <c r="AE46" s="306"/>
      <c r="AF46" s="306"/>
      <c r="AG46" s="306"/>
      <c r="AH46" s="306"/>
      <c r="AI46" s="306"/>
      <c r="AJ46" s="306"/>
      <c r="AK46" s="306"/>
      <c r="AL46" s="306"/>
      <c r="AM46" s="2135"/>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2"/>
      <c r="BK46" s="272"/>
      <c r="BL46" s="272"/>
      <c r="BM46" s="272"/>
      <c r="BN46" s="272"/>
      <c r="BO46" s="272"/>
      <c r="BP46" s="272"/>
      <c r="BQ46" s="272"/>
      <c r="BR46" s="272"/>
      <c r="BS46" s="272"/>
      <c r="BT46" s="272"/>
      <c r="BU46" s="272"/>
      <c r="BV46" s="272"/>
      <c r="BW46" s="272"/>
      <c r="BX46" s="272"/>
      <c r="BY46" s="272"/>
      <c r="BZ46" s="272"/>
      <c r="CG46" s="543"/>
      <c r="CH46" s="543"/>
      <c r="CI46" s="543"/>
      <c r="CJ46" s="543"/>
      <c r="CK46" s="543"/>
      <c r="CL46" s="543"/>
      <c r="CM46" s="543"/>
    </row>
    <row r="47" spans="1:91" s="274" customFormat="1" ht="16.399999999999999" customHeight="1" x14ac:dyDescent="0.25">
      <c r="A47" s="7975" t="s">
        <v>2</v>
      </c>
      <c r="B47" s="7989" t="s">
        <v>602</v>
      </c>
      <c r="C47" s="7523"/>
      <c r="D47" s="7990"/>
      <c r="E47" s="8003" t="s">
        <v>588</v>
      </c>
      <c r="F47" s="8103"/>
      <c r="G47" s="8103"/>
      <c r="H47" s="8103"/>
      <c r="I47" s="8103"/>
      <c r="J47" s="8103"/>
      <c r="K47" s="8103"/>
      <c r="L47" s="8103"/>
      <c r="M47" s="8103"/>
      <c r="N47" s="8103"/>
      <c r="O47" s="8103"/>
      <c r="P47" s="8103"/>
      <c r="Q47" s="8103"/>
      <c r="R47" s="8103"/>
      <c r="S47" s="8103"/>
      <c r="T47" s="8103"/>
      <c r="U47" s="8103"/>
      <c r="V47" s="8103"/>
      <c r="W47" s="8103"/>
      <c r="X47" s="8103"/>
      <c r="Y47" s="8103"/>
      <c r="Z47" s="8103"/>
      <c r="AA47" s="8103"/>
      <c r="AB47" s="8103"/>
      <c r="AC47" s="8103"/>
      <c r="AD47" s="8103"/>
      <c r="AE47" s="8103"/>
      <c r="AF47" s="8103"/>
      <c r="AG47" s="8103"/>
      <c r="AH47" s="8103"/>
      <c r="AI47" s="8103"/>
      <c r="AJ47" s="8103"/>
      <c r="AK47" s="8103"/>
      <c r="AL47" s="8004"/>
      <c r="AM47" s="7972" t="s">
        <v>363</v>
      </c>
      <c r="AN47" s="7972" t="s">
        <v>1677</v>
      </c>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2"/>
      <c r="BK47" s="272"/>
      <c r="BL47" s="272"/>
      <c r="BM47" s="272"/>
      <c r="BN47" s="272"/>
      <c r="BO47" s="272"/>
      <c r="BP47" s="272"/>
      <c r="BQ47" s="272"/>
      <c r="BR47" s="272"/>
      <c r="BS47" s="272"/>
      <c r="BT47" s="272"/>
      <c r="BU47" s="272"/>
      <c r="BV47" s="272"/>
      <c r="BW47" s="272"/>
      <c r="BX47" s="271"/>
      <c r="BY47" s="271"/>
      <c r="BZ47" s="271"/>
      <c r="CG47" s="543"/>
      <c r="CH47" s="543"/>
      <c r="CI47" s="543"/>
      <c r="CJ47" s="543"/>
      <c r="CK47" s="543"/>
      <c r="CL47" s="543"/>
      <c r="CM47" s="543"/>
    </row>
    <row r="48" spans="1:91" s="274" customFormat="1" ht="16.399999999999999" customHeight="1" x14ac:dyDescent="0.25">
      <c r="A48" s="8023"/>
      <c r="B48" s="7981"/>
      <c r="C48" s="8053"/>
      <c r="D48" s="7982"/>
      <c r="E48" s="8003" t="s">
        <v>601</v>
      </c>
      <c r="F48" s="8004"/>
      <c r="G48" s="8003" t="s">
        <v>539</v>
      </c>
      <c r="H48" s="8004"/>
      <c r="I48" s="8003" t="s">
        <v>540</v>
      </c>
      <c r="J48" s="8004"/>
      <c r="K48" s="8003" t="s">
        <v>43</v>
      </c>
      <c r="L48" s="8004"/>
      <c r="M48" s="8003" t="s">
        <v>44</v>
      </c>
      <c r="N48" s="8004"/>
      <c r="O48" s="7983" t="s">
        <v>45</v>
      </c>
      <c r="P48" s="7985"/>
      <c r="Q48" s="7983" t="s">
        <v>46</v>
      </c>
      <c r="R48" s="7985"/>
      <c r="S48" s="7983" t="s">
        <v>47</v>
      </c>
      <c r="T48" s="7985"/>
      <c r="U48" s="7983" t="s">
        <v>48</v>
      </c>
      <c r="V48" s="7985"/>
      <c r="W48" s="7983" t="s">
        <v>49</v>
      </c>
      <c r="X48" s="7985"/>
      <c r="Y48" s="7983" t="s">
        <v>50</v>
      </c>
      <c r="Z48" s="7985"/>
      <c r="AA48" s="7983" t="s">
        <v>51</v>
      </c>
      <c r="AB48" s="7985"/>
      <c r="AC48" s="7983" t="s">
        <v>52</v>
      </c>
      <c r="AD48" s="7985"/>
      <c r="AE48" s="7983" t="s">
        <v>53</v>
      </c>
      <c r="AF48" s="7985"/>
      <c r="AG48" s="7983" t="s">
        <v>54</v>
      </c>
      <c r="AH48" s="7985"/>
      <c r="AI48" s="7983" t="s">
        <v>55</v>
      </c>
      <c r="AJ48" s="7985"/>
      <c r="AK48" s="7983" t="s">
        <v>56</v>
      </c>
      <c r="AL48" s="7985"/>
      <c r="AM48" s="7362"/>
      <c r="AN48" s="7362"/>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2"/>
      <c r="BK48" s="272"/>
      <c r="BL48" s="272"/>
      <c r="BM48" s="272"/>
      <c r="BN48" s="272"/>
      <c r="BO48" s="272"/>
      <c r="BP48" s="272"/>
      <c r="BQ48" s="272"/>
      <c r="BR48" s="272"/>
      <c r="BS48" s="272"/>
      <c r="BT48" s="272"/>
      <c r="BU48" s="272"/>
      <c r="BV48" s="272"/>
      <c r="BW48" s="272"/>
      <c r="BX48" s="271"/>
      <c r="BY48" s="271"/>
      <c r="BZ48" s="271"/>
      <c r="CG48" s="543"/>
      <c r="CH48" s="543"/>
      <c r="CI48" s="543"/>
      <c r="CJ48" s="543"/>
      <c r="CK48" s="543"/>
      <c r="CL48" s="543"/>
      <c r="CM48" s="543"/>
    </row>
    <row r="49" spans="1:104" s="274" customFormat="1" ht="16.399999999999999" customHeight="1" x14ac:dyDescent="0.25">
      <c r="A49" s="7974"/>
      <c r="B49" s="1989" t="s">
        <v>32</v>
      </c>
      <c r="C49" s="2123" t="s">
        <v>541</v>
      </c>
      <c r="D49" s="391" t="s">
        <v>34</v>
      </c>
      <c r="E49" s="2073" t="s">
        <v>541</v>
      </c>
      <c r="F49" s="1968" t="s">
        <v>34</v>
      </c>
      <c r="G49" s="2073" t="s">
        <v>541</v>
      </c>
      <c r="H49" s="1968" t="s">
        <v>34</v>
      </c>
      <c r="I49" s="2073" t="s">
        <v>541</v>
      </c>
      <c r="J49" s="1968" t="s">
        <v>34</v>
      </c>
      <c r="K49" s="2073" t="s">
        <v>541</v>
      </c>
      <c r="L49" s="1968" t="s">
        <v>34</v>
      </c>
      <c r="M49" s="2073" t="s">
        <v>541</v>
      </c>
      <c r="N49" s="1968" t="s">
        <v>34</v>
      </c>
      <c r="O49" s="2073" t="s">
        <v>541</v>
      </c>
      <c r="P49" s="1968" t="s">
        <v>34</v>
      </c>
      <c r="Q49" s="2073" t="s">
        <v>541</v>
      </c>
      <c r="R49" s="1968" t="s">
        <v>34</v>
      </c>
      <c r="S49" s="2073" t="s">
        <v>541</v>
      </c>
      <c r="T49" s="1968" t="s">
        <v>34</v>
      </c>
      <c r="U49" s="2073" t="s">
        <v>541</v>
      </c>
      <c r="V49" s="1968" t="s">
        <v>34</v>
      </c>
      <c r="W49" s="2073" t="s">
        <v>541</v>
      </c>
      <c r="X49" s="1968" t="s">
        <v>34</v>
      </c>
      <c r="Y49" s="2073" t="s">
        <v>541</v>
      </c>
      <c r="Z49" s="1968" t="s">
        <v>34</v>
      </c>
      <c r="AA49" s="2073" t="s">
        <v>541</v>
      </c>
      <c r="AB49" s="1968" t="s">
        <v>34</v>
      </c>
      <c r="AC49" s="2073" t="s">
        <v>541</v>
      </c>
      <c r="AD49" s="1968" t="s">
        <v>34</v>
      </c>
      <c r="AE49" s="2073" t="s">
        <v>541</v>
      </c>
      <c r="AF49" s="1968" t="s">
        <v>34</v>
      </c>
      <c r="AG49" s="2073" t="s">
        <v>541</v>
      </c>
      <c r="AH49" s="1968" t="s">
        <v>34</v>
      </c>
      <c r="AI49" s="2073" t="s">
        <v>541</v>
      </c>
      <c r="AJ49" s="1968" t="s">
        <v>34</v>
      </c>
      <c r="AK49" s="2073" t="s">
        <v>541</v>
      </c>
      <c r="AL49" s="1968" t="s">
        <v>34</v>
      </c>
      <c r="AM49" s="7973"/>
      <c r="AN49" s="79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2"/>
      <c r="BK49" s="272"/>
      <c r="BL49" s="272"/>
      <c r="BM49" s="272"/>
      <c r="BN49" s="272"/>
      <c r="BO49" s="272"/>
      <c r="BP49" s="272"/>
      <c r="BQ49" s="272"/>
      <c r="BR49" s="272"/>
      <c r="BS49" s="272"/>
      <c r="BT49" s="272"/>
      <c r="BU49" s="272"/>
      <c r="BV49" s="272"/>
      <c r="BW49" s="272"/>
      <c r="BX49" s="271"/>
      <c r="BY49" s="271"/>
      <c r="BZ49" s="271"/>
      <c r="CG49" s="543"/>
      <c r="CH49" s="543"/>
      <c r="CI49" s="543"/>
      <c r="CJ49" s="543"/>
      <c r="CK49" s="543"/>
      <c r="CL49" s="543"/>
      <c r="CM49" s="543"/>
    </row>
    <row r="50" spans="1:104" s="274" customFormat="1" ht="16.399999999999999" customHeight="1" x14ac:dyDescent="0.25">
      <c r="A50" s="1985" t="s">
        <v>77</v>
      </c>
      <c r="B50" s="2140">
        <f t="shared" ref="B50:B55" si="7">SUM(C50+D50)</f>
        <v>0</v>
      </c>
      <c r="C50" s="2137">
        <f t="shared" ref="C50:D55" si="8">SUM(E50+G50+I50+K50+M50+O50+Q50+S50+U50+W50+Y50+AA50+AC50+AE50+AG50+AI50+AK50)</f>
        <v>0</v>
      </c>
      <c r="D50" s="1969">
        <f t="shared" si="8"/>
        <v>0</v>
      </c>
      <c r="E50" s="1981"/>
      <c r="F50" s="1971"/>
      <c r="G50" s="1981"/>
      <c r="H50" s="1971"/>
      <c r="I50" s="1981"/>
      <c r="J50" s="2011"/>
      <c r="K50" s="1981"/>
      <c r="L50" s="2011"/>
      <c r="M50" s="1981"/>
      <c r="N50" s="2011"/>
      <c r="O50" s="1972"/>
      <c r="P50" s="2011"/>
      <c r="Q50" s="1972"/>
      <c r="R50" s="2011"/>
      <c r="S50" s="1972"/>
      <c r="T50" s="2011"/>
      <c r="U50" s="1972"/>
      <c r="V50" s="2011"/>
      <c r="W50" s="1972"/>
      <c r="X50" s="2011"/>
      <c r="Y50" s="1972"/>
      <c r="Z50" s="2011"/>
      <c r="AA50" s="1972"/>
      <c r="AB50" s="2011"/>
      <c r="AC50" s="1972"/>
      <c r="AD50" s="2011"/>
      <c r="AE50" s="1972"/>
      <c r="AF50" s="2011"/>
      <c r="AG50" s="1972"/>
      <c r="AH50" s="2011"/>
      <c r="AI50" s="1972"/>
      <c r="AJ50" s="2011"/>
      <c r="AK50" s="1972"/>
      <c r="AL50" s="2011"/>
      <c r="AM50" s="1980"/>
      <c r="AN50" s="1980"/>
      <c r="AO50" s="311"/>
      <c r="AP50" s="283"/>
      <c r="AQ50" s="283"/>
      <c r="AR50" s="283"/>
      <c r="AS50" s="283"/>
      <c r="AT50" s="283"/>
      <c r="AU50" s="283"/>
      <c r="AV50" s="283"/>
      <c r="AW50" s="283"/>
      <c r="AX50" s="283"/>
      <c r="AY50" s="283"/>
      <c r="AZ50" s="273"/>
      <c r="BA50" s="273"/>
      <c r="BB50" s="273"/>
      <c r="BC50" s="273"/>
      <c r="BD50" s="273"/>
      <c r="BE50" s="273"/>
      <c r="BF50" s="273"/>
      <c r="BG50" s="273"/>
      <c r="BH50" s="273"/>
      <c r="BI50" s="273"/>
      <c r="BJ50" s="272"/>
      <c r="BK50" s="272"/>
      <c r="BL50" s="272"/>
      <c r="BM50" s="272"/>
      <c r="BN50" s="272"/>
      <c r="BO50" s="272"/>
      <c r="BP50" s="272"/>
      <c r="BQ50" s="272"/>
      <c r="BR50" s="272"/>
      <c r="BS50" s="272"/>
      <c r="BT50" s="272"/>
      <c r="BU50" s="272"/>
      <c r="BV50" s="272"/>
      <c r="BW50" s="272"/>
      <c r="BX50" s="271"/>
      <c r="BY50" s="271"/>
      <c r="BZ50" s="271"/>
      <c r="CG50" s="543">
        <v>0</v>
      </c>
      <c r="CH50" s="543">
        <v>0</v>
      </c>
      <c r="CI50" s="543"/>
      <c r="CJ50" s="543"/>
      <c r="CK50" s="543"/>
      <c r="CL50" s="543"/>
      <c r="CM50" s="543"/>
    </row>
    <row r="51" spans="1:104" ht="16.399999999999999" customHeight="1" x14ac:dyDescent="0.35">
      <c r="A51" s="1061" t="s">
        <v>78</v>
      </c>
      <c r="B51" s="1216">
        <f t="shared" si="7"/>
        <v>0</v>
      </c>
      <c r="C51" s="1697">
        <f t="shared" si="8"/>
        <v>0</v>
      </c>
      <c r="D51" s="1259">
        <f t="shared" si="8"/>
        <v>0</v>
      </c>
      <c r="E51" s="829"/>
      <c r="F51" s="854"/>
      <c r="G51" s="829"/>
      <c r="H51" s="854"/>
      <c r="I51" s="829"/>
      <c r="J51" s="1438"/>
      <c r="K51" s="829"/>
      <c r="L51" s="1438"/>
      <c r="M51" s="829"/>
      <c r="N51" s="1438"/>
      <c r="O51" s="1114"/>
      <c r="P51" s="1438"/>
      <c r="Q51" s="1114"/>
      <c r="R51" s="1438"/>
      <c r="S51" s="1114"/>
      <c r="T51" s="1438"/>
      <c r="U51" s="1114"/>
      <c r="V51" s="1438"/>
      <c r="W51" s="1114"/>
      <c r="X51" s="1438"/>
      <c r="Y51" s="1114"/>
      <c r="Z51" s="1438"/>
      <c r="AA51" s="1114"/>
      <c r="AB51" s="1438"/>
      <c r="AC51" s="1114"/>
      <c r="AD51" s="1438"/>
      <c r="AE51" s="1114"/>
      <c r="AF51" s="1438"/>
      <c r="AG51" s="1114"/>
      <c r="AH51" s="1438"/>
      <c r="AI51" s="1114"/>
      <c r="AJ51" s="1438"/>
      <c r="AK51" s="1114"/>
      <c r="AL51" s="1438"/>
      <c r="AM51" s="855"/>
      <c r="AN51" s="855"/>
      <c r="AO51" s="311"/>
      <c r="AP51" s="283"/>
      <c r="AQ51" s="283"/>
      <c r="AR51" s="283"/>
      <c r="AS51" s="283"/>
      <c r="AT51" s="283"/>
      <c r="AU51" s="283"/>
      <c r="AV51" s="283"/>
      <c r="AW51" s="283"/>
      <c r="AX51" s="283"/>
      <c r="AY51" s="283"/>
      <c r="AZ51" s="273"/>
      <c r="BA51" s="273"/>
      <c r="BB51" s="273"/>
      <c r="BC51" s="273"/>
      <c r="BD51" s="273"/>
      <c r="BE51" s="273"/>
      <c r="BF51" s="273"/>
      <c r="BG51" s="273"/>
      <c r="BH51" s="273"/>
      <c r="BI51" s="273"/>
      <c r="BJ51" s="272"/>
      <c r="BK51" s="272"/>
      <c r="BL51" s="272"/>
      <c r="BM51" s="272"/>
      <c r="BN51" s="272"/>
      <c r="BO51" s="272"/>
      <c r="BP51" s="272"/>
      <c r="BQ51" s="272"/>
      <c r="BR51" s="272"/>
      <c r="BS51" s="272"/>
      <c r="BT51" s="272"/>
      <c r="BU51" s="272"/>
      <c r="BV51" s="272"/>
      <c r="BW51" s="272"/>
      <c r="BX51" s="271"/>
      <c r="BY51" s="271"/>
      <c r="BZ51" s="271"/>
      <c r="CA51" s="274"/>
      <c r="CB51" s="274"/>
      <c r="CC51" s="274"/>
      <c r="CD51" s="274"/>
      <c r="CE51" s="274"/>
      <c r="CF51" s="274"/>
      <c r="CG51" s="543">
        <v>0</v>
      </c>
      <c r="CH51" s="543">
        <v>0</v>
      </c>
      <c r="CI51" s="543"/>
      <c r="CJ51" s="543"/>
      <c r="CK51" s="543"/>
      <c r="CL51" s="543"/>
      <c r="CM51" s="543"/>
      <c r="CN51" s="274"/>
      <c r="CO51" s="274"/>
      <c r="CP51" s="274"/>
      <c r="CQ51" s="274"/>
      <c r="CR51" s="274"/>
      <c r="CS51" s="274"/>
      <c r="CT51" s="274"/>
      <c r="CU51" s="274"/>
      <c r="CV51" s="274"/>
      <c r="CW51" s="274"/>
      <c r="CX51" s="274"/>
      <c r="CY51" s="274"/>
      <c r="CZ51" s="274"/>
    </row>
    <row r="52" spans="1:104" ht="16.399999999999999" customHeight="1" x14ac:dyDescent="0.35">
      <c r="A52" s="1061" t="s">
        <v>29</v>
      </c>
      <c r="B52" s="1216">
        <f t="shared" si="7"/>
        <v>0</v>
      </c>
      <c r="C52" s="1697">
        <f t="shared" si="8"/>
        <v>0</v>
      </c>
      <c r="D52" s="1259">
        <f t="shared" si="8"/>
        <v>0</v>
      </c>
      <c r="E52" s="829"/>
      <c r="F52" s="854"/>
      <c r="G52" s="829"/>
      <c r="H52" s="854"/>
      <c r="I52" s="829"/>
      <c r="J52" s="1438"/>
      <c r="K52" s="829"/>
      <c r="L52" s="1438"/>
      <c r="M52" s="829"/>
      <c r="N52" s="1438"/>
      <c r="O52" s="1114"/>
      <c r="P52" s="1438"/>
      <c r="Q52" s="1114"/>
      <c r="R52" s="1438"/>
      <c r="S52" s="1114"/>
      <c r="T52" s="1438"/>
      <c r="U52" s="1114"/>
      <c r="V52" s="1438"/>
      <c r="W52" s="1114"/>
      <c r="X52" s="1438"/>
      <c r="Y52" s="1114"/>
      <c r="Z52" s="1438"/>
      <c r="AA52" s="1114"/>
      <c r="AB52" s="1438"/>
      <c r="AC52" s="1114"/>
      <c r="AD52" s="1438"/>
      <c r="AE52" s="1114"/>
      <c r="AF52" s="1438"/>
      <c r="AG52" s="1114"/>
      <c r="AH52" s="1438"/>
      <c r="AI52" s="1114"/>
      <c r="AJ52" s="1438"/>
      <c r="AK52" s="1114"/>
      <c r="AL52" s="1438"/>
      <c r="AM52" s="855"/>
      <c r="AN52" s="855"/>
      <c r="AO52" s="311"/>
      <c r="AP52" s="283"/>
      <c r="AQ52" s="283"/>
      <c r="AR52" s="283"/>
      <c r="AS52" s="283"/>
      <c r="AT52" s="283"/>
      <c r="AU52" s="283"/>
      <c r="AV52" s="283"/>
      <c r="AW52" s="283"/>
      <c r="AX52" s="283"/>
      <c r="AY52" s="283"/>
      <c r="AZ52" s="273"/>
      <c r="BA52" s="273"/>
      <c r="BB52" s="273"/>
      <c r="BC52" s="273"/>
      <c r="BD52" s="273"/>
      <c r="BE52" s="273"/>
      <c r="BF52" s="273"/>
      <c r="BG52" s="273"/>
      <c r="BH52" s="273"/>
      <c r="BI52" s="273"/>
      <c r="BJ52" s="272"/>
      <c r="BK52" s="272"/>
      <c r="BL52" s="272"/>
      <c r="BM52" s="272"/>
      <c r="BN52" s="272"/>
      <c r="BO52" s="272"/>
      <c r="BP52" s="272"/>
      <c r="BQ52" s="272"/>
      <c r="BR52" s="272"/>
      <c r="BS52" s="272"/>
      <c r="BT52" s="272"/>
      <c r="BU52" s="272"/>
      <c r="BV52" s="272"/>
      <c r="BW52" s="272"/>
      <c r="BX52" s="271"/>
      <c r="BY52" s="271"/>
      <c r="BZ52" s="271"/>
      <c r="CA52" s="274"/>
      <c r="CB52" s="274"/>
      <c r="CC52" s="274"/>
      <c r="CD52" s="274"/>
      <c r="CE52" s="274"/>
      <c r="CF52" s="274"/>
      <c r="CG52" s="543">
        <v>0</v>
      </c>
      <c r="CH52" s="543">
        <v>0</v>
      </c>
      <c r="CI52" s="543"/>
      <c r="CJ52" s="543"/>
      <c r="CK52" s="543"/>
      <c r="CL52" s="543"/>
      <c r="CM52" s="543"/>
      <c r="CN52" s="274"/>
      <c r="CO52" s="274"/>
      <c r="CP52" s="274"/>
      <c r="CQ52" s="274"/>
      <c r="CR52" s="274"/>
      <c r="CS52" s="274"/>
      <c r="CT52" s="274"/>
      <c r="CU52" s="274"/>
      <c r="CV52" s="274"/>
      <c r="CW52" s="274"/>
      <c r="CX52" s="274"/>
      <c r="CY52" s="274"/>
      <c r="CZ52" s="274"/>
    </row>
    <row r="53" spans="1:104" ht="16.399999999999999" customHeight="1" x14ac:dyDescent="0.35">
      <c r="A53" s="1061" t="s">
        <v>383</v>
      </c>
      <c r="B53" s="1216">
        <f t="shared" si="7"/>
        <v>0</v>
      </c>
      <c r="C53" s="1697">
        <f t="shared" si="8"/>
        <v>0</v>
      </c>
      <c r="D53" s="1259">
        <f t="shared" si="8"/>
        <v>0</v>
      </c>
      <c r="E53" s="829"/>
      <c r="F53" s="854"/>
      <c r="G53" s="829"/>
      <c r="H53" s="854"/>
      <c r="I53" s="829"/>
      <c r="J53" s="1438"/>
      <c r="K53" s="829"/>
      <c r="L53" s="1438"/>
      <c r="M53" s="829"/>
      <c r="N53" s="1438"/>
      <c r="O53" s="1114"/>
      <c r="P53" s="1438"/>
      <c r="Q53" s="1114"/>
      <c r="R53" s="1438"/>
      <c r="S53" s="1114"/>
      <c r="T53" s="1438"/>
      <c r="U53" s="1114"/>
      <c r="V53" s="1438"/>
      <c r="W53" s="1114"/>
      <c r="X53" s="1438"/>
      <c r="Y53" s="1114"/>
      <c r="Z53" s="1438"/>
      <c r="AA53" s="1114"/>
      <c r="AB53" s="1438"/>
      <c r="AC53" s="1114"/>
      <c r="AD53" s="1438"/>
      <c r="AE53" s="1114"/>
      <c r="AF53" s="1438"/>
      <c r="AG53" s="1114"/>
      <c r="AH53" s="1438"/>
      <c r="AI53" s="1114"/>
      <c r="AJ53" s="1438"/>
      <c r="AK53" s="1114"/>
      <c r="AL53" s="1438"/>
      <c r="AM53" s="855"/>
      <c r="AN53" s="855"/>
      <c r="AO53" s="311"/>
      <c r="AP53" s="283"/>
      <c r="AQ53" s="283"/>
      <c r="AR53" s="283"/>
      <c r="AS53" s="283"/>
      <c r="AT53" s="283"/>
      <c r="AU53" s="283"/>
      <c r="AV53" s="283"/>
      <c r="AW53" s="283"/>
      <c r="AX53" s="283"/>
      <c r="AY53" s="283"/>
      <c r="AZ53" s="273"/>
      <c r="BA53" s="273"/>
      <c r="BB53" s="273"/>
      <c r="BC53" s="273"/>
      <c r="BD53" s="273"/>
      <c r="BE53" s="273"/>
      <c r="BF53" s="273"/>
      <c r="BG53" s="273"/>
      <c r="BH53" s="273"/>
      <c r="BI53" s="273"/>
      <c r="BJ53" s="272"/>
      <c r="BK53" s="272"/>
      <c r="BL53" s="272"/>
      <c r="BM53" s="272"/>
      <c r="BN53" s="272"/>
      <c r="BO53" s="272"/>
      <c r="BP53" s="272"/>
      <c r="BQ53" s="272"/>
      <c r="BR53" s="272"/>
      <c r="BS53" s="272"/>
      <c r="BT53" s="272"/>
      <c r="BU53" s="272"/>
      <c r="BV53" s="272"/>
      <c r="BW53" s="272"/>
      <c r="BX53" s="271"/>
      <c r="BY53" s="271"/>
      <c r="BZ53" s="271"/>
      <c r="CA53" s="274"/>
      <c r="CB53" s="274"/>
      <c r="CC53" s="274"/>
      <c r="CD53" s="274"/>
      <c r="CE53" s="274"/>
      <c r="CF53" s="274"/>
      <c r="CG53" s="543">
        <v>0</v>
      </c>
      <c r="CH53" s="543">
        <v>0</v>
      </c>
      <c r="CI53" s="543"/>
      <c r="CJ53" s="543"/>
      <c r="CK53" s="543"/>
      <c r="CL53" s="543"/>
      <c r="CM53" s="543"/>
      <c r="CN53" s="274"/>
      <c r="CO53" s="274"/>
      <c r="CP53" s="274"/>
      <c r="CQ53" s="274"/>
      <c r="CR53" s="274"/>
      <c r="CS53" s="274"/>
      <c r="CT53" s="274"/>
      <c r="CU53" s="274"/>
      <c r="CV53" s="274"/>
      <c r="CW53" s="274"/>
      <c r="CX53" s="274"/>
      <c r="CY53" s="274"/>
      <c r="CZ53" s="274"/>
    </row>
    <row r="54" spans="1:104" ht="16.399999999999999" customHeight="1" x14ac:dyDescent="0.35">
      <c r="A54" s="1061" t="s">
        <v>1692</v>
      </c>
      <c r="B54" s="1216">
        <f t="shared" si="7"/>
        <v>0</v>
      </c>
      <c r="C54" s="1697">
        <f t="shared" si="8"/>
        <v>0</v>
      </c>
      <c r="D54" s="1259">
        <f t="shared" si="8"/>
        <v>0</v>
      </c>
      <c r="E54" s="829"/>
      <c r="F54" s="854"/>
      <c r="G54" s="829"/>
      <c r="H54" s="854"/>
      <c r="I54" s="829"/>
      <c r="J54" s="1438"/>
      <c r="K54" s="829"/>
      <c r="L54" s="1438"/>
      <c r="M54" s="829"/>
      <c r="N54" s="1438"/>
      <c r="O54" s="1114"/>
      <c r="P54" s="1438"/>
      <c r="Q54" s="1114"/>
      <c r="R54" s="1438"/>
      <c r="S54" s="1114"/>
      <c r="T54" s="1438"/>
      <c r="U54" s="1114"/>
      <c r="V54" s="1438"/>
      <c r="W54" s="1114"/>
      <c r="X54" s="1438"/>
      <c r="Y54" s="1114"/>
      <c r="Z54" s="1438"/>
      <c r="AA54" s="1114"/>
      <c r="AB54" s="1438"/>
      <c r="AC54" s="1114"/>
      <c r="AD54" s="1438"/>
      <c r="AE54" s="1114"/>
      <c r="AF54" s="1438"/>
      <c r="AG54" s="1114"/>
      <c r="AH54" s="1438"/>
      <c r="AI54" s="1114"/>
      <c r="AJ54" s="1438"/>
      <c r="AK54" s="1114"/>
      <c r="AL54" s="1438"/>
      <c r="AM54" s="855"/>
      <c r="AN54" s="855"/>
      <c r="AO54" s="311"/>
      <c r="AP54" s="283"/>
      <c r="AQ54" s="283"/>
      <c r="AR54" s="283"/>
      <c r="AS54" s="283"/>
      <c r="AT54" s="283"/>
      <c r="AU54" s="283"/>
      <c r="AV54" s="283"/>
      <c r="AW54" s="283"/>
      <c r="AX54" s="283"/>
      <c r="AY54" s="283"/>
      <c r="AZ54" s="273"/>
      <c r="BA54" s="273"/>
      <c r="BB54" s="273"/>
      <c r="BC54" s="273"/>
      <c r="BD54" s="273"/>
      <c r="BE54" s="273"/>
      <c r="BF54" s="273"/>
      <c r="BG54" s="273"/>
      <c r="BH54" s="273"/>
      <c r="BI54" s="273"/>
      <c r="BJ54" s="272"/>
      <c r="BK54" s="272"/>
      <c r="BL54" s="272"/>
      <c r="BM54" s="272"/>
      <c r="BN54" s="272"/>
      <c r="BO54" s="272"/>
      <c r="BP54" s="272"/>
      <c r="BQ54" s="272"/>
      <c r="BR54" s="272"/>
      <c r="BS54" s="272"/>
      <c r="BT54" s="272"/>
      <c r="BU54" s="272"/>
      <c r="BV54" s="272"/>
      <c r="BW54" s="272"/>
      <c r="BX54" s="271"/>
      <c r="BY54" s="271"/>
      <c r="BZ54" s="271"/>
      <c r="CA54" s="274"/>
      <c r="CB54" s="274"/>
      <c r="CC54" s="274"/>
      <c r="CD54" s="274"/>
      <c r="CE54" s="274"/>
      <c r="CF54" s="274"/>
      <c r="CG54" s="543">
        <v>0</v>
      </c>
      <c r="CH54" s="543">
        <v>0</v>
      </c>
      <c r="CI54" s="543"/>
      <c r="CJ54" s="543"/>
      <c r="CK54" s="543"/>
      <c r="CL54" s="543"/>
      <c r="CM54" s="543"/>
      <c r="CN54" s="274"/>
      <c r="CO54" s="274"/>
      <c r="CP54" s="274"/>
      <c r="CQ54" s="274"/>
      <c r="CR54" s="274"/>
      <c r="CS54" s="274"/>
      <c r="CT54" s="274"/>
      <c r="CU54" s="274"/>
      <c r="CV54" s="274"/>
      <c r="CW54" s="274"/>
      <c r="CX54" s="274"/>
      <c r="CY54" s="274"/>
      <c r="CZ54" s="274"/>
    </row>
    <row r="55" spans="1:104" ht="16.399999999999999" customHeight="1" x14ac:dyDescent="0.35">
      <c r="A55" s="938" t="s">
        <v>437</v>
      </c>
      <c r="B55" s="1217">
        <f t="shared" si="7"/>
        <v>0</v>
      </c>
      <c r="C55" s="1290">
        <f t="shared" si="8"/>
        <v>0</v>
      </c>
      <c r="D55" s="1487">
        <f t="shared" si="8"/>
        <v>0</v>
      </c>
      <c r="E55" s="837"/>
      <c r="F55" s="872"/>
      <c r="G55" s="837"/>
      <c r="H55" s="872"/>
      <c r="I55" s="837"/>
      <c r="J55" s="838"/>
      <c r="K55" s="837"/>
      <c r="L55" s="838"/>
      <c r="M55" s="837"/>
      <c r="N55" s="838"/>
      <c r="O55" s="1204"/>
      <c r="P55" s="838"/>
      <c r="Q55" s="1204"/>
      <c r="R55" s="838"/>
      <c r="S55" s="1204"/>
      <c r="T55" s="838"/>
      <c r="U55" s="1204"/>
      <c r="V55" s="838"/>
      <c r="W55" s="1204"/>
      <c r="X55" s="838"/>
      <c r="Y55" s="1204"/>
      <c r="Z55" s="838"/>
      <c r="AA55" s="1204"/>
      <c r="AB55" s="838"/>
      <c r="AC55" s="1204"/>
      <c r="AD55" s="838"/>
      <c r="AE55" s="1204"/>
      <c r="AF55" s="838"/>
      <c r="AG55" s="1204"/>
      <c r="AH55" s="838"/>
      <c r="AI55" s="1204"/>
      <c r="AJ55" s="838"/>
      <c r="AK55" s="1204"/>
      <c r="AL55" s="838"/>
      <c r="AM55" s="873"/>
      <c r="AN55" s="873"/>
      <c r="AO55" s="311"/>
      <c r="AP55" s="283"/>
      <c r="AQ55" s="283"/>
      <c r="AR55" s="283"/>
      <c r="AS55" s="283"/>
      <c r="AT55" s="283"/>
      <c r="AU55" s="283"/>
      <c r="AV55" s="283"/>
      <c r="AW55" s="283"/>
      <c r="AX55" s="283"/>
      <c r="AY55" s="283"/>
      <c r="AZ55" s="273"/>
      <c r="BA55" s="273"/>
      <c r="BB55" s="273"/>
      <c r="BC55" s="273"/>
      <c r="BD55" s="273"/>
      <c r="BE55" s="273"/>
      <c r="BF55" s="273"/>
      <c r="BG55" s="273"/>
      <c r="BH55" s="273"/>
      <c r="BI55" s="273"/>
      <c r="BJ55" s="272"/>
      <c r="BK55" s="272"/>
      <c r="BL55" s="272"/>
      <c r="BM55" s="272"/>
      <c r="BN55" s="272"/>
      <c r="BO55" s="272"/>
      <c r="BP55" s="272"/>
      <c r="BQ55" s="272"/>
      <c r="BR55" s="272"/>
      <c r="BS55" s="272"/>
      <c r="BT55" s="272"/>
      <c r="BU55" s="272"/>
      <c r="BV55" s="272"/>
      <c r="BW55" s="272"/>
      <c r="BX55" s="271"/>
      <c r="BY55" s="271"/>
      <c r="BZ55" s="271"/>
      <c r="CA55" s="274"/>
      <c r="CB55" s="274"/>
      <c r="CC55" s="274"/>
      <c r="CD55" s="274"/>
      <c r="CE55" s="274"/>
      <c r="CF55" s="274"/>
      <c r="CG55" s="543">
        <v>0</v>
      </c>
      <c r="CH55" s="543">
        <v>0</v>
      </c>
      <c r="CI55" s="543"/>
      <c r="CJ55" s="543"/>
      <c r="CK55" s="543"/>
      <c r="CL55" s="543"/>
      <c r="CM55" s="543"/>
      <c r="CN55" s="274"/>
      <c r="CO55" s="274"/>
      <c r="CP55" s="274"/>
      <c r="CQ55" s="274"/>
      <c r="CR55" s="274"/>
      <c r="CS55" s="274"/>
      <c r="CT55" s="274"/>
      <c r="CU55" s="274"/>
      <c r="CV55" s="274"/>
      <c r="CW55" s="274"/>
      <c r="CX55" s="274"/>
      <c r="CY55" s="274"/>
      <c r="CZ55" s="274"/>
    </row>
    <row r="56" spans="1:104" s="298" customFormat="1" ht="32.15" customHeight="1" x14ac:dyDescent="0.25">
      <c r="A56" s="531" t="s">
        <v>1695</v>
      </c>
      <c r="B56" s="531"/>
      <c r="C56" s="531"/>
      <c r="D56" s="531"/>
      <c r="E56" s="531"/>
      <c r="F56" s="531"/>
      <c r="G56" s="531"/>
      <c r="H56" s="531"/>
      <c r="I56" s="531"/>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277"/>
      <c r="AP56" s="277"/>
      <c r="AQ56" s="277"/>
      <c r="AR56" s="278"/>
      <c r="AS56" s="278"/>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549"/>
      <c r="CB56" s="549"/>
      <c r="CC56" s="549"/>
      <c r="CD56" s="549"/>
      <c r="CE56" s="549"/>
      <c r="CF56" s="549"/>
      <c r="CG56" s="550"/>
      <c r="CH56" s="550"/>
      <c r="CI56" s="550"/>
      <c r="CJ56" s="550"/>
      <c r="CK56" s="550"/>
      <c r="CL56" s="550"/>
      <c r="CM56" s="550"/>
      <c r="CN56" s="549"/>
      <c r="CO56" s="549"/>
      <c r="CP56" s="549"/>
      <c r="CQ56" s="549"/>
      <c r="CR56" s="549"/>
      <c r="CS56" s="549"/>
      <c r="CT56" s="549"/>
      <c r="CU56" s="549"/>
      <c r="CV56" s="549"/>
      <c r="CW56" s="549"/>
      <c r="CX56" s="549"/>
      <c r="CY56" s="549"/>
      <c r="CZ56" s="549"/>
    </row>
    <row r="57" spans="1:104" ht="16.399999999999999" customHeight="1" x14ac:dyDescent="0.35">
      <c r="A57" s="7523" t="s">
        <v>1696</v>
      </c>
      <c r="B57" s="8162" t="s">
        <v>30</v>
      </c>
      <c r="C57" s="8163"/>
      <c r="D57" s="8164"/>
      <c r="E57" s="8168" t="s">
        <v>588</v>
      </c>
      <c r="F57" s="8169"/>
      <c r="G57" s="8169"/>
      <c r="H57" s="8169"/>
      <c r="I57" s="8169"/>
      <c r="J57" s="8169"/>
      <c r="K57" s="8169"/>
      <c r="L57" s="8169"/>
      <c r="M57" s="8169"/>
      <c r="N57" s="8169"/>
      <c r="O57" s="8169"/>
      <c r="P57" s="8169"/>
      <c r="Q57" s="8169"/>
      <c r="R57" s="8169"/>
      <c r="S57" s="8169"/>
      <c r="T57" s="8169"/>
      <c r="U57" s="8169"/>
      <c r="V57" s="8169"/>
      <c r="W57" s="8169"/>
      <c r="X57" s="8169"/>
      <c r="Y57" s="8169"/>
      <c r="Z57" s="8169"/>
      <c r="AA57" s="8169"/>
      <c r="AB57" s="8169"/>
      <c r="AC57" s="8169"/>
      <c r="AD57" s="8169"/>
      <c r="AE57" s="8169"/>
      <c r="AF57" s="8169"/>
      <c r="AG57" s="8169"/>
      <c r="AH57" s="8169"/>
      <c r="AI57" s="8169"/>
      <c r="AJ57" s="8169"/>
      <c r="AK57" s="8169"/>
      <c r="AL57" s="8170"/>
      <c r="AM57" s="8171" t="s">
        <v>1697</v>
      </c>
      <c r="AN57" s="8172"/>
      <c r="AO57" s="541"/>
      <c r="AP57" s="541"/>
      <c r="AQ57" s="541"/>
      <c r="AR57" s="551"/>
      <c r="AS57" s="551"/>
      <c r="AT57" s="541"/>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c r="BY57" s="272"/>
      <c r="BZ57" s="271"/>
      <c r="CA57" s="274"/>
      <c r="CB57" s="274"/>
      <c r="CC57" s="274"/>
      <c r="CD57" s="274"/>
      <c r="CE57" s="274"/>
      <c r="CF57" s="274"/>
      <c r="CG57" s="543"/>
      <c r="CH57" s="543"/>
      <c r="CI57" s="543"/>
      <c r="CJ57" s="543"/>
      <c r="CK57" s="543"/>
      <c r="CL57" s="543"/>
      <c r="CM57" s="543"/>
      <c r="CN57" s="274"/>
      <c r="CO57" s="274"/>
      <c r="CP57" s="274"/>
      <c r="CQ57" s="274"/>
      <c r="CR57" s="274"/>
      <c r="CS57" s="274"/>
      <c r="CT57" s="274"/>
      <c r="CU57" s="274"/>
      <c r="CV57" s="274"/>
      <c r="CW57" s="274"/>
      <c r="CX57" s="274"/>
      <c r="CY57" s="274"/>
      <c r="CZ57" s="274"/>
    </row>
    <row r="58" spans="1:104" ht="16.399999999999999" customHeight="1" x14ac:dyDescent="0.35">
      <c r="A58" s="6924"/>
      <c r="B58" s="8165"/>
      <c r="C58" s="8166"/>
      <c r="D58" s="8167"/>
      <c r="E58" s="8003" t="s">
        <v>601</v>
      </c>
      <c r="F58" s="8004"/>
      <c r="G58" s="8003" t="s">
        <v>539</v>
      </c>
      <c r="H58" s="8004"/>
      <c r="I58" s="8003" t="s">
        <v>540</v>
      </c>
      <c r="J58" s="8004"/>
      <c r="K58" s="8003" t="s">
        <v>43</v>
      </c>
      <c r="L58" s="8004"/>
      <c r="M58" s="8003" t="s">
        <v>44</v>
      </c>
      <c r="N58" s="8004"/>
      <c r="O58" s="7983" t="s">
        <v>45</v>
      </c>
      <c r="P58" s="7985"/>
      <c r="Q58" s="7983" t="s">
        <v>46</v>
      </c>
      <c r="R58" s="7985"/>
      <c r="S58" s="7983" t="s">
        <v>47</v>
      </c>
      <c r="T58" s="7985"/>
      <c r="U58" s="7983" t="s">
        <v>48</v>
      </c>
      <c r="V58" s="7984"/>
      <c r="W58" s="7983" t="s">
        <v>49</v>
      </c>
      <c r="X58" s="7985"/>
      <c r="Y58" s="7983" t="s">
        <v>50</v>
      </c>
      <c r="Z58" s="7985"/>
      <c r="AA58" s="7983" t="s">
        <v>51</v>
      </c>
      <c r="AB58" s="7985"/>
      <c r="AC58" s="7983" t="s">
        <v>52</v>
      </c>
      <c r="AD58" s="7985"/>
      <c r="AE58" s="7983" t="s">
        <v>53</v>
      </c>
      <c r="AF58" s="7985"/>
      <c r="AG58" s="7983" t="s">
        <v>54</v>
      </c>
      <c r="AH58" s="7985"/>
      <c r="AI58" s="7983" t="s">
        <v>55</v>
      </c>
      <c r="AJ58" s="7985"/>
      <c r="AK58" s="7983" t="s">
        <v>56</v>
      </c>
      <c r="AL58" s="7985"/>
      <c r="AM58" s="8173"/>
      <c r="AN58" s="8174"/>
      <c r="AO58" s="551"/>
      <c r="AP58" s="551"/>
      <c r="AQ58" s="551"/>
      <c r="AR58" s="551"/>
      <c r="AS58" s="551"/>
      <c r="AT58" s="551"/>
      <c r="AU58" s="273"/>
      <c r="AV58" s="273"/>
      <c r="AW58" s="273"/>
      <c r="AX58" s="273"/>
      <c r="AY58" s="273"/>
      <c r="AZ58" s="273"/>
      <c r="BA58" s="273"/>
      <c r="BB58" s="273"/>
      <c r="BC58" s="273"/>
      <c r="BD58" s="272"/>
      <c r="BE58" s="272"/>
      <c r="BF58" s="272"/>
      <c r="BG58" s="272"/>
      <c r="BH58" s="272"/>
      <c r="BI58" s="272"/>
      <c r="BJ58" s="272"/>
      <c r="BK58" s="272"/>
      <c r="BL58" s="272"/>
      <c r="BM58" s="272"/>
      <c r="BN58" s="272"/>
      <c r="BO58" s="272"/>
      <c r="BP58" s="272"/>
      <c r="BQ58" s="272"/>
      <c r="BR58" s="272"/>
      <c r="BS58" s="272"/>
      <c r="BT58" s="272"/>
      <c r="BU58" s="272"/>
      <c r="BV58" s="272"/>
      <c r="BW58" s="272"/>
      <c r="BX58" s="272"/>
      <c r="BY58" s="272"/>
      <c r="BZ58" s="271"/>
      <c r="CA58" s="274"/>
      <c r="CB58" s="274"/>
      <c r="CC58" s="274"/>
      <c r="CD58" s="274"/>
      <c r="CE58" s="274"/>
      <c r="CF58" s="274"/>
      <c r="CG58" s="543"/>
      <c r="CH58" s="543"/>
      <c r="CI58" s="543"/>
      <c r="CJ58" s="543"/>
      <c r="CK58" s="543"/>
      <c r="CL58" s="543"/>
      <c r="CM58" s="543"/>
      <c r="CN58" s="274"/>
      <c r="CO58" s="274"/>
      <c r="CP58" s="274"/>
      <c r="CQ58" s="274"/>
      <c r="CR58" s="274"/>
      <c r="CS58" s="274"/>
      <c r="CT58" s="274"/>
      <c r="CU58" s="274"/>
      <c r="CV58" s="274"/>
      <c r="CW58" s="274"/>
      <c r="CX58" s="274"/>
      <c r="CY58" s="274"/>
      <c r="CZ58" s="274"/>
    </row>
    <row r="59" spans="1:104" ht="32.15" customHeight="1" x14ac:dyDescent="0.35">
      <c r="A59" s="8053"/>
      <c r="B59" s="1997" t="s">
        <v>32</v>
      </c>
      <c r="C59" s="1998" t="s">
        <v>33</v>
      </c>
      <c r="D59" s="1984" t="s">
        <v>34</v>
      </c>
      <c r="E59" s="1983" t="s">
        <v>33</v>
      </c>
      <c r="F59" s="1984" t="s">
        <v>34</v>
      </c>
      <c r="G59" s="1983" t="s">
        <v>33</v>
      </c>
      <c r="H59" s="1984" t="s">
        <v>34</v>
      </c>
      <c r="I59" s="1983" t="s">
        <v>33</v>
      </c>
      <c r="J59" s="1984" t="s">
        <v>34</v>
      </c>
      <c r="K59" s="1983" t="s">
        <v>33</v>
      </c>
      <c r="L59" s="1984" t="s">
        <v>34</v>
      </c>
      <c r="M59" s="1983" t="s">
        <v>33</v>
      </c>
      <c r="N59" s="1984" t="s">
        <v>34</v>
      </c>
      <c r="O59" s="1983" t="s">
        <v>33</v>
      </c>
      <c r="P59" s="1984" t="s">
        <v>34</v>
      </c>
      <c r="Q59" s="1983" t="s">
        <v>33</v>
      </c>
      <c r="R59" s="1984" t="s">
        <v>34</v>
      </c>
      <c r="S59" s="1983" t="s">
        <v>33</v>
      </c>
      <c r="T59" s="1984" t="s">
        <v>34</v>
      </c>
      <c r="U59" s="1983" t="s">
        <v>33</v>
      </c>
      <c r="V59" s="2141" t="s">
        <v>34</v>
      </c>
      <c r="W59" s="1983" t="s">
        <v>33</v>
      </c>
      <c r="X59" s="1984" t="s">
        <v>34</v>
      </c>
      <c r="Y59" s="1983" t="s">
        <v>33</v>
      </c>
      <c r="Z59" s="1984" t="s">
        <v>34</v>
      </c>
      <c r="AA59" s="1983" t="s">
        <v>33</v>
      </c>
      <c r="AB59" s="1984" t="s">
        <v>34</v>
      </c>
      <c r="AC59" s="1983" t="s">
        <v>33</v>
      </c>
      <c r="AD59" s="1984" t="s">
        <v>34</v>
      </c>
      <c r="AE59" s="1983" t="s">
        <v>33</v>
      </c>
      <c r="AF59" s="1984" t="s">
        <v>34</v>
      </c>
      <c r="AG59" s="1983" t="s">
        <v>33</v>
      </c>
      <c r="AH59" s="1984" t="s">
        <v>34</v>
      </c>
      <c r="AI59" s="1983" t="s">
        <v>33</v>
      </c>
      <c r="AJ59" s="1984" t="s">
        <v>34</v>
      </c>
      <c r="AK59" s="1983" t="s">
        <v>33</v>
      </c>
      <c r="AL59" s="1984" t="s">
        <v>34</v>
      </c>
      <c r="AM59" s="1994" t="s">
        <v>1698</v>
      </c>
      <c r="AN59" s="1984" t="s">
        <v>1699</v>
      </c>
      <c r="AO59" s="551"/>
      <c r="AP59" s="551"/>
      <c r="AQ59" s="551"/>
      <c r="AR59" s="551"/>
      <c r="AS59" s="551"/>
      <c r="AT59" s="551"/>
      <c r="AU59" s="273"/>
      <c r="AV59" s="273"/>
      <c r="AW59" s="273"/>
      <c r="AX59" s="273"/>
      <c r="AY59" s="273"/>
      <c r="AZ59" s="273"/>
      <c r="BA59" s="273"/>
      <c r="BB59" s="273"/>
      <c r="BC59" s="273"/>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1"/>
      <c r="CA59" s="274"/>
      <c r="CB59" s="274"/>
      <c r="CC59" s="274"/>
      <c r="CD59" s="274"/>
      <c r="CE59" s="274"/>
      <c r="CF59" s="274"/>
      <c r="CG59" s="543"/>
      <c r="CH59" s="543"/>
      <c r="CI59" s="543"/>
      <c r="CJ59" s="543"/>
      <c r="CK59" s="543"/>
      <c r="CL59" s="543"/>
      <c r="CM59" s="543"/>
      <c r="CN59" s="274"/>
      <c r="CO59" s="274"/>
      <c r="CP59" s="274"/>
      <c r="CQ59" s="274"/>
      <c r="CR59" s="274"/>
      <c r="CS59" s="274"/>
      <c r="CT59" s="274"/>
      <c r="CU59" s="274"/>
      <c r="CV59" s="274"/>
      <c r="CW59" s="274"/>
      <c r="CX59" s="274"/>
      <c r="CY59" s="274"/>
      <c r="CZ59" s="274"/>
    </row>
    <row r="60" spans="1:104" ht="16.399999999999999" customHeight="1" x14ac:dyDescent="0.35">
      <c r="A60" s="2142" t="s">
        <v>1700</v>
      </c>
      <c r="B60" s="2143">
        <f t="shared" ref="B60:B65" si="9">SUM(C60+D60)</f>
        <v>0</v>
      </c>
      <c r="C60" s="2137">
        <f t="shared" ref="C60:D65" si="10">SUM(E60+G60+I60+K60+M60+O60+Q60+S60+U60+W60+Y60+AA60+AC60+AE60+AG60+AI60+AK60)</f>
        <v>0</v>
      </c>
      <c r="D60" s="1969">
        <f t="shared" si="10"/>
        <v>0</v>
      </c>
      <c r="E60" s="1981"/>
      <c r="F60" s="1971"/>
      <c r="G60" s="1981"/>
      <c r="H60" s="2011"/>
      <c r="I60" s="1981"/>
      <c r="J60" s="2011"/>
      <c r="K60" s="1981"/>
      <c r="L60" s="2011"/>
      <c r="M60" s="1981"/>
      <c r="N60" s="2011"/>
      <c r="O60" s="1981"/>
      <c r="P60" s="2011"/>
      <c r="Q60" s="1981"/>
      <c r="R60" s="2011"/>
      <c r="S60" s="1981"/>
      <c r="T60" s="2011"/>
      <c r="U60" s="1981"/>
      <c r="V60" s="2144"/>
      <c r="W60" s="1981"/>
      <c r="X60" s="2011"/>
      <c r="Y60" s="1981"/>
      <c r="Z60" s="2011"/>
      <c r="AA60" s="1981"/>
      <c r="AB60" s="2011"/>
      <c r="AC60" s="1981"/>
      <c r="AD60" s="2011"/>
      <c r="AE60" s="1981"/>
      <c r="AF60" s="2011"/>
      <c r="AG60" s="1981"/>
      <c r="AH60" s="2011"/>
      <c r="AI60" s="1981"/>
      <c r="AJ60" s="2011"/>
      <c r="AK60" s="1972"/>
      <c r="AL60" s="2011"/>
      <c r="AM60" s="1972"/>
      <c r="AN60" s="2011"/>
      <c r="AO60" s="425" t="str">
        <f>CA60</f>
        <v/>
      </c>
      <c r="AP60" s="283"/>
      <c r="AQ60" s="283"/>
      <c r="AR60" s="283"/>
      <c r="AS60" s="283"/>
      <c r="AT60" s="283"/>
      <c r="AU60" s="283"/>
      <c r="AV60" s="283"/>
      <c r="AW60" s="283"/>
      <c r="AX60" s="283"/>
      <c r="AY60" s="283"/>
      <c r="AZ60" s="283"/>
      <c r="BA60" s="273"/>
      <c r="BB60" s="273"/>
      <c r="BC60" s="273"/>
      <c r="BD60" s="272"/>
      <c r="BE60" s="272"/>
      <c r="BF60" s="272"/>
      <c r="BG60" s="272"/>
      <c r="BH60" s="272"/>
      <c r="BI60" s="272"/>
      <c r="BJ60" s="272"/>
      <c r="BK60" s="272"/>
      <c r="BL60" s="272"/>
      <c r="BM60" s="272"/>
      <c r="BN60" s="272"/>
      <c r="BO60" s="272"/>
      <c r="BP60" s="272"/>
      <c r="BQ60" s="272"/>
      <c r="BR60" s="272"/>
      <c r="BS60" s="272"/>
      <c r="BT60" s="272"/>
      <c r="BU60" s="272"/>
      <c r="BV60" s="272"/>
      <c r="BW60" s="272"/>
      <c r="BX60" s="272"/>
      <c r="BY60" s="272"/>
      <c r="BZ60" s="271"/>
      <c r="CA60" s="552" t="str">
        <f>IF(CG60=1,"* La suma de las Herramientas de Categorización debe ser igual al total. ","")</f>
        <v/>
      </c>
      <c r="CB60" s="274"/>
      <c r="CC60" s="274"/>
      <c r="CD60" s="274"/>
      <c r="CE60" s="274"/>
      <c r="CF60" s="274"/>
      <c r="CG60" s="553">
        <f>IF(B60&lt;&gt;(AM60+AN60),1,0)</f>
        <v>0</v>
      </c>
      <c r="CH60" s="543"/>
      <c r="CI60" s="543"/>
      <c r="CJ60" s="543"/>
      <c r="CK60" s="543"/>
      <c r="CL60" s="543"/>
      <c r="CM60" s="543"/>
      <c r="CN60" s="274"/>
      <c r="CO60" s="274"/>
      <c r="CP60" s="274"/>
      <c r="CQ60" s="274"/>
      <c r="CR60" s="274"/>
      <c r="CS60" s="274"/>
      <c r="CT60" s="274"/>
      <c r="CU60" s="274"/>
      <c r="CV60" s="274"/>
      <c r="CW60" s="274"/>
      <c r="CX60" s="274"/>
      <c r="CY60" s="274"/>
      <c r="CZ60" s="274"/>
    </row>
    <row r="61" spans="1:104" ht="16.399999999999999" customHeight="1" x14ac:dyDescent="0.35">
      <c r="A61" s="2145" t="s">
        <v>1701</v>
      </c>
      <c r="B61" s="1286">
        <f t="shared" si="9"/>
        <v>0</v>
      </c>
      <c r="C61" s="1697">
        <f t="shared" si="10"/>
        <v>0</v>
      </c>
      <c r="D61" s="1259">
        <f t="shared" si="10"/>
        <v>0</v>
      </c>
      <c r="E61" s="829"/>
      <c r="F61" s="854"/>
      <c r="G61" s="829"/>
      <c r="H61" s="1438"/>
      <c r="I61" s="829"/>
      <c r="J61" s="1438"/>
      <c r="K61" s="829"/>
      <c r="L61" s="1438"/>
      <c r="M61" s="829"/>
      <c r="N61" s="1438"/>
      <c r="O61" s="829"/>
      <c r="P61" s="1438"/>
      <c r="Q61" s="829"/>
      <c r="R61" s="1438"/>
      <c r="S61" s="829"/>
      <c r="T61" s="1438"/>
      <c r="U61" s="829"/>
      <c r="V61" s="1692"/>
      <c r="W61" s="829"/>
      <c r="X61" s="1438"/>
      <c r="Y61" s="829"/>
      <c r="Z61" s="1438"/>
      <c r="AA61" s="829"/>
      <c r="AB61" s="1438"/>
      <c r="AC61" s="829"/>
      <c r="AD61" s="1438"/>
      <c r="AE61" s="829"/>
      <c r="AF61" s="1438"/>
      <c r="AG61" s="829"/>
      <c r="AH61" s="1438"/>
      <c r="AI61" s="829"/>
      <c r="AJ61" s="1438"/>
      <c r="AK61" s="1114"/>
      <c r="AL61" s="1438"/>
      <c r="AM61" s="1114"/>
      <c r="AN61" s="1438"/>
      <c r="AO61" s="425" t="str">
        <f>CA61</f>
        <v/>
      </c>
      <c r="AP61" s="283"/>
      <c r="AQ61" s="283"/>
      <c r="AR61" s="283"/>
      <c r="AS61" s="283"/>
      <c r="AT61" s="283"/>
      <c r="AU61" s="283"/>
      <c r="AV61" s="283"/>
      <c r="AW61" s="283"/>
      <c r="AX61" s="283"/>
      <c r="AY61" s="283"/>
      <c r="AZ61" s="283"/>
      <c r="BA61" s="273"/>
      <c r="BB61" s="273"/>
      <c r="BC61" s="273"/>
      <c r="BD61" s="272"/>
      <c r="BE61" s="272"/>
      <c r="BF61" s="272"/>
      <c r="BG61" s="272"/>
      <c r="BH61" s="272"/>
      <c r="BI61" s="272"/>
      <c r="BJ61" s="272"/>
      <c r="BK61" s="272"/>
      <c r="BL61" s="272"/>
      <c r="BM61" s="272"/>
      <c r="BN61" s="272"/>
      <c r="BO61" s="272"/>
      <c r="BP61" s="272"/>
      <c r="BQ61" s="272"/>
      <c r="BR61" s="272"/>
      <c r="BS61" s="272"/>
      <c r="BT61" s="272"/>
      <c r="BU61" s="272"/>
      <c r="BV61" s="272"/>
      <c r="BW61" s="272"/>
      <c r="BX61" s="272"/>
      <c r="BY61" s="272"/>
      <c r="BZ61" s="271"/>
      <c r="CA61" s="552" t="str">
        <f>IF(CG61=1,"* La suma de las Herramientas de Categorización debe ser igual al total. ","")</f>
        <v/>
      </c>
      <c r="CB61" s="274"/>
      <c r="CC61" s="274"/>
      <c r="CD61" s="274"/>
      <c r="CE61" s="274"/>
      <c r="CF61" s="274"/>
      <c r="CG61" s="553">
        <f>IF(B61&lt;&gt;(AM61+AN61),1,0)</f>
        <v>0</v>
      </c>
      <c r="CH61" s="543"/>
      <c r="CI61" s="543"/>
      <c r="CJ61" s="543"/>
      <c r="CK61" s="543"/>
      <c r="CL61" s="543"/>
      <c r="CM61" s="543"/>
      <c r="CN61" s="274"/>
      <c r="CO61" s="274"/>
      <c r="CP61" s="274"/>
      <c r="CQ61" s="274"/>
      <c r="CR61" s="274"/>
      <c r="CS61" s="274"/>
      <c r="CT61" s="274"/>
      <c r="CU61" s="274"/>
      <c r="CV61" s="274"/>
      <c r="CW61" s="274"/>
      <c r="CX61" s="274"/>
      <c r="CY61" s="274"/>
      <c r="CZ61" s="274"/>
    </row>
    <row r="62" spans="1:104" ht="16.399999999999999" customHeight="1" x14ac:dyDescent="0.35">
      <c r="A62" s="2145" t="s">
        <v>1702</v>
      </c>
      <c r="B62" s="1286">
        <f t="shared" si="9"/>
        <v>0</v>
      </c>
      <c r="C62" s="1697">
        <f t="shared" si="10"/>
        <v>0</v>
      </c>
      <c r="D62" s="1259">
        <f t="shared" si="10"/>
        <v>0</v>
      </c>
      <c r="E62" s="829"/>
      <c r="F62" s="854"/>
      <c r="G62" s="829"/>
      <c r="H62" s="1438"/>
      <c r="I62" s="829"/>
      <c r="J62" s="1438"/>
      <c r="K62" s="829"/>
      <c r="L62" s="1438"/>
      <c r="M62" s="829"/>
      <c r="N62" s="1438"/>
      <c r="O62" s="829"/>
      <c r="P62" s="1438"/>
      <c r="Q62" s="829"/>
      <c r="R62" s="1438"/>
      <c r="S62" s="829"/>
      <c r="T62" s="1438"/>
      <c r="U62" s="829"/>
      <c r="V62" s="1692"/>
      <c r="W62" s="829"/>
      <c r="X62" s="1438"/>
      <c r="Y62" s="829"/>
      <c r="Z62" s="1438"/>
      <c r="AA62" s="829"/>
      <c r="AB62" s="1438"/>
      <c r="AC62" s="829"/>
      <c r="AD62" s="1438"/>
      <c r="AE62" s="829"/>
      <c r="AF62" s="1438"/>
      <c r="AG62" s="829"/>
      <c r="AH62" s="1438"/>
      <c r="AI62" s="829"/>
      <c r="AJ62" s="1438"/>
      <c r="AK62" s="1114"/>
      <c r="AL62" s="1438"/>
      <c r="AM62" s="1114"/>
      <c r="AN62" s="1438"/>
      <c r="AO62" s="425" t="str">
        <f>CA62</f>
        <v/>
      </c>
      <c r="AP62" s="283"/>
      <c r="AQ62" s="283"/>
      <c r="AR62" s="283"/>
      <c r="AS62" s="283"/>
      <c r="AT62" s="283"/>
      <c r="AU62" s="283"/>
      <c r="AV62" s="283"/>
      <c r="AW62" s="283"/>
      <c r="AX62" s="283"/>
      <c r="AY62" s="283"/>
      <c r="AZ62" s="283"/>
      <c r="BA62" s="273"/>
      <c r="BB62" s="273"/>
      <c r="BC62" s="273"/>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1"/>
      <c r="CA62" s="552" t="str">
        <f>IF(CG62=1,"* La suma de las Herramientas de Categorización debe ser igual al total. ","")</f>
        <v/>
      </c>
      <c r="CB62" s="274"/>
      <c r="CC62" s="274"/>
      <c r="CD62" s="274"/>
      <c r="CE62" s="274"/>
      <c r="CF62" s="274"/>
      <c r="CG62" s="553">
        <f>IF(B62&lt;&gt;(AM62+AN62),1,0)</f>
        <v>0</v>
      </c>
      <c r="CH62" s="543"/>
      <c r="CI62" s="543"/>
      <c r="CJ62" s="543"/>
      <c r="CK62" s="543"/>
      <c r="CL62" s="543"/>
      <c r="CM62" s="543"/>
      <c r="CN62" s="274"/>
      <c r="CO62" s="274"/>
      <c r="CP62" s="274"/>
      <c r="CQ62" s="274"/>
      <c r="CR62" s="274"/>
      <c r="CS62" s="274"/>
      <c r="CT62" s="274"/>
      <c r="CU62" s="274"/>
      <c r="CV62" s="274"/>
      <c r="CW62" s="274"/>
      <c r="CX62" s="274"/>
      <c r="CY62" s="274"/>
      <c r="CZ62" s="274"/>
    </row>
    <row r="63" spans="1:104" ht="16.399999999999999" customHeight="1" x14ac:dyDescent="0.35">
      <c r="A63" s="2145" t="s">
        <v>1703</v>
      </c>
      <c r="B63" s="1286">
        <f t="shared" si="9"/>
        <v>0</v>
      </c>
      <c r="C63" s="1697">
        <f t="shared" si="10"/>
        <v>0</v>
      </c>
      <c r="D63" s="1259">
        <f t="shared" si="10"/>
        <v>0</v>
      </c>
      <c r="E63" s="829"/>
      <c r="F63" s="854"/>
      <c r="G63" s="829"/>
      <c r="H63" s="1438"/>
      <c r="I63" s="829"/>
      <c r="J63" s="1438"/>
      <c r="K63" s="829"/>
      <c r="L63" s="1438"/>
      <c r="M63" s="829"/>
      <c r="N63" s="1438"/>
      <c r="O63" s="829"/>
      <c r="P63" s="1438"/>
      <c r="Q63" s="829"/>
      <c r="R63" s="1438"/>
      <c r="S63" s="829"/>
      <c r="T63" s="1438"/>
      <c r="U63" s="829"/>
      <c r="V63" s="1692"/>
      <c r="W63" s="829"/>
      <c r="X63" s="1438"/>
      <c r="Y63" s="829"/>
      <c r="Z63" s="1438"/>
      <c r="AA63" s="829"/>
      <c r="AB63" s="1438"/>
      <c r="AC63" s="829"/>
      <c r="AD63" s="1438"/>
      <c r="AE63" s="829"/>
      <c r="AF63" s="1438"/>
      <c r="AG63" s="829"/>
      <c r="AH63" s="1438"/>
      <c r="AI63" s="829"/>
      <c r="AJ63" s="1438"/>
      <c r="AK63" s="1114"/>
      <c r="AL63" s="1438"/>
      <c r="AM63" s="1114"/>
      <c r="AN63" s="1438"/>
      <c r="AO63" s="425" t="str">
        <f>CA63</f>
        <v/>
      </c>
      <c r="AP63" s="283"/>
      <c r="AQ63" s="283"/>
      <c r="AR63" s="283"/>
      <c r="AS63" s="283"/>
      <c r="AT63" s="283"/>
      <c r="AU63" s="283"/>
      <c r="AV63" s="283"/>
      <c r="AW63" s="283"/>
      <c r="AX63" s="283"/>
      <c r="AY63" s="283"/>
      <c r="AZ63" s="283"/>
      <c r="BA63" s="273"/>
      <c r="BB63" s="273"/>
      <c r="BC63" s="273"/>
      <c r="BD63" s="272"/>
      <c r="BE63" s="272"/>
      <c r="BF63" s="272"/>
      <c r="BG63" s="272"/>
      <c r="BH63" s="272"/>
      <c r="BI63" s="272"/>
      <c r="BJ63" s="272"/>
      <c r="BK63" s="272"/>
      <c r="BL63" s="272"/>
      <c r="BM63" s="272"/>
      <c r="BN63" s="272"/>
      <c r="BO63" s="272"/>
      <c r="BP63" s="272"/>
      <c r="BQ63" s="272"/>
      <c r="BR63" s="272"/>
      <c r="BS63" s="272"/>
      <c r="BT63" s="272"/>
      <c r="BU63" s="272"/>
      <c r="BV63" s="272"/>
      <c r="BW63" s="272"/>
      <c r="BX63" s="272"/>
      <c r="BY63" s="272"/>
      <c r="BZ63" s="271"/>
      <c r="CA63" s="552" t="str">
        <f>IF(CG63=1,"* La suma de las Herramientas de Categorización debe ser igual al total. ","")</f>
        <v/>
      </c>
      <c r="CB63" s="274"/>
      <c r="CC63" s="274"/>
      <c r="CD63" s="274"/>
      <c r="CE63" s="274"/>
      <c r="CF63" s="274"/>
      <c r="CG63" s="553">
        <f>IF(B63&lt;&gt;(AM63+AN63),1,0)</f>
        <v>0</v>
      </c>
      <c r="CH63" s="543"/>
      <c r="CI63" s="543"/>
      <c r="CJ63" s="543"/>
      <c r="CK63" s="543"/>
      <c r="CL63" s="543"/>
      <c r="CM63" s="543"/>
      <c r="CN63" s="274"/>
      <c r="CO63" s="274"/>
      <c r="CP63" s="274"/>
      <c r="CQ63" s="274"/>
      <c r="CR63" s="274"/>
      <c r="CS63" s="274"/>
      <c r="CT63" s="274"/>
      <c r="CU63" s="274"/>
      <c r="CV63" s="274"/>
      <c r="CW63" s="274"/>
      <c r="CX63" s="274"/>
      <c r="CY63" s="274"/>
      <c r="CZ63" s="274"/>
    </row>
    <row r="64" spans="1:104" ht="16.399999999999999" customHeight="1" x14ac:dyDescent="0.35">
      <c r="A64" s="2146" t="s">
        <v>1704</v>
      </c>
      <c r="B64" s="1698">
        <f t="shared" si="9"/>
        <v>0</v>
      </c>
      <c r="C64" s="1287">
        <f t="shared" si="10"/>
        <v>0</v>
      </c>
      <c r="D64" s="1482">
        <f t="shared" si="10"/>
        <v>0</v>
      </c>
      <c r="E64" s="1664"/>
      <c r="F64" s="878"/>
      <c r="G64" s="1664"/>
      <c r="H64" s="817"/>
      <c r="I64" s="1664"/>
      <c r="J64" s="817"/>
      <c r="K64" s="1664"/>
      <c r="L64" s="817"/>
      <c r="M64" s="1664"/>
      <c r="N64" s="817"/>
      <c r="O64" s="1664"/>
      <c r="P64" s="817"/>
      <c r="Q64" s="1664"/>
      <c r="R64" s="817"/>
      <c r="S64" s="1664"/>
      <c r="T64" s="817"/>
      <c r="U64" s="1664"/>
      <c r="V64" s="1281"/>
      <c r="W64" s="1664"/>
      <c r="X64" s="817"/>
      <c r="Y64" s="1664"/>
      <c r="Z64" s="817"/>
      <c r="AA64" s="1664"/>
      <c r="AB64" s="817"/>
      <c r="AC64" s="1664"/>
      <c r="AD64" s="817"/>
      <c r="AE64" s="1664"/>
      <c r="AF64" s="817"/>
      <c r="AG64" s="1664"/>
      <c r="AH64" s="817"/>
      <c r="AI64" s="1664"/>
      <c r="AJ64" s="817"/>
      <c r="AK64" s="1205"/>
      <c r="AL64" s="817"/>
      <c r="AM64" s="1205"/>
      <c r="AN64" s="817"/>
      <c r="AO64" s="425" t="str">
        <f>CA64</f>
        <v/>
      </c>
      <c r="AP64" s="283"/>
      <c r="AQ64" s="283"/>
      <c r="AR64" s="283"/>
      <c r="AS64" s="283"/>
      <c r="AT64" s="283"/>
      <c r="AU64" s="283"/>
      <c r="AV64" s="283"/>
      <c r="AW64" s="283"/>
      <c r="AX64" s="283"/>
      <c r="AY64" s="283"/>
      <c r="AZ64" s="283"/>
      <c r="BA64" s="273"/>
      <c r="BB64" s="273"/>
      <c r="BC64" s="273"/>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1"/>
      <c r="CA64" s="552" t="str">
        <f>IF(CG64=1,"* La suma de las Herramientas de Categorización debe ser igual al total. ","")</f>
        <v/>
      </c>
      <c r="CB64" s="274"/>
      <c r="CC64" s="274"/>
      <c r="CD64" s="274"/>
      <c r="CE64" s="274"/>
      <c r="CF64" s="274"/>
      <c r="CG64" s="553">
        <f>IF(B64&lt;&gt;(AM64+AN64),1,0)</f>
        <v>0</v>
      </c>
      <c r="CH64" s="543"/>
      <c r="CI64" s="543"/>
      <c r="CJ64" s="543"/>
      <c r="CK64" s="543"/>
      <c r="CL64" s="543"/>
      <c r="CM64" s="543"/>
      <c r="CN64" s="274"/>
      <c r="CO64" s="274"/>
      <c r="CP64" s="274"/>
      <c r="CQ64" s="274"/>
      <c r="CR64" s="274"/>
      <c r="CS64" s="274"/>
      <c r="CT64" s="274"/>
      <c r="CU64" s="274"/>
      <c r="CV64" s="274"/>
      <c r="CW64" s="274"/>
      <c r="CX64" s="274"/>
      <c r="CY64" s="274"/>
      <c r="CZ64" s="274"/>
    </row>
    <row r="65" spans="1:91" ht="16.399999999999999" customHeight="1" x14ac:dyDescent="0.35">
      <c r="A65" s="2147" t="s">
        <v>1705</v>
      </c>
      <c r="B65" s="1289">
        <f t="shared" si="9"/>
        <v>0</v>
      </c>
      <c r="C65" s="1290">
        <f t="shared" si="10"/>
        <v>0</v>
      </c>
      <c r="D65" s="1487">
        <f t="shared" si="10"/>
        <v>0</v>
      </c>
      <c r="E65" s="837"/>
      <c r="F65" s="872"/>
      <c r="G65" s="837"/>
      <c r="H65" s="838"/>
      <c r="I65" s="837"/>
      <c r="J65" s="838"/>
      <c r="K65" s="837"/>
      <c r="L65" s="838"/>
      <c r="M65" s="837"/>
      <c r="N65" s="838"/>
      <c r="O65" s="837"/>
      <c r="P65" s="838"/>
      <c r="Q65" s="837"/>
      <c r="R65" s="838"/>
      <c r="S65" s="837"/>
      <c r="T65" s="838"/>
      <c r="U65" s="837"/>
      <c r="V65" s="1284"/>
      <c r="W65" s="837"/>
      <c r="X65" s="838"/>
      <c r="Y65" s="837"/>
      <c r="Z65" s="838"/>
      <c r="AA65" s="837"/>
      <c r="AB65" s="838"/>
      <c r="AC65" s="837"/>
      <c r="AD65" s="838"/>
      <c r="AE65" s="837"/>
      <c r="AF65" s="838"/>
      <c r="AG65" s="837"/>
      <c r="AH65" s="838"/>
      <c r="AI65" s="837"/>
      <c r="AJ65" s="838"/>
      <c r="AK65" s="1204"/>
      <c r="AL65" s="838"/>
      <c r="AM65" s="1028"/>
      <c r="AN65" s="1028"/>
      <c r="AO65" s="311"/>
      <c r="AP65" s="283"/>
      <c r="AQ65" s="283"/>
      <c r="AR65" s="283"/>
      <c r="AS65" s="283"/>
      <c r="AT65" s="283"/>
      <c r="AU65" s="283"/>
      <c r="AV65" s="283"/>
      <c r="AW65" s="283"/>
      <c r="AX65" s="283"/>
      <c r="AY65" s="283"/>
      <c r="AZ65" s="283"/>
      <c r="BA65" s="273"/>
      <c r="BB65" s="273"/>
      <c r="BC65" s="273"/>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1"/>
      <c r="CA65" s="274"/>
      <c r="CB65" s="274"/>
      <c r="CC65" s="274"/>
      <c r="CD65" s="274"/>
      <c r="CE65" s="274"/>
      <c r="CF65" s="274"/>
      <c r="CG65" s="543">
        <v>0</v>
      </c>
      <c r="CH65" s="543"/>
      <c r="CI65" s="543"/>
      <c r="CJ65" s="543"/>
      <c r="CK65" s="543"/>
      <c r="CL65" s="543"/>
      <c r="CM65" s="543"/>
    </row>
    <row r="66" spans="1:91" ht="16.399999999999999" customHeight="1" x14ac:dyDescent="0.35">
      <c r="A66" s="2005" t="s">
        <v>30</v>
      </c>
      <c r="B66" s="2148">
        <f t="shared" ref="B66:AL66" si="11">SUM(B60:B65)</f>
        <v>0</v>
      </c>
      <c r="C66" s="2149">
        <f t="shared" si="11"/>
        <v>0</v>
      </c>
      <c r="D66" s="2150">
        <f t="shared" si="11"/>
        <v>0</v>
      </c>
      <c r="E66" s="2151">
        <f t="shared" si="11"/>
        <v>0</v>
      </c>
      <c r="F66" s="2152">
        <f t="shared" si="11"/>
        <v>0</v>
      </c>
      <c r="G66" s="2151">
        <f t="shared" si="11"/>
        <v>0</v>
      </c>
      <c r="H66" s="2153">
        <f t="shared" si="11"/>
        <v>0</v>
      </c>
      <c r="I66" s="2151">
        <f t="shared" si="11"/>
        <v>0</v>
      </c>
      <c r="J66" s="2153">
        <f t="shared" si="11"/>
        <v>0</v>
      </c>
      <c r="K66" s="2151">
        <f t="shared" si="11"/>
        <v>0</v>
      </c>
      <c r="L66" s="2153">
        <f t="shared" si="11"/>
        <v>0</v>
      </c>
      <c r="M66" s="2151">
        <f t="shared" si="11"/>
        <v>0</v>
      </c>
      <c r="N66" s="2153">
        <f t="shared" si="11"/>
        <v>0</v>
      </c>
      <c r="O66" s="2151">
        <f t="shared" si="11"/>
        <v>0</v>
      </c>
      <c r="P66" s="2153">
        <f t="shared" si="11"/>
        <v>0</v>
      </c>
      <c r="Q66" s="2151">
        <f t="shared" si="11"/>
        <v>0</v>
      </c>
      <c r="R66" s="2153">
        <f t="shared" si="11"/>
        <v>0</v>
      </c>
      <c r="S66" s="2151">
        <f t="shared" si="11"/>
        <v>0</v>
      </c>
      <c r="T66" s="2153">
        <f t="shared" si="11"/>
        <v>0</v>
      </c>
      <c r="U66" s="2154">
        <f t="shared" si="11"/>
        <v>0</v>
      </c>
      <c r="V66" s="2155">
        <f t="shared" si="11"/>
        <v>0</v>
      </c>
      <c r="W66" s="2151">
        <f t="shared" si="11"/>
        <v>0</v>
      </c>
      <c r="X66" s="2153">
        <f t="shared" si="11"/>
        <v>0</v>
      </c>
      <c r="Y66" s="2151">
        <f t="shared" si="11"/>
        <v>0</v>
      </c>
      <c r="Z66" s="2153">
        <f t="shared" si="11"/>
        <v>0</v>
      </c>
      <c r="AA66" s="2151">
        <f t="shared" si="11"/>
        <v>0</v>
      </c>
      <c r="AB66" s="2153">
        <f t="shared" si="11"/>
        <v>0</v>
      </c>
      <c r="AC66" s="2151">
        <f t="shared" si="11"/>
        <v>0</v>
      </c>
      <c r="AD66" s="2153">
        <f t="shared" si="11"/>
        <v>0</v>
      </c>
      <c r="AE66" s="2151">
        <f t="shared" si="11"/>
        <v>0</v>
      </c>
      <c r="AF66" s="2153">
        <f t="shared" si="11"/>
        <v>0</v>
      </c>
      <c r="AG66" s="2151">
        <f t="shared" si="11"/>
        <v>0</v>
      </c>
      <c r="AH66" s="2153">
        <f t="shared" si="11"/>
        <v>0</v>
      </c>
      <c r="AI66" s="2151">
        <f t="shared" si="11"/>
        <v>0</v>
      </c>
      <c r="AJ66" s="2153">
        <f t="shared" si="11"/>
        <v>0</v>
      </c>
      <c r="AK66" s="2156">
        <f t="shared" si="11"/>
        <v>0</v>
      </c>
      <c r="AL66" s="2153">
        <f t="shared" si="11"/>
        <v>0</v>
      </c>
      <c r="AM66" s="2156">
        <f>SUM(AM60:AM64)</f>
        <v>0</v>
      </c>
      <c r="AN66" s="2153">
        <f>SUM(AN60:AN64)</f>
        <v>0</v>
      </c>
      <c r="AO66" s="554"/>
      <c r="AP66" s="551"/>
      <c r="AQ66" s="551"/>
      <c r="AR66" s="551"/>
      <c r="AS66" s="551"/>
      <c r="AT66" s="551"/>
      <c r="AU66" s="551"/>
      <c r="AV66" s="551"/>
      <c r="AW66" s="551"/>
      <c r="AX66" s="551"/>
      <c r="AY66" s="551"/>
      <c r="AZ66" s="551"/>
      <c r="BA66" s="551"/>
      <c r="BB66" s="551"/>
      <c r="BC66" s="551"/>
      <c r="BD66" s="541"/>
      <c r="BE66" s="541"/>
      <c r="BF66" s="272"/>
      <c r="BG66" s="272"/>
      <c r="BH66" s="272"/>
      <c r="BI66" s="272"/>
      <c r="BJ66" s="272"/>
      <c r="BK66" s="272"/>
      <c r="BL66" s="272"/>
      <c r="BM66" s="272"/>
      <c r="BN66" s="272"/>
      <c r="BO66" s="272"/>
      <c r="BP66" s="272"/>
      <c r="BQ66" s="272"/>
      <c r="BR66" s="272"/>
      <c r="BS66" s="272"/>
      <c r="BT66" s="272"/>
      <c r="BU66" s="272"/>
      <c r="BV66" s="272"/>
      <c r="BW66" s="272"/>
      <c r="BX66" s="272"/>
      <c r="BY66" s="272"/>
      <c r="BZ66" s="271"/>
      <c r="CA66" s="274"/>
      <c r="CB66" s="274"/>
      <c r="CC66" s="274"/>
      <c r="CD66" s="274"/>
      <c r="CE66" s="274"/>
      <c r="CF66" s="274"/>
      <c r="CG66" s="543"/>
      <c r="CH66" s="543"/>
      <c r="CI66" s="543"/>
      <c r="CJ66" s="543"/>
      <c r="CK66" s="543"/>
      <c r="CL66" s="543"/>
      <c r="CM66" s="543"/>
    </row>
    <row r="67" spans="1:91" s="274" customFormat="1" ht="32.15" customHeight="1" x14ac:dyDescent="0.25">
      <c r="A67" s="531" t="s">
        <v>1706</v>
      </c>
      <c r="B67" s="305"/>
      <c r="C67" s="305"/>
      <c r="D67" s="305"/>
      <c r="E67" s="305"/>
      <c r="F67" s="305"/>
      <c r="G67" s="305"/>
      <c r="H67" s="305"/>
      <c r="I67" s="280"/>
      <c r="J67" s="280"/>
      <c r="K67" s="280"/>
      <c r="L67" s="280"/>
      <c r="M67" s="280"/>
      <c r="N67" s="280"/>
      <c r="O67" s="280"/>
      <c r="P67" s="277"/>
      <c r="Q67" s="277"/>
      <c r="R67" s="277"/>
      <c r="S67" s="277"/>
      <c r="T67" s="277"/>
      <c r="U67" s="277"/>
      <c r="V67" s="277"/>
      <c r="W67" s="277"/>
      <c r="X67" s="277"/>
      <c r="Y67" s="277"/>
      <c r="Z67" s="272"/>
      <c r="AA67" s="272"/>
      <c r="AB67" s="272"/>
      <c r="AC67" s="272"/>
      <c r="AD67" s="272"/>
      <c r="AE67" s="272"/>
      <c r="AF67" s="272"/>
      <c r="AG67" s="272"/>
      <c r="AH67" s="272"/>
      <c r="AI67" s="272"/>
      <c r="AJ67" s="272"/>
      <c r="AK67" s="272"/>
      <c r="AL67" s="272"/>
      <c r="AM67" s="272"/>
      <c r="AN67" s="272"/>
      <c r="AO67" s="273"/>
      <c r="AP67" s="273"/>
      <c r="AQ67" s="273"/>
      <c r="AR67" s="273"/>
      <c r="AS67" s="273"/>
      <c r="AT67" s="273"/>
      <c r="AU67" s="273"/>
      <c r="AV67" s="273"/>
      <c r="AW67" s="273"/>
      <c r="AX67" s="273"/>
      <c r="AY67" s="273"/>
      <c r="AZ67" s="273"/>
      <c r="BA67" s="273"/>
      <c r="BB67" s="273"/>
      <c r="BC67" s="273"/>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G67" s="543"/>
      <c r="CH67" s="543"/>
      <c r="CI67" s="543"/>
      <c r="CJ67" s="543"/>
      <c r="CK67" s="543"/>
      <c r="CL67" s="543"/>
      <c r="CM67" s="543"/>
    </row>
    <row r="68" spans="1:91" s="274" customFormat="1" ht="32.15" customHeight="1" x14ac:dyDescent="0.25">
      <c r="A68" s="2073" t="s">
        <v>1707</v>
      </c>
      <c r="B68" s="2001" t="s">
        <v>602</v>
      </c>
      <c r="C68" s="2001" t="s">
        <v>1708</v>
      </c>
      <c r="D68" s="2001" t="s">
        <v>1709</v>
      </c>
      <c r="E68" s="2001" t="s">
        <v>1710</v>
      </c>
      <c r="F68" s="270"/>
      <c r="G68" s="277"/>
      <c r="H68" s="277"/>
      <c r="I68" s="277"/>
      <c r="J68" s="277"/>
      <c r="K68" s="277"/>
      <c r="L68" s="277"/>
      <c r="M68" s="277"/>
      <c r="N68" s="378" t="s">
        <v>268</v>
      </c>
      <c r="O68" s="277"/>
      <c r="P68" s="277"/>
      <c r="Q68" s="277"/>
      <c r="R68" s="541"/>
      <c r="S68" s="541"/>
      <c r="T68" s="541"/>
      <c r="U68" s="541"/>
      <c r="V68" s="541"/>
      <c r="W68" s="541"/>
      <c r="X68" s="277"/>
      <c r="Y68" s="277"/>
      <c r="Z68" s="272"/>
      <c r="AA68" s="272"/>
      <c r="AB68" s="272"/>
      <c r="AC68" s="272"/>
      <c r="AD68" s="272"/>
      <c r="AE68" s="272"/>
      <c r="AF68" s="272"/>
      <c r="AG68" s="272"/>
      <c r="AH68" s="272"/>
      <c r="AI68" s="272"/>
      <c r="AJ68" s="272"/>
      <c r="AK68" s="272"/>
      <c r="AL68" s="272"/>
      <c r="AM68" s="272"/>
      <c r="AN68" s="272"/>
      <c r="AO68" s="273"/>
      <c r="AP68" s="273"/>
      <c r="AQ68" s="273"/>
      <c r="AR68" s="273"/>
      <c r="AS68" s="273"/>
      <c r="AT68" s="273"/>
      <c r="AU68" s="273"/>
      <c r="AV68" s="273"/>
      <c r="AW68" s="273"/>
      <c r="AX68" s="273"/>
      <c r="AY68" s="273"/>
      <c r="AZ68" s="273"/>
      <c r="BA68" s="273"/>
      <c r="BB68" s="273"/>
      <c r="BC68" s="273"/>
      <c r="BD68" s="272"/>
      <c r="BE68" s="272"/>
      <c r="BF68" s="272"/>
      <c r="BG68" s="272"/>
      <c r="BH68" s="272"/>
      <c r="BI68" s="272"/>
      <c r="BJ68" s="272"/>
      <c r="BK68" s="272"/>
      <c r="BL68" s="272"/>
      <c r="BM68" s="272"/>
      <c r="BN68" s="272"/>
      <c r="BO68" s="272"/>
      <c r="BP68" s="272"/>
      <c r="BQ68" s="272"/>
      <c r="BR68" s="272"/>
      <c r="BS68" s="272"/>
      <c r="BT68" s="272"/>
      <c r="BU68" s="272"/>
      <c r="BV68" s="272"/>
      <c r="BW68" s="272"/>
      <c r="BX68" s="271"/>
      <c r="BY68" s="271"/>
      <c r="BZ68" s="271"/>
      <c r="CG68" s="543"/>
      <c r="CH68" s="543"/>
      <c r="CI68" s="543"/>
      <c r="CJ68" s="543"/>
      <c r="CK68" s="543"/>
      <c r="CL68" s="543"/>
      <c r="CM68" s="543"/>
    </row>
    <row r="69" spans="1:91" s="274" customFormat="1" ht="16.399999999999999" customHeight="1" x14ac:dyDescent="0.25">
      <c r="A69" s="2157" t="s">
        <v>1548</v>
      </c>
      <c r="B69" s="2158">
        <f t="shared" ref="B69:B87" si="12">SUM(C69:E69)</f>
        <v>0</v>
      </c>
      <c r="C69" s="1980"/>
      <c r="D69" s="1980"/>
      <c r="E69" s="1980"/>
      <c r="F69" s="317"/>
      <c r="G69" s="277"/>
      <c r="H69" s="277"/>
      <c r="I69" s="277"/>
      <c r="J69" s="277"/>
      <c r="K69" s="277"/>
      <c r="L69" s="277"/>
      <c r="M69" s="277"/>
      <c r="N69" s="277"/>
      <c r="O69" s="277"/>
      <c r="P69" s="277"/>
      <c r="Q69" s="277"/>
      <c r="R69" s="541"/>
      <c r="S69" s="541"/>
      <c r="T69" s="541"/>
      <c r="U69" s="541"/>
      <c r="V69" s="541"/>
      <c r="W69" s="541"/>
      <c r="X69" s="277"/>
      <c r="Y69" s="277"/>
      <c r="Z69" s="272"/>
      <c r="AA69" s="272"/>
      <c r="AB69" s="272"/>
      <c r="AC69" s="272"/>
      <c r="AD69" s="272"/>
      <c r="AE69" s="272"/>
      <c r="AF69" s="272"/>
      <c r="AG69" s="272"/>
      <c r="AH69" s="272"/>
      <c r="AI69" s="272"/>
      <c r="AJ69" s="272"/>
      <c r="AK69" s="272"/>
      <c r="AL69" s="272"/>
      <c r="AM69" s="272"/>
      <c r="AN69" s="272"/>
      <c r="AO69" s="273"/>
      <c r="AP69" s="273"/>
      <c r="AQ69" s="273"/>
      <c r="AR69" s="273"/>
      <c r="AS69" s="273"/>
      <c r="AT69" s="273"/>
      <c r="AU69" s="273"/>
      <c r="AV69" s="273"/>
      <c r="AW69" s="273"/>
      <c r="AX69" s="273"/>
      <c r="AY69" s="273"/>
      <c r="AZ69" s="273"/>
      <c r="BA69" s="273"/>
      <c r="BB69" s="273"/>
      <c r="BC69" s="273"/>
      <c r="BD69" s="272"/>
      <c r="BE69" s="272"/>
      <c r="BF69" s="272"/>
      <c r="BG69" s="272"/>
      <c r="BH69" s="272"/>
      <c r="BI69" s="272"/>
      <c r="BJ69" s="272"/>
      <c r="BK69" s="272"/>
      <c r="BL69" s="272"/>
      <c r="BM69" s="272"/>
      <c r="BN69" s="272"/>
      <c r="BO69" s="272"/>
      <c r="BP69" s="272"/>
      <c r="BQ69" s="272"/>
      <c r="BR69" s="272"/>
      <c r="BS69" s="272"/>
      <c r="BT69" s="272"/>
      <c r="BU69" s="272"/>
      <c r="BV69" s="272"/>
      <c r="BW69" s="272"/>
      <c r="BX69" s="271"/>
      <c r="BY69" s="271"/>
      <c r="BZ69" s="271"/>
      <c r="CG69" s="543"/>
      <c r="CH69" s="543"/>
      <c r="CI69" s="543"/>
      <c r="CJ69" s="543"/>
      <c r="CK69" s="543"/>
      <c r="CL69" s="543"/>
      <c r="CM69" s="543"/>
    </row>
    <row r="70" spans="1:91" s="274" customFormat="1" ht="16.399999999999999" customHeight="1" x14ac:dyDescent="0.25">
      <c r="A70" s="1959" t="s">
        <v>1711</v>
      </c>
      <c r="B70" s="2158">
        <f t="shared" si="12"/>
        <v>0</v>
      </c>
      <c r="C70" s="855"/>
      <c r="D70" s="855"/>
      <c r="E70" s="855"/>
      <c r="F70" s="317"/>
      <c r="G70" s="277"/>
      <c r="H70" s="277"/>
      <c r="I70" s="277"/>
      <c r="J70" s="277"/>
      <c r="K70" s="277"/>
      <c r="L70" s="277"/>
      <c r="M70" s="277"/>
      <c r="N70" s="277"/>
      <c r="O70" s="277"/>
      <c r="P70" s="277"/>
      <c r="Q70" s="277"/>
      <c r="R70" s="541"/>
      <c r="S70" s="541"/>
      <c r="T70" s="541"/>
      <c r="U70" s="541"/>
      <c r="V70" s="541"/>
      <c r="W70" s="541"/>
      <c r="X70" s="277"/>
      <c r="Y70" s="277"/>
      <c r="Z70" s="272"/>
      <c r="AA70" s="272"/>
      <c r="AB70" s="272"/>
      <c r="AC70" s="272"/>
      <c r="AD70" s="272"/>
      <c r="AE70" s="272"/>
      <c r="AF70" s="272"/>
      <c r="AG70" s="272"/>
      <c r="AH70" s="272"/>
      <c r="AI70" s="272"/>
      <c r="AJ70" s="272"/>
      <c r="AK70" s="272"/>
      <c r="AL70" s="272"/>
      <c r="AM70" s="272"/>
      <c r="AN70" s="272"/>
      <c r="AO70" s="273"/>
      <c r="AP70" s="273"/>
      <c r="AQ70" s="273"/>
      <c r="AR70" s="273"/>
      <c r="AS70" s="273"/>
      <c r="AT70" s="273"/>
      <c r="AU70" s="273"/>
      <c r="AV70" s="273"/>
      <c r="AW70" s="273"/>
      <c r="AX70" s="273"/>
      <c r="AY70" s="273"/>
      <c r="AZ70" s="273"/>
      <c r="BA70" s="273"/>
      <c r="BB70" s="273"/>
      <c r="BC70" s="273"/>
      <c r="BD70" s="272"/>
      <c r="BE70" s="272"/>
      <c r="BF70" s="272"/>
      <c r="BG70" s="272"/>
      <c r="BH70" s="272"/>
      <c r="BI70" s="272"/>
      <c r="BJ70" s="272"/>
      <c r="BK70" s="272"/>
      <c r="BL70" s="272"/>
      <c r="BM70" s="272"/>
      <c r="BN70" s="272"/>
      <c r="BO70" s="272"/>
      <c r="BP70" s="272"/>
      <c r="BQ70" s="272"/>
      <c r="BR70" s="272"/>
      <c r="BS70" s="272"/>
      <c r="BT70" s="272"/>
      <c r="BU70" s="272"/>
      <c r="BV70" s="272"/>
      <c r="BW70" s="272"/>
      <c r="BX70" s="271"/>
      <c r="BY70" s="271"/>
      <c r="BZ70" s="271"/>
      <c r="CG70" s="543"/>
      <c r="CH70" s="543"/>
      <c r="CI70" s="543"/>
      <c r="CJ70" s="543"/>
      <c r="CK70" s="543"/>
      <c r="CL70" s="543"/>
      <c r="CM70" s="543"/>
    </row>
    <row r="71" spans="1:91" s="274" customFormat="1" ht="16.399999999999999" customHeight="1" x14ac:dyDescent="0.25">
      <c r="A71" s="1959" t="s">
        <v>1574</v>
      </c>
      <c r="B71" s="2158">
        <f t="shared" si="12"/>
        <v>0</v>
      </c>
      <c r="C71" s="855"/>
      <c r="D71" s="855"/>
      <c r="E71" s="855"/>
      <c r="F71" s="317"/>
      <c r="G71" s="277"/>
      <c r="H71" s="277"/>
      <c r="I71" s="277"/>
      <c r="J71" s="277"/>
      <c r="K71" s="277"/>
      <c r="L71" s="277"/>
      <c r="M71" s="277"/>
      <c r="N71" s="277"/>
      <c r="O71" s="277"/>
      <c r="P71" s="277"/>
      <c r="Q71" s="277"/>
      <c r="R71" s="541"/>
      <c r="S71" s="541"/>
      <c r="T71" s="541"/>
      <c r="U71" s="541"/>
      <c r="V71" s="541"/>
      <c r="W71" s="541"/>
      <c r="X71" s="277"/>
      <c r="Y71" s="277"/>
      <c r="Z71" s="272"/>
      <c r="AA71" s="272"/>
      <c r="AB71" s="272"/>
      <c r="AC71" s="272"/>
      <c r="AD71" s="272"/>
      <c r="AE71" s="272"/>
      <c r="AF71" s="272"/>
      <c r="AG71" s="272"/>
      <c r="AH71" s="272"/>
      <c r="AI71" s="272"/>
      <c r="AJ71" s="272"/>
      <c r="AK71" s="272"/>
      <c r="AL71" s="272"/>
      <c r="AM71" s="272"/>
      <c r="AN71" s="272"/>
      <c r="AO71" s="273"/>
      <c r="AP71" s="273"/>
      <c r="AQ71" s="273"/>
      <c r="AR71" s="273"/>
      <c r="AS71" s="273"/>
      <c r="AT71" s="273"/>
      <c r="AU71" s="273"/>
      <c r="AV71" s="273"/>
      <c r="AW71" s="273"/>
      <c r="AX71" s="273"/>
      <c r="AY71" s="273"/>
      <c r="AZ71" s="273"/>
      <c r="BA71" s="273"/>
      <c r="BB71" s="273"/>
      <c r="BC71" s="273"/>
      <c r="BD71" s="272"/>
      <c r="BE71" s="272"/>
      <c r="BF71" s="272"/>
      <c r="BG71" s="272"/>
      <c r="BH71" s="272"/>
      <c r="BI71" s="272"/>
      <c r="BJ71" s="272"/>
      <c r="BK71" s="272"/>
      <c r="BL71" s="272"/>
      <c r="BM71" s="272"/>
      <c r="BN71" s="272"/>
      <c r="BO71" s="272"/>
      <c r="BP71" s="272"/>
      <c r="BQ71" s="272"/>
      <c r="BR71" s="272"/>
      <c r="BS71" s="272"/>
      <c r="BT71" s="272"/>
      <c r="BU71" s="272"/>
      <c r="BV71" s="272"/>
      <c r="BW71" s="272"/>
      <c r="BX71" s="271"/>
      <c r="BY71" s="271"/>
      <c r="BZ71" s="271"/>
      <c r="CG71" s="543"/>
      <c r="CH71" s="543"/>
      <c r="CI71" s="543"/>
      <c r="CJ71" s="543"/>
      <c r="CK71" s="543"/>
      <c r="CL71" s="543"/>
      <c r="CM71" s="543"/>
    </row>
    <row r="72" spans="1:91" s="274" customFormat="1" ht="16.399999999999999" customHeight="1" x14ac:dyDescent="0.25">
      <c r="A72" s="1959" t="s">
        <v>1712</v>
      </c>
      <c r="B72" s="2158">
        <f t="shared" si="12"/>
        <v>0</v>
      </c>
      <c r="C72" s="855"/>
      <c r="D72" s="855"/>
      <c r="E72" s="855"/>
      <c r="F72" s="317"/>
      <c r="G72" s="277"/>
      <c r="H72" s="277"/>
      <c r="I72" s="277"/>
      <c r="J72" s="277"/>
      <c r="K72" s="277"/>
      <c r="L72" s="277"/>
      <c r="M72" s="277"/>
      <c r="N72" s="277"/>
      <c r="O72" s="277"/>
      <c r="P72" s="277"/>
      <c r="Q72" s="277"/>
      <c r="R72" s="541"/>
      <c r="S72" s="541"/>
      <c r="T72" s="541"/>
      <c r="U72" s="541"/>
      <c r="V72" s="541"/>
      <c r="W72" s="541"/>
      <c r="X72" s="277"/>
      <c r="Y72" s="277"/>
      <c r="Z72" s="272"/>
      <c r="AA72" s="272"/>
      <c r="AB72" s="272"/>
      <c r="AC72" s="272"/>
      <c r="AD72" s="272"/>
      <c r="AE72" s="272"/>
      <c r="AF72" s="272"/>
      <c r="AG72" s="272"/>
      <c r="AH72" s="272"/>
      <c r="AI72" s="272"/>
      <c r="AJ72" s="272"/>
      <c r="AK72" s="272"/>
      <c r="AL72" s="272"/>
      <c r="AM72" s="272"/>
      <c r="AN72" s="272"/>
      <c r="AO72" s="273"/>
      <c r="AP72" s="273"/>
      <c r="AQ72" s="273"/>
      <c r="AR72" s="273"/>
      <c r="AS72" s="273"/>
      <c r="AT72" s="273"/>
      <c r="AU72" s="273"/>
      <c r="AV72" s="273"/>
      <c r="AW72" s="273"/>
      <c r="AX72" s="273"/>
      <c r="AY72" s="273"/>
      <c r="AZ72" s="273"/>
      <c r="BA72" s="273"/>
      <c r="BB72" s="273"/>
      <c r="BC72" s="273"/>
      <c r="BD72" s="272"/>
      <c r="BE72" s="272"/>
      <c r="BF72" s="272"/>
      <c r="BG72" s="272"/>
      <c r="BH72" s="272"/>
      <c r="BI72" s="272"/>
      <c r="BJ72" s="272"/>
      <c r="BK72" s="272"/>
      <c r="BL72" s="272"/>
      <c r="BM72" s="272"/>
      <c r="BN72" s="272"/>
      <c r="BO72" s="272"/>
      <c r="BP72" s="272"/>
      <c r="BQ72" s="272"/>
      <c r="BR72" s="272"/>
      <c r="BS72" s="272"/>
      <c r="BT72" s="272"/>
      <c r="BU72" s="272"/>
      <c r="BV72" s="272"/>
      <c r="BW72" s="272"/>
      <c r="BX72" s="271"/>
      <c r="BY72" s="271"/>
      <c r="BZ72" s="271"/>
      <c r="CG72" s="543"/>
      <c r="CH72" s="543"/>
      <c r="CI72" s="543"/>
      <c r="CJ72" s="543"/>
      <c r="CK72" s="543"/>
      <c r="CL72" s="543"/>
      <c r="CM72" s="543"/>
    </row>
    <row r="73" spans="1:91" s="274" customFormat="1" ht="16.399999999999999" customHeight="1" x14ac:dyDescent="0.25">
      <c r="A73" s="1959" t="s">
        <v>1594</v>
      </c>
      <c r="B73" s="2158">
        <f t="shared" si="12"/>
        <v>0</v>
      </c>
      <c r="C73" s="855"/>
      <c r="D73" s="855"/>
      <c r="E73" s="855"/>
      <c r="F73" s="317"/>
      <c r="G73" s="277"/>
      <c r="H73" s="277"/>
      <c r="I73" s="277"/>
      <c r="J73" s="277"/>
      <c r="K73" s="277"/>
      <c r="L73" s="277"/>
      <c r="M73" s="277"/>
      <c r="N73" s="277"/>
      <c r="O73" s="277"/>
      <c r="P73" s="277"/>
      <c r="Q73" s="277"/>
      <c r="R73" s="541"/>
      <c r="S73" s="541"/>
      <c r="T73" s="541"/>
      <c r="U73" s="541"/>
      <c r="V73" s="541"/>
      <c r="W73" s="541"/>
      <c r="X73" s="277"/>
      <c r="Y73" s="277"/>
      <c r="Z73" s="272"/>
      <c r="AA73" s="272"/>
      <c r="AB73" s="272"/>
      <c r="AC73" s="272"/>
      <c r="AD73" s="272"/>
      <c r="AE73" s="272"/>
      <c r="AF73" s="272"/>
      <c r="AG73" s="272"/>
      <c r="AH73" s="272"/>
      <c r="AI73" s="272"/>
      <c r="AJ73" s="272"/>
      <c r="AK73" s="272"/>
      <c r="AL73" s="272"/>
      <c r="AM73" s="272"/>
      <c r="AN73" s="272"/>
      <c r="AO73" s="273"/>
      <c r="AP73" s="273"/>
      <c r="AQ73" s="273"/>
      <c r="AR73" s="273"/>
      <c r="AS73" s="273"/>
      <c r="AT73" s="273"/>
      <c r="AU73" s="273"/>
      <c r="AV73" s="273"/>
      <c r="AW73" s="273"/>
      <c r="AX73" s="273"/>
      <c r="AY73" s="273"/>
      <c r="AZ73" s="273"/>
      <c r="BA73" s="273"/>
      <c r="BB73" s="273"/>
      <c r="BC73" s="273"/>
      <c r="BD73" s="272"/>
      <c r="BE73" s="272"/>
      <c r="BF73" s="272"/>
      <c r="BG73" s="272"/>
      <c r="BH73" s="272"/>
      <c r="BI73" s="272"/>
      <c r="BJ73" s="272"/>
      <c r="BK73" s="272"/>
      <c r="BL73" s="272"/>
      <c r="BM73" s="272"/>
      <c r="BN73" s="272"/>
      <c r="BO73" s="272"/>
      <c r="BP73" s="272"/>
      <c r="BQ73" s="272"/>
      <c r="BR73" s="272"/>
      <c r="BS73" s="272"/>
      <c r="BT73" s="272"/>
      <c r="BU73" s="272"/>
      <c r="BV73" s="272"/>
      <c r="BW73" s="272"/>
      <c r="BX73" s="271"/>
      <c r="BY73" s="271"/>
      <c r="BZ73" s="271"/>
      <c r="CG73" s="543"/>
      <c r="CH73" s="543"/>
      <c r="CI73" s="543"/>
      <c r="CJ73" s="543"/>
      <c r="CK73" s="543"/>
      <c r="CL73" s="543"/>
      <c r="CM73" s="543"/>
    </row>
    <row r="74" spans="1:91" s="274" customFormat="1" ht="16.399999999999999" customHeight="1" x14ac:dyDescent="0.25">
      <c r="A74" s="1959" t="s">
        <v>1595</v>
      </c>
      <c r="B74" s="2158">
        <f t="shared" si="12"/>
        <v>0</v>
      </c>
      <c r="C74" s="855"/>
      <c r="D74" s="855"/>
      <c r="E74" s="855"/>
      <c r="F74" s="317"/>
      <c r="G74" s="277"/>
      <c r="H74" s="277"/>
      <c r="I74" s="277"/>
      <c r="J74" s="277"/>
      <c r="K74" s="277"/>
      <c r="L74" s="277"/>
      <c r="M74" s="277"/>
      <c r="N74" s="277"/>
      <c r="O74" s="277"/>
      <c r="P74" s="277"/>
      <c r="Q74" s="277"/>
      <c r="R74" s="541"/>
      <c r="S74" s="541"/>
      <c r="T74" s="541"/>
      <c r="U74" s="541"/>
      <c r="V74" s="541"/>
      <c r="W74" s="541"/>
      <c r="X74" s="277"/>
      <c r="Y74" s="277"/>
      <c r="Z74" s="272"/>
      <c r="AA74" s="272"/>
      <c r="AB74" s="272"/>
      <c r="AC74" s="272"/>
      <c r="AD74" s="272"/>
      <c r="AE74" s="272"/>
      <c r="AF74" s="272"/>
      <c r="AG74" s="272"/>
      <c r="AH74" s="272"/>
      <c r="AI74" s="272"/>
      <c r="AJ74" s="272"/>
      <c r="AK74" s="272"/>
      <c r="AL74" s="272"/>
      <c r="AM74" s="272"/>
      <c r="AN74" s="272"/>
      <c r="AO74" s="273"/>
      <c r="AP74" s="273"/>
      <c r="AQ74" s="273"/>
      <c r="AR74" s="273"/>
      <c r="AS74" s="273"/>
      <c r="AT74" s="273"/>
      <c r="AU74" s="273"/>
      <c r="AV74" s="273"/>
      <c r="AW74" s="273"/>
      <c r="AX74" s="273"/>
      <c r="AY74" s="273"/>
      <c r="AZ74" s="273"/>
      <c r="BA74" s="273"/>
      <c r="BB74" s="273"/>
      <c r="BC74" s="273"/>
      <c r="BD74" s="272"/>
      <c r="BE74" s="272"/>
      <c r="BF74" s="272"/>
      <c r="BG74" s="272"/>
      <c r="BH74" s="272"/>
      <c r="BI74" s="272"/>
      <c r="BJ74" s="272"/>
      <c r="BK74" s="272"/>
      <c r="BL74" s="272"/>
      <c r="BM74" s="272"/>
      <c r="BN74" s="272"/>
      <c r="BO74" s="272"/>
      <c r="BP74" s="272"/>
      <c r="BQ74" s="272"/>
      <c r="BR74" s="272"/>
      <c r="BS74" s="272"/>
      <c r="BT74" s="272"/>
      <c r="BU74" s="272"/>
      <c r="BV74" s="272"/>
      <c r="BW74" s="272"/>
      <c r="BX74" s="271"/>
      <c r="BY74" s="271"/>
      <c r="BZ74" s="271"/>
      <c r="CG74" s="543"/>
      <c r="CH74" s="543"/>
      <c r="CI74" s="543"/>
      <c r="CJ74" s="543"/>
      <c r="CK74" s="543"/>
      <c r="CL74" s="543"/>
      <c r="CM74" s="543"/>
    </row>
    <row r="75" spans="1:91" s="274" customFormat="1" ht="16.399999999999999" customHeight="1" x14ac:dyDescent="0.25">
      <c r="A75" s="1959" t="s">
        <v>1547</v>
      </c>
      <c r="B75" s="2158">
        <f t="shared" si="12"/>
        <v>0</v>
      </c>
      <c r="C75" s="855"/>
      <c r="D75" s="855"/>
      <c r="E75" s="855"/>
      <c r="F75" s="317"/>
      <c r="G75" s="277"/>
      <c r="H75" s="277"/>
      <c r="I75" s="277"/>
      <c r="J75" s="277"/>
      <c r="K75" s="277"/>
      <c r="L75" s="277"/>
      <c r="M75" s="277"/>
      <c r="N75" s="277"/>
      <c r="O75" s="277"/>
      <c r="P75" s="277"/>
      <c r="Q75" s="277"/>
      <c r="R75" s="541"/>
      <c r="S75" s="541"/>
      <c r="T75" s="541"/>
      <c r="U75" s="541"/>
      <c r="V75" s="541"/>
      <c r="W75" s="541"/>
      <c r="X75" s="277"/>
      <c r="Y75" s="277"/>
      <c r="Z75" s="272"/>
      <c r="AA75" s="272"/>
      <c r="AB75" s="272"/>
      <c r="AC75" s="272"/>
      <c r="AD75" s="272"/>
      <c r="AE75" s="272"/>
      <c r="AF75" s="272"/>
      <c r="AG75" s="272"/>
      <c r="AH75" s="272"/>
      <c r="AI75" s="272"/>
      <c r="AJ75" s="272"/>
      <c r="AK75" s="272"/>
      <c r="AL75" s="272"/>
      <c r="AM75" s="272"/>
      <c r="AN75" s="272"/>
      <c r="AO75" s="273"/>
      <c r="AP75" s="273"/>
      <c r="AQ75" s="273"/>
      <c r="AR75" s="273"/>
      <c r="AS75" s="273"/>
      <c r="AT75" s="273"/>
      <c r="AU75" s="273"/>
      <c r="AV75" s="273"/>
      <c r="AW75" s="273"/>
      <c r="AX75" s="273"/>
      <c r="AY75" s="273"/>
      <c r="AZ75" s="273"/>
      <c r="BA75" s="273"/>
      <c r="BB75" s="273"/>
      <c r="BC75" s="273"/>
      <c r="BD75" s="272"/>
      <c r="BE75" s="272"/>
      <c r="BF75" s="272"/>
      <c r="BG75" s="272"/>
      <c r="BH75" s="272"/>
      <c r="BI75" s="272"/>
      <c r="BJ75" s="272"/>
      <c r="BK75" s="272"/>
      <c r="BL75" s="272"/>
      <c r="BM75" s="272"/>
      <c r="BN75" s="272"/>
      <c r="BO75" s="272"/>
      <c r="BP75" s="272"/>
      <c r="BQ75" s="272"/>
      <c r="BR75" s="272"/>
      <c r="BS75" s="272"/>
      <c r="BT75" s="272"/>
      <c r="BU75" s="272"/>
      <c r="BV75" s="272"/>
      <c r="BW75" s="272"/>
      <c r="BX75" s="271"/>
      <c r="BY75" s="271"/>
      <c r="BZ75" s="271"/>
      <c r="CG75" s="543"/>
      <c r="CH75" s="543"/>
      <c r="CI75" s="543"/>
      <c r="CJ75" s="543"/>
      <c r="CK75" s="543"/>
      <c r="CL75" s="543"/>
      <c r="CM75" s="543"/>
    </row>
    <row r="76" spans="1:91" s="274" customFormat="1" ht="16.399999999999999" customHeight="1" x14ac:dyDescent="0.25">
      <c r="A76" s="1959" t="s">
        <v>1713</v>
      </c>
      <c r="B76" s="2158">
        <f t="shared" si="12"/>
        <v>0</v>
      </c>
      <c r="C76" s="855"/>
      <c r="D76" s="855"/>
      <c r="E76" s="855"/>
      <c r="F76" s="317"/>
      <c r="G76" s="277"/>
      <c r="H76" s="277"/>
      <c r="I76" s="277"/>
      <c r="J76" s="277"/>
      <c r="K76" s="277"/>
      <c r="L76" s="277"/>
      <c r="M76" s="277"/>
      <c r="N76" s="277"/>
      <c r="O76" s="277"/>
      <c r="P76" s="277"/>
      <c r="Q76" s="277"/>
      <c r="R76" s="541"/>
      <c r="S76" s="541"/>
      <c r="T76" s="541"/>
      <c r="U76" s="541"/>
      <c r="V76" s="541"/>
      <c r="W76" s="541"/>
      <c r="X76" s="277"/>
      <c r="Y76" s="277"/>
      <c r="Z76" s="272"/>
      <c r="AA76" s="272"/>
      <c r="AB76" s="272"/>
      <c r="AC76" s="272"/>
      <c r="AD76" s="272"/>
      <c r="AE76" s="272"/>
      <c r="AF76" s="272"/>
      <c r="AG76" s="272"/>
      <c r="AH76" s="272"/>
      <c r="AI76" s="272"/>
      <c r="AJ76" s="272"/>
      <c r="AK76" s="272"/>
      <c r="AL76" s="272"/>
      <c r="AM76" s="272"/>
      <c r="AN76" s="272"/>
      <c r="AO76" s="273"/>
      <c r="AP76" s="273"/>
      <c r="AQ76" s="273"/>
      <c r="AR76" s="273"/>
      <c r="AS76" s="273"/>
      <c r="AT76" s="273"/>
      <c r="AU76" s="273"/>
      <c r="AV76" s="273"/>
      <c r="AW76" s="273"/>
      <c r="AX76" s="273"/>
      <c r="AY76" s="273"/>
      <c r="AZ76" s="273"/>
      <c r="BA76" s="273"/>
      <c r="BB76" s="273"/>
      <c r="BC76" s="273"/>
      <c r="BD76" s="272"/>
      <c r="BE76" s="272"/>
      <c r="BF76" s="272"/>
      <c r="BG76" s="272"/>
      <c r="BH76" s="272"/>
      <c r="BI76" s="272"/>
      <c r="BJ76" s="272"/>
      <c r="BK76" s="272"/>
      <c r="BL76" s="272"/>
      <c r="BM76" s="272"/>
      <c r="BN76" s="272"/>
      <c r="BO76" s="272"/>
      <c r="BP76" s="272"/>
      <c r="BQ76" s="272"/>
      <c r="BR76" s="272"/>
      <c r="BS76" s="272"/>
      <c r="BT76" s="272"/>
      <c r="BU76" s="272"/>
      <c r="BV76" s="272"/>
      <c r="BW76" s="272"/>
      <c r="BX76" s="271"/>
      <c r="BY76" s="271"/>
      <c r="BZ76" s="271"/>
      <c r="CG76" s="543"/>
      <c r="CH76" s="543"/>
      <c r="CI76" s="543"/>
      <c r="CJ76" s="543"/>
      <c r="CK76" s="543"/>
      <c r="CL76" s="543"/>
      <c r="CM76" s="543"/>
    </row>
    <row r="77" spans="1:91" s="274" customFormat="1" ht="16.399999999999999" customHeight="1" x14ac:dyDescent="0.25">
      <c r="A77" s="1959" t="s">
        <v>1588</v>
      </c>
      <c r="B77" s="2158">
        <f t="shared" si="12"/>
        <v>0</v>
      </c>
      <c r="C77" s="855"/>
      <c r="D77" s="855"/>
      <c r="E77" s="855"/>
      <c r="F77" s="317"/>
      <c r="G77" s="555"/>
      <c r="H77" s="555"/>
      <c r="I77" s="277"/>
      <c r="J77" s="277"/>
      <c r="K77" s="277"/>
      <c r="L77" s="277"/>
      <c r="M77" s="277"/>
      <c r="N77" s="277"/>
      <c r="O77" s="277"/>
      <c r="P77" s="277"/>
      <c r="Q77" s="277"/>
      <c r="R77" s="541"/>
      <c r="S77" s="541"/>
      <c r="T77" s="541"/>
      <c r="U77" s="541"/>
      <c r="V77" s="541"/>
      <c r="W77" s="541"/>
      <c r="X77" s="277"/>
      <c r="Y77" s="277"/>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1"/>
      <c r="BY77" s="271"/>
      <c r="BZ77" s="271"/>
      <c r="CG77" s="543"/>
      <c r="CH77" s="543"/>
      <c r="CI77" s="543"/>
      <c r="CJ77" s="543"/>
      <c r="CK77" s="543"/>
      <c r="CL77" s="543"/>
      <c r="CM77" s="543"/>
    </row>
    <row r="78" spans="1:91" s="274" customFormat="1" ht="16.399999999999999" customHeight="1" x14ac:dyDescent="0.25">
      <c r="A78" s="1959" t="s">
        <v>1714</v>
      </c>
      <c r="B78" s="2158">
        <f t="shared" si="12"/>
        <v>0</v>
      </c>
      <c r="C78" s="855"/>
      <c r="D78" s="855"/>
      <c r="E78" s="855"/>
      <c r="F78" s="317"/>
      <c r="G78" s="555"/>
      <c r="H78" s="555"/>
      <c r="I78" s="277"/>
      <c r="J78" s="277"/>
      <c r="K78" s="277"/>
      <c r="L78" s="277"/>
      <c r="M78" s="277"/>
      <c r="N78" s="277"/>
      <c r="O78" s="277"/>
      <c r="P78" s="277"/>
      <c r="Q78" s="277"/>
      <c r="R78" s="541"/>
      <c r="S78" s="541"/>
      <c r="T78" s="541"/>
      <c r="U78" s="541"/>
      <c r="V78" s="541"/>
      <c r="W78" s="541"/>
      <c r="X78" s="277"/>
      <c r="Y78" s="277"/>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1"/>
      <c r="BY78" s="271"/>
      <c r="BZ78" s="271"/>
      <c r="CG78" s="543"/>
      <c r="CH78" s="543"/>
      <c r="CI78" s="543"/>
      <c r="CJ78" s="543"/>
      <c r="CK78" s="543"/>
      <c r="CL78" s="543"/>
      <c r="CM78" s="543"/>
    </row>
    <row r="79" spans="1:91" s="274" customFormat="1" ht="16.399999999999999" customHeight="1" x14ac:dyDescent="0.25">
      <c r="A79" s="1959" t="s">
        <v>1715</v>
      </c>
      <c r="B79" s="2158">
        <f t="shared" si="12"/>
        <v>0</v>
      </c>
      <c r="C79" s="855"/>
      <c r="D79" s="855"/>
      <c r="E79" s="855"/>
      <c r="F79" s="317"/>
      <c r="G79" s="555"/>
      <c r="H79" s="555"/>
      <c r="I79" s="277"/>
      <c r="J79" s="277"/>
      <c r="K79" s="277"/>
      <c r="L79" s="277"/>
      <c r="M79" s="277"/>
      <c r="N79" s="277"/>
      <c r="O79" s="277"/>
      <c r="P79" s="277"/>
      <c r="Q79" s="277"/>
      <c r="R79" s="541"/>
      <c r="S79" s="541"/>
      <c r="T79" s="541"/>
      <c r="U79" s="541"/>
      <c r="V79" s="541"/>
      <c r="W79" s="541"/>
      <c r="X79" s="277"/>
      <c r="Y79" s="277"/>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1"/>
      <c r="BY79" s="271"/>
      <c r="BZ79" s="271"/>
      <c r="CG79" s="543"/>
      <c r="CH79" s="543"/>
      <c r="CI79" s="543"/>
      <c r="CJ79" s="543"/>
      <c r="CK79" s="543"/>
      <c r="CL79" s="543"/>
      <c r="CM79" s="543"/>
    </row>
    <row r="80" spans="1:91" s="274" customFormat="1" ht="16.399999999999999" customHeight="1" x14ac:dyDescent="0.25">
      <c r="A80" s="2159" t="s">
        <v>1716</v>
      </c>
      <c r="B80" s="2158">
        <f t="shared" si="12"/>
        <v>0</v>
      </c>
      <c r="C80" s="855"/>
      <c r="D80" s="855"/>
      <c r="E80" s="855"/>
      <c r="F80" s="317"/>
      <c r="G80" s="555"/>
      <c r="H80" s="555"/>
      <c r="I80" s="277"/>
      <c r="J80" s="277"/>
      <c r="K80" s="277"/>
      <c r="L80" s="277"/>
      <c r="M80" s="277"/>
      <c r="N80" s="277"/>
      <c r="O80" s="277"/>
      <c r="P80" s="277"/>
      <c r="Q80" s="277"/>
      <c r="R80" s="541"/>
      <c r="S80" s="541"/>
      <c r="T80" s="541"/>
      <c r="U80" s="541"/>
      <c r="V80" s="541"/>
      <c r="W80" s="541"/>
      <c r="X80" s="277"/>
      <c r="Y80" s="277"/>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1"/>
      <c r="BY80" s="271"/>
      <c r="BZ80" s="271"/>
      <c r="CG80" s="543"/>
      <c r="CH80" s="543"/>
      <c r="CI80" s="543"/>
      <c r="CJ80" s="543"/>
      <c r="CK80" s="543"/>
      <c r="CL80" s="543"/>
      <c r="CM80" s="543"/>
    </row>
    <row r="81" spans="1:91" s="274" customFormat="1" ht="16.399999999999999" customHeight="1" x14ac:dyDescent="0.25">
      <c r="A81" s="1959" t="s">
        <v>1717</v>
      </c>
      <c r="B81" s="2158">
        <f t="shared" si="12"/>
        <v>0</v>
      </c>
      <c r="C81" s="855"/>
      <c r="D81" s="855"/>
      <c r="E81" s="855"/>
      <c r="F81" s="317"/>
      <c r="G81" s="555"/>
      <c r="H81" s="555"/>
      <c r="I81" s="277"/>
      <c r="J81" s="277"/>
      <c r="K81" s="277"/>
      <c r="L81" s="277"/>
      <c r="M81" s="277"/>
      <c r="N81" s="277"/>
      <c r="O81" s="277"/>
      <c r="P81" s="277"/>
      <c r="Q81" s="277"/>
      <c r="R81" s="541"/>
      <c r="S81" s="541"/>
      <c r="T81" s="541"/>
      <c r="U81" s="541"/>
      <c r="V81" s="541"/>
      <c r="W81" s="541"/>
      <c r="X81" s="277"/>
      <c r="Y81" s="277"/>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1"/>
      <c r="BY81" s="271"/>
      <c r="BZ81" s="271"/>
      <c r="CG81" s="543"/>
      <c r="CH81" s="543"/>
      <c r="CI81" s="543"/>
      <c r="CJ81" s="543"/>
      <c r="CK81" s="543"/>
      <c r="CL81" s="543"/>
      <c r="CM81" s="543"/>
    </row>
    <row r="82" spans="1:91" s="274" customFormat="1" ht="16.399999999999999" customHeight="1" x14ac:dyDescent="0.25">
      <c r="A82" s="1959" t="s">
        <v>1587</v>
      </c>
      <c r="B82" s="2158">
        <f t="shared" si="12"/>
        <v>0</v>
      </c>
      <c r="C82" s="855"/>
      <c r="D82" s="855"/>
      <c r="E82" s="855"/>
      <c r="F82" s="317"/>
      <c r="G82" s="555"/>
      <c r="H82" s="555"/>
      <c r="I82" s="277"/>
      <c r="J82" s="277"/>
      <c r="K82" s="277"/>
      <c r="L82" s="277"/>
      <c r="M82" s="277"/>
      <c r="N82" s="277"/>
      <c r="O82" s="277"/>
      <c r="P82" s="277"/>
      <c r="Q82" s="277"/>
      <c r="R82" s="541"/>
      <c r="S82" s="541"/>
      <c r="T82" s="541"/>
      <c r="U82" s="541"/>
      <c r="V82" s="541"/>
      <c r="W82" s="541"/>
      <c r="X82" s="277"/>
      <c r="Y82" s="277"/>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1"/>
      <c r="BY82" s="271"/>
      <c r="BZ82" s="271"/>
      <c r="CG82" s="543"/>
      <c r="CH82" s="543"/>
      <c r="CI82" s="543"/>
      <c r="CJ82" s="543"/>
      <c r="CK82" s="543"/>
      <c r="CL82" s="543"/>
      <c r="CM82" s="543"/>
    </row>
    <row r="83" spans="1:91" s="274" customFormat="1" ht="16.399999999999999" customHeight="1" x14ac:dyDescent="0.25">
      <c r="A83" s="1959" t="s">
        <v>1718</v>
      </c>
      <c r="B83" s="2158">
        <f t="shared" si="12"/>
        <v>0</v>
      </c>
      <c r="C83" s="855"/>
      <c r="D83" s="855"/>
      <c r="E83" s="855"/>
      <c r="F83" s="317"/>
      <c r="G83" s="555"/>
      <c r="H83" s="555"/>
      <c r="I83" s="277"/>
      <c r="J83" s="277"/>
      <c r="K83" s="277"/>
      <c r="L83" s="277"/>
      <c r="M83" s="277"/>
      <c r="N83" s="277"/>
      <c r="O83" s="277"/>
      <c r="P83" s="277"/>
      <c r="Q83" s="277"/>
      <c r="R83" s="541"/>
      <c r="S83" s="541"/>
      <c r="T83" s="541"/>
      <c r="U83" s="541"/>
      <c r="V83" s="541"/>
      <c r="W83" s="541"/>
      <c r="X83" s="277"/>
      <c r="Y83" s="277"/>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1"/>
      <c r="BY83" s="271"/>
      <c r="BZ83" s="271"/>
      <c r="CG83" s="543"/>
      <c r="CH83" s="543"/>
      <c r="CI83" s="543"/>
      <c r="CJ83" s="543"/>
      <c r="CK83" s="543"/>
      <c r="CL83" s="543"/>
      <c r="CM83" s="543"/>
    </row>
    <row r="84" spans="1:91" s="274" customFormat="1" ht="16.399999999999999" customHeight="1" x14ac:dyDescent="0.25">
      <c r="A84" s="1959" t="s">
        <v>1579</v>
      </c>
      <c r="B84" s="2158">
        <f t="shared" si="12"/>
        <v>0</v>
      </c>
      <c r="C84" s="855"/>
      <c r="D84" s="855"/>
      <c r="E84" s="855"/>
      <c r="F84" s="317"/>
      <c r="G84" s="555"/>
      <c r="H84" s="555"/>
      <c r="I84" s="277"/>
      <c r="J84" s="277"/>
      <c r="K84" s="277"/>
      <c r="L84" s="277"/>
      <c r="M84" s="277"/>
      <c r="N84" s="277"/>
      <c r="O84" s="277"/>
      <c r="P84" s="277"/>
      <c r="Q84" s="277"/>
      <c r="R84" s="541"/>
      <c r="S84" s="541"/>
      <c r="T84" s="541"/>
      <c r="U84" s="541"/>
      <c r="V84" s="541"/>
      <c r="W84" s="541"/>
      <c r="X84" s="277"/>
      <c r="Y84" s="277"/>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1"/>
      <c r="BY84" s="271"/>
      <c r="BZ84" s="271"/>
      <c r="CG84" s="543"/>
      <c r="CH84" s="543"/>
      <c r="CI84" s="543"/>
      <c r="CJ84" s="543"/>
      <c r="CK84" s="543"/>
      <c r="CL84" s="543"/>
      <c r="CM84" s="543"/>
    </row>
    <row r="85" spans="1:91" s="274" customFormat="1" ht="16.399999999999999" customHeight="1" x14ac:dyDescent="0.25">
      <c r="A85" s="1959" t="s">
        <v>1719</v>
      </c>
      <c r="B85" s="2158">
        <f t="shared" si="12"/>
        <v>0</v>
      </c>
      <c r="C85" s="855"/>
      <c r="D85" s="855"/>
      <c r="E85" s="855"/>
      <c r="F85" s="317"/>
      <c r="G85" s="555"/>
      <c r="H85" s="555"/>
      <c r="I85" s="277"/>
      <c r="J85" s="277"/>
      <c r="K85" s="277"/>
      <c r="L85" s="277"/>
      <c r="M85" s="277"/>
      <c r="N85" s="277"/>
      <c r="O85" s="277"/>
      <c r="P85" s="277"/>
      <c r="Q85" s="277"/>
      <c r="R85" s="541"/>
      <c r="S85" s="541"/>
      <c r="T85" s="541"/>
      <c r="U85" s="541"/>
      <c r="V85" s="541"/>
      <c r="W85" s="541"/>
      <c r="X85" s="277"/>
      <c r="Y85" s="277"/>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1"/>
      <c r="BY85" s="271"/>
      <c r="BZ85" s="271"/>
      <c r="CG85" s="543"/>
      <c r="CH85" s="543"/>
      <c r="CI85" s="543"/>
      <c r="CJ85" s="543"/>
      <c r="CK85" s="543"/>
      <c r="CL85" s="543"/>
      <c r="CM85" s="543"/>
    </row>
    <row r="86" spans="1:91" s="274" customFormat="1" ht="16.399999999999999" customHeight="1" x14ac:dyDescent="0.25">
      <c r="A86" s="1959" t="s">
        <v>1590</v>
      </c>
      <c r="B86" s="2158">
        <f t="shared" si="12"/>
        <v>0</v>
      </c>
      <c r="C86" s="855"/>
      <c r="D86" s="855"/>
      <c r="E86" s="855"/>
      <c r="F86" s="317"/>
      <c r="G86" s="555"/>
      <c r="H86" s="555"/>
      <c r="I86" s="277"/>
      <c r="J86" s="277"/>
      <c r="K86" s="277"/>
      <c r="L86" s="277"/>
      <c r="M86" s="277"/>
      <c r="N86" s="277"/>
      <c r="O86" s="277"/>
      <c r="P86" s="277"/>
      <c r="Q86" s="277"/>
      <c r="R86" s="541"/>
      <c r="S86" s="541"/>
      <c r="T86" s="541"/>
      <c r="U86" s="541"/>
      <c r="V86" s="541"/>
      <c r="W86" s="541"/>
      <c r="X86" s="277"/>
      <c r="Y86" s="277"/>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1"/>
      <c r="BY86" s="271"/>
      <c r="BZ86" s="271"/>
      <c r="CG86" s="543"/>
      <c r="CH86" s="543"/>
      <c r="CI86" s="543"/>
      <c r="CJ86" s="543"/>
      <c r="CK86" s="543"/>
      <c r="CL86" s="543"/>
      <c r="CM86" s="543"/>
    </row>
    <row r="87" spans="1:91" s="274" customFormat="1" ht="16.399999999999999" customHeight="1" x14ac:dyDescent="0.25">
      <c r="A87" s="1959" t="s">
        <v>1582</v>
      </c>
      <c r="B87" s="2158">
        <f t="shared" si="12"/>
        <v>0</v>
      </c>
      <c r="C87" s="288"/>
      <c r="D87" s="288"/>
      <c r="E87" s="288"/>
      <c r="F87" s="317"/>
      <c r="G87" s="555"/>
      <c r="H87" s="555"/>
      <c r="I87" s="277"/>
      <c r="J87" s="277"/>
      <c r="K87" s="277"/>
      <c r="L87" s="277"/>
      <c r="M87" s="277"/>
      <c r="N87" s="277"/>
      <c r="O87" s="277"/>
      <c r="P87" s="277"/>
      <c r="Q87" s="277"/>
      <c r="R87" s="541"/>
      <c r="S87" s="541"/>
      <c r="T87" s="541"/>
      <c r="U87" s="541"/>
      <c r="V87" s="541"/>
      <c r="W87" s="541"/>
      <c r="X87" s="277"/>
      <c r="Y87" s="277"/>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1"/>
      <c r="BY87" s="271"/>
      <c r="BZ87" s="271"/>
      <c r="CG87" s="543"/>
      <c r="CH87" s="543"/>
      <c r="CI87" s="543"/>
      <c r="CJ87" s="543"/>
      <c r="CK87" s="543"/>
      <c r="CL87" s="543"/>
      <c r="CM87" s="543"/>
    </row>
    <row r="88" spans="1:91" s="274" customFormat="1" ht="16.399999999999999" customHeight="1" x14ac:dyDescent="0.25">
      <c r="A88" s="2160" t="s">
        <v>1720</v>
      </c>
      <c r="B88" s="2161"/>
      <c r="C88" s="288"/>
      <c r="D88" s="288"/>
      <c r="E88" s="288"/>
      <c r="F88" s="317"/>
      <c r="G88" s="555"/>
      <c r="H88" s="555"/>
      <c r="I88" s="277"/>
      <c r="J88" s="277"/>
      <c r="K88" s="277"/>
      <c r="L88" s="277"/>
      <c r="M88" s="277"/>
      <c r="N88" s="277"/>
      <c r="O88" s="277"/>
      <c r="P88" s="277"/>
      <c r="Q88" s="277"/>
      <c r="R88" s="541"/>
      <c r="S88" s="541"/>
      <c r="T88" s="541"/>
      <c r="U88" s="541"/>
      <c r="V88" s="541"/>
      <c r="W88" s="541"/>
      <c r="X88" s="277"/>
      <c r="Y88" s="277"/>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1"/>
      <c r="BY88" s="271"/>
      <c r="BZ88" s="271"/>
      <c r="CG88" s="543"/>
      <c r="CH88" s="543"/>
      <c r="CI88" s="543"/>
      <c r="CJ88" s="543"/>
      <c r="CK88" s="543"/>
      <c r="CL88" s="543"/>
      <c r="CM88" s="543"/>
    </row>
    <row r="89" spans="1:91" s="274" customFormat="1" ht="16.399999999999999" customHeight="1" x14ac:dyDescent="0.25">
      <c r="A89" s="2005" t="s">
        <v>30</v>
      </c>
      <c r="B89" s="2013">
        <f>SUM(B69:B87)</f>
        <v>0</v>
      </c>
      <c r="C89" s="2013">
        <f>SUM(C69:C87)</f>
        <v>0</v>
      </c>
      <c r="D89" s="2013">
        <f>SUM(D69:D87)</f>
        <v>0</v>
      </c>
      <c r="E89" s="2013">
        <f>SUM(E69:E87)</f>
        <v>0</v>
      </c>
      <c r="F89" s="317"/>
      <c r="G89" s="555"/>
      <c r="H89" s="555"/>
      <c r="I89" s="277"/>
      <c r="J89" s="277"/>
      <c r="K89" s="277"/>
      <c r="L89" s="277"/>
      <c r="M89" s="277"/>
      <c r="N89" s="277"/>
      <c r="O89" s="277"/>
      <c r="P89" s="277"/>
      <c r="Q89" s="277"/>
      <c r="R89" s="541"/>
      <c r="S89" s="541"/>
      <c r="T89" s="541"/>
      <c r="U89" s="541"/>
      <c r="V89" s="306"/>
      <c r="W89" s="541"/>
      <c r="X89" s="277"/>
      <c r="Y89" s="277"/>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1"/>
      <c r="BY89" s="271"/>
      <c r="BZ89" s="271"/>
      <c r="CG89" s="543"/>
      <c r="CH89" s="543"/>
      <c r="CI89" s="543"/>
      <c r="CJ89" s="543"/>
      <c r="CK89" s="543"/>
      <c r="CL89" s="543"/>
      <c r="CM89" s="543"/>
    </row>
    <row r="90" spans="1:91" s="274" customFormat="1" ht="32.15" customHeight="1" x14ac:dyDescent="0.25">
      <c r="A90" s="280" t="s">
        <v>1721</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G90" s="543"/>
      <c r="CH90" s="543"/>
      <c r="CI90" s="543"/>
      <c r="CJ90" s="543"/>
      <c r="CK90" s="543"/>
      <c r="CL90" s="543"/>
      <c r="CM90" s="543"/>
    </row>
    <row r="91" spans="1:91" s="274" customFormat="1" ht="16.399999999999999" customHeight="1" x14ac:dyDescent="0.25">
      <c r="A91" s="8158" t="s">
        <v>1722</v>
      </c>
      <c r="B91" s="8159"/>
      <c r="C91" s="7989" t="s">
        <v>602</v>
      </c>
      <c r="D91" s="7523"/>
      <c r="E91" s="7990"/>
      <c r="F91" s="8003" t="s">
        <v>588</v>
      </c>
      <c r="G91" s="8103"/>
      <c r="H91" s="8103"/>
      <c r="I91" s="8103"/>
      <c r="J91" s="8103"/>
      <c r="K91" s="8103"/>
      <c r="L91" s="8103"/>
      <c r="M91" s="8103"/>
      <c r="N91" s="8103"/>
      <c r="O91" s="8103"/>
      <c r="P91" s="8103"/>
      <c r="Q91" s="8103"/>
      <c r="R91" s="8103"/>
      <c r="S91" s="8103"/>
      <c r="T91" s="8103"/>
      <c r="U91" s="8103"/>
      <c r="V91" s="8103"/>
      <c r="W91" s="8103"/>
      <c r="X91" s="8103"/>
      <c r="Y91" s="8103"/>
      <c r="Z91" s="8103"/>
      <c r="AA91" s="8103"/>
      <c r="AB91" s="8103"/>
      <c r="AC91" s="8103"/>
      <c r="AD91" s="8103"/>
      <c r="AE91" s="8103"/>
      <c r="AF91" s="8103"/>
      <c r="AG91" s="8103"/>
      <c r="AH91" s="8103"/>
      <c r="AI91" s="8103"/>
      <c r="AJ91" s="8103"/>
      <c r="AK91" s="8103"/>
      <c r="AL91" s="8103"/>
      <c r="AM91" s="8004"/>
      <c r="AN91" s="7972" t="s">
        <v>363</v>
      </c>
      <c r="AO91" s="7972" t="s">
        <v>1723</v>
      </c>
      <c r="AP91" s="273"/>
      <c r="AQ91" s="273"/>
      <c r="AR91" s="273"/>
      <c r="AS91" s="273"/>
      <c r="AT91" s="273"/>
      <c r="AU91" s="273"/>
      <c r="AV91" s="273"/>
      <c r="AW91" s="273"/>
      <c r="AX91" s="273"/>
      <c r="AY91" s="273"/>
      <c r="AZ91" s="273"/>
      <c r="BA91" s="273"/>
      <c r="BB91" s="273"/>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1"/>
      <c r="BY91" s="271"/>
      <c r="BZ91" s="271"/>
      <c r="CG91" s="543"/>
      <c r="CH91" s="543"/>
      <c r="CI91" s="543"/>
      <c r="CJ91" s="543"/>
      <c r="CK91" s="543"/>
      <c r="CL91" s="543"/>
      <c r="CM91" s="543"/>
    </row>
    <row r="92" spans="1:91" s="274" customFormat="1" ht="16.399999999999999" customHeight="1" x14ac:dyDescent="0.25">
      <c r="A92" s="7386"/>
      <c r="B92" s="7388"/>
      <c r="C92" s="7981"/>
      <c r="D92" s="8053"/>
      <c r="E92" s="7982"/>
      <c r="F92" s="8003" t="s">
        <v>601</v>
      </c>
      <c r="G92" s="8004"/>
      <c r="H92" s="8103" t="s">
        <v>539</v>
      </c>
      <c r="I92" s="8103"/>
      <c r="J92" s="8003" t="s">
        <v>540</v>
      </c>
      <c r="K92" s="8004"/>
      <c r="L92" s="8103" t="s">
        <v>43</v>
      </c>
      <c r="M92" s="8103"/>
      <c r="N92" s="8003" t="s">
        <v>44</v>
      </c>
      <c r="O92" s="8004"/>
      <c r="P92" s="8103" t="s">
        <v>45</v>
      </c>
      <c r="Q92" s="8103"/>
      <c r="R92" s="8003" t="s">
        <v>46</v>
      </c>
      <c r="S92" s="8004"/>
      <c r="T92" s="8103" t="s">
        <v>47</v>
      </c>
      <c r="U92" s="8103"/>
      <c r="V92" s="8003" t="s">
        <v>48</v>
      </c>
      <c r="W92" s="8004"/>
      <c r="X92" s="8103" t="s">
        <v>49</v>
      </c>
      <c r="Y92" s="8004"/>
      <c r="Z92" s="8003" t="s">
        <v>50</v>
      </c>
      <c r="AA92" s="8103"/>
      <c r="AB92" s="8003" t="s">
        <v>51</v>
      </c>
      <c r="AC92" s="8004"/>
      <c r="AD92" s="8103" t="s">
        <v>52</v>
      </c>
      <c r="AE92" s="8103"/>
      <c r="AF92" s="8003" t="s">
        <v>53</v>
      </c>
      <c r="AG92" s="8004"/>
      <c r="AH92" s="8103" t="s">
        <v>54</v>
      </c>
      <c r="AI92" s="8103"/>
      <c r="AJ92" s="8003" t="s">
        <v>55</v>
      </c>
      <c r="AK92" s="8004"/>
      <c r="AL92" s="8103" t="s">
        <v>56</v>
      </c>
      <c r="AM92" s="8004"/>
      <c r="AN92" s="7362"/>
      <c r="AO92" s="7362"/>
      <c r="AP92" s="273"/>
      <c r="AQ92" s="273"/>
      <c r="AR92" s="273"/>
      <c r="AS92" s="273"/>
      <c r="AT92" s="273"/>
      <c r="AU92" s="273"/>
      <c r="AV92" s="273"/>
      <c r="AW92" s="273"/>
      <c r="AX92" s="273"/>
      <c r="AY92" s="273"/>
      <c r="AZ92" s="273"/>
      <c r="BA92" s="273"/>
      <c r="BB92" s="273"/>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1"/>
      <c r="BY92" s="271"/>
      <c r="BZ92" s="271"/>
      <c r="CG92" s="543"/>
      <c r="CH92" s="543"/>
      <c r="CI92" s="543"/>
      <c r="CJ92" s="543"/>
      <c r="CK92" s="543"/>
      <c r="CL92" s="543"/>
      <c r="CM92" s="543"/>
    </row>
    <row r="93" spans="1:91" s="274" customFormat="1" ht="16.399999999999999" customHeight="1" x14ac:dyDescent="0.25">
      <c r="A93" s="8160"/>
      <c r="B93" s="8161"/>
      <c r="C93" s="1983" t="s">
        <v>32</v>
      </c>
      <c r="D93" s="1995" t="s">
        <v>541</v>
      </c>
      <c r="E93" s="1984" t="s">
        <v>34</v>
      </c>
      <c r="F93" s="2005" t="s">
        <v>541</v>
      </c>
      <c r="G93" s="1984" t="s">
        <v>34</v>
      </c>
      <c r="H93" s="2141" t="s">
        <v>541</v>
      </c>
      <c r="I93" s="2141" t="s">
        <v>34</v>
      </c>
      <c r="J93" s="2005" t="s">
        <v>541</v>
      </c>
      <c r="K93" s="1984" t="s">
        <v>34</v>
      </c>
      <c r="L93" s="2141" t="s">
        <v>541</v>
      </c>
      <c r="M93" s="2141" t="s">
        <v>34</v>
      </c>
      <c r="N93" s="2005" t="s">
        <v>541</v>
      </c>
      <c r="O93" s="1984" t="s">
        <v>34</v>
      </c>
      <c r="P93" s="2141" t="s">
        <v>541</v>
      </c>
      <c r="Q93" s="2141" t="s">
        <v>34</v>
      </c>
      <c r="R93" s="2005" t="s">
        <v>541</v>
      </c>
      <c r="S93" s="1984" t="s">
        <v>34</v>
      </c>
      <c r="T93" s="2141" t="s">
        <v>541</v>
      </c>
      <c r="U93" s="2141" t="s">
        <v>34</v>
      </c>
      <c r="V93" s="2005" t="s">
        <v>541</v>
      </c>
      <c r="W93" s="1984" t="s">
        <v>34</v>
      </c>
      <c r="X93" s="2141" t="s">
        <v>541</v>
      </c>
      <c r="Y93" s="1984" t="s">
        <v>34</v>
      </c>
      <c r="Z93" s="2005" t="s">
        <v>541</v>
      </c>
      <c r="AA93" s="2141" t="s">
        <v>34</v>
      </c>
      <c r="AB93" s="2005" t="s">
        <v>541</v>
      </c>
      <c r="AC93" s="1984" t="s">
        <v>34</v>
      </c>
      <c r="AD93" s="2141" t="s">
        <v>541</v>
      </c>
      <c r="AE93" s="2141" t="s">
        <v>34</v>
      </c>
      <c r="AF93" s="2005" t="s">
        <v>541</v>
      </c>
      <c r="AG93" s="1984" t="s">
        <v>34</v>
      </c>
      <c r="AH93" s="2141" t="s">
        <v>541</v>
      </c>
      <c r="AI93" s="2141" t="s">
        <v>34</v>
      </c>
      <c r="AJ93" s="2005" t="s">
        <v>541</v>
      </c>
      <c r="AK93" s="1984" t="s">
        <v>34</v>
      </c>
      <c r="AL93" s="2141" t="s">
        <v>541</v>
      </c>
      <c r="AM93" s="1984" t="s">
        <v>34</v>
      </c>
      <c r="AN93" s="7973"/>
      <c r="AO93" s="7973"/>
      <c r="AP93" s="273"/>
      <c r="AQ93" s="273"/>
      <c r="AR93" s="273"/>
      <c r="AS93" s="273"/>
      <c r="AT93" s="273"/>
      <c r="AU93" s="273"/>
      <c r="AV93" s="273"/>
      <c r="AW93" s="273"/>
      <c r="AX93" s="273"/>
      <c r="AY93" s="273"/>
      <c r="AZ93" s="273"/>
      <c r="BA93" s="273"/>
      <c r="BB93" s="273"/>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1"/>
      <c r="BY93" s="271"/>
      <c r="BZ93" s="271"/>
      <c r="CG93" s="543"/>
      <c r="CH93" s="543"/>
      <c r="CI93" s="543"/>
      <c r="CJ93" s="543"/>
      <c r="CK93" s="543"/>
      <c r="CL93" s="543"/>
      <c r="CM93" s="543"/>
    </row>
    <row r="94" spans="1:91" s="274" customFormat="1" ht="16.399999999999999" customHeight="1" x14ac:dyDescent="0.25">
      <c r="A94" s="8003" t="s">
        <v>1724</v>
      </c>
      <c r="B94" s="8004"/>
      <c r="C94" s="2143">
        <f t="shared" ref="C94:AN94" si="13">SUM(C95:C101)</f>
        <v>0</v>
      </c>
      <c r="D94" s="534">
        <f>SUM(D95:D101)</f>
        <v>0</v>
      </c>
      <c r="E94" s="1969">
        <f>SUM(E95:E101)</f>
        <v>0</v>
      </c>
      <c r="F94" s="2148">
        <f t="shared" si="13"/>
        <v>0</v>
      </c>
      <c r="G94" s="2162">
        <f t="shared" si="13"/>
        <v>0</v>
      </c>
      <c r="H94" s="2148">
        <f t="shared" si="13"/>
        <v>0</v>
      </c>
      <c r="I94" s="2162">
        <f t="shared" si="13"/>
        <v>0</v>
      </c>
      <c r="J94" s="2148">
        <f t="shared" si="13"/>
        <v>0</v>
      </c>
      <c r="K94" s="2162">
        <f t="shared" si="13"/>
        <v>0</v>
      </c>
      <c r="L94" s="2148">
        <f t="shared" si="13"/>
        <v>0</v>
      </c>
      <c r="M94" s="2162">
        <f t="shared" si="13"/>
        <v>0</v>
      </c>
      <c r="N94" s="2148">
        <f t="shared" si="13"/>
        <v>0</v>
      </c>
      <c r="O94" s="2162">
        <f t="shared" si="13"/>
        <v>0</v>
      </c>
      <c r="P94" s="2148">
        <f t="shared" si="13"/>
        <v>0</v>
      </c>
      <c r="Q94" s="2162">
        <f t="shared" si="13"/>
        <v>0</v>
      </c>
      <c r="R94" s="2148">
        <f t="shared" si="13"/>
        <v>0</v>
      </c>
      <c r="S94" s="2162">
        <f t="shared" si="13"/>
        <v>0</v>
      </c>
      <c r="T94" s="2148">
        <f t="shared" si="13"/>
        <v>0</v>
      </c>
      <c r="U94" s="2162">
        <f t="shared" si="13"/>
        <v>0</v>
      </c>
      <c r="V94" s="2148">
        <f t="shared" si="13"/>
        <v>0</v>
      </c>
      <c r="W94" s="2162">
        <f t="shared" si="13"/>
        <v>0</v>
      </c>
      <c r="X94" s="2148">
        <f t="shared" si="13"/>
        <v>0</v>
      </c>
      <c r="Y94" s="2162">
        <f t="shared" si="13"/>
        <v>0</v>
      </c>
      <c r="Z94" s="2148">
        <f t="shared" si="13"/>
        <v>0</v>
      </c>
      <c r="AA94" s="2162">
        <f t="shared" si="13"/>
        <v>0</v>
      </c>
      <c r="AB94" s="2148">
        <f t="shared" si="13"/>
        <v>0</v>
      </c>
      <c r="AC94" s="2162">
        <f t="shared" si="13"/>
        <v>0</v>
      </c>
      <c r="AD94" s="2148">
        <f t="shared" si="13"/>
        <v>0</v>
      </c>
      <c r="AE94" s="2162">
        <f t="shared" si="13"/>
        <v>0</v>
      </c>
      <c r="AF94" s="2148">
        <f t="shared" si="13"/>
        <v>0</v>
      </c>
      <c r="AG94" s="2162">
        <f t="shared" si="13"/>
        <v>0</v>
      </c>
      <c r="AH94" s="2148">
        <f t="shared" si="13"/>
        <v>0</v>
      </c>
      <c r="AI94" s="2162">
        <f t="shared" si="13"/>
        <v>0</v>
      </c>
      <c r="AJ94" s="2148">
        <f t="shared" si="13"/>
        <v>0</v>
      </c>
      <c r="AK94" s="2162">
        <f t="shared" si="13"/>
        <v>0</v>
      </c>
      <c r="AL94" s="2148">
        <f t="shared" si="13"/>
        <v>0</v>
      </c>
      <c r="AM94" s="2162">
        <f t="shared" si="13"/>
        <v>0</v>
      </c>
      <c r="AN94" s="1986">
        <f t="shared" si="13"/>
        <v>0</v>
      </c>
      <c r="AO94" s="1986">
        <f>SUM(AO95:AO97)</f>
        <v>0</v>
      </c>
      <c r="AP94" s="273"/>
      <c r="AQ94" s="273"/>
      <c r="AR94" s="273"/>
      <c r="AS94" s="273"/>
      <c r="AT94" s="273"/>
      <c r="AU94" s="273"/>
      <c r="AV94" s="273"/>
      <c r="AW94" s="273"/>
      <c r="AX94" s="273"/>
      <c r="AY94" s="273"/>
      <c r="AZ94" s="273"/>
      <c r="BA94" s="273"/>
      <c r="BB94" s="273"/>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1"/>
      <c r="BY94" s="271"/>
      <c r="BZ94" s="271"/>
      <c r="CG94" s="543">
        <v>0</v>
      </c>
      <c r="CH94" s="543">
        <v>0</v>
      </c>
      <c r="CI94" s="543"/>
      <c r="CJ94" s="543"/>
      <c r="CK94" s="543"/>
      <c r="CL94" s="543"/>
      <c r="CM94" s="543"/>
    </row>
    <row r="95" spans="1:91" s="274" customFormat="1" ht="16.399999999999999" customHeight="1" x14ac:dyDescent="0.25">
      <c r="A95" s="7972" t="s">
        <v>1725</v>
      </c>
      <c r="B95" s="532" t="s">
        <v>1726</v>
      </c>
      <c r="C95" s="2143">
        <f t="shared" ref="C95:C101" si="14">SUM(D95+E95)</f>
        <v>0</v>
      </c>
      <c r="D95" s="534">
        <f>SUM(F95+H95+J95+L95+N95+P95+R95+T95+V95+X95+Z95+AB95+AD95+AF95+AH95+AJ95+AL95)</f>
        <v>0</v>
      </c>
      <c r="E95" s="1969">
        <f>SUM(G95+I95+K95+M95+O95+Q95+S95+U95+W95+Y95+AA95+AC95+AE95+AG95+AI95+AK95+AM95)</f>
        <v>0</v>
      </c>
      <c r="F95" s="1976"/>
      <c r="G95" s="2163"/>
      <c r="H95" s="1988"/>
      <c r="I95" s="1987"/>
      <c r="J95" s="1988"/>
      <c r="K95" s="1987"/>
      <c r="L95" s="1976"/>
      <c r="M95" s="2163"/>
      <c r="N95" s="1988"/>
      <c r="O95" s="1987"/>
      <c r="P95" s="1988"/>
      <c r="Q95" s="1987"/>
      <c r="R95" s="1988"/>
      <c r="S95" s="1987"/>
      <c r="T95" s="1988"/>
      <c r="U95" s="1987"/>
      <c r="V95" s="1988"/>
      <c r="W95" s="1987"/>
      <c r="X95" s="1988"/>
      <c r="Y95" s="1987"/>
      <c r="Z95" s="1988"/>
      <c r="AA95" s="1987"/>
      <c r="AB95" s="1988"/>
      <c r="AC95" s="1987"/>
      <c r="AD95" s="1988"/>
      <c r="AE95" s="1987"/>
      <c r="AF95" s="1988"/>
      <c r="AG95" s="1987"/>
      <c r="AH95" s="1988"/>
      <c r="AI95" s="1987"/>
      <c r="AJ95" s="1988"/>
      <c r="AK95" s="1987"/>
      <c r="AL95" s="1988"/>
      <c r="AM95" s="1987"/>
      <c r="AN95" s="2164"/>
      <c r="AO95" s="2164"/>
      <c r="AP95" s="311"/>
      <c r="AQ95" s="283"/>
      <c r="AR95" s="283"/>
      <c r="AS95" s="283"/>
      <c r="AT95" s="283"/>
      <c r="AU95" s="283"/>
      <c r="AV95" s="283"/>
      <c r="AW95" s="283"/>
      <c r="AX95" s="283"/>
      <c r="AY95" s="283"/>
      <c r="AZ95" s="283"/>
      <c r="BA95" s="273"/>
      <c r="BB95" s="273"/>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1"/>
      <c r="BY95" s="271"/>
      <c r="BZ95" s="271"/>
      <c r="CG95" s="543">
        <v>0</v>
      </c>
      <c r="CH95" s="543">
        <v>0</v>
      </c>
      <c r="CI95" s="543">
        <v>0</v>
      </c>
      <c r="CJ95" s="543">
        <v>0</v>
      </c>
      <c r="CK95" s="543"/>
      <c r="CL95" s="543"/>
      <c r="CM95" s="543"/>
    </row>
    <row r="96" spans="1:91" s="274" customFormat="1" ht="16.399999999999999" customHeight="1" x14ac:dyDescent="0.25">
      <c r="A96" s="7362"/>
      <c r="B96" s="2165" t="s">
        <v>1727</v>
      </c>
      <c r="C96" s="1698">
        <f t="shared" si="14"/>
        <v>0</v>
      </c>
      <c r="D96" s="545">
        <f t="shared" ref="D96:E101" si="15">SUM(F96+H96+J96+L96+N96+P96+R96+T96+V96+X96+Z96+AB96+AD96+AF96+AH96+AJ96+AL96)</f>
        <v>0</v>
      </c>
      <c r="E96" s="556">
        <f t="shared" si="15"/>
        <v>0</v>
      </c>
      <c r="F96" s="2166"/>
      <c r="G96" s="1138"/>
      <c r="H96" s="1134"/>
      <c r="I96" s="2167"/>
      <c r="J96" s="2166"/>
      <c r="K96" s="2168"/>
      <c r="L96" s="1134"/>
      <c r="M96" s="2169"/>
      <c r="N96" s="2166"/>
      <c r="O96" s="2168"/>
      <c r="P96" s="2167"/>
      <c r="Q96" s="2169"/>
      <c r="R96" s="2170"/>
      <c r="S96" s="2168"/>
      <c r="T96" s="2167"/>
      <c r="U96" s="2169"/>
      <c r="V96" s="2170"/>
      <c r="W96" s="2168"/>
      <c r="X96" s="2167"/>
      <c r="Y96" s="2168"/>
      <c r="Z96" s="2170"/>
      <c r="AA96" s="2169"/>
      <c r="AB96" s="2170"/>
      <c r="AC96" s="2168"/>
      <c r="AD96" s="2167"/>
      <c r="AE96" s="2169"/>
      <c r="AF96" s="2170"/>
      <c r="AG96" s="2168"/>
      <c r="AH96" s="2167"/>
      <c r="AI96" s="2169"/>
      <c r="AJ96" s="2170"/>
      <c r="AK96" s="2168"/>
      <c r="AL96" s="2167"/>
      <c r="AM96" s="2168"/>
      <c r="AN96" s="1620"/>
      <c r="AO96" s="1620"/>
      <c r="AP96" s="311"/>
      <c r="AQ96" s="283"/>
      <c r="AR96" s="283"/>
      <c r="AS96" s="283"/>
      <c r="AT96" s="283"/>
      <c r="AU96" s="283"/>
      <c r="AV96" s="283"/>
      <c r="AW96" s="283"/>
      <c r="AX96" s="283"/>
      <c r="AY96" s="283"/>
      <c r="AZ96" s="283"/>
      <c r="BA96" s="273"/>
      <c r="BB96" s="273"/>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1"/>
      <c r="BY96" s="271"/>
      <c r="BZ96" s="271"/>
      <c r="CG96" s="543">
        <v>0</v>
      </c>
      <c r="CH96" s="543">
        <v>0</v>
      </c>
      <c r="CI96" s="543">
        <v>0</v>
      </c>
      <c r="CJ96" s="543">
        <v>0</v>
      </c>
      <c r="CK96" s="543"/>
      <c r="CL96" s="543"/>
      <c r="CM96" s="543"/>
    </row>
    <row r="97" spans="1:91" s="274" customFormat="1" ht="16.399999999999999" customHeight="1" thickBot="1" x14ac:dyDescent="0.3">
      <c r="A97" s="8147"/>
      <c r="B97" s="557" t="s">
        <v>1728</v>
      </c>
      <c r="C97" s="2171">
        <f t="shared" si="14"/>
        <v>0</v>
      </c>
      <c r="D97" s="2172">
        <f t="shared" si="15"/>
        <v>0</v>
      </c>
      <c r="E97" s="2173">
        <f t="shared" si="15"/>
        <v>0</v>
      </c>
      <c r="F97" s="558"/>
      <c r="G97" s="559"/>
      <c r="H97" s="560"/>
      <c r="I97" s="561"/>
      <c r="J97" s="558"/>
      <c r="K97" s="562"/>
      <c r="L97" s="560"/>
      <c r="M97" s="563"/>
      <c r="N97" s="558"/>
      <c r="O97" s="562"/>
      <c r="P97" s="561"/>
      <c r="Q97" s="563"/>
      <c r="R97" s="564"/>
      <c r="S97" s="562"/>
      <c r="T97" s="561"/>
      <c r="U97" s="563"/>
      <c r="V97" s="564"/>
      <c r="W97" s="562"/>
      <c r="X97" s="561"/>
      <c r="Y97" s="562"/>
      <c r="Z97" s="564"/>
      <c r="AA97" s="563"/>
      <c r="AB97" s="564"/>
      <c r="AC97" s="562"/>
      <c r="AD97" s="561"/>
      <c r="AE97" s="563"/>
      <c r="AF97" s="564"/>
      <c r="AG97" s="562"/>
      <c r="AH97" s="561"/>
      <c r="AI97" s="563"/>
      <c r="AJ97" s="564"/>
      <c r="AK97" s="562"/>
      <c r="AL97" s="561"/>
      <c r="AM97" s="562"/>
      <c r="AN97" s="565"/>
      <c r="AO97" s="565"/>
      <c r="AP97" s="311"/>
      <c r="AQ97" s="283"/>
      <c r="AR97" s="283"/>
      <c r="AS97" s="283"/>
      <c r="AT97" s="283"/>
      <c r="AU97" s="283"/>
      <c r="AV97" s="283"/>
      <c r="AW97" s="283"/>
      <c r="AX97" s="283"/>
      <c r="AY97" s="283"/>
      <c r="AZ97" s="283"/>
      <c r="BA97" s="273"/>
      <c r="BB97" s="273"/>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1"/>
      <c r="BY97" s="271"/>
      <c r="BZ97" s="271"/>
      <c r="CG97" s="543">
        <v>0</v>
      </c>
      <c r="CH97" s="543">
        <v>0</v>
      </c>
      <c r="CI97" s="543">
        <v>0</v>
      </c>
      <c r="CJ97" s="543">
        <v>0</v>
      </c>
      <c r="CK97" s="543"/>
      <c r="CL97" s="543"/>
      <c r="CM97" s="543"/>
    </row>
    <row r="98" spans="1:91" s="274" customFormat="1" ht="16.399999999999999" customHeight="1" thickTop="1" x14ac:dyDescent="0.25">
      <c r="A98" s="8148" t="s">
        <v>1729</v>
      </c>
      <c r="B98" s="8149"/>
      <c r="C98" s="523">
        <f t="shared" si="14"/>
        <v>0</v>
      </c>
      <c r="D98" s="1697">
        <f t="shared" si="15"/>
        <v>0</v>
      </c>
      <c r="E98" s="566">
        <f t="shared" si="15"/>
        <v>0</v>
      </c>
      <c r="F98" s="567"/>
      <c r="G98" s="568"/>
      <c r="H98" s="569"/>
      <c r="I98" s="570"/>
      <c r="J98" s="571"/>
      <c r="K98" s="568"/>
      <c r="L98" s="569"/>
      <c r="M98" s="572"/>
      <c r="N98" s="571"/>
      <c r="O98" s="568"/>
      <c r="P98" s="570"/>
      <c r="Q98" s="572"/>
      <c r="R98" s="573"/>
      <c r="S98" s="568"/>
      <c r="T98" s="570"/>
      <c r="U98" s="572"/>
      <c r="V98" s="573"/>
      <c r="W98" s="568"/>
      <c r="X98" s="570"/>
      <c r="Y98" s="568"/>
      <c r="Z98" s="573"/>
      <c r="AA98" s="572"/>
      <c r="AB98" s="573"/>
      <c r="AC98" s="568"/>
      <c r="AD98" s="570"/>
      <c r="AE98" s="572"/>
      <c r="AF98" s="573"/>
      <c r="AG98" s="568"/>
      <c r="AH98" s="570"/>
      <c r="AI98" s="572"/>
      <c r="AJ98" s="573"/>
      <c r="AK98" s="568"/>
      <c r="AL98" s="570"/>
      <c r="AM98" s="568"/>
      <c r="AN98" s="574"/>
      <c r="AO98" s="575"/>
      <c r="AP98" s="311"/>
      <c r="AQ98" s="283"/>
      <c r="AR98" s="283"/>
      <c r="AS98" s="283"/>
      <c r="AT98" s="283"/>
      <c r="AU98" s="283"/>
      <c r="AV98" s="283"/>
      <c r="AW98" s="283"/>
      <c r="AX98" s="283"/>
      <c r="AY98" s="283"/>
      <c r="AZ98" s="283"/>
      <c r="BA98" s="273"/>
      <c r="BB98" s="273"/>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1"/>
      <c r="BY98" s="271"/>
      <c r="BZ98" s="271"/>
      <c r="CG98" s="543">
        <v>0</v>
      </c>
      <c r="CH98" s="543">
        <v>0</v>
      </c>
      <c r="CI98" s="543"/>
      <c r="CJ98" s="543"/>
      <c r="CK98" s="543"/>
      <c r="CL98" s="543"/>
      <c r="CM98" s="543"/>
    </row>
    <row r="99" spans="1:91" s="274" customFormat="1" ht="16.399999999999999" customHeight="1" x14ac:dyDescent="0.25">
      <c r="A99" s="8150" t="s">
        <v>1730</v>
      </c>
      <c r="B99" s="8151"/>
      <c r="C99" s="544">
        <f t="shared" si="14"/>
        <v>0</v>
      </c>
      <c r="D99" s="1697">
        <f t="shared" si="15"/>
        <v>0</v>
      </c>
      <c r="E99" s="576">
        <f t="shared" si="15"/>
        <v>0</v>
      </c>
      <c r="F99" s="2174"/>
      <c r="G99" s="577"/>
      <c r="H99" s="578"/>
      <c r="I99" s="579"/>
      <c r="J99" s="567"/>
      <c r="K99" s="2175"/>
      <c r="L99" s="578"/>
      <c r="M99" s="580"/>
      <c r="N99" s="567"/>
      <c r="O99" s="2175"/>
      <c r="P99" s="579"/>
      <c r="Q99" s="580"/>
      <c r="R99" s="2176"/>
      <c r="S99" s="2175"/>
      <c r="T99" s="579"/>
      <c r="U99" s="580"/>
      <c r="V99" s="2176"/>
      <c r="W99" s="2175"/>
      <c r="X99" s="579"/>
      <c r="Y99" s="2175"/>
      <c r="Z99" s="2176"/>
      <c r="AA99" s="580"/>
      <c r="AB99" s="2176"/>
      <c r="AC99" s="2175"/>
      <c r="AD99" s="579"/>
      <c r="AE99" s="580"/>
      <c r="AF99" s="2176"/>
      <c r="AG99" s="2175"/>
      <c r="AH99" s="579"/>
      <c r="AI99" s="580"/>
      <c r="AJ99" s="2176"/>
      <c r="AK99" s="2175"/>
      <c r="AL99" s="579"/>
      <c r="AM99" s="2175"/>
      <c r="AN99" s="581"/>
      <c r="AO99" s="582"/>
      <c r="AP99" s="311"/>
      <c r="AQ99" s="283"/>
      <c r="AR99" s="283"/>
      <c r="AS99" s="283"/>
      <c r="AT99" s="283"/>
      <c r="AU99" s="283"/>
      <c r="AV99" s="283"/>
      <c r="AW99" s="283"/>
      <c r="AX99" s="283"/>
      <c r="AY99" s="283"/>
      <c r="AZ99" s="283"/>
      <c r="BA99" s="273"/>
      <c r="BB99" s="273"/>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1"/>
      <c r="BY99" s="271"/>
      <c r="BZ99" s="271"/>
      <c r="CA99" s="274" t="str">
        <f>IF(C99=0,"",IF(AN99="",IF(C99="","","* No olvide digitar la columna Beneficiarios. "),""))</f>
        <v/>
      </c>
      <c r="CB99" s="274" t="str">
        <f>IF(C99&lt;AN99,"* El número de Beneficiarios NO DEBE ser mayor que el total. ","")</f>
        <v/>
      </c>
      <c r="CG99" s="543">
        <f>IF(C99&lt;AN99,1,0)</f>
        <v>0</v>
      </c>
      <c r="CH99" s="543" t="str">
        <f>IF(C99=0,"",IF(AN99="",IF(C99="","",1),0))</f>
        <v/>
      </c>
      <c r="CI99" s="543"/>
      <c r="CJ99" s="543"/>
      <c r="CK99" s="543"/>
      <c r="CL99" s="543"/>
      <c r="CM99" s="543"/>
    </row>
    <row r="100" spans="1:91" s="274" customFormat="1" ht="16.399999999999999" customHeight="1" x14ac:dyDescent="0.25">
      <c r="A100" s="8150" t="s">
        <v>1731</v>
      </c>
      <c r="B100" s="8151"/>
      <c r="C100" s="1698">
        <f t="shared" si="14"/>
        <v>0</v>
      </c>
      <c r="D100" s="545">
        <f t="shared" si="15"/>
        <v>0</v>
      </c>
      <c r="E100" s="2177">
        <f t="shared" si="15"/>
        <v>0</v>
      </c>
      <c r="F100" s="2166"/>
      <c r="G100" s="1138"/>
      <c r="H100" s="1134"/>
      <c r="I100" s="2167"/>
      <c r="J100" s="2166"/>
      <c r="K100" s="2168"/>
      <c r="L100" s="1134"/>
      <c r="M100" s="2169"/>
      <c r="N100" s="2166"/>
      <c r="O100" s="2168"/>
      <c r="P100" s="2167"/>
      <c r="Q100" s="2169"/>
      <c r="R100" s="2170"/>
      <c r="S100" s="2168"/>
      <c r="T100" s="2167"/>
      <c r="U100" s="2169"/>
      <c r="V100" s="2170"/>
      <c r="W100" s="2168"/>
      <c r="X100" s="2167"/>
      <c r="Y100" s="2168"/>
      <c r="Z100" s="2170"/>
      <c r="AA100" s="2169"/>
      <c r="AB100" s="2170"/>
      <c r="AC100" s="2168"/>
      <c r="AD100" s="2167"/>
      <c r="AE100" s="2169"/>
      <c r="AF100" s="2170"/>
      <c r="AG100" s="2168"/>
      <c r="AH100" s="2167"/>
      <c r="AI100" s="2169"/>
      <c r="AJ100" s="2170"/>
      <c r="AK100" s="2168"/>
      <c r="AL100" s="2167"/>
      <c r="AM100" s="2168"/>
      <c r="AN100" s="1620"/>
      <c r="AO100" s="2178"/>
      <c r="AP100" s="311"/>
      <c r="AQ100" s="283"/>
      <c r="AR100" s="283"/>
      <c r="AS100" s="283"/>
      <c r="AT100" s="283"/>
      <c r="AU100" s="283"/>
      <c r="AV100" s="283"/>
      <c r="AW100" s="283"/>
      <c r="AX100" s="283"/>
      <c r="AY100" s="283"/>
      <c r="AZ100" s="283"/>
      <c r="BA100" s="273"/>
      <c r="BB100" s="273"/>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1"/>
      <c r="BY100" s="271"/>
      <c r="BZ100" s="271"/>
      <c r="CA100" s="274" t="str">
        <f>IF(C100=0,"",IF(AN100="",IF(C100="","","* No olvide digitar la columna Beneficiarios. "),""))</f>
        <v/>
      </c>
      <c r="CB100" s="274" t="str">
        <f>IF(C100&lt;AN100,"* El número de Beneficiarios NO DEBE ser mayor que el total. ","")</f>
        <v/>
      </c>
      <c r="CG100" s="543">
        <f>IF(C100&lt;AN100,1,0)</f>
        <v>0</v>
      </c>
      <c r="CH100" s="543" t="str">
        <f>IF(C100=0,"",IF(AN100="",IF(C100="","",1),0))</f>
        <v/>
      </c>
      <c r="CI100" s="543"/>
      <c r="CJ100" s="543"/>
      <c r="CK100" s="543"/>
      <c r="CL100" s="543"/>
      <c r="CM100" s="543"/>
    </row>
    <row r="101" spans="1:91" s="274" customFormat="1" ht="16.399999999999999" customHeight="1" x14ac:dyDescent="0.25">
      <c r="A101" s="8099" t="s">
        <v>1732</v>
      </c>
      <c r="B101" s="8100"/>
      <c r="C101" s="1289">
        <f t="shared" si="14"/>
        <v>0</v>
      </c>
      <c r="D101" s="1290">
        <f t="shared" si="15"/>
        <v>0</v>
      </c>
      <c r="E101" s="1071">
        <f t="shared" si="15"/>
        <v>0</v>
      </c>
      <c r="F101" s="2179"/>
      <c r="G101" s="2180"/>
      <c r="H101" s="2181"/>
      <c r="I101" s="2182"/>
      <c r="J101" s="2179"/>
      <c r="K101" s="2183"/>
      <c r="L101" s="2181"/>
      <c r="M101" s="2184"/>
      <c r="N101" s="2179"/>
      <c r="O101" s="2183"/>
      <c r="P101" s="2182"/>
      <c r="Q101" s="2184"/>
      <c r="R101" s="2185"/>
      <c r="S101" s="2183"/>
      <c r="T101" s="2182"/>
      <c r="U101" s="2184"/>
      <c r="V101" s="2185"/>
      <c r="W101" s="2183"/>
      <c r="X101" s="2182"/>
      <c r="Y101" s="2183"/>
      <c r="Z101" s="2185"/>
      <c r="AA101" s="2184"/>
      <c r="AB101" s="2185"/>
      <c r="AC101" s="2183"/>
      <c r="AD101" s="2182"/>
      <c r="AE101" s="2184"/>
      <c r="AF101" s="2185"/>
      <c r="AG101" s="2183"/>
      <c r="AH101" s="2182"/>
      <c r="AI101" s="2184"/>
      <c r="AJ101" s="2185"/>
      <c r="AK101" s="2183"/>
      <c r="AL101" s="2182"/>
      <c r="AM101" s="2183"/>
      <c r="AN101" s="2186"/>
      <c r="AO101" s="2187"/>
      <c r="AP101" s="311"/>
      <c r="AQ101" s="283"/>
      <c r="AR101" s="283"/>
      <c r="AS101" s="283"/>
      <c r="AT101" s="283"/>
      <c r="AU101" s="283"/>
      <c r="AV101" s="283"/>
      <c r="AW101" s="283"/>
      <c r="AX101" s="283"/>
      <c r="AY101" s="283"/>
      <c r="AZ101" s="283"/>
      <c r="BA101" s="273"/>
      <c r="BB101" s="273"/>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1"/>
      <c r="BY101" s="271"/>
      <c r="BZ101" s="271"/>
      <c r="CA101" s="274" t="str">
        <f>IF(C101=0,"",IF(AN101="",IF(C101="","","* No olvide digitar la columna Beneficiarios. "),""))</f>
        <v/>
      </c>
      <c r="CB101" s="274" t="str">
        <f>IF(C101&lt;AN101,"* El número de Beneficiarios NO DEBE ser mayor que el total. ","")</f>
        <v/>
      </c>
      <c r="CG101" s="543">
        <f>IF(C101&lt;AN101,1,0)</f>
        <v>0</v>
      </c>
      <c r="CH101" s="543" t="str">
        <f>IF(C101=0,"",IF(AN101="",IF(C101="","",1),0))</f>
        <v/>
      </c>
      <c r="CI101" s="543"/>
      <c r="CJ101" s="543"/>
      <c r="CK101" s="543"/>
      <c r="CL101" s="543"/>
      <c r="CM101" s="543"/>
    </row>
    <row r="102" spans="1:91" s="274" customFormat="1" ht="32.15" customHeight="1" x14ac:dyDescent="0.25">
      <c r="A102" s="280" t="s">
        <v>1733</v>
      </c>
      <c r="B102" s="277"/>
      <c r="C102" s="277"/>
      <c r="D102" s="277"/>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3"/>
      <c r="AP102" s="273"/>
      <c r="AQ102" s="273"/>
      <c r="AR102" s="273"/>
      <c r="AS102" s="273"/>
      <c r="AT102" s="273"/>
      <c r="AU102" s="273"/>
      <c r="AV102" s="273"/>
      <c r="AW102" s="273"/>
      <c r="AX102" s="273"/>
      <c r="AY102" s="273"/>
      <c r="AZ102" s="273"/>
      <c r="BA102" s="273"/>
      <c r="BB102" s="273"/>
      <c r="BC102" s="272"/>
      <c r="BD102" s="272"/>
      <c r="BE102" s="272"/>
      <c r="BF102" s="272"/>
      <c r="BG102" s="272"/>
      <c r="BH102" s="272"/>
      <c r="BI102" s="272"/>
      <c r="BJ102" s="272"/>
      <c r="BK102" s="272"/>
      <c r="BL102" s="272"/>
      <c r="BM102" s="272"/>
      <c r="BN102" s="272"/>
      <c r="BO102" s="272"/>
      <c r="BP102" s="272"/>
      <c r="BQ102" s="272"/>
      <c r="BR102" s="272"/>
      <c r="BS102" s="272"/>
      <c r="BT102" s="272"/>
      <c r="BU102" s="272"/>
      <c r="BV102" s="272"/>
      <c r="BW102" s="272"/>
      <c r="BX102" s="272"/>
      <c r="BY102" s="272"/>
      <c r="BZ102" s="272"/>
      <c r="CG102" s="543"/>
      <c r="CH102" s="543"/>
      <c r="CI102" s="543"/>
      <c r="CJ102" s="543"/>
      <c r="CK102" s="543"/>
      <c r="CL102" s="543"/>
      <c r="CM102" s="543"/>
    </row>
    <row r="103" spans="1:91" s="274" customFormat="1" ht="16.399999999999999" customHeight="1" x14ac:dyDescent="0.25">
      <c r="A103" s="8003" t="s">
        <v>1734</v>
      </c>
      <c r="B103" s="8103"/>
      <c r="C103" s="8004"/>
      <c r="D103" s="2001" t="s">
        <v>30</v>
      </c>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3"/>
      <c r="AP103" s="273"/>
      <c r="AQ103" s="273"/>
      <c r="AR103" s="273"/>
      <c r="AS103" s="273"/>
      <c r="AT103" s="273"/>
      <c r="AU103" s="273"/>
      <c r="AV103" s="273"/>
      <c r="AW103" s="273"/>
      <c r="AX103" s="273"/>
      <c r="AY103" s="273"/>
      <c r="AZ103" s="273"/>
      <c r="BA103" s="273"/>
      <c r="BB103" s="273"/>
      <c r="BC103" s="272"/>
      <c r="BD103" s="272"/>
      <c r="BE103" s="272"/>
      <c r="BF103" s="272"/>
      <c r="BG103" s="272"/>
      <c r="BH103" s="272"/>
      <c r="BI103" s="272"/>
      <c r="BJ103" s="272"/>
      <c r="BK103" s="272"/>
      <c r="BL103" s="272"/>
      <c r="BM103" s="272"/>
      <c r="BN103" s="272"/>
      <c r="BO103" s="272"/>
      <c r="BP103" s="272"/>
      <c r="BQ103" s="272"/>
      <c r="BR103" s="272"/>
      <c r="BS103" s="272"/>
      <c r="BT103" s="272"/>
      <c r="BU103" s="272"/>
      <c r="BV103" s="272"/>
      <c r="BW103" s="272"/>
      <c r="BX103" s="271"/>
      <c r="BY103" s="271"/>
      <c r="BZ103" s="271"/>
      <c r="CG103" s="543"/>
      <c r="CH103" s="543"/>
      <c r="CI103" s="543"/>
      <c r="CJ103" s="543"/>
      <c r="CK103" s="543"/>
      <c r="CL103" s="543"/>
      <c r="CM103" s="543"/>
    </row>
    <row r="104" spans="1:91" s="274" customFormat="1" ht="25.4" customHeight="1" x14ac:dyDescent="0.25">
      <c r="A104" s="8152" t="s">
        <v>1735</v>
      </c>
      <c r="B104" s="8153"/>
      <c r="C104" s="2188" t="s">
        <v>1736</v>
      </c>
      <c r="D104" s="1975"/>
      <c r="E104" s="317"/>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V104" s="272"/>
      <c r="BW104" s="272"/>
      <c r="BX104" s="271"/>
      <c r="BY104" s="271"/>
      <c r="BZ104" s="271"/>
      <c r="CG104" s="543"/>
      <c r="CH104" s="543"/>
      <c r="CI104" s="543"/>
      <c r="CJ104" s="543"/>
      <c r="CK104" s="543"/>
      <c r="CL104" s="543"/>
      <c r="CM104" s="543"/>
    </row>
    <row r="105" spans="1:91" s="274" customFormat="1" ht="25.4" customHeight="1" x14ac:dyDescent="0.25">
      <c r="A105" s="8154"/>
      <c r="B105" s="8155"/>
      <c r="C105" s="1622" t="s">
        <v>1737</v>
      </c>
      <c r="D105" s="1620"/>
      <c r="E105" s="317"/>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71"/>
      <c r="BY105" s="271"/>
      <c r="BZ105" s="271"/>
      <c r="CG105" s="543"/>
      <c r="CH105" s="543"/>
      <c r="CI105" s="543"/>
      <c r="CJ105" s="543"/>
      <c r="CK105" s="543"/>
      <c r="CL105" s="543"/>
      <c r="CM105" s="543"/>
    </row>
    <row r="106" spans="1:91" s="274" customFormat="1" ht="25.4" customHeight="1" x14ac:dyDescent="0.25">
      <c r="A106" s="8156"/>
      <c r="B106" s="8157"/>
      <c r="C106" s="1623" t="s">
        <v>1738</v>
      </c>
      <c r="D106" s="2189"/>
      <c r="E106" s="317"/>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1"/>
      <c r="BY106" s="271"/>
      <c r="BZ106" s="271"/>
      <c r="CG106" s="543"/>
      <c r="CH106" s="543"/>
      <c r="CI106" s="543"/>
      <c r="CJ106" s="543"/>
      <c r="CK106" s="543"/>
      <c r="CL106" s="543"/>
      <c r="CM106" s="543"/>
    </row>
    <row r="107" spans="1:91" s="274" customFormat="1" ht="32.15" customHeight="1" x14ac:dyDescent="0.3">
      <c r="A107" s="301" t="s">
        <v>1739</v>
      </c>
      <c r="B107" s="306"/>
      <c r="C107" s="583"/>
      <c r="D107" s="583"/>
      <c r="E107" s="2190"/>
      <c r="F107" s="2191"/>
      <c r="G107" s="2191"/>
      <c r="H107" s="298"/>
      <c r="I107" s="2191"/>
      <c r="J107" s="306"/>
      <c r="K107" s="2192"/>
      <c r="L107" s="2193"/>
      <c r="M107" s="2192"/>
      <c r="N107" s="2192"/>
      <c r="O107" s="2194"/>
      <c r="P107" s="306"/>
      <c r="Q107" s="2192"/>
      <c r="R107" s="2194"/>
      <c r="S107" s="306"/>
      <c r="T107" s="2192"/>
      <c r="U107" s="306"/>
      <c r="V107" s="306"/>
      <c r="W107" s="2194"/>
      <c r="X107" s="2194"/>
      <c r="Y107" s="2194"/>
      <c r="Z107" s="2195"/>
      <c r="AA107" s="306"/>
      <c r="AB107" s="2194"/>
      <c r="AC107" s="2194"/>
      <c r="AD107" s="2194"/>
      <c r="AE107" s="2194"/>
      <c r="AF107" s="2195"/>
      <c r="AG107" s="306"/>
      <c r="AH107" s="2194"/>
      <c r="AI107" s="2194"/>
      <c r="AJ107" s="2194"/>
      <c r="AK107" s="306"/>
      <c r="AL107" s="2192"/>
      <c r="AM107" s="2194"/>
      <c r="AN107" s="2192"/>
      <c r="AO107" s="584"/>
      <c r="AP107" s="306"/>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2"/>
      <c r="CG107" s="543"/>
      <c r="CH107" s="543"/>
      <c r="CI107" s="543"/>
      <c r="CJ107" s="543"/>
      <c r="CK107" s="543"/>
      <c r="CL107" s="543"/>
      <c r="CM107" s="543"/>
    </row>
    <row r="108" spans="1:91" s="274" customFormat="1" ht="16.399999999999999" customHeight="1" x14ac:dyDescent="0.25">
      <c r="A108" s="7975" t="s">
        <v>1722</v>
      </c>
      <c r="B108" s="7371"/>
      <c r="C108" s="7989" t="s">
        <v>602</v>
      </c>
      <c r="D108" s="7523"/>
      <c r="E108" s="7990"/>
      <c r="F108" s="8003" t="s">
        <v>588</v>
      </c>
      <c r="G108" s="8103"/>
      <c r="H108" s="8103"/>
      <c r="I108" s="8103"/>
      <c r="J108" s="8103"/>
      <c r="K108" s="8103"/>
      <c r="L108" s="8103"/>
      <c r="M108" s="8103"/>
      <c r="N108" s="8103"/>
      <c r="O108" s="8103"/>
      <c r="P108" s="8103"/>
      <c r="Q108" s="8103"/>
      <c r="R108" s="8103"/>
      <c r="S108" s="8103"/>
      <c r="T108" s="8103"/>
      <c r="U108" s="8103"/>
      <c r="V108" s="8103"/>
      <c r="W108" s="8103"/>
      <c r="X108" s="8103"/>
      <c r="Y108" s="8103"/>
      <c r="Z108" s="8103"/>
      <c r="AA108" s="8103"/>
      <c r="AB108" s="8103"/>
      <c r="AC108" s="8103"/>
      <c r="AD108" s="8103"/>
      <c r="AE108" s="8103"/>
      <c r="AF108" s="8103"/>
      <c r="AG108" s="8103"/>
      <c r="AH108" s="8103"/>
      <c r="AI108" s="8103"/>
      <c r="AJ108" s="8103"/>
      <c r="AK108" s="8103"/>
      <c r="AL108" s="8103"/>
      <c r="AM108" s="8004"/>
      <c r="AN108" s="7972" t="s">
        <v>363</v>
      </c>
      <c r="AO108" s="585"/>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1"/>
      <c r="BY108" s="271"/>
      <c r="BZ108" s="271"/>
      <c r="CG108" s="543"/>
      <c r="CH108" s="543"/>
      <c r="CI108" s="543"/>
      <c r="CJ108" s="543"/>
      <c r="CK108" s="543"/>
      <c r="CL108" s="543"/>
      <c r="CM108" s="543"/>
    </row>
    <row r="109" spans="1:91" s="274" customFormat="1" ht="16.399999999999999" customHeight="1" x14ac:dyDescent="0.25">
      <c r="A109" s="8023"/>
      <c r="B109" s="8024"/>
      <c r="C109" s="7981"/>
      <c r="D109" s="8053"/>
      <c r="E109" s="7982"/>
      <c r="F109" s="8003" t="s">
        <v>601</v>
      </c>
      <c r="G109" s="8004"/>
      <c r="H109" s="8003" t="s">
        <v>539</v>
      </c>
      <c r="I109" s="8004"/>
      <c r="J109" s="8003" t="s">
        <v>540</v>
      </c>
      <c r="K109" s="8004"/>
      <c r="L109" s="8003" t="s">
        <v>43</v>
      </c>
      <c r="M109" s="8004"/>
      <c r="N109" s="8003" t="s">
        <v>44</v>
      </c>
      <c r="O109" s="8004"/>
      <c r="P109" s="7983" t="s">
        <v>45</v>
      </c>
      <c r="Q109" s="7985"/>
      <c r="R109" s="7983" t="s">
        <v>46</v>
      </c>
      <c r="S109" s="7985"/>
      <c r="T109" s="7983" t="s">
        <v>47</v>
      </c>
      <c r="U109" s="7985"/>
      <c r="V109" s="7983" t="s">
        <v>48</v>
      </c>
      <c r="W109" s="7985"/>
      <c r="X109" s="7983" t="s">
        <v>49</v>
      </c>
      <c r="Y109" s="7985"/>
      <c r="Z109" s="7983" t="s">
        <v>50</v>
      </c>
      <c r="AA109" s="7985"/>
      <c r="AB109" s="7983" t="s">
        <v>51</v>
      </c>
      <c r="AC109" s="7985"/>
      <c r="AD109" s="7984" t="s">
        <v>52</v>
      </c>
      <c r="AE109" s="7984"/>
      <c r="AF109" s="7983" t="s">
        <v>53</v>
      </c>
      <c r="AG109" s="7985"/>
      <c r="AH109" s="7984" t="s">
        <v>54</v>
      </c>
      <c r="AI109" s="7984"/>
      <c r="AJ109" s="7983" t="s">
        <v>55</v>
      </c>
      <c r="AK109" s="7985"/>
      <c r="AL109" s="7984" t="s">
        <v>56</v>
      </c>
      <c r="AM109" s="7985"/>
      <c r="AN109" s="7362"/>
      <c r="AO109" s="273"/>
      <c r="AP109" s="273"/>
      <c r="AQ109" s="273"/>
      <c r="AR109" s="273"/>
      <c r="AS109" s="273"/>
      <c r="AT109" s="273"/>
      <c r="AU109" s="273"/>
      <c r="AV109" s="273"/>
      <c r="AW109" s="273"/>
      <c r="AX109" s="273"/>
      <c r="AY109" s="273"/>
      <c r="AZ109" s="273"/>
      <c r="BA109" s="273"/>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1"/>
      <c r="BY109" s="271"/>
      <c r="BZ109" s="271"/>
      <c r="CG109" s="543"/>
      <c r="CH109" s="543"/>
      <c r="CI109" s="543"/>
      <c r="CJ109" s="543"/>
      <c r="CK109" s="543"/>
      <c r="CL109" s="543"/>
      <c r="CM109" s="543"/>
    </row>
    <row r="110" spans="1:91" s="274" customFormat="1" ht="16.399999999999999" customHeight="1" x14ac:dyDescent="0.25">
      <c r="A110" s="7974"/>
      <c r="B110" s="7971"/>
      <c r="C110" s="1989" t="s">
        <v>32</v>
      </c>
      <c r="D110" s="2003" t="s">
        <v>541</v>
      </c>
      <c r="E110" s="1984" t="s">
        <v>34</v>
      </c>
      <c r="F110" s="2005" t="s">
        <v>541</v>
      </c>
      <c r="G110" s="1984" t="s">
        <v>34</v>
      </c>
      <c r="H110" s="2005" t="s">
        <v>541</v>
      </c>
      <c r="I110" s="1984" t="s">
        <v>34</v>
      </c>
      <c r="J110" s="2005" t="s">
        <v>541</v>
      </c>
      <c r="K110" s="1984" t="s">
        <v>34</v>
      </c>
      <c r="L110" s="2005" t="s">
        <v>541</v>
      </c>
      <c r="M110" s="1984" t="s">
        <v>34</v>
      </c>
      <c r="N110" s="2005" t="s">
        <v>541</v>
      </c>
      <c r="O110" s="1984" t="s">
        <v>34</v>
      </c>
      <c r="P110" s="2005" t="s">
        <v>541</v>
      </c>
      <c r="Q110" s="1984" t="s">
        <v>34</v>
      </c>
      <c r="R110" s="2005" t="s">
        <v>541</v>
      </c>
      <c r="S110" s="1984" t="s">
        <v>34</v>
      </c>
      <c r="T110" s="2005" t="s">
        <v>541</v>
      </c>
      <c r="U110" s="1984" t="s">
        <v>34</v>
      </c>
      <c r="V110" s="2005" t="s">
        <v>541</v>
      </c>
      <c r="W110" s="1984" t="s">
        <v>34</v>
      </c>
      <c r="X110" s="2005" t="s">
        <v>541</v>
      </c>
      <c r="Y110" s="1984" t="s">
        <v>34</v>
      </c>
      <c r="Z110" s="2005" t="s">
        <v>541</v>
      </c>
      <c r="AA110" s="1984" t="s">
        <v>34</v>
      </c>
      <c r="AB110" s="2005" t="s">
        <v>541</v>
      </c>
      <c r="AC110" s="1984" t="s">
        <v>34</v>
      </c>
      <c r="AD110" s="2141" t="s">
        <v>541</v>
      </c>
      <c r="AE110" s="2141" t="s">
        <v>34</v>
      </c>
      <c r="AF110" s="2005" t="s">
        <v>541</v>
      </c>
      <c r="AG110" s="1984" t="s">
        <v>34</v>
      </c>
      <c r="AH110" s="2141" t="s">
        <v>541</v>
      </c>
      <c r="AI110" s="2141" t="s">
        <v>34</v>
      </c>
      <c r="AJ110" s="2005" t="s">
        <v>541</v>
      </c>
      <c r="AK110" s="1984" t="s">
        <v>34</v>
      </c>
      <c r="AL110" s="2141" t="s">
        <v>541</v>
      </c>
      <c r="AM110" s="1984" t="s">
        <v>34</v>
      </c>
      <c r="AN110" s="7973"/>
      <c r="AO110" s="586"/>
      <c r="AP110" s="273"/>
      <c r="AQ110" s="273"/>
      <c r="AR110" s="273"/>
      <c r="AS110" s="273"/>
      <c r="AT110" s="273"/>
      <c r="AU110" s="273"/>
      <c r="AV110" s="273"/>
      <c r="AW110" s="273"/>
      <c r="AX110" s="273"/>
      <c r="AY110" s="273"/>
      <c r="AZ110" s="273"/>
      <c r="BA110" s="273"/>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V110" s="272"/>
      <c r="BW110" s="272"/>
      <c r="BX110" s="271"/>
      <c r="BY110" s="271"/>
      <c r="BZ110" s="271"/>
      <c r="CG110" s="543"/>
      <c r="CH110" s="543"/>
      <c r="CI110" s="543"/>
      <c r="CJ110" s="543"/>
      <c r="CK110" s="543"/>
      <c r="CL110" s="543"/>
      <c r="CM110" s="543"/>
    </row>
    <row r="111" spans="1:91" s="274" customFormat="1" ht="16.399999999999999" customHeight="1" x14ac:dyDescent="0.25">
      <c r="A111" s="8135" t="s">
        <v>1740</v>
      </c>
      <c r="B111" s="8136"/>
      <c r="C111" s="523">
        <f>SUM(D111+E111)</f>
        <v>0</v>
      </c>
      <c r="D111" s="587">
        <f t="shared" ref="D111:E113" si="16">SUM(F111+H111+J111+L111+N111+P111+R111+T111+V111+X111+Z111+AB111+AD111+AF111+AH111+AJ111+AL111)</f>
        <v>0</v>
      </c>
      <c r="E111" s="336">
        <f t="shared" si="16"/>
        <v>0</v>
      </c>
      <c r="F111" s="419"/>
      <c r="G111" s="421"/>
      <c r="H111" s="419"/>
      <c r="I111" s="421"/>
      <c r="J111" s="419"/>
      <c r="K111" s="421"/>
      <c r="L111" s="419"/>
      <c r="M111" s="421"/>
      <c r="N111" s="419"/>
      <c r="O111" s="421"/>
      <c r="P111" s="419"/>
      <c r="Q111" s="421"/>
      <c r="R111" s="419"/>
      <c r="S111" s="421"/>
      <c r="T111" s="419"/>
      <c r="U111" s="421"/>
      <c r="V111" s="419"/>
      <c r="W111" s="421"/>
      <c r="X111" s="419"/>
      <c r="Y111" s="421"/>
      <c r="Z111" s="419"/>
      <c r="AA111" s="421"/>
      <c r="AB111" s="419"/>
      <c r="AC111" s="421"/>
      <c r="AD111" s="588"/>
      <c r="AE111" s="589"/>
      <c r="AF111" s="419"/>
      <c r="AG111" s="421"/>
      <c r="AH111" s="588"/>
      <c r="AI111" s="589"/>
      <c r="AJ111" s="419"/>
      <c r="AK111" s="421"/>
      <c r="AL111" s="588"/>
      <c r="AM111" s="421"/>
      <c r="AN111" s="420"/>
      <c r="AO111" s="311"/>
      <c r="AP111" s="283"/>
      <c r="AQ111" s="283"/>
      <c r="AR111" s="283"/>
      <c r="AS111" s="283"/>
      <c r="AT111" s="283"/>
      <c r="AU111" s="283"/>
      <c r="AV111" s="283"/>
      <c r="AW111" s="283"/>
      <c r="AX111" s="283"/>
      <c r="AY111" s="283"/>
      <c r="AZ111" s="283"/>
      <c r="BA111" s="273"/>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1"/>
      <c r="BY111" s="271"/>
      <c r="BZ111" s="271"/>
      <c r="CG111" s="543">
        <v>0</v>
      </c>
      <c r="CH111" s="543">
        <v>0</v>
      </c>
      <c r="CI111" s="543"/>
      <c r="CJ111" s="543"/>
      <c r="CK111" s="543"/>
      <c r="CL111" s="543"/>
      <c r="CM111" s="543"/>
    </row>
    <row r="112" spans="1:91" s="274" customFormat="1" ht="16.399999999999999" customHeight="1" x14ac:dyDescent="0.25">
      <c r="A112" s="8137" t="s">
        <v>1741</v>
      </c>
      <c r="B112" s="8138"/>
      <c r="C112" s="1286">
        <f>SUM(D112+E112)</f>
        <v>0</v>
      </c>
      <c r="D112" s="1697">
        <f t="shared" si="16"/>
        <v>0</v>
      </c>
      <c r="E112" s="1259">
        <f t="shared" si="16"/>
        <v>0</v>
      </c>
      <c r="F112" s="1977"/>
      <c r="G112" s="2196"/>
      <c r="H112" s="1977"/>
      <c r="I112" s="2196"/>
      <c r="J112" s="1977"/>
      <c r="K112" s="2196"/>
      <c r="L112" s="1977"/>
      <c r="M112" s="2196"/>
      <c r="N112" s="1977"/>
      <c r="O112" s="2196"/>
      <c r="P112" s="1977"/>
      <c r="Q112" s="2196"/>
      <c r="R112" s="1977"/>
      <c r="S112" s="2196"/>
      <c r="T112" s="1977"/>
      <c r="U112" s="2196"/>
      <c r="V112" s="1977"/>
      <c r="W112" s="2196"/>
      <c r="X112" s="1977"/>
      <c r="Y112" s="2196"/>
      <c r="Z112" s="1977"/>
      <c r="AA112" s="2196"/>
      <c r="AB112" s="1977"/>
      <c r="AC112" s="2196"/>
      <c r="AD112" s="2197"/>
      <c r="AE112" s="2198"/>
      <c r="AF112" s="1977"/>
      <c r="AG112" s="2196"/>
      <c r="AH112" s="2197"/>
      <c r="AI112" s="2198"/>
      <c r="AJ112" s="1977"/>
      <c r="AK112" s="2196"/>
      <c r="AL112" s="2197"/>
      <c r="AM112" s="2196"/>
      <c r="AN112" s="1083"/>
      <c r="AO112" s="311"/>
      <c r="AP112" s="283"/>
      <c r="AQ112" s="283"/>
      <c r="AR112" s="283"/>
      <c r="AS112" s="283"/>
      <c r="AT112" s="283"/>
      <c r="AU112" s="283"/>
      <c r="AV112" s="283"/>
      <c r="AW112" s="283"/>
      <c r="AX112" s="283"/>
      <c r="AY112" s="283"/>
      <c r="AZ112" s="283"/>
      <c r="BA112" s="273"/>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V112" s="272"/>
      <c r="BW112" s="272"/>
      <c r="BX112" s="271"/>
      <c r="BY112" s="271"/>
      <c r="BZ112" s="271"/>
      <c r="CA112" s="274" t="str">
        <f>IF(C112=0,"",IF(AN112="",IF(C112="","","* No olvide digitar la columna Beneficiarios. "),""))</f>
        <v/>
      </c>
      <c r="CB112" s="274" t="str">
        <f>IF(C112&lt;AN112,"* El número de Beneficiarios NO DEBE ser mayor que el total. ","")</f>
        <v/>
      </c>
      <c r="CG112" s="543">
        <f>IF(C112&lt;AN112,1,0)</f>
        <v>0</v>
      </c>
      <c r="CH112" s="543" t="str">
        <f>IF(C112=0,"",IF(AN112="",IF(C112="","",1),0))</f>
        <v/>
      </c>
      <c r="CI112" s="543"/>
      <c r="CJ112" s="543"/>
      <c r="CK112" s="543"/>
      <c r="CL112" s="543"/>
      <c r="CM112" s="543"/>
    </row>
    <row r="113" spans="1:132" s="274" customFormat="1" ht="16.399999999999999" customHeight="1" x14ac:dyDescent="0.25">
      <c r="A113" s="8139" t="s">
        <v>1742</v>
      </c>
      <c r="B113" s="8140"/>
      <c r="C113" s="1289">
        <f>SUM(D113+E113)</f>
        <v>0</v>
      </c>
      <c r="D113" s="1290">
        <f t="shared" si="16"/>
        <v>0</v>
      </c>
      <c r="E113" s="1487">
        <f t="shared" si="16"/>
        <v>0</v>
      </c>
      <c r="F113" s="1978"/>
      <c r="G113" s="2199"/>
      <c r="H113" s="1978"/>
      <c r="I113" s="2199"/>
      <c r="J113" s="1978"/>
      <c r="K113" s="2199"/>
      <c r="L113" s="1978"/>
      <c r="M113" s="2199"/>
      <c r="N113" s="1978"/>
      <c r="O113" s="2199"/>
      <c r="P113" s="1978"/>
      <c r="Q113" s="2199"/>
      <c r="R113" s="1978"/>
      <c r="S113" s="2199"/>
      <c r="T113" s="1978"/>
      <c r="U113" s="2199"/>
      <c r="V113" s="1978"/>
      <c r="W113" s="2199"/>
      <c r="X113" s="1978"/>
      <c r="Y113" s="2199"/>
      <c r="Z113" s="1978"/>
      <c r="AA113" s="2199"/>
      <c r="AB113" s="1978"/>
      <c r="AC113" s="2199"/>
      <c r="AD113" s="2200"/>
      <c r="AE113" s="2201"/>
      <c r="AF113" s="1978"/>
      <c r="AG113" s="2199"/>
      <c r="AH113" s="2200"/>
      <c r="AI113" s="2201"/>
      <c r="AJ113" s="1978"/>
      <c r="AK113" s="2199"/>
      <c r="AL113" s="2200"/>
      <c r="AM113" s="2199"/>
      <c r="AN113" s="1979"/>
      <c r="AO113" s="311"/>
      <c r="AP113" s="283"/>
      <c r="AQ113" s="283"/>
      <c r="AR113" s="283"/>
      <c r="AS113" s="283"/>
      <c r="AT113" s="283"/>
      <c r="AU113" s="283"/>
      <c r="AV113" s="283"/>
      <c r="AW113" s="283"/>
      <c r="AX113" s="283"/>
      <c r="AY113" s="283"/>
      <c r="AZ113" s="283"/>
      <c r="BA113" s="273"/>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V113" s="272"/>
      <c r="BW113" s="272"/>
      <c r="BX113" s="271"/>
      <c r="BY113" s="271"/>
      <c r="BZ113" s="271"/>
      <c r="CA113" s="274" t="str">
        <f>IF(C113=0,"",IF(AN113="",IF(C113="","","* No olvide digitar la columna Beneficiarios. "),""))</f>
        <v/>
      </c>
      <c r="CB113" s="274" t="str">
        <f>IF(C113&lt;AN113,"* El número de Beneficiarios NO DEBE ser mayor que el total. ","")</f>
        <v/>
      </c>
      <c r="CG113" s="543">
        <f>IF(C113&lt;AN113,1,0)</f>
        <v>0</v>
      </c>
      <c r="CH113" s="543" t="str">
        <f>IF(C113=0,"",IF(AN113="",IF(C113="","",1),0))</f>
        <v/>
      </c>
      <c r="CI113" s="543"/>
      <c r="CJ113" s="543"/>
      <c r="CK113" s="543"/>
      <c r="CL113" s="543"/>
      <c r="CM113" s="543"/>
    </row>
    <row r="114" spans="1:132" ht="21" customHeight="1" x14ac:dyDescent="0.35">
      <c r="A114" s="261" t="s">
        <v>1743</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3"/>
      <c r="Y114" s="273"/>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3"/>
      <c r="BW114" s="273"/>
      <c r="BX114" s="284"/>
      <c r="BY114" s="284"/>
      <c r="BZ114" s="273"/>
      <c r="CA114" s="274"/>
      <c r="CB114" s="274"/>
      <c r="CC114" s="274"/>
      <c r="CD114" s="274"/>
      <c r="CE114" s="274"/>
      <c r="CF114" s="274"/>
      <c r="CG114" s="274"/>
      <c r="CH114" s="274"/>
      <c r="CI114" s="274"/>
      <c r="CJ114" s="274"/>
      <c r="CK114" s="274"/>
      <c r="CL114" s="274"/>
      <c r="CM114" s="274"/>
      <c r="CN114" s="274"/>
      <c r="CO114" s="274"/>
      <c r="CP114" s="274"/>
      <c r="CQ114" s="274"/>
      <c r="CR114" s="274"/>
      <c r="CS114" s="274"/>
      <c r="CT114" s="274"/>
      <c r="CU114" s="274"/>
      <c r="CV114" s="274"/>
      <c r="CW114" s="274"/>
      <c r="CX114" s="274"/>
      <c r="CY114" s="274"/>
      <c r="CZ114" s="274"/>
      <c r="DA114" s="314"/>
      <c r="DB114" s="314"/>
      <c r="DC114" s="314"/>
      <c r="DD114" s="314"/>
      <c r="DE114" s="314"/>
      <c r="DF114" s="314"/>
      <c r="DG114" s="314"/>
      <c r="DH114" s="314"/>
      <c r="DI114" s="314"/>
      <c r="DJ114" s="314"/>
      <c r="DK114" s="314"/>
      <c r="DL114" s="314"/>
      <c r="DM114" s="314"/>
      <c r="DN114" s="314"/>
      <c r="DO114" s="314"/>
      <c r="DP114" s="314"/>
      <c r="DQ114" s="314"/>
      <c r="DR114" s="314"/>
      <c r="DS114" s="314"/>
      <c r="DT114" s="314"/>
      <c r="DU114" s="314"/>
      <c r="DV114" s="314"/>
      <c r="DW114" s="314"/>
      <c r="DX114" s="314"/>
      <c r="DY114" s="314"/>
      <c r="DZ114" s="314"/>
      <c r="EA114" s="272"/>
      <c r="EB114" s="272"/>
    </row>
    <row r="115" spans="1:132" ht="21" customHeight="1" x14ac:dyDescent="0.35">
      <c r="A115" s="8141" t="s">
        <v>190</v>
      </c>
      <c r="B115" s="8142"/>
      <c r="C115" s="8141" t="s">
        <v>30</v>
      </c>
      <c r="D115" s="8145"/>
      <c r="E115" s="8142"/>
      <c r="F115" s="8132" t="s">
        <v>1744</v>
      </c>
      <c r="G115" s="8133"/>
      <c r="H115" s="8146" t="s">
        <v>1745</v>
      </c>
      <c r="I115" s="8133"/>
      <c r="J115" s="8132" t="s">
        <v>1746</v>
      </c>
      <c r="K115" s="8133"/>
      <c r="L115" s="8132" t="s">
        <v>44</v>
      </c>
      <c r="M115" s="8133"/>
      <c r="N115" s="8132" t="s">
        <v>1747</v>
      </c>
      <c r="O115" s="8133"/>
      <c r="P115" s="8132" t="s">
        <v>1748</v>
      </c>
      <c r="Q115" s="8133"/>
      <c r="R115" s="8134" t="s">
        <v>1749</v>
      </c>
      <c r="S115" s="8127"/>
      <c r="T115" s="8134" t="s">
        <v>1750</v>
      </c>
      <c r="U115" s="8127"/>
      <c r="V115" s="8134" t="s">
        <v>1751</v>
      </c>
      <c r="W115" s="8126"/>
      <c r="X115" s="8134" t="s">
        <v>1752</v>
      </c>
      <c r="Y115" s="8127"/>
      <c r="Z115" s="273"/>
      <c r="AA115" s="273"/>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V115" s="272"/>
      <c r="BW115" s="272"/>
      <c r="BX115" s="273"/>
      <c r="BY115" s="273"/>
      <c r="BZ115" s="273"/>
      <c r="CA115" s="284"/>
      <c r="CB115" s="284"/>
      <c r="CC115" s="274"/>
      <c r="CD115" s="274"/>
      <c r="CE115" s="274"/>
      <c r="CF115" s="274"/>
      <c r="CG115" s="274"/>
      <c r="CH115" s="274"/>
      <c r="CI115" s="274"/>
      <c r="CJ115" s="274"/>
      <c r="CK115" s="274"/>
      <c r="CL115" s="274"/>
      <c r="CM115" s="274"/>
      <c r="CN115" s="274"/>
      <c r="CO115" s="274"/>
      <c r="CP115" s="274"/>
      <c r="CQ115" s="274"/>
      <c r="CR115" s="274"/>
      <c r="CS115" s="274"/>
      <c r="CT115" s="274"/>
      <c r="CU115" s="274"/>
      <c r="CV115" s="274"/>
      <c r="CW115" s="274"/>
      <c r="CX115" s="274"/>
      <c r="CY115" s="274"/>
      <c r="CZ115" s="274"/>
      <c r="DA115" s="274"/>
      <c r="DB115" s="274"/>
      <c r="DC115" s="314"/>
      <c r="DD115" s="314"/>
      <c r="DE115" s="314"/>
      <c r="DF115" s="314"/>
      <c r="DG115" s="314"/>
      <c r="DH115" s="314"/>
      <c r="DI115" s="314"/>
      <c r="DJ115" s="314"/>
      <c r="DK115" s="314"/>
      <c r="DL115" s="314"/>
      <c r="DM115" s="314"/>
      <c r="DN115" s="314"/>
      <c r="DO115" s="314"/>
      <c r="DP115" s="314"/>
      <c r="DQ115" s="314"/>
      <c r="DR115" s="314"/>
      <c r="DS115" s="314"/>
      <c r="DT115" s="314"/>
      <c r="DU115" s="314"/>
      <c r="DV115" s="314"/>
      <c r="DW115" s="314"/>
      <c r="DX115" s="314"/>
      <c r="DY115" s="314"/>
      <c r="DZ115" s="314"/>
      <c r="EA115" s="590"/>
      <c r="EB115" s="590"/>
    </row>
    <row r="116" spans="1:132" ht="21" customHeight="1" x14ac:dyDescent="0.35">
      <c r="A116" s="8143"/>
      <c r="B116" s="8144"/>
      <c r="C116" s="2202" t="s">
        <v>32</v>
      </c>
      <c r="D116" s="2203" t="s">
        <v>33</v>
      </c>
      <c r="E116" s="2204" t="s">
        <v>34</v>
      </c>
      <c r="F116" s="2007" t="s">
        <v>541</v>
      </c>
      <c r="G116" s="2008" t="s">
        <v>34</v>
      </c>
      <c r="H116" s="2007" t="s">
        <v>541</v>
      </c>
      <c r="I116" s="2008" t="s">
        <v>34</v>
      </c>
      <c r="J116" s="2007" t="s">
        <v>541</v>
      </c>
      <c r="K116" s="2008" t="s">
        <v>34</v>
      </c>
      <c r="L116" s="2007" t="s">
        <v>541</v>
      </c>
      <c r="M116" s="2008" t="s">
        <v>34</v>
      </c>
      <c r="N116" s="2007" t="s">
        <v>541</v>
      </c>
      <c r="O116" s="2008" t="s">
        <v>34</v>
      </c>
      <c r="P116" s="2007" t="s">
        <v>541</v>
      </c>
      <c r="Q116" s="2008" t="s">
        <v>34</v>
      </c>
      <c r="R116" s="2007" t="s">
        <v>541</v>
      </c>
      <c r="S116" s="2008" t="s">
        <v>34</v>
      </c>
      <c r="T116" s="2007" t="s">
        <v>541</v>
      </c>
      <c r="U116" s="2008" t="s">
        <v>34</v>
      </c>
      <c r="V116" s="2007" t="s">
        <v>541</v>
      </c>
      <c r="W116" s="2205" t="s">
        <v>34</v>
      </c>
      <c r="X116" s="2007" t="s">
        <v>541</v>
      </c>
      <c r="Y116" s="2008" t="s">
        <v>34</v>
      </c>
      <c r="Z116" s="273"/>
      <c r="AA116" s="273"/>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3"/>
      <c r="BY116" s="273"/>
      <c r="BZ116" s="273"/>
      <c r="CA116" s="284"/>
      <c r="CB116" s="284"/>
      <c r="CC116" s="274"/>
      <c r="CD116" s="274"/>
      <c r="CE116" s="274"/>
      <c r="CF116" s="274"/>
      <c r="CG116" s="274"/>
      <c r="CH116" s="274"/>
      <c r="CI116" s="274"/>
      <c r="CJ116" s="274"/>
      <c r="CK116" s="274"/>
      <c r="CL116" s="274"/>
      <c r="CM116" s="274"/>
      <c r="CN116" s="274"/>
      <c r="CO116" s="274"/>
      <c r="CP116" s="274"/>
      <c r="CQ116" s="274"/>
      <c r="CR116" s="274"/>
      <c r="CS116" s="274"/>
      <c r="CT116" s="274"/>
      <c r="CU116" s="274"/>
      <c r="CV116" s="274"/>
      <c r="CW116" s="274"/>
      <c r="CX116" s="274"/>
      <c r="CY116" s="274"/>
      <c r="CZ116" s="274"/>
      <c r="DA116" s="274"/>
      <c r="DB116" s="274"/>
      <c r="DC116" s="314"/>
      <c r="DD116" s="314"/>
      <c r="DE116" s="314"/>
      <c r="DF116" s="314"/>
      <c r="DG116" s="314"/>
      <c r="DH116" s="314"/>
      <c r="DI116" s="314"/>
      <c r="DJ116" s="314"/>
      <c r="DK116" s="314"/>
      <c r="DL116" s="314"/>
      <c r="DM116" s="314"/>
      <c r="DN116" s="314"/>
      <c r="DO116" s="314"/>
      <c r="DP116" s="314"/>
      <c r="DQ116" s="314"/>
      <c r="DR116" s="314"/>
      <c r="DS116" s="314"/>
      <c r="DT116" s="314"/>
      <c r="DU116" s="314"/>
      <c r="DV116" s="314"/>
      <c r="DW116" s="314"/>
      <c r="DX116" s="314"/>
      <c r="DY116" s="314"/>
      <c r="DZ116" s="314"/>
      <c r="EA116" s="590"/>
      <c r="EB116" s="590"/>
    </row>
    <row r="117" spans="1:132" ht="21" customHeight="1" x14ac:dyDescent="0.35">
      <c r="A117" s="8120" t="s">
        <v>186</v>
      </c>
      <c r="B117" s="8121"/>
      <c r="C117" s="2206">
        <f>SUM(D117+E117)</f>
        <v>0</v>
      </c>
      <c r="D117" s="2207">
        <f>SUM(F117+H117+J117+L117+N117+P117+R117+T117+V117+X117)</f>
        <v>0</v>
      </c>
      <c r="E117" s="2208">
        <f>SUM(G117+I117+K117+M117+O117+Q117+S117+U117+W117+Y117)</f>
        <v>0</v>
      </c>
      <c r="F117" s="2209"/>
      <c r="G117" s="2210"/>
      <c r="H117" s="2211"/>
      <c r="I117" s="2212"/>
      <c r="J117" s="2211"/>
      <c r="K117" s="2212"/>
      <c r="L117" s="2209"/>
      <c r="M117" s="2210"/>
      <c r="N117" s="2211"/>
      <c r="O117" s="2212"/>
      <c r="P117" s="2209"/>
      <c r="Q117" s="2210"/>
      <c r="R117" s="2211"/>
      <c r="S117" s="2212"/>
      <c r="T117" s="2209"/>
      <c r="U117" s="2210"/>
      <c r="V117" s="2211"/>
      <c r="W117" s="2212"/>
      <c r="X117" s="2211"/>
      <c r="Y117" s="2213"/>
      <c r="Z117" s="284"/>
      <c r="AA117" s="273"/>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3"/>
      <c r="BY117" s="273"/>
      <c r="BZ117" s="273"/>
      <c r="CA117" s="284"/>
      <c r="CB117" s="284"/>
      <c r="CC117" s="274"/>
      <c r="CD117" s="274"/>
      <c r="CE117" s="274"/>
      <c r="CF117" s="274"/>
      <c r="CG117" s="274"/>
      <c r="CH117" s="274"/>
      <c r="CI117" s="274"/>
      <c r="CJ117" s="274"/>
      <c r="CK117" s="274"/>
      <c r="CL117" s="274"/>
      <c r="CM117" s="274"/>
      <c r="CN117" s="274"/>
      <c r="CO117" s="274"/>
      <c r="CP117" s="274"/>
      <c r="CQ117" s="274"/>
      <c r="CR117" s="274"/>
      <c r="CS117" s="274"/>
      <c r="CT117" s="274"/>
      <c r="CU117" s="274"/>
      <c r="CV117" s="274"/>
      <c r="CW117" s="274"/>
      <c r="CX117" s="274"/>
      <c r="CY117" s="274"/>
      <c r="CZ117" s="274"/>
      <c r="DA117" s="274"/>
      <c r="DB117" s="274"/>
      <c r="DC117" s="314"/>
      <c r="DD117" s="314"/>
      <c r="DE117" s="314"/>
      <c r="DF117" s="314"/>
      <c r="DG117" s="314"/>
      <c r="DH117" s="314"/>
      <c r="DI117" s="314"/>
      <c r="DJ117" s="314"/>
      <c r="DK117" s="314"/>
      <c r="DL117" s="314"/>
      <c r="DM117" s="314"/>
      <c r="DN117" s="314"/>
      <c r="DO117" s="314"/>
      <c r="DP117" s="314"/>
      <c r="DQ117" s="314"/>
      <c r="DR117" s="314"/>
      <c r="DS117" s="314"/>
      <c r="DT117" s="314"/>
      <c r="DU117" s="314"/>
      <c r="DV117" s="314"/>
      <c r="DW117" s="314"/>
      <c r="DX117" s="314"/>
      <c r="DY117" s="314"/>
      <c r="DZ117" s="314"/>
      <c r="EA117" s="590"/>
      <c r="EB117" s="590"/>
    </row>
    <row r="118" spans="1:132" ht="21" customHeight="1" x14ac:dyDescent="0.35">
      <c r="A118" s="8122" t="s">
        <v>1753</v>
      </c>
      <c r="B118" s="8123"/>
      <c r="C118" s="2214">
        <f>SUM(D118+E118)</f>
        <v>0</v>
      </c>
      <c r="D118" s="2215">
        <f>SUM(F118+H118+J118+L118+N118+P118+R118+T118+V118+X118)</f>
        <v>0</v>
      </c>
      <c r="E118" s="2216">
        <f>SUM(G118+I118+K118+M118+O118+Q118+S118+U118+W118+Y118)</f>
        <v>0</v>
      </c>
      <c r="F118" s="2217"/>
      <c r="G118" s="2218"/>
      <c r="H118" s="2219"/>
      <c r="I118" s="2220"/>
      <c r="J118" s="2219"/>
      <c r="K118" s="2220"/>
      <c r="L118" s="2217"/>
      <c r="M118" s="2218"/>
      <c r="N118" s="2219"/>
      <c r="O118" s="2220"/>
      <c r="P118" s="2217"/>
      <c r="Q118" s="2218"/>
      <c r="R118" s="2219"/>
      <c r="S118" s="2220"/>
      <c r="T118" s="2217"/>
      <c r="U118" s="2218"/>
      <c r="V118" s="2219"/>
      <c r="W118" s="2220"/>
      <c r="X118" s="2219"/>
      <c r="Y118" s="2221"/>
      <c r="Z118" s="284"/>
      <c r="AA118" s="273"/>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3"/>
      <c r="BY118" s="273"/>
      <c r="BZ118" s="273"/>
      <c r="CA118" s="284"/>
      <c r="CB118" s="284"/>
      <c r="CC118" s="274"/>
      <c r="CD118" s="274"/>
      <c r="CE118" s="274"/>
      <c r="CF118" s="274"/>
      <c r="CG118" s="274"/>
      <c r="CH118" s="274"/>
      <c r="CI118" s="274"/>
      <c r="CJ118" s="274"/>
      <c r="CK118" s="274"/>
      <c r="CL118" s="274"/>
      <c r="CM118" s="274"/>
      <c r="CN118" s="274"/>
      <c r="CO118" s="274"/>
      <c r="CP118" s="274"/>
      <c r="CQ118" s="274"/>
      <c r="CR118" s="274"/>
      <c r="CS118" s="274"/>
      <c r="CT118" s="274"/>
      <c r="CU118" s="274"/>
      <c r="CV118" s="274"/>
      <c r="CW118" s="274"/>
      <c r="CX118" s="274"/>
      <c r="CY118" s="274"/>
      <c r="CZ118" s="274"/>
      <c r="DA118" s="274"/>
      <c r="DB118" s="274"/>
      <c r="DC118" s="314"/>
      <c r="DD118" s="314"/>
      <c r="DE118" s="314"/>
      <c r="DF118" s="314"/>
      <c r="DG118" s="314"/>
      <c r="DH118" s="314"/>
      <c r="DI118" s="314"/>
      <c r="DJ118" s="314"/>
      <c r="DK118" s="314"/>
      <c r="DL118" s="314"/>
      <c r="DM118" s="314"/>
      <c r="DN118" s="314"/>
      <c r="DO118" s="314"/>
      <c r="DP118" s="314"/>
      <c r="DQ118" s="314"/>
      <c r="DR118" s="314"/>
      <c r="DS118" s="314"/>
      <c r="DT118" s="314"/>
      <c r="DU118" s="314"/>
      <c r="DV118" s="314"/>
      <c r="DW118" s="314"/>
      <c r="DX118" s="314"/>
      <c r="DY118" s="314"/>
      <c r="DZ118" s="314"/>
      <c r="EA118" s="590"/>
      <c r="EB118" s="590"/>
    </row>
    <row r="119" spans="1:132" ht="32.15" customHeight="1" x14ac:dyDescent="0.35">
      <c r="A119" s="261" t="s">
        <v>1754</v>
      </c>
      <c r="B119" s="273"/>
      <c r="C119" s="273"/>
      <c r="D119" s="273"/>
      <c r="E119" s="273"/>
      <c r="F119" s="273"/>
      <c r="G119" s="273"/>
      <c r="H119" s="273"/>
      <c r="I119" s="273"/>
      <c r="J119" s="273"/>
      <c r="K119" s="273"/>
      <c r="L119" s="273"/>
      <c r="M119" s="273"/>
      <c r="N119" s="273"/>
      <c r="O119" s="273"/>
      <c r="P119" s="273"/>
      <c r="Q119" s="273"/>
      <c r="R119" s="273"/>
      <c r="S119" s="272"/>
      <c r="T119" s="272"/>
      <c r="U119" s="272"/>
      <c r="V119" s="272"/>
      <c r="W119" s="272"/>
      <c r="X119" s="272"/>
      <c r="Y119" s="272"/>
      <c r="Z119" s="272"/>
      <c r="AA119" s="272"/>
      <c r="AB119" s="272"/>
      <c r="AC119" s="272"/>
      <c r="AD119" s="272"/>
      <c r="AE119" s="272"/>
      <c r="AF119" s="272"/>
      <c r="AG119" s="272"/>
      <c r="AH119" s="272"/>
      <c r="AI119" s="272"/>
      <c r="AJ119" s="272"/>
      <c r="AK119" s="272"/>
      <c r="AL119" s="273"/>
      <c r="AM119" s="273"/>
      <c r="AN119" s="273"/>
      <c r="AO119" s="273"/>
      <c r="AP119" s="273"/>
      <c r="AQ119" s="273"/>
      <c r="AR119" s="284"/>
      <c r="AS119" s="284"/>
      <c r="AT119" s="284"/>
      <c r="AU119" s="284"/>
      <c r="AV119" s="284"/>
      <c r="AW119" s="284"/>
      <c r="AX119" s="284"/>
      <c r="AY119" s="284"/>
      <c r="AZ119" s="284"/>
      <c r="BA119" s="284"/>
      <c r="BB119" s="284"/>
      <c r="BC119" s="284"/>
      <c r="BD119" s="284"/>
      <c r="BE119" s="284"/>
      <c r="BF119" s="284"/>
      <c r="BG119" s="284"/>
      <c r="BH119" s="284"/>
      <c r="BI119" s="284"/>
      <c r="BJ119" s="284"/>
      <c r="BK119" s="284"/>
      <c r="BL119" s="284"/>
      <c r="BM119" s="284"/>
      <c r="BN119" s="284"/>
      <c r="BO119" s="284"/>
      <c r="BP119" s="284"/>
      <c r="BQ119" s="284"/>
      <c r="BR119" s="272"/>
      <c r="BS119" s="272"/>
      <c r="BT119" s="272"/>
      <c r="BU119" s="272"/>
      <c r="BV119" s="273"/>
      <c r="BW119" s="273"/>
      <c r="BX119" s="273"/>
      <c r="BY119" s="273"/>
      <c r="BZ119" s="273"/>
      <c r="CA119" s="274"/>
      <c r="CB119" s="274"/>
      <c r="CC119" s="274"/>
      <c r="CD119" s="274"/>
      <c r="CE119" s="274"/>
      <c r="CF119" s="274"/>
      <c r="CG119" s="274"/>
      <c r="CH119" s="274"/>
      <c r="CI119" s="274"/>
      <c r="CJ119" s="274"/>
      <c r="CK119" s="274"/>
      <c r="CL119" s="274"/>
      <c r="CM119" s="274"/>
      <c r="CN119" s="274"/>
      <c r="CO119" s="274"/>
      <c r="CP119" s="274"/>
      <c r="CQ119" s="274"/>
      <c r="CR119" s="274"/>
      <c r="CS119" s="274"/>
      <c r="CT119" s="274"/>
      <c r="CU119" s="274"/>
      <c r="CV119" s="274"/>
      <c r="CW119" s="274"/>
      <c r="CX119" s="274"/>
      <c r="CY119" s="274"/>
      <c r="CZ119" s="274"/>
      <c r="DA119" s="314"/>
      <c r="DB119" s="314"/>
      <c r="DC119" s="314"/>
      <c r="DD119" s="314"/>
      <c r="DE119" s="314"/>
      <c r="DF119" s="314"/>
      <c r="DG119" s="314"/>
      <c r="DH119" s="314"/>
      <c r="DI119" s="314"/>
      <c r="DJ119" s="314"/>
      <c r="DK119" s="314"/>
      <c r="DL119" s="314"/>
      <c r="DM119" s="314"/>
      <c r="DN119" s="314"/>
      <c r="DO119" s="314"/>
      <c r="DP119" s="314"/>
      <c r="DQ119" s="314"/>
      <c r="DR119" s="314"/>
      <c r="DS119" s="314"/>
      <c r="DT119" s="314"/>
      <c r="DU119" s="314"/>
      <c r="DV119" s="314"/>
      <c r="DW119" s="314"/>
      <c r="DX119" s="314"/>
      <c r="DY119" s="314"/>
      <c r="DZ119" s="314"/>
      <c r="EA119" s="272"/>
      <c r="EB119" s="272"/>
    </row>
    <row r="120" spans="1:132" ht="16.399999999999999" customHeight="1" x14ac:dyDescent="0.35">
      <c r="A120" s="8124" t="s">
        <v>190</v>
      </c>
      <c r="B120" s="8126" t="s">
        <v>1755</v>
      </c>
      <c r="C120" s="8126"/>
      <c r="D120" s="8126"/>
      <c r="E120" s="8127"/>
      <c r="F120" s="8128" t="s">
        <v>367</v>
      </c>
      <c r="G120" s="8129"/>
      <c r="H120" s="8130" t="s">
        <v>1756</v>
      </c>
      <c r="I120" s="8126"/>
      <c r="J120" s="8126"/>
      <c r="K120" s="8131"/>
      <c r="L120" s="8019" t="s">
        <v>1757</v>
      </c>
      <c r="M120" s="7979" t="s">
        <v>1758</v>
      </c>
      <c r="N120" s="8019" t="s">
        <v>1759</v>
      </c>
      <c r="O120" s="7979" t="s">
        <v>9</v>
      </c>
      <c r="P120" s="7979" t="s">
        <v>10</v>
      </c>
      <c r="Q120" s="272"/>
      <c r="R120" s="272"/>
      <c r="S120" s="272"/>
      <c r="T120" s="272"/>
      <c r="U120" s="272"/>
      <c r="V120" s="272"/>
      <c r="W120" s="272"/>
      <c r="X120" s="272"/>
      <c r="Y120" s="272"/>
      <c r="Z120" s="272"/>
      <c r="AA120" s="272"/>
      <c r="AB120" s="272"/>
      <c r="AC120" s="271"/>
      <c r="AD120" s="271"/>
      <c r="AE120" s="271"/>
      <c r="AF120" s="272"/>
      <c r="AG120" s="272"/>
      <c r="AH120" s="272"/>
      <c r="AI120" s="271"/>
      <c r="AJ120" s="271"/>
      <c r="AK120" s="271"/>
      <c r="AL120" s="284"/>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c r="BI120" s="284"/>
      <c r="BJ120" s="284"/>
      <c r="BK120" s="284"/>
      <c r="BL120" s="273"/>
      <c r="BM120" s="273"/>
      <c r="BN120" s="273"/>
      <c r="BO120" s="273"/>
      <c r="BP120" s="273"/>
      <c r="BQ120" s="273"/>
      <c r="BR120" s="272"/>
      <c r="BS120" s="272"/>
      <c r="BT120" s="272"/>
      <c r="BU120" s="272"/>
      <c r="BV120" s="273"/>
      <c r="BW120" s="273"/>
      <c r="BX120" s="273"/>
      <c r="BY120" s="273"/>
      <c r="BZ120" s="273"/>
      <c r="CA120" s="274"/>
      <c r="CB120" s="274"/>
      <c r="CC120" s="274"/>
      <c r="CD120" s="274"/>
      <c r="CE120" s="274"/>
      <c r="CF120" s="274"/>
      <c r="CG120" s="274"/>
      <c r="CH120" s="274"/>
      <c r="CI120" s="274"/>
      <c r="CJ120" s="274"/>
      <c r="CK120" s="274"/>
      <c r="CL120" s="274"/>
      <c r="CM120" s="274"/>
      <c r="CN120" s="274"/>
      <c r="CO120" s="274"/>
      <c r="CP120" s="274"/>
      <c r="CQ120" s="274"/>
      <c r="CR120" s="274"/>
      <c r="CS120" s="274"/>
      <c r="CT120" s="274"/>
      <c r="CU120" s="274"/>
      <c r="CV120" s="274"/>
      <c r="CW120" s="274"/>
      <c r="CX120" s="274"/>
      <c r="CY120" s="274"/>
      <c r="CZ120" s="274"/>
      <c r="DA120" s="314"/>
      <c r="DB120" s="314"/>
      <c r="DC120" s="314"/>
      <c r="DD120" s="314"/>
      <c r="DE120" s="314"/>
      <c r="DF120" s="314"/>
      <c r="DG120" s="314"/>
      <c r="DH120" s="314"/>
      <c r="DI120" s="314"/>
      <c r="DJ120" s="314"/>
      <c r="DK120" s="314"/>
      <c r="DL120" s="314"/>
      <c r="DM120" s="314"/>
      <c r="DN120" s="314"/>
      <c r="DO120" s="314"/>
      <c r="DP120" s="314"/>
      <c r="DQ120" s="314"/>
      <c r="DR120" s="314"/>
      <c r="DS120" s="314"/>
      <c r="DT120" s="314"/>
      <c r="DU120" s="314"/>
      <c r="DV120" s="314"/>
      <c r="DW120" s="314"/>
      <c r="DX120" s="314"/>
      <c r="DY120" s="314"/>
      <c r="DZ120" s="314"/>
      <c r="EA120" s="272"/>
      <c r="EB120" s="272"/>
    </row>
    <row r="121" spans="1:132" ht="21" customHeight="1" x14ac:dyDescent="0.35">
      <c r="A121" s="8125"/>
      <c r="B121" s="2222" t="s">
        <v>1760</v>
      </c>
      <c r="C121" s="2222" t="s">
        <v>1761</v>
      </c>
      <c r="D121" s="2223" t="s">
        <v>1762</v>
      </c>
      <c r="E121" s="2031" t="s">
        <v>1763</v>
      </c>
      <c r="F121" s="2224" t="s">
        <v>1665</v>
      </c>
      <c r="G121" s="2225" t="s">
        <v>569</v>
      </c>
      <c r="H121" s="2226" t="s">
        <v>1764</v>
      </c>
      <c r="I121" s="2223" t="s">
        <v>1765</v>
      </c>
      <c r="J121" s="2227" t="s">
        <v>1766</v>
      </c>
      <c r="K121" s="2228" t="s">
        <v>1767</v>
      </c>
      <c r="L121" s="8021"/>
      <c r="M121" s="7980"/>
      <c r="N121" s="8021"/>
      <c r="O121" s="7980"/>
      <c r="P121" s="7980"/>
      <c r="Q121" s="272"/>
      <c r="R121" s="272"/>
      <c r="S121" s="272"/>
      <c r="T121" s="272"/>
      <c r="U121" s="272"/>
      <c r="V121" s="272"/>
      <c r="W121" s="272"/>
      <c r="X121" s="272"/>
      <c r="Y121" s="272"/>
      <c r="Z121" s="272"/>
      <c r="AA121" s="272"/>
      <c r="AB121" s="272"/>
      <c r="AC121" s="271"/>
      <c r="AD121" s="271"/>
      <c r="AE121" s="271"/>
      <c r="AF121" s="272"/>
      <c r="AG121" s="272"/>
      <c r="AH121" s="272"/>
      <c r="AI121" s="271"/>
      <c r="AJ121" s="271"/>
      <c r="AK121" s="271"/>
      <c r="AL121" s="284"/>
      <c r="AM121" s="284"/>
      <c r="AN121" s="284"/>
      <c r="AO121" s="284"/>
      <c r="AP121" s="284"/>
      <c r="AQ121" s="284"/>
      <c r="AR121" s="284"/>
      <c r="AS121" s="284"/>
      <c r="AT121" s="284"/>
      <c r="AU121" s="284"/>
      <c r="AV121" s="284"/>
      <c r="AW121" s="284"/>
      <c r="AX121" s="284"/>
      <c r="AY121" s="284"/>
      <c r="AZ121" s="284"/>
      <c r="BA121" s="284"/>
      <c r="BB121" s="284"/>
      <c r="BC121" s="284"/>
      <c r="BD121" s="284"/>
      <c r="BE121" s="284"/>
      <c r="BF121" s="284"/>
      <c r="BG121" s="284"/>
      <c r="BH121" s="284"/>
      <c r="BI121" s="284"/>
      <c r="BJ121" s="284"/>
      <c r="BK121" s="284"/>
      <c r="BL121" s="273"/>
      <c r="BM121" s="273"/>
      <c r="BN121" s="273"/>
      <c r="BO121" s="273"/>
      <c r="BP121" s="273"/>
      <c r="BQ121" s="273"/>
      <c r="BR121" s="272"/>
      <c r="BS121" s="272"/>
      <c r="BT121" s="272"/>
      <c r="BU121" s="272"/>
      <c r="BV121" s="273"/>
      <c r="BW121" s="273"/>
      <c r="BX121" s="273"/>
      <c r="BY121" s="273"/>
      <c r="BZ121" s="273"/>
      <c r="CA121" s="274"/>
      <c r="CB121" s="274"/>
      <c r="CC121" s="274"/>
      <c r="CD121" s="274"/>
      <c r="CE121" s="274"/>
      <c r="CF121" s="274"/>
      <c r="CG121" s="274"/>
      <c r="CH121" s="274"/>
      <c r="CI121" s="274"/>
      <c r="CJ121" s="274"/>
      <c r="CK121" s="274"/>
      <c r="CL121" s="274"/>
      <c r="CM121" s="274"/>
      <c r="CN121" s="274"/>
      <c r="CO121" s="274"/>
      <c r="CP121" s="274"/>
      <c r="CQ121" s="274"/>
      <c r="CR121" s="274"/>
      <c r="CS121" s="274"/>
      <c r="CT121" s="274"/>
      <c r="CU121" s="274"/>
      <c r="CV121" s="274"/>
      <c r="CW121" s="274"/>
      <c r="CX121" s="274"/>
      <c r="CY121" s="274"/>
      <c r="CZ121" s="274"/>
      <c r="DA121" s="314"/>
      <c r="DB121" s="314"/>
      <c r="DC121" s="314"/>
      <c r="DD121" s="314"/>
      <c r="DE121" s="314"/>
      <c r="DF121" s="314"/>
      <c r="DG121" s="314"/>
      <c r="DH121" s="314"/>
      <c r="DI121" s="314"/>
      <c r="DJ121" s="314"/>
      <c r="DK121" s="314"/>
      <c r="DL121" s="314"/>
      <c r="DM121" s="314"/>
      <c r="DN121" s="314"/>
      <c r="DO121" s="314"/>
      <c r="DP121" s="314"/>
      <c r="DQ121" s="314"/>
      <c r="DR121" s="314"/>
      <c r="DS121" s="314"/>
      <c r="DT121" s="314"/>
      <c r="DU121" s="314"/>
      <c r="DV121" s="314"/>
      <c r="DW121" s="314"/>
      <c r="DX121" s="314"/>
      <c r="DY121" s="314"/>
      <c r="DZ121" s="314"/>
      <c r="EA121" s="272"/>
      <c r="EB121" s="272"/>
    </row>
    <row r="122" spans="1:132" ht="26.25" customHeight="1" x14ac:dyDescent="0.35">
      <c r="A122" s="2229" t="s">
        <v>186</v>
      </c>
      <c r="B122" s="2230"/>
      <c r="C122" s="2213"/>
      <c r="D122" s="2231"/>
      <c r="E122" s="2232"/>
      <c r="F122" s="2233"/>
      <c r="G122" s="2234"/>
      <c r="H122" s="2235"/>
      <c r="I122" s="2230"/>
      <c r="J122" s="2230"/>
      <c r="K122" s="2234"/>
      <c r="L122" s="2213"/>
      <c r="M122" s="2230"/>
      <c r="N122" s="2213"/>
      <c r="O122" s="2230"/>
      <c r="P122" s="2230"/>
      <c r="Q122" s="271"/>
      <c r="R122" s="272"/>
      <c r="S122" s="272"/>
      <c r="T122" s="272"/>
      <c r="U122" s="272"/>
      <c r="V122" s="272"/>
      <c r="W122" s="272"/>
      <c r="X122" s="272"/>
      <c r="Y122" s="272"/>
      <c r="Z122" s="272"/>
      <c r="AA122" s="272"/>
      <c r="AB122" s="272"/>
      <c r="AC122" s="271"/>
      <c r="AD122" s="271"/>
      <c r="AE122" s="271"/>
      <c r="AF122" s="272"/>
      <c r="AG122" s="272"/>
      <c r="AH122" s="272"/>
      <c r="AI122" s="271"/>
      <c r="AJ122" s="271"/>
      <c r="AK122" s="271"/>
      <c r="AL122" s="284"/>
      <c r="AM122" s="284"/>
      <c r="AN122" s="284"/>
      <c r="AO122" s="284"/>
      <c r="AP122" s="284"/>
      <c r="AQ122" s="284"/>
      <c r="AR122" s="284"/>
      <c r="AS122" s="284"/>
      <c r="AT122" s="284"/>
      <c r="AU122" s="284"/>
      <c r="AV122" s="284"/>
      <c r="AW122" s="284"/>
      <c r="AX122" s="284"/>
      <c r="AY122" s="284"/>
      <c r="AZ122" s="284"/>
      <c r="BA122" s="284"/>
      <c r="BB122" s="284"/>
      <c r="BC122" s="284"/>
      <c r="BD122" s="284"/>
      <c r="BE122" s="284"/>
      <c r="BF122" s="284"/>
      <c r="BG122" s="284"/>
      <c r="BH122" s="284"/>
      <c r="BI122" s="284"/>
      <c r="BJ122" s="284"/>
      <c r="BK122" s="284"/>
      <c r="BL122" s="273"/>
      <c r="BM122" s="273"/>
      <c r="BN122" s="273"/>
      <c r="BO122" s="273"/>
      <c r="BP122" s="273"/>
      <c r="BQ122" s="273"/>
      <c r="BR122" s="272"/>
      <c r="BS122" s="272"/>
      <c r="BT122" s="272"/>
      <c r="BU122" s="272"/>
      <c r="BV122" s="273"/>
      <c r="BW122" s="273"/>
      <c r="BX122" s="273"/>
      <c r="BY122" s="273"/>
      <c r="BZ122" s="273"/>
      <c r="CA122" s="274"/>
      <c r="CB122" s="274"/>
      <c r="CC122" s="274"/>
      <c r="CD122" s="274"/>
      <c r="CE122" s="274"/>
      <c r="CF122" s="274"/>
      <c r="CG122" s="274"/>
      <c r="CH122" s="274"/>
      <c r="CI122" s="274"/>
      <c r="CJ122" s="274"/>
      <c r="CK122" s="274"/>
      <c r="CL122" s="274"/>
      <c r="CM122" s="274"/>
      <c r="CN122" s="274"/>
      <c r="CO122" s="274"/>
      <c r="CP122" s="274"/>
      <c r="CQ122" s="274"/>
      <c r="CR122" s="274"/>
      <c r="CS122" s="274"/>
      <c r="CT122" s="274"/>
      <c r="CU122" s="274"/>
      <c r="CV122" s="274"/>
      <c r="CW122" s="274"/>
      <c r="CX122" s="274"/>
      <c r="CY122" s="274"/>
      <c r="CZ122" s="274"/>
      <c r="DA122" s="314"/>
      <c r="DB122" s="314"/>
      <c r="DC122" s="314"/>
      <c r="DD122" s="314"/>
      <c r="DE122" s="314"/>
      <c r="DF122" s="314"/>
      <c r="DG122" s="314"/>
      <c r="DH122" s="314"/>
      <c r="DI122" s="314"/>
      <c r="DJ122" s="314"/>
      <c r="DK122" s="314"/>
      <c r="DL122" s="314"/>
      <c r="DM122" s="314"/>
      <c r="DN122" s="314"/>
      <c r="DO122" s="314"/>
      <c r="DP122" s="314"/>
      <c r="DQ122" s="314"/>
      <c r="DR122" s="314"/>
      <c r="DS122" s="314"/>
      <c r="DT122" s="314"/>
      <c r="DU122" s="314"/>
      <c r="DV122" s="314"/>
      <c r="DW122" s="314"/>
      <c r="DX122" s="314"/>
      <c r="DY122" s="314"/>
      <c r="DZ122" s="314"/>
      <c r="EA122" s="272"/>
      <c r="EB122" s="272"/>
    </row>
    <row r="123" spans="1:132" ht="18" customHeight="1" x14ac:dyDescent="0.35">
      <c r="A123" s="2236" t="s">
        <v>1753</v>
      </c>
      <c r="B123" s="2237"/>
      <c r="C123" s="2238"/>
      <c r="D123" s="2239"/>
      <c r="E123" s="2221"/>
      <c r="F123" s="2240"/>
      <c r="G123" s="2241"/>
      <c r="H123" s="2242"/>
      <c r="I123" s="2239"/>
      <c r="J123" s="2239"/>
      <c r="K123" s="2241"/>
      <c r="L123" s="2221"/>
      <c r="M123" s="2239"/>
      <c r="N123" s="2221"/>
      <c r="O123" s="2239"/>
      <c r="P123" s="2239"/>
      <c r="Q123" s="271"/>
      <c r="R123" s="272"/>
      <c r="S123" s="272"/>
      <c r="T123" s="272"/>
      <c r="U123" s="272"/>
      <c r="V123" s="272"/>
      <c r="W123" s="272"/>
      <c r="X123" s="272"/>
      <c r="Y123" s="272"/>
      <c r="Z123" s="272"/>
      <c r="AA123" s="272"/>
      <c r="AB123" s="272"/>
      <c r="AC123" s="271"/>
      <c r="AD123" s="271"/>
      <c r="AE123" s="271"/>
      <c r="AF123" s="272"/>
      <c r="AG123" s="272"/>
      <c r="AH123" s="272"/>
      <c r="AI123" s="271"/>
      <c r="AJ123" s="271"/>
      <c r="AK123" s="271"/>
      <c r="AL123" s="284"/>
      <c r="AM123" s="284"/>
      <c r="AN123" s="284"/>
      <c r="AO123" s="284"/>
      <c r="AP123" s="284"/>
      <c r="AQ123" s="284"/>
      <c r="AR123" s="284"/>
      <c r="AS123" s="284"/>
      <c r="AT123" s="284"/>
      <c r="AU123" s="284"/>
      <c r="AV123" s="284"/>
      <c r="AW123" s="284"/>
      <c r="AX123" s="284"/>
      <c r="AY123" s="284"/>
      <c r="AZ123" s="284"/>
      <c r="BA123" s="284"/>
      <c r="BB123" s="284"/>
      <c r="BC123" s="284"/>
      <c r="BD123" s="284"/>
      <c r="BE123" s="284"/>
      <c r="BF123" s="284"/>
      <c r="BG123" s="284"/>
      <c r="BH123" s="284"/>
      <c r="BI123" s="284"/>
      <c r="BJ123" s="284"/>
      <c r="BK123" s="284"/>
      <c r="BL123" s="273"/>
      <c r="BM123" s="273"/>
      <c r="BN123" s="273"/>
      <c r="BO123" s="273"/>
      <c r="BP123" s="273"/>
      <c r="BQ123" s="273"/>
      <c r="BR123" s="272"/>
      <c r="BS123" s="272"/>
      <c r="BT123" s="272"/>
      <c r="BU123" s="272"/>
      <c r="BV123" s="273"/>
      <c r="BW123" s="273"/>
      <c r="BX123" s="273"/>
      <c r="BY123" s="273"/>
      <c r="BZ123" s="273"/>
      <c r="CA123" s="274"/>
      <c r="CB123" s="274"/>
      <c r="CC123" s="274"/>
      <c r="CD123" s="274"/>
      <c r="CE123" s="274"/>
      <c r="CF123" s="274"/>
      <c r="CG123" s="274"/>
      <c r="CH123" s="274"/>
      <c r="CI123" s="274"/>
      <c r="CJ123" s="274"/>
      <c r="CK123" s="274"/>
      <c r="CL123" s="274"/>
      <c r="CM123" s="274"/>
      <c r="CN123" s="274"/>
      <c r="CO123" s="274"/>
      <c r="CP123" s="274"/>
      <c r="CQ123" s="274"/>
      <c r="CR123" s="274"/>
      <c r="CS123" s="274"/>
      <c r="CT123" s="274"/>
      <c r="CU123" s="274"/>
      <c r="CV123" s="274"/>
      <c r="CW123" s="274"/>
      <c r="CX123" s="274"/>
      <c r="CY123" s="274"/>
      <c r="CZ123" s="274"/>
      <c r="DA123" s="314"/>
      <c r="DB123" s="314"/>
      <c r="DC123" s="314"/>
      <c r="DD123" s="314"/>
      <c r="DE123" s="314"/>
      <c r="DF123" s="314"/>
      <c r="DG123" s="314"/>
      <c r="DH123" s="314"/>
      <c r="DI123" s="314"/>
      <c r="DJ123" s="314"/>
      <c r="DK123" s="314"/>
      <c r="DL123" s="314"/>
      <c r="DM123" s="314"/>
      <c r="DN123" s="314"/>
      <c r="DO123" s="314"/>
      <c r="DP123" s="314"/>
      <c r="DQ123" s="314"/>
      <c r="DR123" s="314"/>
      <c r="DS123" s="314"/>
      <c r="DT123" s="314"/>
      <c r="DU123" s="314"/>
      <c r="DV123" s="314"/>
      <c r="DW123" s="314"/>
      <c r="DX123" s="314"/>
      <c r="DY123" s="314"/>
      <c r="DZ123" s="314"/>
      <c r="EA123" s="272"/>
      <c r="EB123" s="272"/>
    </row>
    <row r="124" spans="1:132" s="274" customFormat="1" ht="32.15" customHeight="1" x14ac:dyDescent="0.3">
      <c r="A124" s="280" t="s">
        <v>1768</v>
      </c>
      <c r="B124" s="542"/>
      <c r="C124" s="542"/>
      <c r="D124" s="280"/>
      <c r="E124" s="280"/>
      <c r="F124" s="280"/>
      <c r="G124" s="280"/>
      <c r="H124" s="280"/>
      <c r="I124" s="280"/>
      <c r="J124" s="280"/>
      <c r="K124" s="280"/>
      <c r="L124" s="280"/>
      <c r="M124" s="280"/>
      <c r="N124" s="280"/>
      <c r="O124" s="280"/>
      <c r="P124" s="280"/>
      <c r="Q124" s="280"/>
      <c r="R124" s="280"/>
      <c r="S124" s="280"/>
      <c r="T124" s="280"/>
      <c r="U124" s="277"/>
      <c r="V124" s="277"/>
      <c r="W124" s="277"/>
      <c r="X124" s="272"/>
      <c r="Y124" s="272"/>
      <c r="Z124" s="272"/>
      <c r="AA124" s="272"/>
      <c r="AB124" s="272"/>
      <c r="AC124" s="272"/>
      <c r="AD124" s="272"/>
      <c r="AE124" s="272"/>
      <c r="AF124" s="272"/>
      <c r="AG124" s="272"/>
      <c r="AH124" s="272"/>
      <c r="AI124" s="272"/>
      <c r="AJ124" s="273"/>
      <c r="AK124" s="273"/>
      <c r="AL124" s="273"/>
      <c r="AM124" s="273"/>
      <c r="AN124" s="273"/>
      <c r="AO124" s="273"/>
      <c r="AP124" s="273"/>
      <c r="AQ124" s="273"/>
      <c r="AR124" s="273"/>
      <c r="AS124" s="273"/>
      <c r="AT124" s="273"/>
      <c r="AU124" s="273"/>
      <c r="AV124" s="273"/>
      <c r="AW124" s="273"/>
      <c r="AX124" s="273"/>
      <c r="AY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272"/>
      <c r="BV124" s="272"/>
      <c r="BW124" s="272"/>
      <c r="BX124" s="272"/>
      <c r="BY124" s="272"/>
      <c r="BZ124" s="272"/>
      <c r="CG124" s="543"/>
      <c r="CH124" s="543"/>
      <c r="CI124" s="543"/>
      <c r="CJ124" s="543"/>
      <c r="CK124" s="543"/>
      <c r="CL124" s="543"/>
      <c r="CM124" s="543"/>
    </row>
    <row r="125" spans="1:132" s="274" customFormat="1" ht="16.399999999999999" customHeight="1" x14ac:dyDescent="0.25">
      <c r="A125" s="7975" t="s">
        <v>190</v>
      </c>
      <c r="B125" s="7371"/>
      <c r="C125" s="7977" t="s">
        <v>30</v>
      </c>
      <c r="D125" s="8003" t="s">
        <v>588</v>
      </c>
      <c r="E125" s="8103"/>
      <c r="F125" s="8103"/>
      <c r="G125" s="8103"/>
      <c r="H125" s="8103"/>
      <c r="I125" s="8048"/>
      <c r="J125" s="7990" t="s">
        <v>363</v>
      </c>
      <c r="K125" s="277"/>
      <c r="L125" s="541"/>
      <c r="M125" s="541"/>
      <c r="N125" s="541"/>
      <c r="O125" s="541"/>
      <c r="P125" s="541"/>
      <c r="Q125" s="541"/>
      <c r="R125" s="272"/>
      <c r="S125" s="272"/>
      <c r="T125" s="272"/>
      <c r="U125" s="272"/>
      <c r="V125" s="272"/>
      <c r="W125" s="272"/>
      <c r="X125" s="272"/>
      <c r="Y125" s="272"/>
      <c r="Z125" s="272"/>
      <c r="AA125" s="272"/>
      <c r="AB125" s="272"/>
      <c r="AC125" s="272"/>
      <c r="AD125" s="273"/>
      <c r="AE125" s="273"/>
      <c r="AF125" s="273"/>
      <c r="AG125" s="273"/>
      <c r="AH125" s="273"/>
      <c r="AI125" s="273"/>
      <c r="AJ125" s="273"/>
      <c r="AK125" s="273"/>
      <c r="AL125" s="273"/>
      <c r="AM125" s="273"/>
      <c r="AN125" s="273"/>
      <c r="AO125" s="273"/>
      <c r="AP125" s="273"/>
      <c r="AQ125" s="273"/>
      <c r="AR125" s="273"/>
      <c r="AS125" s="272"/>
      <c r="AT125" s="272"/>
      <c r="AU125" s="272"/>
      <c r="AV125" s="272"/>
      <c r="AW125" s="272"/>
      <c r="AX125" s="272"/>
      <c r="AY125" s="272"/>
      <c r="AZ125" s="272"/>
      <c r="BA125" s="272"/>
      <c r="BB125" s="272"/>
      <c r="BC125" s="272"/>
      <c r="BD125" s="272"/>
      <c r="BE125" s="272"/>
      <c r="BF125" s="272"/>
      <c r="BG125" s="272"/>
      <c r="BH125" s="272"/>
      <c r="BI125" s="272"/>
      <c r="BJ125" s="272"/>
      <c r="BK125" s="272"/>
      <c r="BL125" s="272"/>
      <c r="BM125" s="272"/>
      <c r="BN125" s="272"/>
      <c r="BO125" s="272"/>
      <c r="BP125" s="272"/>
      <c r="BQ125" s="272"/>
      <c r="BR125" s="271"/>
      <c r="BS125" s="271"/>
      <c r="BT125" s="271"/>
      <c r="BU125" s="272"/>
      <c r="BV125" s="272"/>
      <c r="BW125" s="272"/>
      <c r="BX125" s="271"/>
      <c r="BY125" s="271"/>
      <c r="BZ125" s="271"/>
      <c r="CG125" s="543"/>
      <c r="CH125" s="543"/>
      <c r="CI125" s="543"/>
      <c r="CJ125" s="543"/>
      <c r="CK125" s="543"/>
      <c r="CL125" s="543"/>
      <c r="CM125" s="543"/>
    </row>
    <row r="126" spans="1:132" s="274" customFormat="1" ht="21.65" customHeight="1" x14ac:dyDescent="0.25">
      <c r="A126" s="7974"/>
      <c r="B126" s="7971"/>
      <c r="C126" s="7978"/>
      <c r="D126" s="1983" t="s">
        <v>540</v>
      </c>
      <c r="E126" s="1995" t="s">
        <v>43</v>
      </c>
      <c r="F126" s="1995" t="s">
        <v>44</v>
      </c>
      <c r="G126" s="1995" t="s">
        <v>1769</v>
      </c>
      <c r="H126" s="1995" t="s">
        <v>1770</v>
      </c>
      <c r="I126" s="2111" t="s">
        <v>1771</v>
      </c>
      <c r="J126" s="7982"/>
      <c r="K126" s="277"/>
      <c r="L126" s="541"/>
      <c r="M126" s="541"/>
      <c r="N126" s="541"/>
      <c r="O126" s="541"/>
      <c r="P126" s="541"/>
      <c r="Q126" s="541"/>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1"/>
      <c r="BS126" s="271"/>
      <c r="BT126" s="271"/>
      <c r="BU126" s="272"/>
      <c r="BV126" s="272"/>
      <c r="BW126" s="272"/>
      <c r="BX126" s="271"/>
      <c r="BY126" s="271"/>
      <c r="BZ126" s="271"/>
      <c r="CG126" s="543"/>
      <c r="CH126" s="543"/>
      <c r="CI126" s="543"/>
      <c r="CJ126" s="543"/>
      <c r="CK126" s="543"/>
      <c r="CL126" s="543"/>
      <c r="CM126" s="543"/>
    </row>
    <row r="127" spans="1:132" s="274" customFormat="1" ht="26.25" customHeight="1" x14ac:dyDescent="0.25">
      <c r="A127" s="7972" t="s">
        <v>1772</v>
      </c>
      <c r="B127" s="2243" t="s">
        <v>1773</v>
      </c>
      <c r="C127" s="2244">
        <f>SUM(D127:I127)</f>
        <v>0</v>
      </c>
      <c r="D127" s="1981"/>
      <c r="E127" s="316"/>
      <c r="F127" s="316"/>
      <c r="G127" s="316"/>
      <c r="H127" s="316"/>
      <c r="I127" s="1958"/>
      <c r="J127" s="1971"/>
      <c r="K127" s="311"/>
      <c r="L127" s="283"/>
      <c r="M127" s="283"/>
      <c r="N127" s="283"/>
      <c r="O127" s="283"/>
      <c r="P127" s="283"/>
      <c r="Q127" s="283"/>
      <c r="R127" s="283"/>
      <c r="S127" s="283"/>
      <c r="T127" s="283"/>
      <c r="U127" s="283"/>
      <c r="V127" s="283"/>
      <c r="W127" s="273"/>
      <c r="X127" s="273"/>
      <c r="Y127" s="273"/>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272"/>
      <c r="BL127" s="272"/>
      <c r="BM127" s="272"/>
      <c r="BN127" s="272"/>
      <c r="BO127" s="272"/>
      <c r="BP127" s="272"/>
      <c r="BQ127" s="272"/>
      <c r="BR127" s="271"/>
      <c r="BS127" s="271"/>
      <c r="BT127" s="271"/>
      <c r="BU127" s="272"/>
      <c r="BV127" s="272"/>
      <c r="BW127" s="272"/>
      <c r="BX127" s="271"/>
      <c r="BY127" s="271"/>
      <c r="BZ127" s="271"/>
      <c r="CG127" s="543"/>
      <c r="CH127" s="543">
        <v>0</v>
      </c>
      <c r="CI127" s="543">
        <v>0</v>
      </c>
      <c r="CJ127" s="543"/>
      <c r="CK127" s="543"/>
      <c r="CL127" s="543"/>
      <c r="CM127" s="543"/>
    </row>
    <row r="128" spans="1:132" s="274" customFormat="1" ht="18" customHeight="1" x14ac:dyDescent="0.25">
      <c r="A128" s="7973"/>
      <c r="B128" s="1412" t="s">
        <v>1774</v>
      </c>
      <c r="C128" s="2244">
        <f>SUM(D128:I128)</f>
        <v>0</v>
      </c>
      <c r="D128" s="837"/>
      <c r="E128" s="870"/>
      <c r="F128" s="870"/>
      <c r="G128" s="870"/>
      <c r="H128" s="870"/>
      <c r="I128" s="843"/>
      <c r="J128" s="872"/>
      <c r="K128" s="311"/>
      <c r="L128" s="283"/>
      <c r="M128" s="283"/>
      <c r="N128" s="283"/>
      <c r="O128" s="283"/>
      <c r="P128" s="283"/>
      <c r="Q128" s="283"/>
      <c r="R128" s="283"/>
      <c r="S128" s="283"/>
      <c r="T128" s="283"/>
      <c r="U128" s="283"/>
      <c r="V128" s="283"/>
      <c r="W128" s="273"/>
      <c r="X128" s="273"/>
      <c r="Y128" s="273"/>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c r="BC128" s="272"/>
      <c r="BD128" s="272"/>
      <c r="BE128" s="272"/>
      <c r="BF128" s="272"/>
      <c r="BG128" s="272"/>
      <c r="BH128" s="272"/>
      <c r="BI128" s="272"/>
      <c r="BJ128" s="272"/>
      <c r="BK128" s="272"/>
      <c r="BL128" s="272"/>
      <c r="BM128" s="272"/>
      <c r="BN128" s="272"/>
      <c r="BO128" s="272"/>
      <c r="BP128" s="272"/>
      <c r="BQ128" s="272"/>
      <c r="BR128" s="271"/>
      <c r="BS128" s="271"/>
      <c r="BT128" s="271"/>
      <c r="BU128" s="272"/>
      <c r="BV128" s="272"/>
      <c r="BW128" s="272"/>
      <c r="BX128" s="271"/>
      <c r="BY128" s="271"/>
      <c r="BZ128" s="271"/>
      <c r="CG128" s="543"/>
      <c r="CH128" s="543">
        <v>0</v>
      </c>
      <c r="CI128" s="543">
        <v>0</v>
      </c>
      <c r="CJ128" s="543"/>
      <c r="CK128" s="543"/>
      <c r="CL128" s="543"/>
      <c r="CM128" s="543"/>
    </row>
    <row r="129" spans="1:91" s="274" customFormat="1" ht="32.15" customHeight="1" x14ac:dyDescent="0.25">
      <c r="A129" s="280" t="s">
        <v>1775</v>
      </c>
      <c r="B129" s="280"/>
      <c r="C129" s="280"/>
      <c r="D129" s="280"/>
      <c r="E129" s="280"/>
      <c r="F129" s="280"/>
      <c r="G129" s="280"/>
      <c r="H129" s="280"/>
      <c r="I129" s="280"/>
      <c r="J129" s="280"/>
      <c r="K129" s="280"/>
      <c r="L129" s="280"/>
      <c r="M129" s="280"/>
      <c r="N129" s="280"/>
      <c r="O129" s="277"/>
      <c r="P129" s="277"/>
      <c r="Q129" s="278"/>
      <c r="R129" s="278"/>
      <c r="S129" s="278"/>
      <c r="T129" s="278"/>
      <c r="U129" s="278"/>
      <c r="V129" s="278"/>
      <c r="W129" s="278"/>
      <c r="X129" s="273"/>
      <c r="Y129" s="273"/>
      <c r="Z129" s="273"/>
      <c r="AA129" s="273"/>
      <c r="AB129" s="273"/>
      <c r="AC129" s="273"/>
      <c r="AD129" s="273"/>
      <c r="AE129" s="273"/>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272"/>
      <c r="BV129" s="272"/>
      <c r="BW129" s="272"/>
      <c r="BX129" s="272"/>
      <c r="BY129" s="272"/>
      <c r="BZ129" s="272"/>
      <c r="CG129" s="543"/>
      <c r="CH129" s="543"/>
      <c r="CI129" s="543"/>
      <c r="CJ129" s="543"/>
      <c r="CK129" s="543"/>
      <c r="CL129" s="543"/>
      <c r="CM129" s="543"/>
    </row>
    <row r="130" spans="1:91" s="274" customFormat="1" ht="16.399999999999999" customHeight="1" x14ac:dyDescent="0.25">
      <c r="A130" s="7972" t="s">
        <v>562</v>
      </c>
      <c r="B130" s="7972" t="s">
        <v>1776</v>
      </c>
      <c r="C130" s="277"/>
      <c r="D130" s="321"/>
      <c r="E130" s="277"/>
      <c r="F130" s="277"/>
      <c r="G130" s="277"/>
      <c r="H130" s="277"/>
      <c r="I130" s="277"/>
      <c r="J130" s="277"/>
      <c r="K130" s="277"/>
      <c r="L130" s="277"/>
      <c r="M130" s="277"/>
      <c r="N130" s="277"/>
      <c r="O130" s="277"/>
      <c r="P130" s="277"/>
      <c r="Q130" s="277"/>
      <c r="R130" s="277"/>
      <c r="S130" s="277"/>
      <c r="T130" s="277"/>
      <c r="U130" s="277"/>
      <c r="V130" s="277"/>
      <c r="W130" s="277"/>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2"/>
      <c r="BM130" s="272"/>
      <c r="BN130" s="272"/>
      <c r="BO130" s="272"/>
      <c r="BP130" s="272"/>
      <c r="BQ130" s="272"/>
      <c r="BR130" s="272"/>
      <c r="BS130" s="272"/>
      <c r="BT130" s="272"/>
      <c r="BU130" s="272"/>
      <c r="BV130" s="272"/>
      <c r="BW130" s="272"/>
      <c r="BX130" s="271"/>
      <c r="BY130" s="271"/>
      <c r="BZ130" s="271"/>
      <c r="CG130" s="543"/>
      <c r="CH130" s="543"/>
      <c r="CI130" s="543"/>
      <c r="CJ130" s="543"/>
      <c r="CK130" s="543"/>
      <c r="CL130" s="543"/>
      <c r="CM130" s="543"/>
    </row>
    <row r="131" spans="1:91" s="274" customFormat="1" ht="16.399999999999999" customHeight="1" x14ac:dyDescent="0.25">
      <c r="A131" s="7973"/>
      <c r="B131" s="7973"/>
      <c r="C131" s="277"/>
      <c r="D131" s="321"/>
      <c r="E131" s="277"/>
      <c r="F131" s="277"/>
      <c r="G131" s="277"/>
      <c r="H131" s="277"/>
      <c r="I131" s="277"/>
      <c r="J131" s="277"/>
      <c r="K131" s="277"/>
      <c r="L131" s="277"/>
      <c r="M131" s="277"/>
      <c r="N131" s="277"/>
      <c r="O131" s="277"/>
      <c r="P131" s="277"/>
      <c r="Q131" s="277"/>
      <c r="R131" s="277"/>
      <c r="S131" s="277"/>
      <c r="T131" s="277"/>
      <c r="U131" s="277"/>
      <c r="V131" s="277"/>
      <c r="W131" s="277"/>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272"/>
      <c r="BV131" s="272"/>
      <c r="BW131" s="272"/>
      <c r="BX131" s="271"/>
      <c r="BY131" s="271"/>
      <c r="BZ131" s="271"/>
      <c r="CG131" s="543"/>
      <c r="CH131" s="543"/>
      <c r="CI131" s="543"/>
      <c r="CJ131" s="543"/>
      <c r="CK131" s="543"/>
      <c r="CL131" s="543"/>
      <c r="CM131" s="543"/>
    </row>
    <row r="132" spans="1:91" s="274" customFormat="1" ht="16.399999999999999" customHeight="1" x14ac:dyDescent="0.25">
      <c r="A132" s="2245" t="s">
        <v>1777</v>
      </c>
      <c r="B132" s="1980"/>
      <c r="C132" s="317"/>
      <c r="D132" s="277"/>
      <c r="E132" s="277"/>
      <c r="F132" s="277"/>
      <c r="G132" s="277"/>
      <c r="H132" s="277"/>
      <c r="I132" s="277"/>
      <c r="J132" s="277"/>
      <c r="K132" s="277"/>
      <c r="L132" s="277"/>
      <c r="M132" s="277"/>
      <c r="N132" s="277"/>
      <c r="O132" s="277"/>
      <c r="P132" s="277"/>
      <c r="Q132" s="277"/>
      <c r="R132" s="277"/>
      <c r="S132" s="277"/>
      <c r="T132" s="277"/>
      <c r="U132" s="277"/>
      <c r="V132" s="277"/>
      <c r="W132" s="277"/>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272"/>
      <c r="BV132" s="272"/>
      <c r="BW132" s="272"/>
      <c r="BX132" s="271"/>
      <c r="BY132" s="271"/>
      <c r="BZ132" s="271"/>
      <c r="CG132" s="543"/>
      <c r="CH132" s="543"/>
      <c r="CI132" s="543"/>
      <c r="CJ132" s="543"/>
      <c r="CK132" s="543"/>
      <c r="CL132" s="543"/>
      <c r="CM132" s="543"/>
    </row>
    <row r="133" spans="1:91" s="274" customFormat="1" ht="16.399999999999999" customHeight="1" x14ac:dyDescent="0.25">
      <c r="A133" s="433" t="s">
        <v>1778</v>
      </c>
      <c r="B133" s="282"/>
      <c r="C133" s="317"/>
      <c r="D133" s="277"/>
      <c r="E133" s="277"/>
      <c r="F133" s="277"/>
      <c r="G133" s="277"/>
      <c r="H133" s="277"/>
      <c r="I133" s="277"/>
      <c r="J133" s="277"/>
      <c r="K133" s="277"/>
      <c r="L133" s="277"/>
      <c r="M133" s="277"/>
      <c r="N133" s="277"/>
      <c r="O133" s="277"/>
      <c r="P133" s="277"/>
      <c r="Q133" s="277"/>
      <c r="R133" s="277"/>
      <c r="S133" s="277"/>
      <c r="T133" s="277"/>
      <c r="U133" s="277"/>
      <c r="V133" s="277"/>
      <c r="W133" s="277"/>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c r="BC133" s="272"/>
      <c r="BD133" s="272"/>
      <c r="BE133" s="272"/>
      <c r="BF133" s="272"/>
      <c r="BG133" s="272"/>
      <c r="BH133" s="272"/>
      <c r="BI133" s="272"/>
      <c r="BJ133" s="272"/>
      <c r="BK133" s="272"/>
      <c r="BL133" s="272"/>
      <c r="BM133" s="272"/>
      <c r="BN133" s="272"/>
      <c r="BO133" s="272"/>
      <c r="BP133" s="272"/>
      <c r="BQ133" s="272"/>
      <c r="BR133" s="272"/>
      <c r="BS133" s="272"/>
      <c r="BT133" s="272"/>
      <c r="BU133" s="272"/>
      <c r="BV133" s="272"/>
      <c r="BW133" s="272"/>
      <c r="BX133" s="271"/>
      <c r="BY133" s="271"/>
      <c r="BZ133" s="271"/>
      <c r="CG133" s="543"/>
      <c r="CH133" s="543"/>
      <c r="CI133" s="543"/>
      <c r="CJ133" s="543"/>
      <c r="CK133" s="543"/>
      <c r="CL133" s="543"/>
      <c r="CM133" s="543"/>
    </row>
    <row r="134" spans="1:91" s="274" customFormat="1" ht="16.399999999999999" customHeight="1" x14ac:dyDescent="0.25">
      <c r="A134" s="433" t="s">
        <v>564</v>
      </c>
      <c r="B134" s="282"/>
      <c r="C134" s="317"/>
      <c r="D134" s="277"/>
      <c r="E134" s="277"/>
      <c r="F134" s="277"/>
      <c r="G134" s="277"/>
      <c r="H134" s="277"/>
      <c r="I134" s="277"/>
      <c r="J134" s="277"/>
      <c r="K134" s="277"/>
      <c r="L134" s="277"/>
      <c r="M134" s="277"/>
      <c r="N134" s="277"/>
      <c r="O134" s="277"/>
      <c r="P134" s="277"/>
      <c r="Q134" s="277"/>
      <c r="R134" s="277"/>
      <c r="S134" s="277"/>
      <c r="T134" s="277"/>
      <c r="U134" s="277"/>
      <c r="V134" s="277"/>
      <c r="W134" s="277"/>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272"/>
      <c r="BV134" s="272"/>
      <c r="BW134" s="272"/>
      <c r="BX134" s="271"/>
      <c r="BY134" s="271"/>
      <c r="BZ134" s="271"/>
      <c r="CG134" s="543"/>
      <c r="CH134" s="543"/>
      <c r="CI134" s="543"/>
      <c r="CJ134" s="543"/>
      <c r="CK134" s="543"/>
      <c r="CL134" s="543"/>
      <c r="CM134" s="543"/>
    </row>
    <row r="135" spans="1:91" s="274" customFormat="1" ht="16.399999999999999" customHeight="1" x14ac:dyDescent="0.25">
      <c r="A135" s="433" t="s">
        <v>565</v>
      </c>
      <c r="B135" s="282"/>
      <c r="C135" s="317"/>
      <c r="D135" s="277"/>
      <c r="E135" s="277"/>
      <c r="F135" s="277"/>
      <c r="G135" s="277"/>
      <c r="H135" s="277"/>
      <c r="I135" s="277"/>
      <c r="J135" s="277"/>
      <c r="K135" s="277"/>
      <c r="L135" s="277"/>
      <c r="M135" s="277"/>
      <c r="N135" s="277"/>
      <c r="O135" s="277"/>
      <c r="P135" s="277"/>
      <c r="Q135" s="277"/>
      <c r="R135" s="277"/>
      <c r="S135" s="277"/>
      <c r="T135" s="277"/>
      <c r="U135" s="277"/>
      <c r="V135" s="277"/>
      <c r="W135" s="277"/>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272"/>
      <c r="BT135" s="272"/>
      <c r="BU135" s="272"/>
      <c r="BV135" s="272"/>
      <c r="BW135" s="272"/>
      <c r="BX135" s="271"/>
      <c r="BY135" s="271"/>
      <c r="BZ135" s="271"/>
      <c r="CG135" s="543"/>
      <c r="CH135" s="543"/>
      <c r="CI135" s="543"/>
      <c r="CJ135" s="543"/>
      <c r="CK135" s="543"/>
      <c r="CL135" s="543"/>
      <c r="CM135" s="543"/>
    </row>
    <row r="136" spans="1:91" s="274" customFormat="1" ht="16.399999999999999" customHeight="1" x14ac:dyDescent="0.25">
      <c r="A136" s="433" t="s">
        <v>1779</v>
      </c>
      <c r="B136" s="282"/>
      <c r="C136" s="317"/>
      <c r="D136" s="277"/>
      <c r="E136" s="277"/>
      <c r="F136" s="277"/>
      <c r="G136" s="277"/>
      <c r="H136" s="277"/>
      <c r="I136" s="277"/>
      <c r="J136" s="277"/>
      <c r="K136" s="277"/>
      <c r="L136" s="277"/>
      <c r="M136" s="277"/>
      <c r="N136" s="277"/>
      <c r="O136" s="277"/>
      <c r="P136" s="277"/>
      <c r="Q136" s="277"/>
      <c r="R136" s="277"/>
      <c r="S136" s="277"/>
      <c r="T136" s="277"/>
      <c r="U136" s="277"/>
      <c r="V136" s="277"/>
      <c r="W136" s="277"/>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2"/>
      <c r="BM136" s="272"/>
      <c r="BN136" s="272"/>
      <c r="BO136" s="272"/>
      <c r="BP136" s="272"/>
      <c r="BQ136" s="272"/>
      <c r="BR136" s="272"/>
      <c r="BS136" s="272"/>
      <c r="BT136" s="272"/>
      <c r="BU136" s="272"/>
      <c r="BV136" s="272"/>
      <c r="BW136" s="272"/>
      <c r="BX136" s="271"/>
      <c r="BY136" s="271"/>
      <c r="BZ136" s="271"/>
      <c r="CG136" s="543"/>
      <c r="CH136" s="543"/>
      <c r="CI136" s="543"/>
      <c r="CJ136" s="543"/>
      <c r="CK136" s="543"/>
      <c r="CL136" s="543"/>
      <c r="CM136" s="543"/>
    </row>
    <row r="137" spans="1:91" s="274" customFormat="1" ht="16.399999999999999" customHeight="1" x14ac:dyDescent="0.25">
      <c r="A137" s="1155" t="s">
        <v>1780</v>
      </c>
      <c r="B137" s="855"/>
      <c r="C137" s="317"/>
      <c r="D137" s="277"/>
      <c r="E137" s="277"/>
      <c r="F137" s="277"/>
      <c r="G137" s="277"/>
      <c r="H137" s="277"/>
      <c r="I137" s="277"/>
      <c r="J137" s="277"/>
      <c r="K137" s="277"/>
      <c r="L137" s="277"/>
      <c r="M137" s="277"/>
      <c r="N137" s="277"/>
      <c r="O137" s="277"/>
      <c r="P137" s="277"/>
      <c r="Q137" s="277"/>
      <c r="R137" s="277"/>
      <c r="S137" s="277"/>
      <c r="T137" s="277"/>
      <c r="U137" s="277"/>
      <c r="V137" s="277"/>
      <c r="W137" s="277"/>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V137" s="272"/>
      <c r="BW137" s="272"/>
      <c r="BX137" s="271"/>
      <c r="BY137" s="271"/>
      <c r="BZ137" s="271"/>
      <c r="CG137" s="543"/>
      <c r="CH137" s="543"/>
      <c r="CI137" s="543"/>
      <c r="CJ137" s="543"/>
      <c r="CK137" s="543"/>
      <c r="CL137" s="543"/>
      <c r="CM137" s="543"/>
    </row>
    <row r="138" spans="1:91" s="274" customFormat="1" ht="16.399999999999999" customHeight="1" x14ac:dyDescent="0.25">
      <c r="A138" s="1155" t="s">
        <v>1781</v>
      </c>
      <c r="B138" s="855"/>
      <c r="C138" s="317"/>
      <c r="D138" s="277"/>
      <c r="E138" s="277"/>
      <c r="F138" s="277"/>
      <c r="G138" s="277"/>
      <c r="H138" s="277"/>
      <c r="I138" s="277"/>
      <c r="J138" s="277"/>
      <c r="K138" s="277"/>
      <c r="L138" s="277"/>
      <c r="M138" s="277"/>
      <c r="N138" s="277"/>
      <c r="O138" s="277"/>
      <c r="P138" s="277"/>
      <c r="Q138" s="277"/>
      <c r="R138" s="277"/>
      <c r="S138" s="277"/>
      <c r="T138" s="277"/>
      <c r="U138" s="277"/>
      <c r="V138" s="277"/>
      <c r="W138" s="277"/>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272"/>
      <c r="BV138" s="272"/>
      <c r="BW138" s="272"/>
      <c r="BX138" s="271"/>
      <c r="BY138" s="271"/>
      <c r="BZ138" s="271"/>
      <c r="CG138" s="543"/>
      <c r="CH138" s="543"/>
      <c r="CI138" s="543"/>
      <c r="CJ138" s="543"/>
      <c r="CK138" s="543"/>
      <c r="CL138" s="543"/>
      <c r="CM138" s="543"/>
    </row>
    <row r="139" spans="1:91" s="274" customFormat="1" ht="16.399999999999999" customHeight="1" x14ac:dyDescent="0.25">
      <c r="A139" s="1155" t="s">
        <v>1782</v>
      </c>
      <c r="B139" s="282"/>
      <c r="C139" s="317"/>
      <c r="D139" s="277"/>
      <c r="E139" s="277"/>
      <c r="F139" s="277"/>
      <c r="G139" s="277"/>
      <c r="H139" s="277"/>
      <c r="I139" s="277"/>
      <c r="J139" s="277"/>
      <c r="K139" s="277"/>
      <c r="L139" s="277"/>
      <c r="M139" s="277"/>
      <c r="N139" s="277"/>
      <c r="O139" s="277"/>
      <c r="P139" s="277"/>
      <c r="Q139" s="277"/>
      <c r="R139" s="277"/>
      <c r="S139" s="277"/>
      <c r="T139" s="277"/>
      <c r="U139" s="277"/>
      <c r="V139" s="277"/>
      <c r="W139" s="277"/>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1"/>
      <c r="BY139" s="271"/>
      <c r="BZ139" s="271"/>
      <c r="CG139" s="543"/>
      <c r="CH139" s="543"/>
      <c r="CI139" s="543"/>
      <c r="CJ139" s="543"/>
      <c r="CK139" s="543"/>
      <c r="CL139" s="543"/>
      <c r="CM139" s="543"/>
    </row>
    <row r="140" spans="1:91" s="274" customFormat="1" ht="16.399999999999999" customHeight="1" x14ac:dyDescent="0.25">
      <c r="A140" s="1155" t="s">
        <v>1783</v>
      </c>
      <c r="B140" s="855"/>
      <c r="C140" s="317"/>
      <c r="D140" s="277"/>
      <c r="E140" s="277"/>
      <c r="F140" s="277"/>
      <c r="G140" s="277"/>
      <c r="H140" s="277"/>
      <c r="I140" s="277"/>
      <c r="J140" s="277"/>
      <c r="K140" s="277"/>
      <c r="L140" s="277"/>
      <c r="M140" s="277"/>
      <c r="N140" s="277"/>
      <c r="O140" s="277"/>
      <c r="P140" s="277"/>
      <c r="Q140" s="277"/>
      <c r="R140" s="277"/>
      <c r="S140" s="277"/>
      <c r="T140" s="277"/>
      <c r="U140" s="277"/>
      <c r="V140" s="277"/>
      <c r="W140" s="277"/>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1"/>
      <c r="BY140" s="271"/>
      <c r="BZ140" s="271"/>
      <c r="CG140" s="543"/>
      <c r="CH140" s="543"/>
      <c r="CI140" s="543"/>
      <c r="CJ140" s="543"/>
      <c r="CK140" s="543"/>
      <c r="CL140" s="543"/>
      <c r="CM140" s="543"/>
    </row>
    <row r="141" spans="1:91" s="274" customFormat="1" ht="16.399999999999999" customHeight="1" x14ac:dyDescent="0.25">
      <c r="A141" s="1877" t="s">
        <v>1784</v>
      </c>
      <c r="B141" s="1484"/>
      <c r="C141" s="317"/>
      <c r="D141" s="277"/>
      <c r="E141" s="277"/>
      <c r="F141" s="277"/>
      <c r="G141" s="277"/>
      <c r="H141" s="277"/>
      <c r="I141" s="277"/>
      <c r="J141" s="277"/>
      <c r="K141" s="277"/>
      <c r="L141" s="277"/>
      <c r="M141" s="277"/>
      <c r="N141" s="277"/>
      <c r="O141" s="277"/>
      <c r="P141" s="277"/>
      <c r="Q141" s="277"/>
      <c r="R141" s="277"/>
      <c r="S141" s="277"/>
      <c r="T141" s="277"/>
      <c r="U141" s="277"/>
      <c r="V141" s="277"/>
      <c r="W141" s="277"/>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V141" s="272"/>
      <c r="BW141" s="272"/>
      <c r="BX141" s="271"/>
      <c r="BY141" s="271"/>
      <c r="BZ141" s="271"/>
      <c r="CG141" s="543"/>
      <c r="CH141" s="543"/>
      <c r="CI141" s="543"/>
      <c r="CJ141" s="543"/>
      <c r="CK141" s="543"/>
      <c r="CL141" s="543"/>
      <c r="CM141" s="543"/>
    </row>
    <row r="142" spans="1:91" s="274" customFormat="1" ht="16.399999999999999" customHeight="1" x14ac:dyDescent="0.25">
      <c r="A142" s="2246" t="s">
        <v>1785</v>
      </c>
      <c r="B142" s="1484"/>
      <c r="C142" s="317"/>
      <c r="D142" s="277"/>
      <c r="E142" s="277"/>
      <c r="F142" s="277"/>
      <c r="G142" s="278"/>
      <c r="H142" s="278"/>
      <c r="I142" s="278"/>
      <c r="J142" s="278"/>
      <c r="K142" s="278"/>
      <c r="L142" s="278"/>
      <c r="M142" s="278"/>
      <c r="N142" s="278"/>
      <c r="O142" s="278"/>
      <c r="P142" s="278"/>
      <c r="Q142" s="278"/>
      <c r="R142" s="278"/>
      <c r="S142" s="278"/>
      <c r="T142" s="278"/>
      <c r="U142" s="278"/>
      <c r="V142" s="278"/>
      <c r="W142" s="277"/>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V142" s="272"/>
      <c r="BW142" s="272"/>
      <c r="BX142" s="271"/>
      <c r="BY142" s="271"/>
      <c r="BZ142" s="271"/>
      <c r="CG142" s="543"/>
      <c r="CH142" s="543"/>
      <c r="CI142" s="543"/>
      <c r="CJ142" s="543"/>
      <c r="CK142" s="543"/>
      <c r="CL142" s="543"/>
      <c r="CM142" s="543"/>
    </row>
    <row r="143" spans="1:91" s="274" customFormat="1" ht="16.399999999999999" customHeight="1" x14ac:dyDescent="0.25">
      <c r="A143" s="2246" t="s">
        <v>1786</v>
      </c>
      <c r="B143" s="1484"/>
      <c r="C143" s="317"/>
      <c r="D143" s="277"/>
      <c r="E143" s="277"/>
      <c r="F143" s="277"/>
      <c r="G143" s="278"/>
      <c r="H143" s="278"/>
      <c r="I143" s="278"/>
      <c r="J143" s="278"/>
      <c r="K143" s="278"/>
      <c r="L143" s="278"/>
      <c r="M143" s="278"/>
      <c r="N143" s="278"/>
      <c r="O143" s="278"/>
      <c r="P143" s="278"/>
      <c r="Q143" s="278"/>
      <c r="R143" s="278"/>
      <c r="S143" s="278"/>
      <c r="T143" s="278"/>
      <c r="U143" s="278"/>
      <c r="V143" s="278"/>
      <c r="W143" s="277"/>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272"/>
      <c r="BV143" s="272"/>
      <c r="BW143" s="272"/>
      <c r="BX143" s="271"/>
      <c r="BY143" s="271"/>
      <c r="BZ143" s="271"/>
      <c r="CG143" s="543"/>
      <c r="CH143" s="543"/>
      <c r="CI143" s="543"/>
      <c r="CJ143" s="543"/>
      <c r="CK143" s="543"/>
      <c r="CL143" s="543"/>
      <c r="CM143" s="543"/>
    </row>
    <row r="144" spans="1:91" s="274" customFormat="1" ht="16.399999999999999" customHeight="1" x14ac:dyDescent="0.25">
      <c r="A144" s="2247" t="s">
        <v>30</v>
      </c>
      <c r="B144" s="2013">
        <f>SUM(B132:B143)</f>
        <v>0</v>
      </c>
      <c r="C144" s="277"/>
      <c r="D144" s="277"/>
      <c r="E144" s="277"/>
      <c r="F144" s="277"/>
      <c r="G144" s="278"/>
      <c r="H144" s="278"/>
      <c r="I144" s="278"/>
      <c r="J144" s="278"/>
      <c r="K144" s="278"/>
      <c r="L144" s="278"/>
      <c r="M144" s="278"/>
      <c r="N144" s="278"/>
      <c r="O144" s="278"/>
      <c r="P144" s="278"/>
      <c r="Q144" s="278"/>
      <c r="R144" s="278"/>
      <c r="S144" s="278"/>
      <c r="T144" s="278"/>
      <c r="U144" s="278"/>
      <c r="V144" s="278"/>
      <c r="W144" s="277"/>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V144" s="272"/>
      <c r="BW144" s="272"/>
      <c r="BX144" s="271"/>
      <c r="BY144" s="271"/>
      <c r="BZ144" s="271"/>
      <c r="CG144" s="543"/>
      <c r="CH144" s="543"/>
      <c r="CI144" s="543"/>
      <c r="CJ144" s="543"/>
      <c r="CK144" s="543"/>
      <c r="CL144" s="543"/>
      <c r="CM144" s="543"/>
    </row>
    <row r="145" spans="1:91" s="274" customFormat="1" ht="32.15" customHeight="1" x14ac:dyDescent="0.3">
      <c r="A145" s="301" t="s">
        <v>1787</v>
      </c>
      <c r="B145" s="270"/>
      <c r="C145" s="270"/>
      <c r="D145" s="277"/>
      <c r="E145" s="2248"/>
      <c r="F145" s="277"/>
      <c r="G145" s="591"/>
      <c r="H145" s="278"/>
      <c r="I145" s="278"/>
      <c r="J145" s="278"/>
      <c r="K145" s="278"/>
      <c r="L145" s="278"/>
      <c r="M145" s="296"/>
      <c r="N145" s="296"/>
      <c r="O145" s="296"/>
      <c r="P145" s="278"/>
      <c r="Q145" s="278"/>
      <c r="R145" s="278"/>
      <c r="S145" s="278"/>
      <c r="T145" s="278"/>
      <c r="U145" s="278"/>
      <c r="V145" s="278"/>
      <c r="W145" s="277"/>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272"/>
      <c r="BV145" s="272"/>
      <c r="BW145" s="272"/>
      <c r="BX145" s="272"/>
      <c r="BY145" s="272"/>
      <c r="BZ145" s="272"/>
      <c r="CG145" s="543"/>
      <c r="CH145" s="543"/>
      <c r="CI145" s="543"/>
      <c r="CJ145" s="543"/>
      <c r="CK145" s="543"/>
      <c r="CL145" s="543"/>
      <c r="CM145" s="543"/>
    </row>
    <row r="146" spans="1:91" s="274" customFormat="1" ht="25.4" customHeight="1" x14ac:dyDescent="0.3">
      <c r="A146" s="8108" t="s">
        <v>1788</v>
      </c>
      <c r="B146" s="8109"/>
      <c r="C146" s="8109"/>
      <c r="D146" s="8110"/>
      <c r="E146" s="2001" t="s">
        <v>1789</v>
      </c>
      <c r="F146" s="2001" t="s">
        <v>1790</v>
      </c>
      <c r="G146" s="592"/>
      <c r="H146" s="297"/>
      <c r="I146" s="297"/>
      <c r="J146" s="297"/>
      <c r="K146" s="297"/>
      <c r="L146" s="278"/>
      <c r="M146" s="278"/>
      <c r="N146" s="278"/>
      <c r="O146" s="278"/>
      <c r="P146" s="278"/>
      <c r="Q146" s="278"/>
      <c r="R146" s="278"/>
      <c r="S146" s="278"/>
      <c r="T146" s="551"/>
      <c r="U146" s="551"/>
      <c r="V146" s="551"/>
      <c r="W146" s="541"/>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272"/>
      <c r="BV146" s="272"/>
      <c r="BW146" s="272"/>
      <c r="BX146" s="271"/>
      <c r="BY146" s="271"/>
      <c r="BZ146" s="271"/>
      <c r="CG146" s="543"/>
      <c r="CH146" s="543"/>
      <c r="CI146" s="543"/>
      <c r="CJ146" s="543"/>
      <c r="CK146" s="543"/>
      <c r="CL146" s="543"/>
      <c r="CM146" s="543"/>
    </row>
    <row r="147" spans="1:91" s="274" customFormat="1" ht="16.399999999999999" customHeight="1" x14ac:dyDescent="0.25">
      <c r="A147" s="2001" t="s">
        <v>1791</v>
      </c>
      <c r="B147" s="8111" t="s">
        <v>1792</v>
      </c>
      <c r="C147" s="8112"/>
      <c r="D147" s="8113"/>
      <c r="E147" s="2249"/>
      <c r="F147" s="2249"/>
      <c r="G147" s="425" t="str">
        <f>CA147</f>
        <v/>
      </c>
      <c r="H147" s="283"/>
      <c r="I147" s="283"/>
      <c r="J147" s="283"/>
      <c r="K147" s="283"/>
      <c r="L147" s="283"/>
      <c r="M147" s="283"/>
      <c r="N147" s="283"/>
      <c r="O147" s="283"/>
      <c r="P147" s="283"/>
      <c r="Q147" s="283"/>
      <c r="R147" s="283"/>
      <c r="S147" s="278"/>
      <c r="T147" s="551"/>
      <c r="U147" s="551"/>
      <c r="V147" s="551"/>
      <c r="W147" s="541"/>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272"/>
      <c r="BV147" s="272"/>
      <c r="BW147" s="272"/>
      <c r="BX147" s="271"/>
      <c r="BY147" s="271"/>
      <c r="BZ147" s="271"/>
      <c r="CA147" s="552" t="str">
        <f>IF(E147&lt;F147,"* El número de llamadas válidas NO DEBE ser mayor al total de llamadas.","")</f>
        <v/>
      </c>
      <c r="CG147" s="553">
        <f>IF(E147&lt;F147,1,0)</f>
        <v>0</v>
      </c>
      <c r="CH147" s="543"/>
      <c r="CI147" s="543"/>
      <c r="CJ147" s="543"/>
      <c r="CK147" s="543"/>
      <c r="CL147" s="543"/>
      <c r="CM147" s="543"/>
    </row>
    <row r="148" spans="1:91" s="274" customFormat="1" ht="32.15" customHeight="1" x14ac:dyDescent="0.3">
      <c r="A148" s="280" t="s">
        <v>1793</v>
      </c>
      <c r="B148" s="280"/>
      <c r="C148" s="280"/>
      <c r="D148" s="280"/>
      <c r="E148" s="280"/>
      <c r="F148" s="280"/>
      <c r="G148" s="547"/>
      <c r="H148" s="547"/>
      <c r="I148" s="547"/>
      <c r="J148" s="547"/>
      <c r="K148" s="547"/>
      <c r="L148" s="593"/>
      <c r="M148" s="278"/>
      <c r="N148" s="278"/>
      <c r="O148" s="278"/>
      <c r="P148" s="278"/>
      <c r="Q148" s="278"/>
      <c r="R148" s="273"/>
      <c r="S148" s="273"/>
      <c r="T148" s="273"/>
      <c r="U148" s="273"/>
      <c r="V148" s="273"/>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V148" s="272"/>
      <c r="BW148" s="272"/>
      <c r="BX148" s="272"/>
      <c r="BY148" s="272"/>
      <c r="BZ148" s="272"/>
      <c r="CG148" s="543"/>
      <c r="CH148" s="543"/>
      <c r="CI148" s="543"/>
      <c r="CJ148" s="543"/>
      <c r="CK148" s="543"/>
      <c r="CL148" s="543"/>
      <c r="CM148" s="543"/>
    </row>
    <row r="149" spans="1:91" s="274" customFormat="1" ht="27" customHeight="1" x14ac:dyDescent="0.25">
      <c r="A149" s="8114" t="s">
        <v>1788</v>
      </c>
      <c r="B149" s="8115"/>
      <c r="C149" s="8116"/>
      <c r="D149" s="7983" t="s">
        <v>1794</v>
      </c>
      <c r="E149" s="7984"/>
      <c r="F149" s="7985"/>
      <c r="G149" s="7972" t="s">
        <v>363</v>
      </c>
      <c r="H149" s="8103" t="s">
        <v>1795</v>
      </c>
      <c r="I149" s="8103"/>
      <c r="J149" s="8004"/>
      <c r="K149" s="8003" t="s">
        <v>1796</v>
      </c>
      <c r="L149" s="8103"/>
      <c r="M149" s="8004"/>
      <c r="N149" s="273"/>
      <c r="O149" s="273"/>
      <c r="P149" s="273"/>
      <c r="Q149" s="273"/>
      <c r="R149" s="273"/>
      <c r="S149" s="273"/>
      <c r="T149" s="273"/>
      <c r="U149" s="273"/>
      <c r="V149" s="273"/>
      <c r="W149" s="273"/>
      <c r="X149" s="273"/>
      <c r="Y149" s="273"/>
      <c r="Z149" s="273"/>
      <c r="AA149" s="273"/>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272"/>
      <c r="BV149" s="272"/>
      <c r="BW149" s="272"/>
      <c r="BX149" s="271"/>
      <c r="BY149" s="271"/>
      <c r="BZ149" s="271"/>
      <c r="CG149" s="543"/>
      <c r="CH149" s="543"/>
      <c r="CI149" s="543"/>
      <c r="CJ149" s="543"/>
      <c r="CK149" s="543"/>
      <c r="CL149" s="543"/>
      <c r="CM149" s="543"/>
    </row>
    <row r="150" spans="1:91" s="274" customFormat="1" ht="27" customHeight="1" x14ac:dyDescent="0.25">
      <c r="A150" s="8117"/>
      <c r="B150" s="8118"/>
      <c r="C150" s="8119"/>
      <c r="D150" s="2061" t="s">
        <v>30</v>
      </c>
      <c r="E150" s="1997" t="s">
        <v>1797</v>
      </c>
      <c r="F150" s="1968" t="s">
        <v>1798</v>
      </c>
      <c r="G150" s="7973"/>
      <c r="H150" s="1997" t="s">
        <v>1799</v>
      </c>
      <c r="I150" s="1935" t="s">
        <v>1800</v>
      </c>
      <c r="J150" s="1968" t="s">
        <v>1801</v>
      </c>
      <c r="K150" s="1997" t="s">
        <v>1799</v>
      </c>
      <c r="L150" s="1935" t="s">
        <v>1800</v>
      </c>
      <c r="M150" s="1968" t="s">
        <v>1801</v>
      </c>
      <c r="N150" s="273"/>
      <c r="O150" s="273"/>
      <c r="P150" s="273"/>
      <c r="Q150" s="273"/>
      <c r="R150" s="273"/>
      <c r="S150" s="273"/>
      <c r="T150" s="273"/>
      <c r="U150" s="273"/>
      <c r="V150" s="273"/>
      <c r="W150" s="273"/>
      <c r="X150" s="273"/>
      <c r="Y150" s="273"/>
      <c r="Z150" s="273"/>
      <c r="AA150" s="273"/>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V150" s="272"/>
      <c r="BW150" s="272"/>
      <c r="BX150" s="271"/>
      <c r="BY150" s="271"/>
      <c r="BZ150" s="271"/>
      <c r="CG150" s="543"/>
      <c r="CH150" s="543"/>
      <c r="CI150" s="543"/>
      <c r="CJ150" s="543"/>
      <c r="CK150" s="543"/>
      <c r="CL150" s="543"/>
      <c r="CM150" s="543"/>
    </row>
    <row r="151" spans="1:91" s="274" customFormat="1" ht="16.399999999999999" customHeight="1" x14ac:dyDescent="0.25">
      <c r="A151" s="7972" t="s">
        <v>1802</v>
      </c>
      <c r="B151" s="8104" t="s">
        <v>1803</v>
      </c>
      <c r="C151" s="8105"/>
      <c r="D151" s="2244">
        <f>SUM(E151+F151)</f>
        <v>0</v>
      </c>
      <c r="E151" s="1981"/>
      <c r="F151" s="1971"/>
      <c r="G151" s="1980"/>
      <c r="H151" s="1981"/>
      <c r="I151" s="2250"/>
      <c r="J151" s="1971"/>
      <c r="K151" s="1981"/>
      <c r="L151" s="2250"/>
      <c r="M151" s="1971"/>
      <c r="N151" s="311"/>
      <c r="O151" s="283"/>
      <c r="P151" s="283"/>
      <c r="Q151" s="283"/>
      <c r="R151" s="283"/>
      <c r="S151" s="283"/>
      <c r="T151" s="283"/>
      <c r="U151" s="283"/>
      <c r="V151" s="283"/>
      <c r="W151" s="283"/>
      <c r="X151" s="283"/>
      <c r="Y151" s="283"/>
      <c r="Z151" s="273"/>
      <c r="AA151" s="273"/>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V151" s="272"/>
      <c r="BW151" s="272"/>
      <c r="BX151" s="271"/>
      <c r="BY151" s="271"/>
      <c r="BZ151" s="271"/>
      <c r="CG151" s="543"/>
      <c r="CH151" s="543"/>
      <c r="CI151" s="543">
        <v>0</v>
      </c>
      <c r="CJ151" s="543"/>
      <c r="CK151" s="543"/>
      <c r="CL151" s="543"/>
      <c r="CM151" s="543"/>
    </row>
    <row r="152" spans="1:91" s="274" customFormat="1" ht="16.399999999999999" customHeight="1" x14ac:dyDescent="0.25">
      <c r="A152" s="7973"/>
      <c r="B152" s="2251" t="s">
        <v>1804</v>
      </c>
      <c r="C152" s="2252"/>
      <c r="D152" s="2106">
        <f>SUM(E152+F152)</f>
        <v>0</v>
      </c>
      <c r="E152" s="2253"/>
      <c r="F152" s="2254"/>
      <c r="G152" s="2255"/>
      <c r="H152" s="2253"/>
      <c r="I152" s="2256"/>
      <c r="J152" s="2254"/>
      <c r="K152" s="2253"/>
      <c r="L152" s="2256"/>
      <c r="M152" s="2254"/>
      <c r="N152" s="311"/>
      <c r="O152" s="283"/>
      <c r="P152" s="283"/>
      <c r="Q152" s="283"/>
      <c r="R152" s="283"/>
      <c r="S152" s="283"/>
      <c r="T152" s="283"/>
      <c r="U152" s="283"/>
      <c r="V152" s="283"/>
      <c r="W152" s="283"/>
      <c r="X152" s="283"/>
      <c r="Y152" s="283"/>
      <c r="Z152" s="273"/>
      <c r="AA152" s="273"/>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272"/>
      <c r="BV152" s="272"/>
      <c r="BW152" s="272"/>
      <c r="BX152" s="271"/>
      <c r="BY152" s="271"/>
      <c r="BZ152" s="271"/>
      <c r="CG152" s="543"/>
      <c r="CH152" s="543"/>
      <c r="CI152" s="543">
        <v>0</v>
      </c>
      <c r="CJ152" s="543"/>
      <c r="CK152" s="543"/>
      <c r="CL152" s="543"/>
      <c r="CM152" s="543"/>
    </row>
    <row r="153" spans="1:91" ht="32.15" customHeight="1" x14ac:dyDescent="0.35">
      <c r="A153" s="301" t="s">
        <v>1805</v>
      </c>
      <c r="B153" s="277"/>
      <c r="C153" s="276"/>
      <c r="D153" s="276"/>
      <c r="E153" s="379"/>
      <c r="F153" s="277"/>
      <c r="G153" s="277"/>
      <c r="H153" s="277"/>
      <c r="I153" s="277"/>
      <c r="J153" s="277"/>
      <c r="K153" s="277"/>
      <c r="L153" s="277"/>
      <c r="M153" s="277"/>
      <c r="N153" s="278"/>
      <c r="O153" s="278"/>
      <c r="P153" s="278"/>
      <c r="Q153" s="278"/>
      <c r="R153" s="278"/>
      <c r="S153" s="278"/>
      <c r="T153" s="278"/>
      <c r="U153" s="278"/>
      <c r="V153" s="278"/>
      <c r="W153" s="273"/>
      <c r="X153" s="273"/>
      <c r="Y153" s="273"/>
      <c r="Z153" s="273"/>
      <c r="AA153" s="273"/>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c r="BK153" s="272"/>
      <c r="BL153" s="272"/>
      <c r="BM153" s="272"/>
      <c r="BN153" s="272"/>
      <c r="BO153" s="272"/>
      <c r="BP153" s="272"/>
      <c r="BQ153" s="272"/>
      <c r="BR153" s="272"/>
      <c r="BS153" s="272"/>
      <c r="BT153" s="272"/>
      <c r="BU153" s="272"/>
      <c r="BV153" s="272"/>
      <c r="BW153" s="272"/>
      <c r="BX153" s="272"/>
      <c r="BY153" s="272"/>
      <c r="BZ153" s="272"/>
      <c r="CA153" s="274"/>
      <c r="CB153" s="274"/>
      <c r="CC153" s="274"/>
      <c r="CD153" s="274"/>
      <c r="CE153" s="274"/>
      <c r="CF153" s="274"/>
      <c r="CG153" s="543"/>
      <c r="CH153" s="543"/>
      <c r="CI153" s="543"/>
      <c r="CJ153" s="543"/>
      <c r="CK153" s="543"/>
      <c r="CL153" s="543"/>
      <c r="CM153" s="543"/>
    </row>
    <row r="154" spans="1:91" ht="58.4" customHeight="1" x14ac:dyDescent="0.35">
      <c r="A154" s="8106" t="s">
        <v>183</v>
      </c>
      <c r="B154" s="8107"/>
      <c r="C154" s="2001" t="s">
        <v>602</v>
      </c>
      <c r="D154" s="2001" t="s">
        <v>1537</v>
      </c>
      <c r="E154" s="1983" t="s">
        <v>1806</v>
      </c>
      <c r="F154" s="1984" t="s">
        <v>1710</v>
      </c>
      <c r="G154" s="278"/>
      <c r="H154" s="278"/>
      <c r="I154" s="278"/>
      <c r="J154" s="278"/>
      <c r="K154" s="278"/>
      <c r="L154" s="278"/>
      <c r="M154" s="278"/>
      <c r="N154" s="278"/>
      <c r="O154" s="278"/>
      <c r="P154" s="278"/>
      <c r="Q154" s="278"/>
      <c r="R154" s="278"/>
      <c r="S154" s="551"/>
      <c r="T154" s="551"/>
      <c r="U154" s="551"/>
      <c r="V154" s="551"/>
      <c r="W154" s="273"/>
      <c r="X154" s="273"/>
      <c r="Y154" s="273"/>
      <c r="Z154" s="273"/>
      <c r="AA154" s="273"/>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272"/>
      <c r="BV154" s="272"/>
      <c r="BW154" s="272"/>
      <c r="BX154" s="271"/>
      <c r="BY154" s="271"/>
      <c r="BZ154" s="271"/>
      <c r="CA154" s="274"/>
      <c r="CB154" s="274"/>
      <c r="CC154" s="274"/>
      <c r="CD154" s="274"/>
      <c r="CE154" s="274"/>
      <c r="CF154" s="274"/>
      <c r="CG154" s="543"/>
      <c r="CH154" s="543"/>
      <c r="CI154" s="543"/>
      <c r="CJ154" s="543"/>
      <c r="CK154" s="543"/>
      <c r="CL154" s="543"/>
      <c r="CM154" s="543"/>
    </row>
    <row r="155" spans="1:91" ht="16.399999999999999" customHeight="1" x14ac:dyDescent="0.35">
      <c r="A155" s="7972" t="s">
        <v>1807</v>
      </c>
      <c r="B155" s="2130" t="s">
        <v>1808</v>
      </c>
      <c r="C155" s="288"/>
      <c r="D155" s="2079"/>
      <c r="E155" s="2257"/>
      <c r="F155" s="1970"/>
      <c r="G155" s="311"/>
      <c r="H155" s="283"/>
      <c r="I155" s="283"/>
      <c r="J155" s="283"/>
      <c r="K155" s="283"/>
      <c r="L155" s="283"/>
      <c r="M155" s="283"/>
      <c r="N155" s="283"/>
      <c r="O155" s="283"/>
      <c r="P155" s="283"/>
      <c r="Q155" s="283"/>
      <c r="R155" s="283"/>
      <c r="S155" s="551"/>
      <c r="T155" s="551"/>
      <c r="U155" s="551"/>
      <c r="V155" s="551"/>
      <c r="W155" s="273"/>
      <c r="X155" s="273"/>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c r="BK155" s="272"/>
      <c r="BL155" s="272"/>
      <c r="BM155" s="272"/>
      <c r="BN155" s="272"/>
      <c r="BO155" s="272"/>
      <c r="BP155" s="272"/>
      <c r="BQ155" s="272"/>
      <c r="BR155" s="272"/>
      <c r="BS155" s="272"/>
      <c r="BT155" s="272"/>
      <c r="BU155" s="272"/>
      <c r="BV155" s="272"/>
      <c r="BW155" s="272"/>
      <c r="BX155" s="271"/>
      <c r="BY155" s="271"/>
      <c r="BZ155" s="271"/>
      <c r="CA155" s="274"/>
      <c r="CB155" s="274"/>
      <c r="CC155" s="274"/>
      <c r="CD155" s="274"/>
      <c r="CE155" s="274"/>
      <c r="CF155" s="274"/>
      <c r="CG155" s="543">
        <v>0</v>
      </c>
      <c r="CH155" s="543"/>
      <c r="CI155" s="543"/>
      <c r="CJ155" s="543"/>
      <c r="CK155" s="543"/>
      <c r="CL155" s="543"/>
      <c r="CM155" s="543"/>
    </row>
    <row r="156" spans="1:91" ht="16.399999999999999" customHeight="1" x14ac:dyDescent="0.35">
      <c r="A156" s="7973"/>
      <c r="B156" s="938" t="s">
        <v>586</v>
      </c>
      <c r="C156" s="873"/>
      <c r="D156" s="837"/>
      <c r="E156" s="858"/>
      <c r="F156" s="863"/>
      <c r="G156" s="311"/>
      <c r="H156" s="283"/>
      <c r="I156" s="283"/>
      <c r="J156" s="283"/>
      <c r="K156" s="283"/>
      <c r="L156" s="283"/>
      <c r="M156" s="283"/>
      <c r="N156" s="283"/>
      <c r="O156" s="283"/>
      <c r="P156" s="283"/>
      <c r="Q156" s="283"/>
      <c r="R156" s="283"/>
      <c r="S156" s="551"/>
      <c r="T156" s="551"/>
      <c r="U156" s="551"/>
      <c r="V156" s="551"/>
      <c r="W156" s="273"/>
      <c r="X156" s="273"/>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272"/>
      <c r="BV156" s="272"/>
      <c r="BW156" s="272"/>
      <c r="BX156" s="271"/>
      <c r="BY156" s="271"/>
      <c r="BZ156" s="271"/>
      <c r="CA156" s="274"/>
      <c r="CB156" s="274"/>
      <c r="CC156" s="274"/>
      <c r="CD156" s="274"/>
      <c r="CE156" s="274"/>
      <c r="CF156" s="274"/>
      <c r="CG156" s="543">
        <v>0</v>
      </c>
      <c r="CH156" s="543"/>
      <c r="CI156" s="543"/>
      <c r="CJ156" s="543"/>
      <c r="CK156" s="543"/>
      <c r="CL156" s="543"/>
      <c r="CM156" s="543"/>
    </row>
    <row r="157" spans="1:91" ht="16.399999999999999" customHeight="1" x14ac:dyDescent="0.35">
      <c r="A157" s="103" t="s">
        <v>1809</v>
      </c>
      <c r="B157" s="548" t="s">
        <v>1808</v>
      </c>
      <c r="C157" s="2249"/>
      <c r="D157" s="2258"/>
      <c r="E157" s="2259"/>
      <c r="F157" s="2260"/>
      <c r="G157" s="311"/>
      <c r="H157" s="283"/>
      <c r="I157" s="283"/>
      <c r="J157" s="283"/>
      <c r="K157" s="283"/>
      <c r="L157" s="283"/>
      <c r="M157" s="283"/>
      <c r="N157" s="283"/>
      <c r="O157" s="283"/>
      <c r="P157" s="283"/>
      <c r="Q157" s="283"/>
      <c r="R157" s="283"/>
      <c r="S157" s="551"/>
      <c r="T157" s="551"/>
      <c r="U157" s="551"/>
      <c r="V157" s="551"/>
      <c r="W157" s="273"/>
      <c r="X157" s="273"/>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V157" s="272"/>
      <c r="BW157" s="272"/>
      <c r="BX157" s="271"/>
      <c r="BY157" s="271"/>
      <c r="BZ157" s="271"/>
      <c r="CA157" s="274"/>
      <c r="CB157" s="274"/>
      <c r="CC157" s="274"/>
      <c r="CD157" s="274"/>
      <c r="CE157" s="274"/>
      <c r="CF157" s="274"/>
      <c r="CG157" s="543">
        <v>0</v>
      </c>
      <c r="CH157" s="543"/>
      <c r="CI157" s="543"/>
      <c r="CJ157" s="543"/>
      <c r="CK157" s="543"/>
      <c r="CL157" s="543"/>
      <c r="CM157" s="543"/>
    </row>
    <row r="158" spans="1:91" ht="16.399999999999999" customHeight="1" x14ac:dyDescent="0.35">
      <c r="A158" s="7972" t="s">
        <v>1810</v>
      </c>
      <c r="B158" s="2130" t="s">
        <v>509</v>
      </c>
      <c r="C158" s="288"/>
      <c r="D158" s="295"/>
      <c r="E158" s="346"/>
      <c r="F158" s="290"/>
      <c r="G158" s="311"/>
      <c r="H158" s="283"/>
      <c r="I158" s="283"/>
      <c r="J158" s="283"/>
      <c r="K158" s="283"/>
      <c r="L158" s="283"/>
      <c r="M158" s="283"/>
      <c r="N158" s="283"/>
      <c r="O158" s="283"/>
      <c r="P158" s="283"/>
      <c r="Q158" s="283"/>
      <c r="R158" s="283"/>
      <c r="S158" s="551"/>
      <c r="T158" s="551"/>
      <c r="U158" s="551"/>
      <c r="V158" s="551"/>
      <c r="W158" s="273"/>
      <c r="X158" s="273"/>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c r="BC158" s="272"/>
      <c r="BD158" s="272"/>
      <c r="BE158" s="272"/>
      <c r="BF158" s="272"/>
      <c r="BG158" s="272"/>
      <c r="BH158" s="272"/>
      <c r="BI158" s="272"/>
      <c r="BJ158" s="272"/>
      <c r="BK158" s="272"/>
      <c r="BL158" s="272"/>
      <c r="BM158" s="272"/>
      <c r="BN158" s="272"/>
      <c r="BO158" s="272"/>
      <c r="BP158" s="272"/>
      <c r="BQ158" s="272"/>
      <c r="BR158" s="272"/>
      <c r="BS158" s="272"/>
      <c r="BT158" s="272"/>
      <c r="BU158" s="272"/>
      <c r="BV158" s="272"/>
      <c r="BW158" s="272"/>
      <c r="BX158" s="271"/>
      <c r="BY158" s="271"/>
      <c r="BZ158" s="271"/>
      <c r="CA158" s="274"/>
      <c r="CB158" s="274"/>
      <c r="CC158" s="274"/>
      <c r="CD158" s="274"/>
      <c r="CE158" s="274"/>
      <c r="CF158" s="274"/>
      <c r="CG158" s="543">
        <v>0</v>
      </c>
      <c r="CH158" s="543"/>
      <c r="CI158" s="543"/>
      <c r="CJ158" s="543"/>
      <c r="CK158" s="543"/>
      <c r="CL158" s="543"/>
      <c r="CM158" s="543"/>
    </row>
    <row r="159" spans="1:91" ht="16.399999999999999" customHeight="1" x14ac:dyDescent="0.35">
      <c r="A159" s="7362"/>
      <c r="B159" s="1061" t="s">
        <v>1811</v>
      </c>
      <c r="C159" s="855"/>
      <c r="D159" s="829"/>
      <c r="E159" s="833"/>
      <c r="F159" s="854"/>
      <c r="G159" s="311"/>
      <c r="H159" s="283"/>
      <c r="I159" s="283"/>
      <c r="J159" s="283"/>
      <c r="K159" s="283"/>
      <c r="L159" s="283"/>
      <c r="M159" s="283"/>
      <c r="N159" s="283"/>
      <c r="O159" s="283"/>
      <c r="P159" s="283"/>
      <c r="Q159" s="283"/>
      <c r="R159" s="283"/>
      <c r="S159" s="551"/>
      <c r="T159" s="551"/>
      <c r="U159" s="551"/>
      <c r="V159" s="551"/>
      <c r="W159" s="273"/>
      <c r="X159" s="273"/>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1"/>
      <c r="BY159" s="271"/>
      <c r="BZ159" s="271"/>
      <c r="CA159" s="274"/>
      <c r="CB159" s="274"/>
      <c r="CC159" s="274"/>
      <c r="CD159" s="274"/>
      <c r="CE159" s="274"/>
      <c r="CF159" s="274"/>
      <c r="CG159" s="543">
        <v>0</v>
      </c>
      <c r="CH159" s="543"/>
      <c r="CI159" s="543"/>
      <c r="CJ159" s="543"/>
      <c r="CK159" s="543"/>
      <c r="CL159" s="543"/>
      <c r="CM159" s="543"/>
    </row>
    <row r="160" spans="1:91" ht="16.399999999999999" customHeight="1" x14ac:dyDescent="0.35">
      <c r="A160" s="7973"/>
      <c r="B160" s="938" t="s">
        <v>1812</v>
      </c>
      <c r="C160" s="873"/>
      <c r="D160" s="837"/>
      <c r="E160" s="842"/>
      <c r="F160" s="872"/>
      <c r="G160" s="311"/>
      <c r="H160" s="283"/>
      <c r="I160" s="283"/>
      <c r="J160" s="283"/>
      <c r="K160" s="283"/>
      <c r="L160" s="283"/>
      <c r="M160" s="283"/>
      <c r="N160" s="283"/>
      <c r="O160" s="283"/>
      <c r="P160" s="283"/>
      <c r="Q160" s="283"/>
      <c r="R160" s="283"/>
      <c r="S160" s="551"/>
      <c r="T160" s="551"/>
      <c r="U160" s="551"/>
      <c r="V160" s="551"/>
      <c r="W160" s="273"/>
      <c r="X160" s="273"/>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272"/>
      <c r="BV160" s="272"/>
      <c r="BW160" s="272"/>
      <c r="BX160" s="271"/>
      <c r="BY160" s="271"/>
      <c r="BZ160" s="271"/>
      <c r="CA160" s="274"/>
      <c r="CB160" s="274"/>
      <c r="CC160" s="274"/>
      <c r="CD160" s="274"/>
      <c r="CE160" s="274"/>
      <c r="CF160" s="274"/>
      <c r="CG160" s="543">
        <v>0</v>
      </c>
      <c r="CH160" s="543"/>
      <c r="CI160" s="543"/>
      <c r="CJ160" s="543"/>
      <c r="CK160" s="543"/>
      <c r="CL160" s="543"/>
      <c r="CM160" s="543"/>
    </row>
    <row r="161" spans="1:104" s="280" customFormat="1" ht="32.15" customHeight="1" x14ac:dyDescent="0.25">
      <c r="A161" s="2261" t="s">
        <v>1813</v>
      </c>
      <c r="CA161" s="594"/>
      <c r="CB161" s="594"/>
      <c r="CC161" s="594"/>
      <c r="CD161" s="594"/>
      <c r="CE161" s="594"/>
      <c r="CF161" s="594"/>
      <c r="CG161" s="595"/>
      <c r="CH161" s="595"/>
      <c r="CI161" s="595"/>
      <c r="CJ161" s="595"/>
      <c r="CK161" s="595"/>
      <c r="CL161" s="595"/>
      <c r="CM161" s="595"/>
      <c r="CN161" s="594"/>
      <c r="CO161" s="594"/>
      <c r="CP161" s="594"/>
      <c r="CQ161" s="594"/>
      <c r="CR161" s="594"/>
      <c r="CS161" s="594"/>
      <c r="CT161" s="594"/>
      <c r="CU161" s="594"/>
      <c r="CV161" s="594"/>
      <c r="CW161" s="594"/>
      <c r="CX161" s="594"/>
      <c r="CY161" s="594"/>
      <c r="CZ161" s="594"/>
    </row>
    <row r="162" spans="1:104" s="280" customFormat="1" ht="16.399999999999999" customHeight="1" x14ac:dyDescent="0.25">
      <c r="A162" s="7975" t="s">
        <v>1788</v>
      </c>
      <c r="B162" s="7370"/>
      <c r="C162" s="7371"/>
      <c r="D162" s="7983" t="s">
        <v>1814</v>
      </c>
      <c r="E162" s="7984"/>
      <c r="F162" s="8017"/>
      <c r="G162" s="8015" t="s">
        <v>1537</v>
      </c>
      <c r="H162" s="8101" t="s">
        <v>1815</v>
      </c>
      <c r="I162" s="7990" t="s">
        <v>1710</v>
      </c>
      <c r="BX162" s="596"/>
      <c r="BY162" s="596"/>
      <c r="BZ162" s="596"/>
      <c r="CA162" s="594"/>
      <c r="CB162" s="594"/>
      <c r="CC162" s="594"/>
      <c r="CD162" s="594"/>
      <c r="CE162" s="594"/>
      <c r="CF162" s="594"/>
      <c r="CG162" s="595"/>
      <c r="CH162" s="595"/>
      <c r="CI162" s="595"/>
      <c r="CJ162" s="595"/>
      <c r="CK162" s="595"/>
      <c r="CL162" s="595"/>
      <c r="CM162" s="595"/>
      <c r="CN162" s="594"/>
      <c r="CO162" s="594"/>
      <c r="CP162" s="594"/>
      <c r="CQ162" s="594"/>
      <c r="CR162" s="594"/>
      <c r="CS162" s="594"/>
      <c r="CT162" s="594"/>
      <c r="CU162" s="594"/>
      <c r="CV162" s="594"/>
      <c r="CW162" s="594"/>
      <c r="CX162" s="594"/>
      <c r="CY162" s="594"/>
      <c r="CZ162" s="594"/>
    </row>
    <row r="163" spans="1:104" s="280" customFormat="1" ht="16.399999999999999" customHeight="1" x14ac:dyDescent="0.25">
      <c r="A163" s="7974"/>
      <c r="B163" s="7976"/>
      <c r="C163" s="7971"/>
      <c r="D163" s="2061" t="s">
        <v>1816</v>
      </c>
      <c r="E163" s="1983" t="s">
        <v>1807</v>
      </c>
      <c r="F163" s="2076" t="s">
        <v>1810</v>
      </c>
      <c r="G163" s="8016"/>
      <c r="H163" s="8102"/>
      <c r="I163" s="7982"/>
      <c r="J163" s="547"/>
      <c r="K163" s="547"/>
      <c r="L163" s="547"/>
      <c r="M163" s="547"/>
      <c r="N163" s="547"/>
      <c r="O163" s="547"/>
      <c r="P163" s="547"/>
      <c r="Q163" s="547"/>
      <c r="R163" s="547"/>
      <c r="S163" s="547"/>
      <c r="T163" s="547"/>
      <c r="U163" s="547"/>
      <c r="V163" s="547"/>
      <c r="W163" s="547"/>
      <c r="X163" s="547"/>
      <c r="Y163" s="547"/>
      <c r="Z163" s="547"/>
      <c r="AA163" s="547"/>
      <c r="BX163" s="596"/>
      <c r="BY163" s="596"/>
      <c r="BZ163" s="596"/>
      <c r="CA163" s="594"/>
      <c r="CB163" s="594"/>
      <c r="CC163" s="594"/>
      <c r="CD163" s="594"/>
      <c r="CE163" s="594"/>
      <c r="CF163" s="594"/>
      <c r="CG163" s="595"/>
      <c r="CH163" s="595"/>
      <c r="CI163" s="595"/>
      <c r="CJ163" s="595"/>
      <c r="CK163" s="595"/>
      <c r="CL163" s="595"/>
      <c r="CM163" s="595"/>
      <c r="CN163" s="594"/>
      <c r="CO163" s="594"/>
      <c r="CP163" s="594"/>
      <c r="CQ163" s="594"/>
      <c r="CR163" s="594"/>
      <c r="CS163" s="594"/>
      <c r="CT163" s="594"/>
      <c r="CU163" s="594"/>
      <c r="CV163" s="594"/>
      <c r="CW163" s="594"/>
      <c r="CX163" s="594"/>
      <c r="CY163" s="594"/>
      <c r="CZ163" s="594"/>
    </row>
    <row r="164" spans="1:104" ht="16.399999999999999" customHeight="1" x14ac:dyDescent="0.35">
      <c r="A164" s="8092" t="s">
        <v>1817</v>
      </c>
      <c r="B164" s="8095" t="s">
        <v>1812</v>
      </c>
      <c r="C164" s="8096"/>
      <c r="D164" s="2244">
        <f t="shared" ref="D164:D169" si="17">SUM(E164:F164)</f>
        <v>0</v>
      </c>
      <c r="E164" s="1981"/>
      <c r="F164" s="1958"/>
      <c r="G164" s="2250"/>
      <c r="H164" s="316"/>
      <c r="I164" s="1971"/>
      <c r="J164" s="311"/>
      <c r="K164" s="283"/>
      <c r="L164" s="283"/>
      <c r="M164" s="283"/>
      <c r="N164" s="283"/>
      <c r="O164" s="283"/>
      <c r="P164" s="283"/>
      <c r="Q164" s="283"/>
      <c r="R164" s="283"/>
      <c r="S164" s="283"/>
      <c r="T164" s="283"/>
      <c r="U164" s="283"/>
      <c r="V164" s="273"/>
      <c r="W164" s="273"/>
      <c r="X164" s="273"/>
      <c r="Y164" s="273"/>
      <c r="Z164" s="273"/>
      <c r="AA164" s="273"/>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V164" s="272"/>
      <c r="BW164" s="272"/>
      <c r="BX164" s="271"/>
      <c r="BY164" s="271"/>
      <c r="BZ164" s="271"/>
      <c r="CA164" s="274"/>
      <c r="CB164" s="274"/>
      <c r="CC164" s="274"/>
      <c r="CD164" s="274"/>
      <c r="CE164" s="274"/>
      <c r="CF164" s="274"/>
      <c r="CG164" s="543">
        <v>0</v>
      </c>
      <c r="CH164" s="543"/>
      <c r="CI164" s="543"/>
      <c r="CJ164" s="543"/>
      <c r="CK164" s="543"/>
      <c r="CL164" s="543"/>
      <c r="CM164" s="543"/>
      <c r="CN164" s="274"/>
      <c r="CO164" s="274"/>
      <c r="CP164" s="274"/>
      <c r="CQ164" s="274"/>
      <c r="CR164" s="274"/>
      <c r="CS164" s="274"/>
      <c r="CT164" s="274"/>
      <c r="CU164" s="274"/>
      <c r="CV164" s="274"/>
      <c r="CW164" s="274"/>
      <c r="CX164" s="274"/>
      <c r="CY164" s="274"/>
      <c r="CZ164" s="274"/>
    </row>
    <row r="165" spans="1:104" ht="16.399999999999999" customHeight="1" x14ac:dyDescent="0.35">
      <c r="A165" s="8093"/>
      <c r="B165" s="8097" t="s">
        <v>509</v>
      </c>
      <c r="C165" s="8098"/>
      <c r="D165" s="828">
        <f t="shared" si="17"/>
        <v>0</v>
      </c>
      <c r="E165" s="829"/>
      <c r="F165" s="1479"/>
      <c r="G165" s="833"/>
      <c r="H165" s="1439"/>
      <c r="I165" s="854"/>
      <c r="J165" s="311"/>
      <c r="K165" s="283"/>
      <c r="L165" s="283"/>
      <c r="M165" s="283"/>
      <c r="N165" s="283"/>
      <c r="O165" s="283"/>
      <c r="P165" s="283"/>
      <c r="Q165" s="283"/>
      <c r="R165" s="283"/>
      <c r="S165" s="283"/>
      <c r="T165" s="283"/>
      <c r="U165" s="283"/>
      <c r="V165" s="273"/>
      <c r="W165" s="273"/>
      <c r="X165" s="273"/>
      <c r="Y165" s="273"/>
      <c r="Z165" s="273"/>
      <c r="AA165" s="273"/>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1"/>
      <c r="BY165" s="271"/>
      <c r="BZ165" s="271"/>
      <c r="CA165" s="274"/>
      <c r="CB165" s="274"/>
      <c r="CC165" s="274"/>
      <c r="CD165" s="274"/>
      <c r="CE165" s="274"/>
      <c r="CF165" s="274"/>
      <c r="CG165" s="543">
        <v>0</v>
      </c>
      <c r="CH165" s="543"/>
      <c r="CI165" s="543"/>
      <c r="CJ165" s="543"/>
      <c r="CK165" s="543"/>
      <c r="CL165" s="543"/>
      <c r="CM165" s="543"/>
      <c r="CN165" s="274"/>
      <c r="CO165" s="274"/>
      <c r="CP165" s="274"/>
      <c r="CQ165" s="274"/>
      <c r="CR165" s="274"/>
      <c r="CS165" s="274"/>
      <c r="CT165" s="274"/>
      <c r="CU165" s="274"/>
      <c r="CV165" s="274"/>
      <c r="CW165" s="274"/>
      <c r="CX165" s="274"/>
      <c r="CY165" s="274"/>
      <c r="CZ165" s="274"/>
    </row>
    <row r="166" spans="1:104" ht="16.399999999999999" customHeight="1" x14ac:dyDescent="0.35">
      <c r="A166" s="8094"/>
      <c r="B166" s="8099" t="s">
        <v>1811</v>
      </c>
      <c r="C166" s="8100"/>
      <c r="D166" s="836">
        <f t="shared" si="17"/>
        <v>0</v>
      </c>
      <c r="E166" s="837"/>
      <c r="F166" s="843"/>
      <c r="G166" s="842"/>
      <c r="H166" s="870"/>
      <c r="I166" s="872"/>
      <c r="J166" s="311"/>
      <c r="K166" s="283"/>
      <c r="L166" s="283"/>
      <c r="M166" s="283"/>
      <c r="N166" s="283"/>
      <c r="O166" s="283"/>
      <c r="P166" s="283"/>
      <c r="Q166" s="283"/>
      <c r="R166" s="283"/>
      <c r="S166" s="283"/>
      <c r="T166" s="283"/>
      <c r="U166" s="283"/>
      <c r="V166" s="273"/>
      <c r="W166" s="273"/>
      <c r="X166" s="273"/>
      <c r="Y166" s="273"/>
      <c r="Z166" s="273"/>
      <c r="AA166" s="273"/>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272"/>
      <c r="BV166" s="272"/>
      <c r="BW166" s="272"/>
      <c r="BX166" s="271"/>
      <c r="BY166" s="271"/>
      <c r="BZ166" s="271"/>
      <c r="CA166" s="274"/>
      <c r="CB166" s="274"/>
      <c r="CC166" s="274"/>
      <c r="CD166" s="274"/>
      <c r="CE166" s="274"/>
      <c r="CF166" s="274"/>
      <c r="CG166" s="543">
        <v>0</v>
      </c>
      <c r="CH166" s="543"/>
      <c r="CI166" s="543"/>
      <c r="CJ166" s="543"/>
      <c r="CK166" s="543"/>
      <c r="CL166" s="543"/>
      <c r="CM166" s="543"/>
      <c r="CN166" s="274"/>
      <c r="CO166" s="274"/>
      <c r="CP166" s="274"/>
      <c r="CQ166" s="274"/>
      <c r="CR166" s="274"/>
      <c r="CS166" s="274"/>
      <c r="CT166" s="274"/>
      <c r="CU166" s="274"/>
      <c r="CV166" s="274"/>
      <c r="CW166" s="274"/>
      <c r="CX166" s="274"/>
      <c r="CY166" s="274"/>
      <c r="CZ166" s="274"/>
    </row>
    <row r="167" spans="1:104" ht="16.399999999999999" customHeight="1" x14ac:dyDescent="0.35">
      <c r="A167" s="7972" t="s">
        <v>1818</v>
      </c>
      <c r="B167" s="8095" t="s">
        <v>1812</v>
      </c>
      <c r="C167" s="8096"/>
      <c r="D167" s="2244">
        <f t="shared" si="17"/>
        <v>0</v>
      </c>
      <c r="E167" s="1981"/>
      <c r="F167" s="1958"/>
      <c r="G167" s="2250"/>
      <c r="H167" s="316"/>
      <c r="I167" s="1971"/>
      <c r="J167" s="311"/>
      <c r="K167" s="283"/>
      <c r="L167" s="283"/>
      <c r="M167" s="283"/>
      <c r="N167" s="283"/>
      <c r="O167" s="283"/>
      <c r="P167" s="283"/>
      <c r="Q167" s="283"/>
      <c r="R167" s="283"/>
      <c r="S167" s="283"/>
      <c r="T167" s="283"/>
      <c r="U167" s="283"/>
      <c r="V167" s="273"/>
      <c r="W167" s="273"/>
      <c r="X167" s="273"/>
      <c r="Y167" s="273"/>
      <c r="Z167" s="273"/>
      <c r="AA167" s="273"/>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1"/>
      <c r="BY167" s="271"/>
      <c r="BZ167" s="271"/>
      <c r="CA167" s="274"/>
      <c r="CB167" s="274"/>
      <c r="CC167" s="274"/>
      <c r="CD167" s="274"/>
      <c r="CE167" s="274"/>
      <c r="CF167" s="274"/>
      <c r="CG167" s="543">
        <v>0</v>
      </c>
      <c r="CH167" s="543"/>
      <c r="CI167" s="543"/>
      <c r="CJ167" s="543"/>
      <c r="CK167" s="543"/>
      <c r="CL167" s="543"/>
      <c r="CM167" s="543"/>
      <c r="CN167" s="274"/>
      <c r="CO167" s="274"/>
      <c r="CP167" s="274"/>
      <c r="CQ167" s="274"/>
      <c r="CR167" s="274"/>
      <c r="CS167" s="274"/>
      <c r="CT167" s="274"/>
      <c r="CU167" s="274"/>
      <c r="CV167" s="274"/>
      <c r="CW167" s="274"/>
      <c r="CX167" s="274"/>
      <c r="CY167" s="274"/>
      <c r="CZ167" s="274"/>
    </row>
    <row r="168" spans="1:104" ht="16.399999999999999" customHeight="1" x14ac:dyDescent="0.35">
      <c r="A168" s="7362"/>
      <c r="B168" s="8097" t="s">
        <v>509</v>
      </c>
      <c r="C168" s="8098"/>
      <c r="D168" s="828">
        <f t="shared" si="17"/>
        <v>0</v>
      </c>
      <c r="E168" s="829"/>
      <c r="F168" s="1479"/>
      <c r="G168" s="833"/>
      <c r="H168" s="1439"/>
      <c r="I168" s="854"/>
      <c r="J168" s="311"/>
      <c r="K168" s="283"/>
      <c r="L168" s="283"/>
      <c r="M168" s="283"/>
      <c r="N168" s="283"/>
      <c r="O168" s="283"/>
      <c r="P168" s="283"/>
      <c r="Q168" s="283"/>
      <c r="R168" s="283"/>
      <c r="S168" s="283"/>
      <c r="T168" s="283"/>
      <c r="U168" s="283"/>
      <c r="V168" s="273"/>
      <c r="W168" s="273"/>
      <c r="X168" s="273"/>
      <c r="Y168" s="273"/>
      <c r="Z168" s="273"/>
      <c r="AA168" s="273"/>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272"/>
      <c r="BV168" s="272"/>
      <c r="BW168" s="272"/>
      <c r="BX168" s="271"/>
      <c r="BY168" s="271"/>
      <c r="BZ168" s="271"/>
      <c r="CA168" s="274"/>
      <c r="CB168" s="274"/>
      <c r="CC168" s="274"/>
      <c r="CD168" s="274"/>
      <c r="CE168" s="274"/>
      <c r="CF168" s="274"/>
      <c r="CG168" s="543">
        <v>0</v>
      </c>
      <c r="CH168" s="543"/>
      <c r="CI168" s="543"/>
      <c r="CJ168" s="543"/>
      <c r="CK168" s="543"/>
      <c r="CL168" s="543"/>
      <c r="CM168" s="543"/>
      <c r="CN168" s="274"/>
      <c r="CO168" s="274"/>
      <c r="CP168" s="274"/>
      <c r="CQ168" s="274"/>
      <c r="CR168" s="274"/>
      <c r="CS168" s="274"/>
      <c r="CT168" s="274"/>
      <c r="CU168" s="274"/>
      <c r="CV168" s="274"/>
      <c r="CW168" s="274"/>
      <c r="CX168" s="274"/>
      <c r="CY168" s="274"/>
      <c r="CZ168" s="274"/>
    </row>
    <row r="169" spans="1:104" s="274" customFormat="1" ht="16.399999999999999" customHeight="1" x14ac:dyDescent="0.25">
      <c r="A169" s="7973"/>
      <c r="B169" s="8099" t="s">
        <v>1811</v>
      </c>
      <c r="C169" s="8100"/>
      <c r="D169" s="836">
        <f t="shared" si="17"/>
        <v>0</v>
      </c>
      <c r="E169" s="837"/>
      <c r="F169" s="843"/>
      <c r="G169" s="842"/>
      <c r="H169" s="870"/>
      <c r="I169" s="872"/>
      <c r="J169" s="311"/>
      <c r="K169" s="283"/>
      <c r="L169" s="283"/>
      <c r="M169" s="283"/>
      <c r="N169" s="283"/>
      <c r="O169" s="283"/>
      <c r="P169" s="283"/>
      <c r="Q169" s="283"/>
      <c r="R169" s="283"/>
      <c r="S169" s="283"/>
      <c r="T169" s="283"/>
      <c r="U169" s="283"/>
      <c r="V169" s="273"/>
      <c r="W169" s="273"/>
      <c r="X169" s="273"/>
      <c r="Y169" s="273"/>
      <c r="Z169" s="273"/>
      <c r="AA169" s="273"/>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c r="BC169" s="272"/>
      <c r="BD169" s="272"/>
      <c r="BE169" s="272"/>
      <c r="BF169" s="272"/>
      <c r="BG169" s="272"/>
      <c r="BH169" s="272"/>
      <c r="BI169" s="272"/>
      <c r="BJ169" s="272"/>
      <c r="BK169" s="272"/>
      <c r="BL169" s="272"/>
      <c r="BM169" s="272"/>
      <c r="BN169" s="272"/>
      <c r="BO169" s="272"/>
      <c r="BP169" s="272"/>
      <c r="BQ169" s="272"/>
      <c r="BR169" s="272"/>
      <c r="BS169" s="272"/>
      <c r="BT169" s="272"/>
      <c r="BU169" s="272"/>
      <c r="BV169" s="272"/>
      <c r="BW169" s="272"/>
      <c r="BX169" s="271"/>
      <c r="BY169" s="271"/>
      <c r="BZ169" s="271"/>
      <c r="CG169" s="543">
        <v>0</v>
      </c>
      <c r="CH169" s="543"/>
      <c r="CI169" s="543"/>
      <c r="CJ169" s="543"/>
      <c r="CK169" s="543"/>
      <c r="CL169" s="543"/>
      <c r="CM169" s="543"/>
    </row>
    <row r="170" spans="1:104" s="274" customFormat="1" ht="32.15" customHeight="1" x14ac:dyDescent="0.25">
      <c r="A170" s="2121" t="s">
        <v>1819</v>
      </c>
      <c r="B170" s="2121"/>
      <c r="C170" s="2121"/>
      <c r="D170" s="2121"/>
      <c r="E170" s="277"/>
      <c r="F170" s="272"/>
      <c r="G170" s="277"/>
      <c r="H170" s="277"/>
      <c r="I170" s="277"/>
      <c r="J170" s="278"/>
      <c r="K170" s="278"/>
      <c r="L170" s="278"/>
      <c r="M170" s="278"/>
      <c r="N170" s="278"/>
      <c r="O170" s="273"/>
      <c r="P170" s="278"/>
      <c r="Q170" s="278"/>
      <c r="R170" s="278"/>
      <c r="S170" s="278"/>
      <c r="T170" s="278"/>
      <c r="U170" s="278"/>
      <c r="V170" s="278"/>
      <c r="W170" s="278"/>
      <c r="X170" s="273"/>
      <c r="Y170" s="273"/>
      <c r="Z170" s="273"/>
      <c r="AA170" s="273"/>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2"/>
      <c r="BM170" s="272"/>
      <c r="BN170" s="272"/>
      <c r="BO170" s="272"/>
      <c r="BP170" s="272"/>
      <c r="BQ170" s="272"/>
      <c r="BR170" s="272"/>
      <c r="BS170" s="272"/>
      <c r="BT170" s="272"/>
      <c r="BU170" s="272"/>
      <c r="BV170" s="272"/>
      <c r="BW170" s="272"/>
      <c r="BX170" s="272"/>
      <c r="BY170" s="272"/>
      <c r="BZ170" s="272"/>
      <c r="CG170" s="543"/>
      <c r="CH170" s="543"/>
      <c r="CI170" s="543"/>
      <c r="CJ170" s="543"/>
      <c r="CK170" s="543"/>
      <c r="CL170" s="543"/>
      <c r="CM170" s="543"/>
    </row>
    <row r="171" spans="1:104" s="274" customFormat="1" ht="16.399999999999999" customHeight="1" x14ac:dyDescent="0.25">
      <c r="A171" s="8084" t="s">
        <v>1820</v>
      </c>
      <c r="B171" s="8084"/>
      <c r="C171" s="8085" t="s">
        <v>1821</v>
      </c>
      <c r="D171" s="8086"/>
      <c r="E171" s="8087"/>
      <c r="F171" s="8071" t="s">
        <v>588</v>
      </c>
      <c r="G171" s="8091"/>
      <c r="H171" s="8091"/>
      <c r="I171" s="8091"/>
      <c r="J171" s="8091"/>
      <c r="K171" s="8091"/>
      <c r="L171" s="8091"/>
      <c r="M171" s="8091"/>
      <c r="N171" s="8091"/>
      <c r="O171" s="8091"/>
      <c r="P171" s="8091"/>
      <c r="Q171" s="8091"/>
      <c r="R171" s="8091"/>
      <c r="S171" s="8091"/>
      <c r="T171" s="8091"/>
      <c r="U171" s="8091"/>
      <c r="V171" s="8091"/>
      <c r="W171" s="8091"/>
      <c r="X171" s="8091"/>
      <c r="Y171" s="8091"/>
      <c r="Z171" s="8091"/>
      <c r="AA171" s="8091"/>
      <c r="AB171" s="8091"/>
      <c r="AC171" s="8091"/>
      <c r="AD171" s="8091"/>
      <c r="AE171" s="8091"/>
      <c r="AF171" s="8091"/>
      <c r="AG171" s="8091"/>
      <c r="AH171" s="8091"/>
      <c r="AI171" s="8091"/>
      <c r="AJ171" s="8091"/>
      <c r="AK171" s="8091"/>
      <c r="AL171" s="8091"/>
      <c r="AM171" s="8072"/>
      <c r="AN171" s="272"/>
      <c r="AO171" s="272"/>
      <c r="AP171" s="272"/>
      <c r="AQ171" s="272"/>
      <c r="AR171" s="272"/>
      <c r="AS171" s="272"/>
      <c r="AT171" s="272"/>
      <c r="AU171" s="272"/>
      <c r="AV171" s="272"/>
      <c r="AW171" s="272"/>
      <c r="AX171" s="272"/>
      <c r="AY171" s="272"/>
      <c r="AZ171" s="272"/>
      <c r="BA171" s="272"/>
      <c r="BB171" s="272"/>
      <c r="BC171" s="272"/>
      <c r="BD171" s="272"/>
      <c r="BE171" s="272"/>
      <c r="BF171" s="272"/>
      <c r="BG171" s="272"/>
      <c r="BH171" s="272"/>
      <c r="BI171" s="272"/>
      <c r="BJ171" s="272"/>
      <c r="BK171" s="272"/>
      <c r="BL171" s="272"/>
      <c r="BM171" s="272"/>
      <c r="BN171" s="272"/>
      <c r="BO171" s="272"/>
      <c r="BP171" s="272"/>
      <c r="BQ171" s="272"/>
      <c r="BR171" s="272"/>
      <c r="BS171" s="272"/>
      <c r="BT171" s="272"/>
      <c r="BU171" s="272"/>
      <c r="BV171" s="272"/>
      <c r="BW171" s="272"/>
      <c r="BX171" s="271"/>
      <c r="BY171" s="271"/>
      <c r="BZ171" s="271"/>
      <c r="CG171" s="543"/>
      <c r="CH171" s="543"/>
      <c r="CI171" s="543"/>
      <c r="CJ171" s="543"/>
      <c r="CK171" s="543"/>
      <c r="CL171" s="543"/>
      <c r="CM171" s="543"/>
    </row>
    <row r="172" spans="1:104" s="274" customFormat="1" ht="16.399999999999999" customHeight="1" x14ac:dyDescent="0.25">
      <c r="A172" s="8084"/>
      <c r="B172" s="8084"/>
      <c r="C172" s="8088"/>
      <c r="D172" s="8089"/>
      <c r="E172" s="8090"/>
      <c r="F172" s="8066" t="s">
        <v>601</v>
      </c>
      <c r="G172" s="8066"/>
      <c r="H172" s="8066" t="s">
        <v>539</v>
      </c>
      <c r="I172" s="8066"/>
      <c r="J172" s="8066" t="s">
        <v>540</v>
      </c>
      <c r="K172" s="8066"/>
      <c r="L172" s="8004" t="s">
        <v>43</v>
      </c>
      <c r="M172" s="8003"/>
      <c r="N172" s="8066" t="s">
        <v>44</v>
      </c>
      <c r="O172" s="8066"/>
      <c r="P172" s="7985" t="s">
        <v>45</v>
      </c>
      <c r="Q172" s="7983"/>
      <c r="R172" s="8049" t="s">
        <v>46</v>
      </c>
      <c r="S172" s="8049"/>
      <c r="T172" s="7985" t="s">
        <v>47</v>
      </c>
      <c r="U172" s="7983"/>
      <c r="V172" s="8049" t="s">
        <v>48</v>
      </c>
      <c r="W172" s="8049"/>
      <c r="X172" s="7985" t="s">
        <v>49</v>
      </c>
      <c r="Y172" s="7983"/>
      <c r="Z172" s="7983" t="s">
        <v>50</v>
      </c>
      <c r="AA172" s="7985"/>
      <c r="AB172" s="8049" t="s">
        <v>51</v>
      </c>
      <c r="AC172" s="8049"/>
      <c r="AD172" s="8049" t="s">
        <v>52</v>
      </c>
      <c r="AE172" s="8049"/>
      <c r="AF172" s="8049" t="s">
        <v>53</v>
      </c>
      <c r="AG172" s="8049"/>
      <c r="AH172" s="8049" t="s">
        <v>54</v>
      </c>
      <c r="AI172" s="8049"/>
      <c r="AJ172" s="8049" t="s">
        <v>55</v>
      </c>
      <c r="AK172" s="8049"/>
      <c r="AL172" s="8049" t="s">
        <v>56</v>
      </c>
      <c r="AM172" s="8049"/>
      <c r="AN172" s="272"/>
      <c r="AO172" s="272"/>
      <c r="AP172" s="272"/>
      <c r="AQ172" s="272"/>
      <c r="AR172" s="272"/>
      <c r="AS172" s="272"/>
      <c r="AT172" s="272"/>
      <c r="AU172" s="272"/>
      <c r="AV172" s="272"/>
      <c r="AW172" s="272"/>
      <c r="AX172" s="272"/>
      <c r="AY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272"/>
      <c r="BV172" s="272"/>
      <c r="BW172" s="272"/>
      <c r="BX172" s="271"/>
      <c r="BY172" s="271"/>
      <c r="BZ172" s="271"/>
      <c r="CG172" s="543"/>
      <c r="CH172" s="543"/>
      <c r="CI172" s="543"/>
      <c r="CJ172" s="543"/>
      <c r="CK172" s="543"/>
      <c r="CL172" s="543"/>
      <c r="CM172" s="543"/>
    </row>
    <row r="173" spans="1:104" s="274" customFormat="1" ht="16.399999999999999" customHeight="1" x14ac:dyDescent="0.25">
      <c r="A173" s="8084"/>
      <c r="B173" s="8084"/>
      <c r="C173" s="2262" t="s">
        <v>32</v>
      </c>
      <c r="D173" s="2263" t="s">
        <v>33</v>
      </c>
      <c r="E173" s="2264" t="s">
        <v>34</v>
      </c>
      <c r="F173" s="1983" t="s">
        <v>541</v>
      </c>
      <c r="G173" s="1984" t="s">
        <v>34</v>
      </c>
      <c r="H173" s="1983" t="s">
        <v>541</v>
      </c>
      <c r="I173" s="1984" t="s">
        <v>34</v>
      </c>
      <c r="J173" s="1983" t="s">
        <v>541</v>
      </c>
      <c r="K173" s="1984" t="s">
        <v>34</v>
      </c>
      <c r="L173" s="1983" t="s">
        <v>541</v>
      </c>
      <c r="M173" s="2141" t="s">
        <v>34</v>
      </c>
      <c r="N173" s="1983" t="s">
        <v>541</v>
      </c>
      <c r="O173" s="1984" t="s">
        <v>34</v>
      </c>
      <c r="P173" s="1983" t="s">
        <v>541</v>
      </c>
      <c r="Q173" s="2141" t="s">
        <v>34</v>
      </c>
      <c r="R173" s="1983" t="s">
        <v>541</v>
      </c>
      <c r="S173" s="1984" t="s">
        <v>34</v>
      </c>
      <c r="T173" s="1983" t="s">
        <v>541</v>
      </c>
      <c r="U173" s="2141" t="s">
        <v>34</v>
      </c>
      <c r="V173" s="1983" t="s">
        <v>541</v>
      </c>
      <c r="W173" s="1984" t="s">
        <v>34</v>
      </c>
      <c r="X173" s="1983" t="s">
        <v>541</v>
      </c>
      <c r="Y173" s="2141" t="s">
        <v>34</v>
      </c>
      <c r="Z173" s="1983" t="s">
        <v>541</v>
      </c>
      <c r="AA173" s="1984" t="s">
        <v>34</v>
      </c>
      <c r="AB173" s="1983" t="s">
        <v>541</v>
      </c>
      <c r="AC173" s="1984" t="s">
        <v>34</v>
      </c>
      <c r="AD173" s="1983" t="s">
        <v>541</v>
      </c>
      <c r="AE173" s="1984" t="s">
        <v>34</v>
      </c>
      <c r="AF173" s="1983" t="s">
        <v>541</v>
      </c>
      <c r="AG173" s="1984" t="s">
        <v>34</v>
      </c>
      <c r="AH173" s="1983" t="s">
        <v>541</v>
      </c>
      <c r="AI173" s="1984" t="s">
        <v>34</v>
      </c>
      <c r="AJ173" s="1983" t="s">
        <v>541</v>
      </c>
      <c r="AK173" s="1984" t="s">
        <v>34</v>
      </c>
      <c r="AL173" s="1983" t="s">
        <v>541</v>
      </c>
      <c r="AM173" s="1984" t="s">
        <v>34</v>
      </c>
      <c r="AN173" s="272"/>
      <c r="AO173" s="272"/>
      <c r="AP173" s="272"/>
      <c r="AQ173" s="272"/>
      <c r="AR173" s="272"/>
      <c r="AS173" s="272"/>
      <c r="AT173" s="272"/>
      <c r="AU173" s="272"/>
      <c r="AV173" s="272"/>
      <c r="AW173" s="272"/>
      <c r="AX173" s="272"/>
      <c r="AY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272"/>
      <c r="BV173" s="272"/>
      <c r="BW173" s="272"/>
      <c r="BX173" s="271"/>
      <c r="BY173" s="271"/>
      <c r="BZ173" s="271"/>
      <c r="CG173" s="543"/>
      <c r="CH173" s="543"/>
      <c r="CI173" s="543"/>
      <c r="CJ173" s="543"/>
      <c r="CK173" s="543"/>
      <c r="CL173" s="543"/>
      <c r="CM173" s="543"/>
    </row>
    <row r="174" spans="1:104" s="274" customFormat="1" ht="16.399999999999999" customHeight="1" x14ac:dyDescent="0.25">
      <c r="A174" s="8080" t="s">
        <v>1822</v>
      </c>
      <c r="B174" s="8081"/>
      <c r="C174" s="2265">
        <f>SUM(D174+E174)</f>
        <v>0</v>
      </c>
      <c r="D174" s="2266">
        <f>SUM(P174+R174+T174+V174+X174+Z174+AB174+AD174+AF174+AH174+AJ174+AL174)</f>
        <v>0</v>
      </c>
      <c r="E174" s="2267">
        <f>SUM(Q174+S174+U174+W174+Y174+AA174+AC174+AE174+AG174+AI174+AK174+AM174)</f>
        <v>0</v>
      </c>
      <c r="F174" s="2268"/>
      <c r="G174" s="597"/>
      <c r="H174" s="598"/>
      <c r="I174" s="2269"/>
      <c r="J174" s="2268"/>
      <c r="K174" s="597"/>
      <c r="L174" s="598"/>
      <c r="M174" s="2269"/>
      <c r="N174" s="598"/>
      <c r="O174" s="2269"/>
      <c r="P174" s="2270"/>
      <c r="Q174" s="2271"/>
      <c r="R174" s="2272"/>
      <c r="S174" s="2273"/>
      <c r="T174" s="2270"/>
      <c r="U174" s="2271"/>
      <c r="V174" s="2272"/>
      <c r="W174" s="2273"/>
      <c r="X174" s="2270"/>
      <c r="Y174" s="2271"/>
      <c r="Z174" s="2272"/>
      <c r="AA174" s="2273"/>
      <c r="AB174" s="2272"/>
      <c r="AC174" s="2273"/>
      <c r="AD174" s="2272"/>
      <c r="AE174" s="2273"/>
      <c r="AF174" s="2272"/>
      <c r="AG174" s="2273"/>
      <c r="AH174" s="2272"/>
      <c r="AI174" s="2273"/>
      <c r="AJ174" s="2272"/>
      <c r="AK174" s="2273"/>
      <c r="AL174" s="2272"/>
      <c r="AM174" s="2273"/>
      <c r="AN174" s="317"/>
      <c r="AO174" s="272"/>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272"/>
      <c r="BV174" s="272"/>
      <c r="BW174" s="272"/>
      <c r="BX174" s="271"/>
      <c r="BY174" s="271"/>
      <c r="BZ174" s="271"/>
      <c r="CG174" s="543"/>
      <c r="CH174" s="543"/>
      <c r="CI174" s="543"/>
      <c r="CJ174" s="543"/>
      <c r="CK174" s="543"/>
      <c r="CL174" s="543"/>
      <c r="CM174" s="543"/>
    </row>
    <row r="175" spans="1:104" s="274" customFormat="1" ht="16.399999999999999" customHeight="1" x14ac:dyDescent="0.25">
      <c r="A175" s="8082" t="s">
        <v>1823</v>
      </c>
      <c r="B175" s="8083"/>
      <c r="C175" s="2274">
        <f>SUM(D175+E175)</f>
        <v>0</v>
      </c>
      <c r="D175" s="2275">
        <f t="shared" ref="D175:E177" si="18">SUM(F175+H175+J175+L175+N175+P175+R175+T175+V175+X175+Z175+AB175+AD175+AF175+AH175+AJ175+AL175)</f>
        <v>0</v>
      </c>
      <c r="E175" s="2276">
        <f t="shared" si="18"/>
        <v>0</v>
      </c>
      <c r="F175" s="2277"/>
      <c r="G175" s="2278"/>
      <c r="H175" s="2277"/>
      <c r="I175" s="2278"/>
      <c r="J175" s="2277"/>
      <c r="K175" s="2278"/>
      <c r="L175" s="2279"/>
      <c r="M175" s="2280"/>
      <c r="N175" s="2277"/>
      <c r="O175" s="2278"/>
      <c r="P175" s="2279"/>
      <c r="Q175" s="2280"/>
      <c r="R175" s="2277"/>
      <c r="S175" s="2278"/>
      <c r="T175" s="2279"/>
      <c r="U175" s="2280"/>
      <c r="V175" s="2277"/>
      <c r="W175" s="2278"/>
      <c r="X175" s="2279"/>
      <c r="Y175" s="2280"/>
      <c r="Z175" s="2277"/>
      <c r="AA175" s="2278"/>
      <c r="AB175" s="2277"/>
      <c r="AC175" s="2278"/>
      <c r="AD175" s="2277"/>
      <c r="AE175" s="2278"/>
      <c r="AF175" s="2277"/>
      <c r="AG175" s="2278"/>
      <c r="AH175" s="2277"/>
      <c r="AI175" s="2278"/>
      <c r="AJ175" s="2277"/>
      <c r="AK175" s="2278"/>
      <c r="AL175" s="2277"/>
      <c r="AM175" s="2278"/>
      <c r="AN175" s="317"/>
      <c r="AO175" s="272"/>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272"/>
      <c r="BV175" s="272"/>
      <c r="BW175" s="272"/>
      <c r="BX175" s="271"/>
      <c r="BY175" s="271"/>
      <c r="BZ175" s="271"/>
      <c r="CG175" s="543"/>
      <c r="CH175" s="543"/>
      <c r="CI175" s="543"/>
      <c r="CJ175" s="543"/>
      <c r="CK175" s="543"/>
      <c r="CL175" s="543"/>
      <c r="CM175" s="543"/>
    </row>
    <row r="176" spans="1:104" s="274" customFormat="1" ht="16.399999999999999" customHeight="1" x14ac:dyDescent="0.25">
      <c r="A176" s="8075" t="s">
        <v>1824</v>
      </c>
      <c r="B176" s="8076"/>
      <c r="C176" s="2274">
        <f>SUM(D176+E176)</f>
        <v>0</v>
      </c>
      <c r="D176" s="2275">
        <f t="shared" si="18"/>
        <v>0</v>
      </c>
      <c r="E176" s="2276">
        <f t="shared" si="18"/>
        <v>0</v>
      </c>
      <c r="F176" s="2277"/>
      <c r="G176" s="2278"/>
      <c r="H176" s="2277"/>
      <c r="I176" s="2278"/>
      <c r="J176" s="2277"/>
      <c r="K176" s="2278"/>
      <c r="L176" s="2279"/>
      <c r="M176" s="2280"/>
      <c r="N176" s="2277"/>
      <c r="O176" s="2278"/>
      <c r="P176" s="2279"/>
      <c r="Q176" s="2280"/>
      <c r="R176" s="2277"/>
      <c r="S176" s="2278"/>
      <c r="T176" s="2279"/>
      <c r="U176" s="2280"/>
      <c r="V176" s="2277"/>
      <c r="W176" s="2278"/>
      <c r="X176" s="2279"/>
      <c r="Y176" s="2280"/>
      <c r="Z176" s="2277"/>
      <c r="AA176" s="2278"/>
      <c r="AB176" s="2277"/>
      <c r="AC176" s="2278"/>
      <c r="AD176" s="2277"/>
      <c r="AE176" s="2278"/>
      <c r="AF176" s="2277"/>
      <c r="AG176" s="2278"/>
      <c r="AH176" s="2277"/>
      <c r="AI176" s="2278"/>
      <c r="AJ176" s="2277"/>
      <c r="AK176" s="2278"/>
      <c r="AL176" s="2277"/>
      <c r="AM176" s="2278"/>
      <c r="AN176" s="317"/>
      <c r="AO176" s="272"/>
      <c r="AP176" s="272"/>
      <c r="AQ176" s="272"/>
      <c r="AR176" s="272"/>
      <c r="AS176" s="272"/>
      <c r="AT176" s="272"/>
      <c r="AU176" s="272"/>
      <c r="AV176" s="272"/>
      <c r="AW176" s="272"/>
      <c r="AX176" s="272"/>
      <c r="AY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272"/>
      <c r="BV176" s="272"/>
      <c r="BW176" s="272"/>
      <c r="BX176" s="271"/>
      <c r="BY176" s="271"/>
      <c r="BZ176" s="271"/>
      <c r="CG176" s="543"/>
      <c r="CH176" s="543"/>
      <c r="CI176" s="543"/>
      <c r="CJ176" s="543"/>
      <c r="CK176" s="543"/>
      <c r="CL176" s="543"/>
      <c r="CM176" s="543"/>
    </row>
    <row r="177" spans="1:91" s="274" customFormat="1" ht="16.399999999999999" customHeight="1" x14ac:dyDescent="0.25">
      <c r="A177" s="8077" t="s">
        <v>1710</v>
      </c>
      <c r="B177" s="8078"/>
      <c r="C177" s="2281">
        <f>SUM(D177+E177)</f>
        <v>0</v>
      </c>
      <c r="D177" s="2282">
        <f t="shared" si="18"/>
        <v>0</v>
      </c>
      <c r="E177" s="2283">
        <f t="shared" si="18"/>
        <v>0</v>
      </c>
      <c r="F177" s="2284"/>
      <c r="G177" s="2285"/>
      <c r="H177" s="2284"/>
      <c r="I177" s="2285"/>
      <c r="J177" s="2284"/>
      <c r="K177" s="2285"/>
      <c r="L177" s="2286"/>
      <c r="M177" s="2287"/>
      <c r="N177" s="2284"/>
      <c r="O177" s="2285"/>
      <c r="P177" s="2286"/>
      <c r="Q177" s="2287"/>
      <c r="R177" s="2284"/>
      <c r="S177" s="2285"/>
      <c r="T177" s="2286"/>
      <c r="U177" s="2287"/>
      <c r="V177" s="2284"/>
      <c r="W177" s="2285"/>
      <c r="X177" s="2286"/>
      <c r="Y177" s="2287"/>
      <c r="Z177" s="2284"/>
      <c r="AA177" s="2285"/>
      <c r="AB177" s="2284"/>
      <c r="AC177" s="2285"/>
      <c r="AD177" s="2284"/>
      <c r="AE177" s="2285"/>
      <c r="AF177" s="2284"/>
      <c r="AG177" s="2285"/>
      <c r="AH177" s="2284"/>
      <c r="AI177" s="2285"/>
      <c r="AJ177" s="2284"/>
      <c r="AK177" s="2285"/>
      <c r="AL177" s="2284"/>
      <c r="AM177" s="2285"/>
      <c r="AN177" s="317"/>
      <c r="AO177" s="272"/>
      <c r="AP177" s="272"/>
      <c r="AQ177" s="272"/>
      <c r="AR177" s="272"/>
      <c r="AS177" s="272"/>
      <c r="AT177" s="272"/>
      <c r="AU177" s="272"/>
      <c r="AV177" s="272"/>
      <c r="AW177" s="272"/>
      <c r="AX177" s="272"/>
      <c r="AY177" s="272"/>
      <c r="AZ177" s="272"/>
      <c r="BA177" s="272"/>
      <c r="BB177" s="272"/>
      <c r="BC177" s="272"/>
      <c r="BD177" s="272"/>
      <c r="BE177" s="272"/>
      <c r="BF177" s="272"/>
      <c r="BG177" s="272"/>
      <c r="BH177" s="272"/>
      <c r="BI177" s="272"/>
      <c r="BJ177" s="272"/>
      <c r="BK177" s="272"/>
      <c r="BL177" s="272"/>
      <c r="BM177" s="272"/>
      <c r="BN177" s="272"/>
      <c r="BO177" s="272"/>
      <c r="BP177" s="272"/>
      <c r="BQ177" s="272"/>
      <c r="BR177" s="272"/>
      <c r="BS177" s="272"/>
      <c r="BT177" s="272"/>
      <c r="BU177" s="272"/>
      <c r="BV177" s="272"/>
      <c r="BW177" s="272"/>
      <c r="BX177" s="271"/>
      <c r="BY177" s="271"/>
      <c r="BZ177" s="271"/>
      <c r="CG177" s="543"/>
      <c r="CH177" s="543"/>
      <c r="CI177" s="543"/>
      <c r="CJ177" s="543"/>
      <c r="CK177" s="543"/>
      <c r="CL177" s="543"/>
      <c r="CM177" s="543"/>
    </row>
    <row r="178" spans="1:91" s="274" customFormat="1" ht="32.15" customHeight="1" x14ac:dyDescent="0.3">
      <c r="A178" s="2288" t="s">
        <v>1825</v>
      </c>
      <c r="B178" s="2288"/>
      <c r="C178" s="2121"/>
      <c r="D178" s="2121"/>
      <c r="E178" s="542"/>
      <c r="F178" s="281"/>
      <c r="G178" s="277"/>
      <c r="H178" s="277"/>
      <c r="I178" s="270"/>
      <c r="J178" s="270"/>
      <c r="K178" s="270"/>
      <c r="L178" s="306"/>
      <c r="M178" s="2194"/>
      <c r="N178" s="306"/>
      <c r="O178" s="2289"/>
      <c r="P178" s="2192"/>
      <c r="Q178" s="2192"/>
      <c r="R178" s="2192"/>
      <c r="S178" s="2194"/>
      <c r="T178" s="306"/>
      <c r="U178" s="2192"/>
      <c r="V178" s="2192"/>
      <c r="W178" s="2194"/>
      <c r="X178" s="2194"/>
      <c r="Y178" s="306"/>
      <c r="Z178" s="2194"/>
      <c r="AA178" s="306"/>
      <c r="AB178" s="2194"/>
      <c r="AC178" s="219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c r="BC178" s="272"/>
      <c r="BD178" s="272"/>
      <c r="BE178" s="272"/>
      <c r="BF178" s="272"/>
      <c r="BG178" s="272"/>
      <c r="BH178" s="272"/>
      <c r="BI178" s="272"/>
      <c r="BJ178" s="272"/>
      <c r="BK178" s="272"/>
      <c r="BL178" s="272"/>
      <c r="BM178" s="272"/>
      <c r="BN178" s="272"/>
      <c r="BO178" s="272"/>
      <c r="BP178" s="272"/>
      <c r="BQ178" s="272"/>
      <c r="BR178" s="272"/>
      <c r="BS178" s="272"/>
      <c r="BT178" s="272"/>
      <c r="BU178" s="272"/>
      <c r="BV178" s="272"/>
      <c r="BW178" s="272"/>
      <c r="BX178" s="272"/>
      <c r="BY178" s="272"/>
      <c r="BZ178" s="272"/>
      <c r="CG178" s="543"/>
      <c r="CH178" s="543"/>
      <c r="CI178" s="543"/>
      <c r="CJ178" s="543"/>
      <c r="CK178" s="543"/>
      <c r="CL178" s="543"/>
      <c r="CM178" s="543"/>
    </row>
    <row r="179" spans="1:91" s="274" customFormat="1" ht="16.399999999999999" customHeight="1" x14ac:dyDescent="0.25">
      <c r="A179" s="7975" t="s">
        <v>190</v>
      </c>
      <c r="B179" s="7371"/>
      <c r="C179" s="7975" t="s">
        <v>30</v>
      </c>
      <c r="D179" s="7370"/>
      <c r="E179" s="7371"/>
      <c r="F179" s="7983" t="s">
        <v>1826</v>
      </c>
      <c r="G179" s="7984"/>
      <c r="H179" s="7984"/>
      <c r="I179" s="7984"/>
      <c r="J179" s="7984"/>
      <c r="K179" s="7984"/>
      <c r="L179" s="7984"/>
      <c r="M179" s="7984"/>
      <c r="N179" s="7984"/>
      <c r="O179" s="7984"/>
      <c r="P179" s="7984"/>
      <c r="Q179" s="7984"/>
      <c r="R179" s="7984"/>
      <c r="S179" s="7984"/>
      <c r="T179" s="7984"/>
      <c r="U179" s="7985"/>
      <c r="V179" s="7990" t="s">
        <v>450</v>
      </c>
      <c r="W179" s="8066" t="s">
        <v>1827</v>
      </c>
      <c r="X179" s="8066" t="s">
        <v>1828</v>
      </c>
      <c r="Y179" s="8066" t="s">
        <v>1829</v>
      </c>
      <c r="Z179" s="8066" t="s">
        <v>1830</v>
      </c>
      <c r="AA179" s="8066" t="s">
        <v>1831</v>
      </c>
      <c r="AB179" s="8049" t="s">
        <v>1832</v>
      </c>
      <c r="AC179" s="8049"/>
      <c r="AD179" s="8049"/>
      <c r="AE179" s="8049"/>
      <c r="AF179" s="8071" t="s">
        <v>367</v>
      </c>
      <c r="AG179" s="8072"/>
      <c r="AH179" s="8063" t="s">
        <v>1757</v>
      </c>
      <c r="AI179" s="8073" t="s">
        <v>1833</v>
      </c>
      <c r="AJ179" s="8073" t="s">
        <v>9</v>
      </c>
      <c r="AK179" s="8073" t="s">
        <v>10</v>
      </c>
      <c r="AL179" s="273"/>
      <c r="AM179" s="273"/>
      <c r="AN179" s="273"/>
      <c r="AO179" s="273"/>
      <c r="AP179" s="273"/>
      <c r="AQ179" s="273"/>
      <c r="AR179" s="273"/>
      <c r="AS179" s="273"/>
      <c r="AT179" s="273"/>
      <c r="AU179" s="273"/>
      <c r="AV179" s="272"/>
      <c r="AW179" s="272"/>
      <c r="AX179" s="272"/>
      <c r="AY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272"/>
      <c r="BV179" s="272"/>
      <c r="BW179" s="272"/>
      <c r="BX179" s="271"/>
      <c r="BY179" s="271"/>
      <c r="BZ179" s="271"/>
      <c r="CG179" s="543"/>
      <c r="CH179" s="543"/>
      <c r="CI179" s="543"/>
      <c r="CJ179" s="543"/>
      <c r="CK179" s="543"/>
      <c r="CL179" s="543"/>
      <c r="CM179" s="543"/>
    </row>
    <row r="180" spans="1:91" s="274" customFormat="1" ht="16.399999999999999" customHeight="1" x14ac:dyDescent="0.25">
      <c r="A180" s="8023"/>
      <c r="B180" s="8024"/>
      <c r="C180" s="8023"/>
      <c r="D180" s="8079"/>
      <c r="E180" s="8024"/>
      <c r="F180" s="8066" t="s">
        <v>601</v>
      </c>
      <c r="G180" s="8066"/>
      <c r="H180" s="8066" t="s">
        <v>539</v>
      </c>
      <c r="I180" s="8066"/>
      <c r="J180" s="8066" t="s">
        <v>540</v>
      </c>
      <c r="K180" s="8066"/>
      <c r="L180" s="8066" t="s">
        <v>1834</v>
      </c>
      <c r="M180" s="8066"/>
      <c r="N180" s="8066" t="s">
        <v>1835</v>
      </c>
      <c r="O180" s="8066"/>
      <c r="P180" s="8049" t="s">
        <v>1836</v>
      </c>
      <c r="Q180" s="8049"/>
      <c r="R180" s="8049" t="s">
        <v>1837</v>
      </c>
      <c r="S180" s="8049"/>
      <c r="T180" s="7971" t="s">
        <v>1838</v>
      </c>
      <c r="U180" s="7978"/>
      <c r="V180" s="7412"/>
      <c r="W180" s="8066"/>
      <c r="X180" s="8066"/>
      <c r="Y180" s="8066"/>
      <c r="Z180" s="8066"/>
      <c r="AA180" s="8066"/>
      <c r="AB180" s="8066" t="s">
        <v>1760</v>
      </c>
      <c r="AC180" s="8066" t="s">
        <v>1761</v>
      </c>
      <c r="AD180" s="8066" t="s">
        <v>1762</v>
      </c>
      <c r="AE180" s="8066" t="s">
        <v>1763</v>
      </c>
      <c r="AF180" s="8068" t="s">
        <v>1665</v>
      </c>
      <c r="AG180" s="8068" t="s">
        <v>569</v>
      </c>
      <c r="AH180" s="7450"/>
      <c r="AI180" s="7489"/>
      <c r="AJ180" s="7489"/>
      <c r="AK180" s="7489"/>
      <c r="AL180" s="273"/>
      <c r="AM180" s="273"/>
      <c r="AN180" s="273"/>
      <c r="AO180" s="273"/>
      <c r="AP180" s="273"/>
      <c r="AQ180" s="273"/>
      <c r="AR180" s="273"/>
      <c r="AS180" s="273"/>
      <c r="AT180" s="273"/>
      <c r="AU180" s="273"/>
      <c r="AV180" s="272"/>
      <c r="AW180" s="272"/>
      <c r="AX180" s="272"/>
      <c r="AY180" s="272"/>
      <c r="AZ180" s="272"/>
      <c r="BA180" s="272"/>
      <c r="BB180" s="272"/>
      <c r="BC180" s="272"/>
      <c r="BD180" s="272"/>
      <c r="BE180" s="272"/>
      <c r="BF180" s="272"/>
      <c r="BG180" s="272"/>
      <c r="BH180" s="272"/>
      <c r="BI180" s="272"/>
      <c r="BJ180" s="272"/>
      <c r="BK180" s="272"/>
      <c r="BL180" s="272"/>
      <c r="BM180" s="272"/>
      <c r="BN180" s="272"/>
      <c r="BO180" s="272"/>
      <c r="BP180" s="272"/>
      <c r="BQ180" s="272"/>
      <c r="BR180" s="272"/>
      <c r="BS180" s="272"/>
      <c r="BT180" s="272"/>
      <c r="BU180" s="272"/>
      <c r="BV180" s="272"/>
      <c r="BW180" s="272"/>
      <c r="BX180" s="271"/>
      <c r="BY180" s="271"/>
      <c r="BZ180" s="271"/>
      <c r="CG180" s="543"/>
      <c r="CH180" s="543"/>
      <c r="CI180" s="543"/>
      <c r="CJ180" s="543"/>
      <c r="CK180" s="543"/>
      <c r="CL180" s="543"/>
      <c r="CM180" s="543"/>
    </row>
    <row r="181" spans="1:91" s="274" customFormat="1" ht="16.399999999999999" customHeight="1" x14ac:dyDescent="0.25">
      <c r="A181" s="7974"/>
      <c r="B181" s="7971"/>
      <c r="C181" s="1989" t="s">
        <v>32</v>
      </c>
      <c r="D181" s="2003" t="s">
        <v>541</v>
      </c>
      <c r="E181" s="2072" t="s">
        <v>34</v>
      </c>
      <c r="F181" s="1983" t="s">
        <v>541</v>
      </c>
      <c r="G181" s="1993" t="s">
        <v>34</v>
      </c>
      <c r="H181" s="1983" t="s">
        <v>541</v>
      </c>
      <c r="I181" s="1993" t="s">
        <v>34</v>
      </c>
      <c r="J181" s="1983" t="s">
        <v>541</v>
      </c>
      <c r="K181" s="1993" t="s">
        <v>34</v>
      </c>
      <c r="L181" s="1983" t="s">
        <v>541</v>
      </c>
      <c r="M181" s="1993" t="s">
        <v>34</v>
      </c>
      <c r="N181" s="1983" t="s">
        <v>541</v>
      </c>
      <c r="O181" s="1993" t="s">
        <v>34</v>
      </c>
      <c r="P181" s="1983" t="s">
        <v>541</v>
      </c>
      <c r="Q181" s="1993" t="s">
        <v>34</v>
      </c>
      <c r="R181" s="1983" t="s">
        <v>541</v>
      </c>
      <c r="S181" s="1993" t="s">
        <v>34</v>
      </c>
      <c r="T181" s="1994" t="s">
        <v>541</v>
      </c>
      <c r="U181" s="1993" t="s">
        <v>34</v>
      </c>
      <c r="V181" s="7982"/>
      <c r="W181" s="8066"/>
      <c r="X181" s="8066"/>
      <c r="Y181" s="8066"/>
      <c r="Z181" s="8066"/>
      <c r="AA181" s="8066"/>
      <c r="AB181" s="8066"/>
      <c r="AC181" s="8066"/>
      <c r="AD181" s="8066"/>
      <c r="AE181" s="8066"/>
      <c r="AF181" s="8068"/>
      <c r="AG181" s="8068"/>
      <c r="AH181" s="8065"/>
      <c r="AI181" s="8074"/>
      <c r="AJ181" s="8074"/>
      <c r="AK181" s="8074"/>
      <c r="AL181" s="273"/>
      <c r="AM181" s="273"/>
      <c r="AN181" s="273"/>
      <c r="AO181" s="273"/>
      <c r="AP181" s="273"/>
      <c r="AQ181" s="273"/>
      <c r="AR181" s="273"/>
      <c r="AS181" s="273"/>
      <c r="AT181" s="273"/>
      <c r="AU181" s="273"/>
      <c r="AV181" s="272"/>
      <c r="AW181" s="272"/>
      <c r="AX181" s="272"/>
      <c r="AY181" s="272"/>
      <c r="AZ181" s="272"/>
      <c r="BA181" s="272"/>
      <c r="BB181" s="272"/>
      <c r="BC181" s="272"/>
      <c r="BD181" s="272"/>
      <c r="BE181" s="272"/>
      <c r="BF181" s="272"/>
      <c r="BG181" s="272"/>
      <c r="BH181" s="272"/>
      <c r="BI181" s="272"/>
      <c r="BJ181" s="272"/>
      <c r="BK181" s="272"/>
      <c r="BL181" s="272"/>
      <c r="BM181" s="272"/>
      <c r="BN181" s="272"/>
      <c r="BO181" s="272"/>
      <c r="BP181" s="272"/>
      <c r="BQ181" s="272"/>
      <c r="BR181" s="272"/>
      <c r="BS181" s="272"/>
      <c r="BT181" s="272"/>
      <c r="BU181" s="272"/>
      <c r="BV181" s="272"/>
      <c r="BW181" s="272"/>
      <c r="BX181" s="271"/>
      <c r="BY181" s="271"/>
      <c r="BZ181" s="271"/>
      <c r="CG181" s="543"/>
      <c r="CH181" s="543"/>
      <c r="CI181" s="543"/>
      <c r="CJ181" s="543"/>
      <c r="CK181" s="543"/>
      <c r="CL181" s="543"/>
      <c r="CM181" s="543"/>
    </row>
    <row r="182" spans="1:91" s="274" customFormat="1" ht="26.25" customHeight="1" x14ac:dyDescent="0.25">
      <c r="A182" s="8066" t="s">
        <v>1839</v>
      </c>
      <c r="B182" s="2290" t="s">
        <v>1840</v>
      </c>
      <c r="C182" s="2143">
        <f>SUM(D182:E182)</f>
        <v>0</v>
      </c>
      <c r="D182" s="534">
        <f>SUM(F182+H182+J182+L182+N182+P182+R182+T182)</f>
        <v>0</v>
      </c>
      <c r="E182" s="306">
        <f>G182+I182+K182+M182+O182+Q182+S182+U182</f>
        <v>0</v>
      </c>
      <c r="F182" s="1976"/>
      <c r="G182" s="599"/>
      <c r="H182" s="1976"/>
      <c r="I182" s="599"/>
      <c r="J182" s="1976"/>
      <c r="K182" s="599"/>
      <c r="L182" s="1976"/>
      <c r="M182" s="599"/>
      <c r="N182" s="1976"/>
      <c r="O182" s="599"/>
      <c r="P182" s="1976"/>
      <c r="Q182" s="599"/>
      <c r="R182" s="1976"/>
      <c r="S182" s="599"/>
      <c r="T182" s="1976"/>
      <c r="U182" s="599"/>
      <c r="V182" s="1988"/>
      <c r="W182" s="1976"/>
      <c r="X182" s="599"/>
      <c r="Y182" s="599"/>
      <c r="Z182" s="599"/>
      <c r="AA182" s="599"/>
      <c r="AB182" s="1976"/>
      <c r="AC182" s="599"/>
      <c r="AD182" s="599"/>
      <c r="AE182" s="1987"/>
      <c r="AF182" s="599"/>
      <c r="AG182" s="1987"/>
      <c r="AH182" s="2291"/>
      <c r="AI182" s="2164"/>
      <c r="AJ182" s="2164"/>
      <c r="AK182" s="2164"/>
      <c r="AL182" s="283"/>
      <c r="AM182" s="283"/>
      <c r="AN182" s="283"/>
      <c r="AO182" s="283"/>
      <c r="AP182" s="283"/>
      <c r="AQ182" s="283"/>
      <c r="AR182" s="283"/>
      <c r="AS182" s="273"/>
      <c r="AT182" s="273"/>
      <c r="AU182" s="272"/>
      <c r="AV182" s="272"/>
      <c r="AW182" s="272"/>
      <c r="AX182" s="272"/>
      <c r="AY182" s="272"/>
      <c r="AZ182" s="272"/>
      <c r="BA182" s="272"/>
      <c r="BB182" s="272"/>
      <c r="BC182" s="272"/>
      <c r="BD182" s="272"/>
      <c r="BE182" s="272"/>
      <c r="BF182" s="272"/>
      <c r="BG182" s="272"/>
      <c r="BH182" s="272"/>
      <c r="BI182" s="272"/>
      <c r="BJ182" s="272"/>
      <c r="BK182" s="272"/>
      <c r="BL182" s="272"/>
      <c r="BM182" s="272"/>
      <c r="BN182" s="272"/>
      <c r="BO182" s="272"/>
      <c r="BP182" s="272"/>
      <c r="BQ182" s="272"/>
      <c r="BR182" s="272"/>
      <c r="BS182" s="272"/>
      <c r="BT182" s="272"/>
      <c r="BU182" s="272"/>
      <c r="BV182" s="272"/>
      <c r="BW182" s="271"/>
      <c r="BX182" s="271"/>
      <c r="BY182" s="271"/>
      <c r="BZ182" s="271"/>
      <c r="CG182" s="543">
        <v>0</v>
      </c>
      <c r="CH182" s="543">
        <v>0</v>
      </c>
      <c r="CI182" s="543">
        <v>0</v>
      </c>
      <c r="CJ182" s="543">
        <v>0</v>
      </c>
      <c r="CK182" s="543"/>
      <c r="CL182" s="543"/>
      <c r="CM182" s="543"/>
    </row>
    <row r="183" spans="1:91" s="274" customFormat="1" ht="26.25" customHeight="1" x14ac:dyDescent="0.25">
      <c r="A183" s="8066"/>
      <c r="B183" s="1618" t="s">
        <v>1841</v>
      </c>
      <c r="C183" s="1699">
        <f>SUM(D183:E183)</f>
        <v>0</v>
      </c>
      <c r="D183" s="1486">
        <f>SUM(F183+H183+J183+L183+N183+P183+R183+T183)</f>
        <v>0</v>
      </c>
      <c r="E183" s="2101">
        <f>G183+I183+K183+M183+O183+Q183+S183+U183</f>
        <v>0</v>
      </c>
      <c r="F183" s="1978"/>
      <c r="G183" s="2292"/>
      <c r="H183" s="1978"/>
      <c r="I183" s="2292"/>
      <c r="J183" s="1978"/>
      <c r="K183" s="2292"/>
      <c r="L183" s="1978"/>
      <c r="M183" s="2292"/>
      <c r="N183" s="1978"/>
      <c r="O183" s="2292"/>
      <c r="P183" s="1978"/>
      <c r="Q183" s="2292"/>
      <c r="R183" s="1978"/>
      <c r="S183" s="2292"/>
      <c r="T183" s="1978"/>
      <c r="U183" s="2292"/>
      <c r="V183" s="2293"/>
      <c r="W183" s="1978"/>
      <c r="X183" s="2292"/>
      <c r="Y183" s="2292"/>
      <c r="Z183" s="2292"/>
      <c r="AA183" s="2292"/>
      <c r="AB183" s="1978"/>
      <c r="AC183" s="2292"/>
      <c r="AD183" s="2292"/>
      <c r="AE183" s="2199"/>
      <c r="AF183" s="2292"/>
      <c r="AG183" s="2199"/>
      <c r="AH183" s="1979"/>
      <c r="AI183" s="2294"/>
      <c r="AJ183" s="2294"/>
      <c r="AK183" s="2294"/>
      <c r="AL183" s="283"/>
      <c r="AM183" s="283"/>
      <c r="AN183" s="283"/>
      <c r="AO183" s="283"/>
      <c r="AP183" s="283"/>
      <c r="AQ183" s="283"/>
      <c r="AR183" s="283"/>
      <c r="AS183" s="273"/>
      <c r="AT183" s="273"/>
      <c r="AU183" s="272"/>
      <c r="AV183" s="272"/>
      <c r="AW183" s="272"/>
      <c r="AX183" s="272"/>
      <c r="AY183" s="272"/>
      <c r="AZ183" s="272"/>
      <c r="BA183" s="272"/>
      <c r="BB183" s="272"/>
      <c r="BC183" s="272"/>
      <c r="BD183" s="272"/>
      <c r="BE183" s="272"/>
      <c r="BF183" s="272"/>
      <c r="BG183" s="272"/>
      <c r="BH183" s="272"/>
      <c r="BI183" s="272"/>
      <c r="BJ183" s="272"/>
      <c r="BK183" s="272"/>
      <c r="BL183" s="272"/>
      <c r="BM183" s="272"/>
      <c r="BN183" s="272"/>
      <c r="BO183" s="272"/>
      <c r="BP183" s="272"/>
      <c r="BQ183" s="272"/>
      <c r="BR183" s="272"/>
      <c r="BS183" s="272"/>
      <c r="BT183" s="272"/>
      <c r="BU183" s="272"/>
      <c r="BV183" s="272"/>
      <c r="BW183" s="271"/>
      <c r="BX183" s="271"/>
      <c r="BY183" s="271"/>
      <c r="BZ183" s="271"/>
      <c r="CG183" s="543">
        <v>0</v>
      </c>
      <c r="CH183" s="543">
        <v>0</v>
      </c>
      <c r="CI183" s="543">
        <v>0</v>
      </c>
      <c r="CJ183" s="543">
        <v>0</v>
      </c>
      <c r="CK183" s="543"/>
      <c r="CL183" s="543"/>
      <c r="CM183" s="543"/>
    </row>
    <row r="184" spans="1:91" s="274" customFormat="1" ht="32.15" customHeight="1" x14ac:dyDescent="0.25">
      <c r="A184" s="280" t="s">
        <v>1842</v>
      </c>
      <c r="B184" s="280"/>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3"/>
      <c r="AI184" s="273"/>
      <c r="AJ184" s="273"/>
      <c r="AK184" s="273"/>
      <c r="AL184" s="273"/>
      <c r="AM184" s="273"/>
      <c r="AN184" s="273"/>
      <c r="AO184" s="273"/>
      <c r="AP184" s="273"/>
      <c r="AQ184" s="273"/>
      <c r="AR184" s="273"/>
      <c r="AS184" s="273"/>
      <c r="AT184" s="273"/>
      <c r="AU184" s="273"/>
      <c r="AV184" s="272"/>
      <c r="AW184" s="272"/>
      <c r="AX184" s="272"/>
      <c r="AY184" s="272"/>
      <c r="AZ184" s="272"/>
      <c r="BA184" s="272"/>
      <c r="BB184" s="272"/>
      <c r="BC184" s="272"/>
      <c r="BD184" s="272"/>
      <c r="BE184" s="272"/>
      <c r="BF184" s="272"/>
      <c r="BG184" s="272"/>
      <c r="BH184" s="272"/>
      <c r="BI184" s="272"/>
      <c r="BJ184" s="272"/>
      <c r="BK184" s="272"/>
      <c r="BL184" s="272"/>
      <c r="BM184" s="272"/>
      <c r="BN184" s="272"/>
      <c r="BO184" s="272"/>
      <c r="BP184" s="272"/>
      <c r="BQ184" s="272"/>
      <c r="BR184" s="272"/>
      <c r="BS184" s="272"/>
      <c r="BT184" s="272"/>
      <c r="BU184" s="272"/>
      <c r="BV184" s="272"/>
      <c r="BW184" s="272"/>
      <c r="BX184" s="272"/>
      <c r="BY184" s="272"/>
      <c r="BZ184" s="272"/>
      <c r="CG184" s="543"/>
      <c r="CH184" s="543"/>
      <c r="CI184" s="543"/>
      <c r="CJ184" s="543"/>
      <c r="CK184" s="543"/>
      <c r="CL184" s="543"/>
      <c r="CM184" s="543"/>
    </row>
    <row r="185" spans="1:91" s="274" customFormat="1" ht="16.399999999999999" customHeight="1" x14ac:dyDescent="0.25">
      <c r="A185" s="8069" t="s">
        <v>1674</v>
      </c>
      <c r="B185" s="7977" t="s">
        <v>30</v>
      </c>
      <c r="C185" s="7972" t="s">
        <v>1708</v>
      </c>
      <c r="D185" s="7990" t="s">
        <v>1843</v>
      </c>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3"/>
      <c r="AJ185" s="273"/>
      <c r="AK185" s="273"/>
      <c r="AL185" s="273"/>
      <c r="AM185" s="273"/>
      <c r="AN185" s="273"/>
      <c r="AO185" s="273"/>
      <c r="AP185" s="273"/>
      <c r="AQ185" s="273"/>
      <c r="AR185" s="273"/>
      <c r="AS185" s="273"/>
      <c r="AT185" s="273"/>
      <c r="AU185" s="273"/>
      <c r="AV185" s="273"/>
      <c r="AW185" s="272"/>
      <c r="AX185" s="272"/>
      <c r="AY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272"/>
      <c r="BV185" s="272"/>
      <c r="BW185" s="272"/>
      <c r="BX185" s="272"/>
      <c r="BY185" s="271"/>
      <c r="BZ185" s="271"/>
      <c r="CG185" s="543"/>
      <c r="CH185" s="543"/>
      <c r="CI185" s="543"/>
      <c r="CJ185" s="543"/>
      <c r="CK185" s="543"/>
      <c r="CL185" s="543"/>
      <c r="CM185" s="543"/>
    </row>
    <row r="186" spans="1:91" s="274" customFormat="1" ht="16.399999999999999" customHeight="1" x14ac:dyDescent="0.25">
      <c r="A186" s="8070"/>
      <c r="B186" s="7978"/>
      <c r="C186" s="7973"/>
      <c r="D186" s="798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3"/>
      <c r="AJ186" s="273"/>
      <c r="AK186" s="273"/>
      <c r="AL186" s="273"/>
      <c r="AM186" s="273"/>
      <c r="AN186" s="273"/>
      <c r="AO186" s="273"/>
      <c r="AP186" s="273"/>
      <c r="AQ186" s="273"/>
      <c r="AR186" s="273"/>
      <c r="AS186" s="273"/>
      <c r="AT186" s="273"/>
      <c r="AU186" s="273"/>
      <c r="AV186" s="273"/>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1"/>
      <c r="BZ186" s="271"/>
      <c r="CG186" s="543"/>
      <c r="CH186" s="543"/>
      <c r="CI186" s="543"/>
      <c r="CJ186" s="543"/>
      <c r="CK186" s="543"/>
      <c r="CL186" s="543"/>
      <c r="CM186" s="543"/>
    </row>
    <row r="187" spans="1:91" s="274" customFormat="1" ht="20.25" customHeight="1" x14ac:dyDescent="0.25">
      <c r="A187" s="2295" t="s">
        <v>1844</v>
      </c>
      <c r="B187" s="2296">
        <f>SUM(C187:D187)</f>
        <v>0</v>
      </c>
      <c r="C187" s="2164"/>
      <c r="D187" s="2291"/>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3"/>
      <c r="AJ187" s="273"/>
      <c r="AK187" s="273"/>
      <c r="AL187" s="273"/>
      <c r="AM187" s="273"/>
      <c r="AN187" s="273"/>
      <c r="AO187" s="273"/>
      <c r="AP187" s="273"/>
      <c r="AQ187" s="273"/>
      <c r="AR187" s="273"/>
      <c r="AS187" s="273"/>
      <c r="AT187" s="273"/>
      <c r="AU187" s="273"/>
      <c r="AV187" s="273"/>
      <c r="AW187" s="272"/>
      <c r="AX187" s="272"/>
      <c r="AY187" s="272"/>
      <c r="AZ187" s="272"/>
      <c r="BA187" s="272"/>
      <c r="BB187" s="272"/>
      <c r="BC187" s="272"/>
      <c r="BD187" s="272"/>
      <c r="BE187" s="272"/>
      <c r="BF187" s="272"/>
      <c r="BG187" s="272"/>
      <c r="BH187" s="272"/>
      <c r="BI187" s="272"/>
      <c r="BJ187" s="272"/>
      <c r="BK187" s="272"/>
      <c r="BL187" s="272"/>
      <c r="BM187" s="272"/>
      <c r="BN187" s="272"/>
      <c r="BO187" s="272"/>
      <c r="BP187" s="272"/>
      <c r="BQ187" s="272"/>
      <c r="BR187" s="272"/>
      <c r="BS187" s="272"/>
      <c r="BT187" s="272"/>
      <c r="BU187" s="272"/>
      <c r="BV187" s="272"/>
      <c r="BW187" s="272"/>
      <c r="BX187" s="272"/>
      <c r="BY187" s="271"/>
      <c r="BZ187" s="271"/>
      <c r="CG187" s="543"/>
      <c r="CH187" s="543"/>
      <c r="CI187" s="543"/>
      <c r="CJ187" s="543"/>
      <c r="CK187" s="543"/>
      <c r="CL187" s="543"/>
      <c r="CM187" s="543"/>
    </row>
    <row r="188" spans="1:91" s="274" customFormat="1" ht="20.25" customHeight="1" x14ac:dyDescent="0.25">
      <c r="A188" s="938" t="s">
        <v>1845</v>
      </c>
      <c r="B188" s="1965">
        <f>SUM(C188)</f>
        <v>0</v>
      </c>
      <c r="C188" s="2294"/>
      <c r="D188" s="2297"/>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3"/>
      <c r="AJ188" s="273"/>
      <c r="AK188" s="273"/>
      <c r="AL188" s="273"/>
      <c r="AM188" s="273"/>
      <c r="AN188" s="273"/>
      <c r="AO188" s="273"/>
      <c r="AP188" s="273"/>
      <c r="AQ188" s="273"/>
      <c r="AR188" s="273"/>
      <c r="AS188" s="273"/>
      <c r="AT188" s="273"/>
      <c r="AU188" s="273"/>
      <c r="AV188" s="273"/>
      <c r="AW188" s="272"/>
      <c r="AX188" s="272"/>
      <c r="AY188" s="272"/>
      <c r="AZ188" s="272"/>
      <c r="BA188" s="272"/>
      <c r="BB188" s="272"/>
      <c r="BC188" s="272"/>
      <c r="BD188" s="272"/>
      <c r="BE188" s="272"/>
      <c r="BF188" s="272"/>
      <c r="BG188" s="272"/>
      <c r="BH188" s="272"/>
      <c r="BI188" s="272"/>
      <c r="BJ188" s="272"/>
      <c r="BK188" s="272"/>
      <c r="BL188" s="272"/>
      <c r="BM188" s="272"/>
      <c r="BN188" s="272"/>
      <c r="BO188" s="272"/>
      <c r="BP188" s="272"/>
      <c r="BQ188" s="272"/>
      <c r="BR188" s="272"/>
      <c r="BS188" s="272"/>
      <c r="BT188" s="272"/>
      <c r="BU188" s="272"/>
      <c r="BV188" s="272"/>
      <c r="BW188" s="272"/>
      <c r="BX188" s="272"/>
      <c r="BY188" s="271"/>
      <c r="BZ188" s="271"/>
      <c r="CG188" s="543"/>
      <c r="CH188" s="543"/>
      <c r="CI188" s="543"/>
      <c r="CJ188" s="543"/>
      <c r="CK188" s="543"/>
      <c r="CL188" s="543"/>
      <c r="CM188" s="543"/>
    </row>
    <row r="189" spans="1:91" s="274" customFormat="1" ht="32.15" customHeight="1" x14ac:dyDescent="0.25">
      <c r="A189" s="2298" t="s">
        <v>1846</v>
      </c>
      <c r="B189" s="2288"/>
      <c r="C189" s="2299"/>
      <c r="D189" s="2121"/>
      <c r="E189" s="272"/>
      <c r="F189" s="2195"/>
      <c r="G189" s="2194"/>
      <c r="H189" s="306"/>
      <c r="I189" s="2194"/>
      <c r="J189" s="2192"/>
      <c r="K189" s="2192"/>
      <c r="L189" s="2194"/>
      <c r="M189" s="306"/>
      <c r="N189" s="2194"/>
      <c r="O189" s="2194"/>
      <c r="P189" s="306"/>
      <c r="Q189" s="2194"/>
      <c r="R189" s="2194"/>
      <c r="S189" s="306"/>
      <c r="T189" s="2194"/>
      <c r="U189" s="2194"/>
      <c r="V189" s="2192"/>
      <c r="W189" s="272"/>
      <c r="X189" s="272"/>
      <c r="Y189" s="272"/>
      <c r="Z189" s="272"/>
      <c r="AA189" s="272"/>
      <c r="AB189" s="272"/>
      <c r="AC189" s="272"/>
      <c r="AD189" s="272"/>
      <c r="AE189" s="272"/>
      <c r="AF189" s="272"/>
      <c r="AG189" s="272"/>
      <c r="AH189" s="273"/>
      <c r="AI189" s="273"/>
      <c r="AJ189" s="273"/>
      <c r="AK189" s="273"/>
      <c r="AL189" s="273"/>
      <c r="AM189" s="273"/>
      <c r="AN189" s="273"/>
      <c r="AO189" s="273"/>
      <c r="AP189" s="273"/>
      <c r="AQ189" s="273"/>
      <c r="AR189" s="273"/>
      <c r="AS189" s="273"/>
      <c r="AT189" s="273"/>
      <c r="AU189" s="273"/>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V189" s="272"/>
      <c r="BW189" s="272"/>
      <c r="BX189" s="272"/>
      <c r="BY189" s="272"/>
      <c r="BZ189" s="272"/>
      <c r="CG189" s="543"/>
      <c r="CH189" s="543"/>
      <c r="CI189" s="543"/>
      <c r="CJ189" s="543"/>
      <c r="CK189" s="543"/>
      <c r="CL189" s="543"/>
      <c r="CM189" s="543"/>
    </row>
    <row r="190" spans="1:91" s="274" customFormat="1" ht="16.399999999999999" customHeight="1" x14ac:dyDescent="0.25">
      <c r="A190" s="7977" t="s">
        <v>190</v>
      </c>
      <c r="B190" s="7975" t="s">
        <v>30</v>
      </c>
      <c r="C190" s="7370"/>
      <c r="D190" s="7371"/>
      <c r="E190" s="8059" t="s">
        <v>588</v>
      </c>
      <c r="F190" s="8060"/>
      <c r="G190" s="8060"/>
      <c r="H190" s="8060"/>
      <c r="I190" s="8060"/>
      <c r="J190" s="8060"/>
      <c r="K190" s="8060"/>
      <c r="L190" s="8060"/>
      <c r="M190" s="8060"/>
      <c r="N190" s="8060"/>
      <c r="O190" s="8060"/>
      <c r="P190" s="8060"/>
      <c r="Q190" s="8060"/>
      <c r="R190" s="8060"/>
      <c r="S190" s="8060"/>
      <c r="T190" s="8060"/>
      <c r="U190" s="8060"/>
      <c r="V190" s="8061"/>
      <c r="W190" s="8062" t="s">
        <v>1847</v>
      </c>
      <c r="X190" s="8063"/>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V190" s="272"/>
      <c r="BW190" s="272"/>
      <c r="BX190" s="271"/>
      <c r="BY190" s="271"/>
      <c r="BZ190" s="271"/>
      <c r="CG190" s="543"/>
      <c r="CH190" s="543"/>
      <c r="CI190" s="543"/>
      <c r="CJ190" s="543"/>
      <c r="CK190" s="543"/>
      <c r="CL190" s="543"/>
      <c r="CM190" s="543"/>
    </row>
    <row r="191" spans="1:91" s="274" customFormat="1" ht="16.399999999999999" customHeight="1" x14ac:dyDescent="0.25">
      <c r="A191" s="7520"/>
      <c r="B191" s="7974"/>
      <c r="C191" s="7976"/>
      <c r="D191" s="7971"/>
      <c r="E191" s="8066" t="s">
        <v>1744</v>
      </c>
      <c r="F191" s="8066"/>
      <c r="G191" s="8067" t="s">
        <v>1848</v>
      </c>
      <c r="H191" s="8066"/>
      <c r="I191" s="8066" t="s">
        <v>44</v>
      </c>
      <c r="J191" s="8066"/>
      <c r="K191" s="8066" t="s">
        <v>1849</v>
      </c>
      <c r="L191" s="8066"/>
      <c r="M191" s="8066" t="s">
        <v>1749</v>
      </c>
      <c r="N191" s="8066"/>
      <c r="O191" s="8049" t="s">
        <v>1750</v>
      </c>
      <c r="P191" s="8049"/>
      <c r="Q191" s="8049" t="s">
        <v>1850</v>
      </c>
      <c r="R191" s="8049"/>
      <c r="S191" s="8049" t="s">
        <v>1851</v>
      </c>
      <c r="T191" s="8049"/>
      <c r="U191" s="7985" t="s">
        <v>1852</v>
      </c>
      <c r="V191" s="8049"/>
      <c r="W191" s="8064"/>
      <c r="X191" s="8065"/>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c r="BC191" s="272"/>
      <c r="BD191" s="272"/>
      <c r="BE191" s="272"/>
      <c r="BF191" s="272"/>
      <c r="BG191" s="272"/>
      <c r="BH191" s="272"/>
      <c r="BI191" s="272"/>
      <c r="BJ191" s="272"/>
      <c r="BK191" s="272"/>
      <c r="BL191" s="272"/>
      <c r="BM191" s="272"/>
      <c r="BN191" s="272"/>
      <c r="BO191" s="272"/>
      <c r="BP191" s="272"/>
      <c r="BQ191" s="272"/>
      <c r="BR191" s="272"/>
      <c r="BS191" s="272"/>
      <c r="BT191" s="272"/>
      <c r="BU191" s="272"/>
      <c r="BV191" s="272"/>
      <c r="BW191" s="272"/>
      <c r="BX191" s="271"/>
      <c r="BY191" s="271"/>
      <c r="BZ191" s="271"/>
      <c r="CG191" s="543"/>
      <c r="CH191" s="543"/>
      <c r="CI191" s="543"/>
      <c r="CJ191" s="543"/>
      <c r="CK191" s="543"/>
      <c r="CL191" s="543"/>
      <c r="CM191" s="543"/>
    </row>
    <row r="192" spans="1:91" s="274" customFormat="1" ht="16.399999999999999" customHeight="1" x14ac:dyDescent="0.25">
      <c r="A192" s="7978"/>
      <c r="B192" s="2122" t="s">
        <v>32</v>
      </c>
      <c r="C192" s="2123" t="s">
        <v>33</v>
      </c>
      <c r="D192" s="600" t="s">
        <v>34</v>
      </c>
      <c r="E192" s="1983" t="s">
        <v>541</v>
      </c>
      <c r="F192" s="1993" t="s">
        <v>34</v>
      </c>
      <c r="G192" s="1983" t="s">
        <v>541</v>
      </c>
      <c r="H192" s="1993" t="s">
        <v>34</v>
      </c>
      <c r="I192" s="1983" t="s">
        <v>541</v>
      </c>
      <c r="J192" s="1993" t="s">
        <v>34</v>
      </c>
      <c r="K192" s="1983" t="s">
        <v>541</v>
      </c>
      <c r="L192" s="1984" t="s">
        <v>34</v>
      </c>
      <c r="M192" s="1983" t="s">
        <v>541</v>
      </c>
      <c r="N192" s="1984" t="s">
        <v>34</v>
      </c>
      <c r="O192" s="1983" t="s">
        <v>541</v>
      </c>
      <c r="P192" s="1984" t="s">
        <v>34</v>
      </c>
      <c r="Q192" s="1983" t="s">
        <v>541</v>
      </c>
      <c r="R192" s="1993" t="s">
        <v>34</v>
      </c>
      <c r="S192" s="1983" t="s">
        <v>541</v>
      </c>
      <c r="T192" s="1993" t="s">
        <v>34</v>
      </c>
      <c r="U192" s="1994" t="s">
        <v>541</v>
      </c>
      <c r="V192" s="1993" t="s">
        <v>34</v>
      </c>
      <c r="W192" s="2300" t="s">
        <v>583</v>
      </c>
      <c r="X192" s="2301" t="s">
        <v>584</v>
      </c>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c r="BC192" s="272"/>
      <c r="BD192" s="272"/>
      <c r="BE192" s="272"/>
      <c r="BF192" s="272"/>
      <c r="BG192" s="272"/>
      <c r="BH192" s="272"/>
      <c r="BI192" s="272"/>
      <c r="BJ192" s="272"/>
      <c r="BK192" s="272"/>
      <c r="BL192" s="272"/>
      <c r="BM192" s="272"/>
      <c r="BN192" s="272"/>
      <c r="BO192" s="272"/>
      <c r="BP192" s="272"/>
      <c r="BQ192" s="272"/>
      <c r="BR192" s="272"/>
      <c r="BS192" s="272"/>
      <c r="BT192" s="272"/>
      <c r="BU192" s="272"/>
      <c r="BV192" s="272"/>
      <c r="BW192" s="272"/>
      <c r="BX192" s="271"/>
      <c r="BY192" s="271"/>
      <c r="BZ192" s="271"/>
      <c r="CG192" s="543"/>
      <c r="CH192" s="543"/>
      <c r="CI192" s="543"/>
      <c r="CJ192" s="543"/>
      <c r="CK192" s="543"/>
      <c r="CL192" s="543"/>
      <c r="CM192" s="543"/>
    </row>
    <row r="193" spans="1:104" s="274" customFormat="1" ht="16.399999999999999" customHeight="1" x14ac:dyDescent="0.25">
      <c r="A193" s="2302" t="s">
        <v>1853</v>
      </c>
      <c r="B193" s="2303">
        <f>SUM(C193+D193)</f>
        <v>0</v>
      </c>
      <c r="C193" s="2304">
        <f>SUM(E193+G193+I193+K193+M193+O193+Q193+S193+U193)</f>
        <v>0</v>
      </c>
      <c r="D193" s="2150">
        <f>SUM(F193+H193+J193+L193+N193+P193+R193+T193+V193)</f>
        <v>0</v>
      </c>
      <c r="E193" s="2305"/>
      <c r="F193" s="2306"/>
      <c r="G193" s="2305"/>
      <c r="H193" s="2306"/>
      <c r="I193" s="2305"/>
      <c r="J193" s="2306"/>
      <c r="K193" s="2305"/>
      <c r="L193" s="1996"/>
      <c r="M193" s="2305"/>
      <c r="N193" s="1996"/>
      <c r="O193" s="2305"/>
      <c r="P193" s="1996"/>
      <c r="Q193" s="2305"/>
      <c r="R193" s="2306"/>
      <c r="S193" s="2305"/>
      <c r="T193" s="2306"/>
      <c r="U193" s="2305"/>
      <c r="V193" s="1996"/>
      <c r="W193" s="2307"/>
      <c r="X193" s="2307"/>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c r="BC193" s="272"/>
      <c r="BD193" s="272"/>
      <c r="BE193" s="272"/>
      <c r="BF193" s="272"/>
      <c r="BG193" s="272"/>
      <c r="BH193" s="272"/>
      <c r="BI193" s="272"/>
      <c r="BJ193" s="272"/>
      <c r="BK193" s="272"/>
      <c r="BL193" s="272"/>
      <c r="BM193" s="272"/>
      <c r="BN193" s="272"/>
      <c r="BO193" s="272"/>
      <c r="BP193" s="272"/>
      <c r="BQ193" s="272"/>
      <c r="BR193" s="272"/>
      <c r="BS193" s="272"/>
      <c r="BT193" s="272"/>
      <c r="BU193" s="272"/>
      <c r="BV193" s="272"/>
      <c r="BW193" s="272"/>
      <c r="BX193" s="271"/>
      <c r="BY193" s="271"/>
      <c r="BZ193" s="271"/>
      <c r="CG193" s="543"/>
      <c r="CH193" s="543"/>
      <c r="CI193" s="543"/>
      <c r="CJ193" s="543"/>
      <c r="CK193" s="543"/>
      <c r="CL193" s="543"/>
      <c r="CM193" s="543"/>
    </row>
    <row r="194" spans="1:104" s="274" customFormat="1" ht="32.15" customHeight="1" x14ac:dyDescent="0.25">
      <c r="A194" s="261" t="s">
        <v>1854</v>
      </c>
      <c r="B194" s="280"/>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c r="BC194" s="272"/>
      <c r="BD194" s="272"/>
      <c r="BE194" s="272"/>
      <c r="BF194" s="272"/>
      <c r="BG194" s="272"/>
      <c r="BH194" s="272"/>
      <c r="BI194" s="272"/>
      <c r="BJ194" s="272"/>
      <c r="BK194" s="272"/>
      <c r="BL194" s="272"/>
      <c r="BM194" s="272"/>
      <c r="BN194" s="272"/>
      <c r="BO194" s="272"/>
      <c r="BP194" s="272"/>
      <c r="BQ194" s="272"/>
      <c r="BR194" s="272"/>
      <c r="BS194" s="272"/>
      <c r="BT194" s="272"/>
      <c r="BU194" s="272"/>
      <c r="BV194" s="272"/>
      <c r="BW194" s="272"/>
      <c r="BX194" s="272"/>
      <c r="BY194" s="272"/>
      <c r="BZ194" s="272"/>
      <c r="CG194" s="543"/>
      <c r="CH194" s="543"/>
      <c r="CI194" s="543"/>
      <c r="CJ194" s="543"/>
      <c r="CK194" s="543"/>
      <c r="CL194" s="543"/>
      <c r="CM194" s="543"/>
    </row>
    <row r="195" spans="1:104" s="274" customFormat="1" ht="16.399999999999999" customHeight="1" x14ac:dyDescent="0.25">
      <c r="A195" s="8050" t="s">
        <v>1855</v>
      </c>
      <c r="B195" s="7989" t="s">
        <v>30</v>
      </c>
      <c r="C195" s="7523"/>
      <c r="D195" s="7990"/>
      <c r="E195" s="8054" t="s">
        <v>588</v>
      </c>
      <c r="F195" s="8055"/>
      <c r="G195" s="8055"/>
      <c r="H195" s="8055"/>
      <c r="I195" s="8055"/>
      <c r="J195" s="8055"/>
      <c r="K195" s="8055"/>
      <c r="L195" s="8056"/>
      <c r="M195" s="7523" t="s">
        <v>1856</v>
      </c>
      <c r="N195" s="8057"/>
      <c r="O195" s="7990" t="s">
        <v>1857</v>
      </c>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c r="BC195" s="272"/>
      <c r="BD195" s="272"/>
      <c r="BE195" s="272"/>
      <c r="BF195" s="272"/>
      <c r="BG195" s="272"/>
      <c r="BH195" s="272"/>
      <c r="BI195" s="272"/>
      <c r="BJ195" s="272"/>
      <c r="BK195" s="272"/>
      <c r="BL195" s="272"/>
      <c r="BM195" s="272"/>
      <c r="BN195" s="272"/>
      <c r="BO195" s="272"/>
      <c r="BP195" s="272"/>
      <c r="BQ195" s="272"/>
      <c r="BR195" s="272"/>
      <c r="BS195" s="272"/>
      <c r="BT195" s="272"/>
      <c r="BU195" s="272"/>
      <c r="BV195" s="272"/>
      <c r="BW195" s="272"/>
      <c r="BX195" s="272"/>
      <c r="BY195" s="272"/>
      <c r="BZ195" s="272"/>
      <c r="CG195" s="543"/>
      <c r="CH195" s="543"/>
      <c r="CI195" s="543"/>
      <c r="CJ195" s="543"/>
      <c r="CK195" s="543"/>
      <c r="CL195" s="543"/>
      <c r="CM195" s="543"/>
    </row>
    <row r="196" spans="1:104" s="274" customFormat="1" ht="16.399999999999999" customHeight="1" x14ac:dyDescent="0.25">
      <c r="A196" s="8051"/>
      <c r="B196" s="7981"/>
      <c r="C196" s="8053"/>
      <c r="D196" s="7982"/>
      <c r="E196" s="8003" t="s">
        <v>601</v>
      </c>
      <c r="F196" s="8004"/>
      <c r="G196" s="8003" t="s">
        <v>539</v>
      </c>
      <c r="H196" s="8004"/>
      <c r="I196" s="8046" t="s">
        <v>540</v>
      </c>
      <c r="J196" s="8047"/>
      <c r="K196" s="8003" t="s">
        <v>1858</v>
      </c>
      <c r="L196" s="8048"/>
      <c r="M196" s="8053"/>
      <c r="N196" s="8058"/>
      <c r="O196" s="741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c r="BC196" s="272"/>
      <c r="BD196" s="272"/>
      <c r="BE196" s="272"/>
      <c r="BF196" s="272"/>
      <c r="BG196" s="272"/>
      <c r="BH196" s="272"/>
      <c r="BI196" s="272"/>
      <c r="BJ196" s="272"/>
      <c r="BK196" s="272"/>
      <c r="BL196" s="272"/>
      <c r="BM196" s="272"/>
      <c r="BN196" s="272"/>
      <c r="BO196" s="272"/>
      <c r="BP196" s="272"/>
      <c r="BQ196" s="272"/>
      <c r="BR196" s="272"/>
      <c r="BS196" s="272"/>
      <c r="BT196" s="272"/>
      <c r="BU196" s="272"/>
      <c r="BV196" s="272"/>
      <c r="BW196" s="272"/>
      <c r="BX196" s="272"/>
      <c r="BY196" s="272"/>
      <c r="BZ196" s="272"/>
      <c r="CG196" s="543"/>
      <c r="CH196" s="543"/>
      <c r="CI196" s="543"/>
      <c r="CJ196" s="543"/>
      <c r="CK196" s="543"/>
      <c r="CL196" s="543"/>
      <c r="CM196" s="543"/>
    </row>
    <row r="197" spans="1:104" s="274" customFormat="1" ht="16.399999999999999" customHeight="1" x14ac:dyDescent="0.25">
      <c r="A197" s="8051"/>
      <c r="B197" s="2072" t="s">
        <v>32</v>
      </c>
      <c r="C197" s="1982" t="s">
        <v>33</v>
      </c>
      <c r="D197" s="2072" t="s">
        <v>34</v>
      </c>
      <c r="E197" s="1983" t="s">
        <v>541</v>
      </c>
      <c r="F197" s="2308" t="s">
        <v>34</v>
      </c>
      <c r="G197" s="1983" t="s">
        <v>541</v>
      </c>
      <c r="H197" s="2308" t="s">
        <v>34</v>
      </c>
      <c r="I197" s="2309" t="s">
        <v>541</v>
      </c>
      <c r="J197" s="2310" t="s">
        <v>34</v>
      </c>
      <c r="K197" s="1983" t="s">
        <v>541</v>
      </c>
      <c r="L197" s="2311" t="s">
        <v>34</v>
      </c>
      <c r="M197" s="2312" t="s">
        <v>1859</v>
      </c>
      <c r="N197" s="2313" t="s">
        <v>1860</v>
      </c>
      <c r="O197" s="7982"/>
      <c r="P197" s="272"/>
      <c r="Q197" s="272"/>
      <c r="R197" s="272"/>
      <c r="S197" s="272"/>
      <c r="T197" s="272"/>
      <c r="U197" s="272"/>
      <c r="V197" s="272"/>
      <c r="W197" s="272"/>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c r="BC197" s="272"/>
      <c r="BD197" s="272"/>
      <c r="BE197" s="272"/>
      <c r="BF197" s="272"/>
      <c r="BG197" s="272"/>
      <c r="BH197" s="272"/>
      <c r="BI197" s="272"/>
      <c r="BJ197" s="272"/>
      <c r="BK197" s="272"/>
      <c r="BL197" s="272"/>
      <c r="BM197" s="272"/>
      <c r="BN197" s="272"/>
      <c r="BO197" s="272"/>
      <c r="BP197" s="272"/>
      <c r="BQ197" s="272"/>
      <c r="BR197" s="272"/>
      <c r="BS197" s="272"/>
      <c r="BT197" s="272"/>
      <c r="BU197" s="272"/>
      <c r="BV197" s="272"/>
      <c r="BW197" s="272"/>
      <c r="BX197" s="272"/>
      <c r="BY197" s="272"/>
      <c r="BZ197" s="272"/>
      <c r="CG197" s="543"/>
      <c r="CH197" s="543"/>
      <c r="CI197" s="543"/>
      <c r="CJ197" s="543"/>
      <c r="CK197" s="543"/>
      <c r="CL197" s="543"/>
      <c r="CM197" s="543"/>
    </row>
    <row r="198" spans="1:104" s="274" customFormat="1" ht="16.399999999999999" customHeight="1" x14ac:dyDescent="0.25">
      <c r="A198" s="8052"/>
      <c r="B198" s="2314">
        <f t="shared" ref="B198:B203" si="19">+C198+D198</f>
        <v>0</v>
      </c>
      <c r="C198" s="2315">
        <f t="shared" ref="C198:D203" si="20">+E198+G198+I198+K198</f>
        <v>0</v>
      </c>
      <c r="D198" s="2316">
        <f t="shared" si="20"/>
        <v>0</v>
      </c>
      <c r="E198" s="2317">
        <f t="shared" ref="E198:O198" si="21">SUM(E199:E203)</f>
        <v>0</v>
      </c>
      <c r="F198" s="2318">
        <f t="shared" si="21"/>
        <v>0</v>
      </c>
      <c r="G198" s="2317">
        <f t="shared" si="21"/>
        <v>0</v>
      </c>
      <c r="H198" s="2318">
        <f t="shared" si="21"/>
        <v>0</v>
      </c>
      <c r="I198" s="2317">
        <f t="shared" si="21"/>
        <v>0</v>
      </c>
      <c r="J198" s="2319">
        <f t="shared" si="21"/>
        <v>0</v>
      </c>
      <c r="K198" s="2303">
        <f t="shared" si="21"/>
        <v>0</v>
      </c>
      <c r="L198" s="2320">
        <f t="shared" si="21"/>
        <v>0</v>
      </c>
      <c r="M198" s="2321">
        <f t="shared" si="21"/>
        <v>0</v>
      </c>
      <c r="N198" s="2318">
        <f t="shared" si="21"/>
        <v>0</v>
      </c>
      <c r="O198" s="2322">
        <f t="shared" si="21"/>
        <v>0</v>
      </c>
      <c r="P198" s="273"/>
      <c r="Q198" s="273"/>
      <c r="R198" s="273"/>
      <c r="S198" s="273"/>
      <c r="T198" s="273"/>
      <c r="U198" s="273"/>
      <c r="V198" s="273"/>
      <c r="W198" s="273"/>
      <c r="X198" s="273"/>
      <c r="Y198" s="273"/>
      <c r="Z198" s="273"/>
      <c r="AA198" s="273"/>
      <c r="AB198" s="273"/>
      <c r="AC198" s="273"/>
      <c r="AD198" s="273"/>
      <c r="AE198" s="273"/>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c r="BC198" s="272"/>
      <c r="BD198" s="272"/>
      <c r="BE198" s="272"/>
      <c r="BF198" s="272"/>
      <c r="BG198" s="272"/>
      <c r="BH198" s="272"/>
      <c r="BI198" s="272"/>
      <c r="BJ198" s="272"/>
      <c r="BK198" s="272"/>
      <c r="BL198" s="272"/>
      <c r="BM198" s="272"/>
      <c r="BN198" s="272"/>
      <c r="BO198" s="272"/>
      <c r="BP198" s="272"/>
      <c r="BQ198" s="272"/>
      <c r="BR198" s="272"/>
      <c r="BS198" s="272"/>
      <c r="BT198" s="272"/>
      <c r="BU198" s="272"/>
      <c r="BV198" s="272"/>
      <c r="BW198" s="272"/>
      <c r="BX198" s="272"/>
      <c r="BY198" s="272"/>
      <c r="BZ198" s="272"/>
      <c r="CG198" s="543"/>
      <c r="CH198" s="543"/>
      <c r="CI198" s="543"/>
      <c r="CJ198" s="543"/>
      <c r="CK198" s="543"/>
      <c r="CL198" s="543"/>
      <c r="CM198" s="543"/>
    </row>
    <row r="199" spans="1:104" s="274" customFormat="1" ht="16.399999999999999" customHeight="1" x14ac:dyDescent="0.25">
      <c r="A199" s="2323" t="s">
        <v>1861</v>
      </c>
      <c r="B199" s="2296">
        <f t="shared" si="19"/>
        <v>0</v>
      </c>
      <c r="C199" s="2296">
        <f t="shared" si="20"/>
        <v>0</v>
      </c>
      <c r="D199" s="2324">
        <f t="shared" si="20"/>
        <v>0</v>
      </c>
      <c r="E199" s="419"/>
      <c r="F199" s="420"/>
      <c r="G199" s="419"/>
      <c r="H199" s="420"/>
      <c r="I199" s="419"/>
      <c r="J199" s="421"/>
      <c r="K199" s="419"/>
      <c r="L199" s="601"/>
      <c r="M199" s="588"/>
      <c r="N199" s="420"/>
      <c r="O199" s="602"/>
      <c r="P199" s="311"/>
      <c r="Q199" s="283"/>
      <c r="R199" s="283"/>
      <c r="S199" s="283"/>
      <c r="T199" s="283"/>
      <c r="U199" s="283"/>
      <c r="V199" s="283"/>
      <c r="W199" s="283"/>
      <c r="X199" s="283"/>
      <c r="Y199" s="283"/>
      <c r="Z199" s="283"/>
      <c r="AA199" s="283"/>
      <c r="AB199" s="273"/>
      <c r="AC199" s="273"/>
      <c r="AD199" s="273"/>
      <c r="AE199" s="273"/>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c r="BC199" s="272"/>
      <c r="BD199" s="272"/>
      <c r="BE199" s="272"/>
      <c r="BF199" s="272"/>
      <c r="BG199" s="272"/>
      <c r="BH199" s="272"/>
      <c r="BI199" s="272"/>
      <c r="BJ199" s="272"/>
      <c r="BK199" s="272"/>
      <c r="BL199" s="272"/>
      <c r="BM199" s="272"/>
      <c r="BN199" s="272"/>
      <c r="BO199" s="272"/>
      <c r="BP199" s="272"/>
      <c r="BQ199" s="272"/>
      <c r="BR199" s="272"/>
      <c r="BS199" s="272"/>
      <c r="BT199" s="272"/>
      <c r="BU199" s="272"/>
      <c r="BV199" s="272"/>
      <c r="BW199" s="272"/>
      <c r="BX199" s="272"/>
      <c r="BY199" s="272"/>
      <c r="BZ199" s="272"/>
      <c r="CG199" s="543">
        <v>0</v>
      </c>
      <c r="CH199" s="543">
        <v>0</v>
      </c>
      <c r="CI199" s="543"/>
      <c r="CJ199" s="543"/>
      <c r="CK199" s="543"/>
      <c r="CL199" s="543"/>
      <c r="CM199" s="543"/>
    </row>
    <row r="200" spans="1:104" s="274" customFormat="1" ht="16.399999999999999" customHeight="1" x14ac:dyDescent="0.25">
      <c r="A200" s="2325" t="s">
        <v>1862</v>
      </c>
      <c r="B200" s="1193">
        <f t="shared" si="19"/>
        <v>0</v>
      </c>
      <c r="C200" s="1193">
        <f t="shared" si="20"/>
        <v>0</v>
      </c>
      <c r="D200" s="2326">
        <f t="shared" si="20"/>
        <v>0</v>
      </c>
      <c r="E200" s="1977"/>
      <c r="F200" s="1083"/>
      <c r="G200" s="1977"/>
      <c r="H200" s="1083"/>
      <c r="I200" s="1977"/>
      <c r="J200" s="2196"/>
      <c r="K200" s="1977"/>
      <c r="L200" s="2327"/>
      <c r="M200" s="2197"/>
      <c r="N200" s="1083"/>
      <c r="O200" s="2328"/>
      <c r="P200" s="311"/>
      <c r="Q200" s="283"/>
      <c r="R200" s="283"/>
      <c r="S200" s="283"/>
      <c r="T200" s="283"/>
      <c r="U200" s="283"/>
      <c r="V200" s="283"/>
      <c r="W200" s="283"/>
      <c r="X200" s="283"/>
      <c r="Y200" s="283"/>
      <c r="Z200" s="283"/>
      <c r="AA200" s="283"/>
      <c r="AB200" s="273"/>
      <c r="AC200" s="273"/>
      <c r="AD200" s="273"/>
      <c r="AE200" s="273"/>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c r="BC200" s="272"/>
      <c r="BD200" s="272"/>
      <c r="BE200" s="272"/>
      <c r="BF200" s="272"/>
      <c r="BG200" s="272"/>
      <c r="BH200" s="272"/>
      <c r="BI200" s="272"/>
      <c r="BJ200" s="272"/>
      <c r="BK200" s="272"/>
      <c r="BL200" s="272"/>
      <c r="BM200" s="272"/>
      <c r="BN200" s="272"/>
      <c r="BO200" s="272"/>
      <c r="BP200" s="272"/>
      <c r="BQ200" s="272"/>
      <c r="BR200" s="272"/>
      <c r="BS200" s="272"/>
      <c r="BT200" s="272"/>
      <c r="BU200" s="272"/>
      <c r="BV200" s="272"/>
      <c r="BW200" s="272"/>
      <c r="BX200" s="272"/>
      <c r="BY200" s="272"/>
      <c r="BZ200" s="272"/>
      <c r="CG200" s="543">
        <v>0</v>
      </c>
      <c r="CH200" s="543">
        <v>0</v>
      </c>
      <c r="CI200" s="543"/>
      <c r="CJ200" s="543"/>
      <c r="CK200" s="543"/>
      <c r="CL200" s="543"/>
      <c r="CM200" s="543"/>
    </row>
    <row r="201" spans="1:104" ht="16.399999999999999" customHeight="1" x14ac:dyDescent="0.35">
      <c r="A201" s="2325" t="s">
        <v>1863</v>
      </c>
      <c r="B201" s="1193">
        <f t="shared" si="19"/>
        <v>0</v>
      </c>
      <c r="C201" s="1193">
        <f t="shared" si="20"/>
        <v>0</v>
      </c>
      <c r="D201" s="2326">
        <f t="shared" si="20"/>
        <v>0</v>
      </c>
      <c r="E201" s="1977"/>
      <c r="F201" s="1083"/>
      <c r="G201" s="1977"/>
      <c r="H201" s="1083"/>
      <c r="I201" s="1977"/>
      <c r="J201" s="2196"/>
      <c r="K201" s="1977"/>
      <c r="L201" s="2327"/>
      <c r="M201" s="2197"/>
      <c r="N201" s="1083"/>
      <c r="O201" s="2328"/>
      <c r="P201" s="311"/>
      <c r="Q201" s="283"/>
      <c r="R201" s="283"/>
      <c r="S201" s="283"/>
      <c r="T201" s="283"/>
      <c r="U201" s="283"/>
      <c r="V201" s="283"/>
      <c r="W201" s="283"/>
      <c r="X201" s="283"/>
      <c r="Y201" s="283"/>
      <c r="Z201" s="283"/>
      <c r="AA201" s="283"/>
      <c r="AB201" s="273"/>
      <c r="AC201" s="273"/>
      <c r="AD201" s="273"/>
      <c r="AE201" s="273"/>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c r="BC201" s="272"/>
      <c r="BD201" s="272"/>
      <c r="BE201" s="272"/>
      <c r="BF201" s="272"/>
      <c r="BG201" s="272"/>
      <c r="BH201" s="272"/>
      <c r="BI201" s="272"/>
      <c r="BJ201" s="272"/>
      <c r="BK201" s="272"/>
      <c r="BL201" s="272"/>
      <c r="BM201" s="272"/>
      <c r="BN201" s="272"/>
      <c r="BO201" s="272"/>
      <c r="BP201" s="272"/>
      <c r="BQ201" s="272"/>
      <c r="BR201" s="272"/>
      <c r="BS201" s="272"/>
      <c r="BT201" s="272"/>
      <c r="BU201" s="272"/>
      <c r="BV201" s="272"/>
      <c r="BW201" s="272"/>
      <c r="BX201" s="271"/>
      <c r="BY201" s="271"/>
      <c r="BZ201" s="271"/>
      <c r="CA201" s="274"/>
      <c r="CB201" s="274"/>
      <c r="CC201" s="274"/>
      <c r="CD201" s="274"/>
      <c r="CE201" s="274"/>
      <c r="CF201" s="274"/>
      <c r="CG201" s="543">
        <v>0</v>
      </c>
      <c r="CH201" s="543">
        <v>0</v>
      </c>
      <c r="CI201" s="543"/>
      <c r="CJ201" s="543"/>
      <c r="CK201" s="543"/>
      <c r="CL201" s="543"/>
      <c r="CM201" s="543"/>
      <c r="CN201" s="274"/>
      <c r="CO201" s="274"/>
      <c r="CP201" s="274"/>
      <c r="CQ201" s="274"/>
      <c r="CR201" s="274"/>
      <c r="CS201" s="274"/>
      <c r="CT201" s="274"/>
      <c r="CU201" s="274"/>
      <c r="CV201" s="274"/>
      <c r="CW201" s="274"/>
      <c r="CX201" s="274"/>
      <c r="CY201" s="274"/>
      <c r="CZ201" s="274"/>
    </row>
    <row r="202" spans="1:104" ht="16.399999999999999" customHeight="1" x14ac:dyDescent="0.35">
      <c r="A202" s="2325" t="s">
        <v>1864</v>
      </c>
      <c r="B202" s="1193">
        <f t="shared" si="19"/>
        <v>0</v>
      </c>
      <c r="C202" s="1193">
        <f t="shared" si="20"/>
        <v>0</v>
      </c>
      <c r="D202" s="2326">
        <f t="shared" si="20"/>
        <v>0</v>
      </c>
      <c r="E202" s="1798"/>
      <c r="F202" s="1372"/>
      <c r="G202" s="1798"/>
      <c r="H202" s="1372"/>
      <c r="I202" s="1798"/>
      <c r="J202" s="1374"/>
      <c r="K202" s="1798"/>
      <c r="L202" s="2329"/>
      <c r="M202" s="1373"/>
      <c r="N202" s="1372"/>
      <c r="O202" s="374"/>
      <c r="P202" s="311"/>
      <c r="Q202" s="283"/>
      <c r="R202" s="283"/>
      <c r="S202" s="283"/>
      <c r="T202" s="283"/>
      <c r="U202" s="283"/>
      <c r="V202" s="283"/>
      <c r="W202" s="283"/>
      <c r="X202" s="283"/>
      <c r="Y202" s="283"/>
      <c r="Z202" s="283"/>
      <c r="AA202" s="283"/>
      <c r="AB202" s="273"/>
      <c r="AC202" s="273"/>
      <c r="AD202" s="273"/>
      <c r="AE202" s="273"/>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272"/>
      <c r="BV202" s="272"/>
      <c r="BW202" s="272"/>
      <c r="BX202" s="271"/>
      <c r="BY202" s="271"/>
      <c r="BZ202" s="271"/>
      <c r="CA202" s="274"/>
      <c r="CB202" s="274"/>
      <c r="CC202" s="274"/>
      <c r="CD202" s="274"/>
      <c r="CE202" s="274"/>
      <c r="CF202" s="274"/>
      <c r="CG202" s="543">
        <v>0</v>
      </c>
      <c r="CH202" s="543">
        <v>0</v>
      </c>
      <c r="CI202" s="543"/>
      <c r="CJ202" s="543"/>
      <c r="CK202" s="543"/>
      <c r="CL202" s="543"/>
      <c r="CM202" s="543"/>
      <c r="CN202" s="274"/>
      <c r="CO202" s="274"/>
      <c r="CP202" s="274"/>
      <c r="CQ202" s="274"/>
      <c r="CR202" s="274"/>
      <c r="CS202" s="274"/>
      <c r="CT202" s="274"/>
      <c r="CU202" s="274"/>
      <c r="CV202" s="274"/>
      <c r="CW202" s="274"/>
      <c r="CX202" s="274"/>
      <c r="CY202" s="274"/>
      <c r="CZ202" s="274"/>
    </row>
    <row r="203" spans="1:104" ht="16.399999999999999" customHeight="1" x14ac:dyDescent="0.35">
      <c r="A203" s="2330" t="s">
        <v>1865</v>
      </c>
      <c r="B203" s="2331">
        <f t="shared" si="19"/>
        <v>0</v>
      </c>
      <c r="C203" s="2331">
        <f t="shared" si="20"/>
        <v>0</v>
      </c>
      <c r="D203" s="2332">
        <f t="shared" si="20"/>
        <v>0</v>
      </c>
      <c r="E203" s="1978"/>
      <c r="F203" s="2199"/>
      <c r="G203" s="1978"/>
      <c r="H203" s="2199"/>
      <c r="I203" s="1978"/>
      <c r="J203" s="2199"/>
      <c r="K203" s="1978"/>
      <c r="L203" s="1377"/>
      <c r="M203" s="2200"/>
      <c r="N203" s="2199"/>
      <c r="O203" s="2333"/>
      <c r="P203" s="311"/>
      <c r="Q203" s="283"/>
      <c r="R203" s="283"/>
      <c r="S203" s="283"/>
      <c r="T203" s="283"/>
      <c r="U203" s="283"/>
      <c r="V203" s="283"/>
      <c r="W203" s="283"/>
      <c r="X203" s="283"/>
      <c r="Y203" s="283"/>
      <c r="Z203" s="283"/>
      <c r="AA203" s="283"/>
      <c r="AB203" s="273"/>
      <c r="AC203" s="273"/>
      <c r="AD203" s="273"/>
      <c r="AE203" s="273"/>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2"/>
      <c r="BN203" s="272"/>
      <c r="BO203" s="272"/>
      <c r="BP203" s="272"/>
      <c r="BQ203" s="272"/>
      <c r="BR203" s="272"/>
      <c r="BS203" s="272"/>
      <c r="BT203" s="272"/>
      <c r="BU203" s="272"/>
      <c r="BV203" s="272"/>
      <c r="BW203" s="272"/>
      <c r="BX203" s="271"/>
      <c r="BY203" s="271"/>
      <c r="BZ203" s="271"/>
      <c r="CA203" s="274"/>
      <c r="CB203" s="274"/>
      <c r="CC203" s="274"/>
      <c r="CD203" s="274"/>
      <c r="CE203" s="274"/>
      <c r="CF203" s="274"/>
      <c r="CG203" s="543">
        <v>0</v>
      </c>
      <c r="CH203" s="543">
        <v>0</v>
      </c>
      <c r="CI203" s="543"/>
      <c r="CJ203" s="543"/>
      <c r="CK203" s="543"/>
      <c r="CL203" s="543"/>
      <c r="CM203" s="543"/>
      <c r="CN203" s="274"/>
      <c r="CO203" s="274"/>
      <c r="CP203" s="274"/>
      <c r="CQ203" s="274"/>
      <c r="CR203" s="274"/>
      <c r="CS203" s="274"/>
      <c r="CT203" s="274"/>
      <c r="CU203" s="274"/>
      <c r="CV203" s="274"/>
      <c r="CW203" s="274"/>
      <c r="CX203" s="274"/>
      <c r="CY203" s="274"/>
      <c r="CZ203" s="274"/>
    </row>
    <row r="208" spans="1:104" s="312" customFormat="1" ht="13.5" hidden="1" x14ac:dyDescent="0.25">
      <c r="A208" s="312" t="e">
        <f>SUM(B12:B14,B20:B25,B30:B35,B66,B89,C94,D104:D106,C111:C113,#REF!,C127:C128,B144,D151:D152,C155:C160,D164:D169,C174:C177,B187:B188,B193,B40:B45,B50:B55,E147:F147,C95:C101,C182:C183,B198)</f>
        <v>#REF!</v>
      </c>
      <c r="B208" s="312">
        <f>SUM(CG8:CM203)</f>
        <v>0</v>
      </c>
      <c r="BX208" s="603"/>
      <c r="BY208" s="603"/>
      <c r="BZ208" s="603"/>
      <c r="CA208" s="603"/>
      <c r="CB208" s="603"/>
      <c r="CC208" s="603"/>
      <c r="CD208" s="603"/>
      <c r="CE208" s="603"/>
      <c r="CF208" s="603"/>
      <c r="CG208" s="603"/>
      <c r="CH208" s="603"/>
      <c r="CI208" s="603"/>
      <c r="CJ208" s="603"/>
      <c r="CK208" s="603"/>
      <c r="CL208" s="603"/>
      <c r="CM208" s="603"/>
      <c r="CN208" s="603"/>
      <c r="CO208" s="603"/>
      <c r="CP208" s="603"/>
      <c r="CQ208" s="603"/>
      <c r="CR208" s="603"/>
      <c r="CS208" s="603"/>
      <c r="CT208" s="603"/>
      <c r="CU208" s="603"/>
      <c r="CV208" s="603"/>
      <c r="CW208" s="603"/>
      <c r="CX208" s="603"/>
      <c r="CY208" s="603"/>
      <c r="CZ208" s="603"/>
    </row>
  </sheetData>
  <mergeCells count="329">
    <mergeCell ref="A6:O6"/>
    <mergeCell ref="A9:A11"/>
    <mergeCell ref="B9:D10"/>
    <mergeCell ref="E9:AL9"/>
    <mergeCell ref="AM9:AM11"/>
    <mergeCell ref="AN9:AQ9"/>
    <mergeCell ref="U10:V10"/>
    <mergeCell ref="W10:X10"/>
    <mergeCell ref="Y10:Z10"/>
    <mergeCell ref="AA10:AB10"/>
    <mergeCell ref="AR9:AR11"/>
    <mergeCell ref="AS9:AS11"/>
    <mergeCell ref="E10:F10"/>
    <mergeCell ref="G10:H10"/>
    <mergeCell ref="I10:J10"/>
    <mergeCell ref="K10:L10"/>
    <mergeCell ref="M10:N10"/>
    <mergeCell ref="O10:P10"/>
    <mergeCell ref="Q10:R10"/>
    <mergeCell ref="S10:T10"/>
    <mergeCell ref="AO10:AO11"/>
    <mergeCell ref="AP10:AP11"/>
    <mergeCell ref="AQ10:AQ11"/>
    <mergeCell ref="A17:A19"/>
    <mergeCell ref="B17:D18"/>
    <mergeCell ref="E17:AL17"/>
    <mergeCell ref="AM17:AM19"/>
    <mergeCell ref="AN17:AN19"/>
    <mergeCell ref="AO17:AO19"/>
    <mergeCell ref="AP17:AP19"/>
    <mergeCell ref="AC10:AD10"/>
    <mergeCell ref="AE10:AF10"/>
    <mergeCell ref="AG10:AH10"/>
    <mergeCell ref="AI10:AJ10"/>
    <mergeCell ref="AK10:AL10"/>
    <mergeCell ref="AN10:AN11"/>
    <mergeCell ref="Q28:R28"/>
    <mergeCell ref="S28:T28"/>
    <mergeCell ref="AC18:AD18"/>
    <mergeCell ref="AE18:AF18"/>
    <mergeCell ref="AG18:AH18"/>
    <mergeCell ref="AI18:AJ18"/>
    <mergeCell ref="AK18:AL18"/>
    <mergeCell ref="A27:A29"/>
    <mergeCell ref="B27:D28"/>
    <mergeCell ref="E27:AL27"/>
    <mergeCell ref="U28:V28"/>
    <mergeCell ref="W28:X28"/>
    <mergeCell ref="Q18:R18"/>
    <mergeCell ref="S18:T18"/>
    <mergeCell ref="U18:V18"/>
    <mergeCell ref="W18:X18"/>
    <mergeCell ref="Y18:Z18"/>
    <mergeCell ref="AA18:AB18"/>
    <mergeCell ref="E18:F18"/>
    <mergeCell ref="G18:H18"/>
    <mergeCell ref="I18:J18"/>
    <mergeCell ref="K18:L18"/>
    <mergeCell ref="M18:N18"/>
    <mergeCell ref="O18:P18"/>
    <mergeCell ref="AK28:AL28"/>
    <mergeCell ref="A37:A39"/>
    <mergeCell ref="B37:D38"/>
    <mergeCell ref="E37:AL37"/>
    <mergeCell ref="AM37:AM39"/>
    <mergeCell ref="AN37:AN39"/>
    <mergeCell ref="E38:F38"/>
    <mergeCell ref="G38:H38"/>
    <mergeCell ref="I38:J38"/>
    <mergeCell ref="K38:L38"/>
    <mergeCell ref="Y28:Z28"/>
    <mergeCell ref="AA28:AB28"/>
    <mergeCell ref="AC28:AD28"/>
    <mergeCell ref="AE28:AF28"/>
    <mergeCell ref="AG28:AH28"/>
    <mergeCell ref="AI28:AJ28"/>
    <mergeCell ref="AM27:AM29"/>
    <mergeCell ref="AN27:AN29"/>
    <mergeCell ref="E28:F28"/>
    <mergeCell ref="G28:H28"/>
    <mergeCell ref="I28:J28"/>
    <mergeCell ref="K28:L28"/>
    <mergeCell ref="M28:N28"/>
    <mergeCell ref="O28:P28"/>
    <mergeCell ref="AK38:AL38"/>
    <mergeCell ref="A47:A49"/>
    <mergeCell ref="B47:D48"/>
    <mergeCell ref="E47:AL47"/>
    <mergeCell ref="AM47:AM49"/>
    <mergeCell ref="AN47:AN49"/>
    <mergeCell ref="E48:F48"/>
    <mergeCell ref="G48:H48"/>
    <mergeCell ref="I48:J48"/>
    <mergeCell ref="K48:L48"/>
    <mergeCell ref="Y38:Z38"/>
    <mergeCell ref="AA38:AB38"/>
    <mergeCell ref="AC38:AD38"/>
    <mergeCell ref="AE38:AF38"/>
    <mergeCell ref="AG38:AH38"/>
    <mergeCell ref="AI38:AJ38"/>
    <mergeCell ref="M38:N38"/>
    <mergeCell ref="O38:P38"/>
    <mergeCell ref="Q38:R38"/>
    <mergeCell ref="S38:T38"/>
    <mergeCell ref="U38:V38"/>
    <mergeCell ref="W38:X38"/>
    <mergeCell ref="AK48:AL48"/>
    <mergeCell ref="Y48:Z48"/>
    <mergeCell ref="A57:A59"/>
    <mergeCell ref="B57:D58"/>
    <mergeCell ref="E57:AL57"/>
    <mergeCell ref="AM57:AN58"/>
    <mergeCell ref="E58:F58"/>
    <mergeCell ref="G58:H58"/>
    <mergeCell ref="I58:J58"/>
    <mergeCell ref="K58:L58"/>
    <mergeCell ref="M58:N58"/>
    <mergeCell ref="AA58:AB58"/>
    <mergeCell ref="AC58:AD58"/>
    <mergeCell ref="AE58:AF58"/>
    <mergeCell ref="AG58:AH58"/>
    <mergeCell ref="AI58:AJ58"/>
    <mergeCell ref="AK58:AL58"/>
    <mergeCell ref="O58:P58"/>
    <mergeCell ref="Q58:R58"/>
    <mergeCell ref="S58:T58"/>
    <mergeCell ref="U58:V58"/>
    <mergeCell ref="W58:X58"/>
    <mergeCell ref="Y58:Z58"/>
    <mergeCell ref="AA48:AB48"/>
    <mergeCell ref="AC48:AD48"/>
    <mergeCell ref="AE48:AF48"/>
    <mergeCell ref="AG48:AH48"/>
    <mergeCell ref="AI48:AJ48"/>
    <mergeCell ref="M48:N48"/>
    <mergeCell ref="O48:P48"/>
    <mergeCell ref="Q48:R48"/>
    <mergeCell ref="S48:T48"/>
    <mergeCell ref="U48:V48"/>
    <mergeCell ref="W48:X48"/>
    <mergeCell ref="A91:B93"/>
    <mergeCell ref="C91:E92"/>
    <mergeCell ref="F91:AM91"/>
    <mergeCell ref="AN91:AN93"/>
    <mergeCell ref="AO91:AO93"/>
    <mergeCell ref="F92:G92"/>
    <mergeCell ref="H92:I92"/>
    <mergeCell ref="J92:K92"/>
    <mergeCell ref="L92:M92"/>
    <mergeCell ref="N92:O92"/>
    <mergeCell ref="AB92:AC92"/>
    <mergeCell ref="AD92:AE92"/>
    <mergeCell ref="AF92:AG92"/>
    <mergeCell ref="AH92:AI92"/>
    <mergeCell ref="AJ92:AK92"/>
    <mergeCell ref="AL92:AM92"/>
    <mergeCell ref="P92:Q92"/>
    <mergeCell ref="R92:S92"/>
    <mergeCell ref="T92:U92"/>
    <mergeCell ref="V92:W92"/>
    <mergeCell ref="X92:Y92"/>
    <mergeCell ref="Z92:AA92"/>
    <mergeCell ref="AN108:AN110"/>
    <mergeCell ref="F109:G109"/>
    <mergeCell ref="H109:I109"/>
    <mergeCell ref="J109:K109"/>
    <mergeCell ref="L109:M109"/>
    <mergeCell ref="A94:B94"/>
    <mergeCell ref="A95:A97"/>
    <mergeCell ref="A98:B98"/>
    <mergeCell ref="A99:B99"/>
    <mergeCell ref="A100:B100"/>
    <mergeCell ref="A101:B101"/>
    <mergeCell ref="R109:S109"/>
    <mergeCell ref="T109:U109"/>
    <mergeCell ref="V109:W109"/>
    <mergeCell ref="X109:Y109"/>
    <mergeCell ref="A103:C103"/>
    <mergeCell ref="A104:B106"/>
    <mergeCell ref="A108:B110"/>
    <mergeCell ref="C108:E109"/>
    <mergeCell ref="F108:AM108"/>
    <mergeCell ref="N115:O115"/>
    <mergeCell ref="P115:Q115"/>
    <mergeCell ref="R115:S115"/>
    <mergeCell ref="T115:U115"/>
    <mergeCell ref="V115:W115"/>
    <mergeCell ref="X115:Y115"/>
    <mergeCell ref="AL109:AM109"/>
    <mergeCell ref="A111:B111"/>
    <mergeCell ref="A112:B112"/>
    <mergeCell ref="A113:B113"/>
    <mergeCell ref="A115:B116"/>
    <mergeCell ref="C115:E115"/>
    <mergeCell ref="F115:G115"/>
    <mergeCell ref="H115:I115"/>
    <mergeCell ref="J115:K115"/>
    <mergeCell ref="L115:M115"/>
    <mergeCell ref="Z109:AA109"/>
    <mergeCell ref="AB109:AC109"/>
    <mergeCell ref="AD109:AE109"/>
    <mergeCell ref="AF109:AG109"/>
    <mergeCell ref="AH109:AI109"/>
    <mergeCell ref="AJ109:AK109"/>
    <mergeCell ref="N109:O109"/>
    <mergeCell ref="P109:Q109"/>
    <mergeCell ref="N120:N121"/>
    <mergeCell ref="O120:O121"/>
    <mergeCell ref="P120:P121"/>
    <mergeCell ref="A125:B126"/>
    <mergeCell ref="C125:C126"/>
    <mergeCell ref="D125:I125"/>
    <mergeCell ref="J125:J126"/>
    <mergeCell ref="A117:B117"/>
    <mergeCell ref="A118:B118"/>
    <mergeCell ref="A120:A121"/>
    <mergeCell ref="B120:E120"/>
    <mergeCell ref="F120:G120"/>
    <mergeCell ref="H120:K120"/>
    <mergeCell ref="A127:A128"/>
    <mergeCell ref="A130:A131"/>
    <mergeCell ref="B130:B131"/>
    <mergeCell ref="A146:D146"/>
    <mergeCell ref="B147:D147"/>
    <mergeCell ref="A149:C150"/>
    <mergeCell ref="D149:F149"/>
    <mergeCell ref="L120:L121"/>
    <mergeCell ref="M120:M121"/>
    <mergeCell ref="A155:A156"/>
    <mergeCell ref="A158:A160"/>
    <mergeCell ref="A162:C163"/>
    <mergeCell ref="D162:F162"/>
    <mergeCell ref="G162:G163"/>
    <mergeCell ref="H162:H163"/>
    <mergeCell ref="G149:G150"/>
    <mergeCell ref="H149:J149"/>
    <mergeCell ref="K149:M149"/>
    <mergeCell ref="A151:A152"/>
    <mergeCell ref="B151:C151"/>
    <mergeCell ref="A154:B154"/>
    <mergeCell ref="I162:I163"/>
    <mergeCell ref="A164:A166"/>
    <mergeCell ref="B164:C164"/>
    <mergeCell ref="B165:C165"/>
    <mergeCell ref="B166:C166"/>
    <mergeCell ref="A167:A169"/>
    <mergeCell ref="B167:C167"/>
    <mergeCell ref="B168:C168"/>
    <mergeCell ref="B169:C169"/>
    <mergeCell ref="AF172:AG172"/>
    <mergeCell ref="AH172:AI172"/>
    <mergeCell ref="AJ172:AK172"/>
    <mergeCell ref="AL172:AM172"/>
    <mergeCell ref="A174:B174"/>
    <mergeCell ref="A175:B175"/>
    <mergeCell ref="T172:U172"/>
    <mergeCell ref="V172:W172"/>
    <mergeCell ref="X172:Y172"/>
    <mergeCell ref="Z172:AA172"/>
    <mergeCell ref="AB172:AC172"/>
    <mergeCell ref="AD172:AE172"/>
    <mergeCell ref="A171:B173"/>
    <mergeCell ref="C171:E172"/>
    <mergeCell ref="F171:AM171"/>
    <mergeCell ref="F172:G172"/>
    <mergeCell ref="H172:I172"/>
    <mergeCell ref="J172:K172"/>
    <mergeCell ref="L172:M172"/>
    <mergeCell ref="N172:O172"/>
    <mergeCell ref="P172:Q172"/>
    <mergeCell ref="R172:S172"/>
    <mergeCell ref="A176:B176"/>
    <mergeCell ref="A177:B177"/>
    <mergeCell ref="A179:B181"/>
    <mergeCell ref="C179:E180"/>
    <mergeCell ref="F179:U179"/>
    <mergeCell ref="V179:V181"/>
    <mergeCell ref="P180:Q180"/>
    <mergeCell ref="R180:S180"/>
    <mergeCell ref="T180:U180"/>
    <mergeCell ref="AK179:AK181"/>
    <mergeCell ref="F180:G180"/>
    <mergeCell ref="H180:I180"/>
    <mergeCell ref="J180:K180"/>
    <mergeCell ref="L180:M180"/>
    <mergeCell ref="N180:O180"/>
    <mergeCell ref="W179:W181"/>
    <mergeCell ref="X179:X181"/>
    <mergeCell ref="Y179:Y181"/>
    <mergeCell ref="Z179:Z181"/>
    <mergeCell ref="AA179:AA181"/>
    <mergeCell ref="AB179:AE179"/>
    <mergeCell ref="AB180:AB181"/>
    <mergeCell ref="AC180:AC181"/>
    <mergeCell ref="AD180:AD181"/>
    <mergeCell ref="AE180:AE181"/>
    <mergeCell ref="A182:A183"/>
    <mergeCell ref="A185:A186"/>
    <mergeCell ref="B185:B186"/>
    <mergeCell ref="C185:C186"/>
    <mergeCell ref="D185:D186"/>
    <mergeCell ref="AF179:AG179"/>
    <mergeCell ref="AH179:AH181"/>
    <mergeCell ref="AI179:AI181"/>
    <mergeCell ref="AJ179:AJ181"/>
    <mergeCell ref="W190:X191"/>
    <mergeCell ref="E191:F191"/>
    <mergeCell ref="G191:H191"/>
    <mergeCell ref="I191:J191"/>
    <mergeCell ref="K191:L191"/>
    <mergeCell ref="M191:N191"/>
    <mergeCell ref="O191:P191"/>
    <mergeCell ref="AF180:AF181"/>
    <mergeCell ref="AG180:AG181"/>
    <mergeCell ref="I196:J196"/>
    <mergeCell ref="K196:L196"/>
    <mergeCell ref="Q191:R191"/>
    <mergeCell ref="S191:T191"/>
    <mergeCell ref="U191:V191"/>
    <mergeCell ref="A195:A198"/>
    <mergeCell ref="B195:D196"/>
    <mergeCell ref="E195:L195"/>
    <mergeCell ref="M195:N196"/>
    <mergeCell ref="O195:O197"/>
    <mergeCell ref="E196:F196"/>
    <mergeCell ref="G196:H196"/>
    <mergeCell ref="A190:A192"/>
    <mergeCell ref="B190:D191"/>
    <mergeCell ref="E190:V190"/>
  </mergeCells>
  <dataValidations count="2">
    <dataValidation type="whole" operator="greaterThanOrEqual" allowBlank="1" showInputMessage="1" showErrorMessage="1" errorTitle="Error" error="Favor Ingrese sólo Números." sqref="E12:AS15 E199:O203 E30:AN35 E40:AN45 E50:AN55 E60:AN65 C69:E88 F95:AO101 D104:D106 E20:AO25 D127:J128 B132:B143 E147:F147 E151:M152 C155:F160 E164:I169 F174:AM177 F182:AG183 C187:D188 E193:V193 AP24:AQ25 F111:AN113 F117:Y118 B122:P123" xr:uid="{88A9907D-8C09-43CB-9B27-D822FD24D588}">
      <formula1>0</formula1>
    </dataValidation>
    <dataValidation type="whole" allowBlank="1" showInputMessage="1" showErrorMessage="1" errorTitle="Error" error="Por favor ingrese números enteros" sqref="B30:B35" xr:uid="{9E850458-0F23-40F1-99A2-489906BA9195}">
      <formula1>0</formula1>
      <formula2>10000000000</formula2>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A01</vt:lpstr>
      <vt:lpstr>A02</vt:lpstr>
      <vt:lpstr>A03</vt:lpstr>
      <vt:lpstr>A04</vt:lpstr>
      <vt:lpstr>A05</vt:lpstr>
      <vt:lpstr>A06</vt:lpstr>
      <vt:lpstr>A06 Seccion E</vt:lpstr>
      <vt:lpstr>A07</vt:lpstr>
      <vt:lpstr>A08</vt:lpstr>
      <vt:lpstr>A09</vt:lpstr>
      <vt:lpstr>A11</vt:lpstr>
      <vt:lpstr>A11a</vt:lpstr>
      <vt:lpstr>A19a</vt:lpstr>
      <vt:lpstr>A19b</vt:lpstr>
      <vt:lpstr>A23</vt:lpstr>
      <vt:lpstr>A24</vt:lpstr>
      <vt:lpstr>A26</vt:lpstr>
      <vt:lpstr>A27</vt:lpstr>
      <vt:lpstr>A28</vt:lpstr>
      <vt:lpstr>A29</vt:lpstr>
      <vt:lpstr>A30</vt:lpstr>
      <vt:lpstr>A31</vt:lpstr>
      <vt:lpstr>A32 1.4</vt:lpstr>
      <vt:lpstr>A331.4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San Martin Retamal</dc:creator>
  <cp:keywords/>
  <dc:description/>
  <cp:lastModifiedBy>John San Martin Retamal</cp:lastModifiedBy>
  <cp:revision/>
  <dcterms:created xsi:type="dcterms:W3CDTF">2023-05-05T20:23:41Z</dcterms:created>
  <dcterms:modified xsi:type="dcterms:W3CDTF">2023-09-15T15:58:12Z</dcterms:modified>
  <cp:category/>
  <cp:contentStatus/>
</cp:coreProperties>
</file>